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S:\Greiningar\Markaðsgreining\Ársreikningabækur\Lífeyrissjóðamarkaður\Bók 2024\"/>
    </mc:Choice>
  </mc:AlternateContent>
  <xr:revisionPtr revIDLastSave="0" documentId="13_ncr:1_{65BCC326-FF06-4355-9782-08061C3D3B2B}" xr6:coauthVersionLast="47" xr6:coauthVersionMax="47" xr10:uidLastSave="{00000000-0000-0000-0000-000000000000}"/>
  <workbookProtection lockStructure="1"/>
  <bookViews>
    <workbookView xWindow="-33705" yWindow="-21720" windowWidth="51840" windowHeight="21240" autoFilterDateGrouping="0" xr2:uid="{00000000-000D-0000-FFFF-FFFF00000000}"/>
  </bookViews>
  <sheets>
    <sheet name="Efnisyfirlit" sheetId="36" r:id="rId1"/>
    <sheet name="Hluti I - Yfirlit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7" r:id="rId6"/>
    <sheet name="Hluti III b)" sheetId="31" r:id="rId7"/>
    <sheet name="Hluti III c)" sheetId="32" r:id="rId8"/>
    <sheet name="Hluti III d)" sheetId="33" r:id="rId9"/>
    <sheet name="Hluti IV" sheetId="39" r:id="rId10"/>
    <sheet name="Listi" sheetId="21" state="hidden" r:id="rId11"/>
    <sheet name="Gögn" sheetId="19" state="hidden" r:id="rId12"/>
    <sheet name="Erl.Gögn" sheetId="27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12" hidden="1">Erl.Gögn!$B$1:$K$252</definedName>
    <definedName name="_xlnm._FilterDatabase" localSheetId="11" hidden="1">Gögn!$A$1:$N$11138</definedName>
    <definedName name="_xlnm._FilterDatabase" localSheetId="1" hidden="1">'Hluti I - Yfirlit'!#REF!</definedName>
    <definedName name="_xlnm._FilterDatabase" localSheetId="10" hidden="1">Listi!$T$1:$W$1</definedName>
    <definedName name="_ftn1" localSheetId="0">Efnisyfirlit!$A$103</definedName>
    <definedName name="_ftnref1" localSheetId="0">Efnisyfirlit!$A$68</definedName>
    <definedName name="_Toc507062735" localSheetId="0">Efnisyfirlit!$A$65</definedName>
    <definedName name="_Toc507062736" localSheetId="0">Efnisyfirlit!$A$66</definedName>
    <definedName name="_Toc507062737" localSheetId="0">Efnisyfirlit!$A$67</definedName>
    <definedName name="_Toc507062738" localSheetId="0">Efnisyfirlit!$A$89</definedName>
    <definedName name="_Toc507062739" localSheetId="0">Efnisyfirlit!$A$100</definedName>
    <definedName name="Allir_lífeyrissjóðir">LSJ_list</definedName>
    <definedName name="Arsreikningur2021_1" localSheetId="11">Gögn!$C$1:$K$11277</definedName>
    <definedName name="EhLykill" localSheetId="0">[1]Listi!$AC$1:$AE$22</definedName>
    <definedName name="EhLykill">Listi!$AC$1:$AE$22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44779.6313657407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ifSamtr">Listi!$A$1:$D$27</definedName>
    <definedName name="LifSamtrAbyrgd">Listi!$F$1:$I$5</definedName>
    <definedName name="OLE_LINK1" localSheetId="0">Efnisyfirlit!$A$81</definedName>
    <definedName name="_xlnm.Print_Area" localSheetId="0">Efnisyfirlit!$A$1:$K$48</definedName>
    <definedName name="_xlnm.Print_Area" localSheetId="1">'Hluti I - Yfirlit'!$A$1:$L$41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a)'!$A$1:$N$40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_xlnm.Print_Area" localSheetId="9">'Hluti IV'!$A$1:$I$29</definedName>
    <definedName name="SamtrDL" localSheetId="0">[1]Listi!$P$2:$P$25</definedName>
    <definedName name="SamtrDL">Listi!$P$2:$P$25</definedName>
    <definedName name="SérDl" localSheetId="0">[1]Listi!$Z$2:$Z$22</definedName>
    <definedName name="SérDl">Listi!$Z$2:$Z$22</definedName>
    <definedName name="Uppgjdagur" localSheetId="0">'[2]ebl.1.0 '!$C$12</definedName>
    <definedName name="Uppgjdagur">'[3]ebl.1.0 '!$C$12</definedName>
    <definedName name="VörSér">Listi!$T$1:$W$76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2" i="37" l="1"/>
  <c r="K31" i="37"/>
  <c r="K30" i="37"/>
  <c r="K29" i="37"/>
  <c r="K28" i="37"/>
  <c r="K27" i="37"/>
  <c r="K26" i="37"/>
  <c r="K25" i="37"/>
  <c r="K24" i="37"/>
  <c r="K22" i="37"/>
  <c r="K21" i="37"/>
  <c r="K19" i="37"/>
  <c r="K18" i="37"/>
  <c r="K17" i="37"/>
  <c r="K16" i="37"/>
  <c r="K15" i="37"/>
  <c r="K14" i="37"/>
  <c r="K13" i="37"/>
  <c r="K6" i="37"/>
  <c r="K7" i="37"/>
  <c r="K8" i="37"/>
  <c r="K9" i="37"/>
  <c r="K10" i="37"/>
  <c r="K11" i="37"/>
  <c r="E4" i="18" l="1"/>
  <c r="I11044" i="19"/>
  <c r="I10851" i="19"/>
  <c r="I10751" i="19"/>
  <c r="I10651" i="19"/>
  <c r="I10459" i="19"/>
  <c r="I10359" i="19"/>
  <c r="I10009" i="19"/>
  <c r="I9910" i="19"/>
  <c r="I9812" i="19"/>
  <c r="I9432" i="19"/>
  <c r="I9269" i="19"/>
  <c r="I9169" i="19"/>
  <c r="I9069" i="19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I32" i="18"/>
  <c r="I13" i="39" l="1"/>
  <c r="I12" i="39"/>
  <c r="I11" i="39"/>
  <c r="I8" i="39"/>
  <c r="I7" i="39"/>
  <c r="I19" i="39"/>
  <c r="I18" i="39"/>
  <c r="I17" i="39"/>
  <c r="I16" i="39"/>
  <c r="I20" i="39"/>
  <c r="F24" i="37" l="1"/>
  <c r="F25" i="37"/>
  <c r="F26" i="37"/>
  <c r="D36" i="37"/>
  <c r="M32" i="37"/>
  <c r="L32" i="37"/>
  <c r="M31" i="37"/>
  <c r="L31" i="37"/>
  <c r="M30" i="37"/>
  <c r="L30" i="37"/>
  <c r="M29" i="37"/>
  <c r="L29" i="37"/>
  <c r="M28" i="37"/>
  <c r="L28" i="37"/>
  <c r="M27" i="37"/>
  <c r="L27" i="37"/>
  <c r="M26" i="37"/>
  <c r="L26" i="37"/>
  <c r="M25" i="37"/>
  <c r="L25" i="37"/>
  <c r="M24" i="37"/>
  <c r="L24" i="37"/>
  <c r="M22" i="37"/>
  <c r="L22" i="37"/>
  <c r="M21" i="37"/>
  <c r="L21" i="37"/>
  <c r="M19" i="37"/>
  <c r="L19" i="37"/>
  <c r="M18" i="37"/>
  <c r="L18" i="37"/>
  <c r="M17" i="37"/>
  <c r="L17" i="37"/>
  <c r="M16" i="37"/>
  <c r="L16" i="37"/>
  <c r="M15" i="37"/>
  <c r="L15" i="37"/>
  <c r="M14" i="37"/>
  <c r="L14" i="37"/>
  <c r="M13" i="37"/>
  <c r="L13" i="37"/>
  <c r="M11" i="37"/>
  <c r="L11" i="37"/>
  <c r="M10" i="37"/>
  <c r="L10" i="37"/>
  <c r="M9" i="37"/>
  <c r="L9" i="37"/>
  <c r="M8" i="37"/>
  <c r="L8" i="37"/>
  <c r="M7" i="37"/>
  <c r="L7" i="37"/>
  <c r="M6" i="37"/>
  <c r="L6" i="37"/>
  <c r="M5" i="37"/>
  <c r="L5" i="37"/>
  <c r="F32" i="37"/>
  <c r="F31" i="37"/>
  <c r="F30" i="37"/>
  <c r="F29" i="37"/>
  <c r="F28" i="37"/>
  <c r="F27" i="37"/>
  <c r="F22" i="37"/>
  <c r="F21" i="37"/>
  <c r="F19" i="37"/>
  <c r="F18" i="37"/>
  <c r="F17" i="37"/>
  <c r="F16" i="37"/>
  <c r="F15" i="37"/>
  <c r="F14" i="37"/>
  <c r="F13" i="37"/>
  <c r="F11" i="37"/>
  <c r="F10" i="37"/>
  <c r="F9" i="37"/>
  <c r="F8" i="37"/>
  <c r="F7" i="37"/>
  <c r="F6" i="37"/>
  <c r="F5" i="37"/>
  <c r="K5" i="37"/>
  <c r="K33" i="37" s="1"/>
  <c r="G24" i="18" l="1"/>
  <c r="G18" i="18"/>
  <c r="G10" i="18"/>
  <c r="E32" i="18" l="1"/>
  <c r="X56" i="21" l="1"/>
  <c r="G4" i="18"/>
  <c r="G27" i="31" l="1"/>
  <c r="F27" i="31"/>
  <c r="C30" i="37"/>
  <c r="E9" i="26" l="1" a="1"/>
  <c r="E9" i="26" s="1"/>
  <c r="E8" i="26" a="1"/>
  <c r="E8" i="26" s="1"/>
  <c r="D9" i="26"/>
  <c r="X3" i="21"/>
  <c r="X4" i="21"/>
  <c r="X5" i="21"/>
  <c r="X6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E201" i="26" l="1"/>
  <c r="BP8" i="26"/>
  <c r="AZ8" i="26"/>
  <c r="AR8" i="26"/>
  <c r="BP9" i="26"/>
  <c r="BH9" i="26"/>
  <c r="AJ8" i="26"/>
  <c r="AZ9" i="26"/>
  <c r="AB8" i="26"/>
  <c r="AR9" i="26"/>
  <c r="T8" i="26"/>
  <c r="AJ9" i="26"/>
  <c r="BX8" i="26"/>
  <c r="L8" i="26"/>
  <c r="AB9" i="26"/>
  <c r="T9" i="26"/>
  <c r="BH8" i="26"/>
  <c r="BX9" i="26"/>
  <c r="L9" i="26"/>
  <c r="BW9" i="26"/>
  <c r="BO9" i="26"/>
  <c r="BG9" i="26"/>
  <c r="AY9" i="26"/>
  <c r="AQ9" i="26"/>
  <c r="AI9" i="26"/>
  <c r="AA9" i="26"/>
  <c r="S9" i="26"/>
  <c r="K9" i="26"/>
  <c r="BV9" i="26"/>
  <c r="BN9" i="26"/>
  <c r="BF9" i="26"/>
  <c r="AX9" i="26"/>
  <c r="AP9" i="26"/>
  <c r="AH9" i="26"/>
  <c r="Z9" i="26"/>
  <c r="R9" i="26"/>
  <c r="J9" i="26"/>
  <c r="CC9" i="26"/>
  <c r="BU9" i="26"/>
  <c r="BM9" i="26"/>
  <c r="BE9" i="26"/>
  <c r="AW9" i="26"/>
  <c r="AO9" i="26"/>
  <c r="AG9" i="26"/>
  <c r="Y9" i="26"/>
  <c r="Q9" i="26"/>
  <c r="I9" i="26"/>
  <c r="CB9" i="26"/>
  <c r="BT9" i="26"/>
  <c r="BL9" i="26"/>
  <c r="BD9" i="26"/>
  <c r="AV9" i="26"/>
  <c r="AN9" i="26"/>
  <c r="AF9" i="26"/>
  <c r="X9" i="26"/>
  <c r="P9" i="26"/>
  <c r="H9" i="26"/>
  <c r="CA9" i="26"/>
  <c r="BS9" i="26"/>
  <c r="BK9" i="26"/>
  <c r="BC9" i="26"/>
  <c r="AU9" i="26"/>
  <c r="AM9" i="26"/>
  <c r="AE9" i="26"/>
  <c r="W9" i="26"/>
  <c r="O9" i="26"/>
  <c r="G9" i="26"/>
  <c r="BZ9" i="26"/>
  <c r="BR9" i="26"/>
  <c r="BJ9" i="26"/>
  <c r="BB9" i="26"/>
  <c r="AT9" i="26"/>
  <c r="AL9" i="26"/>
  <c r="AD9" i="26"/>
  <c r="V9" i="26"/>
  <c r="N9" i="26"/>
  <c r="F9" i="26"/>
  <c r="BY9" i="26"/>
  <c r="BQ9" i="26"/>
  <c r="BI9" i="26"/>
  <c r="BA9" i="26"/>
  <c r="AS9" i="26"/>
  <c r="AK9" i="26"/>
  <c r="AC9" i="26"/>
  <c r="U9" i="26"/>
  <c r="M9" i="26"/>
  <c r="BW8" i="26"/>
  <c r="BO8" i="26"/>
  <c r="BG8" i="26"/>
  <c r="AY8" i="26"/>
  <c r="AQ8" i="26"/>
  <c r="AI8" i="26"/>
  <c r="AA8" i="26"/>
  <c r="S8" i="26"/>
  <c r="K8" i="26"/>
  <c r="BV8" i="26"/>
  <c r="BN8" i="26"/>
  <c r="BF8" i="26"/>
  <c r="AX8" i="26"/>
  <c r="AP8" i="26"/>
  <c r="AH8" i="26"/>
  <c r="Z8" i="26"/>
  <c r="R8" i="26"/>
  <c r="J8" i="26"/>
  <c r="CC8" i="26"/>
  <c r="BU8" i="26"/>
  <c r="BM8" i="26"/>
  <c r="BE8" i="26"/>
  <c r="AW8" i="26"/>
  <c r="AO8" i="26"/>
  <c r="AG8" i="26"/>
  <c r="Y8" i="26"/>
  <c r="Q8" i="26"/>
  <c r="I8" i="26"/>
  <c r="CB8" i="26"/>
  <c r="BT8" i="26"/>
  <c r="BL8" i="26"/>
  <c r="BD8" i="26"/>
  <c r="AV8" i="26"/>
  <c r="AN8" i="26"/>
  <c r="AF8" i="26"/>
  <c r="X8" i="26"/>
  <c r="P8" i="26"/>
  <c r="H8" i="26"/>
  <c r="CA8" i="26"/>
  <c r="BS8" i="26"/>
  <c r="BK8" i="26"/>
  <c r="BC8" i="26"/>
  <c r="AU8" i="26"/>
  <c r="AM8" i="26"/>
  <c r="AE8" i="26"/>
  <c r="W8" i="26"/>
  <c r="O8" i="26"/>
  <c r="G8" i="26"/>
  <c r="BZ8" i="26"/>
  <c r="BR8" i="26"/>
  <c r="BJ8" i="26"/>
  <c r="BB8" i="26"/>
  <c r="AT8" i="26"/>
  <c r="AL8" i="26"/>
  <c r="AD8" i="26"/>
  <c r="V8" i="26"/>
  <c r="N8" i="26"/>
  <c r="F8" i="26"/>
  <c r="BY8" i="26"/>
  <c r="BQ8" i="26"/>
  <c r="BI8" i="26"/>
  <c r="BA8" i="26"/>
  <c r="AS8" i="26"/>
  <c r="AK8" i="26"/>
  <c r="AC8" i="26"/>
  <c r="U8" i="26"/>
  <c r="M8" i="26"/>
  <c r="X2" i="21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C28" i="33"/>
  <c r="D28" i="33"/>
  <c r="F28" i="33"/>
  <c r="G28" i="33"/>
  <c r="H28" i="33"/>
  <c r="I28" i="33"/>
  <c r="C27" i="32"/>
  <c r="D27" i="32"/>
  <c r="E27" i="32"/>
  <c r="F27" i="32"/>
  <c r="J6" i="31"/>
  <c r="K6" i="31"/>
  <c r="J7" i="31"/>
  <c r="K7" i="31"/>
  <c r="J8" i="31"/>
  <c r="K8" i="31"/>
  <c r="J9" i="31"/>
  <c r="K9" i="31"/>
  <c r="J10" i="31"/>
  <c r="K10" i="31"/>
  <c r="J11" i="31"/>
  <c r="K11" i="31"/>
  <c r="J12" i="31"/>
  <c r="K12" i="31"/>
  <c r="J13" i="31"/>
  <c r="K13" i="31"/>
  <c r="J14" i="31"/>
  <c r="K14" i="31"/>
  <c r="J15" i="31"/>
  <c r="K15" i="31"/>
  <c r="J16" i="31"/>
  <c r="K16" i="31"/>
  <c r="J18" i="31"/>
  <c r="K18" i="31"/>
  <c r="J19" i="31"/>
  <c r="K19" i="31"/>
  <c r="J20" i="31"/>
  <c r="K20" i="31"/>
  <c r="J21" i="31"/>
  <c r="K21" i="31"/>
  <c r="J22" i="31"/>
  <c r="K22" i="31"/>
  <c r="J23" i="31"/>
  <c r="K23" i="31"/>
  <c r="J24" i="31"/>
  <c r="K24" i="31"/>
  <c r="J25" i="31"/>
  <c r="K25" i="31"/>
  <c r="J26" i="31"/>
  <c r="K26" i="31"/>
  <c r="C27" i="31"/>
  <c r="D27" i="31"/>
  <c r="C5" i="37"/>
  <c r="I5" i="37" s="1"/>
  <c r="N5" i="37" s="1"/>
  <c r="J5" i="37"/>
  <c r="C6" i="37"/>
  <c r="J6" i="37"/>
  <c r="C7" i="37"/>
  <c r="J7" i="37"/>
  <c r="C8" i="37"/>
  <c r="I8" i="37" s="1"/>
  <c r="J8" i="37"/>
  <c r="C9" i="37"/>
  <c r="I9" i="37" s="1"/>
  <c r="N9" i="37" s="1"/>
  <c r="J9" i="37"/>
  <c r="C10" i="37"/>
  <c r="I10" i="37" s="1"/>
  <c r="J10" i="37"/>
  <c r="C11" i="37"/>
  <c r="I11" i="37" s="1"/>
  <c r="J11" i="37"/>
  <c r="C13" i="37"/>
  <c r="I13" i="37" s="1"/>
  <c r="J13" i="37"/>
  <c r="C14" i="37"/>
  <c r="I14" i="37" s="1"/>
  <c r="J14" i="37"/>
  <c r="C15" i="37"/>
  <c r="I15" i="37" s="1"/>
  <c r="N15" i="37" s="1"/>
  <c r="J15" i="37"/>
  <c r="C16" i="37"/>
  <c r="J16" i="37"/>
  <c r="C17" i="37"/>
  <c r="J17" i="37"/>
  <c r="C18" i="37"/>
  <c r="I18" i="37" s="1"/>
  <c r="N18" i="37" s="1"/>
  <c r="J18" i="37"/>
  <c r="C19" i="37"/>
  <c r="I19" i="37" s="1"/>
  <c r="N19" i="37" s="1"/>
  <c r="J19" i="37"/>
  <c r="C21" i="37"/>
  <c r="I21" i="37" s="1"/>
  <c r="J21" i="37"/>
  <c r="C22" i="37"/>
  <c r="J22" i="37"/>
  <c r="C24" i="37"/>
  <c r="J24" i="37"/>
  <c r="C25" i="37"/>
  <c r="J25" i="37"/>
  <c r="C26" i="37"/>
  <c r="I26" i="37" s="1"/>
  <c r="J26" i="37"/>
  <c r="C27" i="37"/>
  <c r="I27" i="37" s="1"/>
  <c r="J27" i="37"/>
  <c r="C28" i="37"/>
  <c r="J28" i="37"/>
  <c r="C29" i="37"/>
  <c r="J29" i="37"/>
  <c r="I30" i="37"/>
  <c r="J30" i="37"/>
  <c r="C31" i="37"/>
  <c r="I31" i="37" s="1"/>
  <c r="J31" i="37"/>
  <c r="C32" i="37"/>
  <c r="J32" i="37"/>
  <c r="D33" i="37"/>
  <c r="E33" i="37"/>
  <c r="G33" i="37"/>
  <c r="H33" i="37"/>
  <c r="E36" i="37"/>
  <c r="L36" i="37" s="1"/>
  <c r="G36" i="37"/>
  <c r="H36" i="37"/>
  <c r="E8" i="35" a="1"/>
  <c r="J8" i="35" s="1"/>
  <c r="D9" i="35"/>
  <c r="E9" i="35" a="1"/>
  <c r="J9" i="35" s="1"/>
  <c r="E8" i="20" a="1"/>
  <c r="H8" i="20" s="1"/>
  <c r="D9" i="20"/>
  <c r="E9" i="20" a="1"/>
  <c r="E9" i="20" s="1"/>
  <c r="G5" i="18"/>
  <c r="G6" i="18"/>
  <c r="G7" i="18"/>
  <c r="G8" i="18"/>
  <c r="G9" i="18"/>
  <c r="G11" i="18"/>
  <c r="G14" i="18"/>
  <c r="G15" i="18"/>
  <c r="G16" i="18"/>
  <c r="G17" i="18"/>
  <c r="G19" i="18"/>
  <c r="G20" i="18"/>
  <c r="G21" i="18"/>
  <c r="G22" i="18"/>
  <c r="G23" i="18"/>
  <c r="G25" i="18"/>
  <c r="G26" i="18"/>
  <c r="G27" i="18"/>
  <c r="G28" i="18"/>
  <c r="G29" i="18"/>
  <c r="G30" i="18"/>
  <c r="G31" i="18"/>
  <c r="F32" i="18"/>
  <c r="H32" i="18"/>
  <c r="J32" i="18"/>
  <c r="K32" i="18"/>
  <c r="E143" i="26" l="1"/>
  <c r="E145" i="26"/>
  <c r="K144" i="26"/>
  <c r="E144" i="26"/>
  <c r="E100" i="26"/>
  <c r="E34" i="26"/>
  <c r="E167" i="26"/>
  <c r="J185" i="35" a="1"/>
  <c r="J185" i="35" s="1"/>
  <c r="J186" i="35"/>
  <c r="J174" i="35" a="1"/>
  <c r="J174" i="35" s="1"/>
  <c r="J180" i="35" a="1"/>
  <c r="J180" i="35" s="1"/>
  <c r="J193" i="35" s="1"/>
  <c r="J173" i="35" a="1"/>
  <c r="J173" i="35" s="1"/>
  <c r="J184" i="35"/>
  <c r="J181" i="35" a="1"/>
  <c r="J181" i="35" s="1"/>
  <c r="J194" i="35" s="1"/>
  <c r="J165" i="35" a="1"/>
  <c r="J165" i="35" s="1"/>
  <c r="J163" i="35"/>
  <c r="J157" i="35" a="1"/>
  <c r="J157" i="35" s="1"/>
  <c r="J179" i="35" a="1"/>
  <c r="J179" i="35" s="1"/>
  <c r="J192" i="35" s="1"/>
  <c r="J172" i="35" a="1"/>
  <c r="J172" i="35" s="1"/>
  <c r="J182" i="35" a="1"/>
  <c r="J182" i="35" s="1"/>
  <c r="J195" i="35" s="1"/>
  <c r="J171" i="35" a="1"/>
  <c r="J171" i="35" s="1"/>
  <c r="J168" i="35" a="1"/>
  <c r="J168" i="35" s="1"/>
  <c r="J167" i="35" a="1"/>
  <c r="J167" i="35" s="1"/>
  <c r="J178" i="35" a="1"/>
  <c r="J178" i="35" s="1"/>
  <c r="J161" i="35"/>
  <c r="J158" i="35" a="1"/>
  <c r="J158" i="35" s="1"/>
  <c r="J153" i="35" a="1"/>
  <c r="J153" i="35" s="1"/>
  <c r="J149" i="35" a="1"/>
  <c r="J149" i="35" s="1"/>
  <c r="J162" i="35"/>
  <c r="J154" i="35" a="1"/>
  <c r="J154" i="35" s="1"/>
  <c r="J175" i="35" a="1"/>
  <c r="J175" i="35" s="1"/>
  <c r="J150" i="35" a="1"/>
  <c r="J150" i="35" s="1"/>
  <c r="J145" i="35" a="1"/>
  <c r="J145" i="35" s="1"/>
  <c r="J147" i="35" a="1"/>
  <c r="J147" i="35" s="1"/>
  <c r="J183" i="35"/>
  <c r="J143" i="35" a="1"/>
  <c r="J143" i="35" s="1"/>
  <c r="J132" i="35"/>
  <c r="J128" i="35"/>
  <c r="J124" i="35"/>
  <c r="J166" i="35" a="1"/>
  <c r="J166" i="35" s="1"/>
  <c r="J137" i="35"/>
  <c r="J133" i="35"/>
  <c r="J129" i="35"/>
  <c r="J125" i="35"/>
  <c r="J138" i="35"/>
  <c r="J120" i="35"/>
  <c r="J100" i="35"/>
  <c r="J76" i="35"/>
  <c r="J65" i="35"/>
  <c r="J152" i="35" a="1"/>
  <c r="J152" i="35" s="1"/>
  <c r="J115" i="35"/>
  <c r="J91" i="35"/>
  <c r="J71" i="35"/>
  <c r="J148" i="35" a="1"/>
  <c r="J148" i="35" s="1"/>
  <c r="J131" i="35"/>
  <c r="J121" i="35"/>
  <c r="J106" i="35"/>
  <c r="J77" i="35"/>
  <c r="J122" i="35"/>
  <c r="J107" i="35"/>
  <c r="J78" i="35"/>
  <c r="J63" i="35"/>
  <c r="J151" i="35" a="1"/>
  <c r="J151" i="35" s="1"/>
  <c r="J130" i="35"/>
  <c r="J113" i="35"/>
  <c r="J93" i="35"/>
  <c r="J89" i="35"/>
  <c r="J69" i="35"/>
  <c r="J114" i="35"/>
  <c r="J112" i="35"/>
  <c r="J108" i="35"/>
  <c r="J70" i="35"/>
  <c r="J64" i="35"/>
  <c r="J30" i="35"/>
  <c r="J11" i="35"/>
  <c r="J92" i="35"/>
  <c r="J62" i="35"/>
  <c r="J47" i="35"/>
  <c r="J35" i="35"/>
  <c r="J21" i="35"/>
  <c r="J123" i="35"/>
  <c r="J90" i="35"/>
  <c r="J88" i="35"/>
  <c r="J81" i="35"/>
  <c r="J61" i="35"/>
  <c r="J60" i="35"/>
  <c r="J42" i="35"/>
  <c r="J43" i="35" s="1"/>
  <c r="J31" i="35"/>
  <c r="J27" i="35"/>
  <c r="J126" i="35"/>
  <c r="J28" i="35"/>
  <c r="J127" i="35"/>
  <c r="J38" i="35"/>
  <c r="J23" i="35"/>
  <c r="J19" i="35"/>
  <c r="J144" i="35" a="1"/>
  <c r="J144" i="35" s="1"/>
  <c r="J22" i="35"/>
  <c r="J20" i="35"/>
  <c r="J18" i="35"/>
  <c r="J14" i="35"/>
  <c r="J13" i="35"/>
  <c r="J12" i="35"/>
  <c r="J45" i="35"/>
  <c r="J119" i="35"/>
  <c r="J51" i="35"/>
  <c r="J36" i="35"/>
  <c r="J34" i="35"/>
  <c r="J29" i="35"/>
  <c r="J72" i="35"/>
  <c r="J207" i="35"/>
  <c r="E176" i="26"/>
  <c r="E189" i="26" s="1"/>
  <c r="E179" i="26"/>
  <c r="E161" i="26"/>
  <c r="E174" i="26"/>
  <c r="E187" i="26" s="1"/>
  <c r="E178" i="26"/>
  <c r="E162" i="26"/>
  <c r="E177" i="26"/>
  <c r="E172" i="26"/>
  <c r="E180" i="26"/>
  <c r="E168" i="26"/>
  <c r="E157" i="26"/>
  <c r="E163" i="26"/>
  <c r="E165" i="26"/>
  <c r="E158" i="26"/>
  <c r="E173" i="26"/>
  <c r="E186" i="26" s="1"/>
  <c r="E175" i="26"/>
  <c r="E188" i="26" s="1"/>
  <c r="E166" i="26"/>
  <c r="E169" i="26"/>
  <c r="E28" i="26"/>
  <c r="E19" i="26"/>
  <c r="E114" i="26"/>
  <c r="E77" i="26"/>
  <c r="E65" i="26"/>
  <c r="E119" i="26"/>
  <c r="E121" i="26"/>
  <c r="E89" i="26"/>
  <c r="E13" i="26"/>
  <c r="E151" i="26"/>
  <c r="E131" i="26"/>
  <c r="E38" i="26"/>
  <c r="E29" i="26"/>
  <c r="E20" i="26"/>
  <c r="E11" i="26"/>
  <c r="E92" i="26"/>
  <c r="E64" i="26"/>
  <c r="E69" i="26"/>
  <c r="E60" i="26"/>
  <c r="E137" i="26"/>
  <c r="E120" i="26"/>
  <c r="E108" i="26"/>
  <c r="E90" i="26"/>
  <c r="E36" i="26"/>
  <c r="E152" i="26"/>
  <c r="E132" i="26"/>
  <c r="E27" i="26"/>
  <c r="E150" i="26"/>
  <c r="E93" i="26"/>
  <c r="E45" i="26"/>
  <c r="E133" i="26"/>
  <c r="E129" i="26"/>
  <c r="E88" i="26"/>
  <c r="E21" i="26"/>
  <c r="E147" i="26"/>
  <c r="E71" i="26"/>
  <c r="E62" i="26"/>
  <c r="E91" i="26"/>
  <c r="E127" i="26"/>
  <c r="E78" i="26"/>
  <c r="E30" i="26"/>
  <c r="E153" i="26"/>
  <c r="E122" i="26"/>
  <c r="E23" i="26"/>
  <c r="E113" i="26"/>
  <c r="E76" i="26"/>
  <c r="E14" i="26"/>
  <c r="E138" i="26"/>
  <c r="E106" i="26"/>
  <c r="E47" i="26"/>
  <c r="E72" i="26"/>
  <c r="E130" i="26"/>
  <c r="E70" i="26"/>
  <c r="E125" i="26"/>
  <c r="E124" i="26"/>
  <c r="E115" i="26"/>
  <c r="E42" i="26"/>
  <c r="E43" i="26" s="1"/>
  <c r="E149" i="26"/>
  <c r="E128" i="26"/>
  <c r="E81" i="26"/>
  <c r="E31" i="26"/>
  <c r="E154" i="26"/>
  <c r="E112" i="26"/>
  <c r="E22" i="26"/>
  <c r="E148" i="26"/>
  <c r="E61" i="26"/>
  <c r="E126" i="26"/>
  <c r="E63" i="26"/>
  <c r="E18" i="26"/>
  <c r="E107" i="26"/>
  <c r="E51" i="26"/>
  <c r="E12" i="26"/>
  <c r="E123" i="26"/>
  <c r="E35" i="26"/>
  <c r="N11" i="37"/>
  <c r="N21" i="37"/>
  <c r="N30" i="37"/>
  <c r="N10" i="37"/>
  <c r="M36" i="37"/>
  <c r="N13" i="37"/>
  <c r="N27" i="37"/>
  <c r="N8" i="37"/>
  <c r="N31" i="37"/>
  <c r="N14" i="37"/>
  <c r="N26" i="37"/>
  <c r="H37" i="37"/>
  <c r="G37" i="37"/>
  <c r="L33" i="37"/>
  <c r="BA201" i="26"/>
  <c r="BA145" i="26" s="1"/>
  <c r="AL201" i="26"/>
  <c r="AL143" i="26" s="1"/>
  <c r="W201" i="26"/>
  <c r="W143" i="26" s="1"/>
  <c r="H201" i="26"/>
  <c r="H145" i="26" s="1"/>
  <c r="BT201" i="26"/>
  <c r="BT143" i="26" s="1"/>
  <c r="BE201" i="26"/>
  <c r="BE143" i="26" s="1"/>
  <c r="AP201" i="26"/>
  <c r="AP143" i="26" s="1"/>
  <c r="AI201" i="26"/>
  <c r="AI143" i="26" s="1"/>
  <c r="BI201" i="26"/>
  <c r="BI150" i="26" s="1"/>
  <c r="AT201" i="26"/>
  <c r="AT31" i="26" s="1"/>
  <c r="AE201" i="26"/>
  <c r="AE176" i="26" s="1"/>
  <c r="AE189" i="26" s="1"/>
  <c r="P201" i="26"/>
  <c r="P114" i="26" s="1"/>
  <c r="CB201" i="26"/>
  <c r="CB108" i="26" s="1"/>
  <c r="BM201" i="26"/>
  <c r="BM132" i="26" s="1"/>
  <c r="AX201" i="26"/>
  <c r="AX133" i="26" s="1"/>
  <c r="AQ201" i="26"/>
  <c r="AQ112" i="26" s="1"/>
  <c r="T201" i="26"/>
  <c r="T112" i="26" s="1"/>
  <c r="AZ201" i="26"/>
  <c r="AZ120" i="26" s="1"/>
  <c r="I8" i="35"/>
  <c r="BD9" i="35"/>
  <c r="AV9" i="35"/>
  <c r="AV8" i="35"/>
  <c r="AI8" i="35"/>
  <c r="U8" i="35"/>
  <c r="AQ9" i="35"/>
  <c r="BG8" i="35"/>
  <c r="AS8" i="35"/>
  <c r="AG8" i="35"/>
  <c r="T8" i="35"/>
  <c r="H8" i="35"/>
  <c r="AM9" i="35"/>
  <c r="BE8" i="35"/>
  <c r="AR8" i="35"/>
  <c r="AF8" i="35"/>
  <c r="S8" i="35"/>
  <c r="E8" i="35"/>
  <c r="Q8" i="35"/>
  <c r="W9" i="35"/>
  <c r="BA8" i="35"/>
  <c r="AO8" i="35"/>
  <c r="AB8" i="35"/>
  <c r="P8" i="35"/>
  <c r="BD8" i="35"/>
  <c r="AQ8" i="35"/>
  <c r="L9" i="35"/>
  <c r="AZ8" i="35"/>
  <c r="AN8" i="35"/>
  <c r="AA8" i="35"/>
  <c r="M8" i="35"/>
  <c r="AE9" i="35"/>
  <c r="AC8" i="35"/>
  <c r="AY8" i="35"/>
  <c r="AK8" i="35"/>
  <c r="Y8" i="35"/>
  <c r="L8" i="35"/>
  <c r="AW8" i="35"/>
  <c r="AJ8" i="35"/>
  <c r="X8" i="35"/>
  <c r="K8" i="35"/>
  <c r="Q9" i="20"/>
  <c r="I9" i="20"/>
  <c r="AB9" i="20"/>
  <c r="AB8" i="20"/>
  <c r="Y9" i="20"/>
  <c r="T8" i="20"/>
  <c r="T9" i="20"/>
  <c r="L8" i="20"/>
  <c r="L9" i="20"/>
  <c r="AR201" i="26"/>
  <c r="AR145" i="26" s="1"/>
  <c r="BP201" i="26"/>
  <c r="BP144" i="26" s="1"/>
  <c r="BQ201" i="26"/>
  <c r="BQ144" i="26" s="1"/>
  <c r="BB201" i="26"/>
  <c r="BB143" i="26" s="1"/>
  <c r="AM201" i="26"/>
  <c r="AM143" i="26" s="1"/>
  <c r="X201" i="26"/>
  <c r="X143" i="26" s="1"/>
  <c r="I201" i="26"/>
  <c r="I143" i="26" s="1"/>
  <c r="BU201" i="26"/>
  <c r="BU144" i="26" s="1"/>
  <c r="BF201" i="26"/>
  <c r="BF143" i="26" s="1"/>
  <c r="AY201" i="26"/>
  <c r="AY143" i="26" s="1"/>
  <c r="AB201" i="26"/>
  <c r="AB144" i="26" s="1"/>
  <c r="M201" i="26"/>
  <c r="M145" i="26" s="1"/>
  <c r="BY201" i="26"/>
  <c r="BY143" i="26" s="1"/>
  <c r="BJ201" i="26"/>
  <c r="BJ143" i="26" s="1"/>
  <c r="AU201" i="26"/>
  <c r="AU143" i="26" s="1"/>
  <c r="AF201" i="26"/>
  <c r="AF143" i="26" s="1"/>
  <c r="Q201" i="26"/>
  <c r="Q143" i="26" s="1"/>
  <c r="BN201" i="26"/>
  <c r="BN143" i="26" s="1"/>
  <c r="BG201" i="26"/>
  <c r="BG143" i="26" s="1"/>
  <c r="BH201" i="26"/>
  <c r="BH143" i="26" s="1"/>
  <c r="U201" i="26"/>
  <c r="U143" i="26" s="1"/>
  <c r="F201" i="26"/>
  <c r="F179" i="26" s="1"/>
  <c r="BR201" i="26"/>
  <c r="BR125" i="26" s="1"/>
  <c r="BC201" i="26"/>
  <c r="BC175" i="26" s="1"/>
  <c r="BC188" i="26" s="1"/>
  <c r="AN201" i="26"/>
  <c r="AN173" i="26" s="1"/>
  <c r="AN186" i="26" s="1"/>
  <c r="Y201" i="26"/>
  <c r="Y45" i="26" s="1"/>
  <c r="J201" i="26"/>
  <c r="J163" i="26" s="1"/>
  <c r="BV201" i="26"/>
  <c r="BV176" i="26" s="1"/>
  <c r="BV189" i="26" s="1"/>
  <c r="BO201" i="26"/>
  <c r="BO143" i="26" s="1"/>
  <c r="AC201" i="26"/>
  <c r="AC168" i="26" s="1"/>
  <c r="N201" i="26"/>
  <c r="N108" i="26" s="1"/>
  <c r="BZ201" i="26"/>
  <c r="BZ143" i="26" s="1"/>
  <c r="BK201" i="26"/>
  <c r="BK147" i="26" s="1"/>
  <c r="AV201" i="26"/>
  <c r="AV167" i="26" s="1"/>
  <c r="AG201" i="26"/>
  <c r="AG144" i="26" s="1"/>
  <c r="R201" i="26"/>
  <c r="R153" i="26" s="1"/>
  <c r="K201" i="26"/>
  <c r="K122" i="26" s="1"/>
  <c r="BW201" i="26"/>
  <c r="BW35" i="26" s="1"/>
  <c r="AJ201" i="26"/>
  <c r="AJ180" i="26" s="1"/>
  <c r="AK201" i="26"/>
  <c r="AK143" i="26" s="1"/>
  <c r="V201" i="26"/>
  <c r="V143" i="26" s="1"/>
  <c r="G201" i="26"/>
  <c r="G145" i="26" s="1"/>
  <c r="BS201" i="26"/>
  <c r="BS143" i="26" s="1"/>
  <c r="BD201" i="26"/>
  <c r="BD143" i="26" s="1"/>
  <c r="AO201" i="26"/>
  <c r="AO145" i="26" s="1"/>
  <c r="Z201" i="26"/>
  <c r="Z143" i="26" s="1"/>
  <c r="S201" i="26"/>
  <c r="S143" i="26" s="1"/>
  <c r="L201" i="26"/>
  <c r="L143" i="26" s="1"/>
  <c r="AS201" i="26"/>
  <c r="AS143" i="26" s="1"/>
  <c r="AD201" i="26"/>
  <c r="AD145" i="26" s="1"/>
  <c r="O201" i="26"/>
  <c r="O143" i="26" s="1"/>
  <c r="CA201" i="26"/>
  <c r="CA143" i="26" s="1"/>
  <c r="BL201" i="26"/>
  <c r="BL145" i="26" s="1"/>
  <c r="AW201" i="26"/>
  <c r="AW143" i="26" s="1"/>
  <c r="AH201" i="26"/>
  <c r="AH143" i="26" s="1"/>
  <c r="AA201" i="26"/>
  <c r="AA143" i="26" s="1"/>
  <c r="BX201" i="26"/>
  <c r="BX143" i="26" s="1"/>
  <c r="G32" i="18"/>
  <c r="K28" i="31"/>
  <c r="E37" i="37"/>
  <c r="J36" i="37"/>
  <c r="N33" i="37"/>
  <c r="J33" i="37"/>
  <c r="K36" i="37"/>
  <c r="W8" i="20"/>
  <c r="O8" i="20"/>
  <c r="G8" i="20"/>
  <c r="AA9" i="20"/>
  <c r="S9" i="20"/>
  <c r="K9" i="20"/>
  <c r="V8" i="20"/>
  <c r="N8" i="20"/>
  <c r="F8" i="20"/>
  <c r="Z9" i="20"/>
  <c r="R9" i="20"/>
  <c r="J9" i="20"/>
  <c r="AC8" i="20"/>
  <c r="U8" i="20"/>
  <c r="M8" i="20"/>
  <c r="E8" i="20"/>
  <c r="X9" i="20"/>
  <c r="P9" i="20"/>
  <c r="H9" i="20"/>
  <c r="H207" i="20" s="1"/>
  <c r="H185" i="20" s="1"/>
  <c r="AA8" i="20"/>
  <c r="S8" i="20"/>
  <c r="K8" i="20"/>
  <c r="W9" i="20"/>
  <c r="O9" i="20"/>
  <c r="G9" i="20"/>
  <c r="Z8" i="20"/>
  <c r="R8" i="20"/>
  <c r="J8" i="20"/>
  <c r="V9" i="20"/>
  <c r="N9" i="20"/>
  <c r="F9" i="20"/>
  <c r="Y8" i="20"/>
  <c r="Q8" i="20"/>
  <c r="I8" i="20"/>
  <c r="AC9" i="20"/>
  <c r="U9" i="20"/>
  <c r="M9" i="20"/>
  <c r="X8" i="20"/>
  <c r="P8" i="20"/>
  <c r="J28" i="31"/>
  <c r="J27" i="31"/>
  <c r="F33" i="37"/>
  <c r="I24" i="37"/>
  <c r="N24" i="37" s="1"/>
  <c r="I32" i="37"/>
  <c r="N32" i="37" s="1"/>
  <c r="K28" i="33"/>
  <c r="I9" i="35"/>
  <c r="Q9" i="35"/>
  <c r="Y9" i="35"/>
  <c r="AG9" i="35"/>
  <c r="AO9" i="35"/>
  <c r="AW9" i="35"/>
  <c r="BE9" i="35"/>
  <c r="E9" i="35"/>
  <c r="M9" i="35"/>
  <c r="U9" i="35"/>
  <c r="AC9" i="35"/>
  <c r="AK9" i="35"/>
  <c r="AS9" i="35"/>
  <c r="BA9" i="35"/>
  <c r="F9" i="35"/>
  <c r="N9" i="35"/>
  <c r="V9" i="35"/>
  <c r="AD9" i="35"/>
  <c r="AL9" i="35"/>
  <c r="AT9" i="35"/>
  <c r="BB9" i="35"/>
  <c r="H9" i="35"/>
  <c r="T9" i="35"/>
  <c r="AH9" i="35"/>
  <c r="AU9" i="35"/>
  <c r="BG9" i="35"/>
  <c r="K9" i="35"/>
  <c r="X9" i="35"/>
  <c r="AJ9" i="35"/>
  <c r="AX9" i="35"/>
  <c r="O9" i="35"/>
  <c r="AA9" i="35"/>
  <c r="AN9" i="35"/>
  <c r="AZ9" i="35"/>
  <c r="P9" i="35"/>
  <c r="AB9" i="35"/>
  <c r="AP9" i="35"/>
  <c r="BC9" i="35"/>
  <c r="G9" i="35"/>
  <c r="AF9" i="35"/>
  <c r="BF9" i="35"/>
  <c r="S9" i="35"/>
  <c r="AR9" i="35"/>
  <c r="AI9" i="35"/>
  <c r="Z9" i="35"/>
  <c r="C36" i="37"/>
  <c r="I22" i="37"/>
  <c r="N22" i="37" s="1"/>
  <c r="I6" i="37"/>
  <c r="N6" i="37" s="1"/>
  <c r="AY9" i="35"/>
  <c r="R9" i="35"/>
  <c r="F36" i="37"/>
  <c r="I16" i="37"/>
  <c r="N16" i="37" s="1"/>
  <c r="I7" i="37"/>
  <c r="N7" i="37" s="1"/>
  <c r="C33" i="37"/>
  <c r="I28" i="37"/>
  <c r="N28" i="37" s="1"/>
  <c r="I17" i="37"/>
  <c r="N17" i="37" s="1"/>
  <c r="K27" i="31"/>
  <c r="D37" i="37"/>
  <c r="L37" i="37" s="1"/>
  <c r="I25" i="37"/>
  <c r="N25" i="37" s="1"/>
  <c r="I29" i="37"/>
  <c r="N29" i="37" s="1"/>
  <c r="BC8" i="35"/>
  <c r="AU8" i="35"/>
  <c r="AM8" i="35"/>
  <c r="AE8" i="35"/>
  <c r="W8" i="35"/>
  <c r="O8" i="35"/>
  <c r="G8" i="35"/>
  <c r="BB8" i="35"/>
  <c r="AT8" i="35"/>
  <c r="AL8" i="35"/>
  <c r="AD8" i="35"/>
  <c r="V8" i="35"/>
  <c r="N8" i="35"/>
  <c r="F8" i="35"/>
  <c r="BF8" i="35"/>
  <c r="AX8" i="35"/>
  <c r="AP8" i="35"/>
  <c r="AH8" i="35"/>
  <c r="Z8" i="35"/>
  <c r="R8" i="35"/>
  <c r="BW143" i="26" l="1"/>
  <c r="AG145" i="26"/>
  <c r="BZ145" i="26"/>
  <c r="AC143" i="26"/>
  <c r="M144" i="26"/>
  <c r="BV143" i="26"/>
  <c r="AN145" i="26"/>
  <c r="F145" i="26"/>
  <c r="AB143" i="26"/>
  <c r="BJ145" i="26"/>
  <c r="BP143" i="26"/>
  <c r="BU145" i="26"/>
  <c r="AM144" i="26"/>
  <c r="BQ143" i="26"/>
  <c r="AQ144" i="26"/>
  <c r="CB144" i="26"/>
  <c r="AE143" i="26"/>
  <c r="AR144" i="26"/>
  <c r="BE144" i="26"/>
  <c r="H143" i="26"/>
  <c r="BA144" i="26"/>
  <c r="AH144" i="26"/>
  <c r="BL143" i="26"/>
  <c r="AD144" i="26"/>
  <c r="S145" i="26"/>
  <c r="AO143" i="26"/>
  <c r="G144" i="26"/>
  <c r="K145" i="26"/>
  <c r="AG143" i="26"/>
  <c r="BZ144" i="26"/>
  <c r="BH145" i="26"/>
  <c r="M143" i="26"/>
  <c r="J144" i="26"/>
  <c r="AN143" i="26"/>
  <c r="F144" i="26"/>
  <c r="BG145" i="26"/>
  <c r="BJ144" i="26"/>
  <c r="AY145" i="26"/>
  <c r="BU143" i="26"/>
  <c r="AM145" i="26"/>
  <c r="AZ145" i="26"/>
  <c r="AQ143" i="26"/>
  <c r="CB145" i="26"/>
  <c r="AT145" i="26"/>
  <c r="AR143" i="26"/>
  <c r="BE145" i="26"/>
  <c r="W145" i="26"/>
  <c r="BA143" i="26"/>
  <c r="AH145" i="26"/>
  <c r="CA144" i="26"/>
  <c r="AD143" i="26"/>
  <c r="S144" i="26"/>
  <c r="BD144" i="26"/>
  <c r="G143" i="26"/>
  <c r="AV144" i="26"/>
  <c r="BH144" i="26"/>
  <c r="J145" i="26"/>
  <c r="BC144" i="26"/>
  <c r="F143" i="26"/>
  <c r="BG144" i="26"/>
  <c r="AF144" i="26"/>
  <c r="AY144" i="26"/>
  <c r="I144" i="26"/>
  <c r="AZ144" i="26"/>
  <c r="AX145" i="26"/>
  <c r="CB143" i="26"/>
  <c r="AT144" i="26"/>
  <c r="AI145" i="26"/>
  <c r="W144" i="26"/>
  <c r="BX145" i="26"/>
  <c r="CA145" i="26"/>
  <c r="AS145" i="26"/>
  <c r="BD145" i="26"/>
  <c r="V145" i="26"/>
  <c r="AJ145" i="26"/>
  <c r="K143" i="26"/>
  <c r="AV145" i="26"/>
  <c r="N145" i="26"/>
  <c r="BO145" i="26"/>
  <c r="J143" i="26"/>
  <c r="BC145" i="26"/>
  <c r="U145" i="26"/>
  <c r="AF145" i="26"/>
  <c r="BY145" i="26"/>
  <c r="I145" i="26"/>
  <c r="BB145" i="26"/>
  <c r="AZ143" i="26"/>
  <c r="AX144" i="26"/>
  <c r="P144" i="26"/>
  <c r="AT143" i="26"/>
  <c r="AI144" i="26"/>
  <c r="BT144" i="26"/>
  <c r="BX144" i="26"/>
  <c r="AW144" i="26"/>
  <c r="AS144" i="26"/>
  <c r="Z144" i="26"/>
  <c r="V144" i="26"/>
  <c r="AJ144" i="26"/>
  <c r="R144" i="26"/>
  <c r="AV143" i="26"/>
  <c r="N144" i="26"/>
  <c r="Q144" i="26"/>
  <c r="BO144" i="26"/>
  <c r="Y144" i="26"/>
  <c r="BC143" i="26"/>
  <c r="U144" i="26"/>
  <c r="BN145" i="26"/>
  <c r="BY144" i="26"/>
  <c r="BF144" i="26"/>
  <c r="BB144" i="26"/>
  <c r="T145" i="26"/>
  <c r="AX143" i="26"/>
  <c r="P145" i="26"/>
  <c r="BI145" i="26"/>
  <c r="BT145" i="26"/>
  <c r="AL145" i="26"/>
  <c r="AW145" i="26"/>
  <c r="O145" i="26"/>
  <c r="Z145" i="26"/>
  <c r="BS144" i="26"/>
  <c r="AJ143" i="26"/>
  <c r="R145" i="26"/>
  <c r="BK144" i="26"/>
  <c r="N143" i="26"/>
  <c r="Q145" i="26"/>
  <c r="Y145" i="26"/>
  <c r="BR145" i="26"/>
  <c r="BN144" i="26"/>
  <c r="AU144" i="26"/>
  <c r="BF145" i="26"/>
  <c r="X144" i="26"/>
  <c r="T144" i="26"/>
  <c r="BM144" i="26"/>
  <c r="P143" i="26"/>
  <c r="BI144" i="26"/>
  <c r="AP144" i="26"/>
  <c r="AL144" i="26"/>
  <c r="AA145" i="26"/>
  <c r="O144" i="26"/>
  <c r="L145" i="26"/>
  <c r="BS145" i="26"/>
  <c r="AK145" i="26"/>
  <c r="BW145" i="26"/>
  <c r="R143" i="26"/>
  <c r="BK145" i="26"/>
  <c r="AC145" i="26"/>
  <c r="BV145" i="26"/>
  <c r="Y143" i="26"/>
  <c r="BR144" i="26"/>
  <c r="AB145" i="26"/>
  <c r="AU145" i="26"/>
  <c r="BP145" i="26"/>
  <c r="X145" i="26"/>
  <c r="BQ145" i="26"/>
  <c r="T143" i="26"/>
  <c r="BM145" i="26"/>
  <c r="AE144" i="26"/>
  <c r="BI143" i="26"/>
  <c r="AP145" i="26"/>
  <c r="H144" i="26"/>
  <c r="AA144" i="26"/>
  <c r="BL144" i="26"/>
  <c r="L144" i="26"/>
  <c r="AO144" i="26"/>
  <c r="AK144" i="26"/>
  <c r="BW144" i="26"/>
  <c r="BK143" i="26"/>
  <c r="AC144" i="26"/>
  <c r="BV144" i="26"/>
  <c r="AN144" i="26"/>
  <c r="BR143" i="26"/>
  <c r="AQ145" i="26"/>
  <c r="BM143" i="26"/>
  <c r="AE145" i="26"/>
  <c r="J109" i="35"/>
  <c r="J159" i="35"/>
  <c r="E33" i="26"/>
  <c r="J155" i="35"/>
  <c r="J24" i="35"/>
  <c r="J73" i="35"/>
  <c r="J94" i="35"/>
  <c r="J96" i="35" s="1"/>
  <c r="J134" i="35"/>
  <c r="E24" i="26"/>
  <c r="J15" i="35"/>
  <c r="J33" i="35"/>
  <c r="J39" i="35" s="1"/>
  <c r="J79" i="35"/>
  <c r="J187" i="35"/>
  <c r="E79" i="26"/>
  <c r="J66" i="35"/>
  <c r="J116" i="35"/>
  <c r="J169" i="35"/>
  <c r="H28" i="20"/>
  <c r="H92" i="20"/>
  <c r="H150" i="20"/>
  <c r="H60" i="20"/>
  <c r="H69" i="20"/>
  <c r="H31" i="20"/>
  <c r="H88" i="20"/>
  <c r="H77" i="20"/>
  <c r="H90" i="20"/>
  <c r="H107" i="20"/>
  <c r="H119" i="20"/>
  <c r="H127" i="20"/>
  <c r="H148" i="20"/>
  <c r="H157" i="20"/>
  <c r="H167" i="20"/>
  <c r="H178" i="20"/>
  <c r="H186" i="20"/>
  <c r="H21" i="20"/>
  <c r="H36" i="20"/>
  <c r="H81" i="20"/>
  <c r="H30" i="20"/>
  <c r="H91" i="20"/>
  <c r="H108" i="20"/>
  <c r="H120" i="20"/>
  <c r="H128" i="20"/>
  <c r="H137" i="20"/>
  <c r="H149" i="20"/>
  <c r="H158" i="20"/>
  <c r="H168" i="20"/>
  <c r="H179" i="20"/>
  <c r="H192" i="20" s="1"/>
  <c r="H180" i="20"/>
  <c r="H193" i="20" s="1"/>
  <c r="H76" i="20"/>
  <c r="H51" i="20"/>
  <c r="H12" i="20"/>
  <c r="H42" i="20"/>
  <c r="H43" i="20" s="1"/>
  <c r="H34" i="20"/>
  <c r="H93" i="20"/>
  <c r="H112" i="20"/>
  <c r="H122" i="20"/>
  <c r="H130" i="20"/>
  <c r="H151" i="20"/>
  <c r="H161" i="20"/>
  <c r="H171" i="20"/>
  <c r="H181" i="20"/>
  <c r="H194" i="20" s="1"/>
  <c r="H38" i="20"/>
  <c r="H47" i="20"/>
  <c r="H62" i="20"/>
  <c r="H13" i="20"/>
  <c r="H113" i="20"/>
  <c r="H123" i="20"/>
  <c r="H131" i="20"/>
  <c r="H143" i="20"/>
  <c r="H152" i="20"/>
  <c r="H162" i="20"/>
  <c r="H172" i="20"/>
  <c r="H182" i="20"/>
  <c r="H195" i="20" s="1"/>
  <c r="H22" i="20"/>
  <c r="H45" i="20"/>
  <c r="H70" i="20"/>
  <c r="H14" i="20"/>
  <c r="H61" i="20"/>
  <c r="H64" i="20"/>
  <c r="H114" i="20"/>
  <c r="H124" i="20"/>
  <c r="H132" i="20"/>
  <c r="H144" i="20"/>
  <c r="H153" i="20"/>
  <c r="H163" i="20"/>
  <c r="H173" i="20"/>
  <c r="H183" i="20"/>
  <c r="H11" i="20"/>
  <c r="H121" i="20"/>
  <c r="K166" i="20"/>
  <c r="H20" i="20"/>
  <c r="H72" i="20"/>
  <c r="H65" i="20"/>
  <c r="H18" i="20"/>
  <c r="H100" i="20"/>
  <c r="H115" i="20"/>
  <c r="H125" i="20"/>
  <c r="H133" i="20"/>
  <c r="H145" i="20"/>
  <c r="H154" i="20"/>
  <c r="H165" i="20"/>
  <c r="H174" i="20"/>
  <c r="H184" i="20"/>
  <c r="H35" i="20"/>
  <c r="H129" i="20"/>
  <c r="H138" i="20"/>
  <c r="S115" i="20"/>
  <c r="S63" i="20"/>
  <c r="S13" i="20"/>
  <c r="H29" i="20"/>
  <c r="H63" i="20"/>
  <c r="H27" i="20"/>
  <c r="H78" i="20"/>
  <c r="H19" i="20"/>
  <c r="H71" i="20"/>
  <c r="H89" i="20"/>
  <c r="H106" i="20"/>
  <c r="H126" i="20"/>
  <c r="H147" i="20"/>
  <c r="H166" i="20"/>
  <c r="H175" i="20"/>
  <c r="K207" i="20"/>
  <c r="K143" i="20" s="1"/>
  <c r="S207" i="20"/>
  <c r="S183" i="20" s="1"/>
  <c r="J207" i="20"/>
  <c r="AA207" i="20"/>
  <c r="E207" i="20"/>
  <c r="E171" i="20" s="1"/>
  <c r="E31" i="20"/>
  <c r="E161" i="20"/>
  <c r="E175" i="20"/>
  <c r="E138" i="20"/>
  <c r="E62" i="20"/>
  <c r="E185" i="20"/>
  <c r="E151" i="20"/>
  <c r="R207" i="20"/>
  <c r="Z207" i="20"/>
  <c r="BZ169" i="26"/>
  <c r="BZ168" i="26"/>
  <c r="BZ152" i="26"/>
  <c r="BZ149" i="26"/>
  <c r="BZ119" i="26"/>
  <c r="BZ138" i="26"/>
  <c r="BZ130" i="26"/>
  <c r="BZ92" i="26"/>
  <c r="BZ77" i="26"/>
  <c r="BZ38" i="26"/>
  <c r="BZ18" i="26"/>
  <c r="BZ126" i="26"/>
  <c r="BZ91" i="26"/>
  <c r="BZ47" i="26"/>
  <c r="BZ13" i="26"/>
  <c r="BZ166" i="26"/>
  <c r="BZ150" i="26"/>
  <c r="BZ133" i="26"/>
  <c r="BZ115" i="26"/>
  <c r="BZ122" i="26"/>
  <c r="BZ90" i="26"/>
  <c r="BZ35" i="26"/>
  <c r="BZ14" i="26"/>
  <c r="BZ89" i="26"/>
  <c r="BZ36" i="26"/>
  <c r="BZ167" i="26"/>
  <c r="BZ163" i="26"/>
  <c r="BZ148" i="26"/>
  <c r="BZ131" i="26"/>
  <c r="BZ113" i="26"/>
  <c r="BZ112" i="26"/>
  <c r="BZ88" i="26"/>
  <c r="BZ71" i="26"/>
  <c r="BZ12" i="26"/>
  <c r="BZ45" i="26"/>
  <c r="BZ31" i="26"/>
  <c r="BZ27" i="26"/>
  <c r="BZ180" i="26"/>
  <c r="BZ165" i="26"/>
  <c r="BZ161" i="26"/>
  <c r="BZ129" i="26"/>
  <c r="BZ128" i="26"/>
  <c r="BZ153" i="26"/>
  <c r="BZ81" i="26"/>
  <c r="BZ69" i="26"/>
  <c r="BZ30" i="26"/>
  <c r="BZ106" i="26"/>
  <c r="BZ42" i="26"/>
  <c r="BZ43" i="26" s="1"/>
  <c r="BZ76" i="26"/>
  <c r="BZ21" i="26"/>
  <c r="BZ162" i="26"/>
  <c r="BZ172" i="26"/>
  <c r="BZ127" i="26"/>
  <c r="BZ107" i="26"/>
  <c r="BZ120" i="26"/>
  <c r="BZ132" i="26"/>
  <c r="BZ72" i="26"/>
  <c r="BZ65" i="26"/>
  <c r="BZ28" i="26"/>
  <c r="BZ64" i="26"/>
  <c r="BZ11" i="26"/>
  <c r="BZ177" i="26"/>
  <c r="BZ174" i="26"/>
  <c r="BZ187" i="26" s="1"/>
  <c r="BZ178" i="26"/>
  <c r="BZ125" i="26"/>
  <c r="BZ100" i="26"/>
  <c r="BZ108" i="26"/>
  <c r="BZ124" i="26"/>
  <c r="BZ62" i="26"/>
  <c r="BZ63" i="26"/>
  <c r="BZ51" i="26"/>
  <c r="BZ60" i="26"/>
  <c r="BZ175" i="26"/>
  <c r="BZ188" i="26" s="1"/>
  <c r="BZ157" i="26"/>
  <c r="BZ137" i="26"/>
  <c r="BZ123" i="26"/>
  <c r="BZ151" i="26"/>
  <c r="BZ147" i="26"/>
  <c r="BZ114" i="26"/>
  <c r="BZ61" i="26"/>
  <c r="BZ22" i="26"/>
  <c r="BZ78" i="26"/>
  <c r="BZ29" i="26"/>
  <c r="BZ34" i="26"/>
  <c r="E39" i="26"/>
  <c r="BO179" i="26"/>
  <c r="BO180" i="26"/>
  <c r="BO168" i="26"/>
  <c r="BO161" i="26"/>
  <c r="BO122" i="26"/>
  <c r="BO121" i="26"/>
  <c r="BO138" i="26"/>
  <c r="BO64" i="26"/>
  <c r="BO23" i="26"/>
  <c r="BO20" i="26"/>
  <c r="BO89" i="26"/>
  <c r="BO177" i="26"/>
  <c r="BO158" i="26"/>
  <c r="BO163" i="26"/>
  <c r="BO120" i="26"/>
  <c r="BO137" i="26"/>
  <c r="BO119" i="26"/>
  <c r="BO166" i="26"/>
  <c r="BO62" i="26"/>
  <c r="BO21" i="26"/>
  <c r="BO47" i="26"/>
  <c r="BO77" i="26"/>
  <c r="BO38" i="26"/>
  <c r="BO18" i="26"/>
  <c r="BO175" i="26"/>
  <c r="BO188" i="26" s="1"/>
  <c r="BO157" i="26"/>
  <c r="BO133" i="26"/>
  <c r="BO115" i="26"/>
  <c r="BO81" i="26"/>
  <c r="BO60" i="26"/>
  <c r="BO19" i="26"/>
  <c r="BO35" i="26"/>
  <c r="BO14" i="26"/>
  <c r="BO173" i="26"/>
  <c r="BO186" i="26" s="1"/>
  <c r="BO153" i="26"/>
  <c r="BO154" i="26"/>
  <c r="BO132" i="26"/>
  <c r="BO114" i="26"/>
  <c r="BO131" i="26"/>
  <c r="BO113" i="26"/>
  <c r="BO78" i="26"/>
  <c r="BO36" i="26"/>
  <c r="BO71" i="26"/>
  <c r="BO12" i="26"/>
  <c r="BO178" i="26"/>
  <c r="BO169" i="26"/>
  <c r="BO151" i="26"/>
  <c r="BO152" i="26"/>
  <c r="BO130" i="26"/>
  <c r="BO112" i="26"/>
  <c r="BO129" i="26"/>
  <c r="BO76" i="26"/>
  <c r="BO34" i="26"/>
  <c r="BO13" i="26"/>
  <c r="BO69" i="26"/>
  <c r="BO30" i="26"/>
  <c r="BO45" i="26"/>
  <c r="BO176" i="26"/>
  <c r="BO189" i="26" s="1"/>
  <c r="BO167" i="26"/>
  <c r="BO149" i="26"/>
  <c r="BO150" i="26"/>
  <c r="BO128" i="26"/>
  <c r="BO108" i="26"/>
  <c r="BO127" i="26"/>
  <c r="BO107" i="26"/>
  <c r="BO72" i="26"/>
  <c r="BO31" i="26"/>
  <c r="BO11" i="26"/>
  <c r="BO92" i="26"/>
  <c r="BO65" i="26"/>
  <c r="BO28" i="26"/>
  <c r="BO42" i="26"/>
  <c r="BO43" i="26" s="1"/>
  <c r="BO174" i="26"/>
  <c r="BO187" i="26" s="1"/>
  <c r="BO165" i="26"/>
  <c r="BO147" i="26"/>
  <c r="BO148" i="26"/>
  <c r="BO126" i="26"/>
  <c r="BO106" i="26"/>
  <c r="BO125" i="26"/>
  <c r="BO100" i="26"/>
  <c r="BO70" i="26"/>
  <c r="BO29" i="26"/>
  <c r="BO51" i="26"/>
  <c r="BO90" i="26"/>
  <c r="BO63" i="26"/>
  <c r="BO93" i="26"/>
  <c r="U177" i="26"/>
  <c r="U161" i="26"/>
  <c r="U166" i="26"/>
  <c r="U123" i="26"/>
  <c r="U120" i="26"/>
  <c r="U138" i="26"/>
  <c r="U91" i="26"/>
  <c r="U63" i="26"/>
  <c r="U45" i="26"/>
  <c r="U27" i="26"/>
  <c r="U175" i="26"/>
  <c r="U188" i="26" s="1"/>
  <c r="U158" i="26"/>
  <c r="U168" i="26"/>
  <c r="U121" i="26"/>
  <c r="U47" i="26"/>
  <c r="U61" i="26"/>
  <c r="U22" i="26"/>
  <c r="U42" i="26"/>
  <c r="U43" i="26" s="1"/>
  <c r="U64" i="26"/>
  <c r="U23" i="26"/>
  <c r="U173" i="26"/>
  <c r="U186" i="26" s="1"/>
  <c r="U137" i="26"/>
  <c r="U119" i="26"/>
  <c r="U132" i="26"/>
  <c r="U114" i="26"/>
  <c r="U20" i="26"/>
  <c r="U93" i="26"/>
  <c r="U62" i="26"/>
  <c r="U21" i="26"/>
  <c r="U180" i="26"/>
  <c r="U169" i="26"/>
  <c r="U153" i="26"/>
  <c r="U157" i="26"/>
  <c r="U133" i="26"/>
  <c r="U115" i="26"/>
  <c r="U130" i="26"/>
  <c r="U112" i="26"/>
  <c r="U77" i="26"/>
  <c r="U38" i="26"/>
  <c r="U18" i="26"/>
  <c r="U81" i="26"/>
  <c r="U60" i="26"/>
  <c r="U19" i="26"/>
  <c r="U178" i="26"/>
  <c r="U167" i="26"/>
  <c r="U151" i="26"/>
  <c r="U154" i="26"/>
  <c r="U131" i="26"/>
  <c r="U113" i="26"/>
  <c r="U128" i="26"/>
  <c r="U108" i="26"/>
  <c r="U35" i="26"/>
  <c r="U14" i="26"/>
  <c r="U78" i="26"/>
  <c r="U36" i="26"/>
  <c r="U176" i="26"/>
  <c r="U189" i="26" s="1"/>
  <c r="U165" i="26"/>
  <c r="U149" i="26"/>
  <c r="U152" i="26"/>
  <c r="U129" i="26"/>
  <c r="U126" i="26"/>
  <c r="U106" i="26"/>
  <c r="U92" i="26"/>
  <c r="U71" i="26"/>
  <c r="U12" i="26"/>
  <c r="U76" i="26"/>
  <c r="U34" i="26"/>
  <c r="U13" i="26"/>
  <c r="U174" i="26"/>
  <c r="U187" i="26" s="1"/>
  <c r="U162" i="26"/>
  <c r="U147" i="26"/>
  <c r="U150" i="26"/>
  <c r="U127" i="26"/>
  <c r="U107" i="26"/>
  <c r="U124" i="26"/>
  <c r="U90" i="26"/>
  <c r="U69" i="26"/>
  <c r="U30" i="26"/>
  <c r="U51" i="26"/>
  <c r="U72" i="26"/>
  <c r="U31" i="26"/>
  <c r="U11" i="26"/>
  <c r="U179" i="26"/>
  <c r="BA174" i="26"/>
  <c r="BA187" i="26" s="1"/>
  <c r="BA162" i="26"/>
  <c r="BA150" i="26"/>
  <c r="BA127" i="26"/>
  <c r="BA107" i="26"/>
  <c r="BA124" i="26"/>
  <c r="BA92" i="26"/>
  <c r="BA71" i="26"/>
  <c r="BA12" i="26"/>
  <c r="BA76" i="26"/>
  <c r="BA34" i="26"/>
  <c r="BA13" i="26"/>
  <c r="BA179" i="26"/>
  <c r="BA172" i="26"/>
  <c r="BA163" i="26"/>
  <c r="BA161" i="26"/>
  <c r="BA148" i="26"/>
  <c r="BA125" i="26"/>
  <c r="BA100" i="26"/>
  <c r="BA122" i="26"/>
  <c r="BA90" i="26"/>
  <c r="BA69" i="26"/>
  <c r="BA30" i="26"/>
  <c r="BA93" i="26"/>
  <c r="BA72" i="26"/>
  <c r="BA31" i="26"/>
  <c r="BA11" i="26"/>
  <c r="BA177" i="26"/>
  <c r="BA158" i="26"/>
  <c r="BA166" i="26"/>
  <c r="BA123" i="26"/>
  <c r="BA120" i="26"/>
  <c r="BA138" i="26"/>
  <c r="BA88" i="26"/>
  <c r="BA65" i="26"/>
  <c r="BA28" i="26"/>
  <c r="BA51" i="26"/>
  <c r="BA70" i="26"/>
  <c r="BA29" i="26"/>
  <c r="BA175" i="26"/>
  <c r="BA188" i="26" s="1"/>
  <c r="BA168" i="26"/>
  <c r="BA121" i="26"/>
  <c r="BA91" i="26"/>
  <c r="BA63" i="26"/>
  <c r="BA45" i="26"/>
  <c r="BA27" i="26"/>
  <c r="BA173" i="26"/>
  <c r="BA186" i="26" s="1"/>
  <c r="BA153" i="26"/>
  <c r="BA137" i="26"/>
  <c r="BA119" i="26"/>
  <c r="BA132" i="26"/>
  <c r="BA114" i="26"/>
  <c r="BA47" i="26"/>
  <c r="BA61" i="26"/>
  <c r="BA22" i="26"/>
  <c r="BA42" i="26"/>
  <c r="BA43" i="26" s="1"/>
  <c r="BA64" i="26"/>
  <c r="BA23" i="26"/>
  <c r="BA180" i="26"/>
  <c r="BA169" i="26"/>
  <c r="BA151" i="26"/>
  <c r="BA157" i="26"/>
  <c r="BA133" i="26"/>
  <c r="BA115" i="26"/>
  <c r="BA130" i="26"/>
  <c r="BA112" i="26"/>
  <c r="BA20" i="26"/>
  <c r="BA89" i="26"/>
  <c r="BA62" i="26"/>
  <c r="BA21" i="26"/>
  <c r="BA178" i="26"/>
  <c r="BA167" i="26"/>
  <c r="BA149" i="26"/>
  <c r="BA154" i="26"/>
  <c r="BA131" i="26"/>
  <c r="BA113" i="26"/>
  <c r="BA128" i="26"/>
  <c r="BA108" i="26"/>
  <c r="BA77" i="26"/>
  <c r="BA38" i="26"/>
  <c r="BA18" i="26"/>
  <c r="BA81" i="26"/>
  <c r="BA60" i="26"/>
  <c r="BA19" i="26"/>
  <c r="BA176" i="26"/>
  <c r="BA189" i="26" s="1"/>
  <c r="BA165" i="26"/>
  <c r="BA147" i="26"/>
  <c r="BA152" i="26"/>
  <c r="BA129" i="26"/>
  <c r="BA126" i="26"/>
  <c r="BA106" i="26"/>
  <c r="BA35" i="26"/>
  <c r="BA14" i="26"/>
  <c r="BA78" i="26"/>
  <c r="BA36" i="26"/>
  <c r="E66" i="26"/>
  <c r="AQ113" i="26"/>
  <c r="AX45" i="26"/>
  <c r="AX150" i="26"/>
  <c r="BM14" i="26"/>
  <c r="BM129" i="26"/>
  <c r="CB77" i="26"/>
  <c r="CB137" i="26"/>
  <c r="P38" i="26"/>
  <c r="P147" i="26"/>
  <c r="BI60" i="26"/>
  <c r="BI113" i="26"/>
  <c r="AJ36" i="26"/>
  <c r="AJ107" i="26"/>
  <c r="R88" i="26"/>
  <c r="R120" i="26"/>
  <c r="AV88" i="26"/>
  <c r="BK78" i="26"/>
  <c r="BZ70" i="26"/>
  <c r="BZ158" i="26"/>
  <c r="N76" i="26"/>
  <c r="N172" i="26"/>
  <c r="BV151" i="26"/>
  <c r="J19" i="26"/>
  <c r="J161" i="26"/>
  <c r="Y62" i="26"/>
  <c r="Y157" i="26"/>
  <c r="AN36" i="26"/>
  <c r="AN178" i="26"/>
  <c r="BC30" i="26"/>
  <c r="BC168" i="26"/>
  <c r="BR63" i="26"/>
  <c r="BR172" i="26"/>
  <c r="F114" i="26"/>
  <c r="BX176" i="26"/>
  <c r="BX189" i="26" s="1"/>
  <c r="BX173" i="26"/>
  <c r="BX186" i="26" s="1"/>
  <c r="BX153" i="26"/>
  <c r="BX154" i="26"/>
  <c r="BX123" i="26"/>
  <c r="BX157" i="26"/>
  <c r="BX108" i="26"/>
  <c r="BX112" i="26"/>
  <c r="BX61" i="26"/>
  <c r="BX22" i="26"/>
  <c r="BX106" i="26"/>
  <c r="BX45" i="26"/>
  <c r="BX78" i="26"/>
  <c r="BX76" i="26"/>
  <c r="BX174" i="26"/>
  <c r="BX187" i="26" s="1"/>
  <c r="BX175" i="26"/>
  <c r="BX188" i="26" s="1"/>
  <c r="BX151" i="26"/>
  <c r="BX121" i="26"/>
  <c r="BX148" i="26"/>
  <c r="BX47" i="26"/>
  <c r="BX20" i="26"/>
  <c r="BX93" i="26"/>
  <c r="BX72" i="26"/>
  <c r="BX31" i="26"/>
  <c r="BX42" i="26"/>
  <c r="BX43" i="26" s="1"/>
  <c r="BX179" i="26"/>
  <c r="BX172" i="26"/>
  <c r="BX168" i="26"/>
  <c r="BX149" i="26"/>
  <c r="BX137" i="26"/>
  <c r="BX119" i="26"/>
  <c r="BX132" i="26"/>
  <c r="BX77" i="26"/>
  <c r="BX38" i="26"/>
  <c r="BX18" i="26"/>
  <c r="BX91" i="26"/>
  <c r="BX29" i="26"/>
  <c r="BX21" i="26"/>
  <c r="BX177" i="26"/>
  <c r="BX166" i="26"/>
  <c r="BX147" i="26"/>
  <c r="BX133" i="26"/>
  <c r="BX115" i="26"/>
  <c r="BX150" i="26"/>
  <c r="BX124" i="26"/>
  <c r="BX35" i="26"/>
  <c r="BX14" i="26"/>
  <c r="BX89" i="26"/>
  <c r="BX19" i="26"/>
  <c r="BX11" i="26"/>
  <c r="BX169" i="26"/>
  <c r="BX163" i="26"/>
  <c r="BX131" i="26"/>
  <c r="BX113" i="26"/>
  <c r="BX138" i="26"/>
  <c r="BX114" i="26"/>
  <c r="BX71" i="26"/>
  <c r="BX12" i="26"/>
  <c r="BX13" i="26"/>
  <c r="BX34" i="26"/>
  <c r="BX167" i="26"/>
  <c r="BX161" i="26"/>
  <c r="BX152" i="26"/>
  <c r="BX129" i="26"/>
  <c r="BX92" i="26"/>
  <c r="BX69" i="26"/>
  <c r="BX30" i="26"/>
  <c r="BX130" i="26"/>
  <c r="BX64" i="26"/>
  <c r="BX70" i="26"/>
  <c r="BX180" i="26"/>
  <c r="BX165" i="26"/>
  <c r="BX158" i="26"/>
  <c r="BX127" i="26"/>
  <c r="BX107" i="26"/>
  <c r="BX128" i="26"/>
  <c r="BX122" i="26"/>
  <c r="BX90" i="26"/>
  <c r="BX65" i="26"/>
  <c r="BX28" i="26"/>
  <c r="BX126" i="26"/>
  <c r="BX81" i="26"/>
  <c r="BX62" i="26"/>
  <c r="BX23" i="26"/>
  <c r="BX178" i="26"/>
  <c r="BX162" i="26"/>
  <c r="BX125" i="26"/>
  <c r="BX100" i="26"/>
  <c r="BX120" i="26"/>
  <c r="BX88" i="26"/>
  <c r="BX63" i="26"/>
  <c r="BX51" i="26"/>
  <c r="BX60" i="26"/>
  <c r="BX27" i="26"/>
  <c r="BX36" i="26"/>
  <c r="BK178" i="26"/>
  <c r="BK162" i="26"/>
  <c r="BK119" i="26"/>
  <c r="BK124" i="26"/>
  <c r="BK63" i="26"/>
  <c r="BK42" i="26"/>
  <c r="BK43" i="26" s="1"/>
  <c r="BK76" i="26"/>
  <c r="BK34" i="26"/>
  <c r="BK13" i="26"/>
  <c r="BK88" i="26"/>
  <c r="BK176" i="26"/>
  <c r="BK189" i="26" s="1"/>
  <c r="BK165" i="26"/>
  <c r="BK133" i="26"/>
  <c r="BK115" i="26"/>
  <c r="BK138" i="26"/>
  <c r="BK122" i="26"/>
  <c r="BK137" i="26"/>
  <c r="BK61" i="26"/>
  <c r="BK22" i="26"/>
  <c r="BK72" i="26"/>
  <c r="BK31" i="26"/>
  <c r="BK11" i="26"/>
  <c r="BK174" i="26"/>
  <c r="BK187" i="26" s="1"/>
  <c r="BK157" i="26"/>
  <c r="BK158" i="26"/>
  <c r="BK131" i="26"/>
  <c r="BK113" i="26"/>
  <c r="BK120" i="26"/>
  <c r="BK20" i="26"/>
  <c r="BK93" i="26"/>
  <c r="BK70" i="26"/>
  <c r="BK29" i="26"/>
  <c r="BK47" i="26"/>
  <c r="BK172" i="26"/>
  <c r="BK154" i="26"/>
  <c r="BK129" i="26"/>
  <c r="BK77" i="26"/>
  <c r="BK38" i="26"/>
  <c r="BK18" i="26"/>
  <c r="BK91" i="26"/>
  <c r="BK27" i="26"/>
  <c r="BK177" i="26"/>
  <c r="BK179" i="26"/>
  <c r="BK152" i="26"/>
  <c r="BK153" i="26"/>
  <c r="BK127" i="26"/>
  <c r="BK107" i="26"/>
  <c r="BK132" i="26"/>
  <c r="BK114" i="26"/>
  <c r="BK35" i="26"/>
  <c r="BK14" i="26"/>
  <c r="BK89" i="26"/>
  <c r="BK64" i="26"/>
  <c r="BK23" i="26"/>
  <c r="BK175" i="26"/>
  <c r="BK188" i="26" s="1"/>
  <c r="BK168" i="26"/>
  <c r="BK150" i="26"/>
  <c r="BK151" i="26"/>
  <c r="BK125" i="26"/>
  <c r="BK100" i="26"/>
  <c r="BK130" i="26"/>
  <c r="BK112" i="26"/>
  <c r="BK71" i="26"/>
  <c r="BK12" i="26"/>
  <c r="BK62" i="26"/>
  <c r="BK21" i="26"/>
  <c r="BK173" i="26"/>
  <c r="BK186" i="26" s="1"/>
  <c r="BK166" i="26"/>
  <c r="BK148" i="26"/>
  <c r="BK149" i="26"/>
  <c r="BK123" i="26"/>
  <c r="BK167" i="26"/>
  <c r="BK128" i="26"/>
  <c r="BK108" i="26"/>
  <c r="BK69" i="26"/>
  <c r="BK30" i="26"/>
  <c r="BK51" i="26"/>
  <c r="BK81" i="26"/>
  <c r="BK60" i="26"/>
  <c r="BK19" i="26"/>
  <c r="BK92" i="26"/>
  <c r="Q178" i="26"/>
  <c r="Q169" i="26"/>
  <c r="Q147" i="26"/>
  <c r="Q130" i="26"/>
  <c r="Q112" i="26"/>
  <c r="Q125" i="26"/>
  <c r="Q100" i="26"/>
  <c r="Q62" i="26"/>
  <c r="Q21" i="26"/>
  <c r="Q92" i="26"/>
  <c r="Q71" i="26"/>
  <c r="Q12" i="26"/>
  <c r="Q176" i="26"/>
  <c r="Q189" i="26" s="1"/>
  <c r="Q157" i="26"/>
  <c r="Q162" i="26"/>
  <c r="Q128" i="26"/>
  <c r="Q108" i="26"/>
  <c r="Q123" i="26"/>
  <c r="Q137" i="26"/>
  <c r="Q81" i="26"/>
  <c r="Q60" i="26"/>
  <c r="Q19" i="26"/>
  <c r="Q47" i="26"/>
  <c r="Q69" i="26"/>
  <c r="Q30" i="26"/>
  <c r="Q51" i="26"/>
  <c r="Q174" i="26"/>
  <c r="Q187" i="26" s="1"/>
  <c r="Q154" i="26"/>
  <c r="Q161" i="26"/>
  <c r="Q165" i="26"/>
  <c r="Q126" i="26"/>
  <c r="Q106" i="26"/>
  <c r="Q121" i="26"/>
  <c r="Q45" i="26"/>
  <c r="Q78" i="26"/>
  <c r="Q36" i="26"/>
  <c r="Q65" i="26"/>
  <c r="Q28" i="26"/>
  <c r="Q172" i="26"/>
  <c r="Q152" i="26"/>
  <c r="Q158" i="26"/>
  <c r="Q124" i="26"/>
  <c r="Q119" i="26"/>
  <c r="Q42" i="26"/>
  <c r="Q43" i="26" s="1"/>
  <c r="Q76" i="26"/>
  <c r="Q34" i="26"/>
  <c r="Q13" i="26"/>
  <c r="Q63" i="26"/>
  <c r="Q177" i="26"/>
  <c r="Q168" i="26"/>
  <c r="Q150" i="26"/>
  <c r="Q138" i="26"/>
  <c r="Q122" i="26"/>
  <c r="Q133" i="26"/>
  <c r="Q115" i="26"/>
  <c r="Q93" i="26"/>
  <c r="Q72" i="26"/>
  <c r="Q31" i="26"/>
  <c r="Q11" i="26"/>
  <c r="Q90" i="26"/>
  <c r="Q61" i="26"/>
  <c r="Q22" i="26"/>
  <c r="Q175" i="26"/>
  <c r="Q188" i="26" s="1"/>
  <c r="Q166" i="26"/>
  <c r="Q148" i="26"/>
  <c r="Q153" i="26"/>
  <c r="Q120" i="26"/>
  <c r="Q131" i="26"/>
  <c r="Q113" i="26"/>
  <c r="Q91" i="26"/>
  <c r="Q70" i="26"/>
  <c r="Q29" i="26"/>
  <c r="Q88" i="26"/>
  <c r="Q20" i="26"/>
  <c r="Q173" i="26"/>
  <c r="Q186" i="26" s="1"/>
  <c r="Q163" i="26"/>
  <c r="Q151" i="26"/>
  <c r="Q129" i="26"/>
  <c r="Q89" i="26"/>
  <c r="Q27" i="26"/>
  <c r="Q77" i="26"/>
  <c r="Q38" i="26"/>
  <c r="Q18" i="26"/>
  <c r="Q23" i="26"/>
  <c r="Q149" i="26"/>
  <c r="Q132" i="26"/>
  <c r="Q114" i="26"/>
  <c r="Q35" i="26"/>
  <c r="Q127" i="26"/>
  <c r="Q14" i="26"/>
  <c r="Q180" i="26"/>
  <c r="Q107" i="26"/>
  <c r="Q179" i="26"/>
  <c r="Q167" i="26"/>
  <c r="Q64" i="26"/>
  <c r="AR172" i="26"/>
  <c r="AR175" i="26"/>
  <c r="AR188" i="26" s="1"/>
  <c r="AR151" i="26"/>
  <c r="AR121" i="26"/>
  <c r="AR148" i="26"/>
  <c r="AR47" i="26"/>
  <c r="AR122" i="26"/>
  <c r="AR61" i="26"/>
  <c r="AR22" i="26"/>
  <c r="AR93" i="26"/>
  <c r="AR62" i="26"/>
  <c r="AR31" i="26"/>
  <c r="AR42" i="26"/>
  <c r="AR43" i="26" s="1"/>
  <c r="AR179" i="26"/>
  <c r="AR168" i="26"/>
  <c r="AR149" i="26"/>
  <c r="AR137" i="26"/>
  <c r="AR119" i="26"/>
  <c r="AR132" i="26"/>
  <c r="AR20" i="26"/>
  <c r="AR91" i="26"/>
  <c r="AR29" i="26"/>
  <c r="AR21" i="26"/>
  <c r="AR78" i="26"/>
  <c r="AR177" i="26"/>
  <c r="AR166" i="26"/>
  <c r="AR147" i="26"/>
  <c r="AR133" i="26"/>
  <c r="AR115" i="26"/>
  <c r="AR150" i="26"/>
  <c r="AR124" i="26"/>
  <c r="AR77" i="26"/>
  <c r="AR38" i="26"/>
  <c r="AR18" i="26"/>
  <c r="AR89" i="26"/>
  <c r="AR19" i="26"/>
  <c r="AR11" i="26"/>
  <c r="AR36" i="26"/>
  <c r="AR169" i="26"/>
  <c r="AR163" i="26"/>
  <c r="AR131" i="26"/>
  <c r="AR113" i="26"/>
  <c r="AR138" i="26"/>
  <c r="AR114" i="26"/>
  <c r="AR130" i="26"/>
  <c r="AR35" i="26"/>
  <c r="AR14" i="26"/>
  <c r="AR72" i="26"/>
  <c r="AR13" i="26"/>
  <c r="AR180" i="26"/>
  <c r="AR167" i="26"/>
  <c r="AR161" i="26"/>
  <c r="AR152" i="26"/>
  <c r="AR129" i="26"/>
  <c r="AR71" i="26"/>
  <c r="AR12" i="26"/>
  <c r="AR126" i="26"/>
  <c r="AR76" i="26"/>
  <c r="AR27" i="26"/>
  <c r="AR178" i="26"/>
  <c r="AR165" i="26"/>
  <c r="AR158" i="26"/>
  <c r="AR127" i="26"/>
  <c r="AR107" i="26"/>
  <c r="AR128" i="26"/>
  <c r="AR92" i="26"/>
  <c r="AR69" i="26"/>
  <c r="AR30" i="26"/>
  <c r="AR112" i="26"/>
  <c r="AR81" i="26"/>
  <c r="AR34" i="26"/>
  <c r="AR60" i="26"/>
  <c r="AR176" i="26"/>
  <c r="AR189" i="26" s="1"/>
  <c r="AR162" i="26"/>
  <c r="AR125" i="26"/>
  <c r="AR100" i="26"/>
  <c r="AR120" i="26"/>
  <c r="AR90" i="26"/>
  <c r="AR65" i="26"/>
  <c r="AR28" i="26"/>
  <c r="AR51" i="26"/>
  <c r="AR70" i="26"/>
  <c r="AR23" i="26"/>
  <c r="AR174" i="26"/>
  <c r="AR187" i="26" s="1"/>
  <c r="AR173" i="26"/>
  <c r="AR186" i="26" s="1"/>
  <c r="AR153" i="26"/>
  <c r="AR154" i="26"/>
  <c r="AR123" i="26"/>
  <c r="AR157" i="26"/>
  <c r="AR108" i="26"/>
  <c r="AR106" i="26"/>
  <c r="AR88" i="26"/>
  <c r="AR63" i="26"/>
  <c r="AR45" i="26"/>
  <c r="AR64" i="26"/>
  <c r="AW177" i="26"/>
  <c r="AW166" i="26"/>
  <c r="AW150" i="26"/>
  <c r="AW153" i="26"/>
  <c r="AW120" i="26"/>
  <c r="AW133" i="26"/>
  <c r="AW115" i="26"/>
  <c r="AW88" i="26"/>
  <c r="AW76" i="26"/>
  <c r="AW34" i="26"/>
  <c r="AW13" i="26"/>
  <c r="AW20" i="26"/>
  <c r="AW175" i="26"/>
  <c r="AW188" i="26" s="1"/>
  <c r="AW163" i="26"/>
  <c r="AW148" i="26"/>
  <c r="AW151" i="26"/>
  <c r="AW131" i="26"/>
  <c r="AW113" i="26"/>
  <c r="AW93" i="26"/>
  <c r="AW72" i="26"/>
  <c r="AW31" i="26"/>
  <c r="AW11" i="26"/>
  <c r="AW77" i="26"/>
  <c r="AW38" i="26"/>
  <c r="AW18" i="26"/>
  <c r="AW180" i="26"/>
  <c r="AW173" i="26"/>
  <c r="AW186" i="26" s="1"/>
  <c r="AW161" i="26"/>
  <c r="AW149" i="26"/>
  <c r="AW132" i="26"/>
  <c r="AW114" i="26"/>
  <c r="AW129" i="26"/>
  <c r="AW91" i="26"/>
  <c r="AW70" i="26"/>
  <c r="AW29" i="26"/>
  <c r="AW35" i="26"/>
  <c r="AW14" i="26"/>
  <c r="AW178" i="26"/>
  <c r="AW167" i="26"/>
  <c r="AW147" i="26"/>
  <c r="AW130" i="26"/>
  <c r="AW112" i="26"/>
  <c r="AW127" i="26"/>
  <c r="AW107" i="26"/>
  <c r="AW89" i="26"/>
  <c r="AW27" i="26"/>
  <c r="AW71" i="26"/>
  <c r="AW12" i="26"/>
  <c r="AW176" i="26"/>
  <c r="AW189" i="26" s="1"/>
  <c r="AW169" i="26"/>
  <c r="AW128" i="26"/>
  <c r="AW108" i="26"/>
  <c r="AW125" i="26"/>
  <c r="AW100" i="26"/>
  <c r="AW64" i="26"/>
  <c r="AW23" i="26"/>
  <c r="AW92" i="26"/>
  <c r="AW69" i="26"/>
  <c r="AW30" i="26"/>
  <c r="AW51" i="26"/>
  <c r="AW174" i="26"/>
  <c r="AW187" i="26" s="1"/>
  <c r="AW157" i="26"/>
  <c r="AW162" i="26"/>
  <c r="AW165" i="26"/>
  <c r="AW126" i="26"/>
  <c r="AW106" i="26"/>
  <c r="AW123" i="26"/>
  <c r="AW137" i="26"/>
  <c r="AW90" i="26"/>
  <c r="AW62" i="26"/>
  <c r="AW21" i="26"/>
  <c r="AW47" i="26"/>
  <c r="AW65" i="26"/>
  <c r="AW28" i="26"/>
  <c r="AW172" i="26"/>
  <c r="AW154" i="26"/>
  <c r="AW158" i="26"/>
  <c r="AW124" i="26"/>
  <c r="AW121" i="26"/>
  <c r="AW45" i="26"/>
  <c r="AW81" i="26"/>
  <c r="AW60" i="26"/>
  <c r="AW19" i="26"/>
  <c r="AW63" i="26"/>
  <c r="AW179" i="26"/>
  <c r="AW168" i="26"/>
  <c r="AW152" i="26"/>
  <c r="AW138" i="26"/>
  <c r="AW122" i="26"/>
  <c r="AW119" i="26"/>
  <c r="AW42" i="26"/>
  <c r="AW43" i="26" s="1"/>
  <c r="AW78" i="26"/>
  <c r="AW36" i="26"/>
  <c r="AW61" i="26"/>
  <c r="AW22" i="26"/>
  <c r="Z165" i="26"/>
  <c r="Z147" i="26"/>
  <c r="Z132" i="26"/>
  <c r="Z114" i="26"/>
  <c r="Z127" i="26"/>
  <c r="Z89" i="26"/>
  <c r="Z72" i="26"/>
  <c r="Z31" i="26"/>
  <c r="Z11" i="26"/>
  <c r="Z45" i="26"/>
  <c r="Z168" i="26"/>
  <c r="Z162" i="26"/>
  <c r="Z130" i="26"/>
  <c r="Z112" i="26"/>
  <c r="Z119" i="26"/>
  <c r="Z152" i="26"/>
  <c r="Z70" i="26"/>
  <c r="Z29" i="26"/>
  <c r="Z63" i="26"/>
  <c r="Z133" i="26"/>
  <c r="Z30" i="26"/>
  <c r="Z14" i="26"/>
  <c r="Z178" i="26"/>
  <c r="Z166" i="26"/>
  <c r="Z161" i="26"/>
  <c r="Z177" i="26"/>
  <c r="Z128" i="26"/>
  <c r="Z108" i="26"/>
  <c r="Z107" i="26"/>
  <c r="Z131" i="26"/>
  <c r="Z69" i="26"/>
  <c r="Z27" i="26"/>
  <c r="Z154" i="26"/>
  <c r="Z100" i="26"/>
  <c r="Z20" i="26"/>
  <c r="Z176" i="26"/>
  <c r="Z189" i="26" s="1"/>
  <c r="Z163" i="26"/>
  <c r="Z158" i="26"/>
  <c r="Z138" i="26"/>
  <c r="Z126" i="26"/>
  <c r="Z106" i="26"/>
  <c r="Z123" i="26"/>
  <c r="Z65" i="26"/>
  <c r="Z64" i="26"/>
  <c r="Z23" i="26"/>
  <c r="Z77" i="26"/>
  <c r="Z51" i="26"/>
  <c r="Z42" i="26"/>
  <c r="Z43" i="26" s="1"/>
  <c r="Z180" i="26"/>
  <c r="Z174" i="26"/>
  <c r="Z187" i="26" s="1"/>
  <c r="Z173" i="26"/>
  <c r="Z186" i="26" s="1"/>
  <c r="Z124" i="26"/>
  <c r="Z113" i="26"/>
  <c r="Z61" i="26"/>
  <c r="Z62" i="26"/>
  <c r="Z21" i="26"/>
  <c r="Z71" i="26"/>
  <c r="Z92" i="26"/>
  <c r="Z125" i="26"/>
  <c r="Z172" i="26"/>
  <c r="Z175" i="26"/>
  <c r="Z188" i="26" s="1"/>
  <c r="Z153" i="26"/>
  <c r="Z157" i="26"/>
  <c r="Z122" i="26"/>
  <c r="Z115" i="26"/>
  <c r="Z81" i="26"/>
  <c r="Z60" i="26"/>
  <c r="Z19" i="26"/>
  <c r="Z90" i="26"/>
  <c r="Z38" i="26"/>
  <c r="Z22" i="26"/>
  <c r="Z169" i="26"/>
  <c r="Z151" i="26"/>
  <c r="Z148" i="26"/>
  <c r="Z120" i="26"/>
  <c r="Z150" i="26"/>
  <c r="Z129" i="26"/>
  <c r="Z93" i="26"/>
  <c r="Z78" i="26"/>
  <c r="Z36" i="26"/>
  <c r="Z47" i="26"/>
  <c r="Z88" i="26"/>
  <c r="Z28" i="26"/>
  <c r="Z12" i="26"/>
  <c r="Z121" i="26"/>
  <c r="Z35" i="26"/>
  <c r="Z91" i="26"/>
  <c r="Z179" i="26"/>
  <c r="Z76" i="26"/>
  <c r="Z167" i="26"/>
  <c r="Z34" i="26"/>
  <c r="Z149" i="26"/>
  <c r="Z13" i="26"/>
  <c r="Z137" i="26"/>
  <c r="Z18" i="26"/>
  <c r="BW175" i="26"/>
  <c r="BW188" i="26" s="1"/>
  <c r="BW157" i="26"/>
  <c r="BW132" i="26"/>
  <c r="BW114" i="26"/>
  <c r="BW131" i="26"/>
  <c r="BW113" i="26"/>
  <c r="BW81" i="26"/>
  <c r="BW60" i="26"/>
  <c r="BW19" i="26"/>
  <c r="BW71" i="26"/>
  <c r="BW12" i="26"/>
  <c r="BW173" i="26"/>
  <c r="BW186" i="26" s="1"/>
  <c r="BW153" i="26"/>
  <c r="BW154" i="26"/>
  <c r="BW130" i="26"/>
  <c r="BW112" i="26"/>
  <c r="BW129" i="26"/>
  <c r="BW78" i="26"/>
  <c r="BW36" i="26"/>
  <c r="BW69" i="26"/>
  <c r="BW30" i="26"/>
  <c r="BW138" i="26"/>
  <c r="BW180" i="26"/>
  <c r="BW169" i="26"/>
  <c r="BW151" i="26"/>
  <c r="BW152" i="26"/>
  <c r="BW128" i="26"/>
  <c r="BW108" i="26"/>
  <c r="BW127" i="26"/>
  <c r="BW107" i="26"/>
  <c r="BW76" i="26"/>
  <c r="BW34" i="26"/>
  <c r="BW13" i="26"/>
  <c r="BW92" i="26"/>
  <c r="BW65" i="26"/>
  <c r="BW28" i="26"/>
  <c r="BW45" i="26"/>
  <c r="BW178" i="26"/>
  <c r="BW167" i="26"/>
  <c r="BW149" i="26"/>
  <c r="BW150" i="26"/>
  <c r="BW126" i="26"/>
  <c r="BW106" i="26"/>
  <c r="BW125" i="26"/>
  <c r="BW100" i="26"/>
  <c r="BW72" i="26"/>
  <c r="BW31" i="26"/>
  <c r="BW11" i="26"/>
  <c r="BW90" i="26"/>
  <c r="BW63" i="26"/>
  <c r="BW42" i="26"/>
  <c r="BW43" i="26" s="1"/>
  <c r="BW176" i="26"/>
  <c r="BW189" i="26" s="1"/>
  <c r="BW165" i="26"/>
  <c r="BW147" i="26"/>
  <c r="BW148" i="26"/>
  <c r="BW124" i="26"/>
  <c r="BW123" i="26"/>
  <c r="BW166" i="26"/>
  <c r="BW70" i="26"/>
  <c r="BW29" i="26"/>
  <c r="BW88" i="26"/>
  <c r="BW61" i="26"/>
  <c r="BW22" i="26"/>
  <c r="BW93" i="26"/>
  <c r="BW174" i="26"/>
  <c r="BW187" i="26" s="1"/>
  <c r="BW162" i="26"/>
  <c r="BW122" i="26"/>
  <c r="BW121" i="26"/>
  <c r="BW27" i="26"/>
  <c r="BW51" i="26"/>
  <c r="BW20" i="26"/>
  <c r="BW91" i="26"/>
  <c r="BW179" i="26"/>
  <c r="BW172" i="26"/>
  <c r="BW161" i="26"/>
  <c r="BW163" i="26"/>
  <c r="BW120" i="26"/>
  <c r="BW137" i="26"/>
  <c r="BW119" i="26"/>
  <c r="BW168" i="26"/>
  <c r="BW64" i="26"/>
  <c r="BW23" i="26"/>
  <c r="BW47" i="26"/>
  <c r="BW77" i="26"/>
  <c r="BW38" i="26"/>
  <c r="BW18" i="26"/>
  <c r="BW89" i="26"/>
  <c r="AC175" i="26"/>
  <c r="AC188" i="26" s="1"/>
  <c r="AC158" i="26"/>
  <c r="AC163" i="26"/>
  <c r="AC121" i="26"/>
  <c r="AC47" i="26"/>
  <c r="AC89" i="26"/>
  <c r="AC61" i="26"/>
  <c r="AC22" i="26"/>
  <c r="AC42" i="26"/>
  <c r="AC43" i="26" s="1"/>
  <c r="AC64" i="26"/>
  <c r="AC23" i="26"/>
  <c r="AC173" i="26"/>
  <c r="AC186" i="26" s="1"/>
  <c r="AC157" i="26"/>
  <c r="AC137" i="26"/>
  <c r="AC119" i="26"/>
  <c r="AC132" i="26"/>
  <c r="AC114" i="26"/>
  <c r="AC20" i="26"/>
  <c r="AC91" i="26"/>
  <c r="AC62" i="26"/>
  <c r="AC21" i="26"/>
  <c r="AC180" i="26"/>
  <c r="AC169" i="26"/>
  <c r="AC153" i="26"/>
  <c r="AC154" i="26"/>
  <c r="AC133" i="26"/>
  <c r="AC115" i="26"/>
  <c r="AC130" i="26"/>
  <c r="AC112" i="26"/>
  <c r="AC77" i="26"/>
  <c r="AC38" i="26"/>
  <c r="AC18" i="26"/>
  <c r="AC81" i="26"/>
  <c r="AC60" i="26"/>
  <c r="AC19" i="26"/>
  <c r="AC178" i="26"/>
  <c r="AC167" i="26"/>
  <c r="AC151" i="26"/>
  <c r="AC152" i="26"/>
  <c r="AC131" i="26"/>
  <c r="AC113" i="26"/>
  <c r="AC128" i="26"/>
  <c r="AC108" i="26"/>
  <c r="AC35" i="26"/>
  <c r="AC14" i="26"/>
  <c r="AC78" i="26"/>
  <c r="AC36" i="26"/>
  <c r="AC176" i="26"/>
  <c r="AC189" i="26" s="1"/>
  <c r="AC165" i="26"/>
  <c r="AC149" i="26"/>
  <c r="AC150" i="26"/>
  <c r="AC129" i="26"/>
  <c r="AC126" i="26"/>
  <c r="AC106" i="26"/>
  <c r="AC92" i="26"/>
  <c r="AC71" i="26"/>
  <c r="AC12" i="26"/>
  <c r="AC76" i="26"/>
  <c r="AC34" i="26"/>
  <c r="AC13" i="26"/>
  <c r="AC174" i="26"/>
  <c r="AC187" i="26" s="1"/>
  <c r="AC162" i="26"/>
  <c r="AC147" i="26"/>
  <c r="AC148" i="26"/>
  <c r="AC127" i="26"/>
  <c r="AC107" i="26"/>
  <c r="AC124" i="26"/>
  <c r="AC90" i="26"/>
  <c r="AC69" i="26"/>
  <c r="AC30" i="26"/>
  <c r="AC72" i="26"/>
  <c r="AC31" i="26"/>
  <c r="AC11" i="26"/>
  <c r="AC179" i="26"/>
  <c r="AC172" i="26"/>
  <c r="AC166" i="26"/>
  <c r="AC125" i="26"/>
  <c r="AC100" i="26"/>
  <c r="AC122" i="26"/>
  <c r="AC88" i="26"/>
  <c r="AC65" i="26"/>
  <c r="AC28" i="26"/>
  <c r="AC51" i="26"/>
  <c r="AC70" i="26"/>
  <c r="AC29" i="26"/>
  <c r="F177" i="26"/>
  <c r="F172" i="26"/>
  <c r="F154" i="26"/>
  <c r="F121" i="26"/>
  <c r="F149" i="26"/>
  <c r="F128" i="26"/>
  <c r="F38" i="26"/>
  <c r="F18" i="26"/>
  <c r="F42" i="26"/>
  <c r="F43" i="26" s="1"/>
  <c r="F64" i="26"/>
  <c r="F31" i="26"/>
  <c r="F175" i="26"/>
  <c r="F188" i="26" s="1"/>
  <c r="F174" i="26"/>
  <c r="F187" i="26" s="1"/>
  <c r="F152" i="26"/>
  <c r="F147" i="26"/>
  <c r="F119" i="26"/>
  <c r="F138" i="26"/>
  <c r="F120" i="26"/>
  <c r="F92" i="26"/>
  <c r="F77" i="26"/>
  <c r="F35" i="26"/>
  <c r="F14" i="26"/>
  <c r="F132" i="26"/>
  <c r="F21" i="26"/>
  <c r="F173" i="26"/>
  <c r="F186" i="26" s="1"/>
  <c r="F168" i="26"/>
  <c r="F150" i="26"/>
  <c r="F133" i="26"/>
  <c r="F115" i="26"/>
  <c r="F108" i="26"/>
  <c r="F90" i="26"/>
  <c r="F12" i="26"/>
  <c r="F62" i="26"/>
  <c r="F36" i="26"/>
  <c r="F11" i="26"/>
  <c r="F166" i="26"/>
  <c r="F148" i="26"/>
  <c r="F131" i="26"/>
  <c r="F113" i="26"/>
  <c r="F126" i="26"/>
  <c r="F161" i="26"/>
  <c r="F88" i="26"/>
  <c r="F71" i="26"/>
  <c r="F30" i="26"/>
  <c r="F51" i="26"/>
  <c r="F27" i="26"/>
  <c r="F34" i="26"/>
  <c r="F169" i="26"/>
  <c r="F163" i="26"/>
  <c r="F129" i="26"/>
  <c r="F130" i="26"/>
  <c r="F78" i="26"/>
  <c r="F69" i="26"/>
  <c r="F28" i="26"/>
  <c r="F81" i="26"/>
  <c r="F93" i="26"/>
  <c r="F23" i="26"/>
  <c r="F180" i="26"/>
  <c r="F167" i="26"/>
  <c r="F178" i="26"/>
  <c r="F127" i="26"/>
  <c r="F107" i="26"/>
  <c r="F106" i="26"/>
  <c r="F122" i="26"/>
  <c r="F76" i="26"/>
  <c r="F65" i="26"/>
  <c r="F70" i="26"/>
  <c r="F91" i="26"/>
  <c r="F13" i="26"/>
  <c r="F165" i="26"/>
  <c r="F176" i="26"/>
  <c r="F189" i="26" s="1"/>
  <c r="F125" i="26"/>
  <c r="F100" i="26"/>
  <c r="F153" i="26"/>
  <c r="F112" i="26"/>
  <c r="F60" i="26"/>
  <c r="F63" i="26"/>
  <c r="F22" i="26"/>
  <c r="F89" i="26"/>
  <c r="F29" i="26"/>
  <c r="F47" i="26"/>
  <c r="BJ165" i="26"/>
  <c r="BJ176" i="26"/>
  <c r="BJ189" i="26" s="1"/>
  <c r="BJ127" i="26"/>
  <c r="BJ107" i="26"/>
  <c r="BJ149" i="26"/>
  <c r="BJ90" i="26"/>
  <c r="BJ77" i="26"/>
  <c r="BJ38" i="26"/>
  <c r="BJ18" i="26"/>
  <c r="BJ81" i="26"/>
  <c r="BJ62" i="26"/>
  <c r="BJ162" i="26"/>
  <c r="BJ174" i="26"/>
  <c r="BJ187" i="26" s="1"/>
  <c r="BJ125" i="26"/>
  <c r="BJ100" i="26"/>
  <c r="BJ132" i="26"/>
  <c r="BJ106" i="26"/>
  <c r="BJ88" i="26"/>
  <c r="BJ35" i="26"/>
  <c r="BJ14" i="26"/>
  <c r="BJ78" i="26"/>
  <c r="BJ177" i="26"/>
  <c r="BJ178" i="26"/>
  <c r="BJ137" i="26"/>
  <c r="BJ123" i="26"/>
  <c r="BJ124" i="26"/>
  <c r="BJ128" i="26"/>
  <c r="BJ70" i="26"/>
  <c r="BJ71" i="26"/>
  <c r="BJ12" i="26"/>
  <c r="BJ64" i="26"/>
  <c r="BJ34" i="26"/>
  <c r="BJ29" i="26"/>
  <c r="BJ179" i="26"/>
  <c r="BJ175" i="26"/>
  <c r="BJ188" i="26" s="1"/>
  <c r="BJ172" i="26"/>
  <c r="BJ157" i="26"/>
  <c r="BJ153" i="26"/>
  <c r="BJ121" i="26"/>
  <c r="BJ147" i="26"/>
  <c r="BJ114" i="26"/>
  <c r="BJ120" i="26"/>
  <c r="BJ69" i="26"/>
  <c r="BJ30" i="26"/>
  <c r="BJ112" i="26"/>
  <c r="BJ93" i="26"/>
  <c r="BJ23" i="26"/>
  <c r="BJ19" i="26"/>
  <c r="BJ173" i="26"/>
  <c r="BJ186" i="26" s="1"/>
  <c r="BJ168" i="26"/>
  <c r="BJ154" i="26"/>
  <c r="BJ119" i="26"/>
  <c r="BJ108" i="26"/>
  <c r="BJ60" i="26"/>
  <c r="BJ65" i="26"/>
  <c r="BJ28" i="26"/>
  <c r="BJ51" i="26"/>
  <c r="BJ91" i="26"/>
  <c r="BJ13" i="26"/>
  <c r="BJ169" i="26"/>
  <c r="BJ166" i="26"/>
  <c r="BJ152" i="26"/>
  <c r="BJ133" i="26"/>
  <c r="BJ115" i="26"/>
  <c r="BJ138" i="26"/>
  <c r="BJ158" i="26"/>
  <c r="BJ130" i="26"/>
  <c r="BJ151" i="26"/>
  <c r="BJ63" i="26"/>
  <c r="BJ76" i="26"/>
  <c r="BJ89" i="26"/>
  <c r="BJ47" i="26"/>
  <c r="BJ31" i="26"/>
  <c r="BJ163" i="26"/>
  <c r="BJ150" i="26"/>
  <c r="BJ131" i="26"/>
  <c r="BJ113" i="26"/>
  <c r="BJ122" i="26"/>
  <c r="BJ61" i="26"/>
  <c r="BJ22" i="26"/>
  <c r="BJ45" i="26"/>
  <c r="BJ36" i="26"/>
  <c r="BJ21" i="26"/>
  <c r="BJ161" i="26"/>
  <c r="BJ148" i="26"/>
  <c r="BJ20" i="26"/>
  <c r="BJ129" i="26"/>
  <c r="BJ42" i="26"/>
  <c r="BJ43" i="26" s="1"/>
  <c r="BJ72" i="26"/>
  <c r="BJ27" i="26"/>
  <c r="BJ126" i="26"/>
  <c r="BJ11" i="26"/>
  <c r="BJ180" i="26"/>
  <c r="BJ92" i="26"/>
  <c r="BJ167" i="26"/>
  <c r="X178" i="26"/>
  <c r="X165" i="26"/>
  <c r="X120" i="26"/>
  <c r="X147" i="26"/>
  <c r="X123" i="26"/>
  <c r="X93" i="26"/>
  <c r="X72" i="26"/>
  <c r="X31" i="26"/>
  <c r="X11" i="26"/>
  <c r="X133" i="26"/>
  <c r="X28" i="26"/>
  <c r="X20" i="26"/>
  <c r="X14" i="26"/>
  <c r="X168" i="26"/>
  <c r="X162" i="26"/>
  <c r="X158" i="26"/>
  <c r="X113" i="26"/>
  <c r="X91" i="26"/>
  <c r="X70" i="26"/>
  <c r="X29" i="26"/>
  <c r="X121" i="26"/>
  <c r="X100" i="26"/>
  <c r="X18" i="26"/>
  <c r="X69" i="26"/>
  <c r="X166" i="26"/>
  <c r="X161" i="26"/>
  <c r="X132" i="26"/>
  <c r="X114" i="26"/>
  <c r="X149" i="26"/>
  <c r="X125" i="26"/>
  <c r="X89" i="26"/>
  <c r="X27" i="26"/>
  <c r="X61" i="26"/>
  <c r="X179" i="26"/>
  <c r="X163" i="26"/>
  <c r="X157" i="26"/>
  <c r="X151" i="26"/>
  <c r="X130" i="26"/>
  <c r="X112" i="26"/>
  <c r="X137" i="26"/>
  <c r="X51" i="26"/>
  <c r="X64" i="26"/>
  <c r="X23" i="26"/>
  <c r="X22" i="26"/>
  <c r="X177" i="26"/>
  <c r="X172" i="26"/>
  <c r="X154" i="26"/>
  <c r="X128" i="26"/>
  <c r="X108" i="26"/>
  <c r="X127" i="26"/>
  <c r="X129" i="26"/>
  <c r="X62" i="26"/>
  <c r="X21" i="26"/>
  <c r="X63" i="26"/>
  <c r="X12" i="26"/>
  <c r="X175" i="26"/>
  <c r="X188" i="26" s="1"/>
  <c r="X174" i="26"/>
  <c r="X187" i="26" s="1"/>
  <c r="X152" i="26"/>
  <c r="X153" i="26"/>
  <c r="X126" i="26"/>
  <c r="X106" i="26"/>
  <c r="X119" i="26"/>
  <c r="X115" i="26"/>
  <c r="X81" i="26"/>
  <c r="X60" i="26"/>
  <c r="X19" i="26"/>
  <c r="X92" i="26"/>
  <c r="X35" i="26"/>
  <c r="X47" i="26"/>
  <c r="X180" i="26"/>
  <c r="X173" i="26"/>
  <c r="X186" i="26" s="1"/>
  <c r="X169" i="26"/>
  <c r="X150" i="26"/>
  <c r="X124" i="26"/>
  <c r="X107" i="26"/>
  <c r="X45" i="26"/>
  <c r="X78" i="26"/>
  <c r="X36" i="26"/>
  <c r="X90" i="26"/>
  <c r="X71" i="26"/>
  <c r="X77" i="26"/>
  <c r="X176" i="26"/>
  <c r="X189" i="26" s="1"/>
  <c r="X76" i="26"/>
  <c r="X167" i="26"/>
  <c r="X34" i="26"/>
  <c r="X148" i="26"/>
  <c r="X13" i="26"/>
  <c r="X138" i="26"/>
  <c r="X88" i="26"/>
  <c r="X122" i="26"/>
  <c r="X38" i="26"/>
  <c r="X30" i="26"/>
  <c r="X131" i="26"/>
  <c r="X65" i="26"/>
  <c r="X42" i="26"/>
  <c r="X43" i="26" s="1"/>
  <c r="AZ172" i="26"/>
  <c r="AZ168" i="26"/>
  <c r="AZ149" i="26"/>
  <c r="AZ137" i="26"/>
  <c r="AZ119" i="26"/>
  <c r="AZ152" i="26"/>
  <c r="AZ47" i="26"/>
  <c r="AZ114" i="26"/>
  <c r="AZ63" i="26"/>
  <c r="AZ93" i="26"/>
  <c r="AZ31" i="26"/>
  <c r="AZ34" i="26"/>
  <c r="AZ45" i="26"/>
  <c r="AZ173" i="26"/>
  <c r="AZ186" i="26" s="1"/>
  <c r="AZ166" i="26"/>
  <c r="AZ147" i="26"/>
  <c r="AZ133" i="26"/>
  <c r="AZ115" i="26"/>
  <c r="AZ126" i="26"/>
  <c r="AZ132" i="26"/>
  <c r="AZ61" i="26"/>
  <c r="AZ22" i="26"/>
  <c r="AZ91" i="26"/>
  <c r="AZ21" i="26"/>
  <c r="AZ23" i="26"/>
  <c r="AZ70" i="26"/>
  <c r="AZ169" i="26"/>
  <c r="AZ163" i="26"/>
  <c r="AZ131" i="26"/>
  <c r="AZ113" i="26"/>
  <c r="AZ138" i="26"/>
  <c r="AZ20" i="26"/>
  <c r="AZ89" i="26"/>
  <c r="AZ11" i="26"/>
  <c r="AZ13" i="26"/>
  <c r="AZ180" i="26"/>
  <c r="AZ167" i="26"/>
  <c r="AZ161" i="26"/>
  <c r="AZ154" i="26"/>
  <c r="AZ129" i="26"/>
  <c r="AZ106" i="26"/>
  <c r="AZ108" i="26"/>
  <c r="AZ77" i="26"/>
  <c r="AZ38" i="26"/>
  <c r="AZ18" i="26"/>
  <c r="AZ27" i="26"/>
  <c r="AZ19" i="26"/>
  <c r="AZ179" i="26"/>
  <c r="AZ165" i="26"/>
  <c r="AZ158" i="26"/>
  <c r="AZ127" i="26"/>
  <c r="AZ107" i="26"/>
  <c r="AZ130" i="26"/>
  <c r="AZ128" i="26"/>
  <c r="AZ35" i="26"/>
  <c r="AZ14" i="26"/>
  <c r="AZ81" i="26"/>
  <c r="AZ72" i="26"/>
  <c r="AZ178" i="26"/>
  <c r="AZ162" i="26"/>
  <c r="AZ125" i="26"/>
  <c r="AZ100" i="26"/>
  <c r="AZ122" i="26"/>
  <c r="AZ92" i="26"/>
  <c r="AZ71" i="26"/>
  <c r="AZ12" i="26"/>
  <c r="AZ62" i="26"/>
  <c r="AZ42" i="26"/>
  <c r="AZ43" i="26" s="1"/>
  <c r="AZ176" i="26"/>
  <c r="AZ189" i="26" s="1"/>
  <c r="AZ175" i="26"/>
  <c r="AZ188" i="26" s="1"/>
  <c r="AZ153" i="26"/>
  <c r="AZ157" i="26"/>
  <c r="AZ123" i="26"/>
  <c r="AZ112" i="26"/>
  <c r="AZ90" i="26"/>
  <c r="AZ69" i="26"/>
  <c r="AZ30" i="26"/>
  <c r="AZ124" i="26"/>
  <c r="AZ64" i="26"/>
  <c r="AZ36" i="26"/>
  <c r="AZ29" i="26"/>
  <c r="AT180" i="26"/>
  <c r="AT165" i="26"/>
  <c r="AT163" i="26"/>
  <c r="AT148" i="26"/>
  <c r="AT131" i="26"/>
  <c r="AT113" i="26"/>
  <c r="AT132" i="26"/>
  <c r="AT90" i="26"/>
  <c r="AT71" i="26"/>
  <c r="AT12" i="26"/>
  <c r="AT42" i="26"/>
  <c r="AT43" i="26" s="1"/>
  <c r="AT81" i="26"/>
  <c r="AT21" i="26"/>
  <c r="AT27" i="26"/>
  <c r="AT162" i="26"/>
  <c r="AT161" i="26"/>
  <c r="AT129" i="26"/>
  <c r="AT128" i="26"/>
  <c r="AT124" i="26"/>
  <c r="AT88" i="26"/>
  <c r="AT69" i="26"/>
  <c r="AT30" i="26"/>
  <c r="AT76" i="26"/>
  <c r="AT126" i="26"/>
  <c r="AT11" i="26"/>
  <c r="AT174" i="26"/>
  <c r="AT187" i="26" s="1"/>
  <c r="AT178" i="26"/>
  <c r="AT127" i="26"/>
  <c r="AT107" i="26"/>
  <c r="AT120" i="26"/>
  <c r="AT114" i="26"/>
  <c r="AT153" i="26"/>
  <c r="AT65" i="26"/>
  <c r="AT28" i="26"/>
  <c r="AT60" i="26"/>
  <c r="AT70" i="26"/>
  <c r="AT177" i="26"/>
  <c r="AT172" i="26"/>
  <c r="AT125" i="26"/>
  <c r="AT100" i="26"/>
  <c r="AT108" i="26"/>
  <c r="AT78" i="26"/>
  <c r="AT63" i="26"/>
  <c r="AT51" i="26"/>
  <c r="AT62" i="26"/>
  <c r="AT34" i="26"/>
  <c r="AT175" i="26"/>
  <c r="AT188" i="26" s="1"/>
  <c r="AT176" i="26"/>
  <c r="AT189" i="26" s="1"/>
  <c r="AT157" i="26"/>
  <c r="AT137" i="26"/>
  <c r="AT123" i="26"/>
  <c r="AT151" i="26"/>
  <c r="AT130" i="26"/>
  <c r="AT147" i="26"/>
  <c r="AT61" i="26"/>
  <c r="AT22" i="26"/>
  <c r="AT72" i="26"/>
  <c r="AT93" i="26"/>
  <c r="AT29" i="26"/>
  <c r="AT23" i="26"/>
  <c r="AT173" i="26"/>
  <c r="AT186" i="26" s="1"/>
  <c r="AT179" i="26"/>
  <c r="AT154" i="26"/>
  <c r="AT158" i="26"/>
  <c r="AT121" i="26"/>
  <c r="AT122" i="26"/>
  <c r="AT106" i="26"/>
  <c r="AT20" i="26"/>
  <c r="AT91" i="26"/>
  <c r="AT19" i="26"/>
  <c r="AT13" i="26"/>
  <c r="AT169" i="26"/>
  <c r="AT168" i="26"/>
  <c r="AT152" i="26"/>
  <c r="AT149" i="26"/>
  <c r="AT119" i="26"/>
  <c r="AT138" i="26"/>
  <c r="AT112" i="26"/>
  <c r="AT77" i="26"/>
  <c r="AT38" i="26"/>
  <c r="AT18" i="26"/>
  <c r="AT64" i="26"/>
  <c r="AT89" i="26"/>
  <c r="AT47" i="26"/>
  <c r="AL167" i="26"/>
  <c r="AL161" i="26"/>
  <c r="AL148" i="26"/>
  <c r="AL129" i="26"/>
  <c r="AL108" i="26"/>
  <c r="AL88" i="26"/>
  <c r="AL61" i="26"/>
  <c r="AL22" i="26"/>
  <c r="AL70" i="26"/>
  <c r="AL132" i="26"/>
  <c r="AL153" i="26"/>
  <c r="AL47" i="26"/>
  <c r="AL179" i="26"/>
  <c r="AL165" i="26"/>
  <c r="AL178" i="26"/>
  <c r="AL127" i="26"/>
  <c r="AL107" i="26"/>
  <c r="AL151" i="26"/>
  <c r="AL130" i="26"/>
  <c r="AL20" i="26"/>
  <c r="AL62" i="26"/>
  <c r="AL93" i="26"/>
  <c r="AL114" i="26"/>
  <c r="AL31" i="26"/>
  <c r="AL177" i="26"/>
  <c r="AL162" i="26"/>
  <c r="AL176" i="26"/>
  <c r="AL189" i="26" s="1"/>
  <c r="AL125" i="26"/>
  <c r="AL100" i="26"/>
  <c r="AL122" i="26"/>
  <c r="AL77" i="26"/>
  <c r="AL38" i="26"/>
  <c r="AL18" i="26"/>
  <c r="AL45" i="26"/>
  <c r="AL91" i="26"/>
  <c r="AL21" i="26"/>
  <c r="AL175" i="26"/>
  <c r="AL188" i="26" s="1"/>
  <c r="AL172" i="26"/>
  <c r="AL137" i="26"/>
  <c r="AL123" i="26"/>
  <c r="AL158" i="26"/>
  <c r="AL126" i="26"/>
  <c r="AL112" i="26"/>
  <c r="AL35" i="26"/>
  <c r="AL14" i="26"/>
  <c r="AL42" i="26"/>
  <c r="AL43" i="26" s="1"/>
  <c r="AL89" i="26"/>
  <c r="AL36" i="26"/>
  <c r="AL11" i="26"/>
  <c r="AL173" i="26"/>
  <c r="AL186" i="26" s="1"/>
  <c r="AL174" i="26"/>
  <c r="AL187" i="26" s="1"/>
  <c r="AL157" i="26"/>
  <c r="AL121" i="26"/>
  <c r="AL149" i="26"/>
  <c r="AL71" i="26"/>
  <c r="AL12" i="26"/>
  <c r="AL124" i="26"/>
  <c r="AL27" i="26"/>
  <c r="AL168" i="26"/>
  <c r="AL154" i="26"/>
  <c r="AL147" i="26"/>
  <c r="AL119" i="26"/>
  <c r="AL106" i="26"/>
  <c r="AL69" i="26"/>
  <c r="AL30" i="26"/>
  <c r="AL76" i="26"/>
  <c r="AL81" i="26"/>
  <c r="AL34" i="26"/>
  <c r="AL166" i="26"/>
  <c r="AL152" i="26"/>
  <c r="AL133" i="26"/>
  <c r="AL115" i="26"/>
  <c r="AL138" i="26"/>
  <c r="AL128" i="26"/>
  <c r="AL92" i="26"/>
  <c r="AL65" i="26"/>
  <c r="AL28" i="26"/>
  <c r="AL51" i="26"/>
  <c r="AL72" i="26"/>
  <c r="AL29" i="26"/>
  <c r="AL23" i="26"/>
  <c r="AL180" i="26"/>
  <c r="AL169" i="26"/>
  <c r="AL163" i="26"/>
  <c r="AL150" i="26"/>
  <c r="AL131" i="26"/>
  <c r="AL113" i="26"/>
  <c r="AL120" i="26"/>
  <c r="AL90" i="26"/>
  <c r="AL63" i="26"/>
  <c r="AL78" i="26"/>
  <c r="AL60" i="26"/>
  <c r="AL64" i="26"/>
  <c r="AL19" i="26"/>
  <c r="AL13" i="26"/>
  <c r="K177" i="26"/>
  <c r="K161" i="26"/>
  <c r="K163" i="26"/>
  <c r="K120" i="26"/>
  <c r="K166" i="26"/>
  <c r="K121" i="26"/>
  <c r="K62" i="26"/>
  <c r="K21" i="26"/>
  <c r="K77" i="26"/>
  <c r="K38" i="26"/>
  <c r="K18" i="26"/>
  <c r="K89" i="26"/>
  <c r="K175" i="26"/>
  <c r="K188" i="26" s="1"/>
  <c r="K158" i="26"/>
  <c r="K137" i="26"/>
  <c r="K119" i="26"/>
  <c r="K81" i="26"/>
  <c r="K60" i="26"/>
  <c r="K19" i="26"/>
  <c r="K35" i="26"/>
  <c r="K14" i="26"/>
  <c r="K173" i="26"/>
  <c r="K186" i="26" s="1"/>
  <c r="K157" i="26"/>
  <c r="K132" i="26"/>
  <c r="K114" i="26"/>
  <c r="K133" i="26"/>
  <c r="K115" i="26"/>
  <c r="K78" i="26"/>
  <c r="K36" i="26"/>
  <c r="K71" i="26"/>
  <c r="K12" i="26"/>
  <c r="K180" i="26"/>
  <c r="K179" i="26"/>
  <c r="K153" i="26"/>
  <c r="K154" i="26"/>
  <c r="K130" i="26"/>
  <c r="K112" i="26"/>
  <c r="K131" i="26"/>
  <c r="K113" i="26"/>
  <c r="K76" i="26"/>
  <c r="K34" i="26"/>
  <c r="K13" i="26"/>
  <c r="K92" i="26"/>
  <c r="K69" i="26"/>
  <c r="K30" i="26"/>
  <c r="K51" i="26"/>
  <c r="K178" i="26"/>
  <c r="K169" i="26"/>
  <c r="K151" i="26"/>
  <c r="K152" i="26"/>
  <c r="K128" i="26"/>
  <c r="K108" i="26"/>
  <c r="K129" i="26"/>
  <c r="K72" i="26"/>
  <c r="K31" i="26"/>
  <c r="K11" i="26"/>
  <c r="K90" i="26"/>
  <c r="K65" i="26"/>
  <c r="K28" i="26"/>
  <c r="K45" i="26"/>
  <c r="K176" i="26"/>
  <c r="K189" i="26" s="1"/>
  <c r="K167" i="26"/>
  <c r="K149" i="26"/>
  <c r="K150" i="26"/>
  <c r="K126" i="26"/>
  <c r="K106" i="26"/>
  <c r="K127" i="26"/>
  <c r="K107" i="26"/>
  <c r="K70" i="26"/>
  <c r="K29" i="26"/>
  <c r="K88" i="26"/>
  <c r="K63" i="26"/>
  <c r="K42" i="26"/>
  <c r="K43" i="26" s="1"/>
  <c r="K174" i="26"/>
  <c r="K187" i="26" s="1"/>
  <c r="K165" i="26"/>
  <c r="K147" i="26"/>
  <c r="K148" i="26"/>
  <c r="K124" i="26"/>
  <c r="K125" i="26"/>
  <c r="K100" i="26"/>
  <c r="K27" i="26"/>
  <c r="K138" i="26"/>
  <c r="K61" i="26"/>
  <c r="K22" i="26"/>
  <c r="K93" i="26"/>
  <c r="AM180" i="26"/>
  <c r="AM178" i="26"/>
  <c r="AM165" i="26"/>
  <c r="AM119" i="26"/>
  <c r="AM138" i="26"/>
  <c r="AM122" i="26"/>
  <c r="AM69" i="26"/>
  <c r="AM30" i="26"/>
  <c r="AM51" i="26"/>
  <c r="AM78" i="26"/>
  <c r="AM36" i="26"/>
  <c r="AM90" i="26"/>
  <c r="AM176" i="26"/>
  <c r="AM189" i="26" s="1"/>
  <c r="AM167" i="26"/>
  <c r="AM133" i="26"/>
  <c r="AM115" i="26"/>
  <c r="AM120" i="26"/>
  <c r="AM162" i="26"/>
  <c r="AM65" i="26"/>
  <c r="AM28" i="26"/>
  <c r="AM45" i="26"/>
  <c r="AM76" i="26"/>
  <c r="AM34" i="26"/>
  <c r="AM13" i="26"/>
  <c r="AM88" i="26"/>
  <c r="AM174" i="26"/>
  <c r="AM187" i="26" s="1"/>
  <c r="AM157" i="26"/>
  <c r="AM158" i="26"/>
  <c r="AM131" i="26"/>
  <c r="AM113" i="26"/>
  <c r="AM161" i="26"/>
  <c r="AM63" i="26"/>
  <c r="AM42" i="26"/>
  <c r="AM43" i="26" s="1"/>
  <c r="AM72" i="26"/>
  <c r="AM31" i="26"/>
  <c r="AM11" i="26"/>
  <c r="AM172" i="26"/>
  <c r="AM154" i="26"/>
  <c r="AM129" i="26"/>
  <c r="AM132" i="26"/>
  <c r="AM114" i="26"/>
  <c r="AM137" i="26"/>
  <c r="AM61" i="26"/>
  <c r="AM22" i="26"/>
  <c r="AM93" i="26"/>
  <c r="AM70" i="26"/>
  <c r="AM29" i="26"/>
  <c r="AM47" i="26"/>
  <c r="AM179" i="26"/>
  <c r="AM168" i="26"/>
  <c r="AM152" i="26"/>
  <c r="AM153" i="26"/>
  <c r="AM127" i="26"/>
  <c r="AM107" i="26"/>
  <c r="AM130" i="26"/>
  <c r="AM112" i="26"/>
  <c r="AM20" i="26"/>
  <c r="AM91" i="26"/>
  <c r="AM27" i="26"/>
  <c r="AM177" i="26"/>
  <c r="AM166" i="26"/>
  <c r="AM150" i="26"/>
  <c r="AM151" i="26"/>
  <c r="AM125" i="26"/>
  <c r="AM100" i="26"/>
  <c r="AM128" i="26"/>
  <c r="AM108" i="26"/>
  <c r="AM77" i="26"/>
  <c r="AM38" i="26"/>
  <c r="AM18" i="26"/>
  <c r="AM89" i="26"/>
  <c r="AM64" i="26"/>
  <c r="AM23" i="26"/>
  <c r="AM175" i="26"/>
  <c r="AM188" i="26" s="1"/>
  <c r="AM163" i="26"/>
  <c r="AM148" i="26"/>
  <c r="AM149" i="26"/>
  <c r="AM123" i="26"/>
  <c r="AM169" i="26"/>
  <c r="AM126" i="26"/>
  <c r="AM106" i="26"/>
  <c r="AM35" i="26"/>
  <c r="AM14" i="26"/>
  <c r="AM62" i="26"/>
  <c r="AM21" i="26"/>
  <c r="AM173" i="26"/>
  <c r="AM186" i="26" s="1"/>
  <c r="AM71" i="26"/>
  <c r="AM12" i="26"/>
  <c r="AM147" i="26"/>
  <c r="AM81" i="26"/>
  <c r="AM121" i="26"/>
  <c r="AM60" i="26"/>
  <c r="AM19" i="26"/>
  <c r="AM124" i="26"/>
  <c r="AM92" i="26"/>
  <c r="E94" i="26"/>
  <c r="E96" i="26" s="1"/>
  <c r="E73" i="26"/>
  <c r="AZ78" i="26"/>
  <c r="AQ12" i="26"/>
  <c r="AQ131" i="26"/>
  <c r="AX28" i="26"/>
  <c r="BM35" i="26"/>
  <c r="BM114" i="26"/>
  <c r="P14" i="26"/>
  <c r="AE29" i="26"/>
  <c r="AE115" i="26"/>
  <c r="AT115" i="26"/>
  <c r="BI81" i="26"/>
  <c r="BI131" i="26"/>
  <c r="AJ114" i="26"/>
  <c r="AJ127" i="26"/>
  <c r="R150" i="26"/>
  <c r="AV148" i="26"/>
  <c r="BK45" i="26"/>
  <c r="BZ20" i="26"/>
  <c r="BZ154" i="26"/>
  <c r="N14" i="26"/>
  <c r="N157" i="26"/>
  <c r="AC63" i="26"/>
  <c r="AC161" i="26"/>
  <c r="BO27" i="26"/>
  <c r="BO162" i="26"/>
  <c r="BV36" i="26"/>
  <c r="BV177" i="26"/>
  <c r="J60" i="26"/>
  <c r="Y88" i="26"/>
  <c r="Y174" i="26"/>
  <c r="Y187" i="26" s="1"/>
  <c r="AN78" i="26"/>
  <c r="BC69" i="26"/>
  <c r="BR64" i="26"/>
  <c r="F124" i="26"/>
  <c r="U122" i="26"/>
  <c r="AS176" i="26"/>
  <c r="AS189" i="26" s="1"/>
  <c r="AS165" i="26"/>
  <c r="AS150" i="26"/>
  <c r="AS129" i="26"/>
  <c r="AS126" i="26"/>
  <c r="AS106" i="26"/>
  <c r="AS91" i="26"/>
  <c r="AS77" i="26"/>
  <c r="AS38" i="26"/>
  <c r="AS18" i="26"/>
  <c r="AS76" i="26"/>
  <c r="AS34" i="26"/>
  <c r="AS13" i="26"/>
  <c r="AS174" i="26"/>
  <c r="AS187" i="26" s="1"/>
  <c r="AS162" i="26"/>
  <c r="AS163" i="26"/>
  <c r="AS148" i="26"/>
  <c r="AS127" i="26"/>
  <c r="AS107" i="26"/>
  <c r="AS124" i="26"/>
  <c r="AS89" i="26"/>
  <c r="AS35" i="26"/>
  <c r="AS14" i="26"/>
  <c r="AS72" i="26"/>
  <c r="AS31" i="26"/>
  <c r="AS11" i="26"/>
  <c r="AS179" i="26"/>
  <c r="AS172" i="26"/>
  <c r="AS158" i="26"/>
  <c r="AS166" i="26"/>
  <c r="AS125" i="26"/>
  <c r="AS100" i="26"/>
  <c r="AS122" i="26"/>
  <c r="AS71" i="26"/>
  <c r="AS12" i="26"/>
  <c r="AS70" i="26"/>
  <c r="AS29" i="26"/>
  <c r="AS177" i="26"/>
  <c r="AS161" i="26"/>
  <c r="AS123" i="26"/>
  <c r="AS120" i="26"/>
  <c r="AS138" i="26"/>
  <c r="AS69" i="26"/>
  <c r="AS30" i="26"/>
  <c r="AS51" i="26"/>
  <c r="AS27" i="26"/>
  <c r="AS175" i="26"/>
  <c r="AS188" i="26" s="1"/>
  <c r="AS153" i="26"/>
  <c r="AS168" i="26"/>
  <c r="AS121" i="26"/>
  <c r="AS47" i="26"/>
  <c r="AS92" i="26"/>
  <c r="AS65" i="26"/>
  <c r="AS28" i="26"/>
  <c r="AS45" i="26"/>
  <c r="AS64" i="26"/>
  <c r="AS23" i="26"/>
  <c r="AS173" i="26"/>
  <c r="AS186" i="26" s="1"/>
  <c r="AS151" i="26"/>
  <c r="AS157" i="26"/>
  <c r="AS137" i="26"/>
  <c r="AS119" i="26"/>
  <c r="AS132" i="26"/>
  <c r="AS114" i="26"/>
  <c r="AS90" i="26"/>
  <c r="AS63" i="26"/>
  <c r="AS42" i="26"/>
  <c r="AS43" i="26" s="1"/>
  <c r="AS62" i="26"/>
  <c r="AS21" i="26"/>
  <c r="AS180" i="26"/>
  <c r="AS169" i="26"/>
  <c r="AS149" i="26"/>
  <c r="AS154" i="26"/>
  <c r="AS133" i="26"/>
  <c r="AS115" i="26"/>
  <c r="AS130" i="26"/>
  <c r="AS112" i="26"/>
  <c r="AS88" i="26"/>
  <c r="AS61" i="26"/>
  <c r="AS22" i="26"/>
  <c r="AS81" i="26"/>
  <c r="AS60" i="26"/>
  <c r="AS19" i="26"/>
  <c r="AS108" i="26"/>
  <c r="AS178" i="26"/>
  <c r="AS93" i="26"/>
  <c r="AS167" i="26"/>
  <c r="AS147" i="26"/>
  <c r="AS152" i="26"/>
  <c r="AS20" i="26"/>
  <c r="AS131" i="26"/>
  <c r="AS78" i="26"/>
  <c r="AS113" i="26"/>
  <c r="AS36" i="26"/>
  <c r="AS128" i="26"/>
  <c r="V168" i="26"/>
  <c r="V148" i="26"/>
  <c r="V131" i="26"/>
  <c r="V113" i="26"/>
  <c r="V147" i="26"/>
  <c r="V90" i="26"/>
  <c r="V69" i="26"/>
  <c r="V30" i="26"/>
  <c r="V76" i="26"/>
  <c r="V45" i="26"/>
  <c r="V91" i="26"/>
  <c r="V11" i="26"/>
  <c r="V169" i="26"/>
  <c r="V166" i="26"/>
  <c r="V129" i="26"/>
  <c r="V174" i="26"/>
  <c r="V187" i="26" s="1"/>
  <c r="V88" i="26"/>
  <c r="V65" i="26"/>
  <c r="V28" i="26"/>
  <c r="V42" i="26"/>
  <c r="V43" i="26" s="1"/>
  <c r="V89" i="26"/>
  <c r="V29" i="26"/>
  <c r="V180" i="26"/>
  <c r="V167" i="26"/>
  <c r="V163" i="26"/>
  <c r="V127" i="26"/>
  <c r="V107" i="26"/>
  <c r="V130" i="26"/>
  <c r="V126" i="26"/>
  <c r="V70" i="26"/>
  <c r="V63" i="26"/>
  <c r="V128" i="26"/>
  <c r="V81" i="26"/>
  <c r="V34" i="26"/>
  <c r="V19" i="26"/>
  <c r="V165" i="26"/>
  <c r="V172" i="26"/>
  <c r="V125" i="26"/>
  <c r="V100" i="26"/>
  <c r="V122" i="26"/>
  <c r="V61" i="26"/>
  <c r="V22" i="26"/>
  <c r="V51" i="26"/>
  <c r="V78" i="26"/>
  <c r="V62" i="26"/>
  <c r="V23" i="26"/>
  <c r="V162" i="26"/>
  <c r="V157" i="26"/>
  <c r="V137" i="26"/>
  <c r="V123" i="26"/>
  <c r="V153" i="26"/>
  <c r="V112" i="26"/>
  <c r="V106" i="26"/>
  <c r="V20" i="26"/>
  <c r="V149" i="26"/>
  <c r="V72" i="26"/>
  <c r="V13" i="26"/>
  <c r="V177" i="26"/>
  <c r="V179" i="26"/>
  <c r="V154" i="26"/>
  <c r="V161" i="26"/>
  <c r="V121" i="26"/>
  <c r="V132" i="26"/>
  <c r="V158" i="26"/>
  <c r="V77" i="26"/>
  <c r="V38" i="26"/>
  <c r="V18" i="26"/>
  <c r="V64" i="26"/>
  <c r="V47" i="26"/>
  <c r="V175" i="26"/>
  <c r="V188" i="26" s="1"/>
  <c r="V176" i="26"/>
  <c r="V189" i="26" s="1"/>
  <c r="V152" i="26"/>
  <c r="V151" i="26"/>
  <c r="V119" i="26"/>
  <c r="V124" i="26"/>
  <c r="V35" i="26"/>
  <c r="V14" i="26"/>
  <c r="V60" i="26"/>
  <c r="V108" i="26"/>
  <c r="V31" i="26"/>
  <c r="V36" i="26"/>
  <c r="V115" i="26"/>
  <c r="V93" i="26"/>
  <c r="V138" i="26"/>
  <c r="V21" i="26"/>
  <c r="V114" i="26"/>
  <c r="V27" i="26"/>
  <c r="V92" i="26"/>
  <c r="V173" i="26"/>
  <c r="V186" i="26" s="1"/>
  <c r="V71" i="26"/>
  <c r="V178" i="26"/>
  <c r="V150" i="26"/>
  <c r="V12" i="26"/>
  <c r="V133" i="26"/>
  <c r="V120" i="26"/>
  <c r="AN172" i="26"/>
  <c r="AN169" i="26"/>
  <c r="AN150" i="26"/>
  <c r="AN149" i="26"/>
  <c r="AN124" i="26"/>
  <c r="AN113" i="26"/>
  <c r="AN93" i="26"/>
  <c r="AN76" i="26"/>
  <c r="AN34" i="26"/>
  <c r="AN13" i="26"/>
  <c r="AN90" i="26"/>
  <c r="AN12" i="26"/>
  <c r="AN47" i="26"/>
  <c r="AN174" i="26"/>
  <c r="AN187" i="26" s="1"/>
  <c r="AN167" i="26"/>
  <c r="AN148" i="26"/>
  <c r="AN138" i="26"/>
  <c r="AN122" i="26"/>
  <c r="AN151" i="26"/>
  <c r="AN127" i="26"/>
  <c r="AN91" i="26"/>
  <c r="AN72" i="26"/>
  <c r="AN31" i="26"/>
  <c r="AN11" i="26"/>
  <c r="AN88" i="26"/>
  <c r="AN65" i="26"/>
  <c r="AN14" i="26"/>
  <c r="AN71" i="26"/>
  <c r="AN168" i="26"/>
  <c r="AN165" i="26"/>
  <c r="AN120" i="26"/>
  <c r="AN119" i="26"/>
  <c r="AN89" i="26"/>
  <c r="AN70" i="26"/>
  <c r="AN29" i="26"/>
  <c r="AN115" i="26"/>
  <c r="AN38" i="26"/>
  <c r="AN30" i="26"/>
  <c r="AN166" i="26"/>
  <c r="AN162" i="26"/>
  <c r="AN153" i="26"/>
  <c r="AN107" i="26"/>
  <c r="AN27" i="26"/>
  <c r="AN100" i="26"/>
  <c r="AN63" i="26"/>
  <c r="AN20" i="26"/>
  <c r="AN179" i="26"/>
  <c r="AN163" i="26"/>
  <c r="AN132" i="26"/>
  <c r="AN114" i="26"/>
  <c r="AN51" i="26"/>
  <c r="AN133" i="26"/>
  <c r="AN64" i="26"/>
  <c r="AN23" i="26"/>
  <c r="AN28" i="26"/>
  <c r="AN69" i="26"/>
  <c r="AN177" i="26"/>
  <c r="AN161" i="26"/>
  <c r="AN157" i="26"/>
  <c r="AN147" i="26"/>
  <c r="AN130" i="26"/>
  <c r="AN112" i="26"/>
  <c r="AN137" i="26"/>
  <c r="AN45" i="26"/>
  <c r="AN121" i="26"/>
  <c r="AN62" i="26"/>
  <c r="AN21" i="26"/>
  <c r="AN125" i="26"/>
  <c r="AN77" i="26"/>
  <c r="AN18" i="26"/>
  <c r="AN175" i="26"/>
  <c r="AN188" i="26" s="1"/>
  <c r="AN176" i="26"/>
  <c r="AN189" i="26" s="1"/>
  <c r="AN154" i="26"/>
  <c r="AN128" i="26"/>
  <c r="AN108" i="26"/>
  <c r="AN131" i="26"/>
  <c r="AN42" i="26"/>
  <c r="AN43" i="26" s="1"/>
  <c r="AN81" i="26"/>
  <c r="AN60" i="26"/>
  <c r="AN19" i="26"/>
  <c r="AN61" i="26"/>
  <c r="BF169" i="26"/>
  <c r="BF149" i="26"/>
  <c r="BF150" i="26"/>
  <c r="BF152" i="26"/>
  <c r="BF93" i="26"/>
  <c r="BF76" i="26"/>
  <c r="BF34" i="26"/>
  <c r="BF13" i="26"/>
  <c r="BF133" i="26"/>
  <c r="BF90" i="26"/>
  <c r="BF18" i="26"/>
  <c r="BF35" i="26"/>
  <c r="BF168" i="26"/>
  <c r="BF167" i="26"/>
  <c r="BF147" i="26"/>
  <c r="BF132" i="26"/>
  <c r="BF114" i="26"/>
  <c r="BF137" i="26"/>
  <c r="BF129" i="26"/>
  <c r="BF91" i="26"/>
  <c r="BF72" i="26"/>
  <c r="BF31" i="26"/>
  <c r="BF11" i="26"/>
  <c r="BF47" i="26"/>
  <c r="BF88" i="26"/>
  <c r="BF30" i="26"/>
  <c r="BF166" i="26"/>
  <c r="BF165" i="26"/>
  <c r="BF130" i="26"/>
  <c r="BF112" i="26"/>
  <c r="BF121" i="26"/>
  <c r="BF89" i="26"/>
  <c r="BF70" i="26"/>
  <c r="BF29" i="26"/>
  <c r="BF115" i="26"/>
  <c r="BF20" i="26"/>
  <c r="BF14" i="26"/>
  <c r="BF163" i="26"/>
  <c r="BF162" i="26"/>
  <c r="BF177" i="26"/>
  <c r="BF128" i="26"/>
  <c r="BF108" i="26"/>
  <c r="BF127" i="26"/>
  <c r="BF27" i="26"/>
  <c r="BF77" i="26"/>
  <c r="BF45" i="26"/>
  <c r="BF178" i="26"/>
  <c r="BF161" i="26"/>
  <c r="BF158" i="26"/>
  <c r="BF138" i="26"/>
  <c r="BF126" i="26"/>
  <c r="BF106" i="26"/>
  <c r="BF119" i="26"/>
  <c r="BF131" i="26"/>
  <c r="BF69" i="26"/>
  <c r="BF64" i="26"/>
  <c r="BF23" i="26"/>
  <c r="BF63" i="26"/>
  <c r="BF61" i="26"/>
  <c r="BF42" i="26"/>
  <c r="BF43" i="26" s="1"/>
  <c r="BF180" i="26"/>
  <c r="BF176" i="26"/>
  <c r="BF189" i="26" s="1"/>
  <c r="BF173" i="26"/>
  <c r="BF186" i="26" s="1"/>
  <c r="BF124" i="26"/>
  <c r="BF107" i="26"/>
  <c r="BF123" i="26"/>
  <c r="BF65" i="26"/>
  <c r="BF62" i="26"/>
  <c r="BF21" i="26"/>
  <c r="BF125" i="26"/>
  <c r="BF51" i="26"/>
  <c r="BF174" i="26"/>
  <c r="BF187" i="26" s="1"/>
  <c r="BF179" i="26"/>
  <c r="BF153" i="26"/>
  <c r="BF157" i="26"/>
  <c r="BF122" i="26"/>
  <c r="BF154" i="26"/>
  <c r="BF113" i="26"/>
  <c r="BF81" i="26"/>
  <c r="BF60" i="26"/>
  <c r="BF19" i="26"/>
  <c r="BF71" i="26"/>
  <c r="BF38" i="26"/>
  <c r="BF22" i="26"/>
  <c r="BF175" i="26"/>
  <c r="BF188" i="26" s="1"/>
  <c r="BF36" i="26"/>
  <c r="BF151" i="26"/>
  <c r="BF148" i="26"/>
  <c r="BF120" i="26"/>
  <c r="BF92" i="26"/>
  <c r="BF28" i="26"/>
  <c r="BF12" i="26"/>
  <c r="BF100" i="26"/>
  <c r="BF172" i="26"/>
  <c r="BF78" i="26"/>
  <c r="CB175" i="26"/>
  <c r="CB188" i="26" s="1"/>
  <c r="CB161" i="26"/>
  <c r="CB154" i="26"/>
  <c r="CB151" i="26"/>
  <c r="CB126" i="26"/>
  <c r="CB106" i="26"/>
  <c r="CB133" i="26"/>
  <c r="CB119" i="26"/>
  <c r="CB62" i="26"/>
  <c r="CB21" i="26"/>
  <c r="CB107" i="26"/>
  <c r="CB30" i="26"/>
  <c r="CB47" i="26"/>
  <c r="CB180" i="26"/>
  <c r="CB173" i="26"/>
  <c r="CB186" i="26" s="1"/>
  <c r="CB178" i="26"/>
  <c r="CB152" i="26"/>
  <c r="CB124" i="26"/>
  <c r="CB125" i="26"/>
  <c r="CB123" i="26"/>
  <c r="CB81" i="26"/>
  <c r="CB60" i="26"/>
  <c r="CB19" i="26"/>
  <c r="CB53" i="26"/>
  <c r="CB22" i="26"/>
  <c r="CB20" i="26"/>
  <c r="CB169" i="26"/>
  <c r="CB172" i="26"/>
  <c r="CB150" i="26"/>
  <c r="CB138" i="26"/>
  <c r="CB122" i="26"/>
  <c r="CB153" i="26"/>
  <c r="CB115" i="26"/>
  <c r="CB45" i="26"/>
  <c r="CB78" i="26"/>
  <c r="CB36" i="26"/>
  <c r="CB92" i="26"/>
  <c r="CB35" i="26"/>
  <c r="CB63" i="26"/>
  <c r="CB61" i="26"/>
  <c r="CB174" i="26"/>
  <c r="CB187" i="26" s="1"/>
  <c r="CB167" i="26"/>
  <c r="CB148" i="26"/>
  <c r="CB120" i="26"/>
  <c r="CB129" i="26"/>
  <c r="CB42" i="26"/>
  <c r="CB43" i="26" s="1"/>
  <c r="CB76" i="26"/>
  <c r="CB34" i="26"/>
  <c r="CB13" i="26"/>
  <c r="CB90" i="26"/>
  <c r="CB38" i="26"/>
  <c r="CB176" i="26"/>
  <c r="CB189" i="26" s="1"/>
  <c r="CB165" i="26"/>
  <c r="CB121" i="26"/>
  <c r="CB113" i="26"/>
  <c r="CB72" i="26"/>
  <c r="CB31" i="26"/>
  <c r="CB11" i="26"/>
  <c r="CB88" i="26"/>
  <c r="CB14" i="26"/>
  <c r="CB28" i="26"/>
  <c r="CB168" i="26"/>
  <c r="CB162" i="26"/>
  <c r="CB132" i="26"/>
  <c r="CB114" i="26"/>
  <c r="CB93" i="26"/>
  <c r="CB70" i="26"/>
  <c r="CB29" i="26"/>
  <c r="CB100" i="26"/>
  <c r="CB65" i="26"/>
  <c r="CB69" i="26"/>
  <c r="CB18" i="26"/>
  <c r="CB179" i="26"/>
  <c r="CB166" i="26"/>
  <c r="CB158" i="26"/>
  <c r="CB130" i="26"/>
  <c r="CB112" i="26"/>
  <c r="CB147" i="26"/>
  <c r="CB131" i="26"/>
  <c r="CB91" i="26"/>
  <c r="CB27" i="26"/>
  <c r="CB127" i="26"/>
  <c r="CB71" i="26"/>
  <c r="BT180" i="26"/>
  <c r="BT173" i="26"/>
  <c r="BT186" i="26" s="1"/>
  <c r="BT176" i="26"/>
  <c r="BT189" i="26" s="1"/>
  <c r="BT152" i="26"/>
  <c r="BT158" i="26"/>
  <c r="BT126" i="26"/>
  <c r="BT106" i="26"/>
  <c r="BT123" i="26"/>
  <c r="BT45" i="26"/>
  <c r="BT81" i="26"/>
  <c r="BT60" i="26"/>
  <c r="BT19" i="26"/>
  <c r="BT90" i="26"/>
  <c r="BT12" i="26"/>
  <c r="BT71" i="26"/>
  <c r="BT69" i="26"/>
  <c r="BT169" i="26"/>
  <c r="BT178" i="26"/>
  <c r="BT150" i="26"/>
  <c r="BT149" i="26"/>
  <c r="BT124" i="26"/>
  <c r="BT113" i="26"/>
  <c r="BT42" i="26"/>
  <c r="BT43" i="26" s="1"/>
  <c r="BT78" i="26"/>
  <c r="BT36" i="26"/>
  <c r="BT88" i="26"/>
  <c r="BT77" i="26"/>
  <c r="BT35" i="26"/>
  <c r="BT47" i="26"/>
  <c r="BT172" i="26"/>
  <c r="BT167" i="26"/>
  <c r="BT148" i="26"/>
  <c r="BT138" i="26"/>
  <c r="BT122" i="26"/>
  <c r="BT151" i="26"/>
  <c r="BT127" i="26"/>
  <c r="BT133" i="26"/>
  <c r="BT76" i="26"/>
  <c r="BT34" i="26"/>
  <c r="BT13" i="26"/>
  <c r="BT129" i="26"/>
  <c r="BT61" i="26"/>
  <c r="BT174" i="26"/>
  <c r="BT187" i="26" s="1"/>
  <c r="BT165" i="26"/>
  <c r="BT120" i="26"/>
  <c r="BT119" i="26"/>
  <c r="BT93" i="26"/>
  <c r="BT72" i="26"/>
  <c r="BT31" i="26"/>
  <c r="BT11" i="26"/>
  <c r="BT100" i="26"/>
  <c r="BT14" i="26"/>
  <c r="BT168" i="26"/>
  <c r="BT162" i="26"/>
  <c r="BT153" i="26"/>
  <c r="BT107" i="26"/>
  <c r="BT91" i="26"/>
  <c r="BT70" i="26"/>
  <c r="BT29" i="26"/>
  <c r="BT115" i="26"/>
  <c r="BT63" i="26"/>
  <c r="BT179" i="26"/>
  <c r="BT166" i="26"/>
  <c r="BT132" i="26"/>
  <c r="BT114" i="26"/>
  <c r="BT121" i="26"/>
  <c r="BT89" i="26"/>
  <c r="BT27" i="26"/>
  <c r="BT65" i="26"/>
  <c r="BT28" i="26"/>
  <c r="BT177" i="26"/>
  <c r="BT163" i="26"/>
  <c r="BT157" i="26"/>
  <c r="BT147" i="26"/>
  <c r="BT130" i="26"/>
  <c r="BT112" i="26"/>
  <c r="BT137" i="26"/>
  <c r="BT51" i="26"/>
  <c r="BT64" i="26"/>
  <c r="BT23" i="26"/>
  <c r="BT18" i="26"/>
  <c r="BT38" i="26"/>
  <c r="BT175" i="26"/>
  <c r="BT188" i="26" s="1"/>
  <c r="BT161" i="26"/>
  <c r="BT154" i="26"/>
  <c r="BT128" i="26"/>
  <c r="BT108" i="26"/>
  <c r="BT131" i="26"/>
  <c r="BT125" i="26"/>
  <c r="BT62" i="26"/>
  <c r="BT21" i="26"/>
  <c r="BT92" i="26"/>
  <c r="BT22" i="26"/>
  <c r="BT30" i="26"/>
  <c r="BT20" i="26"/>
  <c r="AA177" i="26"/>
  <c r="AA161" i="26"/>
  <c r="AA168" i="26"/>
  <c r="AA120" i="26"/>
  <c r="AA137" i="26"/>
  <c r="AA119" i="26"/>
  <c r="AA175" i="26"/>
  <c r="AA188" i="26" s="1"/>
  <c r="AA158" i="26"/>
  <c r="AA133" i="26"/>
  <c r="AA115" i="26"/>
  <c r="AA180" i="26"/>
  <c r="AA173" i="26"/>
  <c r="AA186" i="26" s="1"/>
  <c r="AA157" i="26"/>
  <c r="AA132" i="26"/>
  <c r="AA114" i="26"/>
  <c r="AA131" i="26"/>
  <c r="AA113" i="26"/>
  <c r="AA178" i="26"/>
  <c r="AA169" i="26"/>
  <c r="AA153" i="26"/>
  <c r="AA154" i="26"/>
  <c r="AA130" i="26"/>
  <c r="AA112" i="26"/>
  <c r="AA129" i="26"/>
  <c r="AA176" i="26"/>
  <c r="AA189" i="26" s="1"/>
  <c r="AA167" i="26"/>
  <c r="AA151" i="26"/>
  <c r="AA152" i="26"/>
  <c r="AA128" i="26"/>
  <c r="AA108" i="26"/>
  <c r="AA127" i="26"/>
  <c r="AA174" i="26"/>
  <c r="AA187" i="26" s="1"/>
  <c r="AA165" i="26"/>
  <c r="AA149" i="26"/>
  <c r="AA150" i="26"/>
  <c r="AA126" i="26"/>
  <c r="AA106" i="26"/>
  <c r="AA125" i="26"/>
  <c r="AA148" i="26"/>
  <c r="AA72" i="26"/>
  <c r="AA31" i="26"/>
  <c r="AA11" i="26"/>
  <c r="AA92" i="26"/>
  <c r="AA69" i="26"/>
  <c r="AA30" i="26"/>
  <c r="AA45" i="26"/>
  <c r="AA107" i="26"/>
  <c r="AA70" i="26"/>
  <c r="AA29" i="26"/>
  <c r="AA90" i="26"/>
  <c r="AA65" i="26"/>
  <c r="AA28" i="26"/>
  <c r="AA42" i="26"/>
  <c r="AA43" i="26" s="1"/>
  <c r="AA172" i="26"/>
  <c r="AA124" i="26"/>
  <c r="AA100" i="26"/>
  <c r="AA27" i="26"/>
  <c r="AA88" i="26"/>
  <c r="AA63" i="26"/>
  <c r="AA93" i="26"/>
  <c r="AA179" i="26"/>
  <c r="AA122" i="26"/>
  <c r="AA64" i="26"/>
  <c r="AA23" i="26"/>
  <c r="AA138" i="26"/>
  <c r="AA51" i="26"/>
  <c r="AA61" i="26"/>
  <c r="AA22" i="26"/>
  <c r="AA91" i="26"/>
  <c r="AA162" i="26"/>
  <c r="AA62" i="26"/>
  <c r="AA21" i="26"/>
  <c r="AA47" i="26"/>
  <c r="AA20" i="26"/>
  <c r="AA89" i="26"/>
  <c r="AA166" i="26"/>
  <c r="AA163" i="26"/>
  <c r="AA81" i="26"/>
  <c r="AA60" i="26"/>
  <c r="AA19" i="26"/>
  <c r="AA77" i="26"/>
  <c r="AA38" i="26"/>
  <c r="AA18" i="26"/>
  <c r="AA147" i="26"/>
  <c r="AA123" i="26"/>
  <c r="AA78" i="26"/>
  <c r="AA36" i="26"/>
  <c r="AA35" i="26"/>
  <c r="AA14" i="26"/>
  <c r="AA121" i="26"/>
  <c r="AA76" i="26"/>
  <c r="AA34" i="26"/>
  <c r="AA13" i="26"/>
  <c r="AA71" i="26"/>
  <c r="AA12" i="26"/>
  <c r="L178" i="26"/>
  <c r="L165" i="26"/>
  <c r="L158" i="26"/>
  <c r="L125" i="26"/>
  <c r="L100" i="26"/>
  <c r="L120" i="26"/>
  <c r="L90" i="26"/>
  <c r="L69" i="26"/>
  <c r="L30" i="26"/>
  <c r="L106" i="26"/>
  <c r="L81" i="26"/>
  <c r="L29" i="26"/>
  <c r="L36" i="26"/>
  <c r="L176" i="26"/>
  <c r="L189" i="26" s="1"/>
  <c r="L162" i="26"/>
  <c r="L154" i="26"/>
  <c r="L123" i="26"/>
  <c r="L157" i="26"/>
  <c r="L108" i="26"/>
  <c r="L88" i="26"/>
  <c r="L65" i="26"/>
  <c r="L28" i="26"/>
  <c r="L51" i="26"/>
  <c r="L60" i="26"/>
  <c r="L19" i="26"/>
  <c r="L70" i="26"/>
  <c r="L174" i="26"/>
  <c r="L187" i="26" s="1"/>
  <c r="L173" i="26"/>
  <c r="L186" i="26" s="1"/>
  <c r="L153" i="26"/>
  <c r="L121" i="26"/>
  <c r="L148" i="26"/>
  <c r="L47" i="26"/>
  <c r="L130" i="26"/>
  <c r="L63" i="26"/>
  <c r="L122" i="26"/>
  <c r="L45" i="26"/>
  <c r="L62" i="26"/>
  <c r="L76" i="26"/>
  <c r="L172" i="26"/>
  <c r="L175" i="26"/>
  <c r="L188" i="26" s="1"/>
  <c r="L151" i="26"/>
  <c r="L137" i="26"/>
  <c r="L119" i="26"/>
  <c r="L132" i="26"/>
  <c r="L61" i="26"/>
  <c r="L22" i="26"/>
  <c r="L93" i="26"/>
  <c r="L34" i="26"/>
  <c r="L64" i="26"/>
  <c r="L42" i="26"/>
  <c r="L43" i="26" s="1"/>
  <c r="L179" i="26"/>
  <c r="L168" i="26"/>
  <c r="L149" i="26"/>
  <c r="L133" i="26"/>
  <c r="L115" i="26"/>
  <c r="L150" i="26"/>
  <c r="L124" i="26"/>
  <c r="L20" i="26"/>
  <c r="L91" i="26"/>
  <c r="L23" i="26"/>
  <c r="L78" i="26"/>
  <c r="L177" i="26"/>
  <c r="L166" i="26"/>
  <c r="L147" i="26"/>
  <c r="L131" i="26"/>
  <c r="L113" i="26"/>
  <c r="L138" i="26"/>
  <c r="L114" i="26"/>
  <c r="L126" i="26"/>
  <c r="L77" i="26"/>
  <c r="L38" i="26"/>
  <c r="L18" i="26"/>
  <c r="L89" i="26"/>
  <c r="L13" i="26"/>
  <c r="L31" i="26"/>
  <c r="L169" i="26"/>
  <c r="L163" i="26"/>
  <c r="L129" i="26"/>
  <c r="L35" i="26"/>
  <c r="L14" i="26"/>
  <c r="L27" i="26"/>
  <c r="L21" i="26"/>
  <c r="L180" i="26"/>
  <c r="L92" i="26"/>
  <c r="L167" i="26"/>
  <c r="L71" i="26"/>
  <c r="L161" i="26"/>
  <c r="L152" i="26"/>
  <c r="L12" i="26"/>
  <c r="L127" i="26"/>
  <c r="L112" i="26"/>
  <c r="L107" i="26"/>
  <c r="L72" i="26"/>
  <c r="L128" i="26"/>
  <c r="L11" i="26"/>
  <c r="AK180" i="26"/>
  <c r="AK169" i="26"/>
  <c r="AK153" i="26"/>
  <c r="AK154" i="26"/>
  <c r="AK133" i="26"/>
  <c r="AK115" i="26"/>
  <c r="AK130" i="26"/>
  <c r="AK112" i="26"/>
  <c r="AK71" i="26"/>
  <c r="AK12" i="26"/>
  <c r="AK81" i="26"/>
  <c r="AK60" i="26"/>
  <c r="AK19" i="26"/>
  <c r="AK178" i="26"/>
  <c r="AK167" i="26"/>
  <c r="AK151" i="26"/>
  <c r="AK152" i="26"/>
  <c r="AK131" i="26"/>
  <c r="AK113" i="26"/>
  <c r="AK128" i="26"/>
  <c r="AK108" i="26"/>
  <c r="AK69" i="26"/>
  <c r="AK30" i="26"/>
  <c r="AK89" i="26"/>
  <c r="AK78" i="26"/>
  <c r="AK36" i="26"/>
  <c r="AK176" i="26"/>
  <c r="AK189" i="26" s="1"/>
  <c r="AK165" i="26"/>
  <c r="AK149" i="26"/>
  <c r="AK150" i="26"/>
  <c r="AK129" i="26"/>
  <c r="AK126" i="26"/>
  <c r="AK106" i="26"/>
  <c r="AK92" i="26"/>
  <c r="AK65" i="26"/>
  <c r="AK28" i="26"/>
  <c r="AK51" i="26"/>
  <c r="AK76" i="26"/>
  <c r="AK34" i="26"/>
  <c r="AK13" i="26"/>
  <c r="AK174" i="26"/>
  <c r="AK187" i="26" s="1"/>
  <c r="AK162" i="26"/>
  <c r="AK147" i="26"/>
  <c r="AK148" i="26"/>
  <c r="AK127" i="26"/>
  <c r="AK107" i="26"/>
  <c r="AK124" i="26"/>
  <c r="AK90" i="26"/>
  <c r="AK63" i="26"/>
  <c r="AK93" i="26"/>
  <c r="AK72" i="26"/>
  <c r="AK31" i="26"/>
  <c r="AK11" i="26"/>
  <c r="AK179" i="26"/>
  <c r="AK172" i="26"/>
  <c r="AK168" i="26"/>
  <c r="AK125" i="26"/>
  <c r="AK100" i="26"/>
  <c r="AK122" i="26"/>
  <c r="AK138" i="26"/>
  <c r="AK88" i="26"/>
  <c r="AK61" i="26"/>
  <c r="AK22" i="26"/>
  <c r="AK91" i="26"/>
  <c r="AK70" i="26"/>
  <c r="AK29" i="26"/>
  <c r="AK177" i="26"/>
  <c r="AK161" i="26"/>
  <c r="AK163" i="26"/>
  <c r="AK123" i="26"/>
  <c r="AK120" i="26"/>
  <c r="AK20" i="26"/>
  <c r="AK27" i="26"/>
  <c r="AK175" i="26"/>
  <c r="AK188" i="26" s="1"/>
  <c r="AK158" i="26"/>
  <c r="AK166" i="26"/>
  <c r="AK121" i="26"/>
  <c r="AK47" i="26"/>
  <c r="AK77" i="26"/>
  <c r="AK38" i="26"/>
  <c r="AK18" i="26"/>
  <c r="AK45" i="26"/>
  <c r="AK64" i="26"/>
  <c r="AK23" i="26"/>
  <c r="AK137" i="26"/>
  <c r="AK42" i="26"/>
  <c r="AK43" i="26" s="1"/>
  <c r="AK119" i="26"/>
  <c r="AK62" i="26"/>
  <c r="AK132" i="26"/>
  <c r="AK21" i="26"/>
  <c r="AK114" i="26"/>
  <c r="AK173" i="26"/>
  <c r="AK186" i="26" s="1"/>
  <c r="AK35" i="26"/>
  <c r="AK157" i="26"/>
  <c r="AK14" i="26"/>
  <c r="BC173" i="26"/>
  <c r="BC186" i="26" s="1"/>
  <c r="BC166" i="26"/>
  <c r="BC148" i="26"/>
  <c r="BC149" i="26"/>
  <c r="BC123" i="26"/>
  <c r="BC128" i="26"/>
  <c r="BC108" i="26"/>
  <c r="BC65" i="26"/>
  <c r="BC28" i="26"/>
  <c r="BC51" i="26"/>
  <c r="BC78" i="26"/>
  <c r="BC36" i="26"/>
  <c r="BC92" i="26"/>
  <c r="BC180" i="26"/>
  <c r="BC169" i="26"/>
  <c r="BC163" i="26"/>
  <c r="BC147" i="26"/>
  <c r="BC121" i="26"/>
  <c r="BC167" i="26"/>
  <c r="BC126" i="26"/>
  <c r="BC106" i="26"/>
  <c r="BC63" i="26"/>
  <c r="BC45" i="26"/>
  <c r="BC76" i="26"/>
  <c r="BC34" i="26"/>
  <c r="BC13" i="26"/>
  <c r="BC90" i="26"/>
  <c r="BC161" i="26"/>
  <c r="BC119" i="26"/>
  <c r="BC138" i="26"/>
  <c r="BC124" i="26"/>
  <c r="BC61" i="26"/>
  <c r="BC22" i="26"/>
  <c r="BC42" i="26"/>
  <c r="BC43" i="26" s="1"/>
  <c r="BC72" i="26"/>
  <c r="BC31" i="26"/>
  <c r="BC11" i="26"/>
  <c r="BC88" i="26"/>
  <c r="BC178" i="26"/>
  <c r="BC162" i="26"/>
  <c r="BC133" i="26"/>
  <c r="BC115" i="26"/>
  <c r="BC122" i="26"/>
  <c r="BC20" i="26"/>
  <c r="BC93" i="26"/>
  <c r="BC70" i="26"/>
  <c r="BC29" i="26"/>
  <c r="BC47" i="26"/>
  <c r="BC176" i="26"/>
  <c r="BC189" i="26" s="1"/>
  <c r="BC157" i="26"/>
  <c r="BC158" i="26"/>
  <c r="BC131" i="26"/>
  <c r="BC113" i="26"/>
  <c r="BC165" i="26"/>
  <c r="BC120" i="26"/>
  <c r="BC77" i="26"/>
  <c r="BC38" i="26"/>
  <c r="BC18" i="26"/>
  <c r="BC91" i="26"/>
  <c r="BC27" i="26"/>
  <c r="BC179" i="26"/>
  <c r="BC174" i="26"/>
  <c r="BC187" i="26" s="1"/>
  <c r="BC154" i="26"/>
  <c r="BC129" i="26"/>
  <c r="BC35" i="26"/>
  <c r="BC14" i="26"/>
  <c r="BC89" i="26"/>
  <c r="BC64" i="26"/>
  <c r="BC23" i="26"/>
  <c r="BC177" i="26"/>
  <c r="BC172" i="26"/>
  <c r="BC152" i="26"/>
  <c r="BC153" i="26"/>
  <c r="BC127" i="26"/>
  <c r="BC107" i="26"/>
  <c r="BC132" i="26"/>
  <c r="BC114" i="26"/>
  <c r="BC71" i="26"/>
  <c r="BC12" i="26"/>
  <c r="BC62" i="26"/>
  <c r="BC21" i="26"/>
  <c r="BC137" i="26"/>
  <c r="AF175" i="26"/>
  <c r="AF188" i="26" s="1"/>
  <c r="AF176" i="26"/>
  <c r="AF189" i="26" s="1"/>
  <c r="AF152" i="26"/>
  <c r="AF126" i="26"/>
  <c r="AF106" i="26"/>
  <c r="AF121" i="26"/>
  <c r="AF45" i="26"/>
  <c r="AF107" i="26"/>
  <c r="AF62" i="26"/>
  <c r="AF21" i="26"/>
  <c r="AF113" i="26"/>
  <c r="AF18" i="26"/>
  <c r="AF180" i="26"/>
  <c r="AF173" i="26"/>
  <c r="AF186" i="26" s="1"/>
  <c r="AF169" i="26"/>
  <c r="AF150" i="26"/>
  <c r="AF147" i="26"/>
  <c r="AF124" i="26"/>
  <c r="AF42" i="26"/>
  <c r="AF43" i="26" s="1"/>
  <c r="AF81" i="26"/>
  <c r="AF60" i="26"/>
  <c r="AF19" i="26"/>
  <c r="AF63" i="26"/>
  <c r="AF22" i="26"/>
  <c r="AF178" i="26"/>
  <c r="AF167" i="26"/>
  <c r="AF148" i="26"/>
  <c r="AF138" i="26"/>
  <c r="AF122" i="26"/>
  <c r="AF158" i="26"/>
  <c r="AF133" i="26"/>
  <c r="AF119" i="26"/>
  <c r="AF78" i="26"/>
  <c r="AF36" i="26"/>
  <c r="AF92" i="26"/>
  <c r="AF30" i="26"/>
  <c r="AF12" i="26"/>
  <c r="AF172" i="26"/>
  <c r="AF165" i="26"/>
  <c r="AF120" i="26"/>
  <c r="AF149" i="26"/>
  <c r="AF125" i="26"/>
  <c r="AF93" i="26"/>
  <c r="AF76" i="26"/>
  <c r="AF34" i="26"/>
  <c r="AF13" i="26"/>
  <c r="AF90" i="26"/>
  <c r="AF20" i="26"/>
  <c r="AF38" i="26"/>
  <c r="AF168" i="26"/>
  <c r="AF162" i="26"/>
  <c r="AF161" i="26"/>
  <c r="AF115" i="26"/>
  <c r="AF91" i="26"/>
  <c r="AF72" i="26"/>
  <c r="AF31" i="26"/>
  <c r="AF11" i="26"/>
  <c r="AF88" i="26"/>
  <c r="AF35" i="26"/>
  <c r="AF61" i="26"/>
  <c r="AF166" i="26"/>
  <c r="AF153" i="26"/>
  <c r="AF132" i="26"/>
  <c r="AF114" i="26"/>
  <c r="AF151" i="26"/>
  <c r="AF100" i="26"/>
  <c r="AF89" i="26"/>
  <c r="AF70" i="26"/>
  <c r="AF29" i="26"/>
  <c r="AF131" i="26"/>
  <c r="AF71" i="26"/>
  <c r="AF77" i="26"/>
  <c r="AF179" i="26"/>
  <c r="AF163" i="26"/>
  <c r="AF157" i="26"/>
  <c r="AF130" i="26"/>
  <c r="AF112" i="26"/>
  <c r="AF137" i="26"/>
  <c r="AF51" i="26"/>
  <c r="AF27" i="26"/>
  <c r="AF47" i="26"/>
  <c r="AF14" i="26"/>
  <c r="AF28" i="26"/>
  <c r="AF154" i="26"/>
  <c r="AF23" i="26"/>
  <c r="AF128" i="26"/>
  <c r="AF108" i="26"/>
  <c r="AF69" i="26"/>
  <c r="AF129" i="26"/>
  <c r="AF65" i="26"/>
  <c r="AF127" i="26"/>
  <c r="AF177" i="26"/>
  <c r="AF123" i="26"/>
  <c r="AF174" i="26"/>
  <c r="AF187" i="26" s="1"/>
  <c r="AF64" i="26"/>
  <c r="BU177" i="26"/>
  <c r="BU168" i="26"/>
  <c r="BU152" i="26"/>
  <c r="BU153" i="26"/>
  <c r="BU120" i="26"/>
  <c r="BU133" i="26"/>
  <c r="BU115" i="26"/>
  <c r="BU93" i="26"/>
  <c r="BU76" i="26"/>
  <c r="BU34" i="26"/>
  <c r="BU13" i="26"/>
  <c r="BU20" i="26"/>
  <c r="BU175" i="26"/>
  <c r="BU188" i="26" s="1"/>
  <c r="BU166" i="26"/>
  <c r="BU150" i="26"/>
  <c r="BU151" i="26"/>
  <c r="BU131" i="26"/>
  <c r="BU113" i="26"/>
  <c r="BU91" i="26"/>
  <c r="BU72" i="26"/>
  <c r="BU31" i="26"/>
  <c r="BU11" i="26"/>
  <c r="BU77" i="26"/>
  <c r="BU38" i="26"/>
  <c r="BU18" i="26"/>
  <c r="BU180" i="26"/>
  <c r="BU173" i="26"/>
  <c r="BU186" i="26" s="1"/>
  <c r="BU163" i="26"/>
  <c r="BU148" i="26"/>
  <c r="BU149" i="26"/>
  <c r="BU132" i="26"/>
  <c r="BU114" i="26"/>
  <c r="BU129" i="26"/>
  <c r="BU89" i="26"/>
  <c r="BU70" i="26"/>
  <c r="BU29" i="26"/>
  <c r="BU88" i="26"/>
  <c r="BU35" i="26"/>
  <c r="BU14" i="26"/>
  <c r="BU169" i="26"/>
  <c r="BU161" i="26"/>
  <c r="BU147" i="26"/>
  <c r="BU130" i="26"/>
  <c r="BU112" i="26"/>
  <c r="BU127" i="26"/>
  <c r="BU107" i="26"/>
  <c r="BU27" i="26"/>
  <c r="BU71" i="26"/>
  <c r="BU12" i="26"/>
  <c r="BU178" i="26"/>
  <c r="BU165" i="26"/>
  <c r="BU128" i="26"/>
  <c r="BU108" i="26"/>
  <c r="BU125" i="26"/>
  <c r="BU100" i="26"/>
  <c r="BU64" i="26"/>
  <c r="BU23" i="26"/>
  <c r="BU90" i="26"/>
  <c r="BU69" i="26"/>
  <c r="BU30" i="26"/>
  <c r="BU51" i="26"/>
  <c r="BU176" i="26"/>
  <c r="BU189" i="26" s="1"/>
  <c r="BU167" i="26"/>
  <c r="BU162" i="26"/>
  <c r="BU126" i="26"/>
  <c r="BU106" i="26"/>
  <c r="BU123" i="26"/>
  <c r="BU137" i="26"/>
  <c r="BU92" i="26"/>
  <c r="BU62" i="26"/>
  <c r="BU21" i="26"/>
  <c r="BU47" i="26"/>
  <c r="BU65" i="26"/>
  <c r="BU28" i="26"/>
  <c r="BU174" i="26"/>
  <c r="BU187" i="26" s="1"/>
  <c r="BU157" i="26"/>
  <c r="BU158" i="26"/>
  <c r="BU124" i="26"/>
  <c r="BU121" i="26"/>
  <c r="BU45" i="26"/>
  <c r="BU81" i="26"/>
  <c r="BU60" i="26"/>
  <c r="BU19" i="26"/>
  <c r="BU63" i="26"/>
  <c r="BU172" i="26"/>
  <c r="BU78" i="26"/>
  <c r="BU154" i="26"/>
  <c r="BU36" i="26"/>
  <c r="BU138" i="26"/>
  <c r="BU122" i="26"/>
  <c r="BU61" i="26"/>
  <c r="BU22" i="26"/>
  <c r="BU119" i="26"/>
  <c r="BU179" i="26"/>
  <c r="BU42" i="26"/>
  <c r="BU43" i="26" s="1"/>
  <c r="P179" i="26"/>
  <c r="P163" i="26"/>
  <c r="P157" i="26"/>
  <c r="P149" i="26"/>
  <c r="P130" i="26"/>
  <c r="P112" i="26"/>
  <c r="P137" i="26"/>
  <c r="P100" i="26"/>
  <c r="P64" i="26"/>
  <c r="P23" i="26"/>
  <c r="P20" i="26"/>
  <c r="P28" i="26"/>
  <c r="P177" i="26"/>
  <c r="P178" i="26"/>
  <c r="P154" i="26"/>
  <c r="P128" i="26"/>
  <c r="P108" i="26"/>
  <c r="P133" i="26"/>
  <c r="P51" i="26"/>
  <c r="P119" i="26"/>
  <c r="P62" i="26"/>
  <c r="P21" i="26"/>
  <c r="P131" i="26"/>
  <c r="P69" i="26"/>
  <c r="P22" i="26"/>
  <c r="P18" i="26"/>
  <c r="P175" i="26"/>
  <c r="P188" i="26" s="1"/>
  <c r="P172" i="26"/>
  <c r="P152" i="26"/>
  <c r="P161" i="26"/>
  <c r="P126" i="26"/>
  <c r="P106" i="26"/>
  <c r="P125" i="26"/>
  <c r="P45" i="26"/>
  <c r="P81" i="26"/>
  <c r="P60" i="26"/>
  <c r="P19" i="26"/>
  <c r="P30" i="26"/>
  <c r="P12" i="26"/>
  <c r="P77" i="26"/>
  <c r="P180" i="26"/>
  <c r="P173" i="26"/>
  <c r="P186" i="26" s="1"/>
  <c r="P169" i="26"/>
  <c r="P150" i="26"/>
  <c r="P151" i="26"/>
  <c r="P124" i="26"/>
  <c r="P115" i="26"/>
  <c r="P42" i="26"/>
  <c r="P43" i="26" s="1"/>
  <c r="P78" i="26"/>
  <c r="P36" i="26"/>
  <c r="P92" i="26"/>
  <c r="P71" i="26"/>
  <c r="P47" i="26"/>
  <c r="P174" i="26"/>
  <c r="P187" i="26" s="1"/>
  <c r="P167" i="26"/>
  <c r="P148" i="26"/>
  <c r="P138" i="26"/>
  <c r="P122" i="26"/>
  <c r="P153" i="26"/>
  <c r="P129" i="26"/>
  <c r="P127" i="26"/>
  <c r="P76" i="26"/>
  <c r="P34" i="26"/>
  <c r="P13" i="26"/>
  <c r="P90" i="26"/>
  <c r="P61" i="26"/>
  <c r="P176" i="26"/>
  <c r="P189" i="26" s="1"/>
  <c r="P165" i="26"/>
  <c r="P120" i="26"/>
  <c r="P121" i="26"/>
  <c r="P93" i="26"/>
  <c r="P72" i="26"/>
  <c r="P31" i="26"/>
  <c r="P11" i="26"/>
  <c r="P88" i="26"/>
  <c r="P35" i="26"/>
  <c r="P168" i="26"/>
  <c r="P162" i="26"/>
  <c r="P91" i="26"/>
  <c r="P70" i="26"/>
  <c r="P29" i="26"/>
  <c r="P107" i="26"/>
  <c r="P123" i="26"/>
  <c r="P63" i="26"/>
  <c r="H175" i="26"/>
  <c r="H188" i="26" s="1"/>
  <c r="H178" i="26"/>
  <c r="H152" i="26"/>
  <c r="H149" i="26"/>
  <c r="H122" i="26"/>
  <c r="H151" i="26"/>
  <c r="H119" i="26"/>
  <c r="H100" i="26"/>
  <c r="H70" i="26"/>
  <c r="H29" i="26"/>
  <c r="H129" i="26"/>
  <c r="H18" i="26"/>
  <c r="H71" i="26"/>
  <c r="H69" i="26"/>
  <c r="H173" i="26"/>
  <c r="H186" i="26" s="1"/>
  <c r="H169" i="26"/>
  <c r="H150" i="26"/>
  <c r="H138" i="26"/>
  <c r="H120" i="26"/>
  <c r="H153" i="26"/>
  <c r="H107" i="26"/>
  <c r="H93" i="26"/>
  <c r="H27" i="26"/>
  <c r="H121" i="26"/>
  <c r="H30" i="26"/>
  <c r="H35" i="26"/>
  <c r="H47" i="26"/>
  <c r="H180" i="26"/>
  <c r="H172" i="26"/>
  <c r="H167" i="26"/>
  <c r="H148" i="26"/>
  <c r="H133" i="26"/>
  <c r="H91" i="26"/>
  <c r="H64" i="26"/>
  <c r="H23" i="26"/>
  <c r="H65" i="26"/>
  <c r="H61" i="26"/>
  <c r="H174" i="26"/>
  <c r="H187" i="26" s="1"/>
  <c r="H165" i="26"/>
  <c r="H132" i="26"/>
  <c r="H114" i="26"/>
  <c r="H137" i="26"/>
  <c r="H51" i="26"/>
  <c r="H89" i="26"/>
  <c r="H62" i="26"/>
  <c r="H21" i="26"/>
  <c r="H92" i="26"/>
  <c r="H14" i="26"/>
  <c r="H20" i="26"/>
  <c r="H168" i="26"/>
  <c r="H162" i="26"/>
  <c r="H130" i="26"/>
  <c r="H112" i="26"/>
  <c r="H131" i="26"/>
  <c r="H125" i="26"/>
  <c r="H81" i="26"/>
  <c r="H60" i="26"/>
  <c r="H19" i="26"/>
  <c r="H90" i="26"/>
  <c r="H22" i="26"/>
  <c r="H77" i="26"/>
  <c r="H166" i="26"/>
  <c r="H128" i="26"/>
  <c r="H108" i="26"/>
  <c r="H123" i="26"/>
  <c r="H45" i="26"/>
  <c r="H78" i="26"/>
  <c r="H36" i="26"/>
  <c r="H88" i="26"/>
  <c r="H12" i="26"/>
  <c r="H63" i="26"/>
  <c r="H179" i="26"/>
  <c r="H163" i="26"/>
  <c r="H157" i="26"/>
  <c r="H147" i="26"/>
  <c r="H126" i="26"/>
  <c r="H106" i="26"/>
  <c r="H113" i="26"/>
  <c r="H42" i="26"/>
  <c r="H43" i="26" s="1"/>
  <c r="H76" i="26"/>
  <c r="H34" i="26"/>
  <c r="H13" i="26"/>
  <c r="H177" i="26"/>
  <c r="H176" i="26"/>
  <c r="H189" i="26" s="1"/>
  <c r="H154" i="26"/>
  <c r="H158" i="26"/>
  <c r="H124" i="26"/>
  <c r="H161" i="26"/>
  <c r="H127" i="26"/>
  <c r="H115" i="26"/>
  <c r="H72" i="26"/>
  <c r="H31" i="26"/>
  <c r="H11" i="26"/>
  <c r="H38" i="26"/>
  <c r="H28" i="26"/>
  <c r="AO173" i="26"/>
  <c r="AO186" i="26" s="1"/>
  <c r="AO163" i="26"/>
  <c r="AO149" i="26"/>
  <c r="AO131" i="26"/>
  <c r="AO113" i="26"/>
  <c r="AO93" i="26"/>
  <c r="AO70" i="26"/>
  <c r="AO29" i="26"/>
  <c r="AO90" i="26"/>
  <c r="AO77" i="26"/>
  <c r="AO38" i="26"/>
  <c r="AO18" i="26"/>
  <c r="AO180" i="26"/>
  <c r="AO179" i="26"/>
  <c r="AO165" i="26"/>
  <c r="AO147" i="26"/>
  <c r="AO132" i="26"/>
  <c r="AO114" i="26"/>
  <c r="AO129" i="26"/>
  <c r="AO91" i="26"/>
  <c r="AO27" i="26"/>
  <c r="AO35" i="26"/>
  <c r="AO14" i="26"/>
  <c r="AO178" i="26"/>
  <c r="AO167" i="26"/>
  <c r="AO130" i="26"/>
  <c r="AO112" i="26"/>
  <c r="AO127" i="26"/>
  <c r="AO107" i="26"/>
  <c r="AO89" i="26"/>
  <c r="AO64" i="26"/>
  <c r="AO23" i="26"/>
  <c r="AO71" i="26"/>
  <c r="AO12" i="26"/>
  <c r="AO176" i="26"/>
  <c r="AO189" i="26" s="1"/>
  <c r="AO157" i="26"/>
  <c r="AO169" i="26"/>
  <c r="AO162" i="26"/>
  <c r="AO128" i="26"/>
  <c r="AO108" i="26"/>
  <c r="AO125" i="26"/>
  <c r="AO100" i="26"/>
  <c r="AO62" i="26"/>
  <c r="AO21" i="26"/>
  <c r="AO47" i="26"/>
  <c r="AO69" i="26"/>
  <c r="AO30" i="26"/>
  <c r="AO51" i="26"/>
  <c r="AO174" i="26"/>
  <c r="AO187" i="26" s="1"/>
  <c r="AO154" i="26"/>
  <c r="AO158" i="26"/>
  <c r="AO161" i="26"/>
  <c r="AO126" i="26"/>
  <c r="AO106" i="26"/>
  <c r="AO123" i="26"/>
  <c r="AO137" i="26"/>
  <c r="AO81" i="26"/>
  <c r="AO60" i="26"/>
  <c r="AO19" i="26"/>
  <c r="AO65" i="26"/>
  <c r="AO28" i="26"/>
  <c r="AO172" i="26"/>
  <c r="AO152" i="26"/>
  <c r="AO124" i="26"/>
  <c r="AO121" i="26"/>
  <c r="AO45" i="26"/>
  <c r="AO78" i="26"/>
  <c r="AO36" i="26"/>
  <c r="AO63" i="26"/>
  <c r="AO177" i="26"/>
  <c r="AO168" i="26"/>
  <c r="AO150" i="26"/>
  <c r="AO153" i="26"/>
  <c r="AO138" i="26"/>
  <c r="AO122" i="26"/>
  <c r="AO119" i="26"/>
  <c r="AO42" i="26"/>
  <c r="AO43" i="26" s="1"/>
  <c r="AO76" i="26"/>
  <c r="AO34" i="26"/>
  <c r="AO13" i="26"/>
  <c r="AO92" i="26"/>
  <c r="AO61" i="26"/>
  <c r="AO22" i="26"/>
  <c r="AO133" i="26"/>
  <c r="AO20" i="26"/>
  <c r="AO115" i="26"/>
  <c r="AO175" i="26"/>
  <c r="AO188" i="26" s="1"/>
  <c r="AO88" i="26"/>
  <c r="AO166" i="26"/>
  <c r="AO72" i="26"/>
  <c r="AO148" i="26"/>
  <c r="AO31" i="26"/>
  <c r="AO151" i="26"/>
  <c r="AO11" i="26"/>
  <c r="AO120" i="26"/>
  <c r="T176" i="26"/>
  <c r="T189" i="26" s="1"/>
  <c r="T175" i="26"/>
  <c r="T188" i="26" s="1"/>
  <c r="T153" i="26"/>
  <c r="T148" i="26"/>
  <c r="T121" i="26"/>
  <c r="T150" i="26"/>
  <c r="T47" i="26"/>
  <c r="T20" i="26"/>
  <c r="T76" i="26"/>
  <c r="T19" i="26"/>
  <c r="T174" i="26"/>
  <c r="T187" i="26" s="1"/>
  <c r="T177" i="26"/>
  <c r="T151" i="26"/>
  <c r="T137" i="26"/>
  <c r="T119" i="26"/>
  <c r="T152" i="26"/>
  <c r="T77" i="26"/>
  <c r="T38" i="26"/>
  <c r="T18" i="26"/>
  <c r="T93" i="26"/>
  <c r="T36" i="26"/>
  <c r="T70" i="26"/>
  <c r="T45" i="26"/>
  <c r="T172" i="26"/>
  <c r="T168" i="26"/>
  <c r="T149" i="26"/>
  <c r="T133" i="26"/>
  <c r="T115" i="26"/>
  <c r="T126" i="26"/>
  <c r="T35" i="26"/>
  <c r="T14" i="26"/>
  <c r="T91" i="26"/>
  <c r="T27" i="26"/>
  <c r="T34" i="26"/>
  <c r="T60" i="26"/>
  <c r="T173" i="26"/>
  <c r="T186" i="26" s="1"/>
  <c r="T166" i="26"/>
  <c r="T147" i="26"/>
  <c r="T131" i="26"/>
  <c r="T113" i="26"/>
  <c r="T138" i="26"/>
  <c r="T71" i="26"/>
  <c r="T12" i="26"/>
  <c r="T89" i="26"/>
  <c r="T64" i="26"/>
  <c r="T23" i="26"/>
  <c r="T29" i="26"/>
  <c r="T169" i="26"/>
  <c r="T163" i="26"/>
  <c r="T129" i="26"/>
  <c r="T106" i="26"/>
  <c r="T92" i="26"/>
  <c r="T69" i="26"/>
  <c r="T30" i="26"/>
  <c r="T108" i="26"/>
  <c r="T31" i="26"/>
  <c r="T13" i="26"/>
  <c r="T180" i="26"/>
  <c r="T167" i="26"/>
  <c r="T161" i="26"/>
  <c r="T154" i="26"/>
  <c r="T127" i="26"/>
  <c r="T107" i="26"/>
  <c r="T130" i="26"/>
  <c r="T114" i="26"/>
  <c r="T90" i="26"/>
  <c r="T65" i="26"/>
  <c r="T28" i="26"/>
  <c r="T120" i="26"/>
  <c r="T124" i="26"/>
  <c r="T21" i="26"/>
  <c r="T62" i="26"/>
  <c r="T179" i="26"/>
  <c r="T165" i="26"/>
  <c r="T158" i="26"/>
  <c r="T125" i="26"/>
  <c r="T100" i="26"/>
  <c r="T122" i="26"/>
  <c r="T88" i="26"/>
  <c r="T63" i="26"/>
  <c r="T51" i="26"/>
  <c r="T81" i="26"/>
  <c r="T11" i="26"/>
  <c r="T42" i="26"/>
  <c r="T43" i="26" s="1"/>
  <c r="O174" i="26"/>
  <c r="O187" i="26" s="1"/>
  <c r="O154" i="26"/>
  <c r="O158" i="26"/>
  <c r="O133" i="26"/>
  <c r="O115" i="26"/>
  <c r="O77" i="26"/>
  <c r="O38" i="26"/>
  <c r="O18" i="26"/>
  <c r="O93" i="26"/>
  <c r="O70" i="26"/>
  <c r="O29" i="26"/>
  <c r="O47" i="26"/>
  <c r="O172" i="26"/>
  <c r="O152" i="26"/>
  <c r="O131" i="26"/>
  <c r="O113" i="26"/>
  <c r="O132" i="26"/>
  <c r="O114" i="26"/>
  <c r="O35" i="26"/>
  <c r="O14" i="26"/>
  <c r="O177" i="26"/>
  <c r="O168" i="26"/>
  <c r="O150" i="26"/>
  <c r="O153" i="26"/>
  <c r="O129" i="26"/>
  <c r="O130" i="26"/>
  <c r="O112" i="26"/>
  <c r="O71" i="26"/>
  <c r="O12" i="26"/>
  <c r="O89" i="26"/>
  <c r="O64" i="26"/>
  <c r="O23" i="26"/>
  <c r="O175" i="26"/>
  <c r="O188" i="26" s="1"/>
  <c r="O166" i="26"/>
  <c r="O148" i="26"/>
  <c r="O151" i="26"/>
  <c r="O127" i="26"/>
  <c r="O107" i="26"/>
  <c r="O128" i="26"/>
  <c r="O108" i="26"/>
  <c r="O69" i="26"/>
  <c r="O30" i="26"/>
  <c r="O62" i="26"/>
  <c r="O21" i="26"/>
  <c r="O173" i="26"/>
  <c r="O186" i="26" s="1"/>
  <c r="O163" i="26"/>
  <c r="O149" i="26"/>
  <c r="O125" i="26"/>
  <c r="O100" i="26"/>
  <c r="O126" i="26"/>
  <c r="O106" i="26"/>
  <c r="O65" i="26"/>
  <c r="O28" i="26"/>
  <c r="O51" i="26"/>
  <c r="O81" i="26"/>
  <c r="O60" i="26"/>
  <c r="O19" i="26"/>
  <c r="O92" i="26"/>
  <c r="O180" i="26"/>
  <c r="O179" i="26"/>
  <c r="O167" i="26"/>
  <c r="O147" i="26"/>
  <c r="O178" i="26"/>
  <c r="O169" i="26"/>
  <c r="O121" i="26"/>
  <c r="O138" i="26"/>
  <c r="O122" i="26"/>
  <c r="O137" i="26"/>
  <c r="O61" i="26"/>
  <c r="O22" i="26"/>
  <c r="O45" i="26"/>
  <c r="O76" i="26"/>
  <c r="O34" i="26"/>
  <c r="O13" i="26"/>
  <c r="O88" i="26"/>
  <c r="O20" i="26"/>
  <c r="O31" i="26"/>
  <c r="O176" i="26"/>
  <c r="O189" i="26" s="1"/>
  <c r="O124" i="26"/>
  <c r="O165" i="26"/>
  <c r="O27" i="26"/>
  <c r="O157" i="26"/>
  <c r="O120" i="26"/>
  <c r="O42" i="26"/>
  <c r="O43" i="26" s="1"/>
  <c r="O161" i="26"/>
  <c r="O91" i="26"/>
  <c r="O11" i="26"/>
  <c r="O162" i="26"/>
  <c r="O78" i="26"/>
  <c r="O123" i="26"/>
  <c r="O63" i="26"/>
  <c r="O72" i="26"/>
  <c r="O90" i="26"/>
  <c r="O119" i="26"/>
  <c r="O36" i="26"/>
  <c r="BS176" i="26"/>
  <c r="BS189" i="26" s="1"/>
  <c r="BS167" i="26"/>
  <c r="BS133" i="26"/>
  <c r="BS115" i="26"/>
  <c r="BS20" i="26"/>
  <c r="BS42" i="26"/>
  <c r="BS43" i="26" s="1"/>
  <c r="BS72" i="26"/>
  <c r="BS31" i="26"/>
  <c r="BS11" i="26"/>
  <c r="BS174" i="26"/>
  <c r="BS187" i="26" s="1"/>
  <c r="BS157" i="26"/>
  <c r="BS158" i="26"/>
  <c r="BS131" i="26"/>
  <c r="BS113" i="26"/>
  <c r="BS132" i="26"/>
  <c r="BS114" i="26"/>
  <c r="BS77" i="26"/>
  <c r="BS38" i="26"/>
  <c r="BS18" i="26"/>
  <c r="BS93" i="26"/>
  <c r="BS70" i="26"/>
  <c r="BS29" i="26"/>
  <c r="BS47" i="26"/>
  <c r="BS177" i="26"/>
  <c r="BS172" i="26"/>
  <c r="BS154" i="26"/>
  <c r="BS129" i="26"/>
  <c r="BS130" i="26"/>
  <c r="BS112" i="26"/>
  <c r="BS35" i="26"/>
  <c r="BS14" i="26"/>
  <c r="BS91" i="26"/>
  <c r="BS27" i="26"/>
  <c r="BS175" i="26"/>
  <c r="BS188" i="26" s="1"/>
  <c r="BS168" i="26"/>
  <c r="BS152" i="26"/>
  <c r="BS153" i="26"/>
  <c r="BS127" i="26"/>
  <c r="BS107" i="26"/>
  <c r="BS128" i="26"/>
  <c r="BS108" i="26"/>
  <c r="BS71" i="26"/>
  <c r="BS12" i="26"/>
  <c r="BS89" i="26"/>
  <c r="BS64" i="26"/>
  <c r="BS23" i="26"/>
  <c r="BS173" i="26"/>
  <c r="BS186" i="26" s="1"/>
  <c r="BS166" i="26"/>
  <c r="BS150" i="26"/>
  <c r="BS151" i="26"/>
  <c r="BS125" i="26"/>
  <c r="BS100" i="26"/>
  <c r="BS126" i="26"/>
  <c r="BS106" i="26"/>
  <c r="BS69" i="26"/>
  <c r="BS30" i="26"/>
  <c r="BS51" i="26"/>
  <c r="BS62" i="26"/>
  <c r="BS21" i="26"/>
  <c r="BS180" i="26"/>
  <c r="BS169" i="26"/>
  <c r="BS163" i="26"/>
  <c r="BS148" i="26"/>
  <c r="BS149" i="26"/>
  <c r="BS123" i="26"/>
  <c r="BS124" i="26"/>
  <c r="BS65" i="26"/>
  <c r="BS28" i="26"/>
  <c r="BS137" i="26"/>
  <c r="BS81" i="26"/>
  <c r="BS60" i="26"/>
  <c r="BS19" i="26"/>
  <c r="BS92" i="26"/>
  <c r="BS179" i="26"/>
  <c r="BS165" i="26"/>
  <c r="BS147" i="26"/>
  <c r="BS121" i="26"/>
  <c r="BS138" i="26"/>
  <c r="BS122" i="26"/>
  <c r="BS162" i="26"/>
  <c r="BS63" i="26"/>
  <c r="BS78" i="26"/>
  <c r="BS36" i="26"/>
  <c r="BS90" i="26"/>
  <c r="BS13" i="26"/>
  <c r="BS120" i="26"/>
  <c r="BS88" i="26"/>
  <c r="BS178" i="26"/>
  <c r="BS61" i="26"/>
  <c r="BS161" i="26"/>
  <c r="BS22" i="26"/>
  <c r="BS45" i="26"/>
  <c r="BS76" i="26"/>
  <c r="BS119" i="26"/>
  <c r="BS34" i="26"/>
  <c r="AG177" i="26"/>
  <c r="AG166" i="26"/>
  <c r="AG148" i="26"/>
  <c r="AG153" i="26"/>
  <c r="AG138" i="26"/>
  <c r="AG122" i="26"/>
  <c r="AG133" i="26"/>
  <c r="AG115" i="26"/>
  <c r="AG76" i="26"/>
  <c r="AG34" i="26"/>
  <c r="AG13" i="26"/>
  <c r="AG88" i="26"/>
  <c r="AG61" i="26"/>
  <c r="AG22" i="26"/>
  <c r="AG175" i="26"/>
  <c r="AG188" i="26" s="1"/>
  <c r="AG163" i="26"/>
  <c r="AG151" i="26"/>
  <c r="AG120" i="26"/>
  <c r="AG131" i="26"/>
  <c r="AG113" i="26"/>
  <c r="AG93" i="26"/>
  <c r="AG72" i="26"/>
  <c r="AG31" i="26"/>
  <c r="AG11" i="26"/>
  <c r="AG20" i="26"/>
  <c r="AG173" i="26"/>
  <c r="AG186" i="26" s="1"/>
  <c r="AG162" i="26"/>
  <c r="AG149" i="26"/>
  <c r="AG129" i="26"/>
  <c r="AG91" i="26"/>
  <c r="AG70" i="26"/>
  <c r="AG29" i="26"/>
  <c r="AG77" i="26"/>
  <c r="AG38" i="26"/>
  <c r="AG18" i="26"/>
  <c r="AG180" i="26"/>
  <c r="AG178" i="26"/>
  <c r="AG165" i="26"/>
  <c r="AG147" i="26"/>
  <c r="AG132" i="26"/>
  <c r="AG114" i="26"/>
  <c r="AG127" i="26"/>
  <c r="AG107" i="26"/>
  <c r="AG89" i="26"/>
  <c r="AG27" i="26"/>
  <c r="AG90" i="26"/>
  <c r="AG35" i="26"/>
  <c r="AG14" i="26"/>
  <c r="AG176" i="26"/>
  <c r="AG189" i="26" s="1"/>
  <c r="AG157" i="26"/>
  <c r="AG167" i="26"/>
  <c r="AG130" i="26"/>
  <c r="AG112" i="26"/>
  <c r="AG125" i="26"/>
  <c r="AG100" i="26"/>
  <c r="AG64" i="26"/>
  <c r="AG23" i="26"/>
  <c r="AG71" i="26"/>
  <c r="AG12" i="26"/>
  <c r="AG174" i="26"/>
  <c r="AG187" i="26" s="1"/>
  <c r="AG154" i="26"/>
  <c r="AG161" i="26"/>
  <c r="AG169" i="26"/>
  <c r="AG128" i="26"/>
  <c r="AG108" i="26"/>
  <c r="AG123" i="26"/>
  <c r="AG137" i="26"/>
  <c r="AG92" i="26"/>
  <c r="AG62" i="26"/>
  <c r="AG21" i="26"/>
  <c r="AG47" i="26"/>
  <c r="AG69" i="26"/>
  <c r="AG30" i="26"/>
  <c r="AG51" i="26"/>
  <c r="AG172" i="26"/>
  <c r="AG152" i="26"/>
  <c r="AG158" i="26"/>
  <c r="AG179" i="26"/>
  <c r="AG126" i="26"/>
  <c r="AG106" i="26"/>
  <c r="AG121" i="26"/>
  <c r="AG45" i="26"/>
  <c r="AG81" i="26"/>
  <c r="AG60" i="26"/>
  <c r="AG19" i="26"/>
  <c r="AG65" i="26"/>
  <c r="AG28" i="26"/>
  <c r="J180" i="26"/>
  <c r="J178" i="26"/>
  <c r="J177" i="26"/>
  <c r="J158" i="26"/>
  <c r="J124" i="26"/>
  <c r="J78" i="26"/>
  <c r="J36" i="26"/>
  <c r="J51" i="26"/>
  <c r="J38" i="26"/>
  <c r="J176" i="26"/>
  <c r="J189" i="26" s="1"/>
  <c r="J169" i="26"/>
  <c r="J152" i="26"/>
  <c r="J122" i="26"/>
  <c r="J154" i="26"/>
  <c r="J157" i="26"/>
  <c r="J93" i="26"/>
  <c r="J76" i="26"/>
  <c r="J34" i="26"/>
  <c r="J13" i="26"/>
  <c r="J69" i="26"/>
  <c r="J150" i="26"/>
  <c r="J28" i="26"/>
  <c r="J174" i="26"/>
  <c r="J187" i="26" s="1"/>
  <c r="J167" i="26"/>
  <c r="J153" i="26"/>
  <c r="J120" i="26"/>
  <c r="J133" i="26"/>
  <c r="J91" i="26"/>
  <c r="J72" i="26"/>
  <c r="J31" i="26"/>
  <c r="J11" i="26"/>
  <c r="J65" i="26"/>
  <c r="J129" i="26"/>
  <c r="J22" i="26"/>
  <c r="J18" i="26"/>
  <c r="J172" i="26"/>
  <c r="J165" i="26"/>
  <c r="J151" i="26"/>
  <c r="J137" i="26"/>
  <c r="J125" i="26"/>
  <c r="J89" i="26"/>
  <c r="J70" i="26"/>
  <c r="J29" i="26"/>
  <c r="J121" i="26"/>
  <c r="J63" i="26"/>
  <c r="J12" i="26"/>
  <c r="J30" i="26"/>
  <c r="J162" i="26"/>
  <c r="J149" i="26"/>
  <c r="J132" i="26"/>
  <c r="J114" i="26"/>
  <c r="J148" i="26"/>
  <c r="J115" i="26"/>
  <c r="J27" i="26"/>
  <c r="J71" i="26"/>
  <c r="J47" i="26"/>
  <c r="J92" i="26"/>
  <c r="J45" i="26"/>
  <c r="J20" i="26"/>
  <c r="J168" i="26"/>
  <c r="J175" i="26"/>
  <c r="J188" i="26" s="1"/>
  <c r="J147" i="26"/>
  <c r="J130" i="26"/>
  <c r="J112" i="26"/>
  <c r="J131" i="26"/>
  <c r="J127" i="26"/>
  <c r="J77" i="26"/>
  <c r="J64" i="26"/>
  <c r="J23" i="26"/>
  <c r="J61" i="26"/>
  <c r="J90" i="26"/>
  <c r="J35" i="26"/>
  <c r="J42" i="26"/>
  <c r="J43" i="26" s="1"/>
  <c r="J179" i="26"/>
  <c r="J166" i="26"/>
  <c r="J173" i="26"/>
  <c r="J186" i="26" s="1"/>
  <c r="J128" i="26"/>
  <c r="J108" i="26"/>
  <c r="J123" i="26"/>
  <c r="J119" i="26"/>
  <c r="J100" i="26"/>
  <c r="J62" i="26"/>
  <c r="J21" i="26"/>
  <c r="J88" i="26"/>
  <c r="BG174" i="26"/>
  <c r="BG187" i="26" s="1"/>
  <c r="BG162" i="26"/>
  <c r="BG147" i="26"/>
  <c r="BG148" i="26"/>
  <c r="BG124" i="26"/>
  <c r="BG127" i="26"/>
  <c r="BG107" i="26"/>
  <c r="BG70" i="26"/>
  <c r="BG29" i="26"/>
  <c r="BG88" i="26"/>
  <c r="BG61" i="26"/>
  <c r="BG22" i="26"/>
  <c r="BG93" i="26"/>
  <c r="BG172" i="26"/>
  <c r="BG169" i="26"/>
  <c r="BG122" i="26"/>
  <c r="BG163" i="26"/>
  <c r="BG125" i="26"/>
  <c r="BG100" i="26"/>
  <c r="BG27" i="26"/>
  <c r="BG47" i="26"/>
  <c r="BG20" i="26"/>
  <c r="BG91" i="26"/>
  <c r="BG179" i="26"/>
  <c r="BG180" i="26"/>
  <c r="BG166" i="26"/>
  <c r="BG168" i="26"/>
  <c r="BG120" i="26"/>
  <c r="BG123" i="26"/>
  <c r="BG64" i="26"/>
  <c r="BG23" i="26"/>
  <c r="BG77" i="26"/>
  <c r="BG38" i="26"/>
  <c r="BG18" i="26"/>
  <c r="BG89" i="26"/>
  <c r="BG177" i="26"/>
  <c r="BG158" i="26"/>
  <c r="BG161" i="26"/>
  <c r="BG121" i="26"/>
  <c r="BG62" i="26"/>
  <c r="BG21" i="26"/>
  <c r="BG35" i="26"/>
  <c r="BG14" i="26"/>
  <c r="BG175" i="26"/>
  <c r="BG188" i="26" s="1"/>
  <c r="BG157" i="26"/>
  <c r="BG159" i="26" s="1"/>
  <c r="BG132" i="26"/>
  <c r="BG114" i="26"/>
  <c r="BG137" i="26"/>
  <c r="BG119" i="26"/>
  <c r="BG81" i="26"/>
  <c r="BG60" i="26"/>
  <c r="BG19" i="26"/>
  <c r="BG51" i="26"/>
  <c r="BG71" i="26"/>
  <c r="BG12" i="26"/>
  <c r="BG173" i="26"/>
  <c r="BG186" i="26" s="1"/>
  <c r="BG153" i="26"/>
  <c r="BG154" i="26"/>
  <c r="BG130" i="26"/>
  <c r="BG112" i="26"/>
  <c r="BG133" i="26"/>
  <c r="BG115" i="26"/>
  <c r="BG78" i="26"/>
  <c r="BG36" i="26"/>
  <c r="BG69" i="26"/>
  <c r="BG30" i="26"/>
  <c r="BG45" i="26"/>
  <c r="BG178" i="26"/>
  <c r="BG167" i="26"/>
  <c r="BG151" i="26"/>
  <c r="BG152" i="26"/>
  <c r="BG128" i="26"/>
  <c r="BG108" i="26"/>
  <c r="BG131" i="26"/>
  <c r="BG113" i="26"/>
  <c r="BG76" i="26"/>
  <c r="BG34" i="26"/>
  <c r="BG13" i="26"/>
  <c r="BG92" i="26"/>
  <c r="BG65" i="26"/>
  <c r="BG28" i="26"/>
  <c r="BG42" i="26"/>
  <c r="BG43" i="26" s="1"/>
  <c r="BG150" i="26"/>
  <c r="BG90" i="26"/>
  <c r="BG126" i="26"/>
  <c r="BG63" i="26"/>
  <c r="BG106" i="26"/>
  <c r="BG129" i="26"/>
  <c r="BG138" i="26"/>
  <c r="BG176" i="26"/>
  <c r="BG189" i="26" s="1"/>
  <c r="BG72" i="26"/>
  <c r="BG165" i="26"/>
  <c r="BG31" i="26"/>
  <c r="BG149" i="26"/>
  <c r="BG11" i="26"/>
  <c r="AB175" i="26"/>
  <c r="AB188" i="26" s="1"/>
  <c r="AB163" i="26"/>
  <c r="AB129" i="26"/>
  <c r="AB126" i="26"/>
  <c r="AB106" i="26"/>
  <c r="AB71" i="26"/>
  <c r="AB12" i="26"/>
  <c r="AB23" i="26"/>
  <c r="AB29" i="26"/>
  <c r="AB180" i="26"/>
  <c r="AB169" i="26"/>
  <c r="AB161" i="26"/>
  <c r="AB157" i="26"/>
  <c r="AB127" i="26"/>
  <c r="AB107" i="26"/>
  <c r="AB69" i="26"/>
  <c r="AB30" i="26"/>
  <c r="AB130" i="26"/>
  <c r="AB13" i="26"/>
  <c r="AB76" i="26"/>
  <c r="AB178" i="26"/>
  <c r="AB167" i="26"/>
  <c r="AB158" i="26"/>
  <c r="AB148" i="26"/>
  <c r="AB125" i="26"/>
  <c r="AB100" i="26"/>
  <c r="AB132" i="26"/>
  <c r="AB92" i="26"/>
  <c r="AB65" i="26"/>
  <c r="AB28" i="26"/>
  <c r="AB81" i="26"/>
  <c r="AB70" i="26"/>
  <c r="AB45" i="26"/>
  <c r="AB176" i="26"/>
  <c r="AB189" i="26" s="1"/>
  <c r="AB165" i="26"/>
  <c r="AB123" i="26"/>
  <c r="AB152" i="26"/>
  <c r="AB124" i="26"/>
  <c r="AB122" i="26"/>
  <c r="AB90" i="26"/>
  <c r="AB63" i="26"/>
  <c r="AB51" i="26"/>
  <c r="AB64" i="26"/>
  <c r="AB42" i="26"/>
  <c r="AB43" i="26" s="1"/>
  <c r="AB174" i="26"/>
  <c r="AB187" i="26" s="1"/>
  <c r="AB162" i="26"/>
  <c r="AB153" i="26"/>
  <c r="AB150" i="26"/>
  <c r="AB121" i="26"/>
  <c r="AB114" i="26"/>
  <c r="AB88" i="26"/>
  <c r="AB61" i="26"/>
  <c r="AB22" i="26"/>
  <c r="AB112" i="26"/>
  <c r="AB19" i="26"/>
  <c r="AB62" i="26"/>
  <c r="AB31" i="26"/>
  <c r="AB172" i="26"/>
  <c r="AB177" i="26"/>
  <c r="AB151" i="26"/>
  <c r="AB137" i="26"/>
  <c r="AB119" i="26"/>
  <c r="AB154" i="26"/>
  <c r="AB128" i="26"/>
  <c r="AB47" i="26"/>
  <c r="AB20" i="26"/>
  <c r="AB93" i="26"/>
  <c r="AB21" i="26"/>
  <c r="AB36" i="26"/>
  <c r="AB60" i="26"/>
  <c r="AB179" i="26"/>
  <c r="AB168" i="26"/>
  <c r="AB149" i="26"/>
  <c r="AB133" i="26"/>
  <c r="AB115" i="26"/>
  <c r="AB120" i="26"/>
  <c r="AB77" i="26"/>
  <c r="AB38" i="26"/>
  <c r="AB18" i="26"/>
  <c r="AB91" i="26"/>
  <c r="AB78" i="26"/>
  <c r="AB27" i="26"/>
  <c r="AB72" i="26"/>
  <c r="AB131" i="26"/>
  <c r="AB89" i="26"/>
  <c r="AB113" i="26"/>
  <c r="AB34" i="26"/>
  <c r="AB138" i="26"/>
  <c r="AB108" i="26"/>
  <c r="AB11" i="26"/>
  <c r="AB173" i="26"/>
  <c r="AB186" i="26" s="1"/>
  <c r="AB166" i="26"/>
  <c r="AB35" i="26"/>
  <c r="AB147" i="26"/>
  <c r="AB14" i="26"/>
  <c r="BQ173" i="26"/>
  <c r="BQ186" i="26" s="1"/>
  <c r="BQ153" i="26"/>
  <c r="BQ157" i="26"/>
  <c r="BQ137" i="26"/>
  <c r="BQ119" i="26"/>
  <c r="BQ132" i="26"/>
  <c r="BQ114" i="26"/>
  <c r="BQ20" i="26"/>
  <c r="BQ91" i="26"/>
  <c r="BQ64" i="26"/>
  <c r="BQ23" i="26"/>
  <c r="BQ180" i="26"/>
  <c r="BQ169" i="26"/>
  <c r="BQ151" i="26"/>
  <c r="BQ154" i="26"/>
  <c r="BQ133" i="26"/>
  <c r="BQ115" i="26"/>
  <c r="BQ130" i="26"/>
  <c r="BQ112" i="26"/>
  <c r="BQ77" i="26"/>
  <c r="BQ38" i="26"/>
  <c r="BQ18" i="26"/>
  <c r="BQ62" i="26"/>
  <c r="BQ21" i="26"/>
  <c r="BQ178" i="26"/>
  <c r="BQ167" i="26"/>
  <c r="BQ149" i="26"/>
  <c r="BQ152" i="26"/>
  <c r="BQ131" i="26"/>
  <c r="BQ113" i="26"/>
  <c r="BQ128" i="26"/>
  <c r="BQ108" i="26"/>
  <c r="BQ92" i="26"/>
  <c r="BQ35" i="26"/>
  <c r="BQ14" i="26"/>
  <c r="BQ81" i="26"/>
  <c r="BQ60" i="26"/>
  <c r="BQ19" i="26"/>
  <c r="BQ176" i="26"/>
  <c r="BQ189" i="26" s="1"/>
  <c r="BQ165" i="26"/>
  <c r="BQ147" i="26"/>
  <c r="BQ150" i="26"/>
  <c r="BQ129" i="26"/>
  <c r="BQ126" i="26"/>
  <c r="BQ106" i="26"/>
  <c r="BQ90" i="26"/>
  <c r="BQ71" i="26"/>
  <c r="BQ12" i="26"/>
  <c r="BQ78" i="26"/>
  <c r="BQ36" i="26"/>
  <c r="BQ174" i="26"/>
  <c r="BQ187" i="26" s="1"/>
  <c r="BQ162" i="26"/>
  <c r="BQ148" i="26"/>
  <c r="BQ127" i="26"/>
  <c r="BQ107" i="26"/>
  <c r="BQ124" i="26"/>
  <c r="BQ88" i="26"/>
  <c r="BQ69" i="26"/>
  <c r="BQ30" i="26"/>
  <c r="BQ51" i="26"/>
  <c r="BQ76" i="26"/>
  <c r="BQ34" i="26"/>
  <c r="BQ13" i="26"/>
  <c r="BQ179" i="26"/>
  <c r="BQ172" i="26"/>
  <c r="BQ168" i="26"/>
  <c r="BQ161" i="26"/>
  <c r="BQ125" i="26"/>
  <c r="BQ100" i="26"/>
  <c r="BQ122" i="26"/>
  <c r="BQ138" i="26"/>
  <c r="BQ93" i="26"/>
  <c r="BQ65" i="26"/>
  <c r="BQ28" i="26"/>
  <c r="BQ72" i="26"/>
  <c r="BQ31" i="26"/>
  <c r="BQ11" i="26"/>
  <c r="BQ177" i="26"/>
  <c r="BQ158" i="26"/>
  <c r="BQ163" i="26"/>
  <c r="BQ123" i="26"/>
  <c r="BQ120" i="26"/>
  <c r="BQ47" i="26"/>
  <c r="BQ89" i="26"/>
  <c r="BQ63" i="26"/>
  <c r="BQ45" i="26"/>
  <c r="BQ70" i="26"/>
  <c r="BQ29" i="26"/>
  <c r="BQ175" i="26"/>
  <c r="BQ188" i="26" s="1"/>
  <c r="BQ61" i="26"/>
  <c r="BQ22" i="26"/>
  <c r="BQ166" i="26"/>
  <c r="BQ42" i="26"/>
  <c r="BQ43" i="26" s="1"/>
  <c r="BQ121" i="26"/>
  <c r="BQ27" i="26"/>
  <c r="AX166" i="26"/>
  <c r="AX158" i="26"/>
  <c r="AX138" i="26"/>
  <c r="AX126" i="26"/>
  <c r="AX106" i="26"/>
  <c r="AX125" i="26"/>
  <c r="AX129" i="26"/>
  <c r="AX62" i="26"/>
  <c r="AX21" i="26"/>
  <c r="AX131" i="26"/>
  <c r="AX18" i="26"/>
  <c r="AX179" i="26"/>
  <c r="AX163" i="26"/>
  <c r="AX124" i="26"/>
  <c r="AX115" i="26"/>
  <c r="AX121" i="26"/>
  <c r="AX81" i="26"/>
  <c r="AX60" i="26"/>
  <c r="AX19" i="26"/>
  <c r="AX51" i="26"/>
  <c r="AX42" i="26"/>
  <c r="AX43" i="26" s="1"/>
  <c r="AX180" i="26"/>
  <c r="AX178" i="26"/>
  <c r="AX161" i="26"/>
  <c r="AX153" i="26"/>
  <c r="AX154" i="26"/>
  <c r="AX122" i="26"/>
  <c r="AX177" i="26"/>
  <c r="AX100" i="26"/>
  <c r="AX78" i="26"/>
  <c r="AX36" i="26"/>
  <c r="AX113" i="26"/>
  <c r="AX152" i="26"/>
  <c r="AX30" i="26"/>
  <c r="AX176" i="26"/>
  <c r="AX189" i="26" s="1"/>
  <c r="AX173" i="26"/>
  <c r="AX186" i="26" s="1"/>
  <c r="AX151" i="26"/>
  <c r="AX120" i="26"/>
  <c r="AX93" i="26"/>
  <c r="AX76" i="26"/>
  <c r="AX34" i="26"/>
  <c r="AX13" i="26"/>
  <c r="AX35" i="26"/>
  <c r="AX20" i="26"/>
  <c r="AX174" i="26"/>
  <c r="AX187" i="26" s="1"/>
  <c r="AX169" i="26"/>
  <c r="AX149" i="26"/>
  <c r="AX157" i="26"/>
  <c r="AX127" i="26"/>
  <c r="AX91" i="26"/>
  <c r="AX72" i="26"/>
  <c r="AX31" i="26"/>
  <c r="AX11" i="26"/>
  <c r="AX63" i="26"/>
  <c r="AX92" i="26"/>
  <c r="AX172" i="26"/>
  <c r="AX167" i="26"/>
  <c r="AX147" i="26"/>
  <c r="AX132" i="26"/>
  <c r="AX114" i="26"/>
  <c r="AX148" i="26"/>
  <c r="AX119" i="26"/>
  <c r="AX89" i="26"/>
  <c r="AX70" i="26"/>
  <c r="AX29" i="26"/>
  <c r="AX69" i="26"/>
  <c r="AX123" i="26"/>
  <c r="AX90" i="26"/>
  <c r="AX14" i="26"/>
  <c r="AX22" i="26"/>
  <c r="AX165" i="26"/>
  <c r="AX130" i="26"/>
  <c r="AX112" i="26"/>
  <c r="AX137" i="26"/>
  <c r="AX107" i="26"/>
  <c r="AX27" i="26"/>
  <c r="AX65" i="26"/>
  <c r="AX47" i="26"/>
  <c r="AX88" i="26"/>
  <c r="AX38" i="26"/>
  <c r="AX12" i="26"/>
  <c r="AP178" i="26"/>
  <c r="AP161" i="26"/>
  <c r="AP158" i="26"/>
  <c r="AP124" i="26"/>
  <c r="AP123" i="26"/>
  <c r="AP150" i="26"/>
  <c r="AP129" i="26"/>
  <c r="AP62" i="26"/>
  <c r="AP21" i="26"/>
  <c r="AP77" i="26"/>
  <c r="AP69" i="26"/>
  <c r="AP148" i="26"/>
  <c r="AP14" i="26"/>
  <c r="AP180" i="26"/>
  <c r="AP176" i="26"/>
  <c r="AP189" i="26" s="1"/>
  <c r="AP177" i="26"/>
  <c r="AP152" i="26"/>
  <c r="AP122" i="26"/>
  <c r="AP113" i="26"/>
  <c r="AP81" i="26"/>
  <c r="AP60" i="26"/>
  <c r="AP19" i="26"/>
  <c r="AP65" i="26"/>
  <c r="AP61" i="26"/>
  <c r="AP51" i="26"/>
  <c r="AP42" i="26"/>
  <c r="AP43" i="26" s="1"/>
  <c r="AP174" i="26"/>
  <c r="AP187" i="26" s="1"/>
  <c r="AP169" i="26"/>
  <c r="AP153" i="26"/>
  <c r="AP120" i="26"/>
  <c r="AP154" i="26"/>
  <c r="AP133" i="26"/>
  <c r="AP93" i="26"/>
  <c r="AP78" i="26"/>
  <c r="AP36" i="26"/>
  <c r="AP38" i="26"/>
  <c r="AP172" i="26"/>
  <c r="AP167" i="26"/>
  <c r="AP151" i="26"/>
  <c r="AP125" i="26"/>
  <c r="AP91" i="26"/>
  <c r="AP76" i="26"/>
  <c r="AP34" i="26"/>
  <c r="AP13" i="26"/>
  <c r="AP100" i="26"/>
  <c r="AP92" i="26"/>
  <c r="AP22" i="26"/>
  <c r="AP28" i="26"/>
  <c r="AP165" i="26"/>
  <c r="AP149" i="26"/>
  <c r="AP132" i="26"/>
  <c r="AP114" i="26"/>
  <c r="AP137" i="26"/>
  <c r="AP115" i="26"/>
  <c r="AP89" i="26"/>
  <c r="AP72" i="26"/>
  <c r="AP31" i="26"/>
  <c r="AP11" i="26"/>
  <c r="AP47" i="26"/>
  <c r="AP90" i="26"/>
  <c r="AP12" i="26"/>
  <c r="AP18" i="26"/>
  <c r="AP168" i="26"/>
  <c r="AP162" i="26"/>
  <c r="AP147" i="26"/>
  <c r="AP130" i="26"/>
  <c r="AP112" i="26"/>
  <c r="AP175" i="26"/>
  <c r="AP188" i="26" s="1"/>
  <c r="AP127" i="26"/>
  <c r="AP70" i="26"/>
  <c r="AP29" i="26"/>
  <c r="AP88" i="26"/>
  <c r="AP45" i="26"/>
  <c r="AP30" i="26"/>
  <c r="AP179" i="26"/>
  <c r="AP166" i="26"/>
  <c r="AP128" i="26"/>
  <c r="AP108" i="26"/>
  <c r="AP157" i="26"/>
  <c r="AP119" i="26"/>
  <c r="AP27" i="26"/>
  <c r="AP121" i="26"/>
  <c r="AP35" i="26"/>
  <c r="AP20" i="26"/>
  <c r="AP163" i="26"/>
  <c r="AP173" i="26"/>
  <c r="AP186" i="26" s="1"/>
  <c r="AP138" i="26"/>
  <c r="AP126" i="26"/>
  <c r="AP106" i="26"/>
  <c r="AP131" i="26"/>
  <c r="AP107" i="26"/>
  <c r="AP64" i="26"/>
  <c r="AP23" i="26"/>
  <c r="AP71" i="26"/>
  <c r="AP63" i="26"/>
  <c r="AZ60" i="26"/>
  <c r="AZ150" i="26"/>
  <c r="T78" i="26"/>
  <c r="AX71" i="26"/>
  <c r="AX108" i="26"/>
  <c r="CB12" i="26"/>
  <c r="CB128" i="26"/>
  <c r="P65" i="26"/>
  <c r="P132" i="26"/>
  <c r="AE70" i="26"/>
  <c r="AE133" i="26"/>
  <c r="AT45" i="26"/>
  <c r="AT133" i="26"/>
  <c r="BI91" i="26"/>
  <c r="AJ14" i="26"/>
  <c r="K47" i="26"/>
  <c r="AG36" i="26"/>
  <c r="AG150" i="26"/>
  <c r="AV36" i="26"/>
  <c r="BK28" i="26"/>
  <c r="BK163" i="26"/>
  <c r="BZ176" i="26"/>
  <c r="BZ189" i="26" s="1"/>
  <c r="N35" i="26"/>
  <c r="N179" i="26"/>
  <c r="AC93" i="26"/>
  <c r="AC177" i="26"/>
  <c r="BO172" i="26"/>
  <c r="BV78" i="26"/>
  <c r="J81" i="26"/>
  <c r="AN129" i="26"/>
  <c r="AN180" i="26"/>
  <c r="BC112" i="26"/>
  <c r="BC116" i="26" s="1"/>
  <c r="BR112" i="26"/>
  <c r="F151" i="26"/>
  <c r="U29" i="26"/>
  <c r="U100" i="26"/>
  <c r="E155" i="26"/>
  <c r="BL175" i="26"/>
  <c r="BL188" i="26" s="1"/>
  <c r="BL161" i="26"/>
  <c r="BL154" i="26"/>
  <c r="BL128" i="26"/>
  <c r="BL108" i="26"/>
  <c r="BL129" i="26"/>
  <c r="BL51" i="26"/>
  <c r="BL169" i="26"/>
  <c r="BL176" i="26"/>
  <c r="BL189" i="26" s="1"/>
  <c r="BL150" i="26"/>
  <c r="BL178" i="26"/>
  <c r="BL167" i="26"/>
  <c r="BL148" i="26"/>
  <c r="BL138" i="26"/>
  <c r="BL122" i="26"/>
  <c r="BL158" i="26"/>
  <c r="BL133" i="26"/>
  <c r="BL42" i="26"/>
  <c r="BL43" i="26" s="1"/>
  <c r="BL78" i="26"/>
  <c r="BL172" i="26"/>
  <c r="BL165" i="26"/>
  <c r="BL120" i="26"/>
  <c r="BL149" i="26"/>
  <c r="BL125" i="26"/>
  <c r="BL123" i="26"/>
  <c r="BL76" i="26"/>
  <c r="BL179" i="26"/>
  <c r="BL166" i="26"/>
  <c r="BL153" i="26"/>
  <c r="BL132" i="26"/>
  <c r="BL114" i="26"/>
  <c r="BL151" i="26"/>
  <c r="BL100" i="26"/>
  <c r="BL91" i="26"/>
  <c r="BL70" i="26"/>
  <c r="BL152" i="26"/>
  <c r="BL124" i="26"/>
  <c r="BL81" i="26"/>
  <c r="BL31" i="26"/>
  <c r="BL11" i="26"/>
  <c r="BL61" i="26"/>
  <c r="BL63" i="26"/>
  <c r="BL177" i="26"/>
  <c r="BL115" i="26"/>
  <c r="BL72" i="26"/>
  <c r="BL29" i="26"/>
  <c r="BL47" i="26"/>
  <c r="BL35" i="26"/>
  <c r="BL173" i="26"/>
  <c r="BL186" i="26" s="1"/>
  <c r="BL112" i="26"/>
  <c r="BL107" i="26"/>
  <c r="BL27" i="26"/>
  <c r="BL127" i="26"/>
  <c r="BL14" i="26"/>
  <c r="BL168" i="26"/>
  <c r="BL106" i="26"/>
  <c r="BL131" i="26"/>
  <c r="BL64" i="26"/>
  <c r="BL23" i="26"/>
  <c r="BL30" i="26"/>
  <c r="BL77" i="26"/>
  <c r="BL163" i="26"/>
  <c r="BL147" i="26"/>
  <c r="BL45" i="26"/>
  <c r="BL62" i="26"/>
  <c r="BL21" i="26"/>
  <c r="BL92" i="26"/>
  <c r="BL20" i="26"/>
  <c r="BL22" i="26"/>
  <c r="BL174" i="26"/>
  <c r="BL187" i="26" s="1"/>
  <c r="BL93" i="26"/>
  <c r="BL60" i="26"/>
  <c r="BL19" i="26"/>
  <c r="BL90" i="26"/>
  <c r="BL28" i="26"/>
  <c r="BL12" i="26"/>
  <c r="BL69" i="26"/>
  <c r="BL162" i="26"/>
  <c r="BL130" i="26"/>
  <c r="BL137" i="26"/>
  <c r="BL89" i="26"/>
  <c r="BL36" i="26"/>
  <c r="BL88" i="26"/>
  <c r="BL18" i="26"/>
  <c r="BL71" i="26"/>
  <c r="BL38" i="26"/>
  <c r="BL180" i="26"/>
  <c r="BL157" i="26"/>
  <c r="BL126" i="26"/>
  <c r="BL121" i="26"/>
  <c r="BL113" i="26"/>
  <c r="BL34" i="26"/>
  <c r="BL13" i="26"/>
  <c r="BL119" i="26"/>
  <c r="BL65" i="26"/>
  <c r="BY174" i="26"/>
  <c r="BY187" i="26" s="1"/>
  <c r="BY162" i="26"/>
  <c r="BY148" i="26"/>
  <c r="BY127" i="26"/>
  <c r="BY107" i="26"/>
  <c r="BY124" i="26"/>
  <c r="BY92" i="26"/>
  <c r="BY71" i="26"/>
  <c r="BY12" i="26"/>
  <c r="BY76" i="26"/>
  <c r="BY34" i="26"/>
  <c r="BY13" i="26"/>
  <c r="BY179" i="26"/>
  <c r="BY172" i="26"/>
  <c r="BY161" i="26"/>
  <c r="BY163" i="26"/>
  <c r="BY125" i="26"/>
  <c r="BY100" i="26"/>
  <c r="BY122" i="26"/>
  <c r="BY90" i="26"/>
  <c r="BY69" i="26"/>
  <c r="BY30" i="26"/>
  <c r="BY51" i="26"/>
  <c r="BY72" i="26"/>
  <c r="BY31" i="26"/>
  <c r="BY177" i="26"/>
  <c r="BY158" i="26"/>
  <c r="BY166" i="26"/>
  <c r="BY123" i="26"/>
  <c r="BY120" i="26"/>
  <c r="BY47" i="26"/>
  <c r="BY88" i="26"/>
  <c r="BY65" i="26"/>
  <c r="BY28" i="26"/>
  <c r="BY93" i="26"/>
  <c r="BY70" i="26"/>
  <c r="BY29" i="26"/>
  <c r="BY175" i="26"/>
  <c r="BY188" i="26" s="1"/>
  <c r="BY168" i="26"/>
  <c r="BY121" i="26"/>
  <c r="BY138" i="26"/>
  <c r="BY63" i="26"/>
  <c r="BY89" i="26"/>
  <c r="BY27" i="26"/>
  <c r="BY173" i="26"/>
  <c r="BY186" i="26" s="1"/>
  <c r="BY153" i="26"/>
  <c r="BY157" i="26"/>
  <c r="BY137" i="26"/>
  <c r="BY119" i="26"/>
  <c r="BY132" i="26"/>
  <c r="BY114" i="26"/>
  <c r="BY91" i="26"/>
  <c r="BY61" i="26"/>
  <c r="BY22" i="26"/>
  <c r="BY45" i="26"/>
  <c r="BY64" i="26"/>
  <c r="BY23" i="26"/>
  <c r="BY180" i="26"/>
  <c r="BY169" i="26"/>
  <c r="BY151" i="26"/>
  <c r="BY154" i="26"/>
  <c r="BY133" i="26"/>
  <c r="BY115" i="26"/>
  <c r="BY130" i="26"/>
  <c r="BY112" i="26"/>
  <c r="BY20" i="26"/>
  <c r="BY178" i="26"/>
  <c r="BY167" i="26"/>
  <c r="BY149" i="26"/>
  <c r="BY152" i="26"/>
  <c r="BY131" i="26"/>
  <c r="BY113" i="26"/>
  <c r="BY128" i="26"/>
  <c r="BY108" i="26"/>
  <c r="BY77" i="26"/>
  <c r="BY38" i="26"/>
  <c r="BY18" i="26"/>
  <c r="BY81" i="26"/>
  <c r="BY60" i="26"/>
  <c r="BY19" i="26"/>
  <c r="BY147" i="26"/>
  <c r="BY35" i="26"/>
  <c r="BY11" i="26"/>
  <c r="BY150" i="26"/>
  <c r="BY14" i="26"/>
  <c r="BY129" i="26"/>
  <c r="BY42" i="26"/>
  <c r="BY43" i="26" s="1"/>
  <c r="BY78" i="26"/>
  <c r="BY126" i="26"/>
  <c r="BY62" i="26"/>
  <c r="BY106" i="26"/>
  <c r="BY36" i="26"/>
  <c r="BY176" i="26"/>
  <c r="BY189" i="26" s="1"/>
  <c r="BY21" i="26"/>
  <c r="BY165" i="26"/>
  <c r="BI176" i="26"/>
  <c r="BI189" i="26" s="1"/>
  <c r="BI165" i="26"/>
  <c r="BI147" i="26"/>
  <c r="BI148" i="26"/>
  <c r="BI129" i="26"/>
  <c r="BI126" i="26"/>
  <c r="BI106" i="26"/>
  <c r="BI92" i="26"/>
  <c r="BI65" i="26"/>
  <c r="BI28" i="26"/>
  <c r="BI89" i="26"/>
  <c r="BI78" i="26"/>
  <c r="BI36" i="26"/>
  <c r="BI174" i="26"/>
  <c r="BI187" i="26" s="1"/>
  <c r="BI162" i="26"/>
  <c r="BI127" i="26"/>
  <c r="BI107" i="26"/>
  <c r="BI124" i="26"/>
  <c r="BI90" i="26"/>
  <c r="BI63" i="26"/>
  <c r="BI76" i="26"/>
  <c r="BI34" i="26"/>
  <c r="BI13" i="26"/>
  <c r="BI179" i="26"/>
  <c r="BI172" i="26"/>
  <c r="BI166" i="26"/>
  <c r="BI168" i="26"/>
  <c r="BI125" i="26"/>
  <c r="BI100" i="26"/>
  <c r="BI122" i="26"/>
  <c r="BI88" i="26"/>
  <c r="BI61" i="26"/>
  <c r="BI22" i="26"/>
  <c r="BI51" i="26"/>
  <c r="BI72" i="26"/>
  <c r="BI31" i="26"/>
  <c r="BI11" i="26"/>
  <c r="BI177" i="26"/>
  <c r="BI158" i="26"/>
  <c r="BI163" i="26"/>
  <c r="BI123" i="26"/>
  <c r="BI120" i="26"/>
  <c r="BI138" i="26"/>
  <c r="BI20" i="26"/>
  <c r="BI70" i="26"/>
  <c r="BI29" i="26"/>
  <c r="BI175" i="26"/>
  <c r="BI188" i="26" s="1"/>
  <c r="BI157" i="26"/>
  <c r="BI161" i="26"/>
  <c r="BI121" i="26"/>
  <c r="BI47" i="26"/>
  <c r="BI77" i="26"/>
  <c r="BI38" i="26"/>
  <c r="BI18" i="26"/>
  <c r="BI45" i="26"/>
  <c r="BI27" i="26"/>
  <c r="BI173" i="26"/>
  <c r="BI186" i="26" s="1"/>
  <c r="BI153" i="26"/>
  <c r="BI154" i="26"/>
  <c r="BI137" i="26"/>
  <c r="BI119" i="26"/>
  <c r="BI132" i="26"/>
  <c r="BI114" i="26"/>
  <c r="BI35" i="26"/>
  <c r="BI14" i="26"/>
  <c r="BI42" i="26"/>
  <c r="BI43" i="26" s="1"/>
  <c r="BI64" i="26"/>
  <c r="BI23" i="26"/>
  <c r="BI180" i="26"/>
  <c r="BI169" i="26"/>
  <c r="BI151" i="26"/>
  <c r="BI152" i="26"/>
  <c r="BI133" i="26"/>
  <c r="BI115" i="26"/>
  <c r="BI130" i="26"/>
  <c r="BI112" i="26"/>
  <c r="BI71" i="26"/>
  <c r="BI12" i="26"/>
  <c r="BI93" i="26"/>
  <c r="BI62" i="26"/>
  <c r="BI21" i="26"/>
  <c r="CA177" i="26"/>
  <c r="CA172" i="26"/>
  <c r="CA154" i="26"/>
  <c r="CA153" i="26"/>
  <c r="CA129" i="26"/>
  <c r="CA132" i="26"/>
  <c r="CA114" i="26"/>
  <c r="CA77" i="26"/>
  <c r="CA38" i="26"/>
  <c r="CA18" i="26"/>
  <c r="CA91" i="26"/>
  <c r="CA27" i="26"/>
  <c r="CA173" i="26"/>
  <c r="CA186" i="26" s="1"/>
  <c r="CA166" i="26"/>
  <c r="CA150" i="26"/>
  <c r="CA149" i="26"/>
  <c r="CA125" i="26"/>
  <c r="CA100" i="26"/>
  <c r="CA128" i="26"/>
  <c r="CA108" i="26"/>
  <c r="CA71" i="26"/>
  <c r="CA12" i="26"/>
  <c r="CA62" i="26"/>
  <c r="CA21" i="26"/>
  <c r="CA180" i="26"/>
  <c r="CA169" i="26"/>
  <c r="CA163" i="26"/>
  <c r="CA148" i="26"/>
  <c r="CA147" i="26"/>
  <c r="CA123" i="26"/>
  <c r="CA165" i="26"/>
  <c r="CA126" i="26"/>
  <c r="CA106" i="26"/>
  <c r="CA69" i="26"/>
  <c r="CA30" i="26"/>
  <c r="CA81" i="26"/>
  <c r="CA60" i="26"/>
  <c r="CA19" i="26"/>
  <c r="CA92" i="26"/>
  <c r="CA179" i="26"/>
  <c r="CA161" i="26"/>
  <c r="CA121" i="26"/>
  <c r="CA138" i="26"/>
  <c r="CA124" i="26"/>
  <c r="CA65" i="26"/>
  <c r="CA28" i="26"/>
  <c r="CA51" i="26"/>
  <c r="CA78" i="26"/>
  <c r="CA36" i="26"/>
  <c r="CA90" i="26"/>
  <c r="CA176" i="26"/>
  <c r="CA189" i="26" s="1"/>
  <c r="CA158" i="26"/>
  <c r="CA133" i="26"/>
  <c r="CA115" i="26"/>
  <c r="CA162" i="26"/>
  <c r="CA120" i="26"/>
  <c r="CA61" i="26"/>
  <c r="CA22" i="26"/>
  <c r="CA42" i="26"/>
  <c r="CA43" i="26" s="1"/>
  <c r="CA72" i="26"/>
  <c r="CA31" i="26"/>
  <c r="CA11" i="26"/>
  <c r="CA152" i="26"/>
  <c r="CA113" i="26"/>
  <c r="CA137" i="26"/>
  <c r="CA14" i="26"/>
  <c r="CA29" i="26"/>
  <c r="CA107" i="26"/>
  <c r="CA45" i="26"/>
  <c r="CA23" i="26"/>
  <c r="CA175" i="26"/>
  <c r="CA188" i="26" s="1"/>
  <c r="CA93" i="26"/>
  <c r="CA13" i="26"/>
  <c r="CA178" i="26"/>
  <c r="CA151" i="26"/>
  <c r="CA63" i="26"/>
  <c r="CA89" i="26"/>
  <c r="CA47" i="26"/>
  <c r="CA174" i="26"/>
  <c r="CA187" i="26" s="1"/>
  <c r="CA130" i="26"/>
  <c r="CA76" i="26"/>
  <c r="CA168" i="26"/>
  <c r="CA131" i="26"/>
  <c r="CA122" i="26"/>
  <c r="CA35" i="26"/>
  <c r="CA70" i="26"/>
  <c r="CA88" i="26"/>
  <c r="CA167" i="26"/>
  <c r="CA127" i="26"/>
  <c r="CA64" i="26"/>
  <c r="CA157" i="26"/>
  <c r="CA159" i="26" s="1"/>
  <c r="CA119" i="26"/>
  <c r="CA112" i="26"/>
  <c r="CA20" i="26"/>
  <c r="CA34" i="26"/>
  <c r="BD179" i="26"/>
  <c r="BD166" i="26"/>
  <c r="BD151" i="26"/>
  <c r="BD130" i="26"/>
  <c r="BD112" i="26"/>
  <c r="BD149" i="26"/>
  <c r="BD129" i="26"/>
  <c r="BD93" i="26"/>
  <c r="BD70" i="26"/>
  <c r="BD29" i="26"/>
  <c r="BD133" i="26"/>
  <c r="BD14" i="26"/>
  <c r="BD177" i="26"/>
  <c r="BD163" i="26"/>
  <c r="BD157" i="26"/>
  <c r="BD128" i="26"/>
  <c r="BD108" i="26"/>
  <c r="BD137" i="26"/>
  <c r="BD51" i="26"/>
  <c r="BD91" i="26"/>
  <c r="BD27" i="26"/>
  <c r="BD71" i="26"/>
  <c r="BD175" i="26"/>
  <c r="BD188" i="26" s="1"/>
  <c r="BD161" i="26"/>
  <c r="BD154" i="26"/>
  <c r="BD153" i="26"/>
  <c r="BD126" i="26"/>
  <c r="BD106" i="26"/>
  <c r="BD127" i="26"/>
  <c r="BD125" i="26"/>
  <c r="BD89" i="26"/>
  <c r="BD64" i="26"/>
  <c r="BD23" i="26"/>
  <c r="BD115" i="26"/>
  <c r="BD61" i="26"/>
  <c r="BD47" i="26"/>
  <c r="BD180" i="26"/>
  <c r="BD173" i="26"/>
  <c r="BD186" i="26" s="1"/>
  <c r="BD172" i="26"/>
  <c r="BD152" i="26"/>
  <c r="BD124" i="26"/>
  <c r="BD119" i="26"/>
  <c r="BD121" i="26"/>
  <c r="BD62" i="26"/>
  <c r="BD21" i="26"/>
  <c r="BD38" i="26"/>
  <c r="BD35" i="26"/>
  <c r="BD63" i="26"/>
  <c r="BD169" i="26"/>
  <c r="BD174" i="26"/>
  <c r="BD187" i="26" s="1"/>
  <c r="BD150" i="26"/>
  <c r="BD138" i="26"/>
  <c r="BD122" i="26"/>
  <c r="BD107" i="26"/>
  <c r="BD100" i="26"/>
  <c r="BD81" i="26"/>
  <c r="BD60" i="26"/>
  <c r="BD19" i="26"/>
  <c r="BD92" i="26"/>
  <c r="BD28" i="26"/>
  <c r="BD65" i="26"/>
  <c r="BD176" i="26"/>
  <c r="BD189" i="26" s="1"/>
  <c r="BD167" i="26"/>
  <c r="BD148" i="26"/>
  <c r="BD120" i="26"/>
  <c r="BD147" i="26"/>
  <c r="BD131" i="26"/>
  <c r="BD45" i="26"/>
  <c r="BD78" i="26"/>
  <c r="BD36" i="26"/>
  <c r="BD90" i="26"/>
  <c r="BD18" i="26"/>
  <c r="BD30" i="26"/>
  <c r="BD77" i="26"/>
  <c r="BD178" i="26"/>
  <c r="BD165" i="26"/>
  <c r="BD123" i="26"/>
  <c r="BD42" i="26"/>
  <c r="BD43" i="26" s="1"/>
  <c r="BD76" i="26"/>
  <c r="BD34" i="26"/>
  <c r="BD13" i="26"/>
  <c r="BD88" i="26"/>
  <c r="BD22" i="26"/>
  <c r="BD20" i="26"/>
  <c r="BD158" i="26"/>
  <c r="BD113" i="26"/>
  <c r="BD168" i="26"/>
  <c r="BD72" i="26"/>
  <c r="BD162" i="26"/>
  <c r="BD31" i="26"/>
  <c r="BD11" i="26"/>
  <c r="BD132" i="26"/>
  <c r="BD69" i="26"/>
  <c r="BD114" i="26"/>
  <c r="BD12" i="26"/>
  <c r="R172" i="26"/>
  <c r="R167" i="26"/>
  <c r="R151" i="26"/>
  <c r="R148" i="26"/>
  <c r="R119" i="26"/>
  <c r="R89" i="26"/>
  <c r="R27" i="26"/>
  <c r="R77" i="26"/>
  <c r="R47" i="26"/>
  <c r="R71" i="26"/>
  <c r="R20" i="26"/>
  <c r="R168" i="26"/>
  <c r="R165" i="26"/>
  <c r="R149" i="26"/>
  <c r="R132" i="26"/>
  <c r="R114" i="26"/>
  <c r="R137" i="26"/>
  <c r="R107" i="26"/>
  <c r="R64" i="26"/>
  <c r="R23" i="26"/>
  <c r="R61" i="26"/>
  <c r="R14" i="26"/>
  <c r="R166" i="26"/>
  <c r="R162" i="26"/>
  <c r="R147" i="26"/>
  <c r="R130" i="26"/>
  <c r="R112" i="26"/>
  <c r="R129" i="26"/>
  <c r="R63" i="26"/>
  <c r="R62" i="26"/>
  <c r="R21" i="26"/>
  <c r="R69" i="26"/>
  <c r="R45" i="26"/>
  <c r="R22" i="26"/>
  <c r="R163" i="26"/>
  <c r="R175" i="26"/>
  <c r="R188" i="26" s="1"/>
  <c r="R128" i="26"/>
  <c r="R108" i="26"/>
  <c r="R133" i="26"/>
  <c r="R121" i="26"/>
  <c r="R81" i="26"/>
  <c r="R60" i="26"/>
  <c r="R19" i="26"/>
  <c r="R65" i="26"/>
  <c r="R42" i="26"/>
  <c r="R43" i="26" s="1"/>
  <c r="R12" i="26"/>
  <c r="R179" i="26"/>
  <c r="R161" i="26"/>
  <c r="R138" i="26"/>
  <c r="R126" i="26"/>
  <c r="R106" i="26"/>
  <c r="R125" i="26"/>
  <c r="R78" i="26"/>
  <c r="R36" i="26"/>
  <c r="R123" i="26"/>
  <c r="R38" i="26"/>
  <c r="R178" i="26"/>
  <c r="R158" i="26"/>
  <c r="R124" i="26"/>
  <c r="R115" i="26"/>
  <c r="R152" i="26"/>
  <c r="R76" i="26"/>
  <c r="R34" i="26"/>
  <c r="R13" i="26"/>
  <c r="R92" i="26"/>
  <c r="R51" i="26"/>
  <c r="R28" i="26"/>
  <c r="R180" i="26"/>
  <c r="R176" i="26"/>
  <c r="R189" i="26" s="1"/>
  <c r="R173" i="26"/>
  <c r="R186" i="26" s="1"/>
  <c r="R154" i="26"/>
  <c r="R122" i="26"/>
  <c r="R177" i="26"/>
  <c r="R100" i="26"/>
  <c r="R93" i="26"/>
  <c r="R72" i="26"/>
  <c r="R31" i="26"/>
  <c r="R11" i="26"/>
  <c r="R131" i="26"/>
  <c r="R90" i="26"/>
  <c r="R113" i="26"/>
  <c r="R18" i="26"/>
  <c r="BV174" i="26"/>
  <c r="BV187" i="26" s="1"/>
  <c r="BV169" i="26"/>
  <c r="BV149" i="26"/>
  <c r="BV115" i="26"/>
  <c r="BV93" i="26"/>
  <c r="BV76" i="26"/>
  <c r="BV34" i="26"/>
  <c r="BV13" i="26"/>
  <c r="BV88" i="26"/>
  <c r="BV22" i="26"/>
  <c r="BV28" i="26"/>
  <c r="BV172" i="26"/>
  <c r="BV167" i="26"/>
  <c r="BV147" i="26"/>
  <c r="BV132" i="26"/>
  <c r="BV114" i="26"/>
  <c r="BV175" i="26"/>
  <c r="BV188" i="26" s="1"/>
  <c r="BV148" i="26"/>
  <c r="BV91" i="26"/>
  <c r="BV72" i="26"/>
  <c r="BV31" i="26"/>
  <c r="BV11" i="26"/>
  <c r="BV65" i="26"/>
  <c r="BV12" i="26"/>
  <c r="BV18" i="26"/>
  <c r="BV165" i="26"/>
  <c r="BV130" i="26"/>
  <c r="BV112" i="26"/>
  <c r="BV137" i="26"/>
  <c r="BV127" i="26"/>
  <c r="BV89" i="26"/>
  <c r="BV70" i="26"/>
  <c r="BV29" i="26"/>
  <c r="BV71" i="26"/>
  <c r="BV129" i="26"/>
  <c r="BV45" i="26"/>
  <c r="BV30" i="26"/>
  <c r="BV179" i="26"/>
  <c r="BV168" i="26"/>
  <c r="BV162" i="26"/>
  <c r="BV173" i="26"/>
  <c r="BV186" i="26" s="1"/>
  <c r="BV128" i="26"/>
  <c r="BV108" i="26"/>
  <c r="BV131" i="26"/>
  <c r="BV119" i="26"/>
  <c r="BV27" i="26"/>
  <c r="BV63" i="26"/>
  <c r="BV69" i="26"/>
  <c r="BV100" i="26"/>
  <c r="BV42" i="26"/>
  <c r="BV43" i="26" s="1"/>
  <c r="BV20" i="26"/>
  <c r="BV166" i="26"/>
  <c r="BV158" i="26"/>
  <c r="BV138" i="26"/>
  <c r="BV126" i="26"/>
  <c r="BV106" i="26"/>
  <c r="BV123" i="26"/>
  <c r="BV107" i="26"/>
  <c r="BV64" i="26"/>
  <c r="BV23" i="26"/>
  <c r="BV150" i="26"/>
  <c r="BV51" i="26"/>
  <c r="BV35" i="26"/>
  <c r="BV163" i="26"/>
  <c r="BV124" i="26"/>
  <c r="BV113" i="26"/>
  <c r="BV61" i="26"/>
  <c r="BV62" i="26"/>
  <c r="BV21" i="26"/>
  <c r="BV157" i="26"/>
  <c r="BV180" i="26"/>
  <c r="BV178" i="26"/>
  <c r="BV161" i="26"/>
  <c r="BV153" i="26"/>
  <c r="BV152" i="26"/>
  <c r="BV122" i="26"/>
  <c r="BV133" i="26"/>
  <c r="BV81" i="26"/>
  <c r="BV60" i="26"/>
  <c r="BV19" i="26"/>
  <c r="BV77" i="26"/>
  <c r="BV92" i="26"/>
  <c r="BV121" i="26"/>
  <c r="BV14" i="26"/>
  <c r="BH179" i="26"/>
  <c r="BH168" i="26"/>
  <c r="BH149" i="26"/>
  <c r="BH137" i="26"/>
  <c r="BH119" i="26"/>
  <c r="BH154" i="26"/>
  <c r="BH128" i="26"/>
  <c r="BH126" i="26"/>
  <c r="BH77" i="26"/>
  <c r="BH38" i="26"/>
  <c r="BH18" i="26"/>
  <c r="BH91" i="26"/>
  <c r="BH23" i="26"/>
  <c r="BH31" i="26"/>
  <c r="BH173" i="26"/>
  <c r="BH186" i="26" s="1"/>
  <c r="BH166" i="26"/>
  <c r="BH147" i="26"/>
  <c r="BH133" i="26"/>
  <c r="BH115" i="26"/>
  <c r="BH120" i="26"/>
  <c r="BH122" i="26"/>
  <c r="BH35" i="26"/>
  <c r="BH14" i="26"/>
  <c r="BH89" i="26"/>
  <c r="BH13" i="26"/>
  <c r="BH19" i="26"/>
  <c r="BH21" i="26"/>
  <c r="BH175" i="26"/>
  <c r="BH188" i="26" s="1"/>
  <c r="BH163" i="26"/>
  <c r="BH131" i="26"/>
  <c r="BH113" i="26"/>
  <c r="BH138" i="26"/>
  <c r="BH108" i="26"/>
  <c r="BH71" i="26"/>
  <c r="BH12" i="26"/>
  <c r="BH60" i="26"/>
  <c r="BH11" i="26"/>
  <c r="BH180" i="26"/>
  <c r="BH167" i="26"/>
  <c r="BH161" i="26"/>
  <c r="BH157" i="26"/>
  <c r="BH129" i="26"/>
  <c r="BH92" i="26"/>
  <c r="BH69" i="26"/>
  <c r="BH30" i="26"/>
  <c r="BH106" i="26"/>
  <c r="BH42" i="26"/>
  <c r="BH43" i="26" s="1"/>
  <c r="BH64" i="26"/>
  <c r="BH178" i="26"/>
  <c r="BH165" i="26"/>
  <c r="BH158" i="26"/>
  <c r="BH148" i="26"/>
  <c r="BH127" i="26"/>
  <c r="BH107" i="26"/>
  <c r="BH130" i="26"/>
  <c r="BH90" i="26"/>
  <c r="BH65" i="26"/>
  <c r="BH28" i="26"/>
  <c r="BH51" i="26"/>
  <c r="BH81" i="26"/>
  <c r="BH78" i="26"/>
  <c r="BH45" i="26"/>
  <c r="BH176" i="26"/>
  <c r="BH189" i="26" s="1"/>
  <c r="BH162" i="26"/>
  <c r="BH125" i="26"/>
  <c r="BH100" i="26"/>
  <c r="BH132" i="26"/>
  <c r="BH47" i="26"/>
  <c r="BH88" i="26"/>
  <c r="BH63" i="26"/>
  <c r="BH76" i="26"/>
  <c r="BH72" i="26"/>
  <c r="BH29" i="26"/>
  <c r="BH174" i="26"/>
  <c r="BH187" i="26" s="1"/>
  <c r="BH177" i="26"/>
  <c r="BH153" i="26"/>
  <c r="BH123" i="26"/>
  <c r="BH152" i="26"/>
  <c r="BH124" i="26"/>
  <c r="BH112" i="26"/>
  <c r="BH61" i="26"/>
  <c r="BH22" i="26"/>
  <c r="BH36" i="26"/>
  <c r="BH70" i="26"/>
  <c r="BH150" i="26"/>
  <c r="BH93" i="26"/>
  <c r="BH121" i="26"/>
  <c r="BH34" i="26"/>
  <c r="BH27" i="26"/>
  <c r="BH114" i="26"/>
  <c r="BH62" i="26"/>
  <c r="BH172" i="26"/>
  <c r="BH169" i="26"/>
  <c r="BH151" i="26"/>
  <c r="BH20" i="26"/>
  <c r="M178" i="26"/>
  <c r="M167" i="26"/>
  <c r="M149" i="26"/>
  <c r="M152" i="26"/>
  <c r="M131" i="26"/>
  <c r="M113" i="26"/>
  <c r="M128" i="26"/>
  <c r="M108" i="26"/>
  <c r="M69" i="26"/>
  <c r="M30" i="26"/>
  <c r="M91" i="26"/>
  <c r="M78" i="26"/>
  <c r="M36" i="26"/>
  <c r="M176" i="26"/>
  <c r="M189" i="26" s="1"/>
  <c r="M165" i="26"/>
  <c r="M147" i="26"/>
  <c r="M150" i="26"/>
  <c r="M129" i="26"/>
  <c r="M126" i="26"/>
  <c r="M106" i="26"/>
  <c r="M92" i="26"/>
  <c r="M65" i="26"/>
  <c r="M28" i="26"/>
  <c r="M138" i="26"/>
  <c r="M76" i="26"/>
  <c r="M34" i="26"/>
  <c r="M13" i="26"/>
  <c r="M174" i="26"/>
  <c r="M187" i="26" s="1"/>
  <c r="M162" i="26"/>
  <c r="M148" i="26"/>
  <c r="M127" i="26"/>
  <c r="M107" i="26"/>
  <c r="M124" i="26"/>
  <c r="M90" i="26"/>
  <c r="M63" i="26"/>
  <c r="M51" i="26"/>
  <c r="M72" i="26"/>
  <c r="M31" i="26"/>
  <c r="M11" i="26"/>
  <c r="M179" i="26"/>
  <c r="M172" i="26"/>
  <c r="M161" i="26"/>
  <c r="M163" i="26"/>
  <c r="M125" i="26"/>
  <c r="M100" i="26"/>
  <c r="M122" i="26"/>
  <c r="M88" i="26"/>
  <c r="M61" i="26"/>
  <c r="M22" i="26"/>
  <c r="M45" i="26"/>
  <c r="M70" i="26"/>
  <c r="M29" i="26"/>
  <c r="M177" i="26"/>
  <c r="M158" i="26"/>
  <c r="M166" i="26"/>
  <c r="M123" i="26"/>
  <c r="M120" i="26"/>
  <c r="M47" i="26"/>
  <c r="M20" i="26"/>
  <c r="M42" i="26"/>
  <c r="M43" i="26" s="1"/>
  <c r="M27" i="26"/>
  <c r="M175" i="26"/>
  <c r="M188" i="26" s="1"/>
  <c r="M168" i="26"/>
  <c r="M121" i="26"/>
  <c r="M77" i="26"/>
  <c r="M38" i="26"/>
  <c r="M18" i="26"/>
  <c r="M93" i="26"/>
  <c r="M64" i="26"/>
  <c r="M23" i="26"/>
  <c r="M173" i="26"/>
  <c r="M186" i="26" s="1"/>
  <c r="M153" i="26"/>
  <c r="M157" i="26"/>
  <c r="M137" i="26"/>
  <c r="M119" i="26"/>
  <c r="M132" i="26"/>
  <c r="M114" i="26"/>
  <c r="M35" i="26"/>
  <c r="M14" i="26"/>
  <c r="M62" i="26"/>
  <c r="M21" i="26"/>
  <c r="M151" i="26"/>
  <c r="M154" i="26"/>
  <c r="M12" i="26"/>
  <c r="M133" i="26"/>
  <c r="M81" i="26"/>
  <c r="M115" i="26"/>
  <c r="M60" i="26"/>
  <c r="M130" i="26"/>
  <c r="M19" i="26"/>
  <c r="M112" i="26"/>
  <c r="M180" i="26"/>
  <c r="M89" i="26"/>
  <c r="M169" i="26"/>
  <c r="M71" i="26"/>
  <c r="BB179" i="26"/>
  <c r="BB173" i="26"/>
  <c r="BB186" i="26" s="1"/>
  <c r="BB168" i="26"/>
  <c r="BB154" i="26"/>
  <c r="BB151" i="26"/>
  <c r="BB119" i="26"/>
  <c r="BB147" i="26"/>
  <c r="BB106" i="26"/>
  <c r="BB20" i="26"/>
  <c r="BB62" i="26"/>
  <c r="BB78" i="26"/>
  <c r="BB21" i="26"/>
  <c r="BB27" i="26"/>
  <c r="BB166" i="26"/>
  <c r="BB152" i="26"/>
  <c r="BB133" i="26"/>
  <c r="BB115" i="26"/>
  <c r="BB138" i="26"/>
  <c r="BB132" i="26"/>
  <c r="BB120" i="26"/>
  <c r="BB77" i="26"/>
  <c r="BB38" i="26"/>
  <c r="BB18" i="26"/>
  <c r="BB51" i="26"/>
  <c r="BB70" i="26"/>
  <c r="BB11" i="26"/>
  <c r="BB167" i="26"/>
  <c r="BB163" i="26"/>
  <c r="BB150" i="26"/>
  <c r="BB131" i="26"/>
  <c r="BB113" i="26"/>
  <c r="BB124" i="26"/>
  <c r="BB35" i="26"/>
  <c r="BB14" i="26"/>
  <c r="BB45" i="26"/>
  <c r="BB60" i="26"/>
  <c r="BB29" i="26"/>
  <c r="BB165" i="26"/>
  <c r="BB161" i="26"/>
  <c r="BB148" i="26"/>
  <c r="BB129" i="26"/>
  <c r="BB114" i="26"/>
  <c r="BB92" i="26"/>
  <c r="BB71" i="26"/>
  <c r="BB12" i="26"/>
  <c r="BB42" i="26"/>
  <c r="BB43" i="26" s="1"/>
  <c r="BB158" i="26"/>
  <c r="BB34" i="26"/>
  <c r="BB19" i="26"/>
  <c r="BB180" i="26"/>
  <c r="BB162" i="26"/>
  <c r="BB127" i="26"/>
  <c r="BB107" i="26"/>
  <c r="BB130" i="26"/>
  <c r="BB90" i="26"/>
  <c r="BB69" i="26"/>
  <c r="BB30" i="26"/>
  <c r="BB81" i="26"/>
  <c r="BB93" i="26"/>
  <c r="BB23" i="26"/>
  <c r="BB176" i="26"/>
  <c r="BB189" i="26" s="1"/>
  <c r="BB174" i="26"/>
  <c r="BB187" i="26" s="1"/>
  <c r="BB125" i="26"/>
  <c r="BB100" i="26"/>
  <c r="BB122" i="26"/>
  <c r="BB88" i="26"/>
  <c r="BB65" i="26"/>
  <c r="BB28" i="26"/>
  <c r="BB72" i="26"/>
  <c r="BB91" i="26"/>
  <c r="BB128" i="26"/>
  <c r="BB13" i="26"/>
  <c r="BB177" i="26"/>
  <c r="BB169" i="26"/>
  <c r="BB172" i="26"/>
  <c r="BB123" i="26"/>
  <c r="BB153" i="26"/>
  <c r="BB112" i="26"/>
  <c r="BB126" i="26"/>
  <c r="BB76" i="26"/>
  <c r="BB63" i="26"/>
  <c r="BB89" i="26"/>
  <c r="BB47" i="26"/>
  <c r="BB175" i="26"/>
  <c r="BB188" i="26" s="1"/>
  <c r="BB108" i="26"/>
  <c r="BB178" i="26"/>
  <c r="BB61" i="26"/>
  <c r="BB157" i="26"/>
  <c r="BB22" i="26"/>
  <c r="BB137" i="26"/>
  <c r="BB64" i="26"/>
  <c r="BB121" i="26"/>
  <c r="BB31" i="26"/>
  <c r="BB149" i="26"/>
  <c r="BB36" i="26"/>
  <c r="AQ176" i="26"/>
  <c r="AQ189" i="26" s="1"/>
  <c r="AQ167" i="26"/>
  <c r="AQ147" i="26"/>
  <c r="AQ150" i="26"/>
  <c r="AQ128" i="26"/>
  <c r="AQ108" i="26"/>
  <c r="AQ129" i="26"/>
  <c r="AQ76" i="26"/>
  <c r="AQ34" i="26"/>
  <c r="AQ13" i="26"/>
  <c r="AQ69" i="26"/>
  <c r="AQ30" i="26"/>
  <c r="AQ45" i="26"/>
  <c r="AQ174" i="26"/>
  <c r="AQ187" i="26" s="1"/>
  <c r="AQ165" i="26"/>
  <c r="AQ148" i="26"/>
  <c r="AQ126" i="26"/>
  <c r="AQ106" i="26"/>
  <c r="AQ127" i="26"/>
  <c r="AQ107" i="26"/>
  <c r="AQ72" i="26"/>
  <c r="AQ31" i="26"/>
  <c r="AQ11" i="26"/>
  <c r="AQ92" i="26"/>
  <c r="AQ65" i="26"/>
  <c r="AQ28" i="26"/>
  <c r="AQ42" i="26"/>
  <c r="AQ43" i="26" s="1"/>
  <c r="AQ172" i="26"/>
  <c r="AQ162" i="26"/>
  <c r="AQ163" i="26"/>
  <c r="AQ124" i="26"/>
  <c r="AQ125" i="26"/>
  <c r="AQ100" i="26"/>
  <c r="AQ70" i="26"/>
  <c r="AQ29" i="26"/>
  <c r="AQ138" i="26"/>
  <c r="AQ90" i="26"/>
  <c r="AQ63" i="26"/>
  <c r="AQ93" i="26"/>
  <c r="AQ180" i="26"/>
  <c r="AQ158" i="26"/>
  <c r="AQ179" i="26"/>
  <c r="AQ122" i="26"/>
  <c r="AQ123" i="26"/>
  <c r="AQ27" i="26"/>
  <c r="AQ88" i="26"/>
  <c r="AQ61" i="26"/>
  <c r="AQ22" i="26"/>
  <c r="AQ91" i="26"/>
  <c r="AQ177" i="26"/>
  <c r="AQ166" i="26"/>
  <c r="AQ120" i="26"/>
  <c r="AQ137" i="26"/>
  <c r="AQ121" i="26"/>
  <c r="AQ64" i="26"/>
  <c r="AQ23" i="26"/>
  <c r="AQ51" i="26"/>
  <c r="AQ20" i="26"/>
  <c r="AQ89" i="26"/>
  <c r="AQ175" i="26"/>
  <c r="AQ188" i="26" s="1"/>
  <c r="AQ153" i="26"/>
  <c r="AQ157" i="26"/>
  <c r="AQ161" i="26"/>
  <c r="AQ119" i="26"/>
  <c r="AQ168" i="26"/>
  <c r="AQ62" i="26"/>
  <c r="AQ21" i="26"/>
  <c r="AQ47" i="26"/>
  <c r="AQ77" i="26"/>
  <c r="AQ38" i="26"/>
  <c r="AQ18" i="26"/>
  <c r="AQ173" i="26"/>
  <c r="AQ186" i="26" s="1"/>
  <c r="AQ151" i="26"/>
  <c r="AQ154" i="26"/>
  <c r="AQ132" i="26"/>
  <c r="AQ114" i="26"/>
  <c r="AQ133" i="26"/>
  <c r="AQ115" i="26"/>
  <c r="AQ81" i="26"/>
  <c r="AQ60" i="26"/>
  <c r="AQ19" i="26"/>
  <c r="AQ35" i="26"/>
  <c r="AQ14" i="26"/>
  <c r="AI174" i="26"/>
  <c r="AI187" i="26" s="1"/>
  <c r="AI165" i="26"/>
  <c r="AI151" i="26"/>
  <c r="AI150" i="26"/>
  <c r="AI126" i="26"/>
  <c r="AI106" i="26"/>
  <c r="AI127" i="26"/>
  <c r="AI107" i="26"/>
  <c r="AI72" i="26"/>
  <c r="AI31" i="26"/>
  <c r="AI11" i="26"/>
  <c r="AI92" i="26"/>
  <c r="AI65" i="26"/>
  <c r="AI28" i="26"/>
  <c r="AI42" i="26"/>
  <c r="AI43" i="26" s="1"/>
  <c r="AI172" i="26"/>
  <c r="AI162" i="26"/>
  <c r="AI149" i="26"/>
  <c r="AI148" i="26"/>
  <c r="AI124" i="26"/>
  <c r="AI125" i="26"/>
  <c r="AI100" i="26"/>
  <c r="AI70" i="26"/>
  <c r="AI29" i="26"/>
  <c r="AI51" i="26"/>
  <c r="AI90" i="26"/>
  <c r="AI63" i="26"/>
  <c r="AI93" i="26"/>
  <c r="AI177" i="26"/>
  <c r="AI179" i="26"/>
  <c r="AI147" i="26"/>
  <c r="AI122" i="26"/>
  <c r="AI166" i="26"/>
  <c r="AI123" i="26"/>
  <c r="AI27" i="26"/>
  <c r="AI88" i="26"/>
  <c r="AI61" i="26"/>
  <c r="AI22" i="26"/>
  <c r="AI91" i="26"/>
  <c r="AI175" i="26"/>
  <c r="AI188" i="26" s="1"/>
  <c r="AI168" i="26"/>
  <c r="AI120" i="26"/>
  <c r="AI163" i="26"/>
  <c r="AI121" i="26"/>
  <c r="AI138" i="26"/>
  <c r="AI64" i="26"/>
  <c r="AI23" i="26"/>
  <c r="AI20" i="26"/>
  <c r="AI89" i="26"/>
  <c r="AI173" i="26"/>
  <c r="AI186" i="26" s="1"/>
  <c r="AI161" i="26"/>
  <c r="AI137" i="26"/>
  <c r="AI119" i="26"/>
  <c r="AI62" i="26"/>
  <c r="AI21" i="26"/>
  <c r="AI47" i="26"/>
  <c r="AI77" i="26"/>
  <c r="AI38" i="26"/>
  <c r="AI18" i="26"/>
  <c r="AI180" i="26"/>
  <c r="AI158" i="26"/>
  <c r="AI157" i="26"/>
  <c r="AI132" i="26"/>
  <c r="AI114" i="26"/>
  <c r="AI133" i="26"/>
  <c r="AI115" i="26"/>
  <c r="AI81" i="26"/>
  <c r="AI60" i="26"/>
  <c r="AI19" i="26"/>
  <c r="AI35" i="26"/>
  <c r="AI14" i="26"/>
  <c r="AI178" i="26"/>
  <c r="AI169" i="26"/>
  <c r="AI154" i="26"/>
  <c r="AI130" i="26"/>
  <c r="AI112" i="26"/>
  <c r="AI131" i="26"/>
  <c r="AI113" i="26"/>
  <c r="AI78" i="26"/>
  <c r="AI36" i="26"/>
  <c r="AI71" i="26"/>
  <c r="AI12" i="26"/>
  <c r="AI176" i="26"/>
  <c r="AI189" i="26" s="1"/>
  <c r="AI167" i="26"/>
  <c r="AI153" i="26"/>
  <c r="AI152" i="26"/>
  <c r="AI128" i="26"/>
  <c r="AI108" i="26"/>
  <c r="AI129" i="26"/>
  <c r="AI76" i="26"/>
  <c r="AI34" i="26"/>
  <c r="AI13" i="26"/>
  <c r="AI69" i="26"/>
  <c r="AI30" i="26"/>
  <c r="AI45" i="26"/>
  <c r="E109" i="26"/>
  <c r="AD180" i="26"/>
  <c r="AD165" i="26"/>
  <c r="AD163" i="26"/>
  <c r="AD129" i="26"/>
  <c r="AD132" i="26"/>
  <c r="AD126" i="26"/>
  <c r="AD92" i="26"/>
  <c r="AD77" i="26"/>
  <c r="AD38" i="26"/>
  <c r="AD18" i="26"/>
  <c r="AD130" i="26"/>
  <c r="AD76" i="26"/>
  <c r="AD47" i="26"/>
  <c r="AD21" i="26"/>
  <c r="AD179" i="26"/>
  <c r="AD162" i="26"/>
  <c r="AD176" i="26"/>
  <c r="AD189" i="26" s="1"/>
  <c r="AD127" i="26"/>
  <c r="AD107" i="26"/>
  <c r="AD124" i="26"/>
  <c r="AD90" i="26"/>
  <c r="AD35" i="26"/>
  <c r="AD14" i="26"/>
  <c r="AD45" i="26"/>
  <c r="AD36" i="26"/>
  <c r="AD11" i="26"/>
  <c r="AD178" i="26"/>
  <c r="AD174" i="26"/>
  <c r="AD187" i="26" s="1"/>
  <c r="AD125" i="26"/>
  <c r="AD100" i="26"/>
  <c r="AD114" i="26"/>
  <c r="AD106" i="26"/>
  <c r="AD88" i="26"/>
  <c r="AD71" i="26"/>
  <c r="AD12" i="26"/>
  <c r="AD42" i="26"/>
  <c r="AD43" i="26" s="1"/>
  <c r="AD60" i="26"/>
  <c r="AD27" i="26"/>
  <c r="AD177" i="26"/>
  <c r="AD157" i="26"/>
  <c r="AD137" i="26"/>
  <c r="AD123" i="26"/>
  <c r="AD158" i="26"/>
  <c r="AD81" i="26"/>
  <c r="AD69" i="26"/>
  <c r="AD30" i="26"/>
  <c r="AD112" i="26"/>
  <c r="AD122" i="26"/>
  <c r="AD175" i="26"/>
  <c r="AD188" i="26" s="1"/>
  <c r="AD172" i="26"/>
  <c r="AD154" i="26"/>
  <c r="AD153" i="26"/>
  <c r="AD121" i="26"/>
  <c r="AD147" i="26"/>
  <c r="AD128" i="26"/>
  <c r="AD72" i="26"/>
  <c r="AD65" i="26"/>
  <c r="AD28" i="26"/>
  <c r="AD78" i="26"/>
  <c r="AD93" i="26"/>
  <c r="AD34" i="26"/>
  <c r="AD173" i="26"/>
  <c r="AD186" i="26" s="1"/>
  <c r="AD152" i="26"/>
  <c r="AD119" i="26"/>
  <c r="AD151" i="26"/>
  <c r="AD120" i="26"/>
  <c r="AD64" i="26"/>
  <c r="AD63" i="26"/>
  <c r="AD70" i="26"/>
  <c r="AD91" i="26"/>
  <c r="AD23" i="26"/>
  <c r="AD29" i="26"/>
  <c r="AD169" i="26"/>
  <c r="AD168" i="26"/>
  <c r="AD150" i="26"/>
  <c r="AD133" i="26"/>
  <c r="AD115" i="26"/>
  <c r="AD138" i="26"/>
  <c r="AD149" i="26"/>
  <c r="AD108" i="26"/>
  <c r="AD62" i="26"/>
  <c r="AD61" i="26"/>
  <c r="AD22" i="26"/>
  <c r="AD51" i="26"/>
  <c r="AD89" i="26"/>
  <c r="AD13" i="26"/>
  <c r="AD19" i="26"/>
  <c r="AD167" i="26"/>
  <c r="AD166" i="26"/>
  <c r="AD148" i="26"/>
  <c r="AD20" i="26"/>
  <c r="AD131" i="26"/>
  <c r="AD161" i="26"/>
  <c r="AD113" i="26"/>
  <c r="AD31" i="26"/>
  <c r="G176" i="26"/>
  <c r="G189" i="26" s="1"/>
  <c r="G157" i="26"/>
  <c r="G161" i="26"/>
  <c r="G133" i="26"/>
  <c r="G115" i="26"/>
  <c r="G71" i="26"/>
  <c r="G30" i="26"/>
  <c r="G51" i="26"/>
  <c r="G78" i="26"/>
  <c r="G36" i="26"/>
  <c r="G88" i="26"/>
  <c r="G174" i="26"/>
  <c r="G187" i="26" s="1"/>
  <c r="G154" i="26"/>
  <c r="G158" i="26"/>
  <c r="G131" i="26"/>
  <c r="G113" i="26"/>
  <c r="G132" i="26"/>
  <c r="G114" i="26"/>
  <c r="G69" i="26"/>
  <c r="G28" i="26"/>
  <c r="G45" i="26"/>
  <c r="G76" i="26"/>
  <c r="G34" i="26"/>
  <c r="G13" i="26"/>
  <c r="G172" i="26"/>
  <c r="G152" i="26"/>
  <c r="G129" i="26"/>
  <c r="G130" i="26"/>
  <c r="G112" i="26"/>
  <c r="G65" i="26"/>
  <c r="G42" i="26"/>
  <c r="G43" i="26" s="1"/>
  <c r="G72" i="26"/>
  <c r="G31" i="26"/>
  <c r="G11" i="26"/>
  <c r="G179" i="26"/>
  <c r="G168" i="26"/>
  <c r="G150" i="26"/>
  <c r="G153" i="26"/>
  <c r="G127" i="26"/>
  <c r="G107" i="26"/>
  <c r="G128" i="26"/>
  <c r="G108" i="26"/>
  <c r="G63" i="26"/>
  <c r="G22" i="26"/>
  <c r="G137" i="26"/>
  <c r="G70" i="26"/>
  <c r="G29" i="26"/>
  <c r="G47" i="26"/>
  <c r="G177" i="26"/>
  <c r="G166" i="26"/>
  <c r="G148" i="26"/>
  <c r="G151" i="26"/>
  <c r="G125" i="26"/>
  <c r="G100" i="26"/>
  <c r="G126" i="26"/>
  <c r="G106" i="26"/>
  <c r="G61" i="26"/>
  <c r="G20" i="26"/>
  <c r="G93" i="26"/>
  <c r="G27" i="26"/>
  <c r="G175" i="26"/>
  <c r="G188" i="26" s="1"/>
  <c r="G163" i="26"/>
  <c r="G149" i="26"/>
  <c r="G123" i="26"/>
  <c r="G162" i="26"/>
  <c r="G124" i="26"/>
  <c r="G38" i="26"/>
  <c r="G18" i="26"/>
  <c r="G91" i="26"/>
  <c r="G64" i="26"/>
  <c r="G23" i="26"/>
  <c r="G173" i="26"/>
  <c r="G186" i="26" s="1"/>
  <c r="G165" i="26"/>
  <c r="G147" i="26"/>
  <c r="G121" i="26"/>
  <c r="G138" i="26"/>
  <c r="G122" i="26"/>
  <c r="G77" i="26"/>
  <c r="G35" i="26"/>
  <c r="G14" i="26"/>
  <c r="G89" i="26"/>
  <c r="G62" i="26"/>
  <c r="G21" i="26"/>
  <c r="G92" i="26"/>
  <c r="G119" i="26"/>
  <c r="G19" i="26"/>
  <c r="G169" i="26"/>
  <c r="G90" i="26"/>
  <c r="G120" i="26"/>
  <c r="G180" i="26"/>
  <c r="G178" i="26"/>
  <c r="G12" i="26"/>
  <c r="G167" i="26"/>
  <c r="G81" i="26"/>
  <c r="G60" i="26"/>
  <c r="AV168" i="26"/>
  <c r="AV165" i="26"/>
  <c r="AV121" i="26"/>
  <c r="AV100" i="26"/>
  <c r="AV76" i="26"/>
  <c r="AV34" i="26"/>
  <c r="AV13" i="26"/>
  <c r="AV127" i="26"/>
  <c r="AV30" i="26"/>
  <c r="AV166" i="26"/>
  <c r="AV162" i="26"/>
  <c r="AV132" i="26"/>
  <c r="AV114" i="26"/>
  <c r="AV93" i="26"/>
  <c r="AV72" i="26"/>
  <c r="AV31" i="26"/>
  <c r="AV11" i="26"/>
  <c r="AV77" i="26"/>
  <c r="AV61" i="26"/>
  <c r="AV22" i="26"/>
  <c r="AV179" i="26"/>
  <c r="AV163" i="26"/>
  <c r="AV158" i="26"/>
  <c r="AV130" i="26"/>
  <c r="AV112" i="26"/>
  <c r="AV147" i="26"/>
  <c r="AV119" i="26"/>
  <c r="AV91" i="26"/>
  <c r="AV70" i="26"/>
  <c r="AV29" i="26"/>
  <c r="AV123" i="26"/>
  <c r="AV65" i="26"/>
  <c r="AV177" i="26"/>
  <c r="AV161" i="26"/>
  <c r="AV157" i="26"/>
  <c r="AV149" i="26"/>
  <c r="AV128" i="26"/>
  <c r="AV108" i="26"/>
  <c r="AV137" i="26"/>
  <c r="AV51" i="26"/>
  <c r="AV89" i="26"/>
  <c r="AV27" i="26"/>
  <c r="AV20" i="26"/>
  <c r="AV12" i="26"/>
  <c r="AV47" i="26"/>
  <c r="AV175" i="26"/>
  <c r="AV188" i="26" s="1"/>
  <c r="AV178" i="26"/>
  <c r="AV154" i="26"/>
  <c r="AV126" i="26"/>
  <c r="AV106" i="26"/>
  <c r="AV133" i="26"/>
  <c r="AV113" i="26"/>
  <c r="AV64" i="26"/>
  <c r="AV23" i="26"/>
  <c r="AV69" i="26"/>
  <c r="AV180" i="26"/>
  <c r="AV173" i="26"/>
  <c r="AV186" i="26" s="1"/>
  <c r="AV172" i="26"/>
  <c r="AV152" i="26"/>
  <c r="AV151" i="26"/>
  <c r="AV124" i="26"/>
  <c r="AV125" i="26"/>
  <c r="AV107" i="26"/>
  <c r="AV131" i="26"/>
  <c r="AV62" i="26"/>
  <c r="AV21" i="26"/>
  <c r="AV92" i="26"/>
  <c r="AV35" i="26"/>
  <c r="AV38" i="26"/>
  <c r="AV174" i="26"/>
  <c r="AV187" i="26" s="1"/>
  <c r="AV169" i="26"/>
  <c r="AV150" i="26"/>
  <c r="AV138" i="26"/>
  <c r="AV122" i="26"/>
  <c r="AV153" i="26"/>
  <c r="AV115" i="26"/>
  <c r="AV45" i="26"/>
  <c r="AV81" i="26"/>
  <c r="AV60" i="26"/>
  <c r="AV19" i="26"/>
  <c r="AV90" i="26"/>
  <c r="AV28" i="26"/>
  <c r="AV71" i="26"/>
  <c r="Y172" i="26"/>
  <c r="Y154" i="26"/>
  <c r="Y161" i="26"/>
  <c r="Y167" i="26"/>
  <c r="Y126" i="26"/>
  <c r="Y106" i="26"/>
  <c r="Y121" i="26"/>
  <c r="Y42" i="26"/>
  <c r="Y43" i="26" s="1"/>
  <c r="Y81" i="26"/>
  <c r="Y60" i="26"/>
  <c r="Y19" i="26"/>
  <c r="Y65" i="26"/>
  <c r="Y28" i="26"/>
  <c r="Y179" i="26"/>
  <c r="Y152" i="26"/>
  <c r="Y158" i="26"/>
  <c r="Y124" i="26"/>
  <c r="Y119" i="26"/>
  <c r="Y137" i="26"/>
  <c r="Y78" i="26"/>
  <c r="Y36" i="26"/>
  <c r="Y63" i="26"/>
  <c r="Y177" i="26"/>
  <c r="Y168" i="26"/>
  <c r="Y150" i="26"/>
  <c r="Y138" i="26"/>
  <c r="Y122" i="26"/>
  <c r="Y133" i="26"/>
  <c r="Y115" i="26"/>
  <c r="Y93" i="26"/>
  <c r="Y76" i="26"/>
  <c r="Y34" i="26"/>
  <c r="Y13" i="26"/>
  <c r="Y61" i="26"/>
  <c r="Y22" i="26"/>
  <c r="Y175" i="26"/>
  <c r="Y188" i="26" s="1"/>
  <c r="Y166" i="26"/>
  <c r="Y148" i="26"/>
  <c r="Y153" i="26"/>
  <c r="Y120" i="26"/>
  <c r="Y131" i="26"/>
  <c r="Y113" i="26"/>
  <c r="Y91" i="26"/>
  <c r="Y72" i="26"/>
  <c r="Y31" i="26"/>
  <c r="Y11" i="26"/>
  <c r="Y20" i="26"/>
  <c r="Y173" i="26"/>
  <c r="Y186" i="26" s="1"/>
  <c r="Y163" i="26"/>
  <c r="Y151" i="26"/>
  <c r="Y129" i="26"/>
  <c r="Y89" i="26"/>
  <c r="Y70" i="26"/>
  <c r="Y29" i="26"/>
  <c r="Y92" i="26"/>
  <c r="Y77" i="26"/>
  <c r="Y38" i="26"/>
  <c r="Y18" i="26"/>
  <c r="Y180" i="26"/>
  <c r="Y178" i="26"/>
  <c r="Y169" i="26"/>
  <c r="Y149" i="26"/>
  <c r="Y132" i="26"/>
  <c r="Y114" i="26"/>
  <c r="Y127" i="26"/>
  <c r="Y107" i="26"/>
  <c r="Y27" i="26"/>
  <c r="Y35" i="26"/>
  <c r="Y14" i="26"/>
  <c r="Y176" i="26"/>
  <c r="Y189" i="26" s="1"/>
  <c r="Y162" i="26"/>
  <c r="Y147" i="26"/>
  <c r="Y130" i="26"/>
  <c r="Y112" i="26"/>
  <c r="Y125" i="26"/>
  <c r="Y100" i="26"/>
  <c r="Y90" i="26"/>
  <c r="Y64" i="26"/>
  <c r="Y23" i="26"/>
  <c r="Y71" i="26"/>
  <c r="Y12" i="26"/>
  <c r="BN180" i="26"/>
  <c r="BN176" i="26"/>
  <c r="BN189" i="26" s="1"/>
  <c r="BN122" i="26"/>
  <c r="BN173" i="26"/>
  <c r="BN186" i="26" s="1"/>
  <c r="BN148" i="26"/>
  <c r="BN63" i="26"/>
  <c r="BN64" i="26"/>
  <c r="BN23" i="26"/>
  <c r="BN127" i="26"/>
  <c r="BN90" i="26"/>
  <c r="BN107" i="26"/>
  <c r="BN35" i="26"/>
  <c r="BN174" i="26"/>
  <c r="BN187" i="26" s="1"/>
  <c r="BN175" i="26"/>
  <c r="BN188" i="26" s="1"/>
  <c r="BN153" i="26"/>
  <c r="BN150" i="26"/>
  <c r="BN120" i="26"/>
  <c r="BN152" i="26"/>
  <c r="BN131" i="26"/>
  <c r="BN157" i="26"/>
  <c r="BN62" i="26"/>
  <c r="BN21" i="26"/>
  <c r="BN61" i="26"/>
  <c r="BN88" i="26"/>
  <c r="BN30" i="26"/>
  <c r="BN172" i="26"/>
  <c r="BN177" i="26"/>
  <c r="BN151" i="26"/>
  <c r="BN123" i="26"/>
  <c r="BN81" i="26"/>
  <c r="BN60" i="26"/>
  <c r="BN19" i="26"/>
  <c r="BN47" i="26"/>
  <c r="BN20" i="26"/>
  <c r="BN14" i="26"/>
  <c r="BN167" i="26"/>
  <c r="BN149" i="26"/>
  <c r="BN132" i="26"/>
  <c r="BN114" i="26"/>
  <c r="BN137" i="26"/>
  <c r="BN113" i="26"/>
  <c r="BN93" i="26"/>
  <c r="BN78" i="26"/>
  <c r="BN36" i="26"/>
  <c r="BN42" i="26"/>
  <c r="BN43" i="26" s="1"/>
  <c r="BN38" i="26"/>
  <c r="BN168" i="26"/>
  <c r="BN165" i="26"/>
  <c r="BN147" i="26"/>
  <c r="BN130" i="26"/>
  <c r="BN112" i="26"/>
  <c r="BN154" i="26"/>
  <c r="BN133" i="26"/>
  <c r="BN91" i="26"/>
  <c r="BN76" i="26"/>
  <c r="BN34" i="26"/>
  <c r="BN13" i="26"/>
  <c r="BN69" i="26"/>
  <c r="BN28" i="26"/>
  <c r="BN179" i="26"/>
  <c r="BN166" i="26"/>
  <c r="BN162" i="26"/>
  <c r="BN128" i="26"/>
  <c r="BN108" i="26"/>
  <c r="BN129" i="26"/>
  <c r="BN125" i="26"/>
  <c r="BN89" i="26"/>
  <c r="BN72" i="26"/>
  <c r="BN31" i="26"/>
  <c r="BN11" i="26"/>
  <c r="BN65" i="26"/>
  <c r="BN22" i="26"/>
  <c r="BN18" i="26"/>
  <c r="BN163" i="26"/>
  <c r="BN169" i="26"/>
  <c r="BN138" i="26"/>
  <c r="BN126" i="26"/>
  <c r="BN106" i="26"/>
  <c r="BN121" i="26"/>
  <c r="BN115" i="26"/>
  <c r="BN70" i="26"/>
  <c r="BN29" i="26"/>
  <c r="BN77" i="26"/>
  <c r="BN119" i="26"/>
  <c r="BN12" i="26"/>
  <c r="BN124" i="26"/>
  <c r="BN92" i="26"/>
  <c r="BN51" i="26"/>
  <c r="BN45" i="26"/>
  <c r="BN100" i="26"/>
  <c r="BN178" i="26"/>
  <c r="BN71" i="26"/>
  <c r="BN161" i="26"/>
  <c r="BN158" i="26"/>
  <c r="BN27" i="26"/>
  <c r="AY175" i="26"/>
  <c r="AY188" i="26" s="1"/>
  <c r="AY161" i="26"/>
  <c r="AY166" i="26"/>
  <c r="AY120" i="26"/>
  <c r="AY137" i="26"/>
  <c r="AY119" i="26"/>
  <c r="AY138" i="26"/>
  <c r="AY62" i="26"/>
  <c r="AY21" i="26"/>
  <c r="AY71" i="26"/>
  <c r="AY12" i="26"/>
  <c r="AY173" i="26"/>
  <c r="AY186" i="26" s="1"/>
  <c r="AY158" i="26"/>
  <c r="AY133" i="26"/>
  <c r="AY115" i="26"/>
  <c r="AY81" i="26"/>
  <c r="AY60" i="26"/>
  <c r="AY19" i="26"/>
  <c r="AY69" i="26"/>
  <c r="AY30" i="26"/>
  <c r="AY51" i="26"/>
  <c r="AY179" i="26"/>
  <c r="AY180" i="26"/>
  <c r="AY157" i="26"/>
  <c r="AY132" i="26"/>
  <c r="AY114" i="26"/>
  <c r="AY131" i="26"/>
  <c r="AY113" i="26"/>
  <c r="AY78" i="26"/>
  <c r="AY36" i="26"/>
  <c r="AY92" i="26"/>
  <c r="AY65" i="26"/>
  <c r="AY28" i="26"/>
  <c r="AY178" i="26"/>
  <c r="AY169" i="26"/>
  <c r="AY153" i="26"/>
  <c r="AY154" i="26"/>
  <c r="AY130" i="26"/>
  <c r="AY112" i="26"/>
  <c r="AY129" i="26"/>
  <c r="AY76" i="26"/>
  <c r="AY34" i="26"/>
  <c r="AY13" i="26"/>
  <c r="AY90" i="26"/>
  <c r="AY63" i="26"/>
  <c r="AY45" i="26"/>
  <c r="AY176" i="26"/>
  <c r="AY189" i="26" s="1"/>
  <c r="AY167" i="26"/>
  <c r="AY151" i="26"/>
  <c r="AY152" i="26"/>
  <c r="AY128" i="26"/>
  <c r="AY108" i="26"/>
  <c r="AY127" i="26"/>
  <c r="AY107" i="26"/>
  <c r="AY72" i="26"/>
  <c r="AY31" i="26"/>
  <c r="AY11" i="26"/>
  <c r="AY88" i="26"/>
  <c r="AY61" i="26"/>
  <c r="AY22" i="26"/>
  <c r="AY42" i="26"/>
  <c r="AY43" i="26" s="1"/>
  <c r="AY174" i="26"/>
  <c r="AY187" i="26" s="1"/>
  <c r="AY165" i="26"/>
  <c r="AY149" i="26"/>
  <c r="AY150" i="26"/>
  <c r="AY126" i="26"/>
  <c r="AY106" i="26"/>
  <c r="AY125" i="26"/>
  <c r="AY100" i="26"/>
  <c r="AY70" i="26"/>
  <c r="AY29" i="26"/>
  <c r="AY20" i="26"/>
  <c r="AY93" i="26"/>
  <c r="AY172" i="26"/>
  <c r="AY162" i="26"/>
  <c r="AY147" i="26"/>
  <c r="AY148" i="26"/>
  <c r="AY124" i="26"/>
  <c r="AY123" i="26"/>
  <c r="AY168" i="26"/>
  <c r="AY27" i="26"/>
  <c r="AY47" i="26"/>
  <c r="AY77" i="26"/>
  <c r="AY38" i="26"/>
  <c r="AY18" i="26"/>
  <c r="AY91" i="26"/>
  <c r="AY163" i="26"/>
  <c r="AY23" i="26"/>
  <c r="AY122" i="26"/>
  <c r="AY35" i="26"/>
  <c r="AY14" i="26"/>
  <c r="AY121" i="26"/>
  <c r="AY89" i="26"/>
  <c r="AY177" i="26"/>
  <c r="AY64" i="26"/>
  <c r="BP167" i="26"/>
  <c r="BP161" i="26"/>
  <c r="BP129" i="26"/>
  <c r="BP108" i="26"/>
  <c r="BP92" i="26"/>
  <c r="BP69" i="26"/>
  <c r="BP30" i="26"/>
  <c r="BP114" i="26"/>
  <c r="BP120" i="26"/>
  <c r="BP27" i="26"/>
  <c r="BP21" i="26"/>
  <c r="BP180" i="26"/>
  <c r="BP165" i="26"/>
  <c r="BP158" i="26"/>
  <c r="BP150" i="26"/>
  <c r="BP127" i="26"/>
  <c r="BP107" i="26"/>
  <c r="BP90" i="26"/>
  <c r="BP65" i="26"/>
  <c r="BP28" i="26"/>
  <c r="BP51" i="26"/>
  <c r="BP81" i="26"/>
  <c r="BP78" i="26"/>
  <c r="BP178" i="26"/>
  <c r="BP162" i="26"/>
  <c r="BP125" i="26"/>
  <c r="BP100" i="26"/>
  <c r="BP126" i="26"/>
  <c r="BP88" i="26"/>
  <c r="BP63" i="26"/>
  <c r="BP128" i="26"/>
  <c r="BP34" i="26"/>
  <c r="BP31" i="26"/>
  <c r="BP176" i="26"/>
  <c r="BP189" i="26" s="1"/>
  <c r="BP169" i="26"/>
  <c r="BP153" i="26"/>
  <c r="BP152" i="26"/>
  <c r="BP123" i="26"/>
  <c r="BP154" i="26"/>
  <c r="BP47" i="26"/>
  <c r="BP124" i="26"/>
  <c r="BP61" i="26"/>
  <c r="BP22" i="26"/>
  <c r="BP93" i="26"/>
  <c r="BP42" i="26"/>
  <c r="BP43" i="26" s="1"/>
  <c r="BP72" i="26"/>
  <c r="BP23" i="26"/>
  <c r="BP174" i="26"/>
  <c r="BP187" i="26" s="1"/>
  <c r="BP173" i="26"/>
  <c r="BP186" i="26" s="1"/>
  <c r="BP151" i="26"/>
  <c r="BP121" i="26"/>
  <c r="BP106" i="26"/>
  <c r="BP20" i="26"/>
  <c r="BP91" i="26"/>
  <c r="BP70" i="26"/>
  <c r="BP45" i="26"/>
  <c r="BP13" i="26"/>
  <c r="BP179" i="26"/>
  <c r="BP172" i="26"/>
  <c r="BP168" i="26"/>
  <c r="BP149" i="26"/>
  <c r="BP137" i="26"/>
  <c r="BP119" i="26"/>
  <c r="BP157" i="26"/>
  <c r="BP130" i="26"/>
  <c r="BP77" i="26"/>
  <c r="BP38" i="26"/>
  <c r="BP18" i="26"/>
  <c r="BP89" i="26"/>
  <c r="BP11" i="26"/>
  <c r="BP64" i="26"/>
  <c r="BP62" i="26"/>
  <c r="BP175" i="26"/>
  <c r="BP188" i="26" s="1"/>
  <c r="BP166" i="26"/>
  <c r="BP147" i="26"/>
  <c r="BP133" i="26"/>
  <c r="BP115" i="26"/>
  <c r="BP148" i="26"/>
  <c r="BP122" i="26"/>
  <c r="BP132" i="26"/>
  <c r="BP35" i="26"/>
  <c r="BP14" i="26"/>
  <c r="BP60" i="26"/>
  <c r="BP29" i="26"/>
  <c r="BP76" i="26"/>
  <c r="BP163" i="26"/>
  <c r="BP12" i="26"/>
  <c r="BP131" i="26"/>
  <c r="BP113" i="26"/>
  <c r="BP36" i="26"/>
  <c r="BP138" i="26"/>
  <c r="BP19" i="26"/>
  <c r="BP112" i="26"/>
  <c r="BP71" i="26"/>
  <c r="BP177" i="26"/>
  <c r="BM169" i="26"/>
  <c r="BM161" i="26"/>
  <c r="BM149" i="26"/>
  <c r="BM130" i="26"/>
  <c r="BM112" i="26"/>
  <c r="BM127" i="26"/>
  <c r="BM107" i="26"/>
  <c r="BM64" i="26"/>
  <c r="BM23" i="26"/>
  <c r="BM47" i="26"/>
  <c r="BM71" i="26"/>
  <c r="BM12" i="26"/>
  <c r="BM178" i="26"/>
  <c r="BM162" i="26"/>
  <c r="BM147" i="26"/>
  <c r="BM128" i="26"/>
  <c r="BM108" i="26"/>
  <c r="BM125" i="26"/>
  <c r="BM100" i="26"/>
  <c r="BM88" i="26"/>
  <c r="BM62" i="26"/>
  <c r="BM21" i="26"/>
  <c r="BM69" i="26"/>
  <c r="BM30" i="26"/>
  <c r="BM51" i="26"/>
  <c r="BM176" i="26"/>
  <c r="BM189" i="26" s="1"/>
  <c r="BM165" i="26"/>
  <c r="BM126" i="26"/>
  <c r="BM106" i="26"/>
  <c r="BM123" i="26"/>
  <c r="BM137" i="26"/>
  <c r="BM81" i="26"/>
  <c r="BM60" i="26"/>
  <c r="BM19" i="26"/>
  <c r="BM65" i="26"/>
  <c r="BM28" i="26"/>
  <c r="BM174" i="26"/>
  <c r="BM187" i="26" s="1"/>
  <c r="BM157" i="26"/>
  <c r="BM167" i="26"/>
  <c r="BM124" i="26"/>
  <c r="BM121" i="26"/>
  <c r="BM45" i="26"/>
  <c r="BM78" i="26"/>
  <c r="BM36" i="26"/>
  <c r="BM63" i="26"/>
  <c r="BM179" i="26"/>
  <c r="BM172" i="26"/>
  <c r="BM154" i="26"/>
  <c r="BM158" i="26"/>
  <c r="BM138" i="26"/>
  <c r="BM122" i="26"/>
  <c r="BM119" i="26"/>
  <c r="BM42" i="26"/>
  <c r="BM43" i="26" s="1"/>
  <c r="BM76" i="26"/>
  <c r="BM34" i="26"/>
  <c r="BM13" i="26"/>
  <c r="BM90" i="26"/>
  <c r="BM61" i="26"/>
  <c r="BM22" i="26"/>
  <c r="BM177" i="26"/>
  <c r="BM168" i="26"/>
  <c r="BM152" i="26"/>
  <c r="BM120" i="26"/>
  <c r="BM133" i="26"/>
  <c r="BM115" i="26"/>
  <c r="BM93" i="26"/>
  <c r="BM72" i="26"/>
  <c r="BM31" i="26"/>
  <c r="BM11" i="26"/>
  <c r="BM20" i="26"/>
  <c r="BM175" i="26"/>
  <c r="BM188" i="26" s="1"/>
  <c r="BM166" i="26"/>
  <c r="BM150" i="26"/>
  <c r="BM153" i="26"/>
  <c r="BM131" i="26"/>
  <c r="BM113" i="26"/>
  <c r="BM91" i="26"/>
  <c r="BM70" i="26"/>
  <c r="BM29" i="26"/>
  <c r="BM92" i="26"/>
  <c r="BM77" i="26"/>
  <c r="BM38" i="26"/>
  <c r="BM18" i="26"/>
  <c r="BE178" i="26"/>
  <c r="BE162" i="26"/>
  <c r="BE128" i="26"/>
  <c r="BE108" i="26"/>
  <c r="BE125" i="26"/>
  <c r="BE100" i="26"/>
  <c r="BE89" i="26"/>
  <c r="BE64" i="26"/>
  <c r="BE23" i="26"/>
  <c r="BE47" i="26"/>
  <c r="BE69" i="26"/>
  <c r="BE30" i="26"/>
  <c r="BE51" i="26"/>
  <c r="BE176" i="26"/>
  <c r="BE189" i="26" s="1"/>
  <c r="BE157" i="26"/>
  <c r="BE165" i="26"/>
  <c r="BE167" i="26"/>
  <c r="BE126" i="26"/>
  <c r="BE106" i="26"/>
  <c r="BE123" i="26"/>
  <c r="BE45" i="26"/>
  <c r="BE62" i="26"/>
  <c r="BE21" i="26"/>
  <c r="BE65" i="26"/>
  <c r="BE28" i="26"/>
  <c r="BE174" i="26"/>
  <c r="BE187" i="26" s="1"/>
  <c r="BE154" i="26"/>
  <c r="BE158" i="26"/>
  <c r="BE124" i="26"/>
  <c r="BE121" i="26"/>
  <c r="BE42" i="26"/>
  <c r="BE43" i="26" s="1"/>
  <c r="BE81" i="26"/>
  <c r="BE60" i="26"/>
  <c r="BE19" i="26"/>
  <c r="BE63" i="26"/>
  <c r="BE179" i="26"/>
  <c r="BE172" i="26"/>
  <c r="BE152" i="26"/>
  <c r="BE138" i="26"/>
  <c r="BE122" i="26"/>
  <c r="BE119" i="26"/>
  <c r="BE78" i="26"/>
  <c r="BE36" i="26"/>
  <c r="BE137" i="26"/>
  <c r="BE61" i="26"/>
  <c r="BE22" i="26"/>
  <c r="BE177" i="26"/>
  <c r="BE168" i="26"/>
  <c r="BE150" i="26"/>
  <c r="BE153" i="26"/>
  <c r="BE120" i="26"/>
  <c r="BE133" i="26"/>
  <c r="BE115" i="26"/>
  <c r="BE92" i="26"/>
  <c r="BE76" i="26"/>
  <c r="BE34" i="26"/>
  <c r="BE13" i="26"/>
  <c r="BE20" i="26"/>
  <c r="BE175" i="26"/>
  <c r="BE188" i="26" s="1"/>
  <c r="BE166" i="26"/>
  <c r="BE148" i="26"/>
  <c r="BE151" i="26"/>
  <c r="BE131" i="26"/>
  <c r="BE113" i="26"/>
  <c r="BE90" i="26"/>
  <c r="BE72" i="26"/>
  <c r="BE31" i="26"/>
  <c r="BE11" i="26"/>
  <c r="BE77" i="26"/>
  <c r="BE38" i="26"/>
  <c r="BE18" i="26"/>
  <c r="BE180" i="26"/>
  <c r="BE173" i="26"/>
  <c r="BE186" i="26" s="1"/>
  <c r="BE163" i="26"/>
  <c r="BE149" i="26"/>
  <c r="BE132" i="26"/>
  <c r="BE114" i="26"/>
  <c r="BE129" i="26"/>
  <c r="BE93" i="26"/>
  <c r="BE70" i="26"/>
  <c r="BE29" i="26"/>
  <c r="BE35" i="26"/>
  <c r="BE14" i="26"/>
  <c r="BE169" i="26"/>
  <c r="BE161" i="26"/>
  <c r="BE147" i="26"/>
  <c r="BE130" i="26"/>
  <c r="BE112" i="26"/>
  <c r="BE127" i="26"/>
  <c r="BE107" i="26"/>
  <c r="BE91" i="26"/>
  <c r="BE27" i="26"/>
  <c r="BE88" i="26"/>
  <c r="BE71" i="26"/>
  <c r="BE12" i="26"/>
  <c r="E116" i="26"/>
  <c r="E159" i="26"/>
  <c r="AZ76" i="26"/>
  <c r="AZ79" i="26" s="1"/>
  <c r="AZ121" i="26"/>
  <c r="T72" i="26"/>
  <c r="T123" i="26"/>
  <c r="AQ71" i="26"/>
  <c r="AQ130" i="26"/>
  <c r="AX128" i="26"/>
  <c r="BM151" i="26"/>
  <c r="CB149" i="26"/>
  <c r="P158" i="26"/>
  <c r="AE93" i="26"/>
  <c r="AE161" i="26"/>
  <c r="AT14" i="26"/>
  <c r="AT150" i="26"/>
  <c r="BI30" i="26"/>
  <c r="BI149" i="26"/>
  <c r="AJ35" i="26"/>
  <c r="AJ161" i="26"/>
  <c r="BW21" i="26"/>
  <c r="BW158" i="26"/>
  <c r="K23" i="26"/>
  <c r="K162" i="26"/>
  <c r="R29" i="26"/>
  <c r="R169" i="26"/>
  <c r="AG78" i="26"/>
  <c r="AG168" i="26"/>
  <c r="AV78" i="26"/>
  <c r="AV176" i="26"/>
  <c r="AV189" i="26" s="1"/>
  <c r="BK65" i="26"/>
  <c r="BK169" i="26"/>
  <c r="BZ173" i="26"/>
  <c r="BZ186" i="26" s="1"/>
  <c r="N175" i="26"/>
  <c r="N188" i="26" s="1"/>
  <c r="AC138" i="26"/>
  <c r="J107" i="26"/>
  <c r="Y51" i="26"/>
  <c r="Y123" i="26"/>
  <c r="AN123" i="26"/>
  <c r="BC130" i="26"/>
  <c r="BR31" i="26"/>
  <c r="BR126" i="26"/>
  <c r="F19" i="26"/>
  <c r="F158" i="26"/>
  <c r="U70" i="26"/>
  <c r="U125" i="26"/>
  <c r="E15" i="26"/>
  <c r="E49" i="26" s="1"/>
  <c r="AZ51" i="26"/>
  <c r="AZ148" i="26"/>
  <c r="T132" i="26"/>
  <c r="T157" i="26"/>
  <c r="T159" i="26" s="1"/>
  <c r="AQ152" i="26"/>
  <c r="AX61" i="26"/>
  <c r="AX175" i="26"/>
  <c r="AX188" i="26" s="1"/>
  <c r="BM27" i="26"/>
  <c r="BM148" i="26"/>
  <c r="CB23" i="26"/>
  <c r="CB157" i="26"/>
  <c r="CB159" i="26" s="1"/>
  <c r="P27" i="26"/>
  <c r="AE22" i="26"/>
  <c r="AE157" i="26"/>
  <c r="AT35" i="26"/>
  <c r="AT166" i="26"/>
  <c r="BI69" i="26"/>
  <c r="BI73" i="26" s="1"/>
  <c r="BI167" i="26"/>
  <c r="AJ169" i="26"/>
  <c r="BW62" i="26"/>
  <c r="BW177" i="26"/>
  <c r="K64" i="26"/>
  <c r="K172" i="26"/>
  <c r="R70" i="26"/>
  <c r="R174" i="26"/>
  <c r="R187" i="26" s="1"/>
  <c r="AG42" i="26"/>
  <c r="AG43" i="26" s="1"/>
  <c r="AV42" i="26"/>
  <c r="AV43" i="26" s="1"/>
  <c r="BK106" i="26"/>
  <c r="BK109" i="26" s="1"/>
  <c r="BK180" i="26"/>
  <c r="BZ179" i="26"/>
  <c r="AC120" i="26"/>
  <c r="BO91" i="26"/>
  <c r="BO123" i="26"/>
  <c r="BV38" i="26"/>
  <c r="BV125" i="26"/>
  <c r="J14" i="26"/>
  <c r="J113" i="26"/>
  <c r="Y30" i="26"/>
  <c r="Y108" i="26"/>
  <c r="AN35" i="26"/>
  <c r="AN106" i="26"/>
  <c r="AN109" i="26" s="1"/>
  <c r="BC19" i="26"/>
  <c r="BC100" i="26"/>
  <c r="BR100" i="26"/>
  <c r="F72" i="26"/>
  <c r="F123" i="26"/>
  <c r="U89" i="26"/>
  <c r="U148" i="26"/>
  <c r="AZ28" i="26"/>
  <c r="AZ151" i="26"/>
  <c r="T22" i="26"/>
  <c r="AQ149" i="26"/>
  <c r="AX23" i="26"/>
  <c r="AX162" i="26"/>
  <c r="BM163" i="26"/>
  <c r="CB64" i="26"/>
  <c r="CB163" i="26"/>
  <c r="P166" i="26"/>
  <c r="AE61" i="26"/>
  <c r="AT167" i="26"/>
  <c r="BI178" i="26"/>
  <c r="R91" i="26"/>
  <c r="AG119" i="26"/>
  <c r="AV63" i="26"/>
  <c r="AV129" i="26"/>
  <c r="BK90" i="26"/>
  <c r="BK126" i="26"/>
  <c r="BZ23" i="26"/>
  <c r="AC27" i="26"/>
  <c r="BO22" i="26"/>
  <c r="BV154" i="26"/>
  <c r="J106" i="26"/>
  <c r="Y69" i="26"/>
  <c r="Y128" i="26"/>
  <c r="AN22" i="26"/>
  <c r="AN126" i="26"/>
  <c r="BC60" i="26"/>
  <c r="BC66" i="26" s="1"/>
  <c r="BC125" i="26"/>
  <c r="BR76" i="26"/>
  <c r="F45" i="26"/>
  <c r="F137" i="26"/>
  <c r="U28" i="26"/>
  <c r="AH179" i="26"/>
  <c r="AH167" i="26"/>
  <c r="AH151" i="26"/>
  <c r="AH137" i="26"/>
  <c r="AH123" i="26"/>
  <c r="AH89" i="26"/>
  <c r="AH72" i="26"/>
  <c r="AH31" i="26"/>
  <c r="AH11" i="26"/>
  <c r="AH47" i="26"/>
  <c r="AH90" i="26"/>
  <c r="AH42" i="26"/>
  <c r="AH43" i="26" s="1"/>
  <c r="AH38" i="26"/>
  <c r="AH165" i="26"/>
  <c r="AH149" i="26"/>
  <c r="AH132" i="26"/>
  <c r="AH114" i="26"/>
  <c r="AH113" i="26"/>
  <c r="AH70" i="26"/>
  <c r="AH29" i="26"/>
  <c r="AH63" i="26"/>
  <c r="AH88" i="26"/>
  <c r="AH28" i="26"/>
  <c r="AH168" i="26"/>
  <c r="AH162" i="26"/>
  <c r="AH147" i="26"/>
  <c r="AH130" i="26"/>
  <c r="AH112" i="26"/>
  <c r="AH129" i="26"/>
  <c r="AH133" i="26"/>
  <c r="AH71" i="26"/>
  <c r="AH27" i="26"/>
  <c r="AH107" i="26"/>
  <c r="AH69" i="26"/>
  <c r="AH22" i="26"/>
  <c r="AH18" i="26"/>
  <c r="AH166" i="26"/>
  <c r="AH173" i="26"/>
  <c r="AH186" i="26" s="1"/>
  <c r="AH128" i="26"/>
  <c r="AH108" i="26"/>
  <c r="AH121" i="26"/>
  <c r="AH125" i="26"/>
  <c r="AH64" i="26"/>
  <c r="AH23" i="26"/>
  <c r="AH65" i="26"/>
  <c r="AH12" i="26"/>
  <c r="AH178" i="26"/>
  <c r="AH163" i="26"/>
  <c r="AH161" i="26"/>
  <c r="AH138" i="26"/>
  <c r="AH126" i="26"/>
  <c r="AH106" i="26"/>
  <c r="AH115" i="26"/>
  <c r="AH119" i="26"/>
  <c r="AH62" i="26"/>
  <c r="AH21" i="26"/>
  <c r="AH100" i="26"/>
  <c r="AH77" i="26"/>
  <c r="AH51" i="26"/>
  <c r="AH45" i="26"/>
  <c r="AH180" i="26"/>
  <c r="AH176" i="26"/>
  <c r="AH189" i="26" s="1"/>
  <c r="AH175" i="26"/>
  <c r="AH188" i="26" s="1"/>
  <c r="AH158" i="26"/>
  <c r="AH124" i="26"/>
  <c r="AH157" i="26"/>
  <c r="AH127" i="26"/>
  <c r="AH81" i="26"/>
  <c r="AH60" i="26"/>
  <c r="AH19" i="26"/>
  <c r="AH61" i="26"/>
  <c r="AH148" i="26"/>
  <c r="AH35" i="26"/>
  <c r="AH172" i="26"/>
  <c r="AH169" i="26"/>
  <c r="AH153" i="26"/>
  <c r="AH150" i="26"/>
  <c r="AH120" i="26"/>
  <c r="AH131" i="26"/>
  <c r="AH93" i="26"/>
  <c r="AH174" i="26"/>
  <c r="AH187" i="26" s="1"/>
  <c r="AH91" i="26"/>
  <c r="AH177" i="26"/>
  <c r="AH78" i="26"/>
  <c r="AH76" i="26"/>
  <c r="AH92" i="26"/>
  <c r="AH36" i="26"/>
  <c r="AH30" i="26"/>
  <c r="AH122" i="26"/>
  <c r="AH34" i="26"/>
  <c r="AH20" i="26"/>
  <c r="AH152" i="26"/>
  <c r="AH154" i="26"/>
  <c r="AH13" i="26"/>
  <c r="AH14" i="26"/>
  <c r="S175" i="26"/>
  <c r="S188" i="26" s="1"/>
  <c r="S158" i="26"/>
  <c r="S168" i="26"/>
  <c r="S120" i="26"/>
  <c r="S133" i="26"/>
  <c r="S115" i="26"/>
  <c r="S78" i="26"/>
  <c r="S36" i="26"/>
  <c r="S35" i="26"/>
  <c r="S14" i="26"/>
  <c r="S180" i="26"/>
  <c r="S173" i="26"/>
  <c r="S186" i="26" s="1"/>
  <c r="S157" i="26"/>
  <c r="S131" i="26"/>
  <c r="S113" i="26"/>
  <c r="S76" i="26"/>
  <c r="S34" i="26"/>
  <c r="S13" i="26"/>
  <c r="S51" i="26"/>
  <c r="S71" i="26"/>
  <c r="S12" i="26"/>
  <c r="S179" i="26"/>
  <c r="S169" i="26"/>
  <c r="S153" i="26"/>
  <c r="S154" i="26"/>
  <c r="S132" i="26"/>
  <c r="S114" i="26"/>
  <c r="S129" i="26"/>
  <c r="S72" i="26"/>
  <c r="S31" i="26"/>
  <c r="S11" i="26"/>
  <c r="S69" i="26"/>
  <c r="S30" i="26"/>
  <c r="S45" i="26"/>
  <c r="S178" i="26"/>
  <c r="S167" i="26"/>
  <c r="S151" i="26"/>
  <c r="S152" i="26"/>
  <c r="S130" i="26"/>
  <c r="S112" i="26"/>
  <c r="S127" i="26"/>
  <c r="S107" i="26"/>
  <c r="S70" i="26"/>
  <c r="S29" i="26"/>
  <c r="S92" i="26"/>
  <c r="S65" i="26"/>
  <c r="S28" i="26"/>
  <c r="S42" i="26"/>
  <c r="S43" i="26" s="1"/>
  <c r="S176" i="26"/>
  <c r="S189" i="26" s="1"/>
  <c r="S165" i="26"/>
  <c r="S149" i="26"/>
  <c r="S150" i="26"/>
  <c r="S128" i="26"/>
  <c r="S108" i="26"/>
  <c r="S125" i="26"/>
  <c r="S100" i="26"/>
  <c r="S27" i="26"/>
  <c r="S90" i="26"/>
  <c r="S63" i="26"/>
  <c r="S93" i="26"/>
  <c r="S174" i="26"/>
  <c r="S187" i="26" s="1"/>
  <c r="S162" i="26"/>
  <c r="S147" i="26"/>
  <c r="S148" i="26"/>
  <c r="S126" i="26"/>
  <c r="S106" i="26"/>
  <c r="S123" i="26"/>
  <c r="S64" i="26"/>
  <c r="S23" i="26"/>
  <c r="S88" i="26"/>
  <c r="S61" i="26"/>
  <c r="S22" i="26"/>
  <c r="S91" i="26"/>
  <c r="S172" i="26"/>
  <c r="S163" i="26"/>
  <c r="S124" i="26"/>
  <c r="S121" i="26"/>
  <c r="S138" i="26"/>
  <c r="S62" i="26"/>
  <c r="S21" i="26"/>
  <c r="S47" i="26"/>
  <c r="S20" i="26"/>
  <c r="S89" i="26"/>
  <c r="S119" i="26"/>
  <c r="S81" i="26"/>
  <c r="S177" i="26"/>
  <c r="S60" i="26"/>
  <c r="S161" i="26"/>
  <c r="S19" i="26"/>
  <c r="S166" i="26"/>
  <c r="S77" i="26"/>
  <c r="S122" i="26"/>
  <c r="S38" i="26"/>
  <c r="S137" i="26"/>
  <c r="S18" i="26"/>
  <c r="AJ178" i="26"/>
  <c r="AJ167" i="26"/>
  <c r="AJ158" i="26"/>
  <c r="AJ150" i="26"/>
  <c r="AJ125" i="26"/>
  <c r="AJ100" i="26"/>
  <c r="AJ126" i="26"/>
  <c r="AJ92" i="26"/>
  <c r="AJ71" i="26"/>
  <c r="AJ12" i="26"/>
  <c r="AJ81" i="26"/>
  <c r="AJ27" i="26"/>
  <c r="AJ11" i="26"/>
  <c r="AJ176" i="26"/>
  <c r="AJ189" i="26" s="1"/>
  <c r="AJ165" i="26"/>
  <c r="AJ152" i="26"/>
  <c r="AJ123" i="26"/>
  <c r="AJ154" i="26"/>
  <c r="AJ47" i="26"/>
  <c r="AJ90" i="26"/>
  <c r="AJ69" i="26"/>
  <c r="AJ30" i="26"/>
  <c r="AJ51" i="26"/>
  <c r="AJ78" i="26"/>
  <c r="AJ174" i="26"/>
  <c r="AJ187" i="26" s="1"/>
  <c r="AJ162" i="26"/>
  <c r="AJ153" i="26"/>
  <c r="AJ121" i="26"/>
  <c r="AJ106" i="26"/>
  <c r="AJ88" i="26"/>
  <c r="AJ65" i="26"/>
  <c r="AJ28" i="26"/>
  <c r="AJ124" i="26"/>
  <c r="AJ42" i="26"/>
  <c r="AJ43" i="26" s="1"/>
  <c r="AJ62" i="26"/>
  <c r="AJ72" i="26"/>
  <c r="AJ172" i="26"/>
  <c r="AJ173" i="26"/>
  <c r="AJ186" i="26" s="1"/>
  <c r="AJ151" i="26"/>
  <c r="AJ137" i="26"/>
  <c r="AJ119" i="26"/>
  <c r="AJ157" i="26"/>
  <c r="AJ130" i="26"/>
  <c r="AJ108" i="26"/>
  <c r="AJ63" i="26"/>
  <c r="AJ93" i="26"/>
  <c r="AJ60" i="26"/>
  <c r="AJ45" i="26"/>
  <c r="AJ64" i="26"/>
  <c r="AJ179" i="26"/>
  <c r="AJ168" i="26"/>
  <c r="AJ149" i="26"/>
  <c r="AJ133" i="26"/>
  <c r="AJ115" i="26"/>
  <c r="AJ148" i="26"/>
  <c r="AJ122" i="26"/>
  <c r="AJ132" i="26"/>
  <c r="AJ61" i="26"/>
  <c r="AJ22" i="26"/>
  <c r="AJ91" i="26"/>
  <c r="AJ31" i="26"/>
  <c r="AJ21" i="26"/>
  <c r="AJ34" i="26"/>
  <c r="AJ175" i="26"/>
  <c r="AJ188" i="26" s="1"/>
  <c r="AJ166" i="26"/>
  <c r="AJ147" i="26"/>
  <c r="AJ131" i="26"/>
  <c r="AJ113" i="26"/>
  <c r="AJ138" i="26"/>
  <c r="AJ112" i="26"/>
  <c r="AJ20" i="26"/>
  <c r="AJ89" i="26"/>
  <c r="AJ23" i="26"/>
  <c r="AJ76" i="26"/>
  <c r="AJ13" i="26"/>
  <c r="AJ177" i="26"/>
  <c r="AJ163" i="26"/>
  <c r="AJ129" i="26"/>
  <c r="AJ120" i="26"/>
  <c r="AJ77" i="26"/>
  <c r="AJ38" i="26"/>
  <c r="AJ18" i="26"/>
  <c r="AJ70" i="26"/>
  <c r="AJ29" i="26"/>
  <c r="N173" i="26"/>
  <c r="N186" i="26" s="1"/>
  <c r="N176" i="26"/>
  <c r="N189" i="26" s="1"/>
  <c r="N154" i="26"/>
  <c r="N158" i="26"/>
  <c r="N121" i="26"/>
  <c r="N151" i="26"/>
  <c r="N130" i="26"/>
  <c r="N71" i="26"/>
  <c r="N12" i="26"/>
  <c r="N72" i="26"/>
  <c r="N91" i="26"/>
  <c r="N29" i="26"/>
  <c r="N34" i="26"/>
  <c r="N168" i="26"/>
  <c r="N152" i="26"/>
  <c r="N149" i="26"/>
  <c r="N119" i="26"/>
  <c r="N122" i="26"/>
  <c r="N92" i="26"/>
  <c r="N69" i="26"/>
  <c r="N30" i="26"/>
  <c r="N81" i="26"/>
  <c r="N64" i="26"/>
  <c r="N89" i="26"/>
  <c r="N19" i="26"/>
  <c r="N23" i="26"/>
  <c r="N169" i="26"/>
  <c r="N166" i="26"/>
  <c r="N150" i="26"/>
  <c r="N133" i="26"/>
  <c r="N115" i="26"/>
  <c r="N138" i="26"/>
  <c r="N112" i="26"/>
  <c r="N90" i="26"/>
  <c r="N65" i="26"/>
  <c r="N28" i="26"/>
  <c r="N13" i="26"/>
  <c r="N167" i="26"/>
  <c r="N163" i="26"/>
  <c r="N148" i="26"/>
  <c r="N131" i="26"/>
  <c r="N113" i="26"/>
  <c r="N132" i="26"/>
  <c r="N88" i="26"/>
  <c r="N63" i="26"/>
  <c r="N62" i="26"/>
  <c r="N106" i="26"/>
  <c r="N78" i="26"/>
  <c r="N47" i="26"/>
  <c r="N36" i="26"/>
  <c r="N180" i="26"/>
  <c r="N165" i="26"/>
  <c r="N129" i="26"/>
  <c r="N153" i="26"/>
  <c r="N124" i="26"/>
  <c r="N126" i="26"/>
  <c r="N61" i="26"/>
  <c r="N22" i="26"/>
  <c r="N60" i="26"/>
  <c r="N45" i="26"/>
  <c r="N70" i="26"/>
  <c r="N31" i="26"/>
  <c r="N27" i="26"/>
  <c r="N162" i="26"/>
  <c r="N178" i="26"/>
  <c r="N127" i="26"/>
  <c r="N107" i="26"/>
  <c r="N128" i="26"/>
  <c r="N114" i="26"/>
  <c r="N20" i="26"/>
  <c r="N42" i="26"/>
  <c r="N43" i="26" s="1"/>
  <c r="N21" i="26"/>
  <c r="N177" i="26"/>
  <c r="N174" i="26"/>
  <c r="N187" i="26" s="1"/>
  <c r="N137" i="26"/>
  <c r="N125" i="26"/>
  <c r="N100" i="26"/>
  <c r="N120" i="26"/>
  <c r="N147" i="26"/>
  <c r="N77" i="26"/>
  <c r="N38" i="26"/>
  <c r="N18" i="26"/>
  <c r="N51" i="26"/>
  <c r="N11" i="26"/>
  <c r="BR177" i="26"/>
  <c r="BR174" i="26"/>
  <c r="BR187" i="26" s="1"/>
  <c r="BR157" i="26"/>
  <c r="BR178" i="26"/>
  <c r="BR123" i="26"/>
  <c r="BR158" i="26"/>
  <c r="BR153" i="26"/>
  <c r="BR132" i="26"/>
  <c r="BR61" i="26"/>
  <c r="BR22" i="26"/>
  <c r="BR81" i="26"/>
  <c r="BR72" i="26"/>
  <c r="BR36" i="26"/>
  <c r="BR21" i="26"/>
  <c r="BR179" i="26"/>
  <c r="BR175" i="26"/>
  <c r="BR188" i="26" s="1"/>
  <c r="BR168" i="26"/>
  <c r="BR154" i="26"/>
  <c r="BR121" i="26"/>
  <c r="BR149" i="26"/>
  <c r="BR106" i="26"/>
  <c r="BR151" i="26"/>
  <c r="BR20" i="26"/>
  <c r="BR62" i="26"/>
  <c r="BR27" i="26"/>
  <c r="BR11" i="26"/>
  <c r="BR173" i="26"/>
  <c r="BR186" i="26" s="1"/>
  <c r="BR166" i="26"/>
  <c r="BR152" i="26"/>
  <c r="BR147" i="26"/>
  <c r="BR119" i="26"/>
  <c r="BR128" i="26"/>
  <c r="BR77" i="26"/>
  <c r="BR38" i="26"/>
  <c r="BR18" i="26"/>
  <c r="BR60" i="26"/>
  <c r="BR93" i="26"/>
  <c r="BR34" i="26"/>
  <c r="BR169" i="26"/>
  <c r="BR163" i="26"/>
  <c r="BR150" i="26"/>
  <c r="BR133" i="26"/>
  <c r="BR115" i="26"/>
  <c r="BR138" i="26"/>
  <c r="BR120" i="26"/>
  <c r="BR92" i="26"/>
  <c r="BR35" i="26"/>
  <c r="BR14" i="26"/>
  <c r="BR91" i="26"/>
  <c r="BR23" i="26"/>
  <c r="BR167" i="26"/>
  <c r="BR161" i="26"/>
  <c r="BR148" i="26"/>
  <c r="BR131" i="26"/>
  <c r="BR113" i="26"/>
  <c r="BR108" i="26"/>
  <c r="BR90" i="26"/>
  <c r="BR71" i="26"/>
  <c r="BR12" i="26"/>
  <c r="BR114" i="26"/>
  <c r="BR89" i="26"/>
  <c r="BR29" i="26"/>
  <c r="BR13" i="26"/>
  <c r="BR180" i="26"/>
  <c r="BR165" i="26"/>
  <c r="BR129" i="26"/>
  <c r="BR130" i="26"/>
  <c r="BR88" i="26"/>
  <c r="BR69" i="26"/>
  <c r="BR30" i="26"/>
  <c r="BR70" i="26"/>
  <c r="BR45" i="26"/>
  <c r="BR19" i="26"/>
  <c r="BR47" i="26"/>
  <c r="BR162" i="26"/>
  <c r="BR176" i="26"/>
  <c r="BR189" i="26" s="1"/>
  <c r="BR127" i="26"/>
  <c r="BR107" i="26"/>
  <c r="BR122" i="26"/>
  <c r="BR78" i="26"/>
  <c r="BR65" i="26"/>
  <c r="BR28" i="26"/>
  <c r="BR124" i="26"/>
  <c r="BR42" i="26"/>
  <c r="BR43" i="26" s="1"/>
  <c r="AU175" i="26"/>
  <c r="AU188" i="26" s="1"/>
  <c r="AU168" i="26"/>
  <c r="AU150" i="26"/>
  <c r="AU153" i="26"/>
  <c r="AU127" i="26"/>
  <c r="AU107" i="26"/>
  <c r="AU128" i="26"/>
  <c r="AU108" i="26"/>
  <c r="AU71" i="26"/>
  <c r="AU12" i="26"/>
  <c r="AU62" i="26"/>
  <c r="AU21" i="26"/>
  <c r="AU173" i="26"/>
  <c r="AU186" i="26" s="1"/>
  <c r="AU166" i="26"/>
  <c r="AU148" i="26"/>
  <c r="AU151" i="26"/>
  <c r="AU125" i="26"/>
  <c r="AU100" i="26"/>
  <c r="AU126" i="26"/>
  <c r="AU106" i="26"/>
  <c r="AU69" i="26"/>
  <c r="AU30" i="26"/>
  <c r="AU165" i="26"/>
  <c r="AU81" i="26"/>
  <c r="AU60" i="26"/>
  <c r="AU19" i="26"/>
  <c r="AU163" i="26"/>
  <c r="AU149" i="26"/>
  <c r="AU123" i="26"/>
  <c r="AU124" i="26"/>
  <c r="AU65" i="26"/>
  <c r="AU28" i="26"/>
  <c r="AU51" i="26"/>
  <c r="AU78" i="26"/>
  <c r="AU36" i="26"/>
  <c r="AU92" i="26"/>
  <c r="AU180" i="26"/>
  <c r="AU179" i="26"/>
  <c r="AU167" i="26"/>
  <c r="AU147" i="26"/>
  <c r="AU121" i="26"/>
  <c r="AU138" i="26"/>
  <c r="AU122" i="26"/>
  <c r="AU162" i="26"/>
  <c r="AU63" i="26"/>
  <c r="AU45" i="26"/>
  <c r="AU76" i="26"/>
  <c r="AU34" i="26"/>
  <c r="AU13" i="26"/>
  <c r="AU90" i="26"/>
  <c r="AU178" i="26"/>
  <c r="AU169" i="26"/>
  <c r="AU119" i="26"/>
  <c r="AU120" i="26"/>
  <c r="AU137" i="26"/>
  <c r="AU61" i="26"/>
  <c r="AU22" i="26"/>
  <c r="AU42" i="26"/>
  <c r="AU43" i="26" s="1"/>
  <c r="AU72" i="26"/>
  <c r="AU31" i="26"/>
  <c r="AU11" i="26"/>
  <c r="AU88" i="26"/>
  <c r="AU176" i="26"/>
  <c r="AU189" i="26" s="1"/>
  <c r="AU157" i="26"/>
  <c r="AU161" i="26"/>
  <c r="AU133" i="26"/>
  <c r="AU115" i="26"/>
  <c r="AU20" i="26"/>
  <c r="AU93" i="26"/>
  <c r="AU70" i="26"/>
  <c r="AU29" i="26"/>
  <c r="AU174" i="26"/>
  <c r="AU187" i="26" s="1"/>
  <c r="AU154" i="26"/>
  <c r="AU158" i="26"/>
  <c r="AU131" i="26"/>
  <c r="AU113" i="26"/>
  <c r="AU132" i="26"/>
  <c r="AU114" i="26"/>
  <c r="AU77" i="26"/>
  <c r="AU38" i="26"/>
  <c r="AU18" i="26"/>
  <c r="AU91" i="26"/>
  <c r="AU27" i="26"/>
  <c r="AU47" i="26"/>
  <c r="AU152" i="26"/>
  <c r="AU14" i="26"/>
  <c r="AU89" i="26"/>
  <c r="AU129" i="26"/>
  <c r="AU64" i="26"/>
  <c r="AU23" i="26"/>
  <c r="AU130" i="26"/>
  <c r="AU112" i="26"/>
  <c r="AU177" i="26"/>
  <c r="AU172" i="26"/>
  <c r="AU35" i="26"/>
  <c r="I172" i="26"/>
  <c r="I152" i="26"/>
  <c r="I158" i="26"/>
  <c r="I124" i="26"/>
  <c r="I119" i="26"/>
  <c r="I42" i="26"/>
  <c r="I43" i="26" s="1"/>
  <c r="I78" i="26"/>
  <c r="I36" i="26"/>
  <c r="I63" i="26"/>
  <c r="I177" i="26"/>
  <c r="I168" i="26"/>
  <c r="I150" i="26"/>
  <c r="I138" i="26"/>
  <c r="I122" i="26"/>
  <c r="I133" i="26"/>
  <c r="I115" i="26"/>
  <c r="I92" i="26"/>
  <c r="I76" i="26"/>
  <c r="I34" i="26"/>
  <c r="I13" i="26"/>
  <c r="I61" i="26"/>
  <c r="I22" i="26"/>
  <c r="I175" i="26"/>
  <c r="I188" i="26" s="1"/>
  <c r="I166" i="26"/>
  <c r="I148" i="26"/>
  <c r="I153" i="26"/>
  <c r="I120" i="26"/>
  <c r="I131" i="26"/>
  <c r="I113" i="26"/>
  <c r="I90" i="26"/>
  <c r="I72" i="26"/>
  <c r="I31" i="26"/>
  <c r="I11" i="26"/>
  <c r="I20" i="26"/>
  <c r="I173" i="26"/>
  <c r="I186" i="26" s="1"/>
  <c r="I163" i="26"/>
  <c r="I151" i="26"/>
  <c r="I129" i="26"/>
  <c r="I93" i="26"/>
  <c r="I70" i="26"/>
  <c r="I29" i="26"/>
  <c r="I77" i="26"/>
  <c r="I38" i="26"/>
  <c r="I18" i="26"/>
  <c r="I180" i="26"/>
  <c r="I179" i="26"/>
  <c r="I165" i="26"/>
  <c r="I149" i="26"/>
  <c r="I132" i="26"/>
  <c r="I114" i="26"/>
  <c r="I127" i="26"/>
  <c r="I107" i="26"/>
  <c r="I91" i="26"/>
  <c r="I27" i="26"/>
  <c r="I35" i="26"/>
  <c r="I14" i="26"/>
  <c r="I178" i="26"/>
  <c r="I167" i="26"/>
  <c r="I147" i="26"/>
  <c r="I130" i="26"/>
  <c r="I112" i="26"/>
  <c r="I125" i="26"/>
  <c r="I100" i="26"/>
  <c r="I89" i="26"/>
  <c r="I64" i="26"/>
  <c r="I23" i="26"/>
  <c r="I88" i="26"/>
  <c r="I71" i="26"/>
  <c r="I12" i="26"/>
  <c r="I176" i="26"/>
  <c r="I189" i="26" s="1"/>
  <c r="I157" i="26"/>
  <c r="I169" i="26"/>
  <c r="I128" i="26"/>
  <c r="I108" i="26"/>
  <c r="I123" i="26"/>
  <c r="I137" i="26"/>
  <c r="I62" i="26"/>
  <c r="I21" i="26"/>
  <c r="I47" i="26"/>
  <c r="I69" i="26"/>
  <c r="I30" i="26"/>
  <c r="I51" i="26"/>
  <c r="I174" i="26"/>
  <c r="I187" i="26" s="1"/>
  <c r="I81" i="26"/>
  <c r="I154" i="26"/>
  <c r="I60" i="26"/>
  <c r="I161" i="26"/>
  <c r="I19" i="26"/>
  <c r="I162" i="26"/>
  <c r="I126" i="26"/>
  <c r="I65" i="26"/>
  <c r="I106" i="26"/>
  <c r="I28" i="26"/>
  <c r="I121" i="26"/>
  <c r="I45" i="26"/>
  <c r="AE174" i="26"/>
  <c r="AE187" i="26" s="1"/>
  <c r="AE154" i="26"/>
  <c r="AE158" i="26"/>
  <c r="AE131" i="26"/>
  <c r="AE113" i="26"/>
  <c r="AE167" i="26"/>
  <c r="AE120" i="26"/>
  <c r="AE20" i="26"/>
  <c r="AE91" i="26"/>
  <c r="AE27" i="26"/>
  <c r="AE47" i="26"/>
  <c r="AE179" i="26"/>
  <c r="AE172" i="26"/>
  <c r="AE152" i="26"/>
  <c r="AE129" i="26"/>
  <c r="AE77" i="26"/>
  <c r="AE38" i="26"/>
  <c r="AE18" i="26"/>
  <c r="AE89" i="26"/>
  <c r="AE64" i="26"/>
  <c r="AE23" i="26"/>
  <c r="AE177" i="26"/>
  <c r="AE168" i="26"/>
  <c r="AE150" i="26"/>
  <c r="AE153" i="26"/>
  <c r="AE127" i="26"/>
  <c r="AE107" i="26"/>
  <c r="AE132" i="26"/>
  <c r="AE114" i="26"/>
  <c r="AE35" i="26"/>
  <c r="AE14" i="26"/>
  <c r="AE62" i="26"/>
  <c r="AE21" i="26"/>
  <c r="AE175" i="26"/>
  <c r="AE188" i="26" s="1"/>
  <c r="AE166" i="26"/>
  <c r="AE148" i="26"/>
  <c r="AE151" i="26"/>
  <c r="AE125" i="26"/>
  <c r="AE100" i="26"/>
  <c r="AE130" i="26"/>
  <c r="AE112" i="26"/>
  <c r="AE71" i="26"/>
  <c r="AE12" i="26"/>
  <c r="AE81" i="26"/>
  <c r="AE60" i="26"/>
  <c r="AE19" i="26"/>
  <c r="AE173" i="26"/>
  <c r="AE186" i="26" s="1"/>
  <c r="AE163" i="26"/>
  <c r="AE149" i="26"/>
  <c r="AE123" i="26"/>
  <c r="AE128" i="26"/>
  <c r="AE108" i="26"/>
  <c r="AE69" i="26"/>
  <c r="AE30" i="26"/>
  <c r="AE51" i="26"/>
  <c r="AE78" i="26"/>
  <c r="AE36" i="26"/>
  <c r="AE92" i="26"/>
  <c r="AE180" i="26"/>
  <c r="AE162" i="26"/>
  <c r="AE147" i="26"/>
  <c r="AE121" i="26"/>
  <c r="AE169" i="26"/>
  <c r="AE126" i="26"/>
  <c r="AE106" i="26"/>
  <c r="AE65" i="26"/>
  <c r="AE28" i="26"/>
  <c r="AE45" i="26"/>
  <c r="AE76" i="26"/>
  <c r="AE34" i="26"/>
  <c r="AE13" i="26"/>
  <c r="AE90" i="26"/>
  <c r="AE178" i="26"/>
  <c r="AE165" i="26"/>
  <c r="AE119" i="26"/>
  <c r="AE138" i="26"/>
  <c r="AE124" i="26"/>
  <c r="AE63" i="26"/>
  <c r="AE42" i="26"/>
  <c r="AE43" i="26" s="1"/>
  <c r="AE72" i="26"/>
  <c r="AE31" i="26"/>
  <c r="AE11" i="26"/>
  <c r="AE88" i="26"/>
  <c r="W177" i="26"/>
  <c r="W168" i="26"/>
  <c r="W150" i="26"/>
  <c r="W129" i="26"/>
  <c r="W130" i="26"/>
  <c r="W112" i="26"/>
  <c r="W35" i="26"/>
  <c r="W14" i="26"/>
  <c r="W91" i="26"/>
  <c r="W27" i="26"/>
  <c r="W175" i="26"/>
  <c r="W188" i="26" s="1"/>
  <c r="W166" i="26"/>
  <c r="W148" i="26"/>
  <c r="W153" i="26"/>
  <c r="W127" i="26"/>
  <c r="W107" i="26"/>
  <c r="W128" i="26"/>
  <c r="W108" i="26"/>
  <c r="W71" i="26"/>
  <c r="W12" i="26"/>
  <c r="W89" i="26"/>
  <c r="W64" i="26"/>
  <c r="W23" i="26"/>
  <c r="W173" i="26"/>
  <c r="W186" i="26" s="1"/>
  <c r="W163" i="26"/>
  <c r="W151" i="26"/>
  <c r="W125" i="26"/>
  <c r="W100" i="26"/>
  <c r="W126" i="26"/>
  <c r="W106" i="26"/>
  <c r="W69" i="26"/>
  <c r="W30" i="26"/>
  <c r="W51" i="26"/>
  <c r="W62" i="26"/>
  <c r="W21" i="26"/>
  <c r="W179" i="26"/>
  <c r="W169" i="26"/>
  <c r="W149" i="26"/>
  <c r="W123" i="26"/>
  <c r="W124" i="26"/>
  <c r="W65" i="26"/>
  <c r="W28" i="26"/>
  <c r="W137" i="26"/>
  <c r="W81" i="26"/>
  <c r="W60" i="26"/>
  <c r="W19" i="26"/>
  <c r="W92" i="26"/>
  <c r="W180" i="26"/>
  <c r="W178" i="26"/>
  <c r="W147" i="26"/>
  <c r="W121" i="26"/>
  <c r="W138" i="26"/>
  <c r="W122" i="26"/>
  <c r="W165" i="26"/>
  <c r="W63" i="26"/>
  <c r="W45" i="26"/>
  <c r="W78" i="26"/>
  <c r="W36" i="26"/>
  <c r="W90" i="26"/>
  <c r="W176" i="26"/>
  <c r="W189" i="26" s="1"/>
  <c r="W157" i="26"/>
  <c r="W162" i="26"/>
  <c r="W119" i="26"/>
  <c r="W120" i="26"/>
  <c r="W167" i="26"/>
  <c r="W61" i="26"/>
  <c r="W22" i="26"/>
  <c r="W42" i="26"/>
  <c r="W43" i="26" s="1"/>
  <c r="W76" i="26"/>
  <c r="W34" i="26"/>
  <c r="W13" i="26"/>
  <c r="W88" i="26"/>
  <c r="W174" i="26"/>
  <c r="W187" i="26" s="1"/>
  <c r="W154" i="26"/>
  <c r="W161" i="26"/>
  <c r="W133" i="26"/>
  <c r="W115" i="26"/>
  <c r="W20" i="26"/>
  <c r="W72" i="26"/>
  <c r="W31" i="26"/>
  <c r="W11" i="26"/>
  <c r="W172" i="26"/>
  <c r="W152" i="26"/>
  <c r="W158" i="26"/>
  <c r="W131" i="26"/>
  <c r="W113" i="26"/>
  <c r="W132" i="26"/>
  <c r="W114" i="26"/>
  <c r="W77" i="26"/>
  <c r="W38" i="26"/>
  <c r="W18" i="26"/>
  <c r="W93" i="26"/>
  <c r="W70" i="26"/>
  <c r="W29" i="26"/>
  <c r="W47" i="26"/>
  <c r="E134" i="26"/>
  <c r="AZ65" i="26"/>
  <c r="AZ177" i="26"/>
  <c r="T61" i="26"/>
  <c r="T162" i="26"/>
  <c r="AQ36" i="26"/>
  <c r="AQ169" i="26"/>
  <c r="AX64" i="26"/>
  <c r="AX168" i="26"/>
  <c r="BM89" i="26"/>
  <c r="BM173" i="26"/>
  <c r="BM186" i="26" s="1"/>
  <c r="CB89" i="26"/>
  <c r="CB177" i="26"/>
  <c r="P89" i="26"/>
  <c r="AE137" i="26"/>
  <c r="AT92" i="26"/>
  <c r="BI108" i="26"/>
  <c r="AJ128" i="26"/>
  <c r="BW115" i="26"/>
  <c r="K91" i="26"/>
  <c r="K123" i="26"/>
  <c r="R30" i="26"/>
  <c r="R127" i="26"/>
  <c r="AV18" i="26"/>
  <c r="BK161" i="26"/>
  <c r="BZ19" i="26"/>
  <c r="N161" i="26"/>
  <c r="AC123" i="26"/>
  <c r="BO61" i="26"/>
  <c r="BO124" i="26"/>
  <c r="BV90" i="26"/>
  <c r="BV120" i="26"/>
  <c r="J126" i="26"/>
  <c r="Y47" i="26"/>
  <c r="AN92" i="26"/>
  <c r="AN158" i="26"/>
  <c r="BC81" i="26"/>
  <c r="BC151" i="26"/>
  <c r="BR51" i="26"/>
  <c r="BR137" i="26"/>
  <c r="F20" i="26"/>
  <c r="F157" i="26"/>
  <c r="F159" i="26" s="1"/>
  <c r="U65" i="26"/>
  <c r="U163" i="26"/>
  <c r="AZ88" i="26"/>
  <c r="AZ94" i="26" s="1"/>
  <c r="AZ96" i="26" s="1"/>
  <c r="AZ174" i="26"/>
  <c r="AZ187" i="26" s="1"/>
  <c r="T128" i="26"/>
  <c r="T178" i="26"/>
  <c r="AQ78" i="26"/>
  <c r="AQ178" i="26"/>
  <c r="AX77" i="26"/>
  <c r="BM180" i="26"/>
  <c r="CB51" i="26"/>
  <c r="P113" i="26"/>
  <c r="AE122" i="26"/>
  <c r="AT36" i="26"/>
  <c r="BI19" i="26"/>
  <c r="BI128" i="26"/>
  <c r="AJ19" i="26"/>
  <c r="BW14" i="26"/>
  <c r="BW133" i="26"/>
  <c r="K20" i="26"/>
  <c r="K168" i="26"/>
  <c r="R35" i="26"/>
  <c r="R157" i="26"/>
  <c r="R159" i="26" s="1"/>
  <c r="AG63" i="26"/>
  <c r="AG124" i="26"/>
  <c r="AV14" i="26"/>
  <c r="AV120" i="26"/>
  <c r="BK36" i="26"/>
  <c r="BK121" i="26"/>
  <c r="BZ93" i="26"/>
  <c r="BZ121" i="26"/>
  <c r="N93" i="26"/>
  <c r="N123" i="26"/>
  <c r="AC45" i="26"/>
  <c r="BO88" i="26"/>
  <c r="BV47" i="26"/>
  <c r="J138" i="26"/>
  <c r="Y21" i="26"/>
  <c r="Y165" i="26"/>
  <c r="AN152" i="26"/>
  <c r="BC150" i="26"/>
  <c r="F61" i="26"/>
  <c r="F162" i="26"/>
  <c r="U88" i="26"/>
  <c r="U172" i="26"/>
  <c r="E185" i="26"/>
  <c r="E181" i="26"/>
  <c r="F183" i="35"/>
  <c r="F184" i="35"/>
  <c r="F182" i="35" a="1"/>
  <c r="F182" i="35" s="1"/>
  <c r="F195" i="35" s="1"/>
  <c r="F178" i="35" a="1"/>
  <c r="F178" i="35" s="1"/>
  <c r="F186" i="35"/>
  <c r="F179" i="35" a="1"/>
  <c r="F179" i="35" s="1"/>
  <c r="F192" i="35" s="1"/>
  <c r="F175" i="35" a="1"/>
  <c r="F175" i="35" s="1"/>
  <c r="F168" i="35" a="1"/>
  <c r="F168" i="35" s="1"/>
  <c r="F161" i="35"/>
  <c r="F185" i="35" a="1"/>
  <c r="F185" i="35" s="1"/>
  <c r="F167" i="35" a="1"/>
  <c r="F167" i="35" s="1"/>
  <c r="F166" i="35" a="1"/>
  <c r="F166" i="35" s="1"/>
  <c r="F181" i="35" a="1"/>
  <c r="F181" i="35" s="1"/>
  <c r="F194" i="35" s="1"/>
  <c r="F174" i="35" a="1"/>
  <c r="F174" i="35" s="1"/>
  <c r="F173" i="35" a="1"/>
  <c r="F173" i="35" s="1"/>
  <c r="F163" i="35"/>
  <c r="F180" i="35" a="1"/>
  <c r="F180" i="35" s="1"/>
  <c r="F193" i="35" s="1"/>
  <c r="F172" i="35" a="1"/>
  <c r="F172" i="35" s="1"/>
  <c r="F154" i="35" a="1"/>
  <c r="F154" i="35" s="1"/>
  <c r="F150" i="35" a="1"/>
  <c r="F150" i="35" s="1"/>
  <c r="F145" i="35" a="1"/>
  <c r="F145" i="35" s="1"/>
  <c r="F151" i="35" a="1"/>
  <c r="F151" i="35" s="1"/>
  <c r="F147" i="35" a="1"/>
  <c r="F147" i="35" s="1"/>
  <c r="F152" i="35" a="1"/>
  <c r="F152" i="35" s="1"/>
  <c r="F148" i="35" a="1"/>
  <c r="F148" i="35" s="1"/>
  <c r="F144" i="35" a="1"/>
  <c r="F144" i="35" s="1"/>
  <c r="F171" i="35" a="1"/>
  <c r="F171" i="35" s="1"/>
  <c r="F165" i="35" a="1"/>
  <c r="F165" i="35" s="1"/>
  <c r="F157" i="35" a="1"/>
  <c r="F157" i="35" s="1"/>
  <c r="F153" i="35" a="1"/>
  <c r="F153" i="35" s="1"/>
  <c r="F158" i="35" a="1"/>
  <c r="F158" i="35" s="1"/>
  <c r="F149" i="35" a="1"/>
  <c r="F149" i="35" s="1"/>
  <c r="F138" i="35"/>
  <c r="F130" i="35"/>
  <c r="F126" i="35"/>
  <c r="F131" i="35"/>
  <c r="F127" i="35"/>
  <c r="F124" i="35"/>
  <c r="F122" i="35"/>
  <c r="F107" i="35"/>
  <c r="F78" i="35"/>
  <c r="F63" i="35"/>
  <c r="F113" i="35"/>
  <c r="F93" i="35"/>
  <c r="F89" i="35"/>
  <c r="F69" i="35"/>
  <c r="F143" i="35" a="1"/>
  <c r="F143" i="35" s="1"/>
  <c r="F123" i="35"/>
  <c r="F119" i="35"/>
  <c r="F108" i="35"/>
  <c r="F81" i="35"/>
  <c r="F64" i="35"/>
  <c r="F129" i="35"/>
  <c r="F120" i="35"/>
  <c r="F100" i="35"/>
  <c r="F76" i="35"/>
  <c r="F65" i="35"/>
  <c r="F61" i="35"/>
  <c r="F162" i="35"/>
  <c r="F125" i="35"/>
  <c r="F115" i="35"/>
  <c r="F91" i="35"/>
  <c r="F71" i="35"/>
  <c r="F133" i="35"/>
  <c r="F28" i="35"/>
  <c r="F13" i="35"/>
  <c r="F114" i="35"/>
  <c r="F72" i="35"/>
  <c r="F70" i="35"/>
  <c r="F38" i="35"/>
  <c r="F23" i="35"/>
  <c r="F19" i="35"/>
  <c r="F137" i="35"/>
  <c r="F112" i="35"/>
  <c r="F106" i="35"/>
  <c r="F51" i="35"/>
  <c r="F29" i="35"/>
  <c r="F121" i="35"/>
  <c r="F88" i="35"/>
  <c r="F77" i="35"/>
  <c r="F62" i="35"/>
  <c r="F30" i="35"/>
  <c r="F60" i="35"/>
  <c r="F47" i="35"/>
  <c r="F35" i="35"/>
  <c r="F21" i="35"/>
  <c r="F27" i="35"/>
  <c r="F12" i="35"/>
  <c r="F45" i="35"/>
  <c r="F42" i="35"/>
  <c r="F43" i="35" s="1"/>
  <c r="F128" i="35"/>
  <c r="F90" i="35"/>
  <c r="F22" i="35"/>
  <c r="F20" i="35"/>
  <c r="F11" i="35"/>
  <c r="F92" i="35"/>
  <c r="F18" i="35"/>
  <c r="F14" i="35"/>
  <c r="F132" i="35"/>
  <c r="F36" i="35"/>
  <c r="F34" i="35"/>
  <c r="F31" i="35"/>
  <c r="O183" i="35"/>
  <c r="O184" i="35"/>
  <c r="O185" i="35" a="1"/>
  <c r="O185" i="35" s="1"/>
  <c r="O182" i="35" a="1"/>
  <c r="O182" i="35" s="1"/>
  <c r="O195" i="35" s="1"/>
  <c r="O178" i="35" a="1"/>
  <c r="O178" i="35" s="1"/>
  <c r="O191" i="35" s="1"/>
  <c r="O175" i="35" a="1"/>
  <c r="O175" i="35" s="1"/>
  <c r="O179" i="35" a="1"/>
  <c r="O179" i="35" s="1"/>
  <c r="O192" i="35" s="1"/>
  <c r="O174" i="35" a="1"/>
  <c r="O174" i="35" s="1"/>
  <c r="O180" i="35" a="1"/>
  <c r="O180" i="35" s="1"/>
  <c r="O193" i="35" s="1"/>
  <c r="O186" i="35"/>
  <c r="O165" i="35" a="1"/>
  <c r="O165" i="35" s="1"/>
  <c r="O162" i="35"/>
  <c r="O157" i="35" a="1"/>
  <c r="O157" i="35" s="1"/>
  <c r="O172" i="35" a="1"/>
  <c r="O172" i="35" s="1"/>
  <c r="O173" i="35" a="1"/>
  <c r="O173" i="35" s="1"/>
  <c r="O171" i="35" a="1"/>
  <c r="O171" i="35" s="1"/>
  <c r="O168" i="35" a="1"/>
  <c r="O168" i="35" s="1"/>
  <c r="O166" i="35" a="1"/>
  <c r="O166" i="35" s="1"/>
  <c r="O163" i="35"/>
  <c r="O167" i="35" a="1"/>
  <c r="O167" i="35" s="1"/>
  <c r="O158" i="35" a="1"/>
  <c r="O158" i="35" s="1"/>
  <c r="O159" i="35" s="1"/>
  <c r="O149" i="35" a="1"/>
  <c r="O149" i="35" s="1"/>
  <c r="O154" i="35" a="1"/>
  <c r="O154" i="35" s="1"/>
  <c r="O161" i="35"/>
  <c r="O150" i="35" a="1"/>
  <c r="O150" i="35" s="1"/>
  <c r="O145" i="35" a="1"/>
  <c r="O145" i="35" s="1"/>
  <c r="O181" i="35" a="1"/>
  <c r="O181" i="35" s="1"/>
  <c r="O194" i="35" s="1"/>
  <c r="O151" i="35" a="1"/>
  <c r="O151" i="35" s="1"/>
  <c r="O147" i="35" a="1"/>
  <c r="O147" i="35" s="1"/>
  <c r="O138" i="35"/>
  <c r="O130" i="35"/>
  <c r="O126" i="35"/>
  <c r="O143" i="35" a="1"/>
  <c r="O143" i="35" s="1"/>
  <c r="O131" i="35"/>
  <c r="O127" i="35"/>
  <c r="O153" i="35" a="1"/>
  <c r="O153" i="35" s="1"/>
  <c r="O152" i="35" a="1"/>
  <c r="O152" i="35" s="1"/>
  <c r="O148" i="35" a="1"/>
  <c r="O148" i="35" s="1"/>
  <c r="O144" i="35" a="1"/>
  <c r="O144" i="35" s="1"/>
  <c r="O132" i="35"/>
  <c r="O128" i="35"/>
  <c r="O124" i="35"/>
  <c r="O129" i="35"/>
  <c r="O113" i="35"/>
  <c r="O93" i="35"/>
  <c r="O89" i="35"/>
  <c r="O69" i="35"/>
  <c r="O125" i="35"/>
  <c r="O123" i="35"/>
  <c r="O119" i="35"/>
  <c r="O108" i="35"/>
  <c r="O81" i="35"/>
  <c r="O64" i="35"/>
  <c r="O60" i="35"/>
  <c r="O114" i="35"/>
  <c r="O90" i="35"/>
  <c r="O70" i="35"/>
  <c r="O115" i="35"/>
  <c r="O91" i="35"/>
  <c r="O71" i="35"/>
  <c r="O121" i="35"/>
  <c r="O106" i="35"/>
  <c r="O77" i="35"/>
  <c r="O137" i="35"/>
  <c r="O88" i="35"/>
  <c r="O38" i="35"/>
  <c r="O23" i="35"/>
  <c r="O19" i="35"/>
  <c r="O51" i="35"/>
  <c r="O29" i="35"/>
  <c r="O14" i="35"/>
  <c r="O65" i="35"/>
  <c r="O45" i="35"/>
  <c r="O34" i="35"/>
  <c r="O20" i="35"/>
  <c r="O47" i="35"/>
  <c r="O35" i="35"/>
  <c r="O21" i="35"/>
  <c r="O122" i="35"/>
  <c r="O120" i="35"/>
  <c r="O78" i="35"/>
  <c r="O76" i="35"/>
  <c r="O72" i="35"/>
  <c r="O62" i="35"/>
  <c r="O42" i="35"/>
  <c r="O43" i="35" s="1"/>
  <c r="O31" i="35"/>
  <c r="O27" i="35"/>
  <c r="O36" i="35"/>
  <c r="O112" i="35"/>
  <c r="O22" i="35"/>
  <c r="O11" i="35"/>
  <c r="O92" i="35"/>
  <c r="O63" i="35"/>
  <c r="O28" i="35"/>
  <c r="O61" i="35"/>
  <c r="O107" i="35"/>
  <c r="O30" i="35"/>
  <c r="O133" i="35"/>
  <c r="O100" i="35"/>
  <c r="O13" i="35"/>
  <c r="O12" i="35"/>
  <c r="O18" i="35"/>
  <c r="K185" i="35" a="1"/>
  <c r="K185" i="35" s="1"/>
  <c r="K186" i="35"/>
  <c r="K183" i="35"/>
  <c r="K180" i="35" a="1"/>
  <c r="K180" i="35" s="1"/>
  <c r="K193" i="35" s="1"/>
  <c r="K173" i="35" a="1"/>
  <c r="K173" i="35" s="1"/>
  <c r="K184" i="35"/>
  <c r="K181" i="35" a="1"/>
  <c r="K181" i="35" s="1"/>
  <c r="K194" i="35" s="1"/>
  <c r="K182" i="35" a="1"/>
  <c r="K182" i="35" s="1"/>
  <c r="K195" i="35" s="1"/>
  <c r="K178" i="35" a="1"/>
  <c r="K178" i="35" s="1"/>
  <c r="K191" i="35" s="1"/>
  <c r="K179" i="35" a="1"/>
  <c r="K179" i="35" s="1"/>
  <c r="K192" i="35" s="1"/>
  <c r="K172" i="35" a="1"/>
  <c r="K172" i="35" s="1"/>
  <c r="K166" i="35" a="1"/>
  <c r="K166" i="35" s="1"/>
  <c r="K174" i="35" a="1"/>
  <c r="K174" i="35" s="1"/>
  <c r="K171" i="35" a="1"/>
  <c r="K171" i="35" s="1"/>
  <c r="K168" i="35" a="1"/>
  <c r="K168" i="35" s="1"/>
  <c r="K167" i="35" a="1"/>
  <c r="K167" i="35" s="1"/>
  <c r="K161" i="35"/>
  <c r="K175" i="35" a="1"/>
  <c r="K175" i="35" s="1"/>
  <c r="K162" i="35"/>
  <c r="K154" i="35" a="1"/>
  <c r="K154" i="35" s="1"/>
  <c r="K150" i="35" a="1"/>
  <c r="K150" i="35" s="1"/>
  <c r="K145" i="35" a="1"/>
  <c r="K145" i="35" s="1"/>
  <c r="K165" i="35" a="1"/>
  <c r="K165" i="35" s="1"/>
  <c r="K157" i="35" a="1"/>
  <c r="K157" i="35" s="1"/>
  <c r="K151" i="35" a="1"/>
  <c r="K151" i="35" s="1"/>
  <c r="K152" i="35" a="1"/>
  <c r="K152" i="35" s="1"/>
  <c r="K148" i="35" a="1"/>
  <c r="K148" i="35" s="1"/>
  <c r="K144" i="35" a="1"/>
  <c r="K144" i="35" s="1"/>
  <c r="K132" i="35"/>
  <c r="K128" i="35"/>
  <c r="K124" i="35"/>
  <c r="K137" i="35"/>
  <c r="K133" i="35"/>
  <c r="K129" i="35"/>
  <c r="K125" i="35"/>
  <c r="K163" i="35"/>
  <c r="K138" i="35"/>
  <c r="K130" i="35"/>
  <c r="K126" i="35"/>
  <c r="K143" i="35" a="1"/>
  <c r="K143" i="35" s="1"/>
  <c r="K115" i="35"/>
  <c r="K91" i="35"/>
  <c r="K71" i="35"/>
  <c r="K131" i="35"/>
  <c r="K121" i="35"/>
  <c r="K106" i="35"/>
  <c r="K77" i="35"/>
  <c r="K62" i="35"/>
  <c r="K158" i="35" a="1"/>
  <c r="K158" i="35" s="1"/>
  <c r="K127" i="35"/>
  <c r="K112" i="35"/>
  <c r="K92" i="35"/>
  <c r="K88" i="35"/>
  <c r="K72" i="35"/>
  <c r="K153" i="35" a="1"/>
  <c r="K153" i="35" s="1"/>
  <c r="K113" i="35"/>
  <c r="K93" i="35"/>
  <c r="K89" i="35"/>
  <c r="K69" i="35"/>
  <c r="K123" i="35"/>
  <c r="K119" i="35"/>
  <c r="K108" i="35"/>
  <c r="K81" i="35"/>
  <c r="K64" i="35"/>
  <c r="K47" i="35"/>
  <c r="K35" i="35"/>
  <c r="K21" i="35"/>
  <c r="K18" i="35"/>
  <c r="K149" i="35" a="1"/>
  <c r="K149" i="35" s="1"/>
  <c r="K90" i="35"/>
  <c r="K61" i="35"/>
  <c r="K60" i="35"/>
  <c r="K42" i="35"/>
  <c r="K43" i="35" s="1"/>
  <c r="K31" i="35"/>
  <c r="K27" i="35"/>
  <c r="K12" i="35"/>
  <c r="K147" i="35" a="1"/>
  <c r="K147" i="35" s="1"/>
  <c r="K36" i="35"/>
  <c r="K22" i="35"/>
  <c r="K107" i="35"/>
  <c r="K65" i="35"/>
  <c r="K63" i="35"/>
  <c r="K38" i="35"/>
  <c r="K23" i="35"/>
  <c r="K19" i="35"/>
  <c r="K100" i="35"/>
  <c r="K51" i="35"/>
  <c r="K29" i="35"/>
  <c r="K114" i="35"/>
  <c r="K20" i="35"/>
  <c r="K14" i="35"/>
  <c r="K13" i="35"/>
  <c r="K28" i="35"/>
  <c r="K78" i="35"/>
  <c r="K122" i="35"/>
  <c r="K120" i="35"/>
  <c r="K34" i="35"/>
  <c r="K11" i="35"/>
  <c r="K45" i="35"/>
  <c r="K76" i="35"/>
  <c r="K70" i="35"/>
  <c r="K30" i="35"/>
  <c r="AC186" i="35"/>
  <c r="AC182" i="35" a="1"/>
  <c r="AC182" i="35" s="1"/>
  <c r="AC195" i="35" s="1"/>
  <c r="AC183" i="35"/>
  <c r="AC184" i="35"/>
  <c r="AC181" i="35" a="1"/>
  <c r="AC181" i="35" s="1"/>
  <c r="AC194" i="35" s="1"/>
  <c r="AC173" i="35" a="1"/>
  <c r="AC173" i="35" s="1"/>
  <c r="AC178" i="35" a="1"/>
  <c r="AC178" i="35" s="1"/>
  <c r="AC191" i="35" s="1"/>
  <c r="AC179" i="35" a="1"/>
  <c r="AC179" i="35" s="1"/>
  <c r="AC192" i="35" s="1"/>
  <c r="AC172" i="35" a="1"/>
  <c r="AC172" i="35" s="1"/>
  <c r="AC171" i="35" a="1"/>
  <c r="AC171" i="35" s="1"/>
  <c r="AC167" i="35" a="1"/>
  <c r="AC167" i="35" s="1"/>
  <c r="AC161" i="35"/>
  <c r="AC175" i="35" a="1"/>
  <c r="AC175" i="35" s="1"/>
  <c r="AC162" i="35"/>
  <c r="AC180" i="35" a="1"/>
  <c r="AC180" i="35" s="1"/>
  <c r="AC193" i="35" s="1"/>
  <c r="AC185" i="35" a="1"/>
  <c r="AC185" i="35" s="1"/>
  <c r="AC154" i="35" a="1"/>
  <c r="AC154" i="35" s="1"/>
  <c r="AC152" i="35" a="1"/>
  <c r="AC152" i="35" s="1"/>
  <c r="AC148" i="35" a="1"/>
  <c r="AC148" i="35" s="1"/>
  <c r="AC166" i="35" a="1"/>
  <c r="AC166" i="35" s="1"/>
  <c r="AC144" i="35" a="1"/>
  <c r="AC144" i="35" s="1"/>
  <c r="AC149" i="35" a="1"/>
  <c r="AC149" i="35" s="1"/>
  <c r="AC163" i="35"/>
  <c r="AC150" i="35" a="1"/>
  <c r="AC150" i="35" s="1"/>
  <c r="AC145" i="35" a="1"/>
  <c r="AC145" i="35" s="1"/>
  <c r="AC168" i="35" a="1"/>
  <c r="AC168" i="35" s="1"/>
  <c r="AC165" i="35" a="1"/>
  <c r="AC165" i="35" s="1"/>
  <c r="AC157" i="35" a="1"/>
  <c r="AC157" i="35" s="1"/>
  <c r="AC143" i="35" a="1"/>
  <c r="AC143" i="35" s="1"/>
  <c r="AC137" i="35"/>
  <c r="AC133" i="35"/>
  <c r="AC129" i="35"/>
  <c r="AC125" i="35"/>
  <c r="AC153" i="35" a="1"/>
  <c r="AC153" i="35" s="1"/>
  <c r="AC138" i="35"/>
  <c r="AC130" i="35"/>
  <c r="AC126" i="35"/>
  <c r="AC174" i="35" a="1"/>
  <c r="AC174" i="35" s="1"/>
  <c r="AC158" i="35" a="1"/>
  <c r="AC158" i="35" s="1"/>
  <c r="AC151" i="35" a="1"/>
  <c r="AC151" i="35" s="1"/>
  <c r="AC147" i="35" a="1"/>
  <c r="AC147" i="35" s="1"/>
  <c r="AC131" i="35"/>
  <c r="AC127" i="35"/>
  <c r="AC124" i="35"/>
  <c r="AC112" i="35"/>
  <c r="AC92" i="35"/>
  <c r="AC88" i="35"/>
  <c r="AC72" i="35"/>
  <c r="AC122" i="35"/>
  <c r="AC107" i="35"/>
  <c r="AC78" i="35"/>
  <c r="AC63" i="35"/>
  <c r="AC113" i="35"/>
  <c r="AC93" i="35"/>
  <c r="AC89" i="35"/>
  <c r="AC69" i="35"/>
  <c r="AC114" i="35"/>
  <c r="AC90" i="35"/>
  <c r="AC70" i="35"/>
  <c r="AC120" i="35"/>
  <c r="AC100" i="35"/>
  <c r="AC76" i="35"/>
  <c r="AC65" i="35"/>
  <c r="AC36" i="35"/>
  <c r="AC22" i="35"/>
  <c r="AC18" i="35"/>
  <c r="AC108" i="35"/>
  <c r="AC64" i="35"/>
  <c r="AC28" i="35"/>
  <c r="AC13" i="35"/>
  <c r="AC106" i="35"/>
  <c r="AC38" i="35"/>
  <c r="AC23" i="35"/>
  <c r="AC19" i="35"/>
  <c r="AC132" i="35"/>
  <c r="AC121" i="35"/>
  <c r="AC119" i="35"/>
  <c r="AC115" i="35"/>
  <c r="AC77" i="35"/>
  <c r="AC71" i="35"/>
  <c r="AC60" i="35"/>
  <c r="AC45" i="35"/>
  <c r="AC34" i="35"/>
  <c r="AC20" i="35"/>
  <c r="AC30" i="35"/>
  <c r="AC123" i="35"/>
  <c r="AC62" i="35"/>
  <c r="AC21" i="35"/>
  <c r="AC128" i="35"/>
  <c r="AC91" i="35"/>
  <c r="AC35" i="35"/>
  <c r="AC51" i="35"/>
  <c r="AC47" i="35"/>
  <c r="AC14" i="35"/>
  <c r="AC81" i="35"/>
  <c r="AC27" i="35"/>
  <c r="AC61" i="35"/>
  <c r="AC31" i="35"/>
  <c r="AC29" i="35"/>
  <c r="AC12" i="35"/>
  <c r="AC11" i="35"/>
  <c r="AC42" i="35"/>
  <c r="AC43" i="35" s="1"/>
  <c r="BD184" i="35"/>
  <c r="BD185" i="35" a="1"/>
  <c r="BD185" i="35" s="1"/>
  <c r="BD182" i="35" a="1"/>
  <c r="BD182" i="35" s="1"/>
  <c r="BD195" i="35" s="1"/>
  <c r="BD179" i="35" a="1"/>
  <c r="BD179" i="35" s="1"/>
  <c r="BD192" i="35" s="1"/>
  <c r="BD174" i="35" a="1"/>
  <c r="BD174" i="35" s="1"/>
  <c r="BD173" i="35" a="1"/>
  <c r="BD173" i="35" s="1"/>
  <c r="BD180" i="35" a="1"/>
  <c r="BD180" i="35" s="1"/>
  <c r="BD193" i="35" s="1"/>
  <c r="BD172" i="35" a="1"/>
  <c r="BD172" i="35" s="1"/>
  <c r="BD162" i="35"/>
  <c r="BD183" i="35"/>
  <c r="BD168" i="35" a="1"/>
  <c r="BD168" i="35" s="1"/>
  <c r="BD186" i="35"/>
  <c r="BD171" i="35" a="1"/>
  <c r="BD171" i="35" s="1"/>
  <c r="BD158" i="35" a="1"/>
  <c r="BD158" i="35" s="1"/>
  <c r="BD178" i="35" a="1"/>
  <c r="BD178" i="35" s="1"/>
  <c r="BD181" i="35" a="1"/>
  <c r="BD181" i="35" s="1"/>
  <c r="BD194" i="35" s="1"/>
  <c r="BD150" i="35" a="1"/>
  <c r="BD150" i="35" s="1"/>
  <c r="BD145" i="35" a="1"/>
  <c r="BD145" i="35" s="1"/>
  <c r="BD166" i="35" a="1"/>
  <c r="BD166" i="35" s="1"/>
  <c r="BD165" i="35" a="1"/>
  <c r="BD165" i="35" s="1"/>
  <c r="BD157" i="35" a="1"/>
  <c r="BD157" i="35" s="1"/>
  <c r="BD152" i="35" a="1"/>
  <c r="BD152" i="35" s="1"/>
  <c r="BD175" i="35" a="1"/>
  <c r="BD175" i="35" s="1"/>
  <c r="BD161" i="35"/>
  <c r="BD154" i="35" a="1"/>
  <c r="BD154" i="35" s="1"/>
  <c r="BD148" i="35" a="1"/>
  <c r="BD148" i="35" s="1"/>
  <c r="BD153" i="35" a="1"/>
  <c r="BD153" i="35" s="1"/>
  <c r="BD167" i="35" a="1"/>
  <c r="BD167" i="35" s="1"/>
  <c r="BD131" i="35"/>
  <c r="BD127" i="35"/>
  <c r="BD123" i="35"/>
  <c r="BD163" i="35"/>
  <c r="BD151" i="35" a="1"/>
  <c r="BD151" i="35" s="1"/>
  <c r="BD149" i="35" a="1"/>
  <c r="BD149" i="35" s="1"/>
  <c r="BD132" i="35"/>
  <c r="BD128" i="35"/>
  <c r="BD124" i="35"/>
  <c r="BD147" i="35" a="1"/>
  <c r="BD147" i="35" s="1"/>
  <c r="BD144" i="35" a="1"/>
  <c r="BD144" i="35" s="1"/>
  <c r="BD143" i="35" a="1"/>
  <c r="BD143" i="35" s="1"/>
  <c r="BD138" i="35"/>
  <c r="BD129" i="35"/>
  <c r="BD119" i="35"/>
  <c r="BD108" i="35"/>
  <c r="BD81" i="35"/>
  <c r="BD64" i="35"/>
  <c r="BD125" i="35"/>
  <c r="BD114" i="35"/>
  <c r="BD90" i="35"/>
  <c r="BD70" i="35"/>
  <c r="BD120" i="35"/>
  <c r="BD100" i="35"/>
  <c r="BD76" i="35"/>
  <c r="BD65" i="35"/>
  <c r="BD121" i="35"/>
  <c r="BD106" i="35"/>
  <c r="BD77" i="35"/>
  <c r="BD62" i="35"/>
  <c r="BD130" i="35"/>
  <c r="BD112" i="35"/>
  <c r="BD92" i="35"/>
  <c r="BD88" i="35"/>
  <c r="BD72" i="35"/>
  <c r="BD60" i="35"/>
  <c r="BD51" i="35"/>
  <c r="BD29" i="35"/>
  <c r="BD14" i="35"/>
  <c r="BD133" i="35"/>
  <c r="BD45" i="35"/>
  <c r="BD34" i="35"/>
  <c r="BD20" i="35"/>
  <c r="BD137" i="35"/>
  <c r="BD115" i="35"/>
  <c r="BD71" i="35"/>
  <c r="BD30" i="35"/>
  <c r="BD93" i="35"/>
  <c r="BD91" i="35"/>
  <c r="BD42" i="35"/>
  <c r="BD43" i="35" s="1"/>
  <c r="BD31" i="35"/>
  <c r="BD27" i="35"/>
  <c r="BD122" i="35"/>
  <c r="BD89" i="35"/>
  <c r="BD78" i="35"/>
  <c r="BD36" i="35"/>
  <c r="BD22" i="35"/>
  <c r="BD18" i="35"/>
  <c r="BD61" i="35"/>
  <c r="BD47" i="35"/>
  <c r="BD35" i="35"/>
  <c r="BD69" i="35"/>
  <c r="BD12" i="35"/>
  <c r="BD113" i="35"/>
  <c r="BD11" i="35"/>
  <c r="BD23" i="35"/>
  <c r="BD21" i="35"/>
  <c r="BD126" i="35"/>
  <c r="BD28" i="35"/>
  <c r="BD107" i="35"/>
  <c r="BD13" i="35"/>
  <c r="BD63" i="35"/>
  <c r="BD19" i="35"/>
  <c r="BD38" i="35"/>
  <c r="S185" i="35" a="1"/>
  <c r="S185" i="35" s="1"/>
  <c r="S186" i="35"/>
  <c r="S183" i="35"/>
  <c r="S180" i="35" a="1"/>
  <c r="S180" i="35" s="1"/>
  <c r="S193" i="35" s="1"/>
  <c r="S181" i="35" a="1"/>
  <c r="S181" i="35" s="1"/>
  <c r="S175" i="35" a="1"/>
  <c r="S175" i="35" s="1"/>
  <c r="S174" i="35" a="1"/>
  <c r="S174" i="35" s="1"/>
  <c r="S182" i="35" a="1"/>
  <c r="S182" i="35" s="1"/>
  <c r="S195" i="35" s="1"/>
  <c r="S178" i="35" a="1"/>
  <c r="S178" i="35" s="1"/>
  <c r="S191" i="35" s="1"/>
  <c r="S173" i="35" a="1"/>
  <c r="S173" i="35" s="1"/>
  <c r="S158" i="35" a="1"/>
  <c r="S158" i="35" s="1"/>
  <c r="S161" i="35"/>
  <c r="S165" i="35" a="1"/>
  <c r="S165" i="35" s="1"/>
  <c r="S157" i="35" a="1"/>
  <c r="S157" i="35" s="1"/>
  <c r="S179" i="35" a="1"/>
  <c r="S179" i="35" s="1"/>
  <c r="S192" i="35" s="1"/>
  <c r="S168" i="35" a="1"/>
  <c r="S168" i="35" s="1"/>
  <c r="S166" i="35" a="1"/>
  <c r="S166" i="35" s="1"/>
  <c r="S171" i="35" a="1"/>
  <c r="S171" i="35" s="1"/>
  <c r="S153" i="35" a="1"/>
  <c r="S153" i="35" s="1"/>
  <c r="S148" i="35" a="1"/>
  <c r="S148" i="35" s="1"/>
  <c r="S144" i="35" a="1"/>
  <c r="S144" i="35" s="1"/>
  <c r="S163" i="35"/>
  <c r="S154" i="35" a="1"/>
  <c r="S154" i="35" s="1"/>
  <c r="S149" i="35" a="1"/>
  <c r="S149" i="35" s="1"/>
  <c r="S162" i="35"/>
  <c r="S150" i="35" a="1"/>
  <c r="S150" i="35" s="1"/>
  <c r="S145" i="35" a="1"/>
  <c r="S145" i="35" s="1"/>
  <c r="S132" i="35"/>
  <c r="S128" i="35"/>
  <c r="S124" i="35"/>
  <c r="S152" i="35" a="1"/>
  <c r="S152" i="35" s="1"/>
  <c r="S151" i="35" a="1"/>
  <c r="S151" i="35" s="1"/>
  <c r="S147" i="35" a="1"/>
  <c r="S147" i="35" s="1"/>
  <c r="S137" i="35"/>
  <c r="S133" i="35"/>
  <c r="S129" i="35"/>
  <c r="S125" i="35"/>
  <c r="S143" i="35" a="1"/>
  <c r="S143" i="35" s="1"/>
  <c r="S172" i="35" a="1"/>
  <c r="S172" i="35" s="1"/>
  <c r="S138" i="35"/>
  <c r="S130" i="35"/>
  <c r="S126" i="35"/>
  <c r="S115" i="35"/>
  <c r="S91" i="35"/>
  <c r="S71" i="35"/>
  <c r="S184" i="35"/>
  <c r="S121" i="35"/>
  <c r="S106" i="35"/>
  <c r="S77" i="35"/>
  <c r="S62" i="35"/>
  <c r="S112" i="35"/>
  <c r="S92" i="35"/>
  <c r="S88" i="35"/>
  <c r="S72" i="35"/>
  <c r="S113" i="35"/>
  <c r="S93" i="35"/>
  <c r="S89" i="35"/>
  <c r="S69" i="35"/>
  <c r="S123" i="35"/>
  <c r="S119" i="35"/>
  <c r="S108" i="35"/>
  <c r="S81" i="35"/>
  <c r="S64" i="35"/>
  <c r="S47" i="35"/>
  <c r="S35" i="35"/>
  <c r="S21" i="35"/>
  <c r="S107" i="35"/>
  <c r="S65" i="35"/>
  <c r="S63" i="35"/>
  <c r="S42" i="35"/>
  <c r="S43" i="35" s="1"/>
  <c r="S31" i="35"/>
  <c r="S27" i="35"/>
  <c r="S12" i="35"/>
  <c r="S18" i="35"/>
  <c r="S100" i="35"/>
  <c r="S36" i="35"/>
  <c r="S22" i="35"/>
  <c r="S127" i="35"/>
  <c r="S120" i="35"/>
  <c r="S114" i="35"/>
  <c r="S76" i="35"/>
  <c r="S70" i="35"/>
  <c r="S38" i="35"/>
  <c r="S23" i="35"/>
  <c r="S19" i="35"/>
  <c r="S131" i="35"/>
  <c r="S51" i="35"/>
  <c r="S29" i="35"/>
  <c r="S90" i="35"/>
  <c r="S78" i="35"/>
  <c r="S167" i="35" a="1"/>
  <c r="S167" i="35" s="1"/>
  <c r="S122" i="35"/>
  <c r="S60" i="35"/>
  <c r="S61" i="35"/>
  <c r="S45" i="35"/>
  <c r="S14" i="35"/>
  <c r="S13" i="35"/>
  <c r="S20" i="35"/>
  <c r="S11" i="35"/>
  <c r="S34" i="35"/>
  <c r="S30" i="35"/>
  <c r="S28" i="35"/>
  <c r="AS186" i="35"/>
  <c r="AS182" i="35" a="1"/>
  <c r="AS182" i="35" s="1"/>
  <c r="AS195" i="35" s="1"/>
  <c r="AS183" i="35"/>
  <c r="AS184" i="35"/>
  <c r="AS185" i="35" a="1"/>
  <c r="AS185" i="35" s="1"/>
  <c r="AS181" i="35" a="1"/>
  <c r="AS181" i="35" s="1"/>
  <c r="AS194" i="35" s="1"/>
  <c r="AS175" i="35" a="1"/>
  <c r="AS175" i="35" s="1"/>
  <c r="AS174" i="35" a="1"/>
  <c r="AS174" i="35" s="1"/>
  <c r="AS178" i="35" a="1"/>
  <c r="AS178" i="35" s="1"/>
  <c r="AS191" i="35" s="1"/>
  <c r="AS173" i="35" a="1"/>
  <c r="AS173" i="35" s="1"/>
  <c r="AS179" i="35" a="1"/>
  <c r="AS179" i="35" s="1"/>
  <c r="AS192" i="35" s="1"/>
  <c r="AS172" i="35" a="1"/>
  <c r="AS172" i="35" s="1"/>
  <c r="AS161" i="35"/>
  <c r="AS168" i="35" a="1"/>
  <c r="AS168" i="35" s="1"/>
  <c r="AS171" i="35" a="1"/>
  <c r="AS171" i="35" s="1"/>
  <c r="AS162" i="35"/>
  <c r="AS167" i="35" a="1"/>
  <c r="AS167" i="35" s="1"/>
  <c r="AS158" i="35" a="1"/>
  <c r="AS158" i="35" s="1"/>
  <c r="AS166" i="35" a="1"/>
  <c r="AS166" i="35" s="1"/>
  <c r="AS149" i="35" a="1"/>
  <c r="AS149" i="35" s="1"/>
  <c r="AS165" i="35" a="1"/>
  <c r="AS165" i="35" s="1"/>
  <c r="AS157" i="35" a="1"/>
  <c r="AS157" i="35" s="1"/>
  <c r="AS163" i="35"/>
  <c r="AS151" i="35" a="1"/>
  <c r="AS151" i="35" s="1"/>
  <c r="AS143" i="35" a="1"/>
  <c r="AS143" i="35" s="1"/>
  <c r="AS147" i="35" a="1"/>
  <c r="AS147" i="35" s="1"/>
  <c r="AS137" i="35"/>
  <c r="AS133" i="35"/>
  <c r="AS129" i="35"/>
  <c r="AS125" i="35"/>
  <c r="AS152" i="35" a="1"/>
  <c r="AS152" i="35" s="1"/>
  <c r="AS150" i="35" a="1"/>
  <c r="AS150" i="35" s="1"/>
  <c r="AS148" i="35" a="1"/>
  <c r="AS148" i="35" s="1"/>
  <c r="AS138" i="35"/>
  <c r="AS130" i="35"/>
  <c r="AS126" i="35"/>
  <c r="AS180" i="35" a="1"/>
  <c r="AS180" i="35" s="1"/>
  <c r="AS193" i="35" s="1"/>
  <c r="AS145" i="35" a="1"/>
  <c r="AS145" i="35" s="1"/>
  <c r="AS144" i="35" a="1"/>
  <c r="AS144" i="35" s="1"/>
  <c r="AS154" i="35" a="1"/>
  <c r="AS154" i="35" s="1"/>
  <c r="AS131" i="35"/>
  <c r="AS127" i="35"/>
  <c r="AS123" i="35"/>
  <c r="AS132" i="35"/>
  <c r="AS112" i="35"/>
  <c r="AS92" i="35"/>
  <c r="AS88" i="35"/>
  <c r="AS72" i="35"/>
  <c r="AS128" i="35"/>
  <c r="AS122" i="35"/>
  <c r="AS107" i="35"/>
  <c r="AS78" i="35"/>
  <c r="AS63" i="35"/>
  <c r="AS124" i="35"/>
  <c r="AS113" i="35"/>
  <c r="AS93" i="35"/>
  <c r="AS89" i="35"/>
  <c r="AS69" i="35"/>
  <c r="AS114" i="35"/>
  <c r="AS90" i="35"/>
  <c r="AS70" i="35"/>
  <c r="AS153" i="35" a="1"/>
  <c r="AS153" i="35" s="1"/>
  <c r="AS120" i="35"/>
  <c r="AS100" i="35"/>
  <c r="AS76" i="35"/>
  <c r="AS65" i="35"/>
  <c r="AS91" i="35"/>
  <c r="AS60" i="35"/>
  <c r="AS36" i="35"/>
  <c r="AS22" i="35"/>
  <c r="AS18" i="35"/>
  <c r="AS28" i="35"/>
  <c r="AS13" i="35"/>
  <c r="AS38" i="35"/>
  <c r="AS23" i="35"/>
  <c r="AS19" i="35"/>
  <c r="AS106" i="35"/>
  <c r="AS62" i="35"/>
  <c r="AS45" i="35"/>
  <c r="AS34" i="35"/>
  <c r="AS20" i="35"/>
  <c r="AS81" i="35"/>
  <c r="AS30" i="35"/>
  <c r="AS71" i="35"/>
  <c r="AS12" i="35"/>
  <c r="AS11" i="35"/>
  <c r="AS64" i="35"/>
  <c r="AS31" i="35"/>
  <c r="AS108" i="35"/>
  <c r="AS42" i="35"/>
  <c r="AS43" i="35" s="1"/>
  <c r="AS35" i="35"/>
  <c r="AS21" i="35"/>
  <c r="AS77" i="35"/>
  <c r="AS14" i="35"/>
  <c r="AS115" i="35"/>
  <c r="AS61" i="35"/>
  <c r="AS121" i="35"/>
  <c r="AS29" i="35"/>
  <c r="AS27" i="35"/>
  <c r="AS119" i="35"/>
  <c r="AS51" i="35"/>
  <c r="AS47" i="35"/>
  <c r="I184" i="35"/>
  <c r="I185" i="35" a="1"/>
  <c r="I185" i="35" s="1"/>
  <c r="I186" i="35"/>
  <c r="I179" i="35" a="1"/>
  <c r="I179" i="35" s="1"/>
  <c r="I192" i="35" s="1"/>
  <c r="I175" i="35" a="1"/>
  <c r="I175" i="35" s="1"/>
  <c r="I174" i="35" a="1"/>
  <c r="I174" i="35" s="1"/>
  <c r="I180" i="35" a="1"/>
  <c r="I180" i="35" s="1"/>
  <c r="I193" i="35" s="1"/>
  <c r="I181" i="35" a="1"/>
  <c r="I181" i="35" s="1"/>
  <c r="I194" i="35" s="1"/>
  <c r="I183" i="35"/>
  <c r="I173" i="35" a="1"/>
  <c r="I173" i="35" s="1"/>
  <c r="I163" i="35"/>
  <c r="I172" i="35" a="1"/>
  <c r="I172" i="35" s="1"/>
  <c r="I182" i="35" a="1"/>
  <c r="I182" i="35" s="1"/>
  <c r="I195" i="35" s="1"/>
  <c r="I171" i="35" a="1"/>
  <c r="I171" i="35" s="1"/>
  <c r="I168" i="35" a="1"/>
  <c r="I168" i="35" s="1"/>
  <c r="I167" i="35" a="1"/>
  <c r="I167" i="35" s="1"/>
  <c r="I166" i="35" a="1"/>
  <c r="I166" i="35" s="1"/>
  <c r="I178" i="35" a="1"/>
  <c r="I178" i="35" s="1"/>
  <c r="I191" i="35" s="1"/>
  <c r="I152" i="35" a="1"/>
  <c r="I152" i="35" s="1"/>
  <c r="I148" i="35" a="1"/>
  <c r="I148" i="35" s="1"/>
  <c r="I144" i="35" a="1"/>
  <c r="I144" i="35" s="1"/>
  <c r="I162" i="35"/>
  <c r="I153" i="35" a="1"/>
  <c r="I153" i="35" s="1"/>
  <c r="I149" i="35" a="1"/>
  <c r="I149" i="35" s="1"/>
  <c r="I161" i="35"/>
  <c r="I150" i="35" a="1"/>
  <c r="I150" i="35" s="1"/>
  <c r="I145" i="35" a="1"/>
  <c r="I145" i="35" s="1"/>
  <c r="I158" i="35" a="1"/>
  <c r="I158" i="35" s="1"/>
  <c r="I151" i="35" a="1"/>
  <c r="I151" i="35" s="1"/>
  <c r="I147" i="35" a="1"/>
  <c r="I147" i="35" s="1"/>
  <c r="I131" i="35"/>
  <c r="I127" i="35"/>
  <c r="I165" i="35" a="1"/>
  <c r="I165" i="35" s="1"/>
  <c r="I143" i="35" a="1"/>
  <c r="I143" i="35" s="1"/>
  <c r="I132" i="35"/>
  <c r="I128" i="35"/>
  <c r="I124" i="35"/>
  <c r="I154" i="35" a="1"/>
  <c r="I154" i="35" s="1"/>
  <c r="I137" i="35"/>
  <c r="I133" i="35"/>
  <c r="I129" i="35"/>
  <c r="I125" i="35"/>
  <c r="I114" i="35"/>
  <c r="I90" i="35"/>
  <c r="I70" i="35"/>
  <c r="I138" i="35"/>
  <c r="I120" i="35"/>
  <c r="I100" i="35"/>
  <c r="I76" i="35"/>
  <c r="I65" i="35"/>
  <c r="I61" i="35"/>
  <c r="I115" i="35"/>
  <c r="I91" i="35"/>
  <c r="I71" i="35"/>
  <c r="I112" i="35"/>
  <c r="I92" i="35"/>
  <c r="I88" i="35"/>
  <c r="I72" i="35"/>
  <c r="I122" i="35"/>
  <c r="I107" i="35"/>
  <c r="I78" i="35"/>
  <c r="I63" i="35"/>
  <c r="I45" i="35"/>
  <c r="I34" i="35"/>
  <c r="I20" i="35"/>
  <c r="I108" i="35"/>
  <c r="I106" i="35"/>
  <c r="I64" i="35"/>
  <c r="I30" i="35"/>
  <c r="I11" i="35"/>
  <c r="I62" i="35"/>
  <c r="I47" i="35"/>
  <c r="I35" i="35"/>
  <c r="I21" i="35"/>
  <c r="I157" i="35" a="1"/>
  <c r="I157" i="35" s="1"/>
  <c r="I119" i="35"/>
  <c r="I113" i="35"/>
  <c r="I69" i="35"/>
  <c r="I36" i="35"/>
  <c r="I22" i="35"/>
  <c r="I18" i="35"/>
  <c r="I126" i="35"/>
  <c r="I93" i="35"/>
  <c r="I28" i="35"/>
  <c r="I81" i="35"/>
  <c r="I89" i="35"/>
  <c r="I121" i="35"/>
  <c r="I51" i="35"/>
  <c r="I14" i="35"/>
  <c r="I13" i="35"/>
  <c r="I12" i="35"/>
  <c r="I42" i="35"/>
  <c r="I43" i="35" s="1"/>
  <c r="I123" i="35"/>
  <c r="I31" i="35"/>
  <c r="I38" i="35"/>
  <c r="I77" i="35"/>
  <c r="I130" i="35"/>
  <c r="I60" i="35"/>
  <c r="I29" i="35"/>
  <c r="I27" i="35"/>
  <c r="I23" i="35"/>
  <c r="I19" i="35"/>
  <c r="R185" i="35" a="1"/>
  <c r="R185" i="35" s="1"/>
  <c r="R186" i="35"/>
  <c r="R180" i="35" a="1"/>
  <c r="R180" i="35" s="1"/>
  <c r="R193" i="35" s="1"/>
  <c r="R183" i="35"/>
  <c r="R181" i="35" a="1"/>
  <c r="R181" i="35" s="1"/>
  <c r="R194" i="35" s="1"/>
  <c r="R174" i="35" a="1"/>
  <c r="R174" i="35" s="1"/>
  <c r="R184" i="35"/>
  <c r="R182" i="35" a="1"/>
  <c r="R182" i="35" s="1"/>
  <c r="R195" i="35" s="1"/>
  <c r="R167" i="35" a="1"/>
  <c r="R167" i="35" s="1"/>
  <c r="R163" i="35"/>
  <c r="R178" i="35" a="1"/>
  <c r="R178" i="35" s="1"/>
  <c r="R191" i="35" s="1"/>
  <c r="R175" i="35" a="1"/>
  <c r="R175" i="35" s="1"/>
  <c r="R173" i="35" a="1"/>
  <c r="R173" i="35" s="1"/>
  <c r="R158" i="35" a="1"/>
  <c r="R158" i="35" s="1"/>
  <c r="R161" i="35"/>
  <c r="R171" i="35" a="1"/>
  <c r="R171" i="35" s="1"/>
  <c r="R168" i="35" a="1"/>
  <c r="R168" i="35" s="1"/>
  <c r="R152" i="35" a="1"/>
  <c r="R152" i="35" s="1"/>
  <c r="R148" i="35" a="1"/>
  <c r="R148" i="35" s="1"/>
  <c r="R144" i="35" a="1"/>
  <c r="R144" i="35" s="1"/>
  <c r="R153" i="35" a="1"/>
  <c r="R153" i="35" s="1"/>
  <c r="R165" i="35" a="1"/>
  <c r="R165" i="35" s="1"/>
  <c r="R157" i="35" a="1"/>
  <c r="R157" i="35" s="1"/>
  <c r="R162" i="35"/>
  <c r="R150" i="35" a="1"/>
  <c r="R150" i="35" s="1"/>
  <c r="R145" i="35" a="1"/>
  <c r="R145" i="35" s="1"/>
  <c r="R166" i="35" a="1"/>
  <c r="R166" i="35" s="1"/>
  <c r="R132" i="35"/>
  <c r="R128" i="35"/>
  <c r="R124" i="35"/>
  <c r="R151" i="35" a="1"/>
  <c r="R151" i="35" s="1"/>
  <c r="R149" i="35" a="1"/>
  <c r="R149" i="35" s="1"/>
  <c r="R147" i="35" a="1"/>
  <c r="R147" i="35" s="1"/>
  <c r="R137" i="35"/>
  <c r="R133" i="35"/>
  <c r="R129" i="35"/>
  <c r="R125" i="35"/>
  <c r="R143" i="35" a="1"/>
  <c r="R143" i="35" s="1"/>
  <c r="R127" i="35"/>
  <c r="R120" i="35"/>
  <c r="R100" i="35"/>
  <c r="R76" i="35"/>
  <c r="R65" i="35"/>
  <c r="R172" i="35" a="1"/>
  <c r="R172" i="35" s="1"/>
  <c r="R115" i="35"/>
  <c r="R91" i="35"/>
  <c r="R71" i="35"/>
  <c r="R130" i="35"/>
  <c r="R121" i="35"/>
  <c r="R106" i="35"/>
  <c r="R77" i="35"/>
  <c r="R122" i="35"/>
  <c r="R107" i="35"/>
  <c r="R78" i="35"/>
  <c r="R63" i="35"/>
  <c r="R154" i="35" a="1"/>
  <c r="R154" i="35" s="1"/>
  <c r="R138" i="35"/>
  <c r="R113" i="35"/>
  <c r="R93" i="35"/>
  <c r="R89" i="35"/>
  <c r="R69" i="35"/>
  <c r="R179" i="35" a="1"/>
  <c r="R179" i="35" s="1"/>
  <c r="R192" i="35" s="1"/>
  <c r="R119" i="35"/>
  <c r="R30" i="35"/>
  <c r="R11" i="35"/>
  <c r="R47" i="35"/>
  <c r="R35" i="35"/>
  <c r="R21" i="35"/>
  <c r="R42" i="35"/>
  <c r="R43" i="35" s="1"/>
  <c r="R31" i="35"/>
  <c r="R27" i="35"/>
  <c r="R72" i="35"/>
  <c r="R61" i="35"/>
  <c r="R60" i="35"/>
  <c r="R28" i="35"/>
  <c r="R114" i="35"/>
  <c r="R112" i="35"/>
  <c r="R108" i="35"/>
  <c r="R70" i="35"/>
  <c r="R64" i="35"/>
  <c r="R38" i="35"/>
  <c r="R23" i="35"/>
  <c r="R19" i="35"/>
  <c r="R88" i="35"/>
  <c r="R34" i="35"/>
  <c r="R29" i="35"/>
  <c r="R126" i="35"/>
  <c r="R81" i="35"/>
  <c r="R36" i="35"/>
  <c r="R131" i="35"/>
  <c r="R92" i="35"/>
  <c r="R90" i="35"/>
  <c r="R18" i="35"/>
  <c r="R123" i="35"/>
  <c r="R22" i="35"/>
  <c r="R51" i="35"/>
  <c r="R62" i="35"/>
  <c r="R45" i="35"/>
  <c r="R14" i="35"/>
  <c r="R13" i="35"/>
  <c r="R12" i="35"/>
  <c r="R20" i="35"/>
  <c r="V183" i="35"/>
  <c r="V184" i="35"/>
  <c r="V185" i="35" a="1"/>
  <c r="V185" i="35" s="1"/>
  <c r="V175" i="35" a="1"/>
  <c r="V175" i="35" s="1"/>
  <c r="V174" i="35" a="1"/>
  <c r="V174" i="35" s="1"/>
  <c r="V182" i="35" a="1"/>
  <c r="V182" i="35" s="1"/>
  <c r="V195" i="35" s="1"/>
  <c r="V178" i="35" a="1"/>
  <c r="V178" i="35" s="1"/>
  <c r="V173" i="35" a="1"/>
  <c r="V173" i="35" s="1"/>
  <c r="V179" i="35" a="1"/>
  <c r="V179" i="35" s="1"/>
  <c r="V192" i="35" s="1"/>
  <c r="V166" i="35" a="1"/>
  <c r="V166" i="35" s="1"/>
  <c r="V165" i="35" a="1"/>
  <c r="V165" i="35" s="1"/>
  <c r="V161" i="35"/>
  <c r="V172" i="35" a="1"/>
  <c r="V172" i="35" s="1"/>
  <c r="V168" i="35" a="1"/>
  <c r="V168" i="35" s="1"/>
  <c r="V171" i="35" a="1"/>
  <c r="V171" i="35" s="1"/>
  <c r="V167" i="35" a="1"/>
  <c r="V167" i="35" s="1"/>
  <c r="V158" i="35" a="1"/>
  <c r="V158" i="35" s="1"/>
  <c r="V181" i="35" a="1"/>
  <c r="V181" i="35" s="1"/>
  <c r="V194" i="35" s="1"/>
  <c r="V163" i="35"/>
  <c r="V180" i="35" a="1"/>
  <c r="V180" i="35" s="1"/>
  <c r="V193" i="35" s="1"/>
  <c r="V151" i="35" a="1"/>
  <c r="V151" i="35" s="1"/>
  <c r="V147" i="35" a="1"/>
  <c r="V147" i="35" s="1"/>
  <c r="V157" i="35" a="1"/>
  <c r="V157" i="35" s="1"/>
  <c r="V152" i="35" a="1"/>
  <c r="V152" i="35" s="1"/>
  <c r="V154" i="35" a="1"/>
  <c r="V154" i="35" s="1"/>
  <c r="V149" i="35" a="1"/>
  <c r="V149" i="35" s="1"/>
  <c r="V150" i="35" a="1"/>
  <c r="V150" i="35" s="1"/>
  <c r="V148" i="35" a="1"/>
  <c r="V148" i="35" s="1"/>
  <c r="V144" i="35" a="1"/>
  <c r="V144" i="35" s="1"/>
  <c r="V145" i="35" a="1"/>
  <c r="V145" i="35" s="1"/>
  <c r="V138" i="35"/>
  <c r="V130" i="35"/>
  <c r="V126" i="35"/>
  <c r="V162" i="35"/>
  <c r="V131" i="35"/>
  <c r="V127" i="35"/>
  <c r="V186" i="35"/>
  <c r="V132" i="35"/>
  <c r="V122" i="35"/>
  <c r="V107" i="35"/>
  <c r="V78" i="35"/>
  <c r="V63" i="35"/>
  <c r="V143" i="35" a="1"/>
  <c r="V143" i="35" s="1"/>
  <c r="V137" i="35"/>
  <c r="V128" i="35"/>
  <c r="V113" i="35"/>
  <c r="V93" i="35"/>
  <c r="V89" i="35"/>
  <c r="V69" i="35"/>
  <c r="V153" i="35" a="1"/>
  <c r="V153" i="35" s="1"/>
  <c r="V124" i="35"/>
  <c r="V123" i="35"/>
  <c r="V119" i="35"/>
  <c r="V108" i="35"/>
  <c r="V81" i="35"/>
  <c r="V64" i="35"/>
  <c r="V120" i="35"/>
  <c r="V100" i="35"/>
  <c r="V76" i="35"/>
  <c r="V65" i="35"/>
  <c r="V61" i="35"/>
  <c r="V133" i="35"/>
  <c r="V115" i="35"/>
  <c r="V91" i="35"/>
  <c r="V71" i="35"/>
  <c r="V62" i="35"/>
  <c r="V28" i="35"/>
  <c r="V13" i="35"/>
  <c r="V60" i="35"/>
  <c r="V38" i="35"/>
  <c r="V23" i="35"/>
  <c r="V19" i="35"/>
  <c r="V51" i="35"/>
  <c r="V29" i="35"/>
  <c r="V129" i="35"/>
  <c r="V112" i="35"/>
  <c r="V106" i="35"/>
  <c r="V30" i="35"/>
  <c r="V92" i="35"/>
  <c r="V90" i="35"/>
  <c r="V47" i="35"/>
  <c r="V35" i="35"/>
  <c r="V21" i="35"/>
  <c r="V121" i="35"/>
  <c r="V12" i="35"/>
  <c r="V11" i="35"/>
  <c r="V114" i="35"/>
  <c r="V36" i="35"/>
  <c r="V14" i="35"/>
  <c r="V45" i="35"/>
  <c r="V42" i="35"/>
  <c r="V43" i="35" s="1"/>
  <c r="V125" i="35"/>
  <c r="V77" i="35"/>
  <c r="V88" i="35"/>
  <c r="V70" i="35"/>
  <c r="V18" i="35"/>
  <c r="V34" i="35"/>
  <c r="V31" i="35"/>
  <c r="V72" i="35"/>
  <c r="V22" i="35"/>
  <c r="V20" i="35"/>
  <c r="V27" i="35"/>
  <c r="AE183" i="35"/>
  <c r="AE184" i="35"/>
  <c r="AE185" i="35" a="1"/>
  <c r="AE185" i="35" s="1"/>
  <c r="AE178" i="35" a="1"/>
  <c r="AE178" i="35" s="1"/>
  <c r="AE186" i="35"/>
  <c r="AE179" i="35" a="1"/>
  <c r="AE179" i="35" s="1"/>
  <c r="AE192" i="35" s="1"/>
  <c r="AE175" i="35" a="1"/>
  <c r="AE175" i="35" s="1"/>
  <c r="AE174" i="35" a="1"/>
  <c r="AE174" i="35" s="1"/>
  <c r="AE182" i="35" a="1"/>
  <c r="AE182" i="35" s="1"/>
  <c r="AE195" i="35" s="1"/>
  <c r="AE180" i="35" a="1"/>
  <c r="AE180" i="35" s="1"/>
  <c r="AE193" i="35" s="1"/>
  <c r="AE173" i="35" a="1"/>
  <c r="AE173" i="35" s="1"/>
  <c r="AE181" i="35" a="1"/>
  <c r="AE181" i="35" s="1"/>
  <c r="AE194" i="35" s="1"/>
  <c r="AE162" i="35"/>
  <c r="AE166" i="35" a="1"/>
  <c r="AE166" i="35" s="1"/>
  <c r="AE165" i="35" a="1"/>
  <c r="AE165" i="35" s="1"/>
  <c r="AE163" i="35"/>
  <c r="AE157" i="35" a="1"/>
  <c r="AE157" i="35" s="1"/>
  <c r="AE168" i="35" a="1"/>
  <c r="AE168" i="35" s="1"/>
  <c r="AE150" i="35" a="1"/>
  <c r="AE150" i="35" s="1"/>
  <c r="AE145" i="35" a="1"/>
  <c r="AE145" i="35" s="1"/>
  <c r="AE172" i="35" a="1"/>
  <c r="AE172" i="35" s="1"/>
  <c r="AE161" i="35"/>
  <c r="AE143" i="35" a="1"/>
  <c r="AE143" i="35" s="1"/>
  <c r="AE171" i="35" a="1"/>
  <c r="AE171" i="35" s="1"/>
  <c r="AE154" i="35" a="1"/>
  <c r="AE154" i="35" s="1"/>
  <c r="AE152" i="35" a="1"/>
  <c r="AE152" i="35" s="1"/>
  <c r="AE148" i="35" a="1"/>
  <c r="AE148" i="35" s="1"/>
  <c r="AE153" i="35" a="1"/>
  <c r="AE153" i="35" s="1"/>
  <c r="AE138" i="35"/>
  <c r="AE130" i="35"/>
  <c r="AE126" i="35"/>
  <c r="AE158" i="35" a="1"/>
  <c r="AE158" i="35" s="1"/>
  <c r="AE151" i="35" a="1"/>
  <c r="AE151" i="35" s="1"/>
  <c r="AE131" i="35"/>
  <c r="AE127" i="35"/>
  <c r="AE149" i="35" a="1"/>
  <c r="AE149" i="35" s="1"/>
  <c r="AE147" i="35" a="1"/>
  <c r="AE147" i="35" s="1"/>
  <c r="AE144" i="35" a="1"/>
  <c r="AE144" i="35" s="1"/>
  <c r="AE167" i="35" a="1"/>
  <c r="AE167" i="35" s="1"/>
  <c r="AE132" i="35"/>
  <c r="AE128" i="35"/>
  <c r="AE124" i="35"/>
  <c r="AE113" i="35"/>
  <c r="AE93" i="35"/>
  <c r="AE89" i="35"/>
  <c r="AE69" i="35"/>
  <c r="AE133" i="35"/>
  <c r="AE123" i="35"/>
  <c r="AE119" i="35"/>
  <c r="AE108" i="35"/>
  <c r="AE81" i="35"/>
  <c r="AE64" i="35"/>
  <c r="AE60" i="35"/>
  <c r="AE129" i="35"/>
  <c r="AE114" i="35"/>
  <c r="AE90" i="35"/>
  <c r="AE70" i="35"/>
  <c r="AE115" i="35"/>
  <c r="AE91" i="35"/>
  <c r="AE71" i="35"/>
  <c r="AE137" i="35"/>
  <c r="AE121" i="35"/>
  <c r="AE106" i="35"/>
  <c r="AE77" i="35"/>
  <c r="AE112" i="35"/>
  <c r="AE38" i="35"/>
  <c r="AE23" i="35"/>
  <c r="AE19" i="35"/>
  <c r="AE125" i="35"/>
  <c r="AE92" i="35"/>
  <c r="AE62" i="35"/>
  <c r="AE51" i="35"/>
  <c r="AE29" i="35"/>
  <c r="AE14" i="35"/>
  <c r="AE88" i="35"/>
  <c r="AE61" i="35"/>
  <c r="AE45" i="35"/>
  <c r="AE34" i="35"/>
  <c r="AE20" i="35"/>
  <c r="AE65" i="35"/>
  <c r="AE47" i="35"/>
  <c r="AE35" i="35"/>
  <c r="AE21" i="35"/>
  <c r="AE107" i="35"/>
  <c r="AE100" i="35"/>
  <c r="AE63" i="35"/>
  <c r="AE42" i="35"/>
  <c r="AE43" i="35" s="1"/>
  <c r="AE31" i="35"/>
  <c r="AE27" i="35"/>
  <c r="AE122" i="35"/>
  <c r="AE28" i="35"/>
  <c r="AE22" i="35"/>
  <c r="AE18" i="35"/>
  <c r="AE78" i="35"/>
  <c r="AE36" i="35"/>
  <c r="AE13" i="35"/>
  <c r="AE12" i="35"/>
  <c r="AE11" i="35"/>
  <c r="AE72" i="35"/>
  <c r="AE120" i="35"/>
  <c r="AE30" i="35"/>
  <c r="AE76" i="35"/>
  <c r="AJ186" i="35"/>
  <c r="AJ182" i="35" a="1"/>
  <c r="AJ182" i="35" s="1"/>
  <c r="AJ195" i="35" s="1"/>
  <c r="AJ183" i="35"/>
  <c r="AJ181" i="35" a="1"/>
  <c r="AJ181" i="35" s="1"/>
  <c r="AJ178" i="35" a="1"/>
  <c r="AJ178" i="35" s="1"/>
  <c r="AJ191" i="35" s="1"/>
  <c r="AJ175" i="35" a="1"/>
  <c r="AJ175" i="35" s="1"/>
  <c r="AJ185" i="35" a="1"/>
  <c r="AJ185" i="35" s="1"/>
  <c r="AJ174" i="35" a="1"/>
  <c r="AJ174" i="35" s="1"/>
  <c r="AJ173" i="35" a="1"/>
  <c r="AJ173" i="35" s="1"/>
  <c r="AJ172" i="35" a="1"/>
  <c r="AJ172" i="35" s="1"/>
  <c r="AJ171" i="35" a="1"/>
  <c r="AJ171" i="35" s="1"/>
  <c r="AJ167" i="35" a="1"/>
  <c r="AJ167" i="35" s="1"/>
  <c r="AJ180" i="35" a="1"/>
  <c r="AJ180" i="35" s="1"/>
  <c r="AJ193" i="35" s="1"/>
  <c r="AJ165" i="35" a="1"/>
  <c r="AJ165" i="35" s="1"/>
  <c r="AJ162" i="35"/>
  <c r="AJ157" i="35" a="1"/>
  <c r="AJ157" i="35" s="1"/>
  <c r="AJ184" i="35"/>
  <c r="AJ166" i="35" a="1"/>
  <c r="AJ166" i="35" s="1"/>
  <c r="AJ150" i="35" a="1"/>
  <c r="AJ150" i="35" s="1"/>
  <c r="AJ163" i="35"/>
  <c r="AJ145" i="35" a="1"/>
  <c r="AJ145" i="35" s="1"/>
  <c r="AJ143" i="35" a="1"/>
  <c r="AJ143" i="35" s="1"/>
  <c r="AJ158" i="35" a="1"/>
  <c r="AJ158" i="35" s="1"/>
  <c r="AJ153" i="35" a="1"/>
  <c r="AJ153" i="35" s="1"/>
  <c r="AJ151" i="35" a="1"/>
  <c r="AJ151" i="35" s="1"/>
  <c r="AJ147" i="35" a="1"/>
  <c r="AJ147" i="35" s="1"/>
  <c r="AJ179" i="35" a="1"/>
  <c r="AJ179" i="35" s="1"/>
  <c r="AJ192" i="35" s="1"/>
  <c r="AJ154" i="35" a="1"/>
  <c r="AJ154" i="35" s="1"/>
  <c r="AJ152" i="35" a="1"/>
  <c r="AJ152" i="35" s="1"/>
  <c r="AJ148" i="35" a="1"/>
  <c r="AJ148" i="35" s="1"/>
  <c r="AJ149" i="35" a="1"/>
  <c r="AJ149" i="35" s="1"/>
  <c r="AJ144" i="35" a="1"/>
  <c r="AJ144" i="35" s="1"/>
  <c r="AJ137" i="35"/>
  <c r="AJ133" i="35"/>
  <c r="AJ129" i="35"/>
  <c r="AJ125" i="35"/>
  <c r="AJ161" i="35"/>
  <c r="AJ138" i="35"/>
  <c r="AJ130" i="35"/>
  <c r="AJ126" i="35"/>
  <c r="AJ127" i="35"/>
  <c r="AJ121" i="35"/>
  <c r="AJ106" i="35"/>
  <c r="AJ77" i="35"/>
  <c r="AJ62" i="35"/>
  <c r="AJ112" i="35"/>
  <c r="AJ92" i="35"/>
  <c r="AJ88" i="35"/>
  <c r="AJ72" i="35"/>
  <c r="AJ122" i="35"/>
  <c r="AJ107" i="35"/>
  <c r="AJ78" i="35"/>
  <c r="AJ63" i="35"/>
  <c r="AJ132" i="35"/>
  <c r="AJ123" i="35"/>
  <c r="AJ119" i="35"/>
  <c r="AJ108" i="35"/>
  <c r="AJ81" i="35"/>
  <c r="AJ64" i="35"/>
  <c r="AJ60" i="35"/>
  <c r="AJ128" i="35"/>
  <c r="AJ114" i="35"/>
  <c r="AJ90" i="35"/>
  <c r="AJ70" i="35"/>
  <c r="AJ124" i="35"/>
  <c r="AJ42" i="35"/>
  <c r="AJ43" i="35" s="1"/>
  <c r="AJ31" i="35"/>
  <c r="AJ27" i="35"/>
  <c r="AJ12" i="35"/>
  <c r="AJ36" i="35"/>
  <c r="AJ22" i="35"/>
  <c r="AJ18" i="35"/>
  <c r="AJ115" i="35"/>
  <c r="AJ113" i="35"/>
  <c r="AJ71" i="35"/>
  <c r="AJ69" i="35"/>
  <c r="AJ65" i="35"/>
  <c r="AJ28" i="35"/>
  <c r="AJ91" i="35"/>
  <c r="AJ89" i="35"/>
  <c r="AJ51" i="35"/>
  <c r="AJ29" i="35"/>
  <c r="AJ168" i="35" a="1"/>
  <c r="AJ168" i="35" s="1"/>
  <c r="AJ120" i="35"/>
  <c r="AJ76" i="35"/>
  <c r="AJ45" i="35"/>
  <c r="AJ34" i="35"/>
  <c r="AJ20" i="35"/>
  <c r="AJ131" i="35"/>
  <c r="AJ47" i="35"/>
  <c r="AJ30" i="35"/>
  <c r="AJ100" i="35"/>
  <c r="AJ11" i="35"/>
  <c r="AJ23" i="35"/>
  <c r="AJ14" i="35"/>
  <c r="AJ93" i="35"/>
  <c r="AJ21" i="35"/>
  <c r="AJ19" i="35"/>
  <c r="AJ35" i="35"/>
  <c r="AJ13" i="35"/>
  <c r="AJ38" i="35"/>
  <c r="AJ61" i="35"/>
  <c r="M186" i="35"/>
  <c r="M183" i="35"/>
  <c r="M184" i="35"/>
  <c r="M181" i="35" a="1"/>
  <c r="M181" i="35" s="1"/>
  <c r="M194" i="35" s="1"/>
  <c r="M182" i="35" a="1"/>
  <c r="M182" i="35" s="1"/>
  <c r="M195" i="35" s="1"/>
  <c r="M178" i="35" a="1"/>
  <c r="M178" i="35" s="1"/>
  <c r="M175" i="35" a="1"/>
  <c r="M175" i="35" s="1"/>
  <c r="M185" i="35" a="1"/>
  <c r="M185" i="35" s="1"/>
  <c r="M179" i="35" a="1"/>
  <c r="M179" i="35" s="1"/>
  <c r="M192" i="35" s="1"/>
  <c r="M158" i="35" a="1"/>
  <c r="M158" i="35" s="1"/>
  <c r="M161" i="35"/>
  <c r="M180" i="35" a="1"/>
  <c r="M180" i="35" s="1"/>
  <c r="M193" i="35" s="1"/>
  <c r="M162" i="35"/>
  <c r="M157" i="35" a="1"/>
  <c r="M157" i="35" s="1"/>
  <c r="M165" i="35" a="1"/>
  <c r="M165" i="35" s="1"/>
  <c r="M172" i="35" a="1"/>
  <c r="M172" i="35" s="1"/>
  <c r="M173" i="35" a="1"/>
  <c r="M173" i="35" s="1"/>
  <c r="M147" i="35" a="1"/>
  <c r="M147" i="35" s="1"/>
  <c r="M174" i="35" a="1"/>
  <c r="M174" i="35" s="1"/>
  <c r="M166" i="35" a="1"/>
  <c r="M166" i="35" s="1"/>
  <c r="M152" i="35" a="1"/>
  <c r="M152" i="35" s="1"/>
  <c r="M148" i="35" a="1"/>
  <c r="M148" i="35" s="1"/>
  <c r="M144" i="35" a="1"/>
  <c r="M144" i="35" s="1"/>
  <c r="M168" i="35" a="1"/>
  <c r="M168" i="35" s="1"/>
  <c r="M163" i="35"/>
  <c r="M154" i="35" a="1"/>
  <c r="M154" i="35" s="1"/>
  <c r="M167" i="35" a="1"/>
  <c r="M167" i="35" s="1"/>
  <c r="M137" i="35"/>
  <c r="M133" i="35"/>
  <c r="M129" i="35"/>
  <c r="M125" i="35"/>
  <c r="M138" i="35"/>
  <c r="M130" i="35"/>
  <c r="M126" i="35"/>
  <c r="M171" i="35" a="1"/>
  <c r="M171" i="35" s="1"/>
  <c r="M153" i="35" a="1"/>
  <c r="M153" i="35" s="1"/>
  <c r="M143" i="35" a="1"/>
  <c r="M143" i="35" s="1"/>
  <c r="M131" i="35"/>
  <c r="M127" i="35"/>
  <c r="M150" i="35" a="1"/>
  <c r="M150" i="35" s="1"/>
  <c r="M112" i="35"/>
  <c r="M92" i="35"/>
  <c r="M88" i="35"/>
  <c r="M72" i="35"/>
  <c r="M145" i="35" a="1"/>
  <c r="M145" i="35" s="1"/>
  <c r="M122" i="35"/>
  <c r="M107" i="35"/>
  <c r="M78" i="35"/>
  <c r="M63" i="35"/>
  <c r="M113" i="35"/>
  <c r="M93" i="35"/>
  <c r="M89" i="35"/>
  <c r="M69" i="35"/>
  <c r="M151" i="35" a="1"/>
  <c r="M151" i="35" s="1"/>
  <c r="M149" i="35" a="1"/>
  <c r="M149" i="35" s="1"/>
  <c r="M132" i="35"/>
  <c r="M114" i="35"/>
  <c r="M90" i="35"/>
  <c r="M70" i="35"/>
  <c r="M128" i="35"/>
  <c r="M120" i="35"/>
  <c r="M100" i="35"/>
  <c r="M76" i="35"/>
  <c r="M65" i="35"/>
  <c r="M106" i="35"/>
  <c r="M60" i="35"/>
  <c r="M36" i="35"/>
  <c r="M22" i="35"/>
  <c r="M18" i="35"/>
  <c r="M19" i="35"/>
  <c r="M123" i="35"/>
  <c r="M81" i="35"/>
  <c r="M28" i="35"/>
  <c r="M13" i="35"/>
  <c r="M121" i="35"/>
  <c r="M119" i="35"/>
  <c r="M115" i="35"/>
  <c r="M77" i="35"/>
  <c r="M71" i="35"/>
  <c r="M38" i="35"/>
  <c r="M23" i="35"/>
  <c r="M91" i="35"/>
  <c r="M45" i="35"/>
  <c r="M34" i="35"/>
  <c r="M20" i="35"/>
  <c r="M30" i="35"/>
  <c r="M51" i="35"/>
  <c r="M47" i="35"/>
  <c r="M12" i="35"/>
  <c r="M11" i="35"/>
  <c r="M108" i="35"/>
  <c r="M31" i="35"/>
  <c r="M29" i="35"/>
  <c r="M64" i="35"/>
  <c r="M27" i="35"/>
  <c r="M21" i="35"/>
  <c r="M124" i="35"/>
  <c r="M62" i="35"/>
  <c r="M14" i="35"/>
  <c r="M61" i="35"/>
  <c r="M42" i="35"/>
  <c r="M43" i="35" s="1"/>
  <c r="M35" i="35"/>
  <c r="AB186" i="35"/>
  <c r="AB182" i="35" a="1"/>
  <c r="AB182" i="35" s="1"/>
  <c r="AB195" i="35" s="1"/>
  <c r="AB183" i="35"/>
  <c r="AB181" i="35" a="1"/>
  <c r="AB181" i="35" s="1"/>
  <c r="AB194" i="35" s="1"/>
  <c r="AB173" i="35" a="1"/>
  <c r="AB173" i="35" s="1"/>
  <c r="AB184" i="35"/>
  <c r="AB178" i="35" a="1"/>
  <c r="AB178" i="35" s="1"/>
  <c r="AB191" i="35" s="1"/>
  <c r="AB168" i="35" a="1"/>
  <c r="AB168" i="35" s="1"/>
  <c r="AB166" i="35" a="1"/>
  <c r="AB166" i="35" s="1"/>
  <c r="AB165" i="35" a="1"/>
  <c r="AB165" i="35" s="1"/>
  <c r="AB179" i="35" a="1"/>
  <c r="AB179" i="35" s="1"/>
  <c r="AB192" i="35" s="1"/>
  <c r="AB172" i="35" a="1"/>
  <c r="AB172" i="35" s="1"/>
  <c r="AB171" i="35" a="1"/>
  <c r="AB171" i="35" s="1"/>
  <c r="AB167" i="35" a="1"/>
  <c r="AB167" i="35" s="1"/>
  <c r="AB158" i="35" a="1"/>
  <c r="AB158" i="35" s="1"/>
  <c r="AB175" i="35" a="1"/>
  <c r="AB175" i="35" s="1"/>
  <c r="AB162" i="35"/>
  <c r="AB180" i="35" a="1"/>
  <c r="AB180" i="35" s="1"/>
  <c r="AB193" i="35" s="1"/>
  <c r="AB153" i="35" a="1"/>
  <c r="AB153" i="35" s="1"/>
  <c r="AB185" i="35" a="1"/>
  <c r="AB185" i="35" s="1"/>
  <c r="AB152" i="35" a="1"/>
  <c r="AB152" i="35" s="1"/>
  <c r="AB148" i="35" a="1"/>
  <c r="AB148" i="35" s="1"/>
  <c r="AB154" i="35" a="1"/>
  <c r="AB154" i="35" s="1"/>
  <c r="AB144" i="35" a="1"/>
  <c r="AB144" i="35" s="1"/>
  <c r="AB163" i="35"/>
  <c r="AB150" i="35" a="1"/>
  <c r="AB150" i="35" s="1"/>
  <c r="AB145" i="35" a="1"/>
  <c r="AB145" i="35" s="1"/>
  <c r="AB157" i="35" a="1"/>
  <c r="AB157" i="35" s="1"/>
  <c r="AB137" i="35"/>
  <c r="AB133" i="35"/>
  <c r="AB129" i="35"/>
  <c r="AB125" i="35"/>
  <c r="AB138" i="35"/>
  <c r="AB130" i="35"/>
  <c r="AB126" i="35"/>
  <c r="AB174" i="35" a="1"/>
  <c r="AB174" i="35" s="1"/>
  <c r="AB161" i="35"/>
  <c r="AB151" i="35" a="1"/>
  <c r="AB151" i="35" s="1"/>
  <c r="AB149" i="35" a="1"/>
  <c r="AB149" i="35" s="1"/>
  <c r="AB143" i="35" a="1"/>
  <c r="AB143" i="35" s="1"/>
  <c r="AB128" i="35"/>
  <c r="AB121" i="35"/>
  <c r="AB106" i="35"/>
  <c r="AB77" i="35"/>
  <c r="AB147" i="35" a="1"/>
  <c r="AB147" i="35" s="1"/>
  <c r="AB124" i="35"/>
  <c r="AB112" i="35"/>
  <c r="AB92" i="35"/>
  <c r="AB88" i="35"/>
  <c r="AB72" i="35"/>
  <c r="AB131" i="35"/>
  <c r="AB122" i="35"/>
  <c r="AB107" i="35"/>
  <c r="AB78" i="35"/>
  <c r="AB63" i="35"/>
  <c r="AB123" i="35"/>
  <c r="AB119" i="35"/>
  <c r="AB108" i="35"/>
  <c r="AB81" i="35"/>
  <c r="AB64" i="35"/>
  <c r="AB60" i="35"/>
  <c r="AB114" i="35"/>
  <c r="AB90" i="35"/>
  <c r="AB70" i="35"/>
  <c r="AB120" i="35"/>
  <c r="AB76" i="35"/>
  <c r="AB42" i="35"/>
  <c r="AB43" i="35" s="1"/>
  <c r="AB31" i="35"/>
  <c r="AB27" i="35"/>
  <c r="AB12" i="35"/>
  <c r="AB36" i="35"/>
  <c r="AB22" i="35"/>
  <c r="AB18" i="35"/>
  <c r="AB127" i="35"/>
  <c r="AB28" i="35"/>
  <c r="AB62" i="35"/>
  <c r="AB61" i="35"/>
  <c r="AB51" i="35"/>
  <c r="AB29" i="35"/>
  <c r="AB132" i="35"/>
  <c r="AB115" i="35"/>
  <c r="AB113" i="35"/>
  <c r="AB71" i="35"/>
  <c r="AB69" i="35"/>
  <c r="AB65" i="35"/>
  <c r="AB45" i="35"/>
  <c r="AB34" i="35"/>
  <c r="AB20" i="35"/>
  <c r="AB93" i="35"/>
  <c r="AB91" i="35"/>
  <c r="AB35" i="35"/>
  <c r="AB30" i="35"/>
  <c r="AB89" i="35"/>
  <c r="AB100" i="35"/>
  <c r="AB21" i="35"/>
  <c r="AB47" i="35"/>
  <c r="AB14" i="35"/>
  <c r="AB13" i="35"/>
  <c r="AB11" i="35"/>
  <c r="AB38" i="35"/>
  <c r="AB23" i="35"/>
  <c r="AB19" i="35"/>
  <c r="AR186" i="35"/>
  <c r="AR182" i="35" a="1"/>
  <c r="AR182" i="35" s="1"/>
  <c r="AR195" i="35" s="1"/>
  <c r="AR183" i="35"/>
  <c r="AR185" i="35" a="1"/>
  <c r="AR185" i="35" s="1"/>
  <c r="AR181" i="35" a="1"/>
  <c r="AR181" i="35" s="1"/>
  <c r="AR194" i="35" s="1"/>
  <c r="AR175" i="35" a="1"/>
  <c r="AR175" i="35" s="1"/>
  <c r="AR174" i="35" a="1"/>
  <c r="AR174" i="35" s="1"/>
  <c r="AR178" i="35" a="1"/>
  <c r="AR178" i="35" s="1"/>
  <c r="AR184" i="35"/>
  <c r="AR173" i="35" a="1"/>
  <c r="AR173" i="35" s="1"/>
  <c r="AR180" i="35" a="1"/>
  <c r="AR180" i="35" s="1"/>
  <c r="AR193" i="35" s="1"/>
  <c r="AR166" i="35" a="1"/>
  <c r="AR166" i="35" s="1"/>
  <c r="AR157" i="35" a="1"/>
  <c r="AR157" i="35" s="1"/>
  <c r="AR179" i="35" a="1"/>
  <c r="AR179" i="35" s="1"/>
  <c r="AR192" i="35" s="1"/>
  <c r="AR171" i="35" a="1"/>
  <c r="AR171" i="35" s="1"/>
  <c r="AR168" i="35" a="1"/>
  <c r="AR168" i="35" s="1"/>
  <c r="AR162" i="35"/>
  <c r="AR172" i="35" a="1"/>
  <c r="AR172" i="35" s="1"/>
  <c r="AR144" i="35" a="1"/>
  <c r="AR144" i="35" s="1"/>
  <c r="AR167" i="35" a="1"/>
  <c r="AR167" i="35" s="1"/>
  <c r="AR165" i="35" a="1"/>
  <c r="AR165" i="35" s="1"/>
  <c r="AR149" i="35" a="1"/>
  <c r="AR149" i="35" s="1"/>
  <c r="AR158" i="35" a="1"/>
  <c r="AR158" i="35" s="1"/>
  <c r="AR153" i="35" a="1"/>
  <c r="AR153" i="35" s="1"/>
  <c r="AR150" i="35" a="1"/>
  <c r="AR150" i="35" s="1"/>
  <c r="AR145" i="35" a="1"/>
  <c r="AR145" i="35" s="1"/>
  <c r="AR163" i="35"/>
  <c r="AR151" i="35" a="1"/>
  <c r="AR151" i="35" s="1"/>
  <c r="AR143" i="35" a="1"/>
  <c r="AR143" i="35" s="1"/>
  <c r="AR161" i="35"/>
  <c r="AR137" i="35"/>
  <c r="AR133" i="35"/>
  <c r="AR129" i="35"/>
  <c r="AR125" i="35"/>
  <c r="AR152" i="35" a="1"/>
  <c r="AR152" i="35" s="1"/>
  <c r="AR148" i="35" a="1"/>
  <c r="AR148" i="35" s="1"/>
  <c r="AR147" i="35" a="1"/>
  <c r="AR147" i="35" s="1"/>
  <c r="AR138" i="35"/>
  <c r="AR130" i="35"/>
  <c r="AR126" i="35"/>
  <c r="AR121" i="35"/>
  <c r="AR106" i="35"/>
  <c r="AR77" i="35"/>
  <c r="AR62" i="35"/>
  <c r="AR132" i="35"/>
  <c r="AR112" i="35"/>
  <c r="AR92" i="35"/>
  <c r="AR88" i="35"/>
  <c r="AR72" i="35"/>
  <c r="AR128" i="35"/>
  <c r="AR122" i="35"/>
  <c r="AR107" i="35"/>
  <c r="AR78" i="35"/>
  <c r="AR63" i="35"/>
  <c r="AR131" i="35"/>
  <c r="AR119" i="35"/>
  <c r="AR108" i="35"/>
  <c r="AR81" i="35"/>
  <c r="AR64" i="35"/>
  <c r="AR60" i="35"/>
  <c r="AR127" i="35"/>
  <c r="AR114" i="35"/>
  <c r="AR90" i="35"/>
  <c r="AR70" i="35"/>
  <c r="AR100" i="35"/>
  <c r="AR93" i="35"/>
  <c r="AR61" i="35"/>
  <c r="AR42" i="35"/>
  <c r="AR43" i="35" s="1"/>
  <c r="AR31" i="35"/>
  <c r="AR27" i="35"/>
  <c r="AR12" i="35"/>
  <c r="AR91" i="35"/>
  <c r="AR89" i="35"/>
  <c r="AR36" i="35"/>
  <c r="AR22" i="35"/>
  <c r="AR18" i="35"/>
  <c r="AR120" i="35"/>
  <c r="AR76" i="35"/>
  <c r="AR28" i="35"/>
  <c r="AR51" i="35"/>
  <c r="AR29" i="35"/>
  <c r="AR45" i="35"/>
  <c r="AR34" i="35"/>
  <c r="AR20" i="35"/>
  <c r="AR154" i="35" a="1"/>
  <c r="AR154" i="35" s="1"/>
  <c r="AR69" i="35"/>
  <c r="AR21" i="35"/>
  <c r="AR19" i="35"/>
  <c r="AR14" i="35"/>
  <c r="AR11" i="35"/>
  <c r="AR65" i="35"/>
  <c r="AR13" i="35"/>
  <c r="AR71" i="35"/>
  <c r="AR38" i="35"/>
  <c r="AR23" i="35"/>
  <c r="AR35" i="35"/>
  <c r="AR30" i="35"/>
  <c r="AR113" i="35"/>
  <c r="AR47" i="35"/>
  <c r="AR123" i="35"/>
  <c r="AR124" i="35"/>
  <c r="AR115" i="35"/>
  <c r="G183" i="35"/>
  <c r="G184" i="35"/>
  <c r="G185" i="35" a="1"/>
  <c r="G185" i="35" s="1"/>
  <c r="G182" i="35" a="1"/>
  <c r="G182" i="35" s="1"/>
  <c r="G195" i="35" s="1"/>
  <c r="G178" i="35" a="1"/>
  <c r="G178" i="35" s="1"/>
  <c r="G191" i="35" s="1"/>
  <c r="G186" i="35"/>
  <c r="G179" i="35" a="1"/>
  <c r="G179" i="35" s="1"/>
  <c r="G192" i="35" s="1"/>
  <c r="G175" i="35" a="1"/>
  <c r="G175" i="35" s="1"/>
  <c r="G180" i="35" a="1"/>
  <c r="G180" i="35" s="1"/>
  <c r="G167" i="35" a="1"/>
  <c r="G167" i="35" s="1"/>
  <c r="G181" i="35" a="1"/>
  <c r="G181" i="35" s="1"/>
  <c r="G194" i="35" s="1"/>
  <c r="G162" i="35"/>
  <c r="G158" i="35" a="1"/>
  <c r="G158" i="35" s="1"/>
  <c r="G174" i="35" a="1"/>
  <c r="G174" i="35" s="1"/>
  <c r="G173" i="35" a="1"/>
  <c r="G173" i="35" s="1"/>
  <c r="G163" i="35"/>
  <c r="G193" i="35"/>
  <c r="G172" i="35" a="1"/>
  <c r="G172" i="35" s="1"/>
  <c r="G151" i="35" a="1"/>
  <c r="G151" i="35" s="1"/>
  <c r="G147" i="35" a="1"/>
  <c r="G147" i="35" s="1"/>
  <c r="G171" i="35" a="1"/>
  <c r="G171" i="35" s="1"/>
  <c r="G168" i="35" a="1"/>
  <c r="G168" i="35" s="1"/>
  <c r="G165" i="35" a="1"/>
  <c r="G165" i="35" s="1"/>
  <c r="G157" i="35" a="1"/>
  <c r="G157" i="35" s="1"/>
  <c r="G153" i="35" a="1"/>
  <c r="G153" i="35" s="1"/>
  <c r="G149" i="35" a="1"/>
  <c r="G149" i="35" s="1"/>
  <c r="G161" i="35"/>
  <c r="G152" i="35" a="1"/>
  <c r="G152" i="35" s="1"/>
  <c r="G138" i="35"/>
  <c r="G130" i="35"/>
  <c r="G126" i="35"/>
  <c r="G150" i="35" a="1"/>
  <c r="G150" i="35" s="1"/>
  <c r="G148" i="35" a="1"/>
  <c r="G148" i="35" s="1"/>
  <c r="G144" i="35" a="1"/>
  <c r="G144" i="35" s="1"/>
  <c r="G145" i="35" a="1"/>
  <c r="G145" i="35" s="1"/>
  <c r="G131" i="35"/>
  <c r="G127" i="35"/>
  <c r="G166" i="35" a="1"/>
  <c r="G166" i="35" s="1"/>
  <c r="G132" i="35"/>
  <c r="G128" i="35"/>
  <c r="G124" i="35"/>
  <c r="G154" i="35" a="1"/>
  <c r="G154" i="35" s="1"/>
  <c r="G113" i="35"/>
  <c r="G93" i="35"/>
  <c r="G89" i="35"/>
  <c r="G69" i="35"/>
  <c r="G143" i="35" a="1"/>
  <c r="G143" i="35" s="1"/>
  <c r="G123" i="35"/>
  <c r="G119" i="35"/>
  <c r="G108" i="35"/>
  <c r="G81" i="35"/>
  <c r="G64" i="35"/>
  <c r="G60" i="35"/>
  <c r="G133" i="35"/>
  <c r="G114" i="35"/>
  <c r="G90" i="35"/>
  <c r="G70" i="35"/>
  <c r="G125" i="35"/>
  <c r="G115" i="35"/>
  <c r="G91" i="35"/>
  <c r="G71" i="35"/>
  <c r="G121" i="35"/>
  <c r="G106" i="35"/>
  <c r="G77" i="35"/>
  <c r="G122" i="35"/>
  <c r="G120" i="35"/>
  <c r="G78" i="35"/>
  <c r="G76" i="35"/>
  <c r="G72" i="35"/>
  <c r="G38" i="35"/>
  <c r="G23" i="35"/>
  <c r="G19" i="35"/>
  <c r="G137" i="35"/>
  <c r="G112" i="35"/>
  <c r="G51" i="35"/>
  <c r="G29" i="35"/>
  <c r="G14" i="35"/>
  <c r="G92" i="35"/>
  <c r="G45" i="35"/>
  <c r="G34" i="35"/>
  <c r="G20" i="35"/>
  <c r="G61" i="35"/>
  <c r="G47" i="35"/>
  <c r="G35" i="35"/>
  <c r="G21" i="35"/>
  <c r="G65" i="35"/>
  <c r="G42" i="35"/>
  <c r="G43" i="35" s="1"/>
  <c r="G31" i="35"/>
  <c r="G27" i="35"/>
  <c r="G30" i="35"/>
  <c r="G28" i="35"/>
  <c r="G22" i="35"/>
  <c r="G62" i="35"/>
  <c r="G88" i="35"/>
  <c r="G129" i="35"/>
  <c r="G18" i="35"/>
  <c r="G100" i="35"/>
  <c r="G63" i="35"/>
  <c r="G36" i="35"/>
  <c r="G13" i="35"/>
  <c r="G12" i="35"/>
  <c r="G107" i="35"/>
  <c r="G11" i="35"/>
  <c r="AY185" i="35" a="1"/>
  <c r="AY185" i="35" s="1"/>
  <c r="AY186" i="35"/>
  <c r="AY182" i="35" a="1"/>
  <c r="AY182" i="35" s="1"/>
  <c r="AY195" i="35" s="1"/>
  <c r="AY183" i="35"/>
  <c r="AY180" i="35" a="1"/>
  <c r="AY180" i="35" s="1"/>
  <c r="AY193" i="35" s="1"/>
  <c r="AY174" i="35" a="1"/>
  <c r="AY174" i="35" s="1"/>
  <c r="AY184" i="35"/>
  <c r="AY181" i="35" a="1"/>
  <c r="AY181" i="35" s="1"/>
  <c r="AY194" i="35" s="1"/>
  <c r="AY175" i="35" a="1"/>
  <c r="AY175" i="35" s="1"/>
  <c r="AY173" i="35" a="1"/>
  <c r="AY173" i="35" s="1"/>
  <c r="AY178" i="35" a="1"/>
  <c r="AY178" i="35" s="1"/>
  <c r="AY191" i="35" s="1"/>
  <c r="AY172" i="35" a="1"/>
  <c r="AY172" i="35" s="1"/>
  <c r="AY179" i="35" a="1"/>
  <c r="AY179" i="35" s="1"/>
  <c r="AY192" i="35" s="1"/>
  <c r="AY171" i="35" a="1"/>
  <c r="AY171" i="35" s="1"/>
  <c r="AY168" i="35" a="1"/>
  <c r="AY168" i="35" s="1"/>
  <c r="AY161" i="35"/>
  <c r="AY158" i="35" a="1"/>
  <c r="AY158" i="35" s="1"/>
  <c r="AY167" i="35" a="1"/>
  <c r="AY167" i="35" s="1"/>
  <c r="AY153" i="35" a="1"/>
  <c r="AY153" i="35" s="1"/>
  <c r="AY150" i="35" a="1"/>
  <c r="AY150" i="35" s="1"/>
  <c r="AY145" i="35" a="1"/>
  <c r="AY145" i="35" s="1"/>
  <c r="AY163" i="35"/>
  <c r="AY166" i="35" a="1"/>
  <c r="AY166" i="35" s="1"/>
  <c r="AY162" i="35"/>
  <c r="AY152" i="35" a="1"/>
  <c r="AY152" i="35" s="1"/>
  <c r="AY165" i="35" a="1"/>
  <c r="AY165" i="35" s="1"/>
  <c r="AY148" i="35" a="1"/>
  <c r="AY148" i="35" s="1"/>
  <c r="AY154" i="35" a="1"/>
  <c r="AY154" i="35" s="1"/>
  <c r="AY132" i="35"/>
  <c r="AY128" i="35"/>
  <c r="AY124" i="35"/>
  <c r="AY137" i="35"/>
  <c r="AY133" i="35"/>
  <c r="AY129" i="35"/>
  <c r="AY125" i="35"/>
  <c r="AY157" i="35" a="1"/>
  <c r="AY157" i="35" s="1"/>
  <c r="AY138" i="35"/>
  <c r="AY130" i="35"/>
  <c r="AY126" i="35"/>
  <c r="AY115" i="35"/>
  <c r="AY91" i="35"/>
  <c r="AY71" i="35"/>
  <c r="AY143" i="35" a="1"/>
  <c r="AY143" i="35" s="1"/>
  <c r="AY121" i="35"/>
  <c r="AY106" i="35"/>
  <c r="AY77" i="35"/>
  <c r="AY62" i="35"/>
  <c r="AY131" i="35"/>
  <c r="AY112" i="35"/>
  <c r="AY92" i="35"/>
  <c r="AY88" i="35"/>
  <c r="AY72" i="35"/>
  <c r="AY151" i="35" a="1"/>
  <c r="AY151" i="35" s="1"/>
  <c r="AY123" i="35"/>
  <c r="AY113" i="35"/>
  <c r="AY93" i="35"/>
  <c r="AY89" i="35"/>
  <c r="AY69" i="35"/>
  <c r="AY149" i="35" a="1"/>
  <c r="AY149" i="35" s="1"/>
  <c r="AY147" i="35" a="1"/>
  <c r="AY147" i="35" s="1"/>
  <c r="AY144" i="35" a="1"/>
  <c r="AY144" i="35" s="1"/>
  <c r="AY119" i="35"/>
  <c r="AY108" i="35"/>
  <c r="AY81" i="35"/>
  <c r="AY64" i="35"/>
  <c r="AY120" i="35"/>
  <c r="AY114" i="35"/>
  <c r="AY76" i="35"/>
  <c r="AY70" i="35"/>
  <c r="AY47" i="35"/>
  <c r="AY35" i="35"/>
  <c r="AY21" i="35"/>
  <c r="AY42" i="35"/>
  <c r="AY31" i="35"/>
  <c r="AY27" i="35"/>
  <c r="AY12" i="35"/>
  <c r="AY90" i="35"/>
  <c r="AY36" i="35"/>
  <c r="AY22" i="35"/>
  <c r="AY18" i="35"/>
  <c r="AY43" i="35"/>
  <c r="AY38" i="35"/>
  <c r="AY23" i="35"/>
  <c r="AY19" i="35"/>
  <c r="AY107" i="35"/>
  <c r="AY65" i="35"/>
  <c r="AY63" i="35"/>
  <c r="AY51" i="35"/>
  <c r="AY29" i="35"/>
  <c r="AY14" i="35"/>
  <c r="AY60" i="35"/>
  <c r="AY30" i="35"/>
  <c r="AY28" i="35"/>
  <c r="AY20" i="35"/>
  <c r="AY100" i="35"/>
  <c r="AY61" i="35"/>
  <c r="AY78" i="35"/>
  <c r="AY13" i="35"/>
  <c r="AY45" i="35"/>
  <c r="AY127" i="35"/>
  <c r="AY34" i="35"/>
  <c r="AY122" i="35"/>
  <c r="AY11" i="35"/>
  <c r="Z185" i="35" a="1"/>
  <c r="Z185" i="35" s="1"/>
  <c r="Z186" i="35"/>
  <c r="Z182" i="35" a="1"/>
  <c r="Z182" i="35" s="1"/>
  <c r="Z195" i="35" s="1"/>
  <c r="Z180" i="35" a="1"/>
  <c r="Z180" i="35" s="1"/>
  <c r="Z193" i="35" s="1"/>
  <c r="Z174" i="35" a="1"/>
  <c r="Z174" i="35" s="1"/>
  <c r="Z175" i="35" a="1"/>
  <c r="Z175" i="35" s="1"/>
  <c r="Z181" i="35" a="1"/>
  <c r="Z181" i="35" s="1"/>
  <c r="Z194" i="35" s="1"/>
  <c r="Z173" i="35" a="1"/>
  <c r="Z173" i="35" s="1"/>
  <c r="Z184" i="35"/>
  <c r="Z163" i="35"/>
  <c r="Z157" i="35" a="1"/>
  <c r="Z157" i="35" s="1"/>
  <c r="Z159" i="35" s="1"/>
  <c r="Z179" i="35" a="1"/>
  <c r="Z179" i="35" s="1"/>
  <c r="Z192" i="35" s="1"/>
  <c r="Z168" i="35" a="1"/>
  <c r="Z168" i="35" s="1"/>
  <c r="Z166" i="35" a="1"/>
  <c r="Z166" i="35" s="1"/>
  <c r="Z165" i="35" a="1"/>
  <c r="Z165" i="35" s="1"/>
  <c r="Z161" i="35"/>
  <c r="Z172" i="35" a="1"/>
  <c r="Z172" i="35" s="1"/>
  <c r="Z171" i="35" a="1"/>
  <c r="Z171" i="35" s="1"/>
  <c r="Z167" i="35" a="1"/>
  <c r="Z167" i="35" s="1"/>
  <c r="Z150" i="35" a="1"/>
  <c r="Z150" i="35" s="1"/>
  <c r="Z145" i="35" a="1"/>
  <c r="Z145" i="35" s="1"/>
  <c r="Z162" i="35"/>
  <c r="Z158" i="35" a="1"/>
  <c r="Z158" i="35" s="1"/>
  <c r="Z178" i="35" a="1"/>
  <c r="Z178" i="35" s="1"/>
  <c r="Z191" i="35" s="1"/>
  <c r="Z151" i="35" a="1"/>
  <c r="Z151" i="35" s="1"/>
  <c r="Z147" i="35" a="1"/>
  <c r="Z147" i="35" s="1"/>
  <c r="Z183" i="35"/>
  <c r="Z153" i="35" a="1"/>
  <c r="Z153" i="35" s="1"/>
  <c r="Z152" i="35" a="1"/>
  <c r="Z152" i="35" s="1"/>
  <c r="Z154" i="35" a="1"/>
  <c r="Z154" i="35" s="1"/>
  <c r="Z148" i="35" a="1"/>
  <c r="Z148" i="35" s="1"/>
  <c r="Z144" i="35" a="1"/>
  <c r="Z144" i="35" s="1"/>
  <c r="Z143" i="35" a="1"/>
  <c r="Z143" i="35" s="1"/>
  <c r="Z132" i="35"/>
  <c r="Z128" i="35"/>
  <c r="Z124" i="35"/>
  <c r="Z137" i="35"/>
  <c r="Z133" i="35"/>
  <c r="Z129" i="35"/>
  <c r="Z125" i="35"/>
  <c r="Z126" i="35"/>
  <c r="Z120" i="35"/>
  <c r="Z100" i="35"/>
  <c r="Z76" i="35"/>
  <c r="Z65" i="35"/>
  <c r="Z149" i="35" a="1"/>
  <c r="Z149" i="35" s="1"/>
  <c r="Z115" i="35"/>
  <c r="Z91" i="35"/>
  <c r="Z71" i="35"/>
  <c r="Z138" i="35"/>
  <c r="Z121" i="35"/>
  <c r="Z106" i="35"/>
  <c r="Z77" i="35"/>
  <c r="Z131" i="35"/>
  <c r="Z122" i="35"/>
  <c r="Z107" i="35"/>
  <c r="Z78" i="35"/>
  <c r="Z63" i="35"/>
  <c r="Z127" i="35"/>
  <c r="Z113" i="35"/>
  <c r="Z93" i="35"/>
  <c r="Z89" i="35"/>
  <c r="Z69" i="35"/>
  <c r="Z30" i="35"/>
  <c r="Z11" i="35"/>
  <c r="Z72" i="35"/>
  <c r="Z47" i="35"/>
  <c r="Z35" i="35"/>
  <c r="Z21" i="35"/>
  <c r="Z114" i="35"/>
  <c r="Z112" i="35"/>
  <c r="Z108" i="35"/>
  <c r="Z70" i="35"/>
  <c r="Z64" i="35"/>
  <c r="Z42" i="35"/>
  <c r="Z43" i="35" s="1"/>
  <c r="Z31" i="35"/>
  <c r="Z27" i="35"/>
  <c r="Z130" i="35"/>
  <c r="Z123" i="35"/>
  <c r="Z90" i="35"/>
  <c r="Z88" i="35"/>
  <c r="Z81" i="35"/>
  <c r="Z28" i="35"/>
  <c r="Z119" i="35"/>
  <c r="Z62" i="35"/>
  <c r="Z38" i="35"/>
  <c r="Z23" i="35"/>
  <c r="Z19" i="35"/>
  <c r="Z92" i="35"/>
  <c r="Z61" i="35"/>
  <c r="Z45" i="35"/>
  <c r="Z34" i="35"/>
  <c r="Z29" i="35"/>
  <c r="Z22" i="35"/>
  <c r="Z13" i="35"/>
  <c r="Z12" i="35"/>
  <c r="Z60" i="35"/>
  <c r="Z51" i="35"/>
  <c r="Z20" i="35"/>
  <c r="Z18" i="35"/>
  <c r="Z14" i="35"/>
  <c r="Z36" i="35"/>
  <c r="AM183" i="35"/>
  <c r="AM184" i="35"/>
  <c r="AM185" i="35" a="1"/>
  <c r="AM185" i="35" s="1"/>
  <c r="AM182" i="35" a="1"/>
  <c r="AM182" i="35" s="1"/>
  <c r="AM195" i="35" s="1"/>
  <c r="AM178" i="35" a="1"/>
  <c r="AM178" i="35" s="1"/>
  <c r="AM191" i="35" s="1"/>
  <c r="AM175" i="35" a="1"/>
  <c r="AM175" i="35" s="1"/>
  <c r="AM174" i="35" a="1"/>
  <c r="AM174" i="35" s="1"/>
  <c r="AM179" i="35" a="1"/>
  <c r="AM179" i="35" s="1"/>
  <c r="AM173" i="35" a="1"/>
  <c r="AM173" i="35" s="1"/>
  <c r="AM180" i="35" a="1"/>
  <c r="AM180" i="35" s="1"/>
  <c r="AM193" i="35" s="1"/>
  <c r="AM166" i="35" a="1"/>
  <c r="AM166" i="35" s="1"/>
  <c r="AM162" i="35"/>
  <c r="AM157" i="35" a="1"/>
  <c r="AM157" i="35" s="1"/>
  <c r="AM168" i="35" a="1"/>
  <c r="AM168" i="35" s="1"/>
  <c r="AM171" i="35" a="1"/>
  <c r="AM171" i="35" s="1"/>
  <c r="AM163" i="35"/>
  <c r="AM172" i="35" a="1"/>
  <c r="AM172" i="35" s="1"/>
  <c r="AM167" i="35" a="1"/>
  <c r="AM167" i="35" s="1"/>
  <c r="AM158" i="35" a="1"/>
  <c r="AM158" i="35" s="1"/>
  <c r="AM186" i="35"/>
  <c r="AM181" i="35" a="1"/>
  <c r="AM181" i="35" s="1"/>
  <c r="AM194" i="35" s="1"/>
  <c r="AM152" i="35" a="1"/>
  <c r="AM152" i="35" s="1"/>
  <c r="AM148" i="35" a="1"/>
  <c r="AM148" i="35" s="1"/>
  <c r="AM144" i="35" a="1"/>
  <c r="AM144" i="35" s="1"/>
  <c r="AM149" i="35" a="1"/>
  <c r="AM149" i="35" s="1"/>
  <c r="AM150" i="35" a="1"/>
  <c r="AM150" i="35" s="1"/>
  <c r="AM145" i="35" a="1"/>
  <c r="AM145" i="35" s="1"/>
  <c r="AM153" i="35" a="1"/>
  <c r="AM153" i="35" s="1"/>
  <c r="AM143" i="35" a="1"/>
  <c r="AM143" i="35" s="1"/>
  <c r="AM154" i="35" a="1"/>
  <c r="AM154" i="35" s="1"/>
  <c r="AM138" i="35"/>
  <c r="AM130" i="35"/>
  <c r="AM126" i="35"/>
  <c r="AM165" i="35" a="1"/>
  <c r="AM165" i="35" s="1"/>
  <c r="AM161" i="35"/>
  <c r="AM131" i="35"/>
  <c r="AM127" i="35"/>
  <c r="AM123" i="35"/>
  <c r="AM132" i="35"/>
  <c r="AM128" i="35"/>
  <c r="AM124" i="35"/>
  <c r="AM125" i="35"/>
  <c r="AM113" i="35"/>
  <c r="AM93" i="35"/>
  <c r="AM89" i="35"/>
  <c r="AM69" i="35"/>
  <c r="AM119" i="35"/>
  <c r="AM108" i="35"/>
  <c r="AM81" i="35"/>
  <c r="AM64" i="35"/>
  <c r="AM60" i="35"/>
  <c r="AM137" i="35"/>
  <c r="AM114" i="35"/>
  <c r="AM90" i="35"/>
  <c r="AM70" i="35"/>
  <c r="AM115" i="35"/>
  <c r="AM91" i="35"/>
  <c r="AM71" i="35"/>
  <c r="AM121" i="35"/>
  <c r="AM106" i="35"/>
  <c r="AM77" i="35"/>
  <c r="AM62" i="35"/>
  <c r="AM147" i="35" a="1"/>
  <c r="AM147" i="35" s="1"/>
  <c r="AM38" i="35"/>
  <c r="AM23" i="35"/>
  <c r="AM19" i="35"/>
  <c r="AM65" i="35"/>
  <c r="AM51" i="35"/>
  <c r="AM29" i="35"/>
  <c r="AM14" i="35"/>
  <c r="AM129" i="35"/>
  <c r="AM107" i="35"/>
  <c r="AM100" i="35"/>
  <c r="AM63" i="35"/>
  <c r="AM45" i="35"/>
  <c r="AM34" i="35"/>
  <c r="AM20" i="35"/>
  <c r="AM122" i="35"/>
  <c r="AM120" i="35"/>
  <c r="AM78" i="35"/>
  <c r="AM76" i="35"/>
  <c r="AM72" i="35"/>
  <c r="AM61" i="35"/>
  <c r="AM47" i="35"/>
  <c r="AM35" i="35"/>
  <c r="AM21" i="35"/>
  <c r="AM151" i="35" a="1"/>
  <c r="AM151" i="35" s="1"/>
  <c r="AM112" i="35"/>
  <c r="AM42" i="35"/>
  <c r="AM43" i="35" s="1"/>
  <c r="AM31" i="35"/>
  <c r="AM27" i="35"/>
  <c r="AM22" i="35"/>
  <c r="AM133" i="35"/>
  <c r="AM12" i="35"/>
  <c r="AM11" i="35"/>
  <c r="AM88" i="35"/>
  <c r="AM28" i="35"/>
  <c r="AM92" i="35"/>
  <c r="AM18" i="35"/>
  <c r="AM30" i="35"/>
  <c r="AM13" i="35"/>
  <c r="AM36" i="35"/>
  <c r="AA185" i="35" a="1"/>
  <c r="AA185" i="35" s="1"/>
  <c r="AA186" i="35"/>
  <c r="AA183" i="35"/>
  <c r="AA180" i="35" a="1"/>
  <c r="AA180" i="35" s="1"/>
  <c r="AA193" i="35" s="1"/>
  <c r="AA175" i="35" a="1"/>
  <c r="AA175" i="35" s="1"/>
  <c r="AA174" i="35" a="1"/>
  <c r="AA174" i="35" s="1"/>
  <c r="AA181" i="35" a="1"/>
  <c r="AA181" i="35" s="1"/>
  <c r="AA194" i="35" s="1"/>
  <c r="AA173" i="35" a="1"/>
  <c r="AA173" i="35" s="1"/>
  <c r="AA184" i="35"/>
  <c r="AA178" i="35" a="1"/>
  <c r="AA178" i="35" s="1"/>
  <c r="AA191" i="35" s="1"/>
  <c r="AA157" i="35" a="1"/>
  <c r="AA157" i="35" s="1"/>
  <c r="AA168" i="35" a="1"/>
  <c r="AA168" i="35" s="1"/>
  <c r="AA179" i="35" a="1"/>
  <c r="AA179" i="35" s="1"/>
  <c r="AA192" i="35" s="1"/>
  <c r="AA171" i="35" a="1"/>
  <c r="AA171" i="35" s="1"/>
  <c r="AA161" i="35"/>
  <c r="AA172" i="35" a="1"/>
  <c r="AA172" i="35" s="1"/>
  <c r="AA167" i="35" a="1"/>
  <c r="AA167" i="35" s="1"/>
  <c r="AA158" i="35" a="1"/>
  <c r="AA158" i="35" s="1"/>
  <c r="AA162" i="35"/>
  <c r="AA151" i="35" a="1"/>
  <c r="AA151" i="35" s="1"/>
  <c r="AA147" i="35" a="1"/>
  <c r="AA147" i="35" s="1"/>
  <c r="AA166" i="35" a="1"/>
  <c r="AA166" i="35" s="1"/>
  <c r="AA153" i="35" a="1"/>
  <c r="AA153" i="35" s="1"/>
  <c r="AA154" i="35" a="1"/>
  <c r="AA154" i="35" s="1"/>
  <c r="AA144" i="35" a="1"/>
  <c r="AA144" i="35" s="1"/>
  <c r="AA149" i="35" a="1"/>
  <c r="AA149" i="35" s="1"/>
  <c r="AA163" i="35"/>
  <c r="AA132" i="35"/>
  <c r="AA128" i="35"/>
  <c r="AA124" i="35"/>
  <c r="AA137" i="35"/>
  <c r="AA133" i="35"/>
  <c r="AA129" i="35"/>
  <c r="AA125" i="35"/>
  <c r="AA152" i="35" a="1"/>
  <c r="AA152" i="35" s="1"/>
  <c r="AA138" i="35"/>
  <c r="AA130" i="35"/>
  <c r="AA126" i="35"/>
  <c r="AA115" i="35"/>
  <c r="AA91" i="35"/>
  <c r="AA71" i="35"/>
  <c r="AA121" i="35"/>
  <c r="AA106" i="35"/>
  <c r="AA77" i="35"/>
  <c r="AA62" i="35"/>
  <c r="AA182" i="35" a="1"/>
  <c r="AA182" i="35" s="1"/>
  <c r="AA195" i="35" s="1"/>
  <c r="AA112" i="35"/>
  <c r="AA92" i="35"/>
  <c r="AA88" i="35"/>
  <c r="AA72" i="35"/>
  <c r="AA127" i="35"/>
  <c r="AA113" i="35"/>
  <c r="AA93" i="35"/>
  <c r="AA89" i="35"/>
  <c r="AA69" i="35"/>
  <c r="AA150" i="35" a="1"/>
  <c r="AA150" i="35" s="1"/>
  <c r="AA148" i="35" a="1"/>
  <c r="AA148" i="35" s="1"/>
  <c r="AA123" i="35"/>
  <c r="AA119" i="35"/>
  <c r="AA108" i="35"/>
  <c r="AA81" i="35"/>
  <c r="AA64" i="35"/>
  <c r="AA122" i="35"/>
  <c r="AA78" i="35"/>
  <c r="AA47" i="35"/>
  <c r="AA35" i="35"/>
  <c r="AA21" i="35"/>
  <c r="AA165" i="35" a="1"/>
  <c r="AA165" i="35" s="1"/>
  <c r="AA120" i="35"/>
  <c r="AA114" i="35"/>
  <c r="AA76" i="35"/>
  <c r="AA70" i="35"/>
  <c r="AA42" i="35"/>
  <c r="AA31" i="35"/>
  <c r="AA27" i="35"/>
  <c r="AA12" i="35"/>
  <c r="AA36" i="35"/>
  <c r="AA22" i="35"/>
  <c r="AA18" i="35"/>
  <c r="AA131" i="35"/>
  <c r="AA43" i="35"/>
  <c r="AA38" i="35"/>
  <c r="AA23" i="35"/>
  <c r="AA19" i="35"/>
  <c r="AA145" i="35" a="1"/>
  <c r="AA145" i="35" s="1"/>
  <c r="AA61" i="35"/>
  <c r="AA60" i="35"/>
  <c r="AA51" i="35"/>
  <c r="AA29" i="35"/>
  <c r="AA63" i="35"/>
  <c r="AA30" i="35"/>
  <c r="AA28" i="35"/>
  <c r="AA143" i="35" a="1"/>
  <c r="AA143" i="35" s="1"/>
  <c r="AA65" i="35"/>
  <c r="AA20" i="35"/>
  <c r="AA45" i="35"/>
  <c r="AA107" i="35"/>
  <c r="AA100" i="35"/>
  <c r="AA13" i="35"/>
  <c r="AA34" i="35"/>
  <c r="AA14" i="35"/>
  <c r="AA11" i="35"/>
  <c r="AA90" i="35"/>
  <c r="BE184" i="35"/>
  <c r="BE185" i="35" a="1"/>
  <c r="BE185" i="35" s="1"/>
  <c r="BE186" i="35"/>
  <c r="BE182" i="35" a="1"/>
  <c r="BE182" i="35" s="1"/>
  <c r="BE195" i="35" s="1"/>
  <c r="BE179" i="35" a="1"/>
  <c r="BE179" i="35" s="1"/>
  <c r="BE192" i="35" s="1"/>
  <c r="BE174" i="35" a="1"/>
  <c r="BE174" i="35" s="1"/>
  <c r="BE173" i="35" a="1"/>
  <c r="BE173" i="35" s="1"/>
  <c r="BE180" i="35" a="1"/>
  <c r="BE180" i="35" s="1"/>
  <c r="BE193" i="35" s="1"/>
  <c r="BE183" i="35"/>
  <c r="BE181" i="35" a="1"/>
  <c r="BE181" i="35" s="1"/>
  <c r="BE194" i="35" s="1"/>
  <c r="BE175" i="35" a="1"/>
  <c r="BE175" i="35" s="1"/>
  <c r="BE168" i="35" a="1"/>
  <c r="BE168" i="35" s="1"/>
  <c r="BE163" i="35"/>
  <c r="BE171" i="35" a="1"/>
  <c r="BE171" i="35" s="1"/>
  <c r="BE178" i="35" a="1"/>
  <c r="BE178" i="35" s="1"/>
  <c r="BE191" i="35" s="1"/>
  <c r="BE167" i="35" a="1"/>
  <c r="BE167" i="35" s="1"/>
  <c r="BE166" i="35" a="1"/>
  <c r="BE166" i="35" s="1"/>
  <c r="BE165" i="35" a="1"/>
  <c r="BE165" i="35" s="1"/>
  <c r="BE157" i="35" a="1"/>
  <c r="BE157" i="35" s="1"/>
  <c r="BE151" i="35" a="1"/>
  <c r="BE151" i="35" s="1"/>
  <c r="BE147" i="35" a="1"/>
  <c r="BE147" i="35" s="1"/>
  <c r="BE162" i="35"/>
  <c r="BE143" i="35" a="1"/>
  <c r="BE143" i="35" s="1"/>
  <c r="BE161" i="35"/>
  <c r="BE148" i="35" a="1"/>
  <c r="BE148" i="35" s="1"/>
  <c r="BE149" i="35" a="1"/>
  <c r="BE149" i="35" s="1"/>
  <c r="BE144" i="35" a="1"/>
  <c r="BE144" i="35" s="1"/>
  <c r="BE172" i="35" a="1"/>
  <c r="BE172" i="35" s="1"/>
  <c r="BE131" i="35"/>
  <c r="BE127" i="35"/>
  <c r="BE123" i="35"/>
  <c r="BE152" i="35" a="1"/>
  <c r="BE152" i="35" s="1"/>
  <c r="BE132" i="35"/>
  <c r="BE128" i="35"/>
  <c r="BE124" i="35"/>
  <c r="BE158" i="35" a="1"/>
  <c r="BE158" i="35" s="1"/>
  <c r="BE150" i="35" a="1"/>
  <c r="BE150" i="35" s="1"/>
  <c r="BE145" i="35" a="1"/>
  <c r="BE145" i="35" s="1"/>
  <c r="BE137" i="35"/>
  <c r="BE133" i="35"/>
  <c r="BE129" i="35"/>
  <c r="BE125" i="35"/>
  <c r="BE114" i="35"/>
  <c r="BE90" i="35"/>
  <c r="BE70" i="35"/>
  <c r="BE120" i="35"/>
  <c r="BE100" i="35"/>
  <c r="BE76" i="35"/>
  <c r="BE65" i="35"/>
  <c r="BE61" i="35"/>
  <c r="BE153" i="35" a="1"/>
  <c r="BE153" i="35" s="1"/>
  <c r="BE115" i="35"/>
  <c r="BE91" i="35"/>
  <c r="BE71" i="35"/>
  <c r="BE154" i="35" a="1"/>
  <c r="BE154" i="35" s="1"/>
  <c r="BE130" i="35"/>
  <c r="BE112" i="35"/>
  <c r="BE92" i="35"/>
  <c r="BE88" i="35"/>
  <c r="BE72" i="35"/>
  <c r="BE126" i="35"/>
  <c r="BE122" i="35"/>
  <c r="BE107" i="35"/>
  <c r="BE78" i="35"/>
  <c r="BE63" i="35"/>
  <c r="BE45" i="35"/>
  <c r="BE34" i="35"/>
  <c r="BE20" i="35"/>
  <c r="BE121" i="35"/>
  <c r="BE81" i="35"/>
  <c r="BE77" i="35"/>
  <c r="BE30" i="35"/>
  <c r="BE11" i="35"/>
  <c r="BE119" i="35"/>
  <c r="BE113" i="35"/>
  <c r="BE69" i="35"/>
  <c r="BE47" i="35"/>
  <c r="BE35" i="35"/>
  <c r="BE21" i="35"/>
  <c r="BE89" i="35"/>
  <c r="BE36" i="35"/>
  <c r="BE22" i="35"/>
  <c r="BE18" i="35"/>
  <c r="BE28" i="35"/>
  <c r="BE108" i="35"/>
  <c r="BE51" i="35"/>
  <c r="BE14" i="35"/>
  <c r="BE60" i="35"/>
  <c r="BE31" i="35"/>
  <c r="BE12" i="35"/>
  <c r="BE29" i="35"/>
  <c r="BE27" i="35"/>
  <c r="BE23" i="35"/>
  <c r="BE138" i="35"/>
  <c r="BE106" i="35"/>
  <c r="BE19" i="35"/>
  <c r="BE93" i="35"/>
  <c r="BE62" i="35"/>
  <c r="BE42" i="35"/>
  <c r="BE43" i="35" s="1"/>
  <c r="BE38" i="35"/>
  <c r="BE64" i="35"/>
  <c r="BE13" i="35"/>
  <c r="U186" i="35"/>
  <c r="U183" i="35"/>
  <c r="U184" i="35"/>
  <c r="U181" i="35" a="1"/>
  <c r="U181" i="35" s="1"/>
  <c r="U194" i="35" s="1"/>
  <c r="U185" i="35" a="1"/>
  <c r="U185" i="35" s="1"/>
  <c r="U175" i="35" a="1"/>
  <c r="U175" i="35" s="1"/>
  <c r="U174" i="35" a="1"/>
  <c r="U174" i="35" s="1"/>
  <c r="U182" i="35" a="1"/>
  <c r="U182" i="35" s="1"/>
  <c r="U195" i="35" s="1"/>
  <c r="U178" i="35" a="1"/>
  <c r="U178" i="35" s="1"/>
  <c r="U191" i="35" s="1"/>
  <c r="U173" i="35" a="1"/>
  <c r="U173" i="35" s="1"/>
  <c r="U179" i="35" a="1"/>
  <c r="U179" i="35" s="1"/>
  <c r="U192" i="35" s="1"/>
  <c r="U180" i="35" a="1"/>
  <c r="U180" i="35" s="1"/>
  <c r="U193" i="35" s="1"/>
  <c r="U165" i="35" a="1"/>
  <c r="U165" i="35" s="1"/>
  <c r="U161" i="35"/>
  <c r="U157" i="35" a="1"/>
  <c r="U157" i="35" s="1"/>
  <c r="U168" i="35" a="1"/>
  <c r="U168" i="35" s="1"/>
  <c r="U172" i="35" a="1"/>
  <c r="U172" i="35" s="1"/>
  <c r="U171" i="35" a="1"/>
  <c r="U171" i="35" s="1"/>
  <c r="U167" i="35" a="1"/>
  <c r="U167" i="35" s="1"/>
  <c r="U162" i="35"/>
  <c r="U163" i="35"/>
  <c r="U150" i="35" a="1"/>
  <c r="U150" i="35" s="1"/>
  <c r="U145" i="35" a="1"/>
  <c r="U145" i="35" s="1"/>
  <c r="U158" i="35" a="1"/>
  <c r="U158" i="35" s="1"/>
  <c r="U152" i="35" a="1"/>
  <c r="U152" i="35" s="1"/>
  <c r="U166" i="35" a="1"/>
  <c r="U166" i="35" s="1"/>
  <c r="U153" i="35" a="1"/>
  <c r="U153" i="35" s="1"/>
  <c r="U148" i="35" a="1"/>
  <c r="U148" i="35" s="1"/>
  <c r="U144" i="35" a="1"/>
  <c r="U144" i="35" s="1"/>
  <c r="U151" i="35" a="1"/>
  <c r="U151" i="35" s="1"/>
  <c r="U149" i="35" a="1"/>
  <c r="U149" i="35" s="1"/>
  <c r="U143" i="35" a="1"/>
  <c r="U143" i="35" s="1"/>
  <c r="U137" i="35"/>
  <c r="U133" i="35"/>
  <c r="U129" i="35"/>
  <c r="U125" i="35"/>
  <c r="U147" i="35" a="1"/>
  <c r="U147" i="35" s="1"/>
  <c r="U138" i="35"/>
  <c r="U130" i="35"/>
  <c r="U126" i="35"/>
  <c r="U154" i="35" a="1"/>
  <c r="U154" i="35" s="1"/>
  <c r="U131" i="35"/>
  <c r="U127" i="35"/>
  <c r="U112" i="35"/>
  <c r="U92" i="35"/>
  <c r="U88" i="35"/>
  <c r="U72" i="35"/>
  <c r="U132" i="35"/>
  <c r="U122" i="35"/>
  <c r="U107" i="35"/>
  <c r="U78" i="35"/>
  <c r="U63" i="35"/>
  <c r="U128" i="35"/>
  <c r="U113" i="35"/>
  <c r="U93" i="35"/>
  <c r="U89" i="35"/>
  <c r="U69" i="35"/>
  <c r="U114" i="35"/>
  <c r="U90" i="35"/>
  <c r="U70" i="35"/>
  <c r="U120" i="35"/>
  <c r="U100" i="35"/>
  <c r="U76" i="35"/>
  <c r="U65" i="35"/>
  <c r="U36" i="35"/>
  <c r="U22" i="35"/>
  <c r="U18" i="35"/>
  <c r="U91" i="35"/>
  <c r="U62" i="35"/>
  <c r="U61" i="35"/>
  <c r="U28" i="35"/>
  <c r="U13" i="35"/>
  <c r="U124" i="35"/>
  <c r="U60" i="35"/>
  <c r="U38" i="35"/>
  <c r="U23" i="35"/>
  <c r="U19" i="35"/>
  <c r="U108" i="35"/>
  <c r="U64" i="35"/>
  <c r="U45" i="35"/>
  <c r="U34" i="35"/>
  <c r="U20" i="35"/>
  <c r="U106" i="35"/>
  <c r="U30" i="35"/>
  <c r="U119" i="35"/>
  <c r="U27" i="35"/>
  <c r="U21" i="35"/>
  <c r="U14" i="35"/>
  <c r="U123" i="35"/>
  <c r="U121" i="35"/>
  <c r="U42" i="35"/>
  <c r="U43" i="35" s="1"/>
  <c r="U35" i="35"/>
  <c r="U12" i="35"/>
  <c r="U11" i="35"/>
  <c r="U51" i="35"/>
  <c r="U47" i="35"/>
  <c r="U115" i="35"/>
  <c r="U31" i="35"/>
  <c r="U77" i="35"/>
  <c r="U29" i="35"/>
  <c r="U71" i="35"/>
  <c r="U81" i="35"/>
  <c r="J191" i="35"/>
  <c r="BF185" i="35" a="1"/>
  <c r="BF185" i="35" s="1"/>
  <c r="BF186" i="35"/>
  <c r="BF182" i="35" a="1"/>
  <c r="BF182" i="35" s="1"/>
  <c r="BF195" i="35" s="1"/>
  <c r="BF184" i="35"/>
  <c r="BF173" i="35" a="1"/>
  <c r="BF173" i="35" s="1"/>
  <c r="BF180" i="35" a="1"/>
  <c r="BF180" i="35" s="1"/>
  <c r="BF193" i="35" s="1"/>
  <c r="BF183" i="35"/>
  <c r="BF181" i="35" a="1"/>
  <c r="BF181" i="35" s="1"/>
  <c r="BF194" i="35" s="1"/>
  <c r="BF175" i="35" a="1"/>
  <c r="BF175" i="35" s="1"/>
  <c r="BF174" i="35" a="1"/>
  <c r="BF174" i="35" s="1"/>
  <c r="BF171" i="35" a="1"/>
  <c r="BF171" i="35" s="1"/>
  <c r="BF163" i="35"/>
  <c r="BF158" i="35" a="1"/>
  <c r="BF158" i="35" s="1"/>
  <c r="BF178" i="35" a="1"/>
  <c r="BF178" i="35" s="1"/>
  <c r="BF191" i="35" s="1"/>
  <c r="BF167" i="35" a="1"/>
  <c r="BF167" i="35" s="1"/>
  <c r="BF166" i="35" a="1"/>
  <c r="BF166" i="35" s="1"/>
  <c r="BF165" i="35" a="1"/>
  <c r="BF165" i="35" s="1"/>
  <c r="BF161" i="35"/>
  <c r="BF157" i="35" a="1"/>
  <c r="BF157" i="35" s="1"/>
  <c r="BF172" i="35" a="1"/>
  <c r="BF172" i="35" s="1"/>
  <c r="BF143" i="35" a="1"/>
  <c r="BF143" i="35" s="1"/>
  <c r="BF162" i="35"/>
  <c r="BF154" i="35" a="1"/>
  <c r="BF154" i="35" s="1"/>
  <c r="BF152" i="35" a="1"/>
  <c r="BF152" i="35" s="1"/>
  <c r="BF148" i="35" a="1"/>
  <c r="BF148" i="35" s="1"/>
  <c r="BF153" i="35" a="1"/>
  <c r="BF153" i="35" s="1"/>
  <c r="BF150" i="35" a="1"/>
  <c r="BF150" i="35" s="1"/>
  <c r="BF145" i="35" a="1"/>
  <c r="BF145" i="35" s="1"/>
  <c r="BF132" i="35"/>
  <c r="BF128" i="35"/>
  <c r="BF124" i="35"/>
  <c r="BF168" i="35" a="1"/>
  <c r="BF168" i="35" s="1"/>
  <c r="BF151" i="35" a="1"/>
  <c r="BF151" i="35" s="1"/>
  <c r="BF149" i="35" a="1"/>
  <c r="BF149" i="35" s="1"/>
  <c r="BF147" i="35" a="1"/>
  <c r="BF147" i="35" s="1"/>
  <c r="BF144" i="35" a="1"/>
  <c r="BF144" i="35" s="1"/>
  <c r="BF137" i="35"/>
  <c r="BF133" i="35"/>
  <c r="BF129" i="35"/>
  <c r="BF125" i="35"/>
  <c r="BF179" i="35" a="1"/>
  <c r="BF179" i="35" s="1"/>
  <c r="BF192" i="35" s="1"/>
  <c r="BF131" i="35"/>
  <c r="BF120" i="35"/>
  <c r="BF100" i="35"/>
  <c r="BF76" i="35"/>
  <c r="BF65" i="35"/>
  <c r="BF127" i="35"/>
  <c r="BF115" i="35"/>
  <c r="BF91" i="35"/>
  <c r="BF71" i="35"/>
  <c r="BF123" i="35"/>
  <c r="BF121" i="35"/>
  <c r="BF106" i="35"/>
  <c r="BF77" i="35"/>
  <c r="BF62" i="35"/>
  <c r="BF126" i="35"/>
  <c r="BF122" i="35"/>
  <c r="BF107" i="35"/>
  <c r="BF78" i="35"/>
  <c r="BF63" i="35"/>
  <c r="BF113" i="35"/>
  <c r="BF93" i="35"/>
  <c r="BF89" i="35"/>
  <c r="BF69" i="35"/>
  <c r="BF90" i="35"/>
  <c r="BF88" i="35"/>
  <c r="BF81" i="35"/>
  <c r="BF30" i="35"/>
  <c r="BF11" i="35"/>
  <c r="BF119" i="35"/>
  <c r="BF47" i="35"/>
  <c r="BF35" i="35"/>
  <c r="BF21" i="35"/>
  <c r="BF138" i="35"/>
  <c r="BF42" i="35"/>
  <c r="BF43" i="35" s="1"/>
  <c r="BF31" i="35"/>
  <c r="BF27" i="35"/>
  <c r="BF28" i="35"/>
  <c r="BF72" i="35"/>
  <c r="BF38" i="35"/>
  <c r="BF23" i="35"/>
  <c r="BF19" i="35"/>
  <c r="BF112" i="35"/>
  <c r="BF36" i="35"/>
  <c r="BF29" i="35"/>
  <c r="BF22" i="35"/>
  <c r="BF18" i="35"/>
  <c r="BF114" i="35"/>
  <c r="BF34" i="35"/>
  <c r="BF61" i="35"/>
  <c r="BF51" i="35"/>
  <c r="BF14" i="35"/>
  <c r="BF130" i="35"/>
  <c r="BF60" i="35"/>
  <c r="BF13" i="35"/>
  <c r="BF20" i="35"/>
  <c r="BF92" i="35"/>
  <c r="BF64" i="35"/>
  <c r="BF45" i="35"/>
  <c r="BF12" i="35"/>
  <c r="BF70" i="35"/>
  <c r="BF108" i="35"/>
  <c r="AQ185" i="35" a="1"/>
  <c r="AQ185" i="35" s="1"/>
  <c r="AQ186" i="35"/>
  <c r="AQ183" i="35"/>
  <c r="AQ180" i="35" a="1"/>
  <c r="AQ180" i="35" s="1"/>
  <c r="AQ193" i="35" s="1"/>
  <c r="AQ172" i="35" a="1"/>
  <c r="AQ172" i="35" s="1"/>
  <c r="AQ181" i="35" a="1"/>
  <c r="AQ181" i="35" s="1"/>
  <c r="AQ194" i="35" s="1"/>
  <c r="AQ175" i="35" a="1"/>
  <c r="AQ175" i="35" s="1"/>
  <c r="AQ174" i="35" a="1"/>
  <c r="AQ174" i="35" s="1"/>
  <c r="AQ178" i="35" a="1"/>
  <c r="AQ178" i="35" s="1"/>
  <c r="AQ166" i="35" a="1"/>
  <c r="AQ166" i="35" s="1"/>
  <c r="AQ165" i="35" a="1"/>
  <c r="AQ165" i="35" s="1"/>
  <c r="AQ184" i="35"/>
  <c r="AQ182" i="35" a="1"/>
  <c r="AQ182" i="35" s="1"/>
  <c r="AQ195" i="35" s="1"/>
  <c r="AQ173" i="35" a="1"/>
  <c r="AQ173" i="35" s="1"/>
  <c r="AQ161" i="35"/>
  <c r="AQ179" i="35" a="1"/>
  <c r="AQ179" i="35" s="1"/>
  <c r="AQ192" i="35" s="1"/>
  <c r="AQ168" i="35" a="1"/>
  <c r="AQ168" i="35" s="1"/>
  <c r="AQ171" i="35" a="1"/>
  <c r="AQ171" i="35" s="1"/>
  <c r="AQ162" i="35"/>
  <c r="AQ154" i="35" a="1"/>
  <c r="AQ154" i="35" s="1"/>
  <c r="AQ147" i="35" a="1"/>
  <c r="AQ147" i="35" s="1"/>
  <c r="AQ152" i="35" a="1"/>
  <c r="AQ152" i="35" s="1"/>
  <c r="AQ148" i="35" a="1"/>
  <c r="AQ148" i="35" s="1"/>
  <c r="AQ149" i="35" a="1"/>
  <c r="AQ149" i="35" s="1"/>
  <c r="AQ158" i="35" a="1"/>
  <c r="AQ158" i="35" s="1"/>
  <c r="AQ153" i="35" a="1"/>
  <c r="AQ153" i="35" s="1"/>
  <c r="AQ132" i="35"/>
  <c r="AQ128" i="35"/>
  <c r="AQ124" i="35"/>
  <c r="AQ137" i="35"/>
  <c r="AQ133" i="35"/>
  <c r="AQ129" i="35"/>
  <c r="AQ125" i="35"/>
  <c r="AQ167" i="35" a="1"/>
  <c r="AQ167" i="35" s="1"/>
  <c r="AQ151" i="35" a="1"/>
  <c r="AQ151" i="35" s="1"/>
  <c r="AQ150" i="35" a="1"/>
  <c r="AQ150" i="35" s="1"/>
  <c r="AQ145" i="35" a="1"/>
  <c r="AQ145" i="35" s="1"/>
  <c r="AQ144" i="35" a="1"/>
  <c r="AQ144" i="35" s="1"/>
  <c r="AQ143" i="35" a="1"/>
  <c r="AQ143" i="35" s="1"/>
  <c r="AQ138" i="35"/>
  <c r="AQ130" i="35"/>
  <c r="AQ126" i="35"/>
  <c r="AQ123" i="35"/>
  <c r="AQ115" i="35"/>
  <c r="AQ91" i="35"/>
  <c r="AQ71" i="35"/>
  <c r="AQ121" i="35"/>
  <c r="AQ106" i="35"/>
  <c r="AQ77" i="35"/>
  <c r="AQ62" i="35"/>
  <c r="AQ112" i="35"/>
  <c r="AQ92" i="35"/>
  <c r="AQ88" i="35"/>
  <c r="AQ72" i="35"/>
  <c r="AQ113" i="35"/>
  <c r="AQ93" i="35"/>
  <c r="AQ89" i="35"/>
  <c r="AQ69" i="35"/>
  <c r="AQ131" i="35"/>
  <c r="AQ119" i="35"/>
  <c r="AQ108" i="35"/>
  <c r="AQ81" i="35"/>
  <c r="AQ64" i="35"/>
  <c r="AQ127" i="35"/>
  <c r="AQ107" i="35"/>
  <c r="AQ65" i="35"/>
  <c r="AQ63" i="35"/>
  <c r="AQ47" i="35"/>
  <c r="AQ35" i="35"/>
  <c r="AQ21" i="35"/>
  <c r="AQ100" i="35"/>
  <c r="AQ61" i="35"/>
  <c r="AQ60" i="35"/>
  <c r="AQ42" i="35"/>
  <c r="AQ43" i="35" s="1"/>
  <c r="AQ31" i="35"/>
  <c r="AQ27" i="35"/>
  <c r="AQ12" i="35"/>
  <c r="AQ163" i="35"/>
  <c r="AQ157" i="35" a="1"/>
  <c r="AQ157" i="35" s="1"/>
  <c r="AQ122" i="35"/>
  <c r="AQ78" i="35"/>
  <c r="AQ36" i="35"/>
  <c r="AQ22" i="35"/>
  <c r="AQ18" i="35"/>
  <c r="AQ38" i="35"/>
  <c r="AQ23" i="35"/>
  <c r="AQ19" i="35"/>
  <c r="AQ90" i="35"/>
  <c r="AQ51" i="35"/>
  <c r="AQ29" i="35"/>
  <c r="AQ70" i="35"/>
  <c r="AQ13" i="35"/>
  <c r="AQ14" i="35"/>
  <c r="AQ45" i="35"/>
  <c r="AQ76" i="35"/>
  <c r="AQ11" i="35"/>
  <c r="AQ34" i="35"/>
  <c r="AQ114" i="35"/>
  <c r="AQ30" i="35"/>
  <c r="AQ28" i="35"/>
  <c r="AQ20" i="35"/>
  <c r="AQ120" i="35"/>
  <c r="AG184" i="35"/>
  <c r="AG185" i="35" a="1"/>
  <c r="AG185" i="35" s="1"/>
  <c r="AG186" i="35"/>
  <c r="AG182" i="35" a="1"/>
  <c r="AG182" i="35" s="1"/>
  <c r="AG195" i="35" s="1"/>
  <c r="AG179" i="35" a="1"/>
  <c r="AG179" i="35" s="1"/>
  <c r="AG192" i="35" s="1"/>
  <c r="AG174" i="35" a="1"/>
  <c r="AG174" i="35" s="1"/>
  <c r="AG175" i="35" a="1"/>
  <c r="AG175" i="35" s="1"/>
  <c r="AG180" i="35" a="1"/>
  <c r="AG180" i="35" s="1"/>
  <c r="AG193" i="35" s="1"/>
  <c r="AG173" i="35" a="1"/>
  <c r="AG173" i="35" s="1"/>
  <c r="AG181" i="35" a="1"/>
  <c r="AG181" i="35" s="1"/>
  <c r="AG194" i="35" s="1"/>
  <c r="AG157" i="35" a="1"/>
  <c r="AG157" i="35" s="1"/>
  <c r="AG166" i="35" a="1"/>
  <c r="AG166" i="35" s="1"/>
  <c r="AG163" i="35"/>
  <c r="AG172" i="35" a="1"/>
  <c r="AG172" i="35" s="1"/>
  <c r="AG168" i="35" a="1"/>
  <c r="AG168" i="35" s="1"/>
  <c r="AG167" i="35" a="1"/>
  <c r="AG167" i="35" s="1"/>
  <c r="AG183" i="35"/>
  <c r="AG178" i="35" a="1"/>
  <c r="AG178" i="35" s="1"/>
  <c r="AG158" i="35" a="1"/>
  <c r="AG158" i="35" s="1"/>
  <c r="AG171" i="35" a="1"/>
  <c r="AG171" i="35" s="1"/>
  <c r="AG161" i="35"/>
  <c r="AG153" i="35" a="1"/>
  <c r="AG153" i="35" s="1"/>
  <c r="AG154" i="35" a="1"/>
  <c r="AG154" i="35" s="1"/>
  <c r="AG165" i="35" a="1"/>
  <c r="AG165" i="35" s="1"/>
  <c r="AG152" i="35" a="1"/>
  <c r="AG152" i="35" s="1"/>
  <c r="AG148" i="35" a="1"/>
  <c r="AG148" i="35" s="1"/>
  <c r="AG149" i="35" a="1"/>
  <c r="AG149" i="35" s="1"/>
  <c r="AG150" i="35" a="1"/>
  <c r="AG150" i="35" s="1"/>
  <c r="AG131" i="35"/>
  <c r="AG127" i="35"/>
  <c r="AG162" i="35"/>
  <c r="AG151" i="35" a="1"/>
  <c r="AG151" i="35" s="1"/>
  <c r="AG147" i="35" a="1"/>
  <c r="AG147" i="35" s="1"/>
  <c r="AG145" i="35" a="1"/>
  <c r="AG145" i="35" s="1"/>
  <c r="AG144" i="35" a="1"/>
  <c r="AG144" i="35" s="1"/>
  <c r="AG143" i="35" a="1"/>
  <c r="AG143" i="35" s="1"/>
  <c r="AG132" i="35"/>
  <c r="AG128" i="35"/>
  <c r="AG124" i="35"/>
  <c r="AG137" i="35"/>
  <c r="AG133" i="35"/>
  <c r="AG129" i="35"/>
  <c r="AG125" i="35"/>
  <c r="AG138" i="35"/>
  <c r="AG114" i="35"/>
  <c r="AG90" i="35"/>
  <c r="AG70" i="35"/>
  <c r="AG120" i="35"/>
  <c r="AG100" i="35"/>
  <c r="AG76" i="35"/>
  <c r="AG65" i="35"/>
  <c r="AG61" i="35"/>
  <c r="AG115" i="35"/>
  <c r="AG91" i="35"/>
  <c r="AG71" i="35"/>
  <c r="AG112" i="35"/>
  <c r="AG92" i="35"/>
  <c r="AG88" i="35"/>
  <c r="AG72" i="35"/>
  <c r="AG130" i="35"/>
  <c r="AG122" i="35"/>
  <c r="AG107" i="35"/>
  <c r="AG78" i="35"/>
  <c r="AG63" i="35"/>
  <c r="AG108" i="35"/>
  <c r="AG106" i="35"/>
  <c r="AG64" i="35"/>
  <c r="AG62" i="35"/>
  <c r="AG45" i="35"/>
  <c r="AG34" i="35"/>
  <c r="AG20" i="35"/>
  <c r="AG126" i="35"/>
  <c r="AG60" i="35"/>
  <c r="AG30" i="35"/>
  <c r="AG11" i="35"/>
  <c r="AG123" i="35"/>
  <c r="AG121" i="35"/>
  <c r="AG81" i="35"/>
  <c r="AG77" i="35"/>
  <c r="AG47" i="35"/>
  <c r="AG35" i="35"/>
  <c r="AG21" i="35"/>
  <c r="AG93" i="35"/>
  <c r="AG36" i="35"/>
  <c r="AG22" i="35"/>
  <c r="AG18" i="35"/>
  <c r="AG89" i="35"/>
  <c r="AG28" i="35"/>
  <c r="AG14" i="35"/>
  <c r="AG13" i="35"/>
  <c r="AG12" i="35"/>
  <c r="AG42" i="35"/>
  <c r="AG43" i="35" s="1"/>
  <c r="AG69" i="35"/>
  <c r="AG51" i="35"/>
  <c r="AG31" i="35"/>
  <c r="AG38" i="35"/>
  <c r="AG29" i="35"/>
  <c r="AG27" i="35"/>
  <c r="AG23" i="35"/>
  <c r="AG119" i="35"/>
  <c r="AG113" i="35"/>
  <c r="AG19" i="35"/>
  <c r="AD183" i="35"/>
  <c r="AD184" i="35"/>
  <c r="AD178" i="35" a="1"/>
  <c r="AD178" i="35" s="1"/>
  <c r="AD191" i="35" s="1"/>
  <c r="AD186" i="35"/>
  <c r="AD179" i="35" a="1"/>
  <c r="AD179" i="35" s="1"/>
  <c r="AD175" i="35" a="1"/>
  <c r="AD175" i="35" s="1"/>
  <c r="AD174" i="35" a="1"/>
  <c r="AD174" i="35" s="1"/>
  <c r="AD171" i="35" a="1"/>
  <c r="AD171" i="35" s="1"/>
  <c r="AD161" i="35"/>
  <c r="AD181" i="35" a="1"/>
  <c r="AD181" i="35" s="1"/>
  <c r="AD194" i="35" s="1"/>
  <c r="AD158" i="35" a="1"/>
  <c r="AD158" i="35" s="1"/>
  <c r="AD173" i="35" a="1"/>
  <c r="AD173" i="35" s="1"/>
  <c r="AD180" i="35" a="1"/>
  <c r="AD180" i="35" s="1"/>
  <c r="AD193" i="35" s="1"/>
  <c r="AD165" i="35" a="1"/>
  <c r="AD165" i="35" s="1"/>
  <c r="AD163" i="35"/>
  <c r="AD157" i="35" a="1"/>
  <c r="AD157" i="35" s="1"/>
  <c r="AD185" i="35" a="1"/>
  <c r="AD185" i="35" s="1"/>
  <c r="AD182" i="35" a="1"/>
  <c r="AD182" i="35" s="1"/>
  <c r="AD195" i="35" s="1"/>
  <c r="AD166" i="35" a="1"/>
  <c r="AD166" i="35" s="1"/>
  <c r="AD149" i="35" a="1"/>
  <c r="AD149" i="35" s="1"/>
  <c r="AD150" i="35" a="1"/>
  <c r="AD150" i="35" s="1"/>
  <c r="AD145" i="35" a="1"/>
  <c r="AD145" i="35" s="1"/>
  <c r="AD168" i="35" a="1"/>
  <c r="AD168" i="35" s="1"/>
  <c r="AD151" i="35" a="1"/>
  <c r="AD151" i="35" s="1"/>
  <c r="AD147" i="35" a="1"/>
  <c r="AD147" i="35" s="1"/>
  <c r="AD153" i="35" a="1"/>
  <c r="AD153" i="35" s="1"/>
  <c r="AD138" i="35"/>
  <c r="AD130" i="35"/>
  <c r="AD126" i="35"/>
  <c r="AD162" i="35"/>
  <c r="AD152" i="35" a="1"/>
  <c r="AD152" i="35" s="1"/>
  <c r="AD172" i="35" a="1"/>
  <c r="AD172" i="35" s="1"/>
  <c r="AD148" i="35" a="1"/>
  <c r="AD148" i="35" s="1"/>
  <c r="AD143" i="35" a="1"/>
  <c r="AD143" i="35" s="1"/>
  <c r="AD131" i="35"/>
  <c r="AD127" i="35"/>
  <c r="AD144" i="35" a="1"/>
  <c r="AD144" i="35" s="1"/>
  <c r="AD122" i="35"/>
  <c r="AD107" i="35"/>
  <c r="AD78" i="35"/>
  <c r="AD63" i="35"/>
  <c r="AD113" i="35"/>
  <c r="AD93" i="35"/>
  <c r="AD89" i="35"/>
  <c r="AD69" i="35"/>
  <c r="AD167" i="35" a="1"/>
  <c r="AD167" i="35" s="1"/>
  <c r="AD154" i="35" a="1"/>
  <c r="AD154" i="35" s="1"/>
  <c r="AD133" i="35"/>
  <c r="AD123" i="35"/>
  <c r="AD119" i="35"/>
  <c r="AD108" i="35"/>
  <c r="AD81" i="35"/>
  <c r="AD64" i="35"/>
  <c r="AD125" i="35"/>
  <c r="AD120" i="35"/>
  <c r="AD100" i="35"/>
  <c r="AD76" i="35"/>
  <c r="AD65" i="35"/>
  <c r="AD61" i="35"/>
  <c r="AD132" i="35"/>
  <c r="AD115" i="35"/>
  <c r="AD91" i="35"/>
  <c r="AD71" i="35"/>
  <c r="AD114" i="35"/>
  <c r="AD72" i="35"/>
  <c r="AD70" i="35"/>
  <c r="AD28" i="35"/>
  <c r="AD13" i="35"/>
  <c r="AD124" i="35"/>
  <c r="AD112" i="35"/>
  <c r="AD106" i="35"/>
  <c r="AD38" i="35"/>
  <c r="AD23" i="35"/>
  <c r="AD19" i="35"/>
  <c r="AD128" i="35"/>
  <c r="AD92" i="35"/>
  <c r="AD90" i="35"/>
  <c r="AD62" i="35"/>
  <c r="AD51" i="35"/>
  <c r="AD29" i="35"/>
  <c r="AD30" i="35"/>
  <c r="AD47" i="35"/>
  <c r="AD35" i="35"/>
  <c r="AD21" i="35"/>
  <c r="AD22" i="35"/>
  <c r="AD20" i="35"/>
  <c r="AD14" i="35"/>
  <c r="AD88" i="35"/>
  <c r="AD60" i="35"/>
  <c r="AD121" i="35"/>
  <c r="AD137" i="35"/>
  <c r="AD18" i="35"/>
  <c r="AD36" i="35"/>
  <c r="AD34" i="35"/>
  <c r="AD31" i="35"/>
  <c r="AD12" i="35"/>
  <c r="AD11" i="35"/>
  <c r="AD129" i="35"/>
  <c r="AD45" i="35"/>
  <c r="AD42" i="35"/>
  <c r="AD43" i="35" s="1"/>
  <c r="AD77" i="35"/>
  <c r="AD27" i="35"/>
  <c r="AW184" i="35"/>
  <c r="AW185" i="35" a="1"/>
  <c r="AW185" i="35" s="1"/>
  <c r="AW186" i="35"/>
  <c r="AW182" i="35" a="1"/>
  <c r="AW182" i="35" s="1"/>
  <c r="AW195" i="35" s="1"/>
  <c r="AW179" i="35" a="1"/>
  <c r="AW179" i="35" s="1"/>
  <c r="AW192" i="35" s="1"/>
  <c r="AW180" i="35" a="1"/>
  <c r="AW180" i="35" s="1"/>
  <c r="AW193" i="35" s="1"/>
  <c r="AW174" i="35" a="1"/>
  <c r="AW174" i="35" s="1"/>
  <c r="AW181" i="35" a="1"/>
  <c r="AW181" i="35" s="1"/>
  <c r="AW194" i="35" s="1"/>
  <c r="AW175" i="35" a="1"/>
  <c r="AW175" i="35" s="1"/>
  <c r="AW173" i="35" a="1"/>
  <c r="AW173" i="35" s="1"/>
  <c r="AW166" i="35" a="1"/>
  <c r="AW166" i="35" s="1"/>
  <c r="AW165" i="35" a="1"/>
  <c r="AW165" i="35" s="1"/>
  <c r="AW163" i="35"/>
  <c r="AW157" i="35" a="1"/>
  <c r="AW157" i="35" s="1"/>
  <c r="AW183" i="35"/>
  <c r="AW171" i="35" a="1"/>
  <c r="AW171" i="35" s="1"/>
  <c r="AW168" i="35" a="1"/>
  <c r="AW168" i="35" s="1"/>
  <c r="AW178" i="35" a="1"/>
  <c r="AW178" i="35" s="1"/>
  <c r="AW191" i="35" s="1"/>
  <c r="AW167" i="35" a="1"/>
  <c r="AW167" i="35" s="1"/>
  <c r="AW161" i="35"/>
  <c r="AW152" i="35" a="1"/>
  <c r="AW152" i="35" s="1"/>
  <c r="AW148" i="35" a="1"/>
  <c r="AW148" i="35" s="1"/>
  <c r="AW144" i="35" a="1"/>
  <c r="AW144" i="35" s="1"/>
  <c r="AW158" i="35" a="1"/>
  <c r="AW158" i="35" s="1"/>
  <c r="AW149" i="35" a="1"/>
  <c r="AW149" i="35" s="1"/>
  <c r="AW153" i="35" a="1"/>
  <c r="AW153" i="35" s="1"/>
  <c r="AW150" i="35" a="1"/>
  <c r="AW150" i="35" s="1"/>
  <c r="AW145" i="35" a="1"/>
  <c r="AW145" i="35" s="1"/>
  <c r="AW172" i="35" a="1"/>
  <c r="AW172" i="35" s="1"/>
  <c r="AW147" i="35" a="1"/>
  <c r="AW147" i="35" s="1"/>
  <c r="AW143" i="35" a="1"/>
  <c r="AW143" i="35" s="1"/>
  <c r="AW131" i="35"/>
  <c r="AW127" i="35"/>
  <c r="AW123" i="35"/>
  <c r="AW154" i="35" a="1"/>
  <c r="AW154" i="35" s="1"/>
  <c r="AW132" i="35"/>
  <c r="AW128" i="35"/>
  <c r="AW124" i="35"/>
  <c r="AW137" i="35"/>
  <c r="AW133" i="35"/>
  <c r="AW129" i="35"/>
  <c r="AW125" i="35"/>
  <c r="AW126" i="35"/>
  <c r="AW114" i="35"/>
  <c r="AW90" i="35"/>
  <c r="AW70" i="35"/>
  <c r="AW120" i="35"/>
  <c r="AW100" i="35"/>
  <c r="AW76" i="35"/>
  <c r="AW65" i="35"/>
  <c r="AW61" i="35"/>
  <c r="AW162" i="35"/>
  <c r="AW138" i="35"/>
  <c r="AW115" i="35"/>
  <c r="AW91" i="35"/>
  <c r="AW71" i="35"/>
  <c r="AW112" i="35"/>
  <c r="AW92" i="35"/>
  <c r="AW88" i="35"/>
  <c r="AW72" i="35"/>
  <c r="AW151" i="35" a="1"/>
  <c r="AW151" i="35" s="1"/>
  <c r="AW122" i="35"/>
  <c r="AW107" i="35"/>
  <c r="AW78" i="35"/>
  <c r="AW63" i="35"/>
  <c r="AW45" i="35"/>
  <c r="AW34" i="35"/>
  <c r="AW20" i="35"/>
  <c r="AW130" i="35"/>
  <c r="AW30" i="35"/>
  <c r="AW11" i="35"/>
  <c r="AW108" i="35"/>
  <c r="AW106" i="35"/>
  <c r="AW64" i="35"/>
  <c r="AW62" i="35"/>
  <c r="AW47" i="35"/>
  <c r="AW35" i="35"/>
  <c r="AW21" i="35"/>
  <c r="AW121" i="35"/>
  <c r="AW81" i="35"/>
  <c r="AW77" i="35"/>
  <c r="AW36" i="35"/>
  <c r="AW22" i="35"/>
  <c r="AW18" i="35"/>
  <c r="AW119" i="35"/>
  <c r="AW113" i="35"/>
  <c r="AW69" i="35"/>
  <c r="AW60" i="35"/>
  <c r="AW28" i="35"/>
  <c r="AW23" i="35"/>
  <c r="AW38" i="35"/>
  <c r="AW19" i="35"/>
  <c r="AW42" i="35"/>
  <c r="AW43" i="35" s="1"/>
  <c r="AW51" i="35"/>
  <c r="AW13" i="35"/>
  <c r="AW93" i="35"/>
  <c r="AW89" i="35"/>
  <c r="AW31" i="35"/>
  <c r="AW12" i="35"/>
  <c r="AW29" i="35"/>
  <c r="AW27" i="35"/>
  <c r="AW14" i="35"/>
  <c r="AO184" i="35"/>
  <c r="AO185" i="35" a="1"/>
  <c r="AO185" i="35" s="1"/>
  <c r="AO186" i="35"/>
  <c r="AO182" i="35" a="1"/>
  <c r="AO182" i="35" s="1"/>
  <c r="AO195" i="35" s="1"/>
  <c r="AO179" i="35" a="1"/>
  <c r="AO179" i="35" s="1"/>
  <c r="AO192" i="35" s="1"/>
  <c r="AO183" i="35"/>
  <c r="AO180" i="35" a="1"/>
  <c r="AO180" i="35" s="1"/>
  <c r="AO193" i="35" s="1"/>
  <c r="AO181" i="35" a="1"/>
  <c r="AO181" i="35" s="1"/>
  <c r="AO194" i="35" s="1"/>
  <c r="AO174" i="35" a="1"/>
  <c r="AO174" i="35" s="1"/>
  <c r="AO178" i="35" a="1"/>
  <c r="AO178" i="35" s="1"/>
  <c r="AO191" i="35" s="1"/>
  <c r="AO172" i="35" a="1"/>
  <c r="AO172" i="35" s="1"/>
  <c r="AO171" i="35" a="1"/>
  <c r="AO171" i="35" s="1"/>
  <c r="AO163" i="35"/>
  <c r="AO158" i="35" a="1"/>
  <c r="AO158" i="35" s="1"/>
  <c r="AO167" i="35" a="1"/>
  <c r="AO167" i="35" s="1"/>
  <c r="AO165" i="35" a="1"/>
  <c r="AO165" i="35" s="1"/>
  <c r="AO173" i="35" a="1"/>
  <c r="AO173" i="35" s="1"/>
  <c r="AO166" i="35" a="1"/>
  <c r="AO166" i="35" s="1"/>
  <c r="AO168" i="35" a="1"/>
  <c r="AO168" i="35" s="1"/>
  <c r="AO150" i="35" a="1"/>
  <c r="AO150" i="35" s="1"/>
  <c r="AO145" i="35" a="1"/>
  <c r="AO145" i="35" s="1"/>
  <c r="AO162" i="35"/>
  <c r="AO153" i="35" a="1"/>
  <c r="AO153" i="35" s="1"/>
  <c r="AO151" i="35" a="1"/>
  <c r="AO151" i="35" s="1"/>
  <c r="AO143" i="35" a="1"/>
  <c r="AO143" i="35" s="1"/>
  <c r="AO161" i="35"/>
  <c r="AO157" i="35" a="1"/>
  <c r="AO157" i="35" s="1"/>
  <c r="AO152" i="35" a="1"/>
  <c r="AO152" i="35" s="1"/>
  <c r="AO148" i="35" a="1"/>
  <c r="AO148" i="35" s="1"/>
  <c r="AO175" i="35" a="1"/>
  <c r="AO175" i="35" s="1"/>
  <c r="AO131" i="35"/>
  <c r="AO127" i="35"/>
  <c r="AO132" i="35"/>
  <c r="AO128" i="35"/>
  <c r="AO124" i="35"/>
  <c r="AO137" i="35"/>
  <c r="AO133" i="35"/>
  <c r="AO129" i="35"/>
  <c r="AO125" i="35"/>
  <c r="AO154" i="35" a="1"/>
  <c r="AO154" i="35" s="1"/>
  <c r="AO114" i="35"/>
  <c r="AO90" i="35"/>
  <c r="AO70" i="35"/>
  <c r="AO120" i="35"/>
  <c r="AO100" i="35"/>
  <c r="AO76" i="35"/>
  <c r="AO65" i="35"/>
  <c r="AO61" i="35"/>
  <c r="AO130" i="35"/>
  <c r="AO123" i="35"/>
  <c r="AO115" i="35"/>
  <c r="AO91" i="35"/>
  <c r="AO71" i="35"/>
  <c r="AO112" i="35"/>
  <c r="AO92" i="35"/>
  <c r="AO88" i="35"/>
  <c r="AO72" i="35"/>
  <c r="AO138" i="35"/>
  <c r="AO122" i="35"/>
  <c r="AO107" i="35"/>
  <c r="AO78" i="35"/>
  <c r="AO63" i="35"/>
  <c r="AO144" i="35" a="1"/>
  <c r="AO144" i="35" s="1"/>
  <c r="AO126" i="35"/>
  <c r="AO119" i="35"/>
  <c r="AO113" i="35"/>
  <c r="AO69" i="35"/>
  <c r="AO45" i="35"/>
  <c r="AO34" i="35"/>
  <c r="AO20" i="35"/>
  <c r="AO93" i="35"/>
  <c r="AO30" i="35"/>
  <c r="AO11" i="35"/>
  <c r="AO89" i="35"/>
  <c r="AO47" i="35"/>
  <c r="AO35" i="35"/>
  <c r="AO21" i="35"/>
  <c r="AO36" i="35"/>
  <c r="AO22" i="35"/>
  <c r="AO18" i="35"/>
  <c r="AO108" i="35"/>
  <c r="AO106" i="35"/>
  <c r="AO64" i="35"/>
  <c r="AO62" i="35"/>
  <c r="AO28" i="35"/>
  <c r="AO149" i="35" a="1"/>
  <c r="AO149" i="35" s="1"/>
  <c r="AO29" i="35"/>
  <c r="AO27" i="35"/>
  <c r="AO23" i="35"/>
  <c r="AO19" i="35"/>
  <c r="AO51" i="35"/>
  <c r="AO31" i="35"/>
  <c r="AO42" i="35"/>
  <c r="AO43" i="35" s="1"/>
  <c r="AO38" i="35"/>
  <c r="AO13" i="35"/>
  <c r="AO12" i="35"/>
  <c r="AO77" i="35"/>
  <c r="AO60" i="35"/>
  <c r="AO14" i="35"/>
  <c r="AO121" i="35"/>
  <c r="AO147" i="35" a="1"/>
  <c r="AO147" i="35" s="1"/>
  <c r="AO81" i="35"/>
  <c r="AH185" i="35" a="1"/>
  <c r="AH185" i="35" s="1"/>
  <c r="AH186" i="35"/>
  <c r="AH182" i="35" a="1"/>
  <c r="AH182" i="35" s="1"/>
  <c r="AH195" i="35" s="1"/>
  <c r="AH184" i="35"/>
  <c r="AH180" i="35" a="1"/>
  <c r="AH180" i="35" s="1"/>
  <c r="AH193" i="35" s="1"/>
  <c r="AH173" i="35" a="1"/>
  <c r="AH173" i="35" s="1"/>
  <c r="AH181" i="35" a="1"/>
  <c r="AH181" i="35" s="1"/>
  <c r="AH194" i="35" s="1"/>
  <c r="AH183" i="35"/>
  <c r="AH179" i="35" a="1"/>
  <c r="AH179" i="35" s="1"/>
  <c r="AH192" i="35" s="1"/>
  <c r="AH163" i="35"/>
  <c r="AH175" i="35" a="1"/>
  <c r="AH175" i="35" s="1"/>
  <c r="AH172" i="35" a="1"/>
  <c r="AH172" i="35" s="1"/>
  <c r="AH168" i="35" a="1"/>
  <c r="AH168" i="35" s="1"/>
  <c r="AH167" i="35" a="1"/>
  <c r="AH167" i="35" s="1"/>
  <c r="AH178" i="35" a="1"/>
  <c r="AH178" i="35" s="1"/>
  <c r="AH191" i="35" s="1"/>
  <c r="AH171" i="35" a="1"/>
  <c r="AH171" i="35" s="1"/>
  <c r="AH174" i="35" a="1"/>
  <c r="AH174" i="35" s="1"/>
  <c r="AH161" i="35"/>
  <c r="AH152" i="35" a="1"/>
  <c r="AH152" i="35" s="1"/>
  <c r="AH148" i="35" a="1"/>
  <c r="AH148" i="35" s="1"/>
  <c r="AH165" i="35" a="1"/>
  <c r="AH165" i="35" s="1"/>
  <c r="AH144" i="35" a="1"/>
  <c r="AH144" i="35" s="1"/>
  <c r="AH157" i="35" a="1"/>
  <c r="AH157" i="35" s="1"/>
  <c r="AH149" i="35" a="1"/>
  <c r="AH149" i="35" s="1"/>
  <c r="AH145" i="35" a="1"/>
  <c r="AH145" i="35" s="1"/>
  <c r="AH162" i="35"/>
  <c r="AH151" i="35" a="1"/>
  <c r="AH151" i="35" s="1"/>
  <c r="AH147" i="35" a="1"/>
  <c r="AH147" i="35" s="1"/>
  <c r="AH143" i="35" a="1"/>
  <c r="AH143" i="35" s="1"/>
  <c r="AH150" i="35" a="1"/>
  <c r="AH150" i="35" s="1"/>
  <c r="AH158" i="35" a="1"/>
  <c r="AH158" i="35" s="1"/>
  <c r="AH132" i="35"/>
  <c r="AH128" i="35"/>
  <c r="AH124" i="35"/>
  <c r="AH154" i="35" a="1"/>
  <c r="AH154" i="35" s="1"/>
  <c r="AH137" i="35"/>
  <c r="AH133" i="35"/>
  <c r="AH129" i="35"/>
  <c r="AH125" i="35"/>
  <c r="AH120" i="35"/>
  <c r="AH100" i="35"/>
  <c r="AH76" i="35"/>
  <c r="AH65" i="35"/>
  <c r="AH131" i="35"/>
  <c r="AH115" i="35"/>
  <c r="AH91" i="35"/>
  <c r="AH71" i="35"/>
  <c r="AH127" i="35"/>
  <c r="AH121" i="35"/>
  <c r="AH106" i="35"/>
  <c r="AH77" i="35"/>
  <c r="AH62" i="35"/>
  <c r="AH130" i="35"/>
  <c r="AH122" i="35"/>
  <c r="AH107" i="35"/>
  <c r="AH78" i="35"/>
  <c r="AH63" i="35"/>
  <c r="AH166" i="35" a="1"/>
  <c r="AH166" i="35" s="1"/>
  <c r="AH126" i="35"/>
  <c r="AH113" i="35"/>
  <c r="AH93" i="35"/>
  <c r="AH89" i="35"/>
  <c r="AH69" i="35"/>
  <c r="AH92" i="35"/>
  <c r="AH61" i="35"/>
  <c r="AH60" i="35"/>
  <c r="AH30" i="35"/>
  <c r="AH11" i="35"/>
  <c r="AH123" i="35"/>
  <c r="AH90" i="35"/>
  <c r="AH88" i="35"/>
  <c r="AH81" i="35"/>
  <c r="AH47" i="35"/>
  <c r="AH35" i="35"/>
  <c r="AH21" i="35"/>
  <c r="AH119" i="35"/>
  <c r="AH42" i="35"/>
  <c r="AH43" i="35" s="1"/>
  <c r="AH31" i="35"/>
  <c r="AH27" i="35"/>
  <c r="AH28" i="35"/>
  <c r="AH153" i="35" a="1"/>
  <c r="AH153" i="35" s="1"/>
  <c r="AH38" i="35"/>
  <c r="AH23" i="35"/>
  <c r="AH19" i="35"/>
  <c r="AH64" i="35"/>
  <c r="AH51" i="35"/>
  <c r="AH20" i="35"/>
  <c r="AH18" i="35"/>
  <c r="AH36" i="35"/>
  <c r="AH13" i="35"/>
  <c r="AH72" i="35"/>
  <c r="AH70" i="35"/>
  <c r="AH34" i="35"/>
  <c r="AH29" i="35"/>
  <c r="AH108" i="35"/>
  <c r="AH45" i="35"/>
  <c r="AH138" i="35"/>
  <c r="AH14" i="35"/>
  <c r="AH112" i="35"/>
  <c r="AH114" i="35"/>
  <c r="AH22" i="35"/>
  <c r="AH12" i="35"/>
  <c r="AL183" i="35"/>
  <c r="AL184" i="35"/>
  <c r="AL182" i="35" a="1"/>
  <c r="AL182" i="35" s="1"/>
  <c r="AL195" i="35" s="1"/>
  <c r="AL178" i="35" a="1"/>
  <c r="AL178" i="35" s="1"/>
  <c r="AL191" i="35" s="1"/>
  <c r="AL175" i="35" a="1"/>
  <c r="AL175" i="35" s="1"/>
  <c r="AL185" i="35" a="1"/>
  <c r="AL185" i="35" s="1"/>
  <c r="AL174" i="35" a="1"/>
  <c r="AL174" i="35" s="1"/>
  <c r="AL179" i="35" a="1"/>
  <c r="AL179" i="35" s="1"/>
  <c r="AL192" i="35" s="1"/>
  <c r="AL173" i="35" a="1"/>
  <c r="AL173" i="35" s="1"/>
  <c r="AL165" i="35" a="1"/>
  <c r="AL165" i="35" s="1"/>
  <c r="AL161" i="35"/>
  <c r="AL180" i="35" a="1"/>
  <c r="AL180" i="35" s="1"/>
  <c r="AL193" i="35" s="1"/>
  <c r="AL168" i="35" a="1"/>
  <c r="AL168" i="35" s="1"/>
  <c r="AL163" i="35"/>
  <c r="AL172" i="35" a="1"/>
  <c r="AL172" i="35" s="1"/>
  <c r="AL171" i="35" a="1"/>
  <c r="AL171" i="35" s="1"/>
  <c r="AL167" i="35" a="1"/>
  <c r="AL167" i="35" s="1"/>
  <c r="AL158" i="35" a="1"/>
  <c r="AL158" i="35" s="1"/>
  <c r="AL154" i="35" a="1"/>
  <c r="AL154" i="35" s="1"/>
  <c r="AL152" i="35" a="1"/>
  <c r="AL152" i="35" s="1"/>
  <c r="AL148" i="35" a="1"/>
  <c r="AL148" i="35" s="1"/>
  <c r="AL181" i="35" a="1"/>
  <c r="AL181" i="35" s="1"/>
  <c r="AL194" i="35" s="1"/>
  <c r="AL144" i="35" a="1"/>
  <c r="AL144" i="35" s="1"/>
  <c r="AL166" i="35" a="1"/>
  <c r="AL166" i="35" s="1"/>
  <c r="AL150" i="35" a="1"/>
  <c r="AL150" i="35" s="1"/>
  <c r="AL162" i="35"/>
  <c r="AL138" i="35"/>
  <c r="AL130" i="35"/>
  <c r="AL126" i="35"/>
  <c r="AL131" i="35"/>
  <c r="AL127" i="35"/>
  <c r="AL186" i="35"/>
  <c r="AL153" i="35" a="1"/>
  <c r="AL153" i="35" s="1"/>
  <c r="AL147" i="35" a="1"/>
  <c r="AL147" i="35" s="1"/>
  <c r="AL129" i="35"/>
  <c r="AL122" i="35"/>
  <c r="AL107" i="35"/>
  <c r="AL78" i="35"/>
  <c r="AL63" i="35"/>
  <c r="AL125" i="35"/>
  <c r="AL113" i="35"/>
  <c r="AL93" i="35"/>
  <c r="AL89" i="35"/>
  <c r="AL69" i="35"/>
  <c r="AL132" i="35"/>
  <c r="AL119" i="35"/>
  <c r="AL108" i="35"/>
  <c r="AL81" i="35"/>
  <c r="AL64" i="35"/>
  <c r="AL145" i="35" a="1"/>
  <c r="AL145" i="35" s="1"/>
  <c r="AL124" i="35"/>
  <c r="AL120" i="35"/>
  <c r="AL100" i="35"/>
  <c r="AL76" i="35"/>
  <c r="AL65" i="35"/>
  <c r="AL61" i="35"/>
  <c r="AL157" i="35" a="1"/>
  <c r="AL157" i="35" s="1"/>
  <c r="AL115" i="35"/>
  <c r="AL91" i="35"/>
  <c r="AL71" i="35"/>
  <c r="AL123" i="35"/>
  <c r="AL121" i="35"/>
  <c r="AL88" i="35"/>
  <c r="AL77" i="35"/>
  <c r="AL28" i="35"/>
  <c r="AL13" i="35"/>
  <c r="AL128" i="35"/>
  <c r="AL38" i="35"/>
  <c r="AL23" i="35"/>
  <c r="AL19" i="35"/>
  <c r="AL51" i="35"/>
  <c r="AL29" i="35"/>
  <c r="AL14" i="35"/>
  <c r="AL133" i="35"/>
  <c r="AL30" i="35"/>
  <c r="AL143" i="35" a="1"/>
  <c r="AL143" i="35" s="1"/>
  <c r="AL137" i="35"/>
  <c r="AL114" i="35"/>
  <c r="AL72" i="35"/>
  <c r="AL70" i="35"/>
  <c r="AL60" i="35"/>
  <c r="AL47" i="35"/>
  <c r="AL35" i="35"/>
  <c r="AL21" i="35"/>
  <c r="AL36" i="35"/>
  <c r="AL34" i="35"/>
  <c r="AL31" i="35"/>
  <c r="AL27" i="35"/>
  <c r="AL12" i="35"/>
  <c r="AL11" i="35"/>
  <c r="AL20" i="35"/>
  <c r="AL149" i="35" a="1"/>
  <c r="AL149" i="35" s="1"/>
  <c r="AL106" i="35"/>
  <c r="AL18" i="35"/>
  <c r="AL112" i="35"/>
  <c r="AL45" i="35"/>
  <c r="AL42" i="35"/>
  <c r="AL43" i="35" s="1"/>
  <c r="AL90" i="35"/>
  <c r="AL22" i="35"/>
  <c r="AL92" i="35"/>
  <c r="AL151" i="35" a="1"/>
  <c r="AL151" i="35" s="1"/>
  <c r="AL62" i="35"/>
  <c r="AU183" i="35"/>
  <c r="AU184" i="35"/>
  <c r="AU185" i="35" a="1"/>
  <c r="AU185" i="35" s="1"/>
  <c r="AU178" i="35" a="1"/>
  <c r="AU178" i="35" s="1"/>
  <c r="AU191" i="35" s="1"/>
  <c r="AU173" i="35" a="1"/>
  <c r="AU173" i="35" s="1"/>
  <c r="AU179" i="35" a="1"/>
  <c r="AU179" i="35" s="1"/>
  <c r="AU192" i="35" s="1"/>
  <c r="AU186" i="35"/>
  <c r="AU182" i="35" a="1"/>
  <c r="AU182" i="35" s="1"/>
  <c r="AU195" i="35" s="1"/>
  <c r="AU180" i="35" a="1"/>
  <c r="AU180" i="35" s="1"/>
  <c r="AU193" i="35" s="1"/>
  <c r="AU168" i="35" a="1"/>
  <c r="AU168" i="35" s="1"/>
  <c r="AU172" i="35" a="1"/>
  <c r="AU172" i="35" s="1"/>
  <c r="AU167" i="35" a="1"/>
  <c r="AU167" i="35" s="1"/>
  <c r="AU162" i="35"/>
  <c r="AU158" i="35" a="1"/>
  <c r="AU158" i="35" s="1"/>
  <c r="AU181" i="35" a="1"/>
  <c r="AU181" i="35" s="1"/>
  <c r="AU194" i="35" s="1"/>
  <c r="AU175" i="35" a="1"/>
  <c r="AU175" i="35" s="1"/>
  <c r="AU165" i="35" a="1"/>
  <c r="AU165" i="35" s="1"/>
  <c r="AU163" i="35"/>
  <c r="AU166" i="35" a="1"/>
  <c r="AU166" i="35" s="1"/>
  <c r="AU157" i="35" a="1"/>
  <c r="AU157" i="35" s="1"/>
  <c r="AU151" i="35" a="1"/>
  <c r="AU151" i="35" s="1"/>
  <c r="AU143" i="35" a="1"/>
  <c r="AU143" i="35" s="1"/>
  <c r="AU161" i="35"/>
  <c r="AU154" i="35" a="1"/>
  <c r="AU154" i="35" s="1"/>
  <c r="AU147" i="35" a="1"/>
  <c r="AU147" i="35" s="1"/>
  <c r="AU144" i="35" a="1"/>
  <c r="AU144" i="35" s="1"/>
  <c r="AU174" i="35" a="1"/>
  <c r="AU174" i="35" s="1"/>
  <c r="AU149" i="35" a="1"/>
  <c r="AU149" i="35" s="1"/>
  <c r="AU171" i="35" a="1"/>
  <c r="AU171" i="35" s="1"/>
  <c r="AU152" i="35" a="1"/>
  <c r="AU152" i="35" s="1"/>
  <c r="AU138" i="35"/>
  <c r="AU130" i="35"/>
  <c r="AU126" i="35"/>
  <c r="AU150" i="35" a="1"/>
  <c r="AU150" i="35" s="1"/>
  <c r="AU148" i="35" a="1"/>
  <c r="AU148" i="35" s="1"/>
  <c r="AU145" i="35" a="1"/>
  <c r="AU145" i="35" s="1"/>
  <c r="AU131" i="35"/>
  <c r="AU127" i="35"/>
  <c r="AU123" i="35"/>
  <c r="AU132" i="35"/>
  <c r="AU128" i="35"/>
  <c r="AU124" i="35"/>
  <c r="AU113" i="35"/>
  <c r="AU93" i="35"/>
  <c r="AU89" i="35"/>
  <c r="AU69" i="35"/>
  <c r="AU119" i="35"/>
  <c r="AU108" i="35"/>
  <c r="AU81" i="35"/>
  <c r="AU64" i="35"/>
  <c r="AU60" i="35"/>
  <c r="AU114" i="35"/>
  <c r="AU90" i="35"/>
  <c r="AU70" i="35"/>
  <c r="AU153" i="35" a="1"/>
  <c r="AU153" i="35" s="1"/>
  <c r="AU129" i="35"/>
  <c r="AU115" i="35"/>
  <c r="AU91" i="35"/>
  <c r="AU71" i="35"/>
  <c r="AU125" i="35"/>
  <c r="AU121" i="35"/>
  <c r="AU106" i="35"/>
  <c r="AU77" i="35"/>
  <c r="AU62" i="35"/>
  <c r="AU38" i="35"/>
  <c r="AU23" i="35"/>
  <c r="AU19" i="35"/>
  <c r="AU122" i="35"/>
  <c r="AU120" i="35"/>
  <c r="AU78" i="35"/>
  <c r="AU76" i="35"/>
  <c r="AU72" i="35"/>
  <c r="AU51" i="35"/>
  <c r="AU29" i="35"/>
  <c r="AU14" i="35"/>
  <c r="AU133" i="35"/>
  <c r="AU112" i="35"/>
  <c r="AU45" i="35"/>
  <c r="AU34" i="35"/>
  <c r="AU20" i="35"/>
  <c r="AU137" i="35"/>
  <c r="AU88" i="35"/>
  <c r="AU47" i="35"/>
  <c r="AU35" i="35"/>
  <c r="AU21" i="35"/>
  <c r="AU42" i="35"/>
  <c r="AU43" i="35" s="1"/>
  <c r="AU31" i="35"/>
  <c r="AU27" i="35"/>
  <c r="AU100" i="35"/>
  <c r="AU30" i="35"/>
  <c r="AU12" i="35"/>
  <c r="AU107" i="35"/>
  <c r="AU61" i="35"/>
  <c r="AU28" i="35"/>
  <c r="AU22" i="35"/>
  <c r="AU65" i="35"/>
  <c r="AU13" i="35"/>
  <c r="AU18" i="35"/>
  <c r="AU63" i="35"/>
  <c r="AU11" i="35"/>
  <c r="AU36" i="35"/>
  <c r="AU92" i="35"/>
  <c r="L186" i="35"/>
  <c r="L183" i="35"/>
  <c r="L184" i="35"/>
  <c r="L181" i="35" a="1"/>
  <c r="L181" i="35" s="1"/>
  <c r="L194" i="35" s="1"/>
  <c r="L182" i="35" a="1"/>
  <c r="L182" i="35" s="1"/>
  <c r="L195" i="35" s="1"/>
  <c r="L178" i="35" a="1"/>
  <c r="L178" i="35" s="1"/>
  <c r="L191" i="35" s="1"/>
  <c r="L175" i="35" a="1"/>
  <c r="L175" i="35" s="1"/>
  <c r="L185" i="35" a="1"/>
  <c r="L185" i="35" s="1"/>
  <c r="L174" i="35" a="1"/>
  <c r="L174" i="35" s="1"/>
  <c r="L171" i="35" a="1"/>
  <c r="L171" i="35" s="1"/>
  <c r="L168" i="35" a="1"/>
  <c r="L168" i="35" s="1"/>
  <c r="L167" i="35" a="1"/>
  <c r="L167" i="35" s="1"/>
  <c r="L158" i="35" a="1"/>
  <c r="L158" i="35" s="1"/>
  <c r="L180" i="35" a="1"/>
  <c r="L180" i="35" s="1"/>
  <c r="L193" i="35" s="1"/>
  <c r="L162" i="35"/>
  <c r="L172" i="35" a="1"/>
  <c r="L172" i="35" s="1"/>
  <c r="L165" i="35" a="1"/>
  <c r="L165" i="35" s="1"/>
  <c r="L157" i="35" a="1"/>
  <c r="L157" i="35" s="1"/>
  <c r="L151" i="35" a="1"/>
  <c r="L151" i="35" s="1"/>
  <c r="L173" i="35" a="1"/>
  <c r="L173" i="35" s="1"/>
  <c r="L147" i="35" a="1"/>
  <c r="L147" i="35" s="1"/>
  <c r="L166" i="35" a="1"/>
  <c r="L166" i="35" s="1"/>
  <c r="L152" i="35" a="1"/>
  <c r="L152" i="35" s="1"/>
  <c r="L148" i="35" a="1"/>
  <c r="L148" i="35" s="1"/>
  <c r="L153" i="35" a="1"/>
  <c r="L153" i="35" s="1"/>
  <c r="L163" i="35"/>
  <c r="L149" i="35" a="1"/>
  <c r="L149" i="35" s="1"/>
  <c r="L154" i="35" a="1"/>
  <c r="L154" i="35" s="1"/>
  <c r="L137" i="35"/>
  <c r="L133" i="35"/>
  <c r="L129" i="35"/>
  <c r="L125" i="35"/>
  <c r="L138" i="35"/>
  <c r="L130" i="35"/>
  <c r="L126" i="35"/>
  <c r="L131" i="35"/>
  <c r="L121" i="35"/>
  <c r="L106" i="35"/>
  <c r="L77" i="35"/>
  <c r="L161" i="35"/>
  <c r="L150" i="35" a="1"/>
  <c r="L150" i="35" s="1"/>
  <c r="L127" i="35"/>
  <c r="L112" i="35"/>
  <c r="L92" i="35"/>
  <c r="L88" i="35"/>
  <c r="L72" i="35"/>
  <c r="L145" i="35" a="1"/>
  <c r="L145" i="35" s="1"/>
  <c r="L122" i="35"/>
  <c r="L107" i="35"/>
  <c r="L78" i="35"/>
  <c r="L63" i="35"/>
  <c r="L179" i="35" a="1"/>
  <c r="L179" i="35" s="1"/>
  <c r="L192" i="35" s="1"/>
  <c r="L123" i="35"/>
  <c r="L119" i="35"/>
  <c r="L108" i="35"/>
  <c r="L81" i="35"/>
  <c r="L64" i="35"/>
  <c r="L60" i="35"/>
  <c r="L144" i="35" a="1"/>
  <c r="L144" i="35" s="1"/>
  <c r="L132" i="35"/>
  <c r="L114" i="35"/>
  <c r="L90" i="35"/>
  <c r="L70" i="35"/>
  <c r="L62" i="35"/>
  <c r="L61" i="35"/>
  <c r="L42" i="35"/>
  <c r="L43" i="35" s="1"/>
  <c r="L31" i="35"/>
  <c r="L27" i="35"/>
  <c r="L12" i="35"/>
  <c r="L143" i="35" a="1"/>
  <c r="L143" i="35" s="1"/>
  <c r="L36" i="35"/>
  <c r="L22" i="35"/>
  <c r="L18" i="35"/>
  <c r="L28" i="35"/>
  <c r="L124" i="35"/>
  <c r="L100" i="35"/>
  <c r="L93" i="35"/>
  <c r="L51" i="35"/>
  <c r="L29" i="35"/>
  <c r="L128" i="35"/>
  <c r="L91" i="35"/>
  <c r="L89" i="35"/>
  <c r="L45" i="35"/>
  <c r="L34" i="35"/>
  <c r="L20" i="35"/>
  <c r="L115" i="35"/>
  <c r="L11" i="35"/>
  <c r="L76" i="35"/>
  <c r="L35" i="35"/>
  <c r="L30" i="35"/>
  <c r="L120" i="35"/>
  <c r="L47" i="35"/>
  <c r="L65" i="35"/>
  <c r="L23" i="35"/>
  <c r="L38" i="35"/>
  <c r="L113" i="35"/>
  <c r="L13" i="35"/>
  <c r="L69" i="35"/>
  <c r="L21" i="35"/>
  <c r="L19" i="35"/>
  <c r="L71" i="35"/>
  <c r="L14" i="35"/>
  <c r="AN184" i="35"/>
  <c r="AN185" i="35" a="1"/>
  <c r="AN185" i="35" s="1"/>
  <c r="AN173" i="35" a="1"/>
  <c r="AN173" i="35" s="1"/>
  <c r="AN179" i="35" a="1"/>
  <c r="AN179" i="35" s="1"/>
  <c r="AN192" i="35" s="1"/>
  <c r="AN183" i="35"/>
  <c r="AN180" i="35" a="1"/>
  <c r="AN180" i="35" s="1"/>
  <c r="AN193" i="35" s="1"/>
  <c r="AN162" i="35"/>
  <c r="AN168" i="35" a="1"/>
  <c r="AN168" i="35" s="1"/>
  <c r="AN178" i="35" a="1"/>
  <c r="AN178" i="35" s="1"/>
  <c r="AN191" i="35" s="1"/>
  <c r="AN174" i="35" a="1"/>
  <c r="AN174" i="35" s="1"/>
  <c r="AN172" i="35" a="1"/>
  <c r="AN172" i="35" s="1"/>
  <c r="AN171" i="35" a="1"/>
  <c r="AN171" i="35" s="1"/>
  <c r="AN167" i="35" a="1"/>
  <c r="AN167" i="35" s="1"/>
  <c r="AN186" i="35"/>
  <c r="AN182" i="35" a="1"/>
  <c r="AN182" i="35" s="1"/>
  <c r="AN195" i="35" s="1"/>
  <c r="AN181" i="35" a="1"/>
  <c r="AN181" i="35" s="1"/>
  <c r="AN194" i="35" s="1"/>
  <c r="AN149" i="35" a="1"/>
  <c r="AN149" i="35" s="1"/>
  <c r="AN166" i="35" a="1"/>
  <c r="AN166" i="35" s="1"/>
  <c r="AN150" i="35" a="1"/>
  <c r="AN150" i="35" s="1"/>
  <c r="AN145" i="35" a="1"/>
  <c r="AN145" i="35" s="1"/>
  <c r="AN151" i="35" a="1"/>
  <c r="AN151" i="35" s="1"/>
  <c r="AN147" i="35" a="1"/>
  <c r="AN147" i="35" s="1"/>
  <c r="AN165" i="35" a="1"/>
  <c r="AN165" i="35" s="1"/>
  <c r="AN161" i="35"/>
  <c r="AN154" i="35" a="1"/>
  <c r="AN154" i="35" s="1"/>
  <c r="AN158" i="35" a="1"/>
  <c r="AN158" i="35" s="1"/>
  <c r="AN175" i="35" a="1"/>
  <c r="AN175" i="35" s="1"/>
  <c r="AN131" i="35"/>
  <c r="AN127" i="35"/>
  <c r="AN123" i="35"/>
  <c r="AN153" i="35" a="1"/>
  <c r="AN153" i="35" s="1"/>
  <c r="AN132" i="35"/>
  <c r="AN128" i="35"/>
  <c r="AN124" i="35"/>
  <c r="AN152" i="35" a="1"/>
  <c r="AN152" i="35" s="1"/>
  <c r="AN119" i="35"/>
  <c r="AN108" i="35"/>
  <c r="AN81" i="35"/>
  <c r="AN64" i="35"/>
  <c r="AN137" i="35"/>
  <c r="AN114" i="35"/>
  <c r="AN90" i="35"/>
  <c r="AN70" i="35"/>
  <c r="AN148" i="35" a="1"/>
  <c r="AN148" i="35" s="1"/>
  <c r="AN143" i="35" a="1"/>
  <c r="AN143" i="35" s="1"/>
  <c r="AN120" i="35"/>
  <c r="AN100" i="35"/>
  <c r="AN76" i="35"/>
  <c r="AN65" i="35"/>
  <c r="AN157" i="35" a="1"/>
  <c r="AN157" i="35" s="1"/>
  <c r="AN159" i="35" s="1"/>
  <c r="AN126" i="35"/>
  <c r="AN121" i="35"/>
  <c r="AN106" i="35"/>
  <c r="AN77" i="35"/>
  <c r="AN62" i="35"/>
  <c r="AN133" i="35"/>
  <c r="AN112" i="35"/>
  <c r="AN92" i="35"/>
  <c r="AN88" i="35"/>
  <c r="AN72" i="35"/>
  <c r="AN125" i="35"/>
  <c r="AN115" i="35"/>
  <c r="AN71" i="35"/>
  <c r="AN51" i="35"/>
  <c r="AN29" i="35"/>
  <c r="AN14" i="35"/>
  <c r="AN144" i="35" a="1"/>
  <c r="AN144" i="35" s="1"/>
  <c r="AN129" i="35"/>
  <c r="AN113" i="35"/>
  <c r="AN107" i="35"/>
  <c r="AN69" i="35"/>
  <c r="AN63" i="35"/>
  <c r="AN45" i="35"/>
  <c r="AN34" i="35"/>
  <c r="AN20" i="35"/>
  <c r="AN130" i="35"/>
  <c r="AN93" i="35"/>
  <c r="AN91" i="35"/>
  <c r="AN30" i="35"/>
  <c r="AN60" i="35"/>
  <c r="AN42" i="35"/>
  <c r="AN43" i="35" s="1"/>
  <c r="AN31" i="35"/>
  <c r="AN27" i="35"/>
  <c r="AN138" i="35"/>
  <c r="AN36" i="35"/>
  <c r="AN22" i="35"/>
  <c r="AN18" i="35"/>
  <c r="AN23" i="35"/>
  <c r="AN21" i="35"/>
  <c r="AN122" i="35"/>
  <c r="AN19" i="35"/>
  <c r="AN163" i="35"/>
  <c r="AN78" i="35"/>
  <c r="AN38" i="35"/>
  <c r="AN35" i="35"/>
  <c r="AN13" i="35"/>
  <c r="AN12" i="35"/>
  <c r="AN11" i="35"/>
  <c r="AN47" i="35"/>
  <c r="AN61" i="35"/>
  <c r="AN28" i="35"/>
  <c r="AN89" i="35"/>
  <c r="BA186" i="35"/>
  <c r="BA182" i="35" a="1"/>
  <c r="BA182" i="35" s="1"/>
  <c r="BA195" i="35" s="1"/>
  <c r="BA183" i="35"/>
  <c r="BA184" i="35"/>
  <c r="BA181" i="35" a="1"/>
  <c r="BA181" i="35" s="1"/>
  <c r="BA194" i="35" s="1"/>
  <c r="BA175" i="35" a="1"/>
  <c r="BA175" i="35" s="1"/>
  <c r="BA173" i="35" a="1"/>
  <c r="BA173" i="35" s="1"/>
  <c r="BA178" i="35" a="1"/>
  <c r="BA178" i="35" s="1"/>
  <c r="BA191" i="35" s="1"/>
  <c r="BA179" i="35" a="1"/>
  <c r="BA179" i="35" s="1"/>
  <c r="BA171" i="35" a="1"/>
  <c r="BA171" i="35" s="1"/>
  <c r="BA158" i="35" a="1"/>
  <c r="BA158" i="35" s="1"/>
  <c r="BA161" i="35"/>
  <c r="BA185" i="35" a="1"/>
  <c r="BA185" i="35" s="1"/>
  <c r="BA167" i="35" a="1"/>
  <c r="BA167" i="35" s="1"/>
  <c r="BA174" i="35" a="1"/>
  <c r="BA174" i="35" s="1"/>
  <c r="BA172" i="35" a="1"/>
  <c r="BA172" i="35" s="1"/>
  <c r="BA166" i="35" a="1"/>
  <c r="BA166" i="35" s="1"/>
  <c r="BA162" i="35"/>
  <c r="BA180" i="35" a="1"/>
  <c r="BA180" i="35" s="1"/>
  <c r="BA193" i="35" s="1"/>
  <c r="BA157" i="35" a="1"/>
  <c r="BA157" i="35" s="1"/>
  <c r="BA163" i="35"/>
  <c r="BA151" i="35" a="1"/>
  <c r="BA151" i="35" s="1"/>
  <c r="BA147" i="35" a="1"/>
  <c r="BA147" i="35" s="1"/>
  <c r="BA143" i="35" a="1"/>
  <c r="BA143" i="35" s="1"/>
  <c r="BA154" i="35" a="1"/>
  <c r="BA154" i="35" s="1"/>
  <c r="BA152" i="35" a="1"/>
  <c r="BA152" i="35" s="1"/>
  <c r="BA148" i="35" a="1"/>
  <c r="BA148" i="35" s="1"/>
  <c r="BA168" i="35" a="1"/>
  <c r="BA168" i="35" s="1"/>
  <c r="BA153" i="35" a="1"/>
  <c r="BA153" i="35" s="1"/>
  <c r="BA137" i="35"/>
  <c r="BA133" i="35"/>
  <c r="BA129" i="35"/>
  <c r="BA125" i="35"/>
  <c r="BA138" i="35"/>
  <c r="BA130" i="35"/>
  <c r="BA126" i="35"/>
  <c r="BA131" i="35"/>
  <c r="BA127" i="35"/>
  <c r="BA123" i="35"/>
  <c r="BA165" i="35" a="1"/>
  <c r="BA165" i="35" s="1"/>
  <c r="BA145" i="35" a="1"/>
  <c r="BA145" i="35" s="1"/>
  <c r="BA112" i="35"/>
  <c r="BA92" i="35"/>
  <c r="BA88" i="35"/>
  <c r="BA72" i="35"/>
  <c r="BA122" i="35"/>
  <c r="BA107" i="35"/>
  <c r="BA78" i="35"/>
  <c r="BA63" i="35"/>
  <c r="BA113" i="35"/>
  <c r="BA93" i="35"/>
  <c r="BA89" i="35"/>
  <c r="BA69" i="35"/>
  <c r="BA144" i="35" a="1"/>
  <c r="BA144" i="35" s="1"/>
  <c r="BA114" i="35"/>
  <c r="BA90" i="35"/>
  <c r="BA70" i="35"/>
  <c r="BA132" i="35"/>
  <c r="BA120" i="35"/>
  <c r="BA100" i="35"/>
  <c r="BA76" i="35"/>
  <c r="BA65" i="35"/>
  <c r="BA108" i="35"/>
  <c r="BA64" i="35"/>
  <c r="BA36" i="35"/>
  <c r="BA22" i="35"/>
  <c r="BA18" i="35"/>
  <c r="BA150" i="35" a="1"/>
  <c r="BA150" i="35" s="1"/>
  <c r="BA106" i="35"/>
  <c r="BA62" i="35"/>
  <c r="BA61" i="35"/>
  <c r="BA28" i="35"/>
  <c r="BA13" i="35"/>
  <c r="BA81" i="35"/>
  <c r="BA60" i="35"/>
  <c r="BA38" i="35"/>
  <c r="BA23" i="35"/>
  <c r="BA19" i="35"/>
  <c r="BA45" i="35"/>
  <c r="BA34" i="35"/>
  <c r="BA20" i="35"/>
  <c r="BA149" i="35" a="1"/>
  <c r="BA149" i="35" s="1"/>
  <c r="BA91" i="35"/>
  <c r="BA30" i="35"/>
  <c r="BA128" i="35"/>
  <c r="BA71" i="35"/>
  <c r="BA77" i="35"/>
  <c r="BA51" i="35"/>
  <c r="BA47" i="35"/>
  <c r="BA42" i="35"/>
  <c r="BA43" i="35" s="1"/>
  <c r="BA115" i="35"/>
  <c r="BA14" i="35"/>
  <c r="BA12" i="35"/>
  <c r="BA11" i="35"/>
  <c r="BA124" i="35"/>
  <c r="BA119" i="35"/>
  <c r="BA31" i="35"/>
  <c r="BA29" i="35"/>
  <c r="BA121" i="35"/>
  <c r="BA27" i="35"/>
  <c r="BA21" i="35"/>
  <c r="BA35" i="35"/>
  <c r="AI185" i="35" a="1"/>
  <c r="AI185" i="35" s="1"/>
  <c r="AI186" i="35"/>
  <c r="AI183" i="35"/>
  <c r="AI184" i="35"/>
  <c r="AI180" i="35" a="1"/>
  <c r="AI180" i="35" s="1"/>
  <c r="AI193" i="35" s="1"/>
  <c r="AI173" i="35" a="1"/>
  <c r="AI173" i="35" s="1"/>
  <c r="AI182" i="35" a="1"/>
  <c r="AI182" i="35" s="1"/>
  <c r="AI195" i="35" s="1"/>
  <c r="AI181" i="35" a="1"/>
  <c r="AI181" i="35" s="1"/>
  <c r="AI194" i="35" s="1"/>
  <c r="AI178" i="35" a="1"/>
  <c r="AI178" i="35" s="1"/>
  <c r="AI191" i="35" s="1"/>
  <c r="AI175" i="35" a="1"/>
  <c r="AI175" i="35" s="1"/>
  <c r="AI172" i="35" a="1"/>
  <c r="AI172" i="35" s="1"/>
  <c r="AI168" i="35" a="1"/>
  <c r="AI168" i="35" s="1"/>
  <c r="AI167" i="35" a="1"/>
  <c r="AI167" i="35" s="1"/>
  <c r="AI158" i="35" a="1"/>
  <c r="AI158" i="35" s="1"/>
  <c r="AI171" i="35" a="1"/>
  <c r="AI171" i="35" s="1"/>
  <c r="AI174" i="35" a="1"/>
  <c r="AI174" i="35" s="1"/>
  <c r="AI161" i="35"/>
  <c r="AI165" i="35" a="1"/>
  <c r="AI165" i="35" s="1"/>
  <c r="AI144" i="35" a="1"/>
  <c r="AI144" i="35" s="1"/>
  <c r="AI157" i="35" a="1"/>
  <c r="AI157" i="35" s="1"/>
  <c r="AI149" i="35" a="1"/>
  <c r="AI149" i="35" s="1"/>
  <c r="AI163" i="35"/>
  <c r="AI150" i="35" a="1"/>
  <c r="AI150" i="35" s="1"/>
  <c r="AI162" i="35"/>
  <c r="AI153" i="35" a="1"/>
  <c r="AI153" i="35" s="1"/>
  <c r="AI151" i="35" a="1"/>
  <c r="AI151" i="35" s="1"/>
  <c r="AI147" i="35" a="1"/>
  <c r="AI147" i="35" s="1"/>
  <c r="AI179" i="35" a="1"/>
  <c r="AI179" i="35" s="1"/>
  <c r="AI192" i="35" s="1"/>
  <c r="AI166" i="35" a="1"/>
  <c r="AI166" i="35" s="1"/>
  <c r="AI148" i="35" a="1"/>
  <c r="AI148" i="35" s="1"/>
  <c r="AI143" i="35" a="1"/>
  <c r="AI143" i="35" s="1"/>
  <c r="AI132" i="35"/>
  <c r="AI128" i="35"/>
  <c r="AI124" i="35"/>
  <c r="AI145" i="35" a="1"/>
  <c r="AI145" i="35" s="1"/>
  <c r="AI154" i="35" a="1"/>
  <c r="AI154" i="35" s="1"/>
  <c r="AI137" i="35"/>
  <c r="AI133" i="35"/>
  <c r="AI129" i="35"/>
  <c r="AI125" i="35"/>
  <c r="AI138" i="35"/>
  <c r="AI130" i="35"/>
  <c r="AI126" i="35"/>
  <c r="AI131" i="35"/>
  <c r="AI115" i="35"/>
  <c r="AI91" i="35"/>
  <c r="AI71" i="35"/>
  <c r="AI127" i="35"/>
  <c r="AI121" i="35"/>
  <c r="AI106" i="35"/>
  <c r="AI77" i="35"/>
  <c r="AI62" i="35"/>
  <c r="AI112" i="35"/>
  <c r="AI92" i="35"/>
  <c r="AI88" i="35"/>
  <c r="AI72" i="35"/>
  <c r="AI152" i="35" a="1"/>
  <c r="AI152" i="35" s="1"/>
  <c r="AI113" i="35"/>
  <c r="AI93" i="35"/>
  <c r="AI89" i="35"/>
  <c r="AI69" i="35"/>
  <c r="AI123" i="35"/>
  <c r="AI119" i="35"/>
  <c r="AI108" i="35"/>
  <c r="AI81" i="35"/>
  <c r="AI64" i="35"/>
  <c r="AI90" i="35"/>
  <c r="AI47" i="35"/>
  <c r="AI35" i="35"/>
  <c r="AI21" i="35"/>
  <c r="AI42" i="35"/>
  <c r="AI43" i="35" s="1"/>
  <c r="AI31" i="35"/>
  <c r="AI27" i="35"/>
  <c r="AI12" i="35"/>
  <c r="AI36" i="35"/>
  <c r="AI22" i="35"/>
  <c r="AI18" i="35"/>
  <c r="AI100" i="35"/>
  <c r="AI38" i="35"/>
  <c r="AI23" i="35"/>
  <c r="AI19" i="35"/>
  <c r="AI122" i="35"/>
  <c r="AI78" i="35"/>
  <c r="AI51" i="35"/>
  <c r="AI29" i="35"/>
  <c r="AI65" i="35"/>
  <c r="AI11" i="35"/>
  <c r="AI120" i="35"/>
  <c r="AI13" i="35"/>
  <c r="AI70" i="35"/>
  <c r="AI34" i="35"/>
  <c r="AI107" i="35"/>
  <c r="AI14" i="35"/>
  <c r="AI20" i="35"/>
  <c r="AI76" i="35"/>
  <c r="AI60" i="35"/>
  <c r="AI61" i="35"/>
  <c r="AI114" i="35"/>
  <c r="AI45" i="35"/>
  <c r="AI30" i="35"/>
  <c r="AI28" i="35"/>
  <c r="AI63" i="35"/>
  <c r="AP185" i="35" a="1"/>
  <c r="AP185" i="35" s="1"/>
  <c r="AP186" i="35"/>
  <c r="AP182" i="35" a="1"/>
  <c r="AP182" i="35" s="1"/>
  <c r="AP195" i="35" s="1"/>
  <c r="AP183" i="35"/>
  <c r="AP180" i="35" a="1"/>
  <c r="AP180" i="35" s="1"/>
  <c r="AP193" i="35" s="1"/>
  <c r="AP181" i="35" a="1"/>
  <c r="AP181" i="35" s="1"/>
  <c r="AP194" i="35" s="1"/>
  <c r="AP175" i="35" a="1"/>
  <c r="AP175" i="35" s="1"/>
  <c r="AP174" i="35" a="1"/>
  <c r="AP174" i="35" s="1"/>
  <c r="AP178" i="35" a="1"/>
  <c r="AP178" i="35" s="1"/>
  <c r="AP191" i="35" s="1"/>
  <c r="AP171" i="35" a="1"/>
  <c r="AP171" i="35" s="1"/>
  <c r="AP163" i="35"/>
  <c r="AP158" i="35" a="1"/>
  <c r="AP158" i="35" s="1"/>
  <c r="AP167" i="35" a="1"/>
  <c r="AP167" i="35" s="1"/>
  <c r="AP166" i="35" a="1"/>
  <c r="AP166" i="35" s="1"/>
  <c r="AP157" i="35" a="1"/>
  <c r="AP157" i="35" s="1"/>
  <c r="AP184" i="35"/>
  <c r="AP173" i="35" a="1"/>
  <c r="AP173" i="35" s="1"/>
  <c r="AP161" i="35"/>
  <c r="AP179" i="35" a="1"/>
  <c r="AP179" i="35" s="1"/>
  <c r="AP192" i="35" s="1"/>
  <c r="AP168" i="35" a="1"/>
  <c r="AP168" i="35" s="1"/>
  <c r="AP153" i="35" a="1"/>
  <c r="AP153" i="35" s="1"/>
  <c r="AP151" i="35" a="1"/>
  <c r="AP151" i="35" s="1"/>
  <c r="AP143" i="35" a="1"/>
  <c r="AP143" i="35" s="1"/>
  <c r="AP162" i="35"/>
  <c r="AP154" i="35" a="1"/>
  <c r="AP154" i="35" s="1"/>
  <c r="AP147" i="35" a="1"/>
  <c r="AP147" i="35" s="1"/>
  <c r="AP144" i="35" a="1"/>
  <c r="AP144" i="35" s="1"/>
  <c r="AP149" i="35" a="1"/>
  <c r="AP149" i="35" s="1"/>
  <c r="AP165" i="35" a="1"/>
  <c r="AP165" i="35" s="1"/>
  <c r="AP132" i="35"/>
  <c r="AP128" i="35"/>
  <c r="AP124" i="35"/>
  <c r="AP172" i="35" a="1"/>
  <c r="AP172" i="35" s="1"/>
  <c r="AP152" i="35" a="1"/>
  <c r="AP152" i="35" s="1"/>
  <c r="AP137" i="35"/>
  <c r="AP133" i="35"/>
  <c r="AP129" i="35"/>
  <c r="AP125" i="35"/>
  <c r="AP150" i="35" a="1"/>
  <c r="AP150" i="35" s="1"/>
  <c r="AP148" i="35" a="1"/>
  <c r="AP148" i="35" s="1"/>
  <c r="AP120" i="35"/>
  <c r="AP100" i="35"/>
  <c r="AP76" i="35"/>
  <c r="AP65" i="35"/>
  <c r="AP130" i="35"/>
  <c r="AP123" i="35"/>
  <c r="AP115" i="35"/>
  <c r="AP91" i="35"/>
  <c r="AP71" i="35"/>
  <c r="AP145" i="35" a="1"/>
  <c r="AP145" i="35" s="1"/>
  <c r="AP126" i="35"/>
  <c r="AP121" i="35"/>
  <c r="AP106" i="35"/>
  <c r="AP77" i="35"/>
  <c r="AP62" i="35"/>
  <c r="AP138" i="35"/>
  <c r="AP122" i="35"/>
  <c r="AP107" i="35"/>
  <c r="AP78" i="35"/>
  <c r="AP63" i="35"/>
  <c r="AP113" i="35"/>
  <c r="AP93" i="35"/>
  <c r="AP89" i="35"/>
  <c r="AP69" i="35"/>
  <c r="AP30" i="35"/>
  <c r="AP11" i="35"/>
  <c r="AP127" i="35"/>
  <c r="AP47" i="35"/>
  <c r="AP35" i="35"/>
  <c r="AP21" i="35"/>
  <c r="AP131" i="35"/>
  <c r="AP61" i="35"/>
  <c r="AP60" i="35"/>
  <c r="AP42" i="35"/>
  <c r="AP43" i="35" s="1"/>
  <c r="AP31" i="35"/>
  <c r="AP27" i="35"/>
  <c r="AP114" i="35"/>
  <c r="AP112" i="35"/>
  <c r="AP108" i="35"/>
  <c r="AP70" i="35"/>
  <c r="AP64" i="35"/>
  <c r="AP28" i="35"/>
  <c r="AP92" i="35"/>
  <c r="AP38" i="35"/>
  <c r="AP23" i="35"/>
  <c r="AP19" i="35"/>
  <c r="AP13" i="35"/>
  <c r="AP12" i="35"/>
  <c r="AP34" i="35"/>
  <c r="AP29" i="35"/>
  <c r="AP72" i="35"/>
  <c r="AP45" i="35"/>
  <c r="AP14" i="35"/>
  <c r="AP90" i="35"/>
  <c r="AP18" i="35"/>
  <c r="AP36" i="35"/>
  <c r="AP81" i="35"/>
  <c r="AP119" i="35"/>
  <c r="AP20" i="35"/>
  <c r="AP88" i="35"/>
  <c r="AP22" i="35"/>
  <c r="AP51" i="35"/>
  <c r="AT183" i="35"/>
  <c r="AT184" i="35"/>
  <c r="AT174" i="35" a="1"/>
  <c r="AT174" i="35" s="1"/>
  <c r="AT178" i="35" a="1"/>
  <c r="AT178" i="35" s="1"/>
  <c r="AT191" i="35" s="1"/>
  <c r="AT173" i="35" a="1"/>
  <c r="AT173" i="35" s="1"/>
  <c r="AT179" i="35" a="1"/>
  <c r="AT179" i="35" s="1"/>
  <c r="AT192" i="35" s="1"/>
  <c r="AT186" i="35"/>
  <c r="AT161" i="35"/>
  <c r="AT171" i="35" a="1"/>
  <c r="AT171" i="35" s="1"/>
  <c r="AT168" i="35" a="1"/>
  <c r="AT168" i="35" s="1"/>
  <c r="AT182" i="35" a="1"/>
  <c r="AT182" i="35" s="1"/>
  <c r="AT195" i="35" s="1"/>
  <c r="AT172" i="35" a="1"/>
  <c r="AT172" i="35" s="1"/>
  <c r="AT167" i="35" a="1"/>
  <c r="AT167" i="35" s="1"/>
  <c r="AT181" i="35" a="1"/>
  <c r="AT181" i="35" s="1"/>
  <c r="AT194" i="35" s="1"/>
  <c r="AT185" i="35" a="1"/>
  <c r="AT185" i="35" s="1"/>
  <c r="AT175" i="35" a="1"/>
  <c r="AT175" i="35" s="1"/>
  <c r="AT165" i="35" a="1"/>
  <c r="AT165" i="35" s="1"/>
  <c r="AT163" i="35"/>
  <c r="AT157" i="35" a="1"/>
  <c r="AT157" i="35" s="1"/>
  <c r="AT153" i="35" a="1"/>
  <c r="AT153" i="35" s="1"/>
  <c r="AT150" i="35" a="1"/>
  <c r="AT150" i="35" s="1"/>
  <c r="AT145" i="35" a="1"/>
  <c r="AT145" i="35" s="1"/>
  <c r="AT151" i="35" a="1"/>
  <c r="AT151" i="35" s="1"/>
  <c r="AT143" i="35" a="1"/>
  <c r="AT143" i="35" s="1"/>
  <c r="AT154" i="35" a="1"/>
  <c r="AT154" i="35" s="1"/>
  <c r="AT152" i="35" a="1"/>
  <c r="AT152" i="35" s="1"/>
  <c r="AT148" i="35" a="1"/>
  <c r="AT148" i="35" s="1"/>
  <c r="AT144" i="35" a="1"/>
  <c r="AT144" i="35" s="1"/>
  <c r="AT149" i="35" a="1"/>
  <c r="AT149" i="35" s="1"/>
  <c r="AT138" i="35"/>
  <c r="AT130" i="35"/>
  <c r="AT126" i="35"/>
  <c r="AT180" i="35" a="1"/>
  <c r="AT180" i="35" s="1"/>
  <c r="AT193" i="35" s="1"/>
  <c r="AT147" i="35" a="1"/>
  <c r="AT147" i="35" s="1"/>
  <c r="AT166" i="35" a="1"/>
  <c r="AT166" i="35" s="1"/>
  <c r="AT131" i="35"/>
  <c r="AT127" i="35"/>
  <c r="AT137" i="35"/>
  <c r="AT128" i="35"/>
  <c r="AT122" i="35"/>
  <c r="AT107" i="35"/>
  <c r="AT78" i="35"/>
  <c r="AT63" i="35"/>
  <c r="AT124" i="35"/>
  <c r="AT113" i="35"/>
  <c r="AT93" i="35"/>
  <c r="AT89" i="35"/>
  <c r="AT69" i="35"/>
  <c r="AT119" i="35"/>
  <c r="AT108" i="35"/>
  <c r="AT81" i="35"/>
  <c r="AT64" i="35"/>
  <c r="AT133" i="35"/>
  <c r="AT120" i="35"/>
  <c r="AT100" i="35"/>
  <c r="AT76" i="35"/>
  <c r="AT65" i="35"/>
  <c r="AT61" i="35"/>
  <c r="AT129" i="35"/>
  <c r="AT115" i="35"/>
  <c r="AT91" i="35"/>
  <c r="AT71" i="35"/>
  <c r="AT158" i="35" a="1"/>
  <c r="AT158" i="35" s="1"/>
  <c r="AT28" i="35"/>
  <c r="AT13" i="35"/>
  <c r="AT38" i="35"/>
  <c r="AT23" i="35"/>
  <c r="AT19" i="35"/>
  <c r="AT132" i="35"/>
  <c r="AT114" i="35"/>
  <c r="AT72" i="35"/>
  <c r="AT70" i="35"/>
  <c r="AT51" i="35"/>
  <c r="AT29" i="35"/>
  <c r="AT162" i="35"/>
  <c r="AT92" i="35"/>
  <c r="AT90" i="35"/>
  <c r="AT30" i="35"/>
  <c r="AT121" i="35"/>
  <c r="AT88" i="35"/>
  <c r="AT77" i="35"/>
  <c r="AT47" i="35"/>
  <c r="AT35" i="35"/>
  <c r="AT21" i="35"/>
  <c r="AT106" i="35"/>
  <c r="AT45" i="35"/>
  <c r="AT42" i="35"/>
  <c r="AT43" i="35" s="1"/>
  <c r="AT27" i="35"/>
  <c r="AT11" i="35"/>
  <c r="AT125" i="35"/>
  <c r="AT12" i="35"/>
  <c r="AT112" i="35"/>
  <c r="AT60" i="35"/>
  <c r="AT62" i="35"/>
  <c r="AT34" i="35"/>
  <c r="AT22" i="35"/>
  <c r="AT20" i="35"/>
  <c r="AT31" i="35"/>
  <c r="AT123" i="35"/>
  <c r="AT14" i="35"/>
  <c r="AT18" i="35"/>
  <c r="AT36" i="35"/>
  <c r="BC183" i="35"/>
  <c r="BC184" i="35"/>
  <c r="BC185" i="35" a="1"/>
  <c r="BC185" i="35" s="1"/>
  <c r="BC186" i="35"/>
  <c r="BC178" i="35" a="1"/>
  <c r="BC178" i="35" s="1"/>
  <c r="BC191" i="35" s="1"/>
  <c r="BC182" i="35" a="1"/>
  <c r="BC182" i="35" s="1"/>
  <c r="BC195" i="35" s="1"/>
  <c r="BC179" i="35" a="1"/>
  <c r="BC179" i="35" s="1"/>
  <c r="BC192" i="35" s="1"/>
  <c r="BC180" i="35" a="1"/>
  <c r="BC180" i="35" s="1"/>
  <c r="BC193" i="35" s="1"/>
  <c r="BC174" i="35" a="1"/>
  <c r="BC174" i="35" s="1"/>
  <c r="BC173" i="35" a="1"/>
  <c r="BC173" i="35" s="1"/>
  <c r="BC175" i="35" a="1"/>
  <c r="BC175" i="35" s="1"/>
  <c r="BC166" i="35" a="1"/>
  <c r="BC166" i="35" s="1"/>
  <c r="BC165" i="35" a="1"/>
  <c r="BC165" i="35" s="1"/>
  <c r="BC172" i="35" a="1"/>
  <c r="BC172" i="35" s="1"/>
  <c r="BC162" i="35"/>
  <c r="BC157" i="35" a="1"/>
  <c r="BC157" i="35" s="1"/>
  <c r="BC163" i="35"/>
  <c r="BC168" i="35" a="1"/>
  <c r="BC168" i="35" s="1"/>
  <c r="BC158" i="35" a="1"/>
  <c r="BC158" i="35" s="1"/>
  <c r="BC171" i="35" a="1"/>
  <c r="BC171" i="35" s="1"/>
  <c r="BC149" i="35" a="1"/>
  <c r="BC149" i="35" s="1"/>
  <c r="BC144" i="35" a="1"/>
  <c r="BC144" i="35" s="1"/>
  <c r="BC181" i="35" a="1"/>
  <c r="BC181" i="35" s="1"/>
  <c r="BC194" i="35" s="1"/>
  <c r="BC153" i="35" a="1"/>
  <c r="BC153" i="35" s="1"/>
  <c r="BC150" i="35" a="1"/>
  <c r="BC150" i="35" s="1"/>
  <c r="BC145" i="35" a="1"/>
  <c r="BC145" i="35" s="1"/>
  <c r="BC151" i="35" a="1"/>
  <c r="BC151" i="35" s="1"/>
  <c r="BC147" i="35" a="1"/>
  <c r="BC147" i="35" s="1"/>
  <c r="BC143" i="35" a="1"/>
  <c r="BC143" i="35" s="1"/>
  <c r="BC138" i="35"/>
  <c r="BC130" i="35"/>
  <c r="BC126" i="35"/>
  <c r="BC167" i="35" a="1"/>
  <c r="BC167" i="35" s="1"/>
  <c r="BC131" i="35"/>
  <c r="BC127" i="35"/>
  <c r="BC123" i="35"/>
  <c r="BC152" i="35" a="1"/>
  <c r="BC152" i="35" s="1"/>
  <c r="BC132" i="35"/>
  <c r="BC128" i="35"/>
  <c r="BC124" i="35"/>
  <c r="BC133" i="35"/>
  <c r="BC113" i="35"/>
  <c r="BC93" i="35"/>
  <c r="BC89" i="35"/>
  <c r="BC69" i="35"/>
  <c r="BC129" i="35"/>
  <c r="BC119" i="35"/>
  <c r="BC108" i="35"/>
  <c r="BC81" i="35"/>
  <c r="BC64" i="35"/>
  <c r="BC60" i="35"/>
  <c r="BC125" i="35"/>
  <c r="BC114" i="35"/>
  <c r="BC90" i="35"/>
  <c r="BC70" i="35"/>
  <c r="BC137" i="35"/>
  <c r="BC115" i="35"/>
  <c r="BC91" i="35"/>
  <c r="BC71" i="35"/>
  <c r="BC154" i="35" a="1"/>
  <c r="BC154" i="35" s="1"/>
  <c r="BC121" i="35"/>
  <c r="BC106" i="35"/>
  <c r="BC77" i="35"/>
  <c r="BC62" i="35"/>
  <c r="BC92" i="35"/>
  <c r="BC61" i="35"/>
  <c r="BC38" i="35"/>
  <c r="BC23" i="35"/>
  <c r="BC19" i="35"/>
  <c r="BC88" i="35"/>
  <c r="BC51" i="35"/>
  <c r="BC29" i="35"/>
  <c r="BC14" i="35"/>
  <c r="BC148" i="35" a="1"/>
  <c r="BC148" i="35" s="1"/>
  <c r="BC45" i="35"/>
  <c r="BC34" i="35"/>
  <c r="BC20" i="35"/>
  <c r="BC107" i="35"/>
  <c r="BC100" i="35"/>
  <c r="BC63" i="35"/>
  <c r="BC47" i="35"/>
  <c r="BC35" i="35"/>
  <c r="BC21" i="35"/>
  <c r="BC161" i="35"/>
  <c r="BC42" i="35"/>
  <c r="BC43" i="35" s="1"/>
  <c r="BC31" i="35"/>
  <c r="BC27" i="35"/>
  <c r="BC76" i="35"/>
  <c r="BC18" i="35"/>
  <c r="BC13" i="35"/>
  <c r="BC12" i="35"/>
  <c r="BC11" i="35"/>
  <c r="BC112" i="35"/>
  <c r="BC78" i="35"/>
  <c r="BC36" i="35"/>
  <c r="BC30" i="35"/>
  <c r="BC28" i="35"/>
  <c r="BC120" i="35"/>
  <c r="BC65" i="35"/>
  <c r="BC22" i="35"/>
  <c r="BC122" i="35"/>
  <c r="BC72" i="35"/>
  <c r="Y184" i="35"/>
  <c r="Y185" i="35" a="1"/>
  <c r="Y185" i="35" s="1"/>
  <c r="Y186" i="35"/>
  <c r="Y182" i="35" a="1"/>
  <c r="Y182" i="35" s="1"/>
  <c r="Y195" i="35" s="1"/>
  <c r="Y183" i="35"/>
  <c r="Y179" i="35" a="1"/>
  <c r="Y179" i="35" s="1"/>
  <c r="Y192" i="35" s="1"/>
  <c r="Y180" i="35" a="1"/>
  <c r="Y180" i="35" s="1"/>
  <c r="Y193" i="35" s="1"/>
  <c r="Y174" i="35" a="1"/>
  <c r="Y174" i="35" s="1"/>
  <c r="Y181" i="35" a="1"/>
  <c r="Y181" i="35" s="1"/>
  <c r="Y194" i="35" s="1"/>
  <c r="Y175" i="35" a="1"/>
  <c r="Y175" i="35" s="1"/>
  <c r="Y173" i="35" a="1"/>
  <c r="Y173" i="35" s="1"/>
  <c r="Y163" i="35"/>
  <c r="Y157" i="35" a="1"/>
  <c r="Y157" i="35" s="1"/>
  <c r="Y168" i="35" a="1"/>
  <c r="Y168" i="35" s="1"/>
  <c r="Y166" i="35" a="1"/>
  <c r="Y166" i="35" s="1"/>
  <c r="Y165" i="35" a="1"/>
  <c r="Y165" i="35" s="1"/>
  <c r="Y149" i="35" a="1"/>
  <c r="Y149" i="35" s="1"/>
  <c r="Y167" i="35" a="1"/>
  <c r="Y167" i="35" s="1"/>
  <c r="Y162" i="35"/>
  <c r="Y158" i="35" a="1"/>
  <c r="Y158" i="35" s="1"/>
  <c r="Y150" i="35" a="1"/>
  <c r="Y150" i="35" s="1"/>
  <c r="Y145" i="35" a="1"/>
  <c r="Y145" i="35" s="1"/>
  <c r="Y172" i="35" a="1"/>
  <c r="Y172" i="35" s="1"/>
  <c r="Y161" i="35"/>
  <c r="Y151" i="35" a="1"/>
  <c r="Y151" i="35" s="1"/>
  <c r="Y147" i="35" a="1"/>
  <c r="Y147" i="35" s="1"/>
  <c r="Y131" i="35"/>
  <c r="Y127" i="35"/>
  <c r="Y154" i="35" a="1"/>
  <c r="Y154" i="35" s="1"/>
  <c r="Y171" i="35" a="1"/>
  <c r="Y171" i="35" s="1"/>
  <c r="Y143" i="35" a="1"/>
  <c r="Y143" i="35" s="1"/>
  <c r="Y132" i="35"/>
  <c r="Y128" i="35"/>
  <c r="Y124" i="35"/>
  <c r="Y153" i="35" a="1"/>
  <c r="Y153" i="35" s="1"/>
  <c r="Y137" i="35"/>
  <c r="Y133" i="35"/>
  <c r="Y129" i="35"/>
  <c r="Y125" i="35"/>
  <c r="Y130" i="35"/>
  <c r="Y114" i="35"/>
  <c r="Y90" i="35"/>
  <c r="Y70" i="35"/>
  <c r="Y126" i="35"/>
  <c r="Y120" i="35"/>
  <c r="Y100" i="35"/>
  <c r="Y76" i="35"/>
  <c r="Y65" i="35"/>
  <c r="Y61" i="35"/>
  <c r="Y115" i="35"/>
  <c r="Y91" i="35"/>
  <c r="Y71" i="35"/>
  <c r="Y112" i="35"/>
  <c r="Y92" i="35"/>
  <c r="Y88" i="35"/>
  <c r="Y72" i="35"/>
  <c r="Y178" i="35" a="1"/>
  <c r="Y178" i="35" s="1"/>
  <c r="Y152" i="35" a="1"/>
  <c r="Y152" i="35" s="1"/>
  <c r="Y122" i="35"/>
  <c r="Y107" i="35"/>
  <c r="Y78" i="35"/>
  <c r="Y63" i="35"/>
  <c r="Y89" i="35"/>
  <c r="Y45" i="35"/>
  <c r="Y34" i="35"/>
  <c r="Y20" i="35"/>
  <c r="Y30" i="35"/>
  <c r="Y11" i="35"/>
  <c r="Y144" i="35" a="1"/>
  <c r="Y144" i="35" s="1"/>
  <c r="Y47" i="35"/>
  <c r="Y35" i="35"/>
  <c r="Y21" i="35"/>
  <c r="Y36" i="35"/>
  <c r="Y22" i="35"/>
  <c r="Y18" i="35"/>
  <c r="Y148" i="35" a="1"/>
  <c r="Y148" i="35" s="1"/>
  <c r="Y123" i="35"/>
  <c r="Y121" i="35"/>
  <c r="Y81" i="35"/>
  <c r="Y77" i="35"/>
  <c r="Y28" i="35"/>
  <c r="Y138" i="35"/>
  <c r="Y60" i="35"/>
  <c r="Y42" i="35"/>
  <c r="Y43" i="35" s="1"/>
  <c r="Y38" i="35"/>
  <c r="Y31" i="35"/>
  <c r="Y29" i="35"/>
  <c r="Y14" i="35"/>
  <c r="Y119" i="35"/>
  <c r="Y93" i="35"/>
  <c r="Y64" i="35"/>
  <c r="Y62" i="35"/>
  <c r="Y27" i="35"/>
  <c r="Y19" i="35"/>
  <c r="Y69" i="35"/>
  <c r="Y23" i="35"/>
  <c r="Y12" i="35"/>
  <c r="Y106" i="35"/>
  <c r="Y113" i="35"/>
  <c r="Y13" i="35"/>
  <c r="Y108" i="35"/>
  <c r="Y51" i="35"/>
  <c r="AZ186" i="35"/>
  <c r="AZ182" i="35" a="1"/>
  <c r="AZ182" i="35" s="1"/>
  <c r="AZ195" i="35" s="1"/>
  <c r="AZ183" i="35"/>
  <c r="AZ184" i="35"/>
  <c r="AZ181" i="35" a="1"/>
  <c r="AZ181" i="35" s="1"/>
  <c r="AZ194" i="35" s="1"/>
  <c r="AZ175" i="35" a="1"/>
  <c r="AZ175" i="35" s="1"/>
  <c r="AZ173" i="35" a="1"/>
  <c r="AZ173" i="35" s="1"/>
  <c r="AZ178" i="35" a="1"/>
  <c r="AZ178" i="35" s="1"/>
  <c r="AZ191" i="35" s="1"/>
  <c r="AZ179" i="35" a="1"/>
  <c r="AZ179" i="35" s="1"/>
  <c r="AZ192" i="35" s="1"/>
  <c r="AZ171" i="35" a="1"/>
  <c r="AZ171" i="35" s="1"/>
  <c r="AZ168" i="35" a="1"/>
  <c r="AZ168" i="35" s="1"/>
  <c r="AZ158" i="35" a="1"/>
  <c r="AZ158" i="35" s="1"/>
  <c r="AZ185" i="35" a="1"/>
  <c r="AZ185" i="35" s="1"/>
  <c r="AZ167" i="35" a="1"/>
  <c r="AZ167" i="35" s="1"/>
  <c r="AZ174" i="35" a="1"/>
  <c r="AZ174" i="35" s="1"/>
  <c r="AZ166" i="35" a="1"/>
  <c r="AZ166" i="35" s="1"/>
  <c r="AZ165" i="35" a="1"/>
  <c r="AZ165" i="35" s="1"/>
  <c r="AZ162" i="35"/>
  <c r="AZ180" i="35" a="1"/>
  <c r="AZ180" i="35" s="1"/>
  <c r="AZ193" i="35" s="1"/>
  <c r="AZ172" i="35" a="1"/>
  <c r="AZ172" i="35" s="1"/>
  <c r="AZ163" i="35"/>
  <c r="AZ151" i="35" a="1"/>
  <c r="AZ151" i="35" s="1"/>
  <c r="AZ147" i="35" a="1"/>
  <c r="AZ147" i="35" s="1"/>
  <c r="AZ143" i="35" a="1"/>
  <c r="AZ143" i="35" s="1"/>
  <c r="AZ154" i="35" a="1"/>
  <c r="AZ154" i="35" s="1"/>
  <c r="AZ152" i="35" a="1"/>
  <c r="AZ152" i="35" s="1"/>
  <c r="AZ144" i="35" a="1"/>
  <c r="AZ144" i="35" s="1"/>
  <c r="AZ157" i="35" a="1"/>
  <c r="AZ157" i="35" s="1"/>
  <c r="AZ159" i="35" s="1"/>
  <c r="AZ149" i="35" a="1"/>
  <c r="AZ149" i="35" s="1"/>
  <c r="AZ161" i="35"/>
  <c r="AZ137" i="35"/>
  <c r="AZ133" i="35"/>
  <c r="AZ129" i="35"/>
  <c r="AZ125" i="35"/>
  <c r="AZ153" i="35" a="1"/>
  <c r="AZ153" i="35" s="1"/>
  <c r="AZ138" i="35"/>
  <c r="AZ130" i="35"/>
  <c r="AZ126" i="35"/>
  <c r="AZ150" i="35" a="1"/>
  <c r="AZ150" i="35" s="1"/>
  <c r="AZ148" i="35" a="1"/>
  <c r="AZ148" i="35" s="1"/>
  <c r="AZ124" i="35"/>
  <c r="AZ121" i="35"/>
  <c r="AZ106" i="35"/>
  <c r="AZ77" i="35"/>
  <c r="AZ62" i="35"/>
  <c r="AZ145" i="35" a="1"/>
  <c r="AZ145" i="35" s="1"/>
  <c r="AZ131" i="35"/>
  <c r="AZ112" i="35"/>
  <c r="AZ92" i="35"/>
  <c r="AZ88" i="35"/>
  <c r="AZ72" i="35"/>
  <c r="AZ127" i="35"/>
  <c r="AZ122" i="35"/>
  <c r="AZ107" i="35"/>
  <c r="AZ78" i="35"/>
  <c r="AZ63" i="35"/>
  <c r="AZ119" i="35"/>
  <c r="AZ108" i="35"/>
  <c r="AZ81" i="35"/>
  <c r="AZ64" i="35"/>
  <c r="AZ60" i="35"/>
  <c r="AZ114" i="35"/>
  <c r="AZ90" i="35"/>
  <c r="AZ70" i="35"/>
  <c r="AZ128" i="35"/>
  <c r="AZ42" i="35"/>
  <c r="AZ43" i="35" s="1"/>
  <c r="AZ31" i="35"/>
  <c r="AZ27" i="35"/>
  <c r="AZ12" i="35"/>
  <c r="AZ132" i="35"/>
  <c r="AZ36" i="35"/>
  <c r="AZ22" i="35"/>
  <c r="AZ18" i="35"/>
  <c r="AZ61" i="35"/>
  <c r="AZ28" i="35"/>
  <c r="AZ115" i="35"/>
  <c r="AZ113" i="35"/>
  <c r="AZ71" i="35"/>
  <c r="AZ69" i="35"/>
  <c r="AZ65" i="35"/>
  <c r="AZ51" i="35"/>
  <c r="AZ29" i="35"/>
  <c r="AZ123" i="35"/>
  <c r="AZ100" i="35"/>
  <c r="AZ93" i="35"/>
  <c r="AZ45" i="35"/>
  <c r="AZ34" i="35"/>
  <c r="AZ20" i="35"/>
  <c r="AZ13" i="35"/>
  <c r="AZ19" i="35"/>
  <c r="AZ30" i="35"/>
  <c r="AZ76" i="35"/>
  <c r="AZ47" i="35"/>
  <c r="AZ89" i="35"/>
  <c r="AZ14" i="35"/>
  <c r="AZ11" i="35"/>
  <c r="AZ21" i="35"/>
  <c r="AZ38" i="35"/>
  <c r="AZ35" i="35"/>
  <c r="AZ120" i="35"/>
  <c r="AZ91" i="35"/>
  <c r="AZ23" i="35"/>
  <c r="H184" i="35"/>
  <c r="H185" i="35" a="1"/>
  <c r="H185" i="35" s="1"/>
  <c r="H186" i="35"/>
  <c r="H179" i="35" a="1"/>
  <c r="H179" i="35" s="1"/>
  <c r="H192" i="35" s="1"/>
  <c r="H175" i="35" a="1"/>
  <c r="H175" i="35" s="1"/>
  <c r="H180" i="35" a="1"/>
  <c r="H180" i="35" s="1"/>
  <c r="H193" i="35" s="1"/>
  <c r="H174" i="35" a="1"/>
  <c r="H174" i="35" s="1"/>
  <c r="H181" i="35" a="1"/>
  <c r="H181" i="35" s="1"/>
  <c r="H194" i="35" s="1"/>
  <c r="H162" i="35"/>
  <c r="H183" i="35"/>
  <c r="H173" i="35" a="1"/>
  <c r="H173" i="35" s="1"/>
  <c r="H172" i="35" a="1"/>
  <c r="H172" i="35" s="1"/>
  <c r="H157" i="35" a="1"/>
  <c r="H157" i="35" s="1"/>
  <c r="H165" i="35" a="1"/>
  <c r="H165" i="35" s="1"/>
  <c r="H182" i="35" a="1"/>
  <c r="H182" i="35" s="1"/>
  <c r="H195" i="35" s="1"/>
  <c r="H171" i="35" a="1"/>
  <c r="H171" i="35" s="1"/>
  <c r="H168" i="35" a="1"/>
  <c r="H168" i="35" s="1"/>
  <c r="H152" i="35" a="1"/>
  <c r="H152" i="35" s="1"/>
  <c r="H148" i="35" a="1"/>
  <c r="H148" i="35" s="1"/>
  <c r="H144" i="35" a="1"/>
  <c r="H144" i="35" s="1"/>
  <c r="H178" i="35" a="1"/>
  <c r="H178" i="35" s="1"/>
  <c r="H191" i="35" s="1"/>
  <c r="H166" i="35" a="1"/>
  <c r="H166" i="35" s="1"/>
  <c r="H161" i="35"/>
  <c r="H154" i="35" a="1"/>
  <c r="H154" i="35" s="1"/>
  <c r="H150" i="35" a="1"/>
  <c r="H150" i="35" s="1"/>
  <c r="H145" i="35" a="1"/>
  <c r="H145" i="35" s="1"/>
  <c r="H158" i="35" a="1"/>
  <c r="H158" i="35" s="1"/>
  <c r="H151" i="35" a="1"/>
  <c r="H151" i="35" s="1"/>
  <c r="H149" i="35" a="1"/>
  <c r="H149" i="35" s="1"/>
  <c r="H147" i="35" a="1"/>
  <c r="H147" i="35" s="1"/>
  <c r="H131" i="35"/>
  <c r="H127" i="35"/>
  <c r="H143" i="35" a="1"/>
  <c r="H143" i="35" s="1"/>
  <c r="H132" i="35"/>
  <c r="H128" i="35"/>
  <c r="H124" i="35"/>
  <c r="H163" i="35"/>
  <c r="H126" i="35"/>
  <c r="H123" i="35"/>
  <c r="H119" i="35"/>
  <c r="H108" i="35"/>
  <c r="H81" i="35"/>
  <c r="H64" i="35"/>
  <c r="H133" i="35"/>
  <c r="H114" i="35"/>
  <c r="H90" i="35"/>
  <c r="H70" i="35"/>
  <c r="H138" i="35"/>
  <c r="H129" i="35"/>
  <c r="H120" i="35"/>
  <c r="H100" i="35"/>
  <c r="H76" i="35"/>
  <c r="H65" i="35"/>
  <c r="H167" i="35" a="1"/>
  <c r="H167" i="35" s="1"/>
  <c r="H121" i="35"/>
  <c r="H106" i="35"/>
  <c r="H77" i="35"/>
  <c r="H62" i="35"/>
  <c r="H137" i="35"/>
  <c r="H112" i="35"/>
  <c r="H92" i="35"/>
  <c r="H88" i="35"/>
  <c r="H72" i="35"/>
  <c r="H51" i="35"/>
  <c r="H29" i="35"/>
  <c r="H14" i="35"/>
  <c r="H45" i="35"/>
  <c r="H34" i="35"/>
  <c r="H20" i="35"/>
  <c r="H30" i="35"/>
  <c r="H125" i="35"/>
  <c r="H115" i="35"/>
  <c r="H71" i="35"/>
  <c r="H60" i="35"/>
  <c r="H42" i="35"/>
  <c r="H43" i="35" s="1"/>
  <c r="H31" i="35"/>
  <c r="H27" i="35"/>
  <c r="H113" i="35"/>
  <c r="H107" i="35"/>
  <c r="H69" i="35"/>
  <c r="H63" i="35"/>
  <c r="H36" i="35"/>
  <c r="H22" i="35"/>
  <c r="H18" i="35"/>
  <c r="H78" i="35"/>
  <c r="H28" i="35"/>
  <c r="H19" i="35"/>
  <c r="H91" i="35"/>
  <c r="H89" i="35"/>
  <c r="H47" i="35"/>
  <c r="H61" i="35"/>
  <c r="H38" i="35"/>
  <c r="H35" i="35"/>
  <c r="H153" i="35" a="1"/>
  <c r="H153" i="35" s="1"/>
  <c r="H122" i="35"/>
  <c r="H93" i="35"/>
  <c r="H13" i="35"/>
  <c r="H12" i="35"/>
  <c r="H11" i="35"/>
  <c r="H130" i="35"/>
  <c r="H23" i="35"/>
  <c r="H21" i="35"/>
  <c r="AV184" i="35"/>
  <c r="AV185" i="35" a="1"/>
  <c r="AV185" i="35" s="1"/>
  <c r="AV183" i="35"/>
  <c r="AV172" i="35" a="1"/>
  <c r="AV172" i="35" s="1"/>
  <c r="AV179" i="35" a="1"/>
  <c r="AV179" i="35" s="1"/>
  <c r="AV192" i="35" s="1"/>
  <c r="AV186" i="35"/>
  <c r="AV182" i="35" a="1"/>
  <c r="AV182" i="35" s="1"/>
  <c r="AV195" i="35" s="1"/>
  <c r="AV180" i="35" a="1"/>
  <c r="AV180" i="35" s="1"/>
  <c r="AV193" i="35" s="1"/>
  <c r="AV167" i="35" a="1"/>
  <c r="AV167" i="35" s="1"/>
  <c r="AV162" i="35"/>
  <c r="AV158" i="35" a="1"/>
  <c r="AV158" i="35" s="1"/>
  <c r="AV181" i="35" a="1"/>
  <c r="AV181" i="35" s="1"/>
  <c r="AV194" i="35" s="1"/>
  <c r="AV173" i="35" a="1"/>
  <c r="AV173" i="35" s="1"/>
  <c r="AV175" i="35" a="1"/>
  <c r="AV175" i="35" s="1"/>
  <c r="AV157" i="35" a="1"/>
  <c r="AV157" i="35" s="1"/>
  <c r="AV174" i="35" a="1"/>
  <c r="AV174" i="35" s="1"/>
  <c r="AV147" i="35" a="1"/>
  <c r="AV147" i="35" s="1"/>
  <c r="AV178" i="35" a="1"/>
  <c r="AV178" i="35" s="1"/>
  <c r="AV161" i="35"/>
  <c r="AV154" i="35" a="1"/>
  <c r="AV154" i="35" s="1"/>
  <c r="AV152" i="35" a="1"/>
  <c r="AV152" i="35" s="1"/>
  <c r="AV148" i="35" a="1"/>
  <c r="AV148" i="35" s="1"/>
  <c r="AV144" i="35" a="1"/>
  <c r="AV144" i="35" s="1"/>
  <c r="AV153" i="35" a="1"/>
  <c r="AV153" i="35" s="1"/>
  <c r="AV150" i="35" a="1"/>
  <c r="AV150" i="35" s="1"/>
  <c r="AV145" i="35" a="1"/>
  <c r="AV145" i="35" s="1"/>
  <c r="AV151" i="35" a="1"/>
  <c r="AV151" i="35" s="1"/>
  <c r="AV149" i="35" a="1"/>
  <c r="AV149" i="35" s="1"/>
  <c r="AV143" i="35" a="1"/>
  <c r="AV143" i="35" s="1"/>
  <c r="AV131" i="35"/>
  <c r="AV127" i="35"/>
  <c r="AV123" i="35"/>
  <c r="AV166" i="35" a="1"/>
  <c r="AV166" i="35" s="1"/>
  <c r="AV168" i="35" a="1"/>
  <c r="AV168" i="35" s="1"/>
  <c r="AV132" i="35"/>
  <c r="AV128" i="35"/>
  <c r="AV124" i="35"/>
  <c r="AV163" i="35"/>
  <c r="AV130" i="35"/>
  <c r="AV119" i="35"/>
  <c r="AV108" i="35"/>
  <c r="AV81" i="35"/>
  <c r="AV64" i="35"/>
  <c r="AV126" i="35"/>
  <c r="AV114" i="35"/>
  <c r="AV90" i="35"/>
  <c r="AV70" i="35"/>
  <c r="AV165" i="35" a="1"/>
  <c r="AV165" i="35" s="1"/>
  <c r="AV133" i="35"/>
  <c r="AV120" i="35"/>
  <c r="AV100" i="35"/>
  <c r="AV76" i="35"/>
  <c r="AV65" i="35"/>
  <c r="AV125" i="35"/>
  <c r="AV121" i="35"/>
  <c r="AV106" i="35"/>
  <c r="AV77" i="35"/>
  <c r="AV62" i="35"/>
  <c r="AV112" i="35"/>
  <c r="AV92" i="35"/>
  <c r="AV88" i="35"/>
  <c r="AV72" i="35"/>
  <c r="AV129" i="35"/>
  <c r="AV122" i="35"/>
  <c r="AV89" i="35"/>
  <c r="AV78" i="35"/>
  <c r="AV51" i="35"/>
  <c r="AV29" i="35"/>
  <c r="AV14" i="35"/>
  <c r="AV45" i="35"/>
  <c r="AV34" i="35"/>
  <c r="AV20" i="35"/>
  <c r="AV30" i="35"/>
  <c r="AV138" i="35"/>
  <c r="AV42" i="35"/>
  <c r="AV43" i="35" s="1"/>
  <c r="AV31" i="35"/>
  <c r="AV27" i="35"/>
  <c r="AV115" i="35"/>
  <c r="AV71" i="35"/>
  <c r="AV61" i="35"/>
  <c r="AV36" i="35"/>
  <c r="AV22" i="35"/>
  <c r="AV18" i="35"/>
  <c r="AV171" i="35" a="1"/>
  <c r="AV171" i="35" s="1"/>
  <c r="AV107" i="35"/>
  <c r="AV38" i="35"/>
  <c r="AV35" i="35"/>
  <c r="AV28" i="35"/>
  <c r="AV13" i="35"/>
  <c r="AV93" i="35"/>
  <c r="AV137" i="35"/>
  <c r="AV60" i="35"/>
  <c r="AV69" i="35"/>
  <c r="AV113" i="35"/>
  <c r="AV47" i="35"/>
  <c r="AV91" i="35"/>
  <c r="AV63" i="35"/>
  <c r="AV12" i="35"/>
  <c r="AV21" i="35"/>
  <c r="AV19" i="35"/>
  <c r="AV11" i="35"/>
  <c r="AV23" i="35"/>
  <c r="AX185" i="35" a="1"/>
  <c r="AX185" i="35" s="1"/>
  <c r="AX186" i="35"/>
  <c r="AX182" i="35" a="1"/>
  <c r="AX182" i="35" s="1"/>
  <c r="AX195" i="35" s="1"/>
  <c r="AX180" i="35" a="1"/>
  <c r="AX180" i="35" s="1"/>
  <c r="AX193" i="35" s="1"/>
  <c r="AX174" i="35" a="1"/>
  <c r="AX174" i="35" s="1"/>
  <c r="AX184" i="35"/>
  <c r="AX181" i="35" a="1"/>
  <c r="AX181" i="35" s="1"/>
  <c r="AX194" i="35" s="1"/>
  <c r="AX175" i="35" a="1"/>
  <c r="AX175" i="35" s="1"/>
  <c r="AX173" i="35" a="1"/>
  <c r="AX173" i="35" s="1"/>
  <c r="AX166" i="35" a="1"/>
  <c r="AX166" i="35" s="1"/>
  <c r="AX163" i="35"/>
  <c r="AX157" i="35" a="1"/>
  <c r="AX157" i="35" s="1"/>
  <c r="AX183" i="35"/>
  <c r="AX179" i="35" a="1"/>
  <c r="AX179" i="35" s="1"/>
  <c r="AX192" i="35" s="1"/>
  <c r="AX171" i="35" a="1"/>
  <c r="AX171" i="35" s="1"/>
  <c r="AX168" i="35" a="1"/>
  <c r="AX168" i="35" s="1"/>
  <c r="AX161" i="35"/>
  <c r="AX178" i="35" a="1"/>
  <c r="AX178" i="35" s="1"/>
  <c r="AX191" i="35" s="1"/>
  <c r="AX167" i="35" a="1"/>
  <c r="AX167" i="35" s="1"/>
  <c r="AX158" i="35" a="1"/>
  <c r="AX158" i="35" s="1"/>
  <c r="AX149" i="35" a="1"/>
  <c r="AX149" i="35" s="1"/>
  <c r="AX153" i="35" a="1"/>
  <c r="AX153" i="35" s="1"/>
  <c r="AX150" i="35" a="1"/>
  <c r="AX150" i="35" s="1"/>
  <c r="AX145" i="35" a="1"/>
  <c r="AX145" i="35" s="1"/>
  <c r="AX172" i="35" a="1"/>
  <c r="AX172" i="35" s="1"/>
  <c r="AX151" i="35" a="1"/>
  <c r="AX151" i="35" s="1"/>
  <c r="AX147" i="35" a="1"/>
  <c r="AX147" i="35" s="1"/>
  <c r="AX143" i="35" a="1"/>
  <c r="AX143" i="35" s="1"/>
  <c r="AX162" i="35"/>
  <c r="AX154" i="35" a="1"/>
  <c r="AX154" i="35" s="1"/>
  <c r="AX144" i="35" a="1"/>
  <c r="AX144" i="35" s="1"/>
  <c r="AX132" i="35"/>
  <c r="AX128" i="35"/>
  <c r="AX124" i="35"/>
  <c r="AX137" i="35"/>
  <c r="AX133" i="35"/>
  <c r="AX129" i="35"/>
  <c r="AX125" i="35"/>
  <c r="AX152" i="35" a="1"/>
  <c r="AX152" i="35" s="1"/>
  <c r="AX120" i="35"/>
  <c r="AX100" i="35"/>
  <c r="AX76" i="35"/>
  <c r="AX65" i="35"/>
  <c r="AX165" i="35" a="1"/>
  <c r="AX165" i="35" s="1"/>
  <c r="AX148" i="35" a="1"/>
  <c r="AX148" i="35" s="1"/>
  <c r="AX138" i="35"/>
  <c r="AX115" i="35"/>
  <c r="AX91" i="35"/>
  <c r="AX71" i="35"/>
  <c r="AX121" i="35"/>
  <c r="AX106" i="35"/>
  <c r="AX77" i="35"/>
  <c r="AX62" i="35"/>
  <c r="AX127" i="35"/>
  <c r="AX122" i="35"/>
  <c r="AX107" i="35"/>
  <c r="AX78" i="35"/>
  <c r="AX63" i="35"/>
  <c r="AX123" i="35"/>
  <c r="AX113" i="35"/>
  <c r="AX93" i="35"/>
  <c r="AX89" i="35"/>
  <c r="AX69" i="35"/>
  <c r="AX130" i="35"/>
  <c r="AX72" i="35"/>
  <c r="AX30" i="35"/>
  <c r="AX11" i="35"/>
  <c r="AX131" i="35"/>
  <c r="AX114" i="35"/>
  <c r="AX112" i="35"/>
  <c r="AX108" i="35"/>
  <c r="AX70" i="35"/>
  <c r="AX64" i="35"/>
  <c r="AX47" i="35"/>
  <c r="AX35" i="35"/>
  <c r="AX21" i="35"/>
  <c r="AX92" i="35"/>
  <c r="AX42" i="35"/>
  <c r="AX43" i="35" s="1"/>
  <c r="AX31" i="35"/>
  <c r="AX27" i="35"/>
  <c r="AX119" i="35"/>
  <c r="AX61" i="35"/>
  <c r="AX60" i="35"/>
  <c r="AX28" i="35"/>
  <c r="AX38" i="35"/>
  <c r="AX23" i="35"/>
  <c r="AX19" i="35"/>
  <c r="AX22" i="35"/>
  <c r="AX126" i="35"/>
  <c r="AX81" i="35"/>
  <c r="AX51" i="35"/>
  <c r="AX20" i="35"/>
  <c r="AX18" i="35"/>
  <c r="AX88" i="35"/>
  <c r="AX36" i="35"/>
  <c r="AX13" i="35"/>
  <c r="AX12" i="35"/>
  <c r="AX90" i="35"/>
  <c r="AX34" i="35"/>
  <c r="AX29" i="35"/>
  <c r="AX14" i="35"/>
  <c r="AX45" i="35"/>
  <c r="BB183" i="35"/>
  <c r="BB184" i="35"/>
  <c r="BB186" i="35"/>
  <c r="BB178" i="35" a="1"/>
  <c r="BB178" i="35" s="1"/>
  <c r="BB191" i="35" s="1"/>
  <c r="BB182" i="35" a="1"/>
  <c r="BB182" i="35" s="1"/>
  <c r="BB195" i="35" s="1"/>
  <c r="BB179" i="35" a="1"/>
  <c r="BB179" i="35" s="1"/>
  <c r="BB192" i="35" s="1"/>
  <c r="BB185" i="35" a="1"/>
  <c r="BB185" i="35" s="1"/>
  <c r="BB181" i="35" a="1"/>
  <c r="BB181" i="35" s="1"/>
  <c r="BB194" i="35" s="1"/>
  <c r="BB167" i="35" a="1"/>
  <c r="BB167" i="35" s="1"/>
  <c r="BB161" i="35"/>
  <c r="BB175" i="35" a="1"/>
  <c r="BB175" i="35" s="1"/>
  <c r="BB166" i="35" a="1"/>
  <c r="BB166" i="35" s="1"/>
  <c r="BB165" i="35" a="1"/>
  <c r="BB165" i="35" s="1"/>
  <c r="BB174" i="35" a="1"/>
  <c r="BB174" i="35" s="1"/>
  <c r="BB172" i="35" a="1"/>
  <c r="BB172" i="35" s="1"/>
  <c r="BB180" i="35" a="1"/>
  <c r="BB180" i="35" s="1"/>
  <c r="BB193" i="35" s="1"/>
  <c r="BB163" i="35"/>
  <c r="BB154" i="35" a="1"/>
  <c r="BB154" i="35" s="1"/>
  <c r="BB148" i="35" a="1"/>
  <c r="BB148" i="35" s="1"/>
  <c r="BB149" i="35" a="1"/>
  <c r="BB149" i="35" s="1"/>
  <c r="BB144" i="35" a="1"/>
  <c r="BB144" i="35" s="1"/>
  <c r="BB173" i="35" a="1"/>
  <c r="BB173" i="35" s="1"/>
  <c r="BB168" i="35" a="1"/>
  <c r="BB168" i="35" s="1"/>
  <c r="BB150" i="35" a="1"/>
  <c r="BB150" i="35" s="1"/>
  <c r="BB145" i="35" a="1"/>
  <c r="BB145" i="35" s="1"/>
  <c r="BB171" i="35" a="1"/>
  <c r="BB171" i="35" s="1"/>
  <c r="BB158" i="35" a="1"/>
  <c r="BB158" i="35" s="1"/>
  <c r="BB153" i="35" a="1"/>
  <c r="BB153" i="35" s="1"/>
  <c r="BB138" i="35"/>
  <c r="BB130" i="35"/>
  <c r="BB126" i="35"/>
  <c r="BB157" i="35" a="1"/>
  <c r="BB157" i="35" s="1"/>
  <c r="BB131" i="35"/>
  <c r="BB127" i="35"/>
  <c r="BB123" i="35"/>
  <c r="BB152" i="35" a="1"/>
  <c r="BB152" i="35" s="1"/>
  <c r="BB151" i="35" a="1"/>
  <c r="BB151" i="35" s="1"/>
  <c r="BB122" i="35"/>
  <c r="BB107" i="35"/>
  <c r="BB78" i="35"/>
  <c r="BB63" i="35"/>
  <c r="BB162" i="35"/>
  <c r="BB133" i="35"/>
  <c r="BB113" i="35"/>
  <c r="BB93" i="35"/>
  <c r="BB89" i="35"/>
  <c r="BB69" i="35"/>
  <c r="BB129" i="35"/>
  <c r="BB119" i="35"/>
  <c r="BB108" i="35"/>
  <c r="BB81" i="35"/>
  <c r="BB64" i="35"/>
  <c r="BB132" i="35"/>
  <c r="BB120" i="35"/>
  <c r="BB100" i="35"/>
  <c r="BB76" i="35"/>
  <c r="BB65" i="35"/>
  <c r="BB61" i="35"/>
  <c r="BB137" i="35"/>
  <c r="BB128" i="35"/>
  <c r="BB115" i="35"/>
  <c r="BB91" i="35"/>
  <c r="BB71" i="35"/>
  <c r="BB112" i="35"/>
  <c r="BB106" i="35"/>
  <c r="BB62" i="35"/>
  <c r="BB28" i="35"/>
  <c r="BB13" i="35"/>
  <c r="BB92" i="35"/>
  <c r="BB90" i="35"/>
  <c r="BB60" i="35"/>
  <c r="BB38" i="35"/>
  <c r="BB23" i="35"/>
  <c r="BB19" i="35"/>
  <c r="BB121" i="35"/>
  <c r="BB88" i="35"/>
  <c r="BB77" i="35"/>
  <c r="BB51" i="35"/>
  <c r="BB29" i="35"/>
  <c r="BB143" i="35" a="1"/>
  <c r="BB143" i="35" s="1"/>
  <c r="BB30" i="35"/>
  <c r="BB124" i="35"/>
  <c r="BB47" i="35"/>
  <c r="BB35" i="35"/>
  <c r="BB21" i="35"/>
  <c r="BB125" i="35"/>
  <c r="BB72" i="35"/>
  <c r="BB22" i="35"/>
  <c r="BB20" i="35"/>
  <c r="BB18" i="35"/>
  <c r="BB14" i="35"/>
  <c r="BB12" i="35"/>
  <c r="BB11" i="35"/>
  <c r="BB114" i="35"/>
  <c r="BB36" i="35"/>
  <c r="BB34" i="35"/>
  <c r="BB31" i="35"/>
  <c r="BB147" i="35" a="1"/>
  <c r="BB147" i="35" s="1"/>
  <c r="BB27" i="35"/>
  <c r="BB42" i="35"/>
  <c r="BB43" i="35" s="1"/>
  <c r="BB70" i="35"/>
  <c r="BB45" i="35"/>
  <c r="AK186" i="35"/>
  <c r="AK182" i="35" a="1"/>
  <c r="AK182" i="35" s="1"/>
  <c r="AK195" i="35" s="1"/>
  <c r="AK183" i="35"/>
  <c r="AK184" i="35"/>
  <c r="AK181" i="35" a="1"/>
  <c r="AK181" i="35" s="1"/>
  <c r="AK194" i="35" s="1"/>
  <c r="AK178" i="35" a="1"/>
  <c r="AK178" i="35" s="1"/>
  <c r="AK191" i="35" s="1"/>
  <c r="AK175" i="35" a="1"/>
  <c r="AK175" i="35" s="1"/>
  <c r="AK185" i="35" a="1"/>
  <c r="AK185" i="35" s="1"/>
  <c r="AK174" i="35" a="1"/>
  <c r="AK174" i="35" s="1"/>
  <c r="AK179" i="35" a="1"/>
  <c r="AK179" i="35" s="1"/>
  <c r="AK192" i="35" s="1"/>
  <c r="AK161" i="35"/>
  <c r="AK180" i="35" a="1"/>
  <c r="AK180" i="35" s="1"/>
  <c r="AK193" i="35" s="1"/>
  <c r="AK162" i="35"/>
  <c r="AK157" i="35" a="1"/>
  <c r="AK157" i="35" s="1"/>
  <c r="AK166" i="35" a="1"/>
  <c r="AK166" i="35" s="1"/>
  <c r="AK168" i="35" a="1"/>
  <c r="AK168" i="35" s="1"/>
  <c r="AK172" i="35" a="1"/>
  <c r="AK172" i="35" s="1"/>
  <c r="AK163" i="35"/>
  <c r="AK145" i="35" a="1"/>
  <c r="AK145" i="35" s="1"/>
  <c r="AK143" i="35" a="1"/>
  <c r="AK143" i="35" s="1"/>
  <c r="AK158" i="35" a="1"/>
  <c r="AK158" i="35" s="1"/>
  <c r="AK153" i="35" a="1"/>
  <c r="AK153" i="35" s="1"/>
  <c r="AK151" i="35" a="1"/>
  <c r="AK151" i="35" s="1"/>
  <c r="AK147" i="35" a="1"/>
  <c r="AK147" i="35" s="1"/>
  <c r="AK154" i="35" a="1"/>
  <c r="AK154" i="35" s="1"/>
  <c r="AK144" i="35" a="1"/>
  <c r="AK144" i="35" s="1"/>
  <c r="AK173" i="35" a="1"/>
  <c r="AK173" i="35" s="1"/>
  <c r="AK167" i="35" a="1"/>
  <c r="AK167" i="35" s="1"/>
  <c r="AK149" i="35" a="1"/>
  <c r="AK149" i="35" s="1"/>
  <c r="AK137" i="35"/>
  <c r="AK133" i="35"/>
  <c r="AK129" i="35"/>
  <c r="AK125" i="35"/>
  <c r="AK171" i="35" a="1"/>
  <c r="AK171" i="35" s="1"/>
  <c r="AK165" i="35" a="1"/>
  <c r="AK165" i="35" s="1"/>
  <c r="AK138" i="35"/>
  <c r="AK130" i="35"/>
  <c r="AK126" i="35"/>
  <c r="AK131" i="35"/>
  <c r="AK127" i="35"/>
  <c r="AK123" i="35"/>
  <c r="AK112" i="35"/>
  <c r="AK92" i="35"/>
  <c r="AK88" i="35"/>
  <c r="AK72" i="35"/>
  <c r="AK122" i="35"/>
  <c r="AK107" i="35"/>
  <c r="AK78" i="35"/>
  <c r="AK63" i="35"/>
  <c r="AK113" i="35"/>
  <c r="AK93" i="35"/>
  <c r="AK89" i="35"/>
  <c r="AK69" i="35"/>
  <c r="AK150" i="35" a="1"/>
  <c r="AK150" i="35" s="1"/>
  <c r="AK148" i="35" a="1"/>
  <c r="AK148" i="35" s="1"/>
  <c r="AK128" i="35"/>
  <c r="AK114" i="35"/>
  <c r="AK90" i="35"/>
  <c r="AK70" i="35"/>
  <c r="AK124" i="35"/>
  <c r="AK120" i="35"/>
  <c r="AK100" i="35"/>
  <c r="AK76" i="35"/>
  <c r="AK65" i="35"/>
  <c r="AK81" i="35"/>
  <c r="AK36" i="35"/>
  <c r="AK22" i="35"/>
  <c r="AK18" i="35"/>
  <c r="AK152" i="35" a="1"/>
  <c r="AK152" i="35" s="1"/>
  <c r="AK121" i="35"/>
  <c r="AK119" i="35"/>
  <c r="AK115" i="35"/>
  <c r="AK77" i="35"/>
  <c r="AK71" i="35"/>
  <c r="AK28" i="35"/>
  <c r="AK13" i="35"/>
  <c r="AK38" i="35"/>
  <c r="AK23" i="35"/>
  <c r="AK19" i="35"/>
  <c r="AK45" i="35"/>
  <c r="AK34" i="35"/>
  <c r="AK20" i="35"/>
  <c r="AK61" i="35"/>
  <c r="AK30" i="35"/>
  <c r="AK29" i="35"/>
  <c r="AK91" i="35"/>
  <c r="AK47" i="35"/>
  <c r="AK31" i="35"/>
  <c r="AK11" i="35"/>
  <c r="AK108" i="35"/>
  <c r="AK106" i="35"/>
  <c r="AK27" i="35"/>
  <c r="AK21" i="35"/>
  <c r="AK62" i="35"/>
  <c r="AK132" i="35"/>
  <c r="AK12" i="35"/>
  <c r="AK64" i="35"/>
  <c r="AK60" i="35"/>
  <c r="AK42" i="35"/>
  <c r="AK43" i="35" s="1"/>
  <c r="AK35" i="35"/>
  <c r="AK14" i="35"/>
  <c r="AK51" i="35"/>
  <c r="Q184" i="35"/>
  <c r="Q185" i="35" a="1"/>
  <c r="Q185" i="35" s="1"/>
  <c r="Q186" i="35"/>
  <c r="Q179" i="35" a="1"/>
  <c r="Q179" i="35" s="1"/>
  <c r="Q192" i="35" s="1"/>
  <c r="Q180" i="35" a="1"/>
  <c r="Q180" i="35" s="1"/>
  <c r="Q183" i="35"/>
  <c r="Q181" i="35" a="1"/>
  <c r="Q181" i="35" s="1"/>
  <c r="Q194" i="35" s="1"/>
  <c r="Q172" i="35" a="1"/>
  <c r="Q172" i="35" s="1"/>
  <c r="Q168" i="35" a="1"/>
  <c r="Q168" i="35" s="1"/>
  <c r="Q166" i="35" a="1"/>
  <c r="Q166" i="35" s="1"/>
  <c r="Q182" i="35" a="1"/>
  <c r="Q182" i="35" s="1"/>
  <c r="Q195" i="35" s="1"/>
  <c r="Q171" i="35" a="1"/>
  <c r="Q171" i="35" s="1"/>
  <c r="Q163" i="35"/>
  <c r="Q178" i="35" a="1"/>
  <c r="Q178" i="35" s="1"/>
  <c r="Q191" i="35" s="1"/>
  <c r="Q173" i="35" a="1"/>
  <c r="Q173" i="35" s="1"/>
  <c r="Q167" i="35" a="1"/>
  <c r="Q167" i="35" s="1"/>
  <c r="Q175" i="35" a="1"/>
  <c r="Q175" i="35" s="1"/>
  <c r="Q158" i="35" a="1"/>
  <c r="Q158" i="35" s="1"/>
  <c r="Q174" i="35" a="1"/>
  <c r="Q174" i="35" s="1"/>
  <c r="Q161" i="35"/>
  <c r="Q151" i="35" a="1"/>
  <c r="Q151" i="35" s="1"/>
  <c r="Q147" i="35" a="1"/>
  <c r="Q147" i="35" s="1"/>
  <c r="Q153" i="35" a="1"/>
  <c r="Q153" i="35" s="1"/>
  <c r="Q157" i="35" a="1"/>
  <c r="Q157" i="35" s="1"/>
  <c r="Q154" i="35" a="1"/>
  <c r="Q154" i="35" s="1"/>
  <c r="Q149" i="35" a="1"/>
  <c r="Q149" i="35" s="1"/>
  <c r="Q131" i="35"/>
  <c r="Q127" i="35"/>
  <c r="Q152" i="35" a="1"/>
  <c r="Q152" i="35" s="1"/>
  <c r="Q132" i="35"/>
  <c r="Q128" i="35"/>
  <c r="Q124" i="35"/>
  <c r="Q150" i="35" a="1"/>
  <c r="Q150" i="35" s="1"/>
  <c r="Q148" i="35" a="1"/>
  <c r="Q148" i="35" s="1"/>
  <c r="Q144" i="35" a="1"/>
  <c r="Q144" i="35" s="1"/>
  <c r="Q162" i="35"/>
  <c r="Q145" i="35" a="1"/>
  <c r="Q145" i="35" s="1"/>
  <c r="Q137" i="35"/>
  <c r="Q133" i="35"/>
  <c r="Q129" i="35"/>
  <c r="Q125" i="35"/>
  <c r="Q114" i="35"/>
  <c r="Q90" i="35"/>
  <c r="Q70" i="35"/>
  <c r="Q120" i="35"/>
  <c r="Q100" i="35"/>
  <c r="Q76" i="35"/>
  <c r="Q65" i="35"/>
  <c r="Q61" i="35"/>
  <c r="Q115" i="35"/>
  <c r="Q91" i="35"/>
  <c r="Q71" i="35"/>
  <c r="Q143" i="35" a="1"/>
  <c r="Q143" i="35" s="1"/>
  <c r="Q126" i="35"/>
  <c r="Q112" i="35"/>
  <c r="Q92" i="35"/>
  <c r="Q88" i="35"/>
  <c r="Q72" i="35"/>
  <c r="Q165" i="35" a="1"/>
  <c r="Q165" i="35" s="1"/>
  <c r="Q122" i="35"/>
  <c r="Q107" i="35"/>
  <c r="Q78" i="35"/>
  <c r="Q63" i="35"/>
  <c r="Q138" i="35"/>
  <c r="Q123" i="35"/>
  <c r="Q121" i="35"/>
  <c r="Q81" i="35"/>
  <c r="Q77" i="35"/>
  <c r="Q45" i="35"/>
  <c r="Q34" i="35"/>
  <c r="Q20" i="35"/>
  <c r="Q119" i="35"/>
  <c r="Q113" i="35"/>
  <c r="Q69" i="35"/>
  <c r="Q30" i="35"/>
  <c r="Q11" i="35"/>
  <c r="Q93" i="35"/>
  <c r="Q47" i="35"/>
  <c r="Q35" i="35"/>
  <c r="Q21" i="35"/>
  <c r="Q62" i="35"/>
  <c r="Q36" i="35"/>
  <c r="Q22" i="35"/>
  <c r="Q18" i="35"/>
  <c r="Q130" i="35"/>
  <c r="Q60" i="35"/>
  <c r="Q28" i="35"/>
  <c r="Q89" i="35"/>
  <c r="Q31" i="35"/>
  <c r="Q29" i="35"/>
  <c r="Q27" i="35"/>
  <c r="Q23" i="35"/>
  <c r="Q51" i="35"/>
  <c r="Q64" i="35"/>
  <c r="Q19" i="35"/>
  <c r="Q42" i="35"/>
  <c r="Q43" i="35" s="1"/>
  <c r="Q38" i="35"/>
  <c r="Q12" i="35"/>
  <c r="Q106" i="35"/>
  <c r="Q14" i="35"/>
  <c r="Q13" i="35"/>
  <c r="Q108" i="35"/>
  <c r="T186" i="35"/>
  <c r="T183" i="35"/>
  <c r="T181" i="35" a="1"/>
  <c r="T181" i="35" s="1"/>
  <c r="T194" i="35" s="1"/>
  <c r="T185" i="35" a="1"/>
  <c r="T185" i="35" s="1"/>
  <c r="T175" i="35" a="1"/>
  <c r="T175" i="35" s="1"/>
  <c r="T174" i="35" a="1"/>
  <c r="T174" i="35" s="1"/>
  <c r="T182" i="35" a="1"/>
  <c r="T182" i="35" s="1"/>
  <c r="T195" i="35" s="1"/>
  <c r="T178" i="35" a="1"/>
  <c r="T178" i="35" s="1"/>
  <c r="T191" i="35" s="1"/>
  <c r="T173" i="35" a="1"/>
  <c r="T173" i="35" s="1"/>
  <c r="T180" i="35" a="1"/>
  <c r="T180" i="35" s="1"/>
  <c r="T193" i="35" s="1"/>
  <c r="T166" i="35" a="1"/>
  <c r="T166" i="35" s="1"/>
  <c r="T165" i="35" a="1"/>
  <c r="T165" i="35" s="1"/>
  <c r="T157" i="35" a="1"/>
  <c r="T157" i="35" s="1"/>
  <c r="T179" i="35" a="1"/>
  <c r="T179" i="35" s="1"/>
  <c r="T192" i="35" s="1"/>
  <c r="T171" i="35" a="1"/>
  <c r="T171" i="35" s="1"/>
  <c r="T168" i="35" a="1"/>
  <c r="T168" i="35" s="1"/>
  <c r="T162" i="35"/>
  <c r="T172" i="35" a="1"/>
  <c r="T172" i="35" s="1"/>
  <c r="T167" i="35" a="1"/>
  <c r="T167" i="35" s="1"/>
  <c r="T154" i="35" a="1"/>
  <c r="T154" i="35" s="1"/>
  <c r="T149" i="35" a="1"/>
  <c r="T149" i="35" s="1"/>
  <c r="T163" i="35"/>
  <c r="T184" i="35"/>
  <c r="T150" i="35" a="1"/>
  <c r="T150" i="35" s="1"/>
  <c r="T145" i="35" a="1"/>
  <c r="T145" i="35" s="1"/>
  <c r="T151" i="35" a="1"/>
  <c r="T151" i="35" s="1"/>
  <c r="T147" i="35" a="1"/>
  <c r="T147" i="35" s="1"/>
  <c r="T158" i="35" a="1"/>
  <c r="T158" i="35" s="1"/>
  <c r="T152" i="35" a="1"/>
  <c r="T152" i="35" s="1"/>
  <c r="T148" i="35" a="1"/>
  <c r="T148" i="35" s="1"/>
  <c r="T144" i="35" a="1"/>
  <c r="T144" i="35" s="1"/>
  <c r="T143" i="35" a="1"/>
  <c r="T143" i="35" s="1"/>
  <c r="T137" i="35"/>
  <c r="T133" i="35"/>
  <c r="T129" i="35"/>
  <c r="T125" i="35"/>
  <c r="T138" i="35"/>
  <c r="T130" i="35"/>
  <c r="T126" i="35"/>
  <c r="T161" i="35"/>
  <c r="T121" i="35"/>
  <c r="T106" i="35"/>
  <c r="T77" i="35"/>
  <c r="T112" i="35"/>
  <c r="T92" i="35"/>
  <c r="T88" i="35"/>
  <c r="T72" i="35"/>
  <c r="T132" i="35"/>
  <c r="T122" i="35"/>
  <c r="T107" i="35"/>
  <c r="T78" i="35"/>
  <c r="T63" i="35"/>
  <c r="T124" i="35"/>
  <c r="T123" i="35"/>
  <c r="T119" i="35"/>
  <c r="T108" i="35"/>
  <c r="T81" i="35"/>
  <c r="T64" i="35"/>
  <c r="T60" i="35"/>
  <c r="T131" i="35"/>
  <c r="T114" i="35"/>
  <c r="T90" i="35"/>
  <c r="T70" i="35"/>
  <c r="T115" i="35"/>
  <c r="T113" i="35"/>
  <c r="T71" i="35"/>
  <c r="T69" i="35"/>
  <c r="T65" i="35"/>
  <c r="T42" i="35"/>
  <c r="T43" i="35" s="1"/>
  <c r="T31" i="35"/>
  <c r="T27" i="35"/>
  <c r="T12" i="35"/>
  <c r="T100" i="35"/>
  <c r="T93" i="35"/>
  <c r="T36" i="35"/>
  <c r="T22" i="35"/>
  <c r="T18" i="35"/>
  <c r="T91" i="35"/>
  <c r="T89" i="35"/>
  <c r="T62" i="35"/>
  <c r="T61" i="35"/>
  <c r="T28" i="35"/>
  <c r="T128" i="35"/>
  <c r="T51" i="35"/>
  <c r="T29" i="35"/>
  <c r="T45" i="35"/>
  <c r="T34" i="35"/>
  <c r="T20" i="35"/>
  <c r="T120" i="35"/>
  <c r="T23" i="35"/>
  <c r="T21" i="35"/>
  <c r="T19" i="35"/>
  <c r="T14" i="35"/>
  <c r="T13" i="35"/>
  <c r="T47" i="35"/>
  <c r="T153" i="35" a="1"/>
  <c r="T153" i="35" s="1"/>
  <c r="T38" i="35"/>
  <c r="T35" i="35"/>
  <c r="T30" i="35"/>
  <c r="T11" i="35"/>
  <c r="T127" i="35"/>
  <c r="T76" i="35"/>
  <c r="N183" i="35"/>
  <c r="N184" i="35"/>
  <c r="N186" i="35"/>
  <c r="N182" i="35" a="1"/>
  <c r="N182" i="35" s="1"/>
  <c r="N195" i="35" s="1"/>
  <c r="N178" i="35" a="1"/>
  <c r="N178" i="35" s="1"/>
  <c r="N191" i="35" s="1"/>
  <c r="N175" i="35" a="1"/>
  <c r="N175" i="35" s="1"/>
  <c r="N185" i="35" a="1"/>
  <c r="N185" i="35" s="1"/>
  <c r="N179" i="35" a="1"/>
  <c r="N179" i="35" s="1"/>
  <c r="N192" i="35" s="1"/>
  <c r="N174" i="35" a="1"/>
  <c r="N174" i="35" s="1"/>
  <c r="N173" i="35" a="1"/>
  <c r="N173" i="35" s="1"/>
  <c r="N161" i="35"/>
  <c r="N180" i="35" a="1"/>
  <c r="N180" i="35" s="1"/>
  <c r="N172" i="35" a="1"/>
  <c r="N172" i="35" s="1"/>
  <c r="N163" i="35"/>
  <c r="N171" i="35" a="1"/>
  <c r="N171" i="35" s="1"/>
  <c r="N168" i="35" a="1"/>
  <c r="N168" i="35" s="1"/>
  <c r="N166" i="35" a="1"/>
  <c r="N166" i="35" s="1"/>
  <c r="N158" i="35" a="1"/>
  <c r="N158" i="35" s="1"/>
  <c r="N153" i="35" a="1"/>
  <c r="N153" i="35" s="1"/>
  <c r="N149" i="35" a="1"/>
  <c r="N149" i="35" s="1"/>
  <c r="N154" i="35" a="1"/>
  <c r="N154" i="35" s="1"/>
  <c r="N167" i="35" a="1"/>
  <c r="N167" i="35" s="1"/>
  <c r="N150" i="35" a="1"/>
  <c r="N150" i="35" s="1"/>
  <c r="N145" i="35" a="1"/>
  <c r="N145" i="35" s="1"/>
  <c r="N181" i="35" a="1"/>
  <c r="N181" i="35" s="1"/>
  <c r="N194" i="35" s="1"/>
  <c r="N151" i="35" a="1"/>
  <c r="N151" i="35" s="1"/>
  <c r="N165" i="35" a="1"/>
  <c r="N165" i="35" s="1"/>
  <c r="N138" i="35"/>
  <c r="N130" i="35"/>
  <c r="N126" i="35"/>
  <c r="N143" i="35" a="1"/>
  <c r="N143" i="35" s="1"/>
  <c r="N131" i="35"/>
  <c r="N127" i="35"/>
  <c r="N152" i="35" a="1"/>
  <c r="N152" i="35" s="1"/>
  <c r="N148" i="35" a="1"/>
  <c r="N148" i="35" s="1"/>
  <c r="N133" i="35"/>
  <c r="N122" i="35"/>
  <c r="N107" i="35"/>
  <c r="N78" i="35"/>
  <c r="N63" i="35"/>
  <c r="N129" i="35"/>
  <c r="N113" i="35"/>
  <c r="N93" i="35"/>
  <c r="N89" i="35"/>
  <c r="N69" i="35"/>
  <c r="N125" i="35"/>
  <c r="N123" i="35"/>
  <c r="N119" i="35"/>
  <c r="N108" i="35"/>
  <c r="N81" i="35"/>
  <c r="N64" i="35"/>
  <c r="N162" i="35"/>
  <c r="N147" i="35" a="1"/>
  <c r="N147" i="35" s="1"/>
  <c r="N144" i="35" a="1"/>
  <c r="N144" i="35" s="1"/>
  <c r="N137" i="35"/>
  <c r="N128" i="35"/>
  <c r="N120" i="35"/>
  <c r="N100" i="35"/>
  <c r="N76" i="35"/>
  <c r="N65" i="35"/>
  <c r="N61" i="35"/>
  <c r="N124" i="35"/>
  <c r="N115" i="35"/>
  <c r="N91" i="35"/>
  <c r="N71" i="35"/>
  <c r="N92" i="35"/>
  <c r="N90" i="35"/>
  <c r="N28" i="35"/>
  <c r="N13" i="35"/>
  <c r="N121" i="35"/>
  <c r="N88" i="35"/>
  <c r="N77" i="35"/>
  <c r="N38" i="35"/>
  <c r="N23" i="35"/>
  <c r="N19" i="35"/>
  <c r="N51" i="35"/>
  <c r="N29" i="35"/>
  <c r="N30" i="35"/>
  <c r="N47" i="35"/>
  <c r="N35" i="35"/>
  <c r="N21" i="35"/>
  <c r="N18" i="35"/>
  <c r="N31" i="35"/>
  <c r="N14" i="35"/>
  <c r="N132" i="35"/>
  <c r="N112" i="35"/>
  <c r="N36" i="35"/>
  <c r="N34" i="35"/>
  <c r="N114" i="35"/>
  <c r="N27" i="35"/>
  <c r="N72" i="35"/>
  <c r="N22" i="35"/>
  <c r="N60" i="35"/>
  <c r="N157" i="35" a="1"/>
  <c r="N157" i="35" s="1"/>
  <c r="N12" i="35"/>
  <c r="N70" i="35"/>
  <c r="N62" i="35"/>
  <c r="N45" i="35"/>
  <c r="N42" i="35"/>
  <c r="N43" i="35" s="1"/>
  <c r="N106" i="35"/>
  <c r="N20" i="35"/>
  <c r="N11" i="35"/>
  <c r="W183" i="35"/>
  <c r="W184" i="35"/>
  <c r="W185" i="35" a="1"/>
  <c r="W185" i="35" s="1"/>
  <c r="W182" i="35" a="1"/>
  <c r="W182" i="35" s="1"/>
  <c r="W195" i="35" s="1"/>
  <c r="W178" i="35" a="1"/>
  <c r="W178" i="35" s="1"/>
  <c r="W191" i="35" s="1"/>
  <c r="W179" i="35" a="1"/>
  <c r="W179" i="35" s="1"/>
  <c r="W192" i="35" s="1"/>
  <c r="W186" i="35"/>
  <c r="W180" i="35" a="1"/>
  <c r="W180" i="35" s="1"/>
  <c r="W193" i="35" s="1"/>
  <c r="W175" i="35" a="1"/>
  <c r="W175" i="35" s="1"/>
  <c r="W172" i="35" a="1"/>
  <c r="W172" i="35" s="1"/>
  <c r="W168" i="35" a="1"/>
  <c r="W168" i="35" s="1"/>
  <c r="W171" i="35" a="1"/>
  <c r="W171" i="35" s="1"/>
  <c r="W167" i="35" a="1"/>
  <c r="W167" i="35" s="1"/>
  <c r="W162" i="35"/>
  <c r="W158" i="35" a="1"/>
  <c r="W158" i="35" s="1"/>
  <c r="W181" i="35" a="1"/>
  <c r="W181" i="35" s="1"/>
  <c r="W194" i="35" s="1"/>
  <c r="W174" i="35" a="1"/>
  <c r="W174" i="35" s="1"/>
  <c r="W163" i="35"/>
  <c r="W151" i="35" a="1"/>
  <c r="W151" i="35" s="1"/>
  <c r="W147" i="35" a="1"/>
  <c r="W147" i="35" s="1"/>
  <c r="W157" i="35" a="1"/>
  <c r="W157" i="35" s="1"/>
  <c r="W153" i="35" a="1"/>
  <c r="W153" i="35" s="1"/>
  <c r="W152" i="35" a="1"/>
  <c r="W152" i="35" s="1"/>
  <c r="W165" i="35" a="1"/>
  <c r="W165" i="35" s="1"/>
  <c r="W148" i="35" a="1"/>
  <c r="W148" i="35" s="1"/>
  <c r="W144" i="35" a="1"/>
  <c r="W144" i="35" s="1"/>
  <c r="W166" i="35" a="1"/>
  <c r="W166" i="35" s="1"/>
  <c r="W150" i="35" a="1"/>
  <c r="W150" i="35" s="1"/>
  <c r="W145" i="35" a="1"/>
  <c r="W145" i="35" s="1"/>
  <c r="W138" i="35"/>
  <c r="W130" i="35"/>
  <c r="W126" i="35"/>
  <c r="W154" i="35" a="1"/>
  <c r="W154" i="35" s="1"/>
  <c r="W131" i="35"/>
  <c r="W127" i="35"/>
  <c r="W132" i="35"/>
  <c r="W128" i="35"/>
  <c r="W124" i="35"/>
  <c r="W143" i="35" a="1"/>
  <c r="W143" i="35" s="1"/>
  <c r="W137" i="35"/>
  <c r="W113" i="35"/>
  <c r="W93" i="35"/>
  <c r="W89" i="35"/>
  <c r="W69" i="35"/>
  <c r="W123" i="35"/>
  <c r="W119" i="35"/>
  <c r="W108" i="35"/>
  <c r="W81" i="35"/>
  <c r="W64" i="35"/>
  <c r="W60" i="35"/>
  <c r="W114" i="35"/>
  <c r="W90" i="35"/>
  <c r="W70" i="35"/>
  <c r="W133" i="35"/>
  <c r="W115" i="35"/>
  <c r="W91" i="35"/>
  <c r="W71" i="35"/>
  <c r="W129" i="35"/>
  <c r="W121" i="35"/>
  <c r="W106" i="35"/>
  <c r="W77" i="35"/>
  <c r="W149" i="35" a="1"/>
  <c r="W149" i="35" s="1"/>
  <c r="W107" i="35"/>
  <c r="W100" i="35"/>
  <c r="W63" i="35"/>
  <c r="W61" i="35"/>
  <c r="W38" i="35"/>
  <c r="W23" i="35"/>
  <c r="W19" i="35"/>
  <c r="W51" i="35"/>
  <c r="W29" i="35"/>
  <c r="W14" i="35"/>
  <c r="W173" i="35" a="1"/>
  <c r="W173" i="35" s="1"/>
  <c r="W125" i="35"/>
  <c r="W122" i="35"/>
  <c r="W120" i="35"/>
  <c r="W78" i="35"/>
  <c r="W76" i="35"/>
  <c r="W72" i="35"/>
  <c r="W45" i="35"/>
  <c r="W34" i="35"/>
  <c r="W20" i="35"/>
  <c r="W92" i="35"/>
  <c r="W47" i="35"/>
  <c r="W35" i="35"/>
  <c r="W21" i="35"/>
  <c r="W88" i="35"/>
  <c r="W42" i="35"/>
  <c r="W43" i="35" s="1"/>
  <c r="W31" i="35"/>
  <c r="W27" i="35"/>
  <c r="W13" i="35"/>
  <c r="W12" i="35"/>
  <c r="W11" i="35"/>
  <c r="W65" i="35"/>
  <c r="W62" i="35"/>
  <c r="W30" i="35"/>
  <c r="W36" i="35"/>
  <c r="W28" i="35"/>
  <c r="W22" i="35"/>
  <c r="W161" i="35"/>
  <c r="W18" i="35"/>
  <c r="W112" i="35"/>
  <c r="X184" i="35"/>
  <c r="X185" i="35" a="1"/>
  <c r="X185" i="35" s="1"/>
  <c r="X183" i="35"/>
  <c r="X179" i="35" a="1"/>
  <c r="X179" i="35" s="1"/>
  <c r="X192" i="35" s="1"/>
  <c r="X186" i="35"/>
  <c r="X180" i="35" a="1"/>
  <c r="X180" i="35" s="1"/>
  <c r="X193" i="35" s="1"/>
  <c r="X178" i="35" a="1"/>
  <c r="X178" i="35" s="1"/>
  <c r="X191" i="35" s="1"/>
  <c r="X167" i="35" a="1"/>
  <c r="X167" i="35" s="1"/>
  <c r="X162" i="35"/>
  <c r="X158" i="35" a="1"/>
  <c r="X158" i="35" s="1"/>
  <c r="X174" i="35" a="1"/>
  <c r="X174" i="35" s="1"/>
  <c r="X181" i="35" a="1"/>
  <c r="X181" i="35" s="1"/>
  <c r="X194" i="35" s="1"/>
  <c r="X173" i="35" a="1"/>
  <c r="X173" i="35" s="1"/>
  <c r="X157" i="35" a="1"/>
  <c r="X157" i="35" s="1"/>
  <c r="X166" i="35" a="1"/>
  <c r="X166" i="35" s="1"/>
  <c r="X175" i="35" a="1"/>
  <c r="X175" i="35" s="1"/>
  <c r="X165" i="35" a="1"/>
  <c r="X165" i="35" s="1"/>
  <c r="X148" i="35" a="1"/>
  <c r="X148" i="35" s="1"/>
  <c r="X144" i="35" a="1"/>
  <c r="X144" i="35" s="1"/>
  <c r="X154" i="35" a="1"/>
  <c r="X154" i="35" s="1"/>
  <c r="X149" i="35" a="1"/>
  <c r="X149" i="35" s="1"/>
  <c r="X172" i="35" a="1"/>
  <c r="X172" i="35" s="1"/>
  <c r="X161" i="35"/>
  <c r="X182" i="35" a="1"/>
  <c r="X182" i="35" s="1"/>
  <c r="X195" i="35" s="1"/>
  <c r="X163" i="35"/>
  <c r="X131" i="35"/>
  <c r="X127" i="35"/>
  <c r="X171" i="35" a="1"/>
  <c r="X171" i="35" s="1"/>
  <c r="X143" i="35" a="1"/>
  <c r="X143" i="35" s="1"/>
  <c r="X132" i="35"/>
  <c r="X128" i="35"/>
  <c r="X124" i="35"/>
  <c r="X168" i="35" a="1"/>
  <c r="X168" i="35" s="1"/>
  <c r="X123" i="35"/>
  <c r="X119" i="35"/>
  <c r="X108" i="35"/>
  <c r="X81" i="35"/>
  <c r="X64" i="35"/>
  <c r="X153" i="35" a="1"/>
  <c r="X153" i="35" s="1"/>
  <c r="X130" i="35"/>
  <c r="X114" i="35"/>
  <c r="X90" i="35"/>
  <c r="X70" i="35"/>
  <c r="X151" i="35" a="1"/>
  <c r="X151" i="35" s="1"/>
  <c r="X126" i="35"/>
  <c r="X120" i="35"/>
  <c r="X100" i="35"/>
  <c r="X76" i="35"/>
  <c r="X65" i="35"/>
  <c r="X138" i="35"/>
  <c r="X129" i="35"/>
  <c r="X121" i="35"/>
  <c r="X106" i="35"/>
  <c r="X77" i="35"/>
  <c r="X62" i="35"/>
  <c r="X125" i="35"/>
  <c r="X112" i="35"/>
  <c r="X92" i="35"/>
  <c r="X88" i="35"/>
  <c r="X72" i="35"/>
  <c r="X93" i="35"/>
  <c r="X91" i="35"/>
  <c r="X60" i="35"/>
  <c r="X51" i="35"/>
  <c r="X29" i="35"/>
  <c r="X14" i="35"/>
  <c r="X147" i="35" a="1"/>
  <c r="X147" i="35" s="1"/>
  <c r="X122" i="35"/>
  <c r="X89" i="35"/>
  <c r="X78" i="35"/>
  <c r="X45" i="35"/>
  <c r="X34" i="35"/>
  <c r="X20" i="35"/>
  <c r="X152" i="35" a="1"/>
  <c r="X152" i="35" s="1"/>
  <c r="X30" i="35"/>
  <c r="X42" i="35"/>
  <c r="X43" i="35" s="1"/>
  <c r="X31" i="35"/>
  <c r="X27" i="35"/>
  <c r="X133" i="35"/>
  <c r="X36" i="35"/>
  <c r="X22" i="35"/>
  <c r="X18" i="35"/>
  <c r="X19" i="35"/>
  <c r="X23" i="35"/>
  <c r="X21" i="35"/>
  <c r="X12" i="35"/>
  <c r="X63" i="35"/>
  <c r="X61" i="35"/>
  <c r="X38" i="35"/>
  <c r="X35" i="35"/>
  <c r="X28" i="35"/>
  <c r="X13" i="35"/>
  <c r="X137" i="35"/>
  <c r="X71" i="35"/>
  <c r="X69" i="35"/>
  <c r="X115" i="35"/>
  <c r="X113" i="35"/>
  <c r="X11" i="35"/>
  <c r="X107" i="35"/>
  <c r="X47" i="35"/>
  <c r="X145" i="35" a="1"/>
  <c r="X145" i="35" s="1"/>
  <c r="X150" i="35" a="1"/>
  <c r="X150" i="35" s="1"/>
  <c r="P184" i="35"/>
  <c r="P185" i="35" a="1"/>
  <c r="P185" i="35" s="1"/>
  <c r="P175" i="35" a="1"/>
  <c r="P175" i="35" s="1"/>
  <c r="P174" i="35" a="1"/>
  <c r="P174" i="35" s="1"/>
  <c r="P173" i="35" a="1"/>
  <c r="P173" i="35" s="1"/>
  <c r="P179" i="35" a="1"/>
  <c r="P179" i="35" s="1"/>
  <c r="P192" i="35" s="1"/>
  <c r="P180" i="35" a="1"/>
  <c r="P180" i="35" s="1"/>
  <c r="P193" i="35" s="1"/>
  <c r="P183" i="35"/>
  <c r="P186" i="35"/>
  <c r="P165" i="35" a="1"/>
  <c r="P165" i="35" s="1"/>
  <c r="P162" i="35"/>
  <c r="P157" i="35" a="1"/>
  <c r="P157" i="35" s="1"/>
  <c r="P172" i="35" a="1"/>
  <c r="P172" i="35" s="1"/>
  <c r="P168" i="35" a="1"/>
  <c r="P168" i="35" s="1"/>
  <c r="P166" i="35" a="1"/>
  <c r="P166" i="35" s="1"/>
  <c r="P182" i="35" a="1"/>
  <c r="P182" i="35" s="1"/>
  <c r="P195" i="35" s="1"/>
  <c r="P171" i="35" a="1"/>
  <c r="P171" i="35" s="1"/>
  <c r="P178" i="35" a="1"/>
  <c r="P178" i="35" s="1"/>
  <c r="P167" i="35" a="1"/>
  <c r="P167" i="35" s="1"/>
  <c r="P158" i="35" a="1"/>
  <c r="P158" i="35" s="1"/>
  <c r="P181" i="35" a="1"/>
  <c r="P181" i="35" s="1"/>
  <c r="P194" i="35" s="1"/>
  <c r="P150" i="35" a="1"/>
  <c r="P150" i="35" s="1"/>
  <c r="P145" i="35" a="1"/>
  <c r="P145" i="35" s="1"/>
  <c r="P161" i="35"/>
  <c r="P151" i="35" a="1"/>
  <c r="P151" i="35" s="1"/>
  <c r="P152" i="35" a="1"/>
  <c r="P152" i="35" s="1"/>
  <c r="P148" i="35" a="1"/>
  <c r="P148" i="35" s="1"/>
  <c r="P144" i="35" a="1"/>
  <c r="P144" i="35" s="1"/>
  <c r="P153" i="35" a="1"/>
  <c r="P153" i="35" s="1"/>
  <c r="P131" i="35"/>
  <c r="P127" i="35"/>
  <c r="P163" i="35"/>
  <c r="P149" i="35" a="1"/>
  <c r="P149" i="35" s="1"/>
  <c r="P132" i="35"/>
  <c r="P128" i="35"/>
  <c r="P124" i="35"/>
  <c r="P147" i="35" a="1"/>
  <c r="P147" i="35" s="1"/>
  <c r="P125" i="35"/>
  <c r="P123" i="35"/>
  <c r="P119" i="35"/>
  <c r="P108" i="35"/>
  <c r="P81" i="35"/>
  <c r="P64" i="35"/>
  <c r="P114" i="35"/>
  <c r="P90" i="35"/>
  <c r="P70" i="35"/>
  <c r="P137" i="35"/>
  <c r="P120" i="35"/>
  <c r="P100" i="35"/>
  <c r="P76" i="35"/>
  <c r="P65" i="35"/>
  <c r="P130" i="35"/>
  <c r="P121" i="35"/>
  <c r="P106" i="35"/>
  <c r="P77" i="35"/>
  <c r="P62" i="35"/>
  <c r="P143" i="35" a="1"/>
  <c r="P143" i="35" s="1"/>
  <c r="P126" i="35"/>
  <c r="P112" i="35"/>
  <c r="P92" i="35"/>
  <c r="P88" i="35"/>
  <c r="P72" i="35"/>
  <c r="P51" i="35"/>
  <c r="P29" i="35"/>
  <c r="P14" i="35"/>
  <c r="P138" i="35"/>
  <c r="P115" i="35"/>
  <c r="P71" i="35"/>
  <c r="P45" i="35"/>
  <c r="P34" i="35"/>
  <c r="P20" i="35"/>
  <c r="P154" i="35" a="1"/>
  <c r="P154" i="35" s="1"/>
  <c r="P113" i="35"/>
  <c r="P107" i="35"/>
  <c r="P69" i="35"/>
  <c r="P63" i="35"/>
  <c r="P30" i="35"/>
  <c r="P122" i="35"/>
  <c r="P89" i="35"/>
  <c r="P78" i="35"/>
  <c r="P42" i="35"/>
  <c r="P43" i="35" s="1"/>
  <c r="P31" i="35"/>
  <c r="P27" i="35"/>
  <c r="P129" i="35"/>
  <c r="P61" i="35"/>
  <c r="P36" i="35"/>
  <c r="P22" i="35"/>
  <c r="P18" i="35"/>
  <c r="P28" i="35"/>
  <c r="P13" i="35"/>
  <c r="P91" i="35"/>
  <c r="P93" i="35"/>
  <c r="P60" i="35"/>
  <c r="P23" i="35"/>
  <c r="P21" i="35"/>
  <c r="P133" i="35"/>
  <c r="P19" i="35"/>
  <c r="P12" i="35"/>
  <c r="P11" i="35"/>
  <c r="P47" i="35"/>
  <c r="P38" i="35"/>
  <c r="P35" i="35"/>
  <c r="AF184" i="35"/>
  <c r="AF185" i="35" a="1"/>
  <c r="AF185" i="35" s="1"/>
  <c r="AF186" i="35"/>
  <c r="AF179" i="35" a="1"/>
  <c r="AF179" i="35" s="1"/>
  <c r="AF192" i="35" s="1"/>
  <c r="AF174" i="35" a="1"/>
  <c r="AF174" i="35" s="1"/>
  <c r="AF175" i="35" a="1"/>
  <c r="AF175" i="35" s="1"/>
  <c r="AF182" i="35" a="1"/>
  <c r="AF182" i="35" s="1"/>
  <c r="AF195" i="35" s="1"/>
  <c r="AF180" i="35" a="1"/>
  <c r="AF180" i="35" s="1"/>
  <c r="AF193" i="35" s="1"/>
  <c r="AF173" i="35" a="1"/>
  <c r="AF173" i="35" s="1"/>
  <c r="AF162" i="35"/>
  <c r="AF165" i="35" a="1"/>
  <c r="AF165" i="35" s="1"/>
  <c r="AF168" i="35" a="1"/>
  <c r="AF168" i="35" s="1"/>
  <c r="AF167" i="35" a="1"/>
  <c r="AF167" i="35" s="1"/>
  <c r="AF183" i="35"/>
  <c r="AF178" i="35" a="1"/>
  <c r="AF178" i="35" s="1"/>
  <c r="AF191" i="35" s="1"/>
  <c r="AF172" i="35" a="1"/>
  <c r="AF172" i="35" s="1"/>
  <c r="AF143" i="35" a="1"/>
  <c r="AF143" i="35" s="1"/>
  <c r="AF161" i="35"/>
  <c r="AF153" i="35" a="1"/>
  <c r="AF153" i="35" s="1"/>
  <c r="AF151" i="35" a="1"/>
  <c r="AF151" i="35" s="1"/>
  <c r="AF147" i="35" a="1"/>
  <c r="AF147" i="35" s="1"/>
  <c r="AF171" i="35" a="1"/>
  <c r="AF171" i="35" s="1"/>
  <c r="AF158" i="35" a="1"/>
  <c r="AF158" i="35" s="1"/>
  <c r="AF144" i="35" a="1"/>
  <c r="AF144" i="35" s="1"/>
  <c r="AF149" i="35" a="1"/>
  <c r="AF149" i="35" s="1"/>
  <c r="AF157" i="35" a="1"/>
  <c r="AF157" i="35" s="1"/>
  <c r="AF181" i="35" a="1"/>
  <c r="AF181" i="35" s="1"/>
  <c r="AF194" i="35" s="1"/>
  <c r="AF152" i="35" a="1"/>
  <c r="AF152" i="35" s="1"/>
  <c r="AF150" i="35" a="1"/>
  <c r="AF150" i="35" s="1"/>
  <c r="AF131" i="35"/>
  <c r="AF127" i="35"/>
  <c r="AF148" i="35" a="1"/>
  <c r="AF148" i="35" s="1"/>
  <c r="AF145" i="35" a="1"/>
  <c r="AF145" i="35" s="1"/>
  <c r="AF132" i="35"/>
  <c r="AF128" i="35"/>
  <c r="AF124" i="35"/>
  <c r="AF154" i="35" a="1"/>
  <c r="AF154" i="35" s="1"/>
  <c r="AF163" i="35"/>
  <c r="AF133" i="35"/>
  <c r="AF123" i="35"/>
  <c r="AF119" i="35"/>
  <c r="AF108" i="35"/>
  <c r="AF81" i="35"/>
  <c r="AF64" i="35"/>
  <c r="AF138" i="35"/>
  <c r="AF129" i="35"/>
  <c r="AF114" i="35"/>
  <c r="AF90" i="35"/>
  <c r="AF70" i="35"/>
  <c r="AF125" i="35"/>
  <c r="AF120" i="35"/>
  <c r="AF100" i="35"/>
  <c r="AF76" i="35"/>
  <c r="AF65" i="35"/>
  <c r="AF137" i="35"/>
  <c r="AF121" i="35"/>
  <c r="AF106" i="35"/>
  <c r="AF77" i="35"/>
  <c r="AF62" i="35"/>
  <c r="AF112" i="35"/>
  <c r="AF92" i="35"/>
  <c r="AF88" i="35"/>
  <c r="AF72" i="35"/>
  <c r="AF51" i="35"/>
  <c r="AF29" i="35"/>
  <c r="AF14" i="35"/>
  <c r="AF61" i="35"/>
  <c r="AF45" i="35"/>
  <c r="AF34" i="35"/>
  <c r="AF20" i="35"/>
  <c r="AF126" i="35"/>
  <c r="AF60" i="35"/>
  <c r="AF30" i="35"/>
  <c r="AF113" i="35"/>
  <c r="AF107" i="35"/>
  <c r="AF69" i="35"/>
  <c r="AF63" i="35"/>
  <c r="AF42" i="35"/>
  <c r="AF43" i="35" s="1"/>
  <c r="AF31" i="35"/>
  <c r="AF27" i="35"/>
  <c r="AF93" i="35"/>
  <c r="AF91" i="35"/>
  <c r="AF36" i="35"/>
  <c r="AF22" i="35"/>
  <c r="AF18" i="35"/>
  <c r="AF13" i="35"/>
  <c r="AF12" i="35"/>
  <c r="AF11" i="35"/>
  <c r="AF38" i="35"/>
  <c r="AF122" i="35"/>
  <c r="AF47" i="35"/>
  <c r="AF28" i="35"/>
  <c r="AF166" i="35" a="1"/>
  <c r="AF166" i="35" s="1"/>
  <c r="AF71" i="35"/>
  <c r="AF89" i="35"/>
  <c r="AF130" i="35"/>
  <c r="AF115" i="35"/>
  <c r="AF19" i="35"/>
  <c r="AF35" i="35"/>
  <c r="AF78" i="35"/>
  <c r="AF23" i="35"/>
  <c r="AF21" i="35"/>
  <c r="BG185" i="35" a="1"/>
  <c r="BG185" i="35" s="1"/>
  <c r="BG186" i="35"/>
  <c r="BG182" i="35" a="1"/>
  <c r="BG182" i="35" s="1"/>
  <c r="BG195" i="35" s="1"/>
  <c r="BG183" i="35"/>
  <c r="BG180" i="35" a="1"/>
  <c r="BG180" i="35" s="1"/>
  <c r="BG193" i="35" s="1"/>
  <c r="BG172" i="35" a="1"/>
  <c r="BG172" i="35" s="1"/>
  <c r="BG181" i="35" a="1"/>
  <c r="BG181" i="35" s="1"/>
  <c r="BG194" i="35" s="1"/>
  <c r="BG175" i="35" a="1"/>
  <c r="BG175" i="35" s="1"/>
  <c r="BG178" i="35" a="1"/>
  <c r="BG178" i="35" s="1"/>
  <c r="BG167" i="35" a="1"/>
  <c r="BG167" i="35" s="1"/>
  <c r="BG184" i="35"/>
  <c r="BG166" i="35" a="1"/>
  <c r="BG166" i="35" s="1"/>
  <c r="BG165" i="35" a="1"/>
  <c r="BG165" i="35" s="1"/>
  <c r="BG161" i="35"/>
  <c r="BG157" i="35" a="1"/>
  <c r="BG157" i="35" s="1"/>
  <c r="BG173" i="35" a="1"/>
  <c r="BG173" i="35" s="1"/>
  <c r="BG168" i="35" a="1"/>
  <c r="BG168" i="35" s="1"/>
  <c r="BG162" i="35"/>
  <c r="BG152" i="35" a="1"/>
  <c r="BG152" i="35" s="1"/>
  <c r="BG148" i="35" a="1"/>
  <c r="BG148" i="35" s="1"/>
  <c r="BG179" i="35" a="1"/>
  <c r="BG179" i="35" s="1"/>
  <c r="BG192" i="35" s="1"/>
  <c r="BG171" i="35" a="1"/>
  <c r="BG171" i="35" s="1"/>
  <c r="BG158" i="35" a="1"/>
  <c r="BG158" i="35" s="1"/>
  <c r="BG153" i="35" a="1"/>
  <c r="BG153" i="35" s="1"/>
  <c r="BG149" i="35" a="1"/>
  <c r="BG149" i="35" s="1"/>
  <c r="BG144" i="35" a="1"/>
  <c r="BG144" i="35" s="1"/>
  <c r="BG150" i="35" a="1"/>
  <c r="BG150" i="35" s="1"/>
  <c r="BG145" i="35" a="1"/>
  <c r="BG145" i="35" s="1"/>
  <c r="BG132" i="35"/>
  <c r="BG128" i="35"/>
  <c r="BG124" i="35"/>
  <c r="BG151" i="35" a="1"/>
  <c r="BG151" i="35" s="1"/>
  <c r="BG174" i="35" a="1"/>
  <c r="BG174" i="35" s="1"/>
  <c r="BG163" i="35"/>
  <c r="BG147" i="35" a="1"/>
  <c r="BG147" i="35" s="1"/>
  <c r="BG143" i="35" a="1"/>
  <c r="BG143" i="35" s="1"/>
  <c r="BG137" i="35"/>
  <c r="BG133" i="35"/>
  <c r="BG129" i="35"/>
  <c r="BG125" i="35"/>
  <c r="BG154" i="35" a="1"/>
  <c r="BG154" i="35" s="1"/>
  <c r="BG138" i="35"/>
  <c r="BG130" i="35"/>
  <c r="BG126" i="35"/>
  <c r="BG127" i="35"/>
  <c r="BG115" i="35"/>
  <c r="BG91" i="35"/>
  <c r="BG71" i="35"/>
  <c r="BG123" i="35"/>
  <c r="BG121" i="35"/>
  <c r="BG106" i="35"/>
  <c r="BG77" i="35"/>
  <c r="BG62" i="35"/>
  <c r="BG112" i="35"/>
  <c r="BG92" i="35"/>
  <c r="BG88" i="35"/>
  <c r="BG72" i="35"/>
  <c r="BG113" i="35"/>
  <c r="BG93" i="35"/>
  <c r="BG89" i="35"/>
  <c r="BG69" i="35"/>
  <c r="BG119" i="35"/>
  <c r="BG108" i="35"/>
  <c r="BG81" i="35"/>
  <c r="BG64" i="35"/>
  <c r="BG131" i="35"/>
  <c r="BG47" i="35"/>
  <c r="BG35" i="35"/>
  <c r="BG21" i="35"/>
  <c r="BG42" i="35"/>
  <c r="BG43" i="35" s="1"/>
  <c r="BG31" i="35"/>
  <c r="BG27" i="35"/>
  <c r="BG12" i="35"/>
  <c r="BG18" i="35"/>
  <c r="BG107" i="35"/>
  <c r="BG65" i="35"/>
  <c r="BG63" i="35"/>
  <c r="BG36" i="35"/>
  <c r="BG22" i="35"/>
  <c r="BG122" i="35"/>
  <c r="BG78" i="35"/>
  <c r="BG38" i="35"/>
  <c r="BG23" i="35"/>
  <c r="BG19" i="35"/>
  <c r="BG120" i="35"/>
  <c r="BG114" i="35"/>
  <c r="BG76" i="35"/>
  <c r="BG70" i="35"/>
  <c r="BG61" i="35"/>
  <c r="BG60" i="35"/>
  <c r="BG51" i="35"/>
  <c r="BG29" i="35"/>
  <c r="BG14" i="35"/>
  <c r="BG34" i="35"/>
  <c r="BG11" i="35"/>
  <c r="BG30" i="35"/>
  <c r="BG28" i="35"/>
  <c r="BG100" i="35"/>
  <c r="BG90" i="35"/>
  <c r="BG45" i="35"/>
  <c r="BG13" i="35"/>
  <c r="BG20" i="35"/>
  <c r="E180" i="35" a="1"/>
  <c r="E180" i="35" s="1"/>
  <c r="E168" i="35" a="1"/>
  <c r="E168" i="35" s="1"/>
  <c r="E157" i="35" a="1"/>
  <c r="E157" i="35" s="1"/>
  <c r="E147" i="35" a="1"/>
  <c r="E147" i="35" s="1"/>
  <c r="E131" i="35"/>
  <c r="E123" i="35"/>
  <c r="E112" i="35"/>
  <c r="E90" i="35"/>
  <c r="E184" i="35"/>
  <c r="E119" i="35"/>
  <c r="E181" i="35" a="1"/>
  <c r="E181" i="35" s="1"/>
  <c r="E194" i="35" s="1"/>
  <c r="E179" i="35" a="1"/>
  <c r="E179" i="35" s="1"/>
  <c r="E192" i="35" s="1"/>
  <c r="E167" i="35" a="1"/>
  <c r="E167" i="35" s="1"/>
  <c r="E154" i="35" a="1"/>
  <c r="E154" i="35" s="1"/>
  <c r="E145" i="35" a="1"/>
  <c r="E145" i="35" s="1"/>
  <c r="E130" i="35"/>
  <c r="E122" i="35"/>
  <c r="E108" i="35"/>
  <c r="E89" i="35"/>
  <c r="E163" i="35"/>
  <c r="E127" i="35"/>
  <c r="E93" i="35"/>
  <c r="E132" i="35"/>
  <c r="E113" i="35"/>
  <c r="E186" i="35"/>
  <c r="E178" i="35" a="1"/>
  <c r="E178" i="35" s="1"/>
  <c r="E166" i="35" a="1"/>
  <c r="E166" i="35" s="1"/>
  <c r="E153" i="35" a="1"/>
  <c r="E153" i="35" s="1"/>
  <c r="E144" i="35" a="1"/>
  <c r="E144" i="35" s="1"/>
  <c r="E129" i="35"/>
  <c r="E121" i="35"/>
  <c r="E107" i="35"/>
  <c r="E88" i="35"/>
  <c r="E174" i="35" a="1"/>
  <c r="E174" i="35" s="1"/>
  <c r="E138" i="35"/>
  <c r="E115" i="35"/>
  <c r="E171" i="35" a="1"/>
  <c r="E171" i="35" s="1"/>
  <c r="E124" i="35"/>
  <c r="E185" i="35" a="1"/>
  <c r="E185" i="35" s="1"/>
  <c r="E175" i="35" a="1"/>
  <c r="E175" i="35" s="1"/>
  <c r="E165" i="35" a="1"/>
  <c r="E165" i="35" s="1"/>
  <c r="E152" i="35" a="1"/>
  <c r="E152" i="35" s="1"/>
  <c r="E143" i="35" a="1"/>
  <c r="E143" i="35" s="1"/>
  <c r="E128" i="35"/>
  <c r="E120" i="35"/>
  <c r="E106" i="35"/>
  <c r="E151" i="35" a="1"/>
  <c r="E151" i="35" s="1"/>
  <c r="E100" i="35"/>
  <c r="E193" i="35"/>
  <c r="E148" i="35" a="1"/>
  <c r="E148" i="35" s="1"/>
  <c r="E183" i="35"/>
  <c r="E173" i="35" a="1"/>
  <c r="E173" i="35" s="1"/>
  <c r="E162" i="35"/>
  <c r="E150" i="35" a="1"/>
  <c r="E150" i="35" s="1"/>
  <c r="E137" i="35"/>
  <c r="E126" i="35"/>
  <c r="E182" i="35" a="1"/>
  <c r="E182" i="35" s="1"/>
  <c r="E195" i="35" s="1"/>
  <c r="E172" i="35" a="1"/>
  <c r="E172" i="35" s="1"/>
  <c r="E161" i="35"/>
  <c r="E149" i="35" a="1"/>
  <c r="E149" i="35" s="1"/>
  <c r="E133" i="35"/>
  <c r="E125" i="35"/>
  <c r="E114" i="35"/>
  <c r="E92" i="35"/>
  <c r="E158" i="35" a="1"/>
  <c r="E158" i="35" s="1"/>
  <c r="E91" i="35"/>
  <c r="E81" i="35"/>
  <c r="E65" i="35"/>
  <c r="E45" i="35"/>
  <c r="E29" i="35"/>
  <c r="E12" i="35"/>
  <c r="E78" i="35"/>
  <c r="E64" i="35"/>
  <c r="E42" i="35"/>
  <c r="E43" i="35" s="1"/>
  <c r="E28" i="35"/>
  <c r="E13" i="35"/>
  <c r="E77" i="35"/>
  <c r="E63" i="35"/>
  <c r="E38" i="35"/>
  <c r="E27" i="35"/>
  <c r="E14" i="35"/>
  <c r="E34" i="35"/>
  <c r="E76" i="35"/>
  <c r="E62" i="35"/>
  <c r="E36" i="35"/>
  <c r="E23" i="35"/>
  <c r="E11" i="35"/>
  <c r="E71" i="35"/>
  <c r="E72" i="35"/>
  <c r="E61" i="35"/>
  <c r="E35" i="35"/>
  <c r="E21" i="35"/>
  <c r="E60" i="35"/>
  <c r="E70" i="35"/>
  <c r="E51" i="35"/>
  <c r="E31" i="35"/>
  <c r="E19" i="35"/>
  <c r="E69" i="35"/>
  <c r="E47" i="35"/>
  <c r="E30" i="35"/>
  <c r="E18" i="35"/>
  <c r="E20" i="35"/>
  <c r="E22" i="35"/>
  <c r="J37" i="37"/>
  <c r="K37" i="37"/>
  <c r="N37" i="37"/>
  <c r="I207" i="20"/>
  <c r="I184" i="20" s="1"/>
  <c r="Y207" i="20"/>
  <c r="L207" i="35"/>
  <c r="Z207" i="35"/>
  <c r="G207" i="35"/>
  <c r="F207" i="35"/>
  <c r="O207" i="35"/>
  <c r="Q207" i="20"/>
  <c r="AB207" i="20"/>
  <c r="N207" i="20"/>
  <c r="N72" i="20" s="1"/>
  <c r="L207" i="20"/>
  <c r="L143" i="20" s="1"/>
  <c r="T207" i="20"/>
  <c r="T180" i="20" s="1"/>
  <c r="T193" i="20" s="1"/>
  <c r="P207" i="20"/>
  <c r="P163" i="20" s="1"/>
  <c r="M207" i="20"/>
  <c r="M47" i="20" s="1"/>
  <c r="V207" i="20"/>
  <c r="V114" i="20" s="1"/>
  <c r="AC207" i="20"/>
  <c r="AC125" i="20" s="1"/>
  <c r="AB207" i="35"/>
  <c r="X207" i="35"/>
  <c r="R207" i="35"/>
  <c r="V207" i="35"/>
  <c r="S207" i="35"/>
  <c r="U207" i="35"/>
  <c r="Q207" i="35"/>
  <c r="X207" i="20"/>
  <c r="X154" i="20" s="1"/>
  <c r="U207" i="20"/>
  <c r="U122" i="20" s="1"/>
  <c r="I36" i="37"/>
  <c r="N36" i="37" s="1"/>
  <c r="AA207" i="35"/>
  <c r="E207" i="35"/>
  <c r="T207" i="35"/>
  <c r="G207" i="20"/>
  <c r="M207" i="35"/>
  <c r="I207" i="35"/>
  <c r="H207" i="35"/>
  <c r="O207" i="20"/>
  <c r="O173" i="20" s="1"/>
  <c r="M33" i="37"/>
  <c r="F37" i="37"/>
  <c r="M37" i="37" s="1"/>
  <c r="F207" i="20"/>
  <c r="W207" i="20"/>
  <c r="CC201" i="26"/>
  <c r="N207" i="35"/>
  <c r="W207" i="35"/>
  <c r="I33" i="37"/>
  <c r="C37" i="37"/>
  <c r="P207" i="35"/>
  <c r="K207" i="35"/>
  <c r="AC207" i="35"/>
  <c r="Y207" i="35"/>
  <c r="L159" i="26" l="1"/>
  <c r="CC144" i="26"/>
  <c r="CC143" i="26"/>
  <c r="CC145" i="26"/>
  <c r="AX159" i="26"/>
  <c r="E186" i="20"/>
  <c r="S114" i="20"/>
  <c r="S165" i="20"/>
  <c r="S182" i="20"/>
  <c r="S195" i="20" s="1"/>
  <c r="E147" i="20"/>
  <c r="S148" i="20"/>
  <c r="K130" i="20"/>
  <c r="S30" i="20"/>
  <c r="E63" i="20"/>
  <c r="E128" i="20"/>
  <c r="E154" i="20"/>
  <c r="E133" i="20"/>
  <c r="E34" i="20"/>
  <c r="E148" i="20"/>
  <c r="E180" i="20"/>
  <c r="E193" i="20" s="1"/>
  <c r="E77" i="20"/>
  <c r="E137" i="20"/>
  <c r="E88" i="20"/>
  <c r="E78" i="20"/>
  <c r="E28" i="20"/>
  <c r="E121" i="20"/>
  <c r="H109" i="20"/>
  <c r="J136" i="35"/>
  <c r="J139" i="35" s="1"/>
  <c r="BO94" i="26"/>
  <c r="BO96" i="26" s="1"/>
  <c r="T12" i="20"/>
  <c r="S122" i="20"/>
  <c r="S112" i="20"/>
  <c r="S35" i="20"/>
  <c r="S69" i="20"/>
  <c r="S133" i="20"/>
  <c r="S128" i="20"/>
  <c r="S168" i="20"/>
  <c r="S186" i="20"/>
  <c r="V128" i="20"/>
  <c r="T78" i="20"/>
  <c r="S161" i="20"/>
  <c r="S151" i="20"/>
  <c r="S38" i="20"/>
  <c r="S71" i="20"/>
  <c r="S138" i="20"/>
  <c r="S137" i="20"/>
  <c r="S172" i="20"/>
  <c r="M29" i="20"/>
  <c r="T119" i="20"/>
  <c r="S11" i="20"/>
  <c r="S19" i="20"/>
  <c r="S42" i="20"/>
  <c r="S43" i="20" s="1"/>
  <c r="S72" i="20"/>
  <c r="S145" i="20"/>
  <c r="S149" i="20"/>
  <c r="S174" i="20"/>
  <c r="P137" i="20"/>
  <c r="T143" i="20"/>
  <c r="S123" i="20"/>
  <c r="S20" i="20"/>
  <c r="S45" i="20"/>
  <c r="S77" i="20"/>
  <c r="S154" i="20"/>
  <c r="S153" i="20"/>
  <c r="S178" i="20"/>
  <c r="S191" i="20" s="1"/>
  <c r="S152" i="20"/>
  <c r="S91" i="20"/>
  <c r="S21" i="20"/>
  <c r="S61" i="20"/>
  <c r="S88" i="20"/>
  <c r="S89" i="20"/>
  <c r="S158" i="20"/>
  <c r="S179" i="20"/>
  <c r="S192" i="20" s="1"/>
  <c r="I20" i="20"/>
  <c r="O47" i="20"/>
  <c r="S107" i="20"/>
  <c r="S131" i="20"/>
  <c r="S28" i="20"/>
  <c r="S62" i="20"/>
  <c r="S100" i="20"/>
  <c r="S108" i="20"/>
  <c r="S162" i="20"/>
  <c r="S180" i="20"/>
  <c r="S193" i="20" s="1"/>
  <c r="I125" i="20"/>
  <c r="K63" i="20"/>
  <c r="S147" i="20"/>
  <c r="S14" i="20"/>
  <c r="S31" i="20"/>
  <c r="S65" i="20"/>
  <c r="S125" i="20"/>
  <c r="S120" i="20"/>
  <c r="S167" i="20"/>
  <c r="S184" i="20"/>
  <c r="K185" i="20"/>
  <c r="L76" i="20"/>
  <c r="E174" i="20"/>
  <c r="E38" i="20"/>
  <c r="E179" i="20"/>
  <c r="E192" i="20" s="1"/>
  <c r="E183" i="20"/>
  <c r="E100" i="20"/>
  <c r="E61" i="20"/>
  <c r="AU159" i="35"/>
  <c r="AR79" i="26"/>
  <c r="F159" i="35"/>
  <c r="S159" i="26"/>
  <c r="H155" i="20"/>
  <c r="BA159" i="35"/>
  <c r="U94" i="26"/>
  <c r="U96" i="26" s="1"/>
  <c r="BZ33" i="26"/>
  <c r="BZ39" i="26" s="1"/>
  <c r="AV24" i="26"/>
  <c r="AZ159" i="26"/>
  <c r="K159" i="35"/>
  <c r="BC159" i="35"/>
  <c r="AL159" i="35"/>
  <c r="BF159" i="35"/>
  <c r="BA159" i="26"/>
  <c r="AJ33" i="26"/>
  <c r="AJ39" i="26" s="1"/>
  <c r="AK159" i="26"/>
  <c r="AY159" i="35"/>
  <c r="AH159" i="35"/>
  <c r="AD159" i="35"/>
  <c r="BC169" i="35"/>
  <c r="L159" i="35"/>
  <c r="AU155" i="35"/>
  <c r="N159" i="35"/>
  <c r="X159" i="35"/>
  <c r="R169" i="35"/>
  <c r="AG116" i="26"/>
  <c r="CA79" i="26"/>
  <c r="Y159" i="35"/>
  <c r="AO159" i="35"/>
  <c r="U159" i="35"/>
  <c r="AB155" i="26"/>
  <c r="AP159" i="35"/>
  <c r="AQ159" i="35"/>
  <c r="AU169" i="35"/>
  <c r="AO155" i="35"/>
  <c r="AQ94" i="35"/>
  <c r="AQ96" i="35" s="1"/>
  <c r="AC169" i="35"/>
  <c r="AH155" i="35"/>
  <c r="AM159" i="26"/>
  <c r="AH169" i="35"/>
  <c r="AT159" i="35"/>
  <c r="O169" i="35"/>
  <c r="BR159" i="26"/>
  <c r="AV159" i="35"/>
  <c r="AL155" i="35"/>
  <c r="AL169" i="35"/>
  <c r="BE159" i="35"/>
  <c r="R159" i="35"/>
  <c r="X159" i="26"/>
  <c r="AU79" i="35"/>
  <c r="AL79" i="35"/>
  <c r="BZ15" i="26"/>
  <c r="BW33" i="26"/>
  <c r="BW39" i="26" s="1"/>
  <c r="AR109" i="26"/>
  <c r="BO33" i="26"/>
  <c r="BO39" i="26" s="1"/>
  <c r="Q79" i="26"/>
  <c r="K15" i="35"/>
  <c r="AV24" i="35"/>
  <c r="AV66" i="35"/>
  <c r="AV79" i="35"/>
  <c r="AH33" i="35"/>
  <c r="AH39" i="35" s="1"/>
  <c r="AL15" i="35"/>
  <c r="W33" i="35"/>
  <c r="W39" i="35" s="1"/>
  <c r="AI116" i="35"/>
  <c r="BF15" i="35"/>
  <c r="AH134" i="35"/>
  <c r="AL109" i="35"/>
  <c r="AW109" i="35"/>
  <c r="U109" i="35"/>
  <c r="K116" i="35"/>
  <c r="F15" i="35"/>
  <c r="S109" i="26"/>
  <c r="H15" i="35"/>
  <c r="AH15" i="35"/>
  <c r="AG33" i="35"/>
  <c r="AG39" i="35" s="1"/>
  <c r="N15" i="26"/>
  <c r="AO66" i="35"/>
  <c r="AG116" i="35"/>
  <c r="I33" i="35"/>
  <c r="I39" i="35" s="1"/>
  <c r="F66" i="35"/>
  <c r="F187" i="35"/>
  <c r="Z79" i="35"/>
  <c r="W116" i="35"/>
  <c r="AT116" i="35"/>
  <c r="AP15" i="35"/>
  <c r="L109" i="35"/>
  <c r="AH109" i="35"/>
  <c r="AO116" i="35"/>
  <c r="AU33" i="35"/>
  <c r="AU39" i="35" s="1"/>
  <c r="AS73" i="35"/>
  <c r="S73" i="35"/>
  <c r="BA79" i="35"/>
  <c r="BA73" i="35"/>
  <c r="U116" i="35"/>
  <c r="BM109" i="26"/>
  <c r="BL33" i="26"/>
  <c r="BQ109" i="26"/>
  <c r="AF116" i="35"/>
  <c r="AZ33" i="35"/>
  <c r="AZ73" i="35"/>
  <c r="AZ79" i="35"/>
  <c r="BC109" i="35"/>
  <c r="AU24" i="35"/>
  <c r="AU94" i="35"/>
  <c r="AU96" i="35" s="1"/>
  <c r="AH94" i="35"/>
  <c r="AH96" i="35" s="1"/>
  <c r="AH73" i="35"/>
  <c r="AW66" i="35"/>
  <c r="Y79" i="35"/>
  <c r="BC24" i="35"/>
  <c r="AT15" i="35"/>
  <c r="BA24" i="35"/>
  <c r="L187" i="35"/>
  <c r="AD116" i="35"/>
  <c r="BE66" i="35"/>
  <c r="G66" i="35"/>
  <c r="AS109" i="35"/>
  <c r="AI33" i="35"/>
  <c r="AI39" i="35" s="1"/>
  <c r="AN109" i="35"/>
  <c r="AH116" i="35"/>
  <c r="AO33" i="35"/>
  <c r="AO39" i="35" s="1"/>
  <c r="AW116" i="35"/>
  <c r="U15" i="35"/>
  <c r="Z187" i="35"/>
  <c r="T66" i="35"/>
  <c r="AI73" i="35"/>
  <c r="Z66" i="35"/>
  <c r="Z15" i="35"/>
  <c r="M24" i="35"/>
  <c r="AJ73" i="35"/>
  <c r="AE187" i="35"/>
  <c r="V79" i="35"/>
  <c r="R116" i="35"/>
  <c r="R109" i="35"/>
  <c r="R79" i="35"/>
  <c r="I94" i="35"/>
  <c r="I96" i="35" s="1"/>
  <c r="W15" i="26"/>
  <c r="BV66" i="26"/>
  <c r="BQ15" i="26"/>
  <c r="AO15" i="26"/>
  <c r="AO79" i="26"/>
  <c r="AO109" i="26"/>
  <c r="AF33" i="26"/>
  <c r="BG116" i="35"/>
  <c r="P73" i="35"/>
  <c r="Y24" i="35"/>
  <c r="Y73" i="35"/>
  <c r="AI66" i="35"/>
  <c r="AI24" i="35"/>
  <c r="AU66" i="35"/>
  <c r="AH24" i="35"/>
  <c r="AH66" i="35"/>
  <c r="AO73" i="35"/>
  <c r="AO94" i="35"/>
  <c r="AO96" i="35" s="1"/>
  <c r="AA15" i="35"/>
  <c r="AA109" i="35"/>
  <c r="S116" i="35"/>
  <c r="BD15" i="35"/>
  <c r="AC109" i="35"/>
  <c r="F191" i="35"/>
  <c r="F116" i="26"/>
  <c r="BO79" i="26"/>
  <c r="X116" i="35"/>
  <c r="H73" i="35"/>
  <c r="BC79" i="35"/>
  <c r="AP24" i="35"/>
  <c r="AP116" i="35"/>
  <c r="AN33" i="35"/>
  <c r="AN39" i="35" s="1"/>
  <c r="AU15" i="35"/>
  <c r="AU109" i="35"/>
  <c r="AL94" i="35"/>
  <c r="AL96" i="35" s="1"/>
  <c r="AH79" i="35"/>
  <c r="BE33" i="35"/>
  <c r="BE39" i="35" s="1"/>
  <c r="AY33" i="35"/>
  <c r="AY39" i="35" s="1"/>
  <c r="V109" i="26"/>
  <c r="AL73" i="26"/>
  <c r="BJ79" i="26"/>
  <c r="AK66" i="35"/>
  <c r="AN116" i="35"/>
  <c r="L73" i="35"/>
  <c r="AO109" i="35"/>
  <c r="AB109" i="35"/>
  <c r="F94" i="35"/>
  <c r="F96" i="35" s="1"/>
  <c r="U79" i="26"/>
  <c r="AX159" i="35"/>
  <c r="Q24" i="35"/>
  <c r="AK159" i="35"/>
  <c r="AX66" i="35"/>
  <c r="N116" i="35"/>
  <c r="Q109" i="35"/>
  <c r="AK73" i="35"/>
  <c r="AV15" i="35"/>
  <c r="Q169" i="35"/>
  <c r="BB116" i="35"/>
  <c r="AF169" i="35"/>
  <c r="P109" i="35"/>
  <c r="X109" i="35"/>
  <c r="W109" i="35"/>
  <c r="E109" i="35"/>
  <c r="AF159" i="35"/>
  <c r="Q94" i="35"/>
  <c r="Q96" i="35" s="1"/>
  <c r="AX94" i="35"/>
  <c r="AX96" i="35" s="1"/>
  <c r="H155" i="35"/>
  <c r="H169" i="35"/>
  <c r="Y66" i="35"/>
  <c r="BC155" i="35"/>
  <c r="AT155" i="35"/>
  <c r="AP94" i="35"/>
  <c r="AP96" i="35" s="1"/>
  <c r="AP109" i="35"/>
  <c r="AI15" i="35"/>
  <c r="BA94" i="35"/>
  <c r="BA96" i="35" s="1"/>
  <c r="AN66" i="35"/>
  <c r="AN155" i="35"/>
  <c r="AN187" i="35"/>
  <c r="L134" i="35"/>
  <c r="AW33" i="35"/>
  <c r="AW39" i="35" s="1"/>
  <c r="AW94" i="35"/>
  <c r="AW96" i="35" s="1"/>
  <c r="AW169" i="35"/>
  <c r="AG73" i="35"/>
  <c r="BF24" i="35"/>
  <c r="AA66" i="35"/>
  <c r="AA73" i="35"/>
  <c r="AA116" i="35"/>
  <c r="AM155" i="35"/>
  <c r="AM134" i="35"/>
  <c r="Z116" i="35"/>
  <c r="AY73" i="35"/>
  <c r="AY169" i="35"/>
  <c r="G94" i="35"/>
  <c r="G96" i="35" s="1"/>
  <c r="G159" i="35"/>
  <c r="AR33" i="35"/>
  <c r="AR39" i="35" s="1"/>
  <c r="AR24" i="35"/>
  <c r="AR79" i="35"/>
  <c r="AR155" i="35"/>
  <c r="AB15" i="35"/>
  <c r="AB79" i="35"/>
  <c r="F155" i="35"/>
  <c r="Q24" i="26"/>
  <c r="AF66" i="35"/>
  <c r="P79" i="35"/>
  <c r="T15" i="35"/>
  <c r="T24" i="35"/>
  <c r="BB159" i="35"/>
  <c r="BB155" i="35"/>
  <c r="AV109" i="35"/>
  <c r="AV155" i="35"/>
  <c r="H24" i="35"/>
  <c r="H79" i="35"/>
  <c r="AZ109" i="35"/>
  <c r="AZ187" i="35"/>
  <c r="Y109" i="35"/>
  <c r="Y116" i="35"/>
  <c r="Y169" i="35"/>
  <c r="AP66" i="35"/>
  <c r="AP169" i="35"/>
  <c r="AI134" i="35"/>
  <c r="BA66" i="35"/>
  <c r="AN94" i="35"/>
  <c r="AN96" i="35" s="1"/>
  <c r="AN79" i="35"/>
  <c r="AL134" i="35"/>
  <c r="AH187" i="35"/>
  <c r="AO169" i="35"/>
  <c r="AD109" i="35"/>
  <c r="AQ33" i="35"/>
  <c r="AQ39" i="35" s="1"/>
  <c r="BF66" i="35"/>
  <c r="BF33" i="35"/>
  <c r="BF39" i="35" s="1"/>
  <c r="BF169" i="35"/>
  <c r="U66" i="35"/>
  <c r="U24" i="35"/>
  <c r="U134" i="35"/>
  <c r="U155" i="35"/>
  <c r="BE134" i="35"/>
  <c r="AA134" i="35"/>
  <c r="AY66" i="35"/>
  <c r="G79" i="35"/>
  <c r="AR15" i="35"/>
  <c r="AB116" i="35"/>
  <c r="AB134" i="35"/>
  <c r="AB94" i="35"/>
  <c r="AB96" i="35" s="1"/>
  <c r="M94" i="35"/>
  <c r="M96" i="35" s="1"/>
  <c r="AJ109" i="35"/>
  <c r="R15" i="35"/>
  <c r="AS79" i="35"/>
  <c r="BD109" i="35"/>
  <c r="BE159" i="26"/>
  <c r="AN73" i="26"/>
  <c r="BJ15" i="26"/>
  <c r="Z33" i="26"/>
  <c r="BG187" i="35"/>
  <c r="X73" i="35"/>
  <c r="X33" i="35"/>
  <c r="AK79" i="35"/>
  <c r="BB33" i="35"/>
  <c r="BB39" i="35" s="1"/>
  <c r="AV169" i="35"/>
  <c r="AZ116" i="35"/>
  <c r="AZ66" i="35"/>
  <c r="Y15" i="35"/>
  <c r="Y33" i="35"/>
  <c r="Y39" i="35" s="1"/>
  <c r="BC116" i="35"/>
  <c r="AT169" i="35"/>
  <c r="AP134" i="35"/>
  <c r="AP79" i="35"/>
  <c r="AN73" i="35"/>
  <c r="AN169" i="35"/>
  <c r="L33" i="35"/>
  <c r="L39" i="35" s="1"/>
  <c r="L155" i="35"/>
  <c r="AO79" i="35"/>
  <c r="AO187" i="35"/>
  <c r="AD66" i="35"/>
  <c r="AD73" i="35"/>
  <c r="AG15" i="35"/>
  <c r="AG155" i="35"/>
  <c r="AG159" i="35"/>
  <c r="AQ134" i="35"/>
  <c r="U33" i="35"/>
  <c r="U39" i="35" s="1"/>
  <c r="BE73" i="35"/>
  <c r="AA33" i="35"/>
  <c r="AA39" i="35" s="1"/>
  <c r="AM79" i="35"/>
  <c r="AM116" i="35"/>
  <c r="Z155" i="35"/>
  <c r="Z169" i="35"/>
  <c r="M116" i="35"/>
  <c r="AE116" i="35"/>
  <c r="AE159" i="35"/>
  <c r="AS116" i="35"/>
  <c r="AS33" i="35"/>
  <c r="AS39" i="35" s="1"/>
  <c r="S109" i="35"/>
  <c r="BD66" i="35"/>
  <c r="BD73" i="35"/>
  <c r="K155" i="35"/>
  <c r="BG79" i="35"/>
  <c r="X66" i="35"/>
  <c r="N79" i="35"/>
  <c r="Q15" i="35"/>
  <c r="Q79" i="35"/>
  <c r="AK15" i="35"/>
  <c r="AK24" i="35"/>
  <c r="AX33" i="35"/>
  <c r="AX39" i="35" s="1"/>
  <c r="AX109" i="35"/>
  <c r="AV33" i="35"/>
  <c r="AV134" i="35"/>
  <c r="H66" i="35"/>
  <c r="AP33" i="35"/>
  <c r="AP39" i="35" s="1"/>
  <c r="AI155" i="35"/>
  <c r="AI159" i="35"/>
  <c r="L116" i="35"/>
  <c r="L79" i="35"/>
  <c r="AL66" i="35"/>
  <c r="AL187" i="35"/>
  <c r="AO15" i="35"/>
  <c r="AW79" i="35"/>
  <c r="AD15" i="35"/>
  <c r="AD94" i="35"/>
  <c r="AD96" i="35" s="1"/>
  <c r="AD79" i="35"/>
  <c r="AD155" i="35"/>
  <c r="AG109" i="35"/>
  <c r="AG79" i="35"/>
  <c r="AG187" i="35"/>
  <c r="AQ66" i="35"/>
  <c r="AQ116" i="35"/>
  <c r="BF134" i="35"/>
  <c r="U73" i="35"/>
  <c r="BE24" i="35"/>
  <c r="AA155" i="35"/>
  <c r="K24" i="35"/>
  <c r="O79" i="35"/>
  <c r="O33" i="35"/>
  <c r="O39" i="35" s="1"/>
  <c r="BG159" i="35"/>
  <c r="W94" i="35"/>
  <c r="W96" i="35" s="1"/>
  <c r="Q187" i="35"/>
  <c r="AX79" i="35"/>
  <c r="Y94" i="35"/>
  <c r="Y96" i="35" s="1"/>
  <c r="Y134" i="35"/>
  <c r="BC33" i="35"/>
  <c r="BC39" i="35" s="1"/>
  <c r="AT79" i="35"/>
  <c r="AT66" i="35"/>
  <c r="AT134" i="35"/>
  <c r="AT109" i="35"/>
  <c r="AP73" i="35"/>
  <c r="AI94" i="35"/>
  <c r="AI96" i="35" s="1"/>
  <c r="AI187" i="35"/>
  <c r="BA15" i="35"/>
  <c r="BA33" i="35"/>
  <c r="BA39" i="35" s="1"/>
  <c r="BA169" i="35"/>
  <c r="L15" i="35"/>
  <c r="L66" i="35"/>
  <c r="AU187" i="35"/>
  <c r="AL116" i="35"/>
  <c r="AL136" i="35" s="1"/>
  <c r="AL139" i="35" s="1"/>
  <c r="AL73" i="35"/>
  <c r="AO24" i="35"/>
  <c r="AO134" i="35"/>
  <c r="AW73" i="35"/>
  <c r="AW15" i="35"/>
  <c r="AW159" i="35"/>
  <c r="AG66" i="35"/>
  <c r="AG94" i="35"/>
  <c r="AG96" i="35" s="1"/>
  <c r="AG191" i="35"/>
  <c r="AQ73" i="35"/>
  <c r="BF116" i="35"/>
  <c r="BF109" i="35"/>
  <c r="BF79" i="35"/>
  <c r="BE169" i="35"/>
  <c r="Z33" i="35"/>
  <c r="Z39" i="35" s="1"/>
  <c r="AE66" i="35"/>
  <c r="R33" i="35"/>
  <c r="R39" i="35" s="1"/>
  <c r="S159" i="35"/>
  <c r="BD79" i="35"/>
  <c r="AC159" i="35"/>
  <c r="AF187" i="35"/>
  <c r="P116" i="35"/>
  <c r="T109" i="35"/>
  <c r="Q155" i="35"/>
  <c r="BB15" i="35"/>
  <c r="BB94" i="35"/>
  <c r="BB96" i="35" s="1"/>
  <c r="AX169" i="35"/>
  <c r="AV94" i="35"/>
  <c r="AV96" i="35" s="1"/>
  <c r="H116" i="35"/>
  <c r="H109" i="35"/>
  <c r="AZ94" i="35"/>
  <c r="AZ96" i="35" s="1"/>
  <c r="AZ134" i="35"/>
  <c r="BC94" i="35"/>
  <c r="BC96" i="35" s="1"/>
  <c r="AT33" i="35"/>
  <c r="AT94" i="35"/>
  <c r="AT96" i="35" s="1"/>
  <c r="AT73" i="35"/>
  <c r="AP155" i="35"/>
  <c r="BA187" i="35"/>
  <c r="AN134" i="35"/>
  <c r="AL24" i="35"/>
  <c r="AL33" i="35"/>
  <c r="AL39" i="35" s="1"/>
  <c r="AD33" i="35"/>
  <c r="AD39" i="35" s="1"/>
  <c r="AD24" i="35"/>
  <c r="AD134" i="35"/>
  <c r="AG134" i="35"/>
  <c r="AQ15" i="35"/>
  <c r="AQ109" i="35"/>
  <c r="U187" i="35"/>
  <c r="BE94" i="35"/>
  <c r="BE96" i="35" s="1"/>
  <c r="BE15" i="35"/>
  <c r="BE116" i="35"/>
  <c r="AA159" i="35"/>
  <c r="AM94" i="35"/>
  <c r="AM96" i="35" s="1"/>
  <c r="AM169" i="35"/>
  <c r="AY109" i="35"/>
  <c r="G109" i="35"/>
  <c r="AB155" i="35"/>
  <c r="M33" i="35"/>
  <c r="M39" i="35" s="1"/>
  <c r="AE79" i="35"/>
  <c r="V15" i="35"/>
  <c r="V155" i="35"/>
  <c r="S66" i="35"/>
  <c r="AC33" i="35"/>
  <c r="AC39" i="35" s="1"/>
  <c r="Q66" i="35"/>
  <c r="AZ24" i="35"/>
  <c r="L94" i="35"/>
  <c r="L96" i="35" s="1"/>
  <c r="AU73" i="35"/>
  <c r="AW134" i="35"/>
  <c r="AW155" i="35"/>
  <c r="AD169" i="35"/>
  <c r="BE79" i="35"/>
  <c r="AY155" i="35"/>
  <c r="AB73" i="35"/>
  <c r="AJ15" i="35"/>
  <c r="AJ116" i="35"/>
  <c r="AJ169" i="35"/>
  <c r="AE24" i="35"/>
  <c r="I66" i="35"/>
  <c r="I15" i="35"/>
  <c r="I159" i="35"/>
  <c r="S169" i="35"/>
  <c r="AC24" i="35"/>
  <c r="BO15" i="26"/>
  <c r="X134" i="35"/>
  <c r="W15" i="35"/>
  <c r="N15" i="35"/>
  <c r="AK33" i="35"/>
  <c r="AK94" i="35"/>
  <c r="AK96" i="35" s="1"/>
  <c r="AX187" i="35"/>
  <c r="AV116" i="35"/>
  <c r="AZ15" i="35"/>
  <c r="AZ169" i="35"/>
  <c r="BC73" i="35"/>
  <c r="AT24" i="35"/>
  <c r="AI79" i="35"/>
  <c r="AI109" i="35"/>
  <c r="AI169" i="35"/>
  <c r="BA134" i="35"/>
  <c r="BA116" i="35"/>
  <c r="BA109" i="35"/>
  <c r="BA155" i="35"/>
  <c r="AN15" i="35"/>
  <c r="AN24" i="35"/>
  <c r="L24" i="35"/>
  <c r="L169" i="35"/>
  <c r="AW24" i="35"/>
  <c r="AD187" i="35"/>
  <c r="AG24" i="35"/>
  <c r="BF94" i="35"/>
  <c r="BF96" i="35" s="1"/>
  <c r="AA24" i="35"/>
  <c r="AM187" i="35"/>
  <c r="AM192" i="35"/>
  <c r="G187" i="35"/>
  <c r="AJ79" i="35"/>
  <c r="K66" i="35"/>
  <c r="BF73" i="35"/>
  <c r="BF155" i="35"/>
  <c r="BE109" i="35"/>
  <c r="BE187" i="35"/>
  <c r="AM109" i="35"/>
  <c r="AY15" i="35"/>
  <c r="G24" i="35"/>
  <c r="G33" i="35"/>
  <c r="G39" i="35" s="1"/>
  <c r="G116" i="35"/>
  <c r="G155" i="35"/>
  <c r="AR134" i="35"/>
  <c r="AR94" i="35"/>
  <c r="AR96" i="35" s="1"/>
  <c r="AB33" i="35"/>
  <c r="AB39" i="35" s="1"/>
  <c r="M155" i="35"/>
  <c r="AE33" i="35"/>
  <c r="AE39" i="35" s="1"/>
  <c r="R24" i="35"/>
  <c r="AS134" i="35"/>
  <c r="AS24" i="35"/>
  <c r="S79" i="35"/>
  <c r="BD94" i="35"/>
  <c r="BD96" i="35" s="1"/>
  <c r="AC155" i="35"/>
  <c r="K134" i="35"/>
  <c r="K33" i="35"/>
  <c r="K39" i="35" s="1"/>
  <c r="O94" i="35"/>
  <c r="O96" i="35" s="1"/>
  <c r="I159" i="26"/>
  <c r="AU116" i="35"/>
  <c r="AQ155" i="35"/>
  <c r="BE155" i="35"/>
  <c r="AM66" i="35"/>
  <c r="AM159" i="35"/>
  <c r="Z94" i="35"/>
  <c r="Z96" i="35" s="1"/>
  <c r="Z109" i="35"/>
  <c r="AY24" i="35"/>
  <c r="AY116" i="35"/>
  <c r="G15" i="35"/>
  <c r="AB66" i="35"/>
  <c r="AB169" i="35"/>
  <c r="M73" i="35"/>
  <c r="M79" i="35"/>
  <c r="AE134" i="35"/>
  <c r="AE109" i="35"/>
  <c r="R94" i="35"/>
  <c r="R96" i="35" s="1"/>
  <c r="R134" i="35"/>
  <c r="I24" i="35"/>
  <c r="I79" i="35"/>
  <c r="I134" i="35"/>
  <c r="AS155" i="35"/>
  <c r="S33" i="35"/>
  <c r="S39" i="35" s="1"/>
  <c r="BD159" i="35"/>
  <c r="AC73" i="35"/>
  <c r="O66" i="35"/>
  <c r="BL116" i="26"/>
  <c r="U94" i="35"/>
  <c r="U96" i="35" s="1"/>
  <c r="AA79" i="35"/>
  <c r="AM15" i="35"/>
  <c r="AR73" i="35"/>
  <c r="M109" i="35"/>
  <c r="AE73" i="35"/>
  <c r="V33" i="35"/>
  <c r="V39" i="35" s="1"/>
  <c r="V66" i="35"/>
  <c r="I169" i="35"/>
  <c r="BD169" i="35"/>
  <c r="AC15" i="35"/>
  <c r="AC94" i="35"/>
  <c r="AC96" i="35" s="1"/>
  <c r="O24" i="35"/>
  <c r="O73" i="35"/>
  <c r="M159" i="26"/>
  <c r="AQ24" i="35"/>
  <c r="AY94" i="35"/>
  <c r="AY96" i="35" s="1"/>
  <c r="AY134" i="35"/>
  <c r="G134" i="35"/>
  <c r="AR187" i="35"/>
  <c r="AB159" i="35"/>
  <c r="M15" i="35"/>
  <c r="M169" i="35"/>
  <c r="AJ66" i="35"/>
  <c r="AJ134" i="35"/>
  <c r="AE94" i="35"/>
  <c r="AE96" i="35" s="1"/>
  <c r="AE169" i="35"/>
  <c r="V159" i="35"/>
  <c r="AS66" i="35"/>
  <c r="AS169" i="35"/>
  <c r="AC134" i="35"/>
  <c r="AC79" i="35"/>
  <c r="K169" i="35"/>
  <c r="O15" i="35"/>
  <c r="O109" i="35"/>
  <c r="T116" i="26"/>
  <c r="J83" i="35"/>
  <c r="AU134" i="35"/>
  <c r="AD192" i="35"/>
  <c r="AG169" i="35"/>
  <c r="AQ79" i="35"/>
  <c r="AQ169" i="35"/>
  <c r="AA94" i="35"/>
  <c r="AA96" i="35" s="1"/>
  <c r="Z24" i="35"/>
  <c r="Z73" i="35"/>
  <c r="Z134" i="35"/>
  <c r="AY79" i="35"/>
  <c r="AY187" i="35"/>
  <c r="AR116" i="35"/>
  <c r="AR66" i="35"/>
  <c r="AR169" i="35"/>
  <c r="AR159" i="35"/>
  <c r="AB187" i="35"/>
  <c r="M134" i="35"/>
  <c r="M159" i="35"/>
  <c r="M187" i="35"/>
  <c r="AJ33" i="35"/>
  <c r="AJ39" i="35" s="1"/>
  <c r="AJ94" i="35"/>
  <c r="AJ96" i="35" s="1"/>
  <c r="AJ24" i="35"/>
  <c r="AE15" i="35"/>
  <c r="V73" i="35"/>
  <c r="V24" i="35"/>
  <c r="V169" i="35"/>
  <c r="R66" i="35"/>
  <c r="R155" i="35"/>
  <c r="I73" i="35"/>
  <c r="S155" i="35"/>
  <c r="BD116" i="35"/>
  <c r="BD155" i="35"/>
  <c r="AC116" i="35"/>
  <c r="K79" i="35"/>
  <c r="K109" i="35"/>
  <c r="O134" i="35"/>
  <c r="O155" i="35"/>
  <c r="AJ159" i="35"/>
  <c r="AE155" i="35"/>
  <c r="V116" i="35"/>
  <c r="V94" i="35"/>
  <c r="V96" i="35" s="1"/>
  <c r="I116" i="35"/>
  <c r="K94" i="35"/>
  <c r="K96" i="35" s="1"/>
  <c r="F79" i="35"/>
  <c r="F109" i="35"/>
  <c r="BE109" i="26"/>
  <c r="BM33" i="26"/>
  <c r="G159" i="26"/>
  <c r="AD15" i="26"/>
  <c r="M73" i="26"/>
  <c r="AG159" i="26"/>
  <c r="AW187" i="35"/>
  <c r="AQ187" i="35"/>
  <c r="U169" i="35"/>
  <c r="AA169" i="35"/>
  <c r="AA187" i="35"/>
  <c r="AM24" i="35"/>
  <c r="AM33" i="35"/>
  <c r="AM39" i="35" s="1"/>
  <c r="AM73" i="35"/>
  <c r="G73" i="35"/>
  <c r="G169" i="35"/>
  <c r="AR109" i="35"/>
  <c r="AB24" i="35"/>
  <c r="M66" i="35"/>
  <c r="AJ155" i="35"/>
  <c r="V187" i="35"/>
  <c r="V191" i="35"/>
  <c r="BD24" i="35"/>
  <c r="BC33" i="26"/>
  <c r="AQ191" i="35"/>
  <c r="BF187" i="35"/>
  <c r="U79" i="35"/>
  <c r="V134" i="35"/>
  <c r="V109" i="35"/>
  <c r="R73" i="35"/>
  <c r="I109" i="35"/>
  <c r="AS15" i="35"/>
  <c r="BD33" i="35"/>
  <c r="BD39" i="35" s="1"/>
  <c r="BD187" i="35"/>
  <c r="AC66" i="35"/>
  <c r="K73" i="35"/>
  <c r="O116" i="35"/>
  <c r="I79" i="26"/>
  <c r="AU24" i="26"/>
  <c r="AY109" i="26"/>
  <c r="AD159" i="26"/>
  <c r="AD109" i="26"/>
  <c r="BI159" i="26"/>
  <c r="AO159" i="26"/>
  <c r="J49" i="35"/>
  <c r="J53" i="35" s="1"/>
  <c r="W159" i="35"/>
  <c r="N94" i="35"/>
  <c r="N96" i="35" s="1"/>
  <c r="T33" i="35"/>
  <c r="Q33" i="35"/>
  <c r="Q39" i="35" s="1"/>
  <c r="AK109" i="35"/>
  <c r="AF15" i="35"/>
  <c r="W73" i="35"/>
  <c r="W155" i="35"/>
  <c r="N66" i="35"/>
  <c r="N109" i="35"/>
  <c r="T155" i="35"/>
  <c r="T169" i="35"/>
  <c r="BB66" i="35"/>
  <c r="BB169" i="35"/>
  <c r="AX155" i="35"/>
  <c r="BG15" i="35"/>
  <c r="P159" i="35"/>
  <c r="BG73" i="35"/>
  <c r="BG169" i="35"/>
  <c r="AF94" i="35"/>
  <c r="AF96" i="35" s="1"/>
  <c r="P15" i="35"/>
  <c r="P187" i="35"/>
  <c r="P169" i="35"/>
  <c r="X79" i="35"/>
  <c r="X169" i="35"/>
  <c r="N73" i="35"/>
  <c r="Q193" i="35"/>
  <c r="BG66" i="35"/>
  <c r="AF24" i="35"/>
  <c r="AF79" i="35"/>
  <c r="AF155" i="35"/>
  <c r="P66" i="35"/>
  <c r="P94" i="35"/>
  <c r="P96" i="35" s="1"/>
  <c r="X15" i="35"/>
  <c r="W66" i="35"/>
  <c r="N155" i="35"/>
  <c r="T79" i="35"/>
  <c r="T116" i="35"/>
  <c r="BG155" i="35"/>
  <c r="P134" i="35"/>
  <c r="X24" i="35"/>
  <c r="N169" i="35"/>
  <c r="N187" i="35"/>
  <c r="E159" i="35"/>
  <c r="BG109" i="35"/>
  <c r="W24" i="35"/>
  <c r="E73" i="35"/>
  <c r="BG24" i="35"/>
  <c r="BG134" i="35"/>
  <c r="AF33" i="35"/>
  <c r="P33" i="35"/>
  <c r="P39" i="35" s="1"/>
  <c r="X94" i="35"/>
  <c r="X96" i="35" s="1"/>
  <c r="W79" i="35"/>
  <c r="W169" i="35"/>
  <c r="T94" i="35"/>
  <c r="T96" i="35" s="1"/>
  <c r="Q116" i="35"/>
  <c r="Q134" i="35"/>
  <c r="BG33" i="35"/>
  <c r="BG94" i="35"/>
  <c r="BG96" i="35" s="1"/>
  <c r="AF109" i="35"/>
  <c r="AF73" i="35"/>
  <c r="AF134" i="35"/>
  <c r="P24" i="35"/>
  <c r="P155" i="35"/>
  <c r="X155" i="35"/>
  <c r="W134" i="35"/>
  <c r="N134" i="35"/>
  <c r="N193" i="35"/>
  <c r="AK134" i="35"/>
  <c r="AK155" i="35"/>
  <c r="AX116" i="35"/>
  <c r="AV159" i="26"/>
  <c r="J159" i="26"/>
  <c r="CB109" i="26"/>
  <c r="AW79" i="26"/>
  <c r="S187" i="35"/>
  <c r="BD191" i="35"/>
  <c r="F116" i="35"/>
  <c r="BE79" i="26"/>
  <c r="BM116" i="26"/>
  <c r="BP33" i="26"/>
  <c r="BN159" i="26"/>
  <c r="AQ94" i="26"/>
  <c r="AQ96" i="26" s="1"/>
  <c r="BH15" i="26"/>
  <c r="AP116" i="26"/>
  <c r="BQ159" i="26"/>
  <c r="AK109" i="26"/>
  <c r="L109" i="26"/>
  <c r="AA73" i="26"/>
  <c r="BT109" i="26"/>
  <c r="BF155" i="26"/>
  <c r="AM33" i="26"/>
  <c r="AM39" i="26" s="1"/>
  <c r="AZ109" i="26"/>
  <c r="BJ116" i="26"/>
  <c r="BJ159" i="26"/>
  <c r="F94" i="26"/>
  <c r="F96" i="26" s="1"/>
  <c r="AC79" i="26"/>
  <c r="AR33" i="26"/>
  <c r="BK155" i="26"/>
  <c r="I155" i="35"/>
  <c r="AS94" i="35"/>
  <c r="AS96" i="35" s="1"/>
  <c r="AS159" i="35"/>
  <c r="S24" i="35"/>
  <c r="S134" i="35"/>
  <c r="F24" i="35"/>
  <c r="F134" i="35"/>
  <c r="W66" i="26"/>
  <c r="AE15" i="26"/>
  <c r="I109" i="26"/>
  <c r="I116" i="26"/>
  <c r="AU94" i="26"/>
  <c r="AU96" i="26" s="1"/>
  <c r="AU79" i="26"/>
  <c r="N109" i="26"/>
  <c r="S116" i="26"/>
  <c r="S73" i="26"/>
  <c r="S79" i="26"/>
  <c r="AE159" i="26"/>
  <c r="BP79" i="26"/>
  <c r="AY159" i="26"/>
  <c r="BN155" i="26"/>
  <c r="Y15" i="26"/>
  <c r="Y109" i="26"/>
  <c r="AV116" i="26"/>
  <c r="G116" i="26"/>
  <c r="AD33" i="26"/>
  <c r="AD73" i="26"/>
  <c r="AQ15" i="26"/>
  <c r="BB159" i="26"/>
  <c r="BB79" i="26"/>
  <c r="M109" i="26"/>
  <c r="R15" i="26"/>
  <c r="R79" i="26"/>
  <c r="BD33" i="26"/>
  <c r="BD66" i="26"/>
  <c r="BI15" i="26"/>
  <c r="BI33" i="26"/>
  <c r="BI39" i="26" s="1"/>
  <c r="BY66" i="26"/>
  <c r="BY159" i="26"/>
  <c r="AP109" i="26"/>
  <c r="AP15" i="26"/>
  <c r="AP79" i="26"/>
  <c r="BG66" i="26"/>
  <c r="BS134" i="26"/>
  <c r="BS15" i="26"/>
  <c r="O79" i="26"/>
  <c r="O116" i="26"/>
  <c r="T94" i="26"/>
  <c r="T96" i="26" s="1"/>
  <c r="H155" i="26"/>
  <c r="BU159" i="26"/>
  <c r="AF155" i="26"/>
  <c r="AK116" i="26"/>
  <c r="L15" i="26"/>
  <c r="L24" i="26"/>
  <c r="L155" i="26"/>
  <c r="AA94" i="26"/>
  <c r="AA96" i="26" s="1"/>
  <c r="BT79" i="26"/>
  <c r="BF159" i="26"/>
  <c r="BF109" i="26"/>
  <c r="BF79" i="26"/>
  <c r="AN66" i="26"/>
  <c r="V15" i="26"/>
  <c r="AS73" i="26"/>
  <c r="AM79" i="26"/>
  <c r="K116" i="26"/>
  <c r="X94" i="26"/>
  <c r="X96" i="26" s="1"/>
  <c r="BD134" i="35"/>
  <c r="AC187" i="35"/>
  <c r="AQ116" i="26"/>
  <c r="O187" i="35"/>
  <c r="AP159" i="26"/>
  <c r="BT159" i="26"/>
  <c r="V159" i="26"/>
  <c r="AW109" i="26"/>
  <c r="BO109" i="26"/>
  <c r="F73" i="35"/>
  <c r="W155" i="26"/>
  <c r="G66" i="26"/>
  <c r="AI116" i="26"/>
  <c r="AI66" i="26"/>
  <c r="BH159" i="26"/>
  <c r="R109" i="26"/>
  <c r="K109" i="26"/>
  <c r="BJ109" i="26"/>
  <c r="Z24" i="26"/>
  <c r="S15" i="35"/>
  <c r="S94" i="35"/>
  <c r="S96" i="35" s="1"/>
  <c r="F33" i="35"/>
  <c r="F39" i="35" s="1"/>
  <c r="BM159" i="26"/>
  <c r="BQ79" i="26"/>
  <c r="L116" i="26"/>
  <c r="AA116" i="26"/>
  <c r="CB79" i="26"/>
  <c r="X33" i="26"/>
  <c r="BJ33" i="26"/>
  <c r="AC116" i="26"/>
  <c r="K187" i="35"/>
  <c r="F169" i="35"/>
  <c r="AE33" i="26"/>
  <c r="AE39" i="26" s="1"/>
  <c r="AU109" i="26"/>
  <c r="AJ66" i="26"/>
  <c r="AH116" i="26"/>
  <c r="J109" i="26"/>
  <c r="BP159" i="26"/>
  <c r="AY73" i="26"/>
  <c r="BH79" i="26"/>
  <c r="BV15" i="26"/>
  <c r="BV79" i="26"/>
  <c r="R66" i="26"/>
  <c r="T109" i="26"/>
  <c r="BU33" i="26"/>
  <c r="AF94" i="26"/>
  <c r="AF96" i="26" s="1"/>
  <c r="BC79" i="26"/>
  <c r="AA33" i="26"/>
  <c r="BF73" i="26"/>
  <c r="BF94" i="26"/>
  <c r="BF96" i="26" s="1"/>
  <c r="V73" i="26"/>
  <c r="AM94" i="26"/>
  <c r="AM96" i="26" s="1"/>
  <c r="K79" i="26"/>
  <c r="X109" i="26"/>
  <c r="BJ66" i="26"/>
  <c r="BW155" i="26"/>
  <c r="Z73" i="26"/>
  <c r="AW33" i="26"/>
  <c r="AR159" i="26"/>
  <c r="AR155" i="26"/>
  <c r="Q159" i="26"/>
  <c r="BK24" i="26"/>
  <c r="BK79" i="26"/>
  <c r="BX15" i="26"/>
  <c r="BX109" i="26"/>
  <c r="U33" i="26"/>
  <c r="BO155" i="26"/>
  <c r="O184" i="20"/>
  <c r="O174" i="20"/>
  <c r="O165" i="20"/>
  <c r="O154" i="20"/>
  <c r="O145" i="20"/>
  <c r="O133" i="20"/>
  <c r="O125" i="20"/>
  <c r="O115" i="20"/>
  <c r="O100" i="20"/>
  <c r="O88" i="20"/>
  <c r="O72" i="20"/>
  <c r="O62" i="20"/>
  <c r="O31" i="20"/>
  <c r="O20" i="20"/>
  <c r="O182" i="20"/>
  <c r="O195" i="20" s="1"/>
  <c r="O172" i="20"/>
  <c r="O162" i="20"/>
  <c r="O152" i="20"/>
  <c r="O143" i="20"/>
  <c r="O131" i="20"/>
  <c r="O123" i="20"/>
  <c r="O113" i="20"/>
  <c r="O81" i="20"/>
  <c r="O70" i="20"/>
  <c r="O60" i="20"/>
  <c r="O29" i="20"/>
  <c r="O18" i="20"/>
  <c r="O179" i="20"/>
  <c r="O192" i="20" s="1"/>
  <c r="O166" i="20"/>
  <c r="O151" i="20"/>
  <c r="O137" i="20"/>
  <c r="O126" i="20"/>
  <c r="O112" i="20"/>
  <c r="O91" i="20"/>
  <c r="O35" i="20"/>
  <c r="O21" i="20"/>
  <c r="O178" i="20"/>
  <c r="O163" i="20"/>
  <c r="O150" i="20"/>
  <c r="O124" i="20"/>
  <c r="O90" i="20"/>
  <c r="O71" i="20"/>
  <c r="O51" i="20"/>
  <c r="O34" i="20"/>
  <c r="O19" i="20"/>
  <c r="O175" i="20"/>
  <c r="O161" i="20"/>
  <c r="O149" i="20"/>
  <c r="O122" i="20"/>
  <c r="O108" i="20"/>
  <c r="O89" i="20"/>
  <c r="O69" i="20"/>
  <c r="O185" i="20"/>
  <c r="O171" i="20"/>
  <c r="O158" i="20"/>
  <c r="O147" i="20"/>
  <c r="O130" i="20"/>
  <c r="O120" i="20"/>
  <c r="O106" i="20"/>
  <c r="O65" i="20"/>
  <c r="O45" i="20"/>
  <c r="O28" i="20"/>
  <c r="O13" i="20"/>
  <c r="O183" i="20"/>
  <c r="O157" i="20"/>
  <c r="O144" i="20"/>
  <c r="O129" i="20"/>
  <c r="O119" i="20"/>
  <c r="O78" i="20"/>
  <c r="O64" i="20"/>
  <c r="O42" i="20"/>
  <c r="O43" i="20" s="1"/>
  <c r="O27" i="20"/>
  <c r="O12" i="20"/>
  <c r="O181" i="20"/>
  <c r="O194" i="20" s="1"/>
  <c r="O168" i="20"/>
  <c r="O128" i="20"/>
  <c r="O93" i="20"/>
  <c r="O77" i="20"/>
  <c r="O63" i="20"/>
  <c r="O38" i="20"/>
  <c r="O11" i="20"/>
  <c r="O180" i="20"/>
  <c r="O193" i="20" s="1"/>
  <c r="O167" i="20"/>
  <c r="O153" i="20"/>
  <c r="O138" i="20"/>
  <c r="O127" i="20"/>
  <c r="O114" i="20"/>
  <c r="O92" i="20"/>
  <c r="O76" i="20"/>
  <c r="O61" i="20"/>
  <c r="O36" i="20"/>
  <c r="O22" i="20"/>
  <c r="N182" i="20"/>
  <c r="N195" i="20" s="1"/>
  <c r="N174" i="20"/>
  <c r="N158" i="20"/>
  <c r="N149" i="20"/>
  <c r="N137" i="20"/>
  <c r="N128" i="20"/>
  <c r="N120" i="20"/>
  <c r="N108" i="20"/>
  <c r="N167" i="20"/>
  <c r="N69" i="20"/>
  <c r="N38" i="20"/>
  <c r="N28" i="20"/>
  <c r="N185" i="20"/>
  <c r="N168" i="20"/>
  <c r="N147" i="20"/>
  <c r="N126" i="20"/>
  <c r="N106" i="20"/>
  <c r="N91" i="20"/>
  <c r="N77" i="20"/>
  <c r="N65" i="20"/>
  <c r="N35" i="20"/>
  <c r="N163" i="20"/>
  <c r="N13" i="20"/>
  <c r="N166" i="20"/>
  <c r="N184" i="20"/>
  <c r="N153" i="20"/>
  <c r="N144" i="20"/>
  <c r="N132" i="20"/>
  <c r="N124" i="20"/>
  <c r="N114" i="20"/>
  <c r="N90" i="20"/>
  <c r="N63" i="20"/>
  <c r="N45" i="20"/>
  <c r="N21" i="20"/>
  <c r="N93" i="20"/>
  <c r="N11" i="20"/>
  <c r="N172" i="20"/>
  <c r="N161" i="20"/>
  <c r="N151" i="20"/>
  <c r="N130" i="20"/>
  <c r="N122" i="20"/>
  <c r="N112" i="20"/>
  <c r="N186" i="20"/>
  <c r="N71" i="20"/>
  <c r="N61" i="20"/>
  <c r="N42" i="20"/>
  <c r="N43" i="20" s="1"/>
  <c r="N30" i="20"/>
  <c r="N19" i="20"/>
  <c r="N183" i="20"/>
  <c r="N180" i="20"/>
  <c r="N193" i="20" s="1"/>
  <c r="N162" i="20"/>
  <c r="N150" i="20"/>
  <c r="N138" i="20"/>
  <c r="N129" i="20"/>
  <c r="N121" i="20"/>
  <c r="N178" i="20"/>
  <c r="N81" i="20"/>
  <c r="N70" i="20"/>
  <c r="N145" i="20"/>
  <c r="N119" i="20"/>
  <c r="N88" i="20"/>
  <c r="N51" i="20"/>
  <c r="N27" i="20"/>
  <c r="N14" i="20"/>
  <c r="N179" i="20"/>
  <c r="N192" i="20" s="1"/>
  <c r="N143" i="20"/>
  <c r="N115" i="20"/>
  <c r="N78" i="20"/>
  <c r="N47" i="20"/>
  <c r="N22" i="20"/>
  <c r="N12" i="20"/>
  <c r="N113" i="20"/>
  <c r="N76" i="20"/>
  <c r="N20" i="20"/>
  <c r="N157" i="20"/>
  <c r="N159" i="20" s="1"/>
  <c r="N131" i="20"/>
  <c r="N100" i="20"/>
  <c r="N36" i="20"/>
  <c r="N89" i="20"/>
  <c r="N154" i="20"/>
  <c r="N127" i="20"/>
  <c r="N64" i="20"/>
  <c r="N34" i="20"/>
  <c r="N171" i="20"/>
  <c r="N152" i="20"/>
  <c r="N125" i="20"/>
  <c r="N181" i="20"/>
  <c r="N194" i="20" s="1"/>
  <c r="N62" i="20"/>
  <c r="N31" i="20"/>
  <c r="N92" i="20"/>
  <c r="N175" i="20"/>
  <c r="N148" i="20"/>
  <c r="N123" i="20"/>
  <c r="N60" i="20"/>
  <c r="N29" i="20"/>
  <c r="N173" i="20"/>
  <c r="Y185" i="20"/>
  <c r="Y175" i="20"/>
  <c r="Y166" i="20"/>
  <c r="Y147" i="20"/>
  <c r="Y126" i="20"/>
  <c r="Y106" i="20"/>
  <c r="Y89" i="20"/>
  <c r="Y63" i="20"/>
  <c r="Y45" i="20"/>
  <c r="Y21" i="20"/>
  <c r="Y11" i="20"/>
  <c r="Y186" i="20"/>
  <c r="Y174" i="20"/>
  <c r="Y163" i="20"/>
  <c r="Y152" i="20"/>
  <c r="Y129" i="20"/>
  <c r="Y120" i="20"/>
  <c r="Y107" i="20"/>
  <c r="Y88" i="20"/>
  <c r="Y71" i="20"/>
  <c r="Y60" i="20"/>
  <c r="Y38" i="20"/>
  <c r="Y27" i="20"/>
  <c r="Y13" i="20"/>
  <c r="Y183" i="20"/>
  <c r="Y172" i="20"/>
  <c r="Y161" i="20"/>
  <c r="Y150" i="20"/>
  <c r="Y137" i="20"/>
  <c r="Y127" i="20"/>
  <c r="Y115" i="20"/>
  <c r="Y81" i="20"/>
  <c r="Y69" i="20"/>
  <c r="Y51" i="20"/>
  <c r="Y35" i="20"/>
  <c r="Y22" i="20"/>
  <c r="Y181" i="20"/>
  <c r="Y194" i="20" s="1"/>
  <c r="Y158" i="20"/>
  <c r="Y148" i="20"/>
  <c r="Y133" i="20"/>
  <c r="Y124" i="20"/>
  <c r="Y113" i="20"/>
  <c r="Y93" i="20"/>
  <c r="Y78" i="20"/>
  <c r="Y65" i="20"/>
  <c r="Y47" i="20"/>
  <c r="Y31" i="20"/>
  <c r="Y19" i="20"/>
  <c r="Y179" i="20"/>
  <c r="Y192" i="20" s="1"/>
  <c r="Y167" i="20"/>
  <c r="Y154" i="20"/>
  <c r="Y144" i="20"/>
  <c r="Y131" i="20"/>
  <c r="Y122" i="20"/>
  <c r="Y91" i="20"/>
  <c r="Y76" i="20"/>
  <c r="Y62" i="20"/>
  <c r="Y42" i="20"/>
  <c r="Y43" i="20" s="1"/>
  <c r="Y29" i="20"/>
  <c r="Y178" i="20"/>
  <c r="Y165" i="20"/>
  <c r="Y153" i="20"/>
  <c r="Y143" i="20"/>
  <c r="Y130" i="20"/>
  <c r="Y121" i="20"/>
  <c r="Y108" i="20"/>
  <c r="Y90" i="20"/>
  <c r="Y72" i="20"/>
  <c r="Y61" i="20"/>
  <c r="Y28" i="20"/>
  <c r="Y14" i="20"/>
  <c r="Y180" i="20"/>
  <c r="Y193" i="20" s="1"/>
  <c r="Y149" i="20"/>
  <c r="Y119" i="20"/>
  <c r="Y77" i="20"/>
  <c r="Y34" i="20"/>
  <c r="Y173" i="20"/>
  <c r="Y145" i="20"/>
  <c r="Y114" i="20"/>
  <c r="Y70" i="20"/>
  <c r="Y30" i="20"/>
  <c r="Y171" i="20"/>
  <c r="Y138" i="20"/>
  <c r="Y112" i="20"/>
  <c r="Y162" i="20"/>
  <c r="Y132" i="20"/>
  <c r="Y18" i="20"/>
  <c r="Y128" i="20"/>
  <c r="Y92" i="20"/>
  <c r="Y12" i="20"/>
  <c r="Y184" i="20"/>
  <c r="Y157" i="20"/>
  <c r="Y125" i="20"/>
  <c r="Y182" i="20"/>
  <c r="Y195" i="20" s="1"/>
  <c r="Y151" i="20"/>
  <c r="Y123" i="20"/>
  <c r="Y36" i="20"/>
  <c r="E126" i="20"/>
  <c r="E127" i="20"/>
  <c r="E11" i="20"/>
  <c r="E93" i="20"/>
  <c r="E65" i="20"/>
  <c r="E69" i="20"/>
  <c r="E130" i="20"/>
  <c r="T34" i="20"/>
  <c r="T70" i="20"/>
  <c r="T162" i="20"/>
  <c r="AC149" i="20"/>
  <c r="AC93" i="20"/>
  <c r="AC171" i="20"/>
  <c r="I100" i="20"/>
  <c r="K115" i="20"/>
  <c r="K89" i="20"/>
  <c r="X35" i="20"/>
  <c r="X125" i="20"/>
  <c r="L167" i="20"/>
  <c r="V93" i="20"/>
  <c r="M100" i="20"/>
  <c r="M165" i="20"/>
  <c r="P112" i="20"/>
  <c r="O14" i="20"/>
  <c r="O148" i="20"/>
  <c r="N18" i="20"/>
  <c r="Y64" i="20"/>
  <c r="AC11" i="20"/>
  <c r="AC181" i="20"/>
  <c r="AC194" i="20" s="1"/>
  <c r="U181" i="20"/>
  <c r="U194" i="20" s="1"/>
  <c r="U171" i="20"/>
  <c r="U158" i="20"/>
  <c r="U120" i="20"/>
  <c r="U145" i="20"/>
  <c r="U100" i="20"/>
  <c r="U72" i="20"/>
  <c r="U62" i="20"/>
  <c r="U31" i="20"/>
  <c r="U20" i="20"/>
  <c r="U157" i="20"/>
  <c r="U159" i="20" s="1"/>
  <c r="U119" i="20"/>
  <c r="U13" i="20"/>
  <c r="U180" i="20"/>
  <c r="U193" i="20" s="1"/>
  <c r="U153" i="20"/>
  <c r="U114" i="20"/>
  <c r="U138" i="20"/>
  <c r="U71" i="20"/>
  <c r="U61" i="20"/>
  <c r="U42" i="20"/>
  <c r="U43" i="20" s="1"/>
  <c r="U30" i="20"/>
  <c r="U19" i="20"/>
  <c r="U130" i="20"/>
  <c r="U152" i="20"/>
  <c r="U113" i="20"/>
  <c r="U12" i="20"/>
  <c r="U179" i="20"/>
  <c r="U192" i="20" s="1"/>
  <c r="U168" i="20"/>
  <c r="U149" i="20"/>
  <c r="U108" i="20"/>
  <c r="U133" i="20"/>
  <c r="U81" i="20"/>
  <c r="U70" i="20"/>
  <c r="U60" i="20"/>
  <c r="U29" i="20"/>
  <c r="U88" i="20"/>
  <c r="U126" i="20"/>
  <c r="U148" i="20"/>
  <c r="U107" i="20"/>
  <c r="U11" i="20"/>
  <c r="U185" i="20"/>
  <c r="U175" i="20"/>
  <c r="U166" i="20"/>
  <c r="U137" i="20"/>
  <c r="U89" i="20"/>
  <c r="U125" i="20"/>
  <c r="U78" i="20"/>
  <c r="U51" i="20"/>
  <c r="U36" i="20"/>
  <c r="U27" i="20"/>
  <c r="U91" i="20"/>
  <c r="U18" i="20"/>
  <c r="U184" i="20"/>
  <c r="U174" i="20"/>
  <c r="U165" i="20"/>
  <c r="U132" i="20"/>
  <c r="U121" i="20"/>
  <c r="U77" i="20"/>
  <c r="U65" i="20"/>
  <c r="U35" i="20"/>
  <c r="U151" i="20"/>
  <c r="U112" i="20"/>
  <c r="U131" i="20"/>
  <c r="U90" i="20"/>
  <c r="U183" i="20"/>
  <c r="U173" i="20"/>
  <c r="U163" i="20"/>
  <c r="U128" i="20"/>
  <c r="U154" i="20"/>
  <c r="U115" i="20"/>
  <c r="U76" i="20"/>
  <c r="U64" i="20"/>
  <c r="U47" i="20"/>
  <c r="U34" i="20"/>
  <c r="U22" i="20"/>
  <c r="U147" i="20"/>
  <c r="U106" i="20"/>
  <c r="U127" i="20"/>
  <c r="U182" i="20"/>
  <c r="U195" i="20" s="1"/>
  <c r="U172" i="20"/>
  <c r="U162" i="20"/>
  <c r="U124" i="20"/>
  <c r="U150" i="20"/>
  <c r="U63" i="20"/>
  <c r="U45" i="20"/>
  <c r="U21" i="20"/>
  <c r="U93" i="20"/>
  <c r="U123" i="20"/>
  <c r="U14" i="20"/>
  <c r="AB182" i="20"/>
  <c r="AB195" i="20" s="1"/>
  <c r="AB172" i="20"/>
  <c r="AB162" i="20"/>
  <c r="AB152" i="20"/>
  <c r="AB143" i="20"/>
  <c r="AB131" i="20"/>
  <c r="AB123" i="20"/>
  <c r="AB113" i="20"/>
  <c r="AB81" i="20"/>
  <c r="AB70" i="20"/>
  <c r="AB60" i="20"/>
  <c r="AB29" i="20"/>
  <c r="AB181" i="20"/>
  <c r="AB194" i="20" s="1"/>
  <c r="AB171" i="20"/>
  <c r="AB161" i="20"/>
  <c r="AB151" i="20"/>
  <c r="AB130" i="20"/>
  <c r="AB122" i="20"/>
  <c r="AB112" i="20"/>
  <c r="AB93" i="20"/>
  <c r="AB69" i="20"/>
  <c r="AB38" i="20"/>
  <c r="AB28" i="20"/>
  <c r="AB18" i="20"/>
  <c r="AB179" i="20"/>
  <c r="AB192" i="20" s="1"/>
  <c r="AB168" i="20"/>
  <c r="AB158" i="20"/>
  <c r="AB149" i="20"/>
  <c r="AB137" i="20"/>
  <c r="AB128" i="20"/>
  <c r="AB120" i="20"/>
  <c r="AB108" i="20"/>
  <c r="AB91" i="20"/>
  <c r="AB77" i="20"/>
  <c r="AB65" i="20"/>
  <c r="AB35" i="20"/>
  <c r="AB13" i="20"/>
  <c r="AB186" i="20"/>
  <c r="AB178" i="20"/>
  <c r="AB167" i="20"/>
  <c r="AB157" i="20"/>
  <c r="AB148" i="20"/>
  <c r="AB127" i="20"/>
  <c r="AB119" i="20"/>
  <c r="AB107" i="20"/>
  <c r="AB90" i="20"/>
  <c r="AB76" i="20"/>
  <c r="AB64" i="20"/>
  <c r="AB47" i="20"/>
  <c r="AB34" i="20"/>
  <c r="AB22" i="20"/>
  <c r="AB12" i="20"/>
  <c r="AB185" i="20"/>
  <c r="AB175" i="20"/>
  <c r="AB166" i="20"/>
  <c r="AB147" i="20"/>
  <c r="AB126" i="20"/>
  <c r="AB106" i="20"/>
  <c r="AB89" i="20"/>
  <c r="AB63" i="20"/>
  <c r="AB45" i="20"/>
  <c r="AB21" i="20"/>
  <c r="AB11" i="20"/>
  <c r="AB183" i="20"/>
  <c r="AB173" i="20"/>
  <c r="AB163" i="20"/>
  <c r="AB153" i="20"/>
  <c r="AB144" i="20"/>
  <c r="AB132" i="20"/>
  <c r="AB124" i="20"/>
  <c r="AB114" i="20"/>
  <c r="AB71" i="20"/>
  <c r="AB61" i="20"/>
  <c r="AB42" i="20"/>
  <c r="AB43" i="20" s="1"/>
  <c r="AB30" i="20"/>
  <c r="AB19" i="20"/>
  <c r="AB121" i="20"/>
  <c r="AB14" i="20"/>
  <c r="AB150" i="20"/>
  <c r="AB51" i="20"/>
  <c r="AB184" i="20"/>
  <c r="AB145" i="20"/>
  <c r="AB100" i="20"/>
  <c r="AB180" i="20"/>
  <c r="AB193" i="20" s="1"/>
  <c r="AB138" i="20"/>
  <c r="AB92" i="20"/>
  <c r="AB36" i="20"/>
  <c r="AB174" i="20"/>
  <c r="AB133" i="20"/>
  <c r="AB88" i="20"/>
  <c r="AB31" i="20"/>
  <c r="AB129" i="20"/>
  <c r="AB78" i="20"/>
  <c r="AB27" i="20"/>
  <c r="AB165" i="20"/>
  <c r="AB125" i="20"/>
  <c r="AB72" i="20"/>
  <c r="AB20" i="20"/>
  <c r="AB62" i="20"/>
  <c r="AB154" i="20"/>
  <c r="AB115" i="20"/>
  <c r="I179" i="20"/>
  <c r="I192" i="20" s="1"/>
  <c r="I168" i="20"/>
  <c r="I158" i="20"/>
  <c r="I149" i="20"/>
  <c r="I137" i="20"/>
  <c r="I128" i="20"/>
  <c r="I120" i="20"/>
  <c r="I108" i="20"/>
  <c r="I91" i="20"/>
  <c r="I77" i="20"/>
  <c r="I65" i="20"/>
  <c r="I35" i="20"/>
  <c r="I13" i="20"/>
  <c r="I186" i="20"/>
  <c r="I178" i="20"/>
  <c r="I167" i="20"/>
  <c r="I157" i="20"/>
  <c r="I148" i="20"/>
  <c r="I127" i="20"/>
  <c r="I119" i="20"/>
  <c r="I107" i="20"/>
  <c r="I90" i="20"/>
  <c r="I76" i="20"/>
  <c r="I64" i="20"/>
  <c r="I47" i="20"/>
  <c r="I34" i="20"/>
  <c r="I22" i="20"/>
  <c r="I12" i="20"/>
  <c r="I185" i="20"/>
  <c r="I175" i="20"/>
  <c r="I166" i="20"/>
  <c r="I147" i="20"/>
  <c r="I126" i="20"/>
  <c r="I106" i="20"/>
  <c r="I89" i="20"/>
  <c r="I63" i="20"/>
  <c r="I45" i="20"/>
  <c r="I21" i="20"/>
  <c r="I11" i="20"/>
  <c r="I183" i="20"/>
  <c r="I173" i="20"/>
  <c r="I163" i="20"/>
  <c r="I153" i="20"/>
  <c r="I144" i="20"/>
  <c r="I132" i="20"/>
  <c r="I124" i="20"/>
  <c r="I114" i="20"/>
  <c r="I71" i="20"/>
  <c r="I61" i="20"/>
  <c r="I42" i="20"/>
  <c r="I43" i="20" s="1"/>
  <c r="I30" i="20"/>
  <c r="I19" i="20"/>
  <c r="I182" i="20"/>
  <c r="I195" i="20" s="1"/>
  <c r="I172" i="20"/>
  <c r="I162" i="20"/>
  <c r="I152" i="20"/>
  <c r="I143" i="20"/>
  <c r="I131" i="20"/>
  <c r="I123" i="20"/>
  <c r="I113" i="20"/>
  <c r="I81" i="20"/>
  <c r="I70" i="20"/>
  <c r="I60" i="20"/>
  <c r="I29" i="20"/>
  <c r="I18" i="20"/>
  <c r="I181" i="20"/>
  <c r="I194" i="20" s="1"/>
  <c r="I171" i="20"/>
  <c r="I161" i="20"/>
  <c r="I151" i="20"/>
  <c r="I130" i="20"/>
  <c r="I122" i="20"/>
  <c r="I112" i="20"/>
  <c r="I93" i="20"/>
  <c r="I69" i="20"/>
  <c r="I38" i="20"/>
  <c r="I28" i="20"/>
  <c r="I180" i="20"/>
  <c r="I193" i="20" s="1"/>
  <c r="I150" i="20"/>
  <c r="I138" i="20"/>
  <c r="I129" i="20"/>
  <c r="I121" i="20"/>
  <c r="I92" i="20"/>
  <c r="I78" i="20"/>
  <c r="I51" i="20"/>
  <c r="I36" i="20"/>
  <c r="I27" i="20"/>
  <c r="I14" i="20"/>
  <c r="E132" i="20"/>
  <c r="E72" i="20"/>
  <c r="E122" i="20"/>
  <c r="E144" i="20"/>
  <c r="E162" i="20"/>
  <c r="E123" i="20"/>
  <c r="E165" i="20"/>
  <c r="E90" i="20"/>
  <c r="E157" i="20"/>
  <c r="E112" i="20"/>
  <c r="E21" i="20"/>
  <c r="E168" i="20"/>
  <c r="E181" i="20"/>
  <c r="E194" i="20" s="1"/>
  <c r="E35" i="20"/>
  <c r="E70" i="20"/>
  <c r="E107" i="20"/>
  <c r="E125" i="20"/>
  <c r="E36" i="20"/>
  <c r="E182" i="20"/>
  <c r="E195" i="20" s="1"/>
  <c r="E150" i="20"/>
  <c r="E92" i="20"/>
  <c r="E173" i="20"/>
  <c r="E76" i="20"/>
  <c r="E149" i="20"/>
  <c r="E124" i="20"/>
  <c r="E145" i="20"/>
  <c r="E178" i="20"/>
  <c r="E14" i="20"/>
  <c r="E13" i="20"/>
  <c r="E81" i="20"/>
  <c r="E12" i="20"/>
  <c r="E42" i="20"/>
  <c r="E43" i="20" s="1"/>
  <c r="E184" i="20"/>
  <c r="E114" i="20"/>
  <c r="E131" i="20"/>
  <c r="E22" i="20"/>
  <c r="T36" i="20"/>
  <c r="T76" i="20"/>
  <c r="T113" i="20"/>
  <c r="T138" i="20"/>
  <c r="T167" i="20"/>
  <c r="AC158" i="20"/>
  <c r="AC42" i="20"/>
  <c r="AC43" i="20" s="1"/>
  <c r="AC130" i="20"/>
  <c r="AC179" i="20"/>
  <c r="AC192" i="20" s="1"/>
  <c r="I115" i="20"/>
  <c r="U143" i="20"/>
  <c r="U129" i="20"/>
  <c r="K126" i="20"/>
  <c r="K132" i="20"/>
  <c r="X62" i="20"/>
  <c r="X133" i="20"/>
  <c r="L62" i="20"/>
  <c r="L182" i="20"/>
  <c r="L195" i="20" s="1"/>
  <c r="M154" i="20"/>
  <c r="M180" i="20"/>
  <c r="M193" i="20" s="1"/>
  <c r="P124" i="20"/>
  <c r="O30" i="20"/>
  <c r="Y100" i="20"/>
  <c r="Q181" i="20"/>
  <c r="Q194" i="20" s="1"/>
  <c r="Q171" i="20"/>
  <c r="Q161" i="20"/>
  <c r="Q151" i="20"/>
  <c r="Q130" i="20"/>
  <c r="Q122" i="20"/>
  <c r="Q112" i="20"/>
  <c r="Q93" i="20"/>
  <c r="Q69" i="20"/>
  <c r="Q185" i="20"/>
  <c r="Q175" i="20"/>
  <c r="Q166" i="20"/>
  <c r="Q147" i="20"/>
  <c r="Q126" i="20"/>
  <c r="Q106" i="20"/>
  <c r="Q89" i="20"/>
  <c r="Q63" i="20"/>
  <c r="Q45" i="20"/>
  <c r="Q21" i="20"/>
  <c r="Q11" i="20"/>
  <c r="Q182" i="20"/>
  <c r="Q195" i="20" s="1"/>
  <c r="Q168" i="20"/>
  <c r="Q154" i="20"/>
  <c r="Q143" i="20"/>
  <c r="Q128" i="20"/>
  <c r="Q115" i="20"/>
  <c r="Q77" i="20"/>
  <c r="Q62" i="20"/>
  <c r="Q28" i="20"/>
  <c r="Q14" i="20"/>
  <c r="Q179" i="20"/>
  <c r="Q192" i="20" s="1"/>
  <c r="Q165" i="20"/>
  <c r="Q152" i="20"/>
  <c r="Q137" i="20"/>
  <c r="Q125" i="20"/>
  <c r="Q113" i="20"/>
  <c r="Q91" i="20"/>
  <c r="Q72" i="20"/>
  <c r="Q60" i="20"/>
  <c r="Q36" i="20"/>
  <c r="Q12" i="20"/>
  <c r="Q178" i="20"/>
  <c r="Q163" i="20"/>
  <c r="Q150" i="20"/>
  <c r="Q124" i="20"/>
  <c r="Q90" i="20"/>
  <c r="Q71" i="20"/>
  <c r="Q51" i="20"/>
  <c r="Q35" i="20"/>
  <c r="Q22" i="20"/>
  <c r="Q174" i="20"/>
  <c r="Q162" i="20"/>
  <c r="Q149" i="20"/>
  <c r="Q133" i="20"/>
  <c r="Q123" i="20"/>
  <c r="Q108" i="20"/>
  <c r="Q88" i="20"/>
  <c r="Q70" i="20"/>
  <c r="Q34" i="20"/>
  <c r="Q20" i="20"/>
  <c r="Q186" i="20"/>
  <c r="Q173" i="20"/>
  <c r="Q148" i="20"/>
  <c r="Q132" i="20"/>
  <c r="Q121" i="20"/>
  <c r="Q107" i="20"/>
  <c r="Q47" i="20"/>
  <c r="Q31" i="20"/>
  <c r="Q19" i="20"/>
  <c r="Q184" i="20"/>
  <c r="Q172" i="20"/>
  <c r="Q158" i="20"/>
  <c r="Q145" i="20"/>
  <c r="Q131" i="20"/>
  <c r="Q120" i="20"/>
  <c r="Q100" i="20"/>
  <c r="Q81" i="20"/>
  <c r="Q65" i="20"/>
  <c r="Q30" i="20"/>
  <c r="Q18" i="20"/>
  <c r="Q183" i="20"/>
  <c r="Q157" i="20"/>
  <c r="Q144" i="20"/>
  <c r="Q129" i="20"/>
  <c r="Q119" i="20"/>
  <c r="Q78" i="20"/>
  <c r="Q64" i="20"/>
  <c r="Q42" i="20"/>
  <c r="Q43" i="20" s="1"/>
  <c r="Q29" i="20"/>
  <c r="Q92" i="20"/>
  <c r="Q76" i="20"/>
  <c r="Q180" i="20"/>
  <c r="Q193" i="20" s="1"/>
  <c r="Q61" i="20"/>
  <c r="Q167" i="20"/>
  <c r="Q38" i="20"/>
  <c r="Q153" i="20"/>
  <c r="Q27" i="20"/>
  <c r="Q138" i="20"/>
  <c r="Q13" i="20"/>
  <c r="Q127" i="20"/>
  <c r="Q114" i="20"/>
  <c r="AC45" i="20"/>
  <c r="V182" i="20"/>
  <c r="V195" i="20" s="1"/>
  <c r="V174" i="20"/>
  <c r="V157" i="20"/>
  <c r="V148" i="20"/>
  <c r="V127" i="20"/>
  <c r="V119" i="20"/>
  <c r="V107" i="20"/>
  <c r="V173" i="20"/>
  <c r="V77" i="20"/>
  <c r="V65" i="20"/>
  <c r="V35" i="20"/>
  <c r="V88" i="20"/>
  <c r="V13" i="20"/>
  <c r="V162" i="20"/>
  <c r="V154" i="20"/>
  <c r="V145" i="20"/>
  <c r="V133" i="20"/>
  <c r="V125" i="20"/>
  <c r="V115" i="20"/>
  <c r="V100" i="20"/>
  <c r="V167" i="20"/>
  <c r="V63" i="20"/>
  <c r="V45" i="20"/>
  <c r="V21" i="20"/>
  <c r="V186" i="20"/>
  <c r="V11" i="20"/>
  <c r="V179" i="20"/>
  <c r="V192" i="20" s="1"/>
  <c r="V147" i="20"/>
  <c r="V131" i="20"/>
  <c r="V121" i="20"/>
  <c r="V106" i="20"/>
  <c r="V69" i="20"/>
  <c r="V47" i="20"/>
  <c r="V30" i="20"/>
  <c r="V12" i="20"/>
  <c r="V168" i="20"/>
  <c r="V158" i="20"/>
  <c r="V144" i="20"/>
  <c r="V130" i="20"/>
  <c r="V120" i="20"/>
  <c r="V81" i="20"/>
  <c r="V29" i="20"/>
  <c r="V178" i="20"/>
  <c r="V89" i="20"/>
  <c r="V185" i="20"/>
  <c r="V143" i="20"/>
  <c r="V129" i="20"/>
  <c r="V64" i="20"/>
  <c r="V42" i="20"/>
  <c r="V43" i="20" s="1"/>
  <c r="V28" i="20"/>
  <c r="V166" i="20"/>
  <c r="V165" i="20"/>
  <c r="V152" i="20"/>
  <c r="V138" i="20"/>
  <c r="V126" i="20"/>
  <c r="V113" i="20"/>
  <c r="V76" i="20"/>
  <c r="V61" i="20"/>
  <c r="V38" i="20"/>
  <c r="V22" i="20"/>
  <c r="V90" i="20"/>
  <c r="V181" i="20"/>
  <c r="V194" i="20" s="1"/>
  <c r="V151" i="20"/>
  <c r="V137" i="20"/>
  <c r="V124" i="20"/>
  <c r="V112" i="20"/>
  <c r="V183" i="20"/>
  <c r="V72" i="20"/>
  <c r="V60" i="20"/>
  <c r="V36" i="20"/>
  <c r="V20" i="20"/>
  <c r="V91" i="20"/>
  <c r="V172" i="20"/>
  <c r="V171" i="20"/>
  <c r="V150" i="20"/>
  <c r="V123" i="20"/>
  <c r="V163" i="20"/>
  <c r="V71" i="20"/>
  <c r="V34" i="20"/>
  <c r="V19" i="20"/>
  <c r="V161" i="20"/>
  <c r="V149" i="20"/>
  <c r="V132" i="20"/>
  <c r="V122" i="20"/>
  <c r="V108" i="20"/>
  <c r="V180" i="20"/>
  <c r="V193" i="20" s="1"/>
  <c r="V70" i="20"/>
  <c r="V51" i="20"/>
  <c r="V31" i="20"/>
  <c r="V18" i="20"/>
  <c r="V14" i="20"/>
  <c r="E115" i="20"/>
  <c r="E152" i="20"/>
  <c r="E106" i="20"/>
  <c r="E45" i="20"/>
  <c r="E71" i="20"/>
  <c r="E166" i="20"/>
  <c r="E20" i="20"/>
  <c r="J181" i="20"/>
  <c r="J194" i="20" s="1"/>
  <c r="J171" i="20"/>
  <c r="J161" i="20"/>
  <c r="J151" i="20"/>
  <c r="J130" i="20"/>
  <c r="J122" i="20"/>
  <c r="J112" i="20"/>
  <c r="J93" i="20"/>
  <c r="J65" i="20"/>
  <c r="J76" i="20"/>
  <c r="J70" i="20"/>
  <c r="J69" i="20"/>
  <c r="J180" i="20"/>
  <c r="J193" i="20" s="1"/>
  <c r="J150" i="20"/>
  <c r="J138" i="20"/>
  <c r="J129" i="20"/>
  <c r="J121" i="20"/>
  <c r="J92" i="20"/>
  <c r="J61" i="20"/>
  <c r="J64" i="20"/>
  <c r="J62" i="20"/>
  <c r="J22" i="20"/>
  <c r="J63" i="20"/>
  <c r="J29" i="20"/>
  <c r="J179" i="20"/>
  <c r="J192" i="20" s="1"/>
  <c r="J168" i="20"/>
  <c r="J158" i="20"/>
  <c r="J149" i="20"/>
  <c r="J137" i="20"/>
  <c r="J128" i="20"/>
  <c r="J120" i="20"/>
  <c r="J108" i="20"/>
  <c r="J91" i="20"/>
  <c r="J47" i="20"/>
  <c r="J51" i="20"/>
  <c r="J81" i="20"/>
  <c r="J18" i="20"/>
  <c r="J186" i="20"/>
  <c r="J178" i="20"/>
  <c r="J167" i="20"/>
  <c r="J157" i="20"/>
  <c r="J148" i="20"/>
  <c r="J127" i="20"/>
  <c r="J119" i="20"/>
  <c r="J107" i="20"/>
  <c r="J90" i="20"/>
  <c r="J42" i="20"/>
  <c r="J43" i="20" s="1"/>
  <c r="J11" i="20"/>
  <c r="J60" i="20"/>
  <c r="J45" i="20"/>
  <c r="J13" i="20"/>
  <c r="J185" i="20"/>
  <c r="J175" i="20"/>
  <c r="J166" i="20"/>
  <c r="J147" i="20"/>
  <c r="J126" i="20"/>
  <c r="J106" i="20"/>
  <c r="J89" i="20"/>
  <c r="J35" i="20"/>
  <c r="J36" i="20"/>
  <c r="J34" i="20"/>
  <c r="J38" i="20"/>
  <c r="J12" i="20"/>
  <c r="J184" i="20"/>
  <c r="J174" i="20"/>
  <c r="J165" i="20"/>
  <c r="J154" i="20"/>
  <c r="J145" i="20"/>
  <c r="J133" i="20"/>
  <c r="J125" i="20"/>
  <c r="J115" i="20"/>
  <c r="J100" i="20"/>
  <c r="J30" i="20"/>
  <c r="J88" i="20"/>
  <c r="J31" i="20"/>
  <c r="J14" i="20"/>
  <c r="J183" i="20"/>
  <c r="J173" i="20"/>
  <c r="J163" i="20"/>
  <c r="J153" i="20"/>
  <c r="J144" i="20"/>
  <c r="J132" i="20"/>
  <c r="J124" i="20"/>
  <c r="J114" i="20"/>
  <c r="J77" i="20"/>
  <c r="J78" i="20"/>
  <c r="J27" i="20"/>
  <c r="J28" i="20"/>
  <c r="J182" i="20"/>
  <c r="J195" i="20" s="1"/>
  <c r="J172" i="20"/>
  <c r="J162" i="20"/>
  <c r="J152" i="20"/>
  <c r="J143" i="20"/>
  <c r="J131" i="20"/>
  <c r="J123" i="20"/>
  <c r="J113" i="20"/>
  <c r="J71" i="20"/>
  <c r="J19" i="20"/>
  <c r="J72" i="20"/>
  <c r="J20" i="20"/>
  <c r="J21" i="20"/>
  <c r="T14" i="20"/>
  <c r="T47" i="20"/>
  <c r="T81" i="20"/>
  <c r="T121" i="20"/>
  <c r="T148" i="20"/>
  <c r="T172" i="20"/>
  <c r="AC13" i="20"/>
  <c r="AC131" i="20"/>
  <c r="AC61" i="20"/>
  <c r="AC115" i="20"/>
  <c r="I31" i="20"/>
  <c r="I133" i="20"/>
  <c r="U161" i="20"/>
  <c r="U144" i="20"/>
  <c r="K21" i="20"/>
  <c r="X72" i="20"/>
  <c r="V92" i="20"/>
  <c r="P64" i="20"/>
  <c r="P151" i="20"/>
  <c r="O186" i="20"/>
  <c r="N107" i="20"/>
  <c r="Y168" i="20"/>
  <c r="X179" i="20"/>
  <c r="X192" i="20" s="1"/>
  <c r="X168" i="20"/>
  <c r="X158" i="20"/>
  <c r="X149" i="20"/>
  <c r="X137" i="20"/>
  <c r="X128" i="20"/>
  <c r="X120" i="20"/>
  <c r="X108" i="20"/>
  <c r="X91" i="20"/>
  <c r="X63" i="20"/>
  <c r="X13" i="20"/>
  <c r="X70" i="20"/>
  <c r="X61" i="20"/>
  <c r="X186" i="20"/>
  <c r="X178" i="20"/>
  <c r="X167" i="20"/>
  <c r="X157" i="20"/>
  <c r="X148" i="20"/>
  <c r="X127" i="20"/>
  <c r="X119" i="20"/>
  <c r="X107" i="20"/>
  <c r="X90" i="20"/>
  <c r="X12" i="20"/>
  <c r="X64" i="20"/>
  <c r="X78" i="20"/>
  <c r="X36" i="20"/>
  <c r="X185" i="20"/>
  <c r="X175" i="20"/>
  <c r="X166" i="20"/>
  <c r="X147" i="20"/>
  <c r="X126" i="20"/>
  <c r="X106" i="20"/>
  <c r="X89" i="20"/>
  <c r="X45" i="20"/>
  <c r="X11" i="20"/>
  <c r="X60" i="20"/>
  <c r="X18" i="20"/>
  <c r="X42" i="20"/>
  <c r="X43" i="20" s="1"/>
  <c r="X20" i="20"/>
  <c r="X183" i="20"/>
  <c r="X173" i="20"/>
  <c r="X163" i="20"/>
  <c r="X153" i="20"/>
  <c r="X144" i="20"/>
  <c r="X132" i="20"/>
  <c r="X124" i="20"/>
  <c r="X114" i="20"/>
  <c r="X51" i="20"/>
  <c r="X31" i="20"/>
  <c r="X30" i="20"/>
  <c r="X182" i="20"/>
  <c r="X195" i="20" s="1"/>
  <c r="X172" i="20"/>
  <c r="X162" i="20"/>
  <c r="X152" i="20"/>
  <c r="X143" i="20"/>
  <c r="X131" i="20"/>
  <c r="X123" i="20"/>
  <c r="X113" i="20"/>
  <c r="X28" i="20"/>
  <c r="X27" i="20"/>
  <c r="X34" i="20"/>
  <c r="X77" i="20"/>
  <c r="X181" i="20"/>
  <c r="X194" i="20" s="1"/>
  <c r="X171" i="20"/>
  <c r="X161" i="20"/>
  <c r="X151" i="20"/>
  <c r="X130" i="20"/>
  <c r="X122" i="20"/>
  <c r="X112" i="20"/>
  <c r="X93" i="20"/>
  <c r="X21" i="20"/>
  <c r="X81" i="20"/>
  <c r="X29" i="20"/>
  <c r="X71" i="20"/>
  <c r="X19" i="20"/>
  <c r="X180" i="20"/>
  <c r="X193" i="20" s="1"/>
  <c r="X150" i="20"/>
  <c r="X138" i="20"/>
  <c r="X129" i="20"/>
  <c r="X121" i="20"/>
  <c r="X92" i="20"/>
  <c r="X69" i="20"/>
  <c r="X14" i="20"/>
  <c r="X76" i="20"/>
  <c r="X22" i="20"/>
  <c r="X65" i="20"/>
  <c r="X47" i="20"/>
  <c r="X145" i="20"/>
  <c r="W179" i="20"/>
  <c r="W192" i="20" s="1"/>
  <c r="W168" i="20"/>
  <c r="W158" i="20"/>
  <c r="W149" i="20"/>
  <c r="W137" i="20"/>
  <c r="W128" i="20"/>
  <c r="W120" i="20"/>
  <c r="W108" i="20"/>
  <c r="W91" i="20"/>
  <c r="W76" i="20"/>
  <c r="W64" i="20"/>
  <c r="W47" i="20"/>
  <c r="W34" i="20"/>
  <c r="W22" i="20"/>
  <c r="W13" i="20"/>
  <c r="W180" i="20"/>
  <c r="W193" i="20" s="1"/>
  <c r="W167" i="20"/>
  <c r="W145" i="20"/>
  <c r="W132" i="20"/>
  <c r="W123" i="20"/>
  <c r="W112" i="20"/>
  <c r="W92" i="20"/>
  <c r="W62" i="20"/>
  <c r="W42" i="20"/>
  <c r="W43" i="20" s="1"/>
  <c r="W29" i="20"/>
  <c r="W186" i="20"/>
  <c r="W175" i="20"/>
  <c r="W165" i="20"/>
  <c r="W153" i="20"/>
  <c r="W143" i="20"/>
  <c r="W130" i="20"/>
  <c r="W121" i="20"/>
  <c r="W107" i="20"/>
  <c r="W89" i="20"/>
  <c r="W71" i="20"/>
  <c r="W60" i="20"/>
  <c r="W38" i="20"/>
  <c r="W27" i="20"/>
  <c r="W14" i="20"/>
  <c r="W184" i="20"/>
  <c r="W173" i="20"/>
  <c r="W162" i="20"/>
  <c r="W151" i="20"/>
  <c r="W138" i="20"/>
  <c r="W127" i="20"/>
  <c r="W100" i="20"/>
  <c r="W81" i="20"/>
  <c r="W69" i="20"/>
  <c r="W51" i="20"/>
  <c r="W35" i="20"/>
  <c r="W21" i="20"/>
  <c r="W11" i="20"/>
  <c r="W182" i="20"/>
  <c r="W195" i="20" s="1"/>
  <c r="W171" i="20"/>
  <c r="W148" i="20"/>
  <c r="W125" i="20"/>
  <c r="W114" i="20"/>
  <c r="W78" i="20"/>
  <c r="W65" i="20"/>
  <c r="W45" i="20"/>
  <c r="W31" i="20"/>
  <c r="W19" i="20"/>
  <c r="W181" i="20"/>
  <c r="W194" i="20" s="1"/>
  <c r="W157" i="20"/>
  <c r="W147" i="20"/>
  <c r="W133" i="20"/>
  <c r="W124" i="20"/>
  <c r="W113" i="20"/>
  <c r="W93" i="20"/>
  <c r="W77" i="20"/>
  <c r="W63" i="20"/>
  <c r="W30" i="20"/>
  <c r="W18" i="20"/>
  <c r="W183" i="20"/>
  <c r="W152" i="20"/>
  <c r="W122" i="20"/>
  <c r="W36" i="20"/>
  <c r="W178" i="20"/>
  <c r="W150" i="20"/>
  <c r="W119" i="20"/>
  <c r="W72" i="20"/>
  <c r="W174" i="20"/>
  <c r="W144" i="20"/>
  <c r="W115" i="20"/>
  <c r="W70" i="20"/>
  <c r="W28" i="20"/>
  <c r="W172" i="20"/>
  <c r="W166" i="20"/>
  <c r="W106" i="20"/>
  <c r="W61" i="20"/>
  <c r="W20" i="20"/>
  <c r="W163" i="20"/>
  <c r="W131" i="20"/>
  <c r="W88" i="20"/>
  <c r="W161" i="20"/>
  <c r="W129" i="20"/>
  <c r="W90" i="20"/>
  <c r="W12" i="20"/>
  <c r="W185" i="20"/>
  <c r="W154" i="20"/>
  <c r="W126" i="20"/>
  <c r="G181" i="20"/>
  <c r="G194" i="20" s="1"/>
  <c r="G171" i="20"/>
  <c r="G161" i="20"/>
  <c r="G151" i="20"/>
  <c r="G130" i="20"/>
  <c r="G122" i="20"/>
  <c r="G112" i="20"/>
  <c r="G93" i="20"/>
  <c r="G69" i="20"/>
  <c r="G38" i="20"/>
  <c r="G28" i="20"/>
  <c r="G180" i="20"/>
  <c r="G193" i="20" s="1"/>
  <c r="G150" i="20"/>
  <c r="G138" i="20"/>
  <c r="G129" i="20"/>
  <c r="G121" i="20"/>
  <c r="G92" i="20"/>
  <c r="G78" i="20"/>
  <c r="G51" i="20"/>
  <c r="G36" i="20"/>
  <c r="G27" i="20"/>
  <c r="G14" i="20"/>
  <c r="G186" i="20"/>
  <c r="G178" i="20"/>
  <c r="G167" i="20"/>
  <c r="G157" i="20"/>
  <c r="G148" i="20"/>
  <c r="G127" i="20"/>
  <c r="G119" i="20"/>
  <c r="G107" i="20"/>
  <c r="G90" i="20"/>
  <c r="G76" i="20"/>
  <c r="G64" i="20"/>
  <c r="G47" i="20"/>
  <c r="G34" i="20"/>
  <c r="G22" i="20"/>
  <c r="G12" i="20"/>
  <c r="G185" i="20"/>
  <c r="G175" i="20"/>
  <c r="G166" i="20"/>
  <c r="G147" i="20"/>
  <c r="G126" i="20"/>
  <c r="G106" i="20"/>
  <c r="G89" i="20"/>
  <c r="G63" i="20"/>
  <c r="G45" i="20"/>
  <c r="G21" i="20"/>
  <c r="G11" i="20"/>
  <c r="G184" i="20"/>
  <c r="G174" i="20"/>
  <c r="G165" i="20"/>
  <c r="G154" i="20"/>
  <c r="G145" i="20"/>
  <c r="G133" i="20"/>
  <c r="G125" i="20"/>
  <c r="G115" i="20"/>
  <c r="G100" i="20"/>
  <c r="G88" i="20"/>
  <c r="G72" i="20"/>
  <c r="G62" i="20"/>
  <c r="G31" i="20"/>
  <c r="G20" i="20"/>
  <c r="G182" i="20"/>
  <c r="G195" i="20" s="1"/>
  <c r="G172" i="20"/>
  <c r="G162" i="20"/>
  <c r="G152" i="20"/>
  <c r="G143" i="20"/>
  <c r="G131" i="20"/>
  <c r="G123" i="20"/>
  <c r="G113" i="20"/>
  <c r="G81" i="20"/>
  <c r="G70" i="20"/>
  <c r="G60" i="20"/>
  <c r="G29" i="20"/>
  <c r="G18" i="20"/>
  <c r="G158" i="20"/>
  <c r="G120" i="20"/>
  <c r="G65" i="20"/>
  <c r="G13" i="20"/>
  <c r="G149" i="20"/>
  <c r="G108" i="20"/>
  <c r="G183" i="20"/>
  <c r="G144" i="20"/>
  <c r="G42" i="20"/>
  <c r="G43" i="20" s="1"/>
  <c r="G179" i="20"/>
  <c r="G192" i="20" s="1"/>
  <c r="G137" i="20"/>
  <c r="G91" i="20"/>
  <c r="G35" i="20"/>
  <c r="G173" i="20"/>
  <c r="G132" i="20"/>
  <c r="G30" i="20"/>
  <c r="G168" i="20"/>
  <c r="G128" i="20"/>
  <c r="G77" i="20"/>
  <c r="G163" i="20"/>
  <c r="G124" i="20"/>
  <c r="G71" i="20"/>
  <c r="G19" i="20"/>
  <c r="G153" i="20"/>
  <c r="G114" i="20"/>
  <c r="G61" i="20"/>
  <c r="M179" i="20"/>
  <c r="M192" i="20" s="1"/>
  <c r="M168" i="20"/>
  <c r="M148" i="20"/>
  <c r="M107" i="20"/>
  <c r="M137" i="20"/>
  <c r="M90" i="20"/>
  <c r="M63" i="20"/>
  <c r="M45" i="20"/>
  <c r="M21" i="20"/>
  <c r="M138" i="20"/>
  <c r="M161" i="20"/>
  <c r="M122" i="20"/>
  <c r="M12" i="20"/>
  <c r="M185" i="20"/>
  <c r="M175" i="20"/>
  <c r="M166" i="20"/>
  <c r="M92" i="20"/>
  <c r="M128" i="20"/>
  <c r="M71" i="20"/>
  <c r="M61" i="20"/>
  <c r="M42" i="20"/>
  <c r="M43" i="20" s="1"/>
  <c r="M30" i="20"/>
  <c r="M19" i="20"/>
  <c r="M129" i="20"/>
  <c r="M151" i="20"/>
  <c r="M112" i="20"/>
  <c r="M93" i="20"/>
  <c r="M183" i="20"/>
  <c r="M171" i="20"/>
  <c r="M143" i="20"/>
  <c r="M158" i="20"/>
  <c r="M108" i="20"/>
  <c r="M72" i="20"/>
  <c r="M35" i="20"/>
  <c r="M20" i="20"/>
  <c r="M121" i="20"/>
  <c r="M130" i="20"/>
  <c r="M11" i="20"/>
  <c r="M182" i="20"/>
  <c r="M195" i="20" s="1"/>
  <c r="M131" i="20"/>
  <c r="M153" i="20"/>
  <c r="M70" i="20"/>
  <c r="M51" i="20"/>
  <c r="M34" i="20"/>
  <c r="M89" i="20"/>
  <c r="M115" i="20"/>
  <c r="M126" i="20"/>
  <c r="M181" i="20"/>
  <c r="M194" i="20" s="1"/>
  <c r="M167" i="20"/>
  <c r="M127" i="20"/>
  <c r="M149" i="20"/>
  <c r="M88" i="20"/>
  <c r="M69" i="20"/>
  <c r="M31" i="20"/>
  <c r="M178" i="20"/>
  <c r="M163" i="20"/>
  <c r="M119" i="20"/>
  <c r="M132" i="20"/>
  <c r="M65" i="20"/>
  <c r="M28" i="20"/>
  <c r="M150" i="20"/>
  <c r="M18" i="20"/>
  <c r="M174" i="20"/>
  <c r="M162" i="20"/>
  <c r="M113" i="20"/>
  <c r="M124" i="20"/>
  <c r="M78" i="20"/>
  <c r="M64" i="20"/>
  <c r="M27" i="20"/>
  <c r="M145" i="20"/>
  <c r="M147" i="20"/>
  <c r="M186" i="20"/>
  <c r="M173" i="20"/>
  <c r="M157" i="20"/>
  <c r="M120" i="20"/>
  <c r="M77" i="20"/>
  <c r="M62" i="20"/>
  <c r="M38" i="20"/>
  <c r="M133" i="20"/>
  <c r="M14" i="20"/>
  <c r="M184" i="20"/>
  <c r="M172" i="20"/>
  <c r="M152" i="20"/>
  <c r="M91" i="20"/>
  <c r="M114" i="20"/>
  <c r="M76" i="20"/>
  <c r="M60" i="20"/>
  <c r="M36" i="20"/>
  <c r="M22" i="20"/>
  <c r="M125" i="20"/>
  <c r="M13" i="20"/>
  <c r="T18" i="20"/>
  <c r="T51" i="20"/>
  <c r="T90" i="20"/>
  <c r="T123" i="20"/>
  <c r="T150" i="20"/>
  <c r="T178" i="20"/>
  <c r="AC89" i="20"/>
  <c r="AC143" i="20"/>
  <c r="AC63" i="20"/>
  <c r="I145" i="20"/>
  <c r="U28" i="20"/>
  <c r="U167" i="20"/>
  <c r="X38" i="20"/>
  <c r="X165" i="20"/>
  <c r="L115" i="20"/>
  <c r="V27" i="20"/>
  <c r="V153" i="20"/>
  <c r="N133" i="20"/>
  <c r="H33" i="20"/>
  <c r="H39" i="20" s="1"/>
  <c r="AC184" i="20"/>
  <c r="AC174" i="20"/>
  <c r="AC165" i="20"/>
  <c r="AC138" i="20"/>
  <c r="AC78" i="20"/>
  <c r="AC51" i="20"/>
  <c r="AC36" i="20"/>
  <c r="AC27" i="20"/>
  <c r="AC157" i="20"/>
  <c r="AC119" i="20"/>
  <c r="AC144" i="20"/>
  <c r="AC183" i="20"/>
  <c r="AC173" i="20"/>
  <c r="AC163" i="20"/>
  <c r="AC133" i="20"/>
  <c r="AC151" i="20"/>
  <c r="AC112" i="20"/>
  <c r="AC77" i="20"/>
  <c r="AC65" i="20"/>
  <c r="AC35" i="20"/>
  <c r="AC152" i="20"/>
  <c r="AC113" i="20"/>
  <c r="AC137" i="20"/>
  <c r="AC88" i="20"/>
  <c r="AC182" i="20"/>
  <c r="AC195" i="20" s="1"/>
  <c r="AC172" i="20"/>
  <c r="AC162" i="20"/>
  <c r="AC129" i="20"/>
  <c r="AC147" i="20"/>
  <c r="AC106" i="20"/>
  <c r="AC76" i="20"/>
  <c r="AC64" i="20"/>
  <c r="AC47" i="20"/>
  <c r="AC34" i="20"/>
  <c r="AC22" i="20"/>
  <c r="AC148" i="20"/>
  <c r="AC107" i="20"/>
  <c r="AC132" i="20"/>
  <c r="AC180" i="20"/>
  <c r="AC193" i="20" s="1"/>
  <c r="AC121" i="20"/>
  <c r="AC92" i="20"/>
  <c r="AC72" i="20"/>
  <c r="AC62" i="20"/>
  <c r="AC31" i="20"/>
  <c r="AC20" i="20"/>
  <c r="AC90" i="20"/>
  <c r="AC124" i="20"/>
  <c r="AC14" i="20"/>
  <c r="AC186" i="20"/>
  <c r="AC178" i="20"/>
  <c r="AC167" i="20"/>
  <c r="AC150" i="20"/>
  <c r="AC126" i="20"/>
  <c r="AC81" i="20"/>
  <c r="AC70" i="20"/>
  <c r="AC60" i="20"/>
  <c r="AC29" i="20"/>
  <c r="AC18" i="20"/>
  <c r="AC127" i="20"/>
  <c r="AC153" i="20"/>
  <c r="AC114" i="20"/>
  <c r="AC12" i="20"/>
  <c r="AC185" i="20"/>
  <c r="AC175" i="20"/>
  <c r="AC166" i="20"/>
  <c r="AC145" i="20"/>
  <c r="AC100" i="20"/>
  <c r="AC122" i="20"/>
  <c r="AC69" i="20"/>
  <c r="AC38" i="20"/>
  <c r="AC28" i="20"/>
  <c r="AC91" i="20"/>
  <c r="AC123" i="20"/>
  <c r="F154" i="20"/>
  <c r="F145" i="20"/>
  <c r="F133" i="20"/>
  <c r="F125" i="20"/>
  <c r="F115" i="20"/>
  <c r="F100" i="20"/>
  <c r="F93" i="20"/>
  <c r="F63" i="20"/>
  <c r="F45" i="20"/>
  <c r="F21" i="20"/>
  <c r="F174" i="20"/>
  <c r="F12" i="20"/>
  <c r="F180" i="20"/>
  <c r="F193" i="20" s="1"/>
  <c r="F162" i="20"/>
  <c r="F153" i="20"/>
  <c r="F143" i="20"/>
  <c r="F130" i="20"/>
  <c r="F121" i="20"/>
  <c r="F108" i="20"/>
  <c r="F76" i="20"/>
  <c r="F62" i="20"/>
  <c r="F42" i="20"/>
  <c r="F43" i="20" s="1"/>
  <c r="F29" i="20"/>
  <c r="F165" i="20"/>
  <c r="F185" i="20"/>
  <c r="F168" i="20"/>
  <c r="F151" i="20"/>
  <c r="F138" i="20"/>
  <c r="F128" i="20"/>
  <c r="F119" i="20"/>
  <c r="F106" i="20"/>
  <c r="F88" i="20"/>
  <c r="F71" i="20"/>
  <c r="F60" i="20"/>
  <c r="F38" i="20"/>
  <c r="F27" i="20"/>
  <c r="F178" i="20"/>
  <c r="F13" i="20"/>
  <c r="F175" i="20"/>
  <c r="F161" i="20"/>
  <c r="F150" i="20"/>
  <c r="F137" i="20"/>
  <c r="F127" i="20"/>
  <c r="F183" i="20"/>
  <c r="F166" i="20"/>
  <c r="F149" i="20"/>
  <c r="F126" i="20"/>
  <c r="F114" i="20"/>
  <c r="F81" i="20"/>
  <c r="F69" i="20"/>
  <c r="F51" i="20"/>
  <c r="F35" i="20"/>
  <c r="F22" i="20"/>
  <c r="F90" i="20"/>
  <c r="F173" i="20"/>
  <c r="F158" i="20"/>
  <c r="F148" i="20"/>
  <c r="F124" i="20"/>
  <c r="F163" i="20"/>
  <c r="F182" i="20"/>
  <c r="F195" i="20" s="1"/>
  <c r="F157" i="20"/>
  <c r="F147" i="20"/>
  <c r="F132" i="20"/>
  <c r="F123" i="20"/>
  <c r="F112" i="20"/>
  <c r="F181" i="20"/>
  <c r="F194" i="20" s="1"/>
  <c r="F78" i="20"/>
  <c r="F65" i="20"/>
  <c r="F47" i="20"/>
  <c r="F31" i="20"/>
  <c r="F19" i="20"/>
  <c r="F186" i="20"/>
  <c r="F172" i="20"/>
  <c r="F144" i="20"/>
  <c r="F131" i="20"/>
  <c r="F122" i="20"/>
  <c r="F171" i="20"/>
  <c r="F77" i="20"/>
  <c r="F64" i="20"/>
  <c r="F30" i="20"/>
  <c r="F18" i="20"/>
  <c r="F89" i="20"/>
  <c r="F152" i="20"/>
  <c r="F92" i="20"/>
  <c r="F167" i="20"/>
  <c r="F91" i="20"/>
  <c r="F129" i="20"/>
  <c r="F184" i="20"/>
  <c r="F120" i="20"/>
  <c r="F36" i="20"/>
  <c r="F14" i="20"/>
  <c r="F72" i="20"/>
  <c r="F34" i="20"/>
  <c r="F11" i="20"/>
  <c r="F113" i="20"/>
  <c r="F70" i="20"/>
  <c r="F28" i="20"/>
  <c r="F107" i="20"/>
  <c r="F179" i="20"/>
  <c r="F192" i="20" s="1"/>
  <c r="F61" i="20"/>
  <c r="F20" i="20"/>
  <c r="P186" i="20"/>
  <c r="P178" i="20"/>
  <c r="P167" i="20"/>
  <c r="P157" i="20"/>
  <c r="P148" i="20"/>
  <c r="P127" i="20"/>
  <c r="P119" i="20"/>
  <c r="P107" i="20"/>
  <c r="P90" i="20"/>
  <c r="P62" i="20"/>
  <c r="P28" i="20"/>
  <c r="P81" i="20"/>
  <c r="P29" i="20"/>
  <c r="P184" i="20"/>
  <c r="P174" i="20"/>
  <c r="P165" i="20"/>
  <c r="P154" i="20"/>
  <c r="P145" i="20"/>
  <c r="P133" i="20"/>
  <c r="P125" i="20"/>
  <c r="P115" i="20"/>
  <c r="P100" i="20"/>
  <c r="P77" i="20"/>
  <c r="P13" i="20"/>
  <c r="P69" i="20"/>
  <c r="P70" i="20"/>
  <c r="P182" i="20"/>
  <c r="P195" i="20" s="1"/>
  <c r="P143" i="20"/>
  <c r="P129" i="20"/>
  <c r="P72" i="20"/>
  <c r="P14" i="20"/>
  <c r="P35" i="20"/>
  <c r="P22" i="20"/>
  <c r="P181" i="20"/>
  <c r="P194" i="20" s="1"/>
  <c r="P168" i="20"/>
  <c r="P153" i="20"/>
  <c r="P128" i="20"/>
  <c r="P114" i="20"/>
  <c r="P93" i="20"/>
  <c r="P12" i="20"/>
  <c r="P45" i="20"/>
  <c r="P19" i="20"/>
  <c r="P180" i="20"/>
  <c r="P193" i="20" s="1"/>
  <c r="P166" i="20"/>
  <c r="P152" i="20"/>
  <c r="P138" i="20"/>
  <c r="P126" i="20"/>
  <c r="P113" i="20"/>
  <c r="P92" i="20"/>
  <c r="P51" i="20"/>
  <c r="P11" i="20"/>
  <c r="P38" i="20"/>
  <c r="P76" i="20"/>
  <c r="P175" i="20"/>
  <c r="P162" i="20"/>
  <c r="P150" i="20"/>
  <c r="P123" i="20"/>
  <c r="P89" i="20"/>
  <c r="P31" i="20"/>
  <c r="P21" i="20"/>
  <c r="P60" i="20"/>
  <c r="P173" i="20"/>
  <c r="P161" i="20"/>
  <c r="P149" i="20"/>
  <c r="P132" i="20"/>
  <c r="P122" i="20"/>
  <c r="P108" i="20"/>
  <c r="P71" i="20"/>
  <c r="P27" i="20"/>
  <c r="P42" i="20"/>
  <c r="P43" i="20" s="1"/>
  <c r="P61" i="20"/>
  <c r="P47" i="20"/>
  <c r="P185" i="20"/>
  <c r="P172" i="20"/>
  <c r="P147" i="20"/>
  <c r="P131" i="20"/>
  <c r="P121" i="20"/>
  <c r="P106" i="20"/>
  <c r="P88" i="20"/>
  <c r="P20" i="20"/>
  <c r="P30" i="20"/>
  <c r="P183" i="20"/>
  <c r="P171" i="20"/>
  <c r="P158" i="20"/>
  <c r="P144" i="20"/>
  <c r="P130" i="20"/>
  <c r="P120" i="20"/>
  <c r="P78" i="20"/>
  <c r="P18" i="20"/>
  <c r="P63" i="20"/>
  <c r="P34" i="20"/>
  <c r="E172" i="20"/>
  <c r="E27" i="20"/>
  <c r="E60" i="20"/>
  <c r="E119" i="20"/>
  <c r="E143" i="20"/>
  <c r="E18" i="20"/>
  <c r="E91" i="20"/>
  <c r="K180" i="20"/>
  <c r="K193" i="20" s="1"/>
  <c r="K157" i="20"/>
  <c r="K119" i="20"/>
  <c r="K149" i="20"/>
  <c r="K108" i="20"/>
  <c r="K78" i="20"/>
  <c r="K51" i="20"/>
  <c r="K36" i="20"/>
  <c r="K27" i="20"/>
  <c r="K100" i="20"/>
  <c r="K129" i="20"/>
  <c r="K147" i="20"/>
  <c r="K179" i="20"/>
  <c r="K192" i="20" s="1"/>
  <c r="K168" i="20"/>
  <c r="K152" i="20"/>
  <c r="K113" i="20"/>
  <c r="K144" i="20"/>
  <c r="K77" i="20"/>
  <c r="K65" i="20"/>
  <c r="K35" i="20"/>
  <c r="K12" i="20"/>
  <c r="K154" i="20"/>
  <c r="K122" i="20"/>
  <c r="K186" i="20"/>
  <c r="K178" i="20"/>
  <c r="K167" i="20"/>
  <c r="K148" i="20"/>
  <c r="K107" i="20"/>
  <c r="K137" i="20"/>
  <c r="K90" i="20"/>
  <c r="K76" i="20"/>
  <c r="K64" i="20"/>
  <c r="K47" i="20"/>
  <c r="K34" i="20"/>
  <c r="K22" i="20"/>
  <c r="K151" i="20"/>
  <c r="K14" i="20"/>
  <c r="K133" i="20"/>
  <c r="K184" i="20"/>
  <c r="K174" i="20"/>
  <c r="K165" i="20"/>
  <c r="K92" i="20"/>
  <c r="K128" i="20"/>
  <c r="K88" i="20"/>
  <c r="K72" i="20"/>
  <c r="K62" i="20"/>
  <c r="K31" i="20"/>
  <c r="K20" i="20"/>
  <c r="K112" i="20"/>
  <c r="K18" i="20"/>
  <c r="K183" i="20"/>
  <c r="K173" i="20"/>
  <c r="K163" i="20"/>
  <c r="K131" i="20"/>
  <c r="K91" i="20"/>
  <c r="K124" i="20"/>
  <c r="K71" i="20"/>
  <c r="K61" i="20"/>
  <c r="K42" i="20"/>
  <c r="K43" i="20" s="1"/>
  <c r="K30" i="20"/>
  <c r="K19" i="20"/>
  <c r="K11" i="20"/>
  <c r="K121" i="20"/>
  <c r="K182" i="20"/>
  <c r="K195" i="20" s="1"/>
  <c r="K172" i="20"/>
  <c r="K162" i="20"/>
  <c r="K127" i="20"/>
  <c r="K158" i="20"/>
  <c r="K120" i="20"/>
  <c r="K81" i="20"/>
  <c r="K70" i="20"/>
  <c r="K60" i="20"/>
  <c r="K29" i="20"/>
  <c r="K145" i="20"/>
  <c r="K106" i="20"/>
  <c r="K181" i="20"/>
  <c r="K194" i="20" s="1"/>
  <c r="K171" i="20"/>
  <c r="K93" i="20"/>
  <c r="K123" i="20"/>
  <c r="K153" i="20"/>
  <c r="K114" i="20"/>
  <c r="K69" i="20"/>
  <c r="K38" i="20"/>
  <c r="K28" i="20"/>
  <c r="K125" i="20"/>
  <c r="K150" i="20"/>
  <c r="K138" i="20"/>
  <c r="K161" i="20"/>
  <c r="T22" i="20"/>
  <c r="T60" i="20"/>
  <c r="T92" i="20"/>
  <c r="T127" i="20"/>
  <c r="T152" i="20"/>
  <c r="AC108" i="20"/>
  <c r="AC19" i="20"/>
  <c r="AC71" i="20"/>
  <c r="AC154" i="20"/>
  <c r="I62" i="20"/>
  <c r="I154" i="20"/>
  <c r="U38" i="20"/>
  <c r="U178" i="20"/>
  <c r="K45" i="20"/>
  <c r="K175" i="20"/>
  <c r="X88" i="20"/>
  <c r="X174" i="20"/>
  <c r="L127" i="20"/>
  <c r="V184" i="20"/>
  <c r="M81" i="20"/>
  <c r="P65" i="20"/>
  <c r="P179" i="20"/>
  <c r="P192" i="20" s="1"/>
  <c r="O107" i="20"/>
  <c r="N165" i="20"/>
  <c r="N169" i="20" s="1"/>
  <c r="T185" i="20"/>
  <c r="T175" i="20"/>
  <c r="T166" i="20"/>
  <c r="T147" i="20"/>
  <c r="T126" i="20"/>
  <c r="T106" i="20"/>
  <c r="T89" i="20"/>
  <c r="T63" i="20"/>
  <c r="T45" i="20"/>
  <c r="T21" i="20"/>
  <c r="T11" i="20"/>
  <c r="T184" i="20"/>
  <c r="T174" i="20"/>
  <c r="T165" i="20"/>
  <c r="T154" i="20"/>
  <c r="T145" i="20"/>
  <c r="T133" i="20"/>
  <c r="T125" i="20"/>
  <c r="T115" i="20"/>
  <c r="T100" i="20"/>
  <c r="T88" i="20"/>
  <c r="T72" i="20"/>
  <c r="T62" i="20"/>
  <c r="T31" i="20"/>
  <c r="T20" i="20"/>
  <c r="T183" i="20"/>
  <c r="T173" i="20"/>
  <c r="T163" i="20"/>
  <c r="T153" i="20"/>
  <c r="T144" i="20"/>
  <c r="T132" i="20"/>
  <c r="T124" i="20"/>
  <c r="T114" i="20"/>
  <c r="T71" i="20"/>
  <c r="T61" i="20"/>
  <c r="T42" i="20"/>
  <c r="T43" i="20" s="1"/>
  <c r="T30" i="20"/>
  <c r="T19" i="20"/>
  <c r="T181" i="20"/>
  <c r="T194" i="20" s="1"/>
  <c r="T171" i="20"/>
  <c r="T161" i="20"/>
  <c r="T151" i="20"/>
  <c r="T130" i="20"/>
  <c r="T122" i="20"/>
  <c r="T112" i="20"/>
  <c r="T93" i="20"/>
  <c r="T69" i="20"/>
  <c r="T38" i="20"/>
  <c r="T28" i="20"/>
  <c r="T179" i="20"/>
  <c r="T192" i="20" s="1"/>
  <c r="T168" i="20"/>
  <c r="T158" i="20"/>
  <c r="T149" i="20"/>
  <c r="T137" i="20"/>
  <c r="T128" i="20"/>
  <c r="T120" i="20"/>
  <c r="T108" i="20"/>
  <c r="T91" i="20"/>
  <c r="T77" i="20"/>
  <c r="T65" i="20"/>
  <c r="T35" i="20"/>
  <c r="T13" i="20"/>
  <c r="R179" i="20"/>
  <c r="R192" i="20" s="1"/>
  <c r="R168" i="20"/>
  <c r="R158" i="20"/>
  <c r="R149" i="20"/>
  <c r="R137" i="20"/>
  <c r="R128" i="20"/>
  <c r="R120" i="20"/>
  <c r="R108" i="20"/>
  <c r="R91" i="20"/>
  <c r="R51" i="20"/>
  <c r="R35" i="20"/>
  <c r="R63" i="20"/>
  <c r="R12" i="20"/>
  <c r="R34" i="20"/>
  <c r="R42" i="20"/>
  <c r="R43" i="20" s="1"/>
  <c r="R184" i="20"/>
  <c r="R174" i="20"/>
  <c r="R165" i="20"/>
  <c r="R154" i="20"/>
  <c r="R145" i="20"/>
  <c r="R133" i="20"/>
  <c r="R125" i="20"/>
  <c r="R115" i="20"/>
  <c r="R100" i="20"/>
  <c r="R88" i="20"/>
  <c r="R31" i="20"/>
  <c r="R13" i="20"/>
  <c r="R38" i="20"/>
  <c r="R70" i="20"/>
  <c r="R77" i="20"/>
  <c r="R183" i="20"/>
  <c r="R173" i="20"/>
  <c r="R163" i="20"/>
  <c r="R153" i="20"/>
  <c r="R144" i="20"/>
  <c r="R132" i="20"/>
  <c r="R124" i="20"/>
  <c r="R114" i="20"/>
  <c r="R78" i="20"/>
  <c r="R27" i="20"/>
  <c r="R61" i="20"/>
  <c r="R64" i="20"/>
  <c r="R65" i="20"/>
  <c r="R175" i="20"/>
  <c r="R143" i="20"/>
  <c r="R127" i="20"/>
  <c r="R112" i="20"/>
  <c r="R89" i="20"/>
  <c r="R71" i="20"/>
  <c r="R28" i="20"/>
  <c r="R29" i="20"/>
  <c r="R186" i="20"/>
  <c r="R171" i="20"/>
  <c r="R138" i="20"/>
  <c r="R123" i="20"/>
  <c r="R107" i="20"/>
  <c r="R19" i="20"/>
  <c r="R185" i="20"/>
  <c r="R152" i="20"/>
  <c r="R122" i="20"/>
  <c r="R106" i="20"/>
  <c r="R62" i="20"/>
  <c r="R81" i="20"/>
  <c r="R14" i="20"/>
  <c r="R182" i="20"/>
  <c r="R195" i="20" s="1"/>
  <c r="R167" i="20"/>
  <c r="R151" i="20"/>
  <c r="R121" i="20"/>
  <c r="R76" i="20"/>
  <c r="R181" i="20"/>
  <c r="R194" i="20" s="1"/>
  <c r="R166" i="20"/>
  <c r="R150" i="20"/>
  <c r="R131" i="20"/>
  <c r="R119" i="20"/>
  <c r="R93" i="20"/>
  <c r="R36" i="20"/>
  <c r="R69" i="20"/>
  <c r="R60" i="20"/>
  <c r="R30" i="20"/>
  <c r="R180" i="20"/>
  <c r="R193" i="20" s="1"/>
  <c r="R162" i="20"/>
  <c r="R148" i="20"/>
  <c r="R130" i="20"/>
  <c r="R92" i="20"/>
  <c r="R20" i="20"/>
  <c r="R47" i="20"/>
  <c r="R11" i="20"/>
  <c r="R178" i="20"/>
  <c r="R161" i="20"/>
  <c r="R147" i="20"/>
  <c r="R129" i="20"/>
  <c r="R113" i="20"/>
  <c r="R90" i="20"/>
  <c r="R18" i="20"/>
  <c r="R45" i="20"/>
  <c r="R157" i="20"/>
  <c r="R126" i="20"/>
  <c r="R72" i="20"/>
  <c r="R21" i="20"/>
  <c r="R172" i="20"/>
  <c r="R22" i="20"/>
  <c r="T27" i="20"/>
  <c r="T64" i="20"/>
  <c r="T129" i="20"/>
  <c r="T157" i="20"/>
  <c r="T182" i="20"/>
  <c r="T195" i="20" s="1"/>
  <c r="AC120" i="20"/>
  <c r="AC21" i="20"/>
  <c r="AC161" i="20"/>
  <c r="I72" i="20"/>
  <c r="I165" i="20"/>
  <c r="U186" i="20"/>
  <c r="X100" i="20"/>
  <c r="X184" i="20"/>
  <c r="V62" i="20"/>
  <c r="V175" i="20"/>
  <c r="M144" i="20"/>
  <c r="P36" i="20"/>
  <c r="O121" i="20"/>
  <c r="L181" i="20"/>
  <c r="L194" i="20" s="1"/>
  <c r="L171" i="20"/>
  <c r="L161" i="20"/>
  <c r="L151" i="20"/>
  <c r="L130" i="20"/>
  <c r="L122" i="20"/>
  <c r="L112" i="20"/>
  <c r="L93" i="20"/>
  <c r="L69" i="20"/>
  <c r="L38" i="20"/>
  <c r="L28" i="20"/>
  <c r="L179" i="20"/>
  <c r="L192" i="20" s="1"/>
  <c r="L168" i="20"/>
  <c r="L158" i="20"/>
  <c r="L149" i="20"/>
  <c r="L137" i="20"/>
  <c r="L128" i="20"/>
  <c r="L120" i="20"/>
  <c r="L108" i="20"/>
  <c r="L91" i="20"/>
  <c r="L77" i="20"/>
  <c r="L65" i="20"/>
  <c r="L35" i="20"/>
  <c r="L13" i="20"/>
  <c r="L185" i="20"/>
  <c r="L173" i="20"/>
  <c r="L147" i="20"/>
  <c r="L132" i="20"/>
  <c r="L121" i="20"/>
  <c r="L106" i="20"/>
  <c r="L45" i="20"/>
  <c r="L30" i="20"/>
  <c r="L14" i="20"/>
  <c r="L184" i="20"/>
  <c r="L172" i="20"/>
  <c r="L157" i="20"/>
  <c r="L145" i="20"/>
  <c r="L131" i="20"/>
  <c r="L119" i="20"/>
  <c r="L100" i="20"/>
  <c r="L81" i="20"/>
  <c r="L64" i="20"/>
  <c r="L29" i="20"/>
  <c r="L12" i="20"/>
  <c r="L183" i="20"/>
  <c r="L144" i="20"/>
  <c r="L129" i="20"/>
  <c r="L78" i="20"/>
  <c r="L63" i="20"/>
  <c r="L42" i="20"/>
  <c r="L43" i="20" s="1"/>
  <c r="L27" i="20"/>
  <c r="L11" i="20"/>
  <c r="L180" i="20"/>
  <c r="L193" i="20" s="1"/>
  <c r="L166" i="20"/>
  <c r="L153" i="20"/>
  <c r="L138" i="20"/>
  <c r="L126" i="20"/>
  <c r="L114" i="20"/>
  <c r="L92" i="20"/>
  <c r="L61" i="20"/>
  <c r="L36" i="20"/>
  <c r="L21" i="20"/>
  <c r="L178" i="20"/>
  <c r="L165" i="20"/>
  <c r="L152" i="20"/>
  <c r="L125" i="20"/>
  <c r="L113" i="20"/>
  <c r="L90" i="20"/>
  <c r="L72" i="20"/>
  <c r="L60" i="20"/>
  <c r="L34" i="20"/>
  <c r="L20" i="20"/>
  <c r="L175" i="20"/>
  <c r="L163" i="20"/>
  <c r="L150" i="20"/>
  <c r="L124" i="20"/>
  <c r="L89" i="20"/>
  <c r="L71" i="20"/>
  <c r="L51" i="20"/>
  <c r="L19" i="20"/>
  <c r="L186" i="20"/>
  <c r="L174" i="20"/>
  <c r="L162" i="20"/>
  <c r="L148" i="20"/>
  <c r="L133" i="20"/>
  <c r="L123" i="20"/>
  <c r="L107" i="20"/>
  <c r="L88" i="20"/>
  <c r="L70" i="20"/>
  <c r="L47" i="20"/>
  <c r="L31" i="20"/>
  <c r="L18" i="20"/>
  <c r="E19" i="20"/>
  <c r="E163" i="20"/>
  <c r="E29" i="20"/>
  <c r="E64" i="20"/>
  <c r="E120" i="20"/>
  <c r="E47" i="20"/>
  <c r="E108" i="20"/>
  <c r="E158" i="20"/>
  <c r="T29" i="20"/>
  <c r="T107" i="20"/>
  <c r="T131" i="20"/>
  <c r="T186" i="20"/>
  <c r="AC128" i="20"/>
  <c r="AC30" i="20"/>
  <c r="AC168" i="20"/>
  <c r="I88" i="20"/>
  <c r="I174" i="20"/>
  <c r="U92" i="20"/>
  <c r="U69" i="20"/>
  <c r="K13" i="20"/>
  <c r="X115" i="20"/>
  <c r="L22" i="20"/>
  <c r="L154" i="20"/>
  <c r="V78" i="20"/>
  <c r="M106" i="20"/>
  <c r="M123" i="20"/>
  <c r="P91" i="20"/>
  <c r="O132" i="20"/>
  <c r="Y20" i="20"/>
  <c r="H169" i="20"/>
  <c r="H79" i="20"/>
  <c r="S113" i="20"/>
  <c r="S93" i="20"/>
  <c r="S143" i="20"/>
  <c r="S157" i="20"/>
  <c r="S159" i="20" s="1"/>
  <c r="S92" i="20"/>
  <c r="S29" i="20"/>
  <c r="S60" i="20"/>
  <c r="S70" i="20"/>
  <c r="S73" i="20" s="1"/>
  <c r="S81" i="20"/>
  <c r="S129" i="20"/>
  <c r="S144" i="20"/>
  <c r="S166" i="20"/>
  <c r="S169" i="20" s="1"/>
  <c r="S175" i="20"/>
  <c r="S185" i="20"/>
  <c r="H116" i="20"/>
  <c r="S127" i="20"/>
  <c r="S18" i="20"/>
  <c r="S126" i="20"/>
  <c r="S106" i="20"/>
  <c r="S109" i="20" s="1"/>
  <c r="S22" i="20"/>
  <c r="S34" i="20"/>
  <c r="S47" i="20"/>
  <c r="S64" i="20"/>
  <c r="S76" i="20"/>
  <c r="S150" i="20"/>
  <c r="S124" i="20"/>
  <c r="S90" i="20"/>
  <c r="S171" i="20"/>
  <c r="S181" i="20"/>
  <c r="S194" i="20" s="1"/>
  <c r="Z185" i="20"/>
  <c r="Z175" i="20"/>
  <c r="Z166" i="20"/>
  <c r="Z147" i="20"/>
  <c r="Z126" i="20"/>
  <c r="Z106" i="20"/>
  <c r="Z89" i="20"/>
  <c r="Z38" i="20"/>
  <c r="Z13" i="20"/>
  <c r="Z30" i="20"/>
  <c r="Z14" i="20"/>
  <c r="Z184" i="20"/>
  <c r="Z174" i="20"/>
  <c r="Z165" i="20"/>
  <c r="Z154" i="20"/>
  <c r="Z145" i="20"/>
  <c r="Z133" i="20"/>
  <c r="Z125" i="20"/>
  <c r="Z115" i="20"/>
  <c r="Z100" i="20"/>
  <c r="Z88" i="20"/>
  <c r="Z11" i="20"/>
  <c r="Z34" i="20"/>
  <c r="Z77" i="20"/>
  <c r="Z183" i="20"/>
  <c r="Z173" i="20"/>
  <c r="Z163" i="20"/>
  <c r="Z153" i="20"/>
  <c r="Z144" i="20"/>
  <c r="Z132" i="20"/>
  <c r="Z124" i="20"/>
  <c r="Z114" i="20"/>
  <c r="Z28" i="20"/>
  <c r="Z81" i="20"/>
  <c r="Z29" i="20"/>
  <c r="Z71" i="20"/>
  <c r="Z19" i="20"/>
  <c r="Z182" i="20"/>
  <c r="Z195" i="20" s="1"/>
  <c r="Z172" i="20"/>
  <c r="Z162" i="20"/>
  <c r="Z152" i="20"/>
  <c r="Z143" i="20"/>
  <c r="Z131" i="20"/>
  <c r="Z123" i="20"/>
  <c r="Z113" i="20"/>
  <c r="Z21" i="20"/>
  <c r="Z76" i="20"/>
  <c r="Z22" i="20"/>
  <c r="Z65" i="20"/>
  <c r="Z72" i="20"/>
  <c r="Z181" i="20"/>
  <c r="Z194" i="20" s="1"/>
  <c r="Z171" i="20"/>
  <c r="Z161" i="20"/>
  <c r="Z151" i="20"/>
  <c r="Z130" i="20"/>
  <c r="Z122" i="20"/>
  <c r="Z112" i="20"/>
  <c r="Z93" i="20"/>
  <c r="Z69" i="20"/>
  <c r="Z12" i="20"/>
  <c r="Z70" i="20"/>
  <c r="Z61" i="20"/>
  <c r="Z180" i="20"/>
  <c r="Z193" i="20" s="1"/>
  <c r="Z150" i="20"/>
  <c r="Z138" i="20"/>
  <c r="Z129" i="20"/>
  <c r="Z121" i="20"/>
  <c r="Z92" i="20"/>
  <c r="Z63" i="20"/>
  <c r="Z78" i="20"/>
  <c r="Z64" i="20"/>
  <c r="Z51" i="20"/>
  <c r="Z62" i="20"/>
  <c r="Z179" i="20"/>
  <c r="Z192" i="20" s="1"/>
  <c r="Z168" i="20"/>
  <c r="Z158" i="20"/>
  <c r="Z149" i="20"/>
  <c r="Z137" i="20"/>
  <c r="Z128" i="20"/>
  <c r="Z120" i="20"/>
  <c r="Z108" i="20"/>
  <c r="Z91" i="20"/>
  <c r="Z31" i="20"/>
  <c r="Z60" i="20"/>
  <c r="Z36" i="20"/>
  <c r="Z42" i="20"/>
  <c r="Z43" i="20" s="1"/>
  <c r="Z186" i="20"/>
  <c r="Z178" i="20"/>
  <c r="Z167" i="20"/>
  <c r="Z157" i="20"/>
  <c r="Z148" i="20"/>
  <c r="Z127" i="20"/>
  <c r="Z119" i="20"/>
  <c r="Z107" i="20"/>
  <c r="Z90" i="20"/>
  <c r="Z45" i="20"/>
  <c r="Z27" i="20"/>
  <c r="Z47" i="20"/>
  <c r="Z18" i="20"/>
  <c r="Z35" i="20"/>
  <c r="Z20" i="20"/>
  <c r="AA182" i="20"/>
  <c r="AA195" i="20" s="1"/>
  <c r="AA172" i="20"/>
  <c r="AA162" i="20"/>
  <c r="AA129" i="20"/>
  <c r="AA147" i="20"/>
  <c r="AA106" i="20"/>
  <c r="AA77" i="20"/>
  <c r="AA65" i="20"/>
  <c r="AA35" i="20"/>
  <c r="AA158" i="20"/>
  <c r="AA108" i="20"/>
  <c r="AA114" i="20"/>
  <c r="AA181" i="20"/>
  <c r="AA194" i="20" s="1"/>
  <c r="AA171" i="20"/>
  <c r="AA161" i="20"/>
  <c r="AA125" i="20"/>
  <c r="AA93" i="20"/>
  <c r="AA76" i="20"/>
  <c r="AA64" i="20"/>
  <c r="AA47" i="20"/>
  <c r="AA34" i="20"/>
  <c r="AA22" i="20"/>
  <c r="AA119" i="20"/>
  <c r="AA143" i="20"/>
  <c r="AA13" i="20"/>
  <c r="AA113" i="20"/>
  <c r="AA180" i="20"/>
  <c r="AA193" i="20" s="1"/>
  <c r="AA121" i="20"/>
  <c r="AA92" i="20"/>
  <c r="AA63" i="20"/>
  <c r="AA45" i="20"/>
  <c r="AA21" i="20"/>
  <c r="AA152" i="20"/>
  <c r="AA123" i="20"/>
  <c r="AA148" i="20"/>
  <c r="AA14" i="20"/>
  <c r="AA179" i="20"/>
  <c r="AA192" i="20" s="1"/>
  <c r="AA168" i="20"/>
  <c r="AA154" i="20"/>
  <c r="AA115" i="20"/>
  <c r="AA130" i="20"/>
  <c r="AA91" i="20"/>
  <c r="AA72" i="20"/>
  <c r="AA62" i="20"/>
  <c r="AA31" i="20"/>
  <c r="AA20" i="20"/>
  <c r="AA144" i="20"/>
  <c r="AA127" i="20"/>
  <c r="AA11" i="20"/>
  <c r="AA186" i="20"/>
  <c r="AA178" i="20"/>
  <c r="AA167" i="20"/>
  <c r="AA150" i="20"/>
  <c r="AA126" i="20"/>
  <c r="AA71" i="20"/>
  <c r="AA61" i="20"/>
  <c r="AA42" i="20"/>
  <c r="AA43" i="20" s="1"/>
  <c r="AA30" i="20"/>
  <c r="AA19" i="20"/>
  <c r="AA124" i="20"/>
  <c r="AA90" i="20"/>
  <c r="AA107" i="20"/>
  <c r="AA120" i="20"/>
  <c r="AA185" i="20"/>
  <c r="AA175" i="20"/>
  <c r="AA166" i="20"/>
  <c r="AA145" i="20"/>
  <c r="AA100" i="20"/>
  <c r="AA122" i="20"/>
  <c r="AA81" i="20"/>
  <c r="AA70" i="20"/>
  <c r="AA60" i="20"/>
  <c r="AA29" i="20"/>
  <c r="AA18" i="20"/>
  <c r="AA131" i="20"/>
  <c r="AA137" i="20"/>
  <c r="AA88" i="20"/>
  <c r="AA184" i="20"/>
  <c r="AA174" i="20"/>
  <c r="AA165" i="20"/>
  <c r="AA138" i="20"/>
  <c r="AA69" i="20"/>
  <c r="AA38" i="20"/>
  <c r="AA28" i="20"/>
  <c r="AA89" i="20"/>
  <c r="AA149" i="20"/>
  <c r="AA153" i="20"/>
  <c r="AA183" i="20"/>
  <c r="AA173" i="20"/>
  <c r="AA163" i="20"/>
  <c r="AA133" i="20"/>
  <c r="AA151" i="20"/>
  <c r="AA112" i="20"/>
  <c r="AA78" i="20"/>
  <c r="AA51" i="20"/>
  <c r="AA36" i="20"/>
  <c r="AA27" i="20"/>
  <c r="AA157" i="20"/>
  <c r="AA159" i="20" s="1"/>
  <c r="AA12" i="20"/>
  <c r="AA128" i="20"/>
  <c r="AA132" i="20"/>
  <c r="S12" i="20"/>
  <c r="S15" i="20" s="1"/>
  <c r="S119" i="20"/>
  <c r="S130" i="20"/>
  <c r="S27" i="20"/>
  <c r="S36" i="20"/>
  <c r="S51" i="20"/>
  <c r="S78" i="20"/>
  <c r="S121" i="20"/>
  <c r="S132" i="20"/>
  <c r="S163" i="20"/>
  <c r="S173" i="20"/>
  <c r="H24" i="20"/>
  <c r="H15" i="20"/>
  <c r="H66" i="20"/>
  <c r="H73" i="20"/>
  <c r="H134" i="20"/>
  <c r="H191" i="20"/>
  <c r="H187" i="20"/>
  <c r="H94" i="20"/>
  <c r="H96" i="20" s="1"/>
  <c r="H159" i="20"/>
  <c r="E129" i="20"/>
  <c r="E51" i="20"/>
  <c r="E167" i="20"/>
  <c r="E113" i="20"/>
  <c r="E30" i="20"/>
  <c r="E153" i="20"/>
  <c r="E89" i="20"/>
  <c r="AE24" i="26"/>
  <c r="BR109" i="26"/>
  <c r="N24" i="26"/>
  <c r="N66" i="26"/>
  <c r="N94" i="26"/>
  <c r="N96" i="26" s="1"/>
  <c r="N73" i="26"/>
  <c r="AJ134" i="26"/>
  <c r="AH66" i="26"/>
  <c r="AH94" i="26"/>
  <c r="AH96" i="26" s="1"/>
  <c r="BE73" i="26"/>
  <c r="BM181" i="26"/>
  <c r="BM185" i="26"/>
  <c r="AY24" i="26"/>
  <c r="Y24" i="26"/>
  <c r="G15" i="26"/>
  <c r="AD181" i="26"/>
  <c r="AD185" i="26"/>
  <c r="AI155" i="26"/>
  <c r="AQ181" i="26"/>
  <c r="AQ185" i="26"/>
  <c r="BB24" i="26"/>
  <c r="BB155" i="26"/>
  <c r="M94" i="26"/>
  <c r="M96" i="26" s="1"/>
  <c r="M79" i="26"/>
  <c r="BH24" i="26"/>
  <c r="R134" i="26"/>
  <c r="BD185" i="26"/>
  <c r="BD181" i="26"/>
  <c r="BD159" i="26"/>
  <c r="CA109" i="26"/>
  <c r="BY73" i="26"/>
  <c r="BY181" i="26"/>
  <c r="BY185" i="26"/>
  <c r="BL134" i="26"/>
  <c r="BL15" i="26"/>
  <c r="AX109" i="26"/>
  <c r="BQ33" i="26"/>
  <c r="BQ39" i="26" s="1"/>
  <c r="AB73" i="26"/>
  <c r="BG155" i="26"/>
  <c r="J116" i="26"/>
  <c r="J33" i="26"/>
  <c r="J39" i="26" s="1"/>
  <c r="AG94" i="26"/>
  <c r="AG96" i="26" s="1"/>
  <c r="BS109" i="26"/>
  <c r="O155" i="26"/>
  <c r="O24" i="26"/>
  <c r="T73" i="26"/>
  <c r="T155" i="26"/>
  <c r="T134" i="26"/>
  <c r="T136" i="26" s="1"/>
  <c r="T139" i="26" s="1"/>
  <c r="AO185" i="26"/>
  <c r="AO181" i="26"/>
  <c r="AO73" i="26"/>
  <c r="H79" i="26"/>
  <c r="P24" i="26"/>
  <c r="AF185" i="26"/>
  <c r="AF181" i="26"/>
  <c r="AK15" i="26"/>
  <c r="AA66" i="26"/>
  <c r="BT15" i="26"/>
  <c r="BT66" i="26"/>
  <c r="CB155" i="26"/>
  <c r="CB33" i="26"/>
  <c r="CB39" i="26" s="1"/>
  <c r="BF66" i="26"/>
  <c r="BF24" i="26"/>
  <c r="AN155" i="26"/>
  <c r="V66" i="26"/>
  <c r="V79" i="26"/>
  <c r="AS155" i="26"/>
  <c r="AS15" i="26"/>
  <c r="AS24" i="26"/>
  <c r="K66" i="26"/>
  <c r="AL79" i="26"/>
  <c r="AL116" i="26"/>
  <c r="AT24" i="26"/>
  <c r="AT159" i="26"/>
  <c r="AZ73" i="26"/>
  <c r="AZ24" i="26"/>
  <c r="X116" i="26"/>
  <c r="X24" i="26"/>
  <c r="F66" i="26"/>
  <c r="F73" i="26"/>
  <c r="F155" i="26"/>
  <c r="AC109" i="26"/>
  <c r="BW15" i="26"/>
  <c r="BW116" i="26"/>
  <c r="BW66" i="26"/>
  <c r="Z109" i="26"/>
  <c r="Z155" i="26"/>
  <c r="AW116" i="26"/>
  <c r="AR73" i="26"/>
  <c r="AR15" i="26"/>
  <c r="Q181" i="26"/>
  <c r="Q185" i="26"/>
  <c r="BX94" i="26"/>
  <c r="BX96" i="26" s="1"/>
  <c r="BA155" i="26"/>
  <c r="U73" i="26"/>
  <c r="U116" i="26"/>
  <c r="BZ185" i="26"/>
  <c r="BZ181" i="26"/>
  <c r="BZ134" i="26"/>
  <c r="W94" i="26"/>
  <c r="W96" i="26" s="1"/>
  <c r="AE116" i="26"/>
  <c r="I73" i="26"/>
  <c r="I33" i="26"/>
  <c r="I39" i="26" s="1"/>
  <c r="AU73" i="26"/>
  <c r="BR66" i="26"/>
  <c r="AH109" i="26"/>
  <c r="Y73" i="26"/>
  <c r="BE116" i="26"/>
  <c r="BM79" i="26"/>
  <c r="BM73" i="26"/>
  <c r="BM155" i="26"/>
  <c r="AY155" i="26"/>
  <c r="BN134" i="26"/>
  <c r="Y155" i="26"/>
  <c r="Y134" i="26"/>
  <c r="Y66" i="26"/>
  <c r="AV33" i="26"/>
  <c r="AV39" i="26" s="1"/>
  <c r="G181" i="26"/>
  <c r="G185" i="26"/>
  <c r="AD134" i="26"/>
  <c r="AD94" i="26"/>
  <c r="AD96" i="26" s="1"/>
  <c r="AD24" i="26"/>
  <c r="AI33" i="26"/>
  <c r="AI39" i="26" s="1"/>
  <c r="AI24" i="26"/>
  <c r="AI109" i="26"/>
  <c r="BB134" i="26"/>
  <c r="M15" i="26"/>
  <c r="M155" i="26"/>
  <c r="BH33" i="26"/>
  <c r="BH39" i="26" s="1"/>
  <c r="BH116" i="26"/>
  <c r="BV159" i="26"/>
  <c r="BV33" i="26"/>
  <c r="BV39" i="26" s="1"/>
  <c r="R24" i="26"/>
  <c r="BD15" i="26"/>
  <c r="CA116" i="26"/>
  <c r="CA15" i="26"/>
  <c r="BY109" i="26"/>
  <c r="BY15" i="26"/>
  <c r="BL73" i="26"/>
  <c r="AP24" i="26"/>
  <c r="AX116" i="26"/>
  <c r="AX73" i="26"/>
  <c r="AX155" i="26"/>
  <c r="BQ24" i="26"/>
  <c r="AB66" i="26"/>
  <c r="AB134" i="26"/>
  <c r="AB116" i="26"/>
  <c r="BG15" i="26"/>
  <c r="BG109" i="26"/>
  <c r="BG94" i="26"/>
  <c r="BG96" i="26" s="1"/>
  <c r="J15" i="26"/>
  <c r="J79" i="26"/>
  <c r="AG109" i="26"/>
  <c r="AG73" i="26"/>
  <c r="BS155" i="26"/>
  <c r="BS116" i="26"/>
  <c r="T15" i="26"/>
  <c r="BU155" i="26"/>
  <c r="AF159" i="26"/>
  <c r="AF79" i="26"/>
  <c r="AF66" i="26"/>
  <c r="AF109" i="26"/>
  <c r="BC185" i="26"/>
  <c r="BC181" i="26"/>
  <c r="BC155" i="26"/>
  <c r="AK24" i="26"/>
  <c r="AK66" i="26"/>
  <c r="AA185" i="26"/>
  <c r="AA181" i="26"/>
  <c r="BT94" i="26"/>
  <c r="BT96" i="26" s="1"/>
  <c r="CB116" i="26"/>
  <c r="CB83" i="26"/>
  <c r="CB98" i="26"/>
  <c r="CB134" i="26"/>
  <c r="AN159" i="26"/>
  <c r="Y94" i="26"/>
  <c r="Y96" i="26" s="1"/>
  <c r="N159" i="26"/>
  <c r="AM155" i="26"/>
  <c r="K33" i="26"/>
  <c r="K39" i="26" s="1"/>
  <c r="AT15" i="26"/>
  <c r="X134" i="26"/>
  <c r="X181" i="26"/>
  <c r="X185" i="26"/>
  <c r="BJ155" i="26"/>
  <c r="BJ24" i="26"/>
  <c r="AC73" i="26"/>
  <c r="AC159" i="26"/>
  <c r="BW79" i="26"/>
  <c r="Z159" i="26"/>
  <c r="Z39" i="26"/>
  <c r="Z15" i="26"/>
  <c r="AR39" i="26"/>
  <c r="Q33" i="26"/>
  <c r="Q39" i="26" s="1"/>
  <c r="BK159" i="26"/>
  <c r="BK33" i="26"/>
  <c r="BK39" i="26" s="1"/>
  <c r="BX73" i="26"/>
  <c r="BX24" i="26"/>
  <c r="BX181" i="26"/>
  <c r="BX185" i="26"/>
  <c r="R94" i="26"/>
  <c r="R96" i="26" s="1"/>
  <c r="BZ159" i="26"/>
  <c r="W134" i="26"/>
  <c r="BR24" i="26"/>
  <c r="AH33" i="26"/>
  <c r="AH39" i="26" s="1"/>
  <c r="AH24" i="26"/>
  <c r="BE134" i="26"/>
  <c r="BE66" i="26"/>
  <c r="BM15" i="26"/>
  <c r="BP39" i="26"/>
  <c r="Y181" i="26"/>
  <c r="Y185" i="26"/>
  <c r="AV79" i="26"/>
  <c r="G109" i="26"/>
  <c r="AI79" i="26"/>
  <c r="AI94" i="26"/>
  <c r="AI96" i="26" s="1"/>
  <c r="AQ66" i="26"/>
  <c r="AQ134" i="26"/>
  <c r="AQ109" i="26"/>
  <c r="AQ73" i="26"/>
  <c r="AQ155" i="26"/>
  <c r="BB185" i="26"/>
  <c r="BB181" i="26"/>
  <c r="BH155" i="26"/>
  <c r="BV134" i="26"/>
  <c r="BV155" i="26"/>
  <c r="R116" i="26"/>
  <c r="BD39" i="26"/>
  <c r="BD116" i="26"/>
  <c r="CA134" i="26"/>
  <c r="BI181" i="26"/>
  <c r="BI185" i="26"/>
  <c r="BI155" i="26"/>
  <c r="BL24" i="26"/>
  <c r="BL39" i="26"/>
  <c r="AX33" i="26"/>
  <c r="AX39" i="26" s="1"/>
  <c r="AX24" i="26"/>
  <c r="BQ66" i="26"/>
  <c r="BQ134" i="26"/>
  <c r="J155" i="26"/>
  <c r="AG33" i="26"/>
  <c r="AG39" i="26" s="1"/>
  <c r="O94" i="26"/>
  <c r="O96" i="26" s="1"/>
  <c r="AO134" i="26"/>
  <c r="P109" i="26"/>
  <c r="P73" i="26"/>
  <c r="AF24" i="26"/>
  <c r="BC94" i="26"/>
  <c r="BC96" i="26" s="1"/>
  <c r="AK155" i="26"/>
  <c r="L134" i="26"/>
  <c r="L94" i="26"/>
  <c r="L96" i="26" s="1"/>
  <c r="AA134" i="26"/>
  <c r="BF181" i="26"/>
  <c r="BF185" i="26"/>
  <c r="V185" i="26"/>
  <c r="V181" i="26"/>
  <c r="AS94" i="26"/>
  <c r="AS96" i="26" s="1"/>
  <c r="AS134" i="26"/>
  <c r="J66" i="26"/>
  <c r="AM109" i="26"/>
  <c r="K15" i="26"/>
  <c r="K134" i="26"/>
  <c r="AL15" i="26"/>
  <c r="AL24" i="26"/>
  <c r="AZ116" i="26"/>
  <c r="AZ134" i="26"/>
  <c r="Z134" i="26"/>
  <c r="AW155" i="26"/>
  <c r="Q66" i="26"/>
  <c r="BK66" i="26"/>
  <c r="N181" i="26"/>
  <c r="N185" i="26"/>
  <c r="BZ24" i="26"/>
  <c r="CC176" i="26"/>
  <c r="CC189" i="26" s="1"/>
  <c r="CC162" i="26"/>
  <c r="CC126" i="26"/>
  <c r="CC106" i="26"/>
  <c r="CC123" i="26"/>
  <c r="CC137" i="26"/>
  <c r="CC81" i="26"/>
  <c r="CC60" i="26"/>
  <c r="CC19" i="26"/>
  <c r="CC65" i="26"/>
  <c r="CC28" i="26"/>
  <c r="CC174" i="26"/>
  <c r="CC187" i="26" s="1"/>
  <c r="CC157" i="26"/>
  <c r="CC158" i="26"/>
  <c r="CC165" i="26"/>
  <c r="CC124" i="26"/>
  <c r="CC121" i="26"/>
  <c r="CC45" i="26"/>
  <c r="CC78" i="26"/>
  <c r="CC36" i="26"/>
  <c r="CC63" i="26"/>
  <c r="CC179" i="26"/>
  <c r="CC172" i="26"/>
  <c r="CC154" i="26"/>
  <c r="CC138" i="26"/>
  <c r="CC122" i="26"/>
  <c r="CC119" i="26"/>
  <c r="CC42" i="26"/>
  <c r="CC43" i="26" s="1"/>
  <c r="CC76" i="26"/>
  <c r="CC34" i="26"/>
  <c r="CC13" i="26"/>
  <c r="CC88" i="26"/>
  <c r="CC61" i="26"/>
  <c r="CC22" i="26"/>
  <c r="CC177" i="26"/>
  <c r="CC168" i="26"/>
  <c r="CC152" i="26"/>
  <c r="CC153" i="26"/>
  <c r="CC120" i="26"/>
  <c r="CC133" i="26"/>
  <c r="CC115" i="26"/>
  <c r="CC90" i="26"/>
  <c r="CC72" i="26"/>
  <c r="CC31" i="26"/>
  <c r="CC11" i="26"/>
  <c r="CC53" i="26"/>
  <c r="CC20" i="26"/>
  <c r="CC175" i="26"/>
  <c r="CC188" i="26" s="1"/>
  <c r="CC166" i="26"/>
  <c r="CC150" i="26"/>
  <c r="CC151" i="26"/>
  <c r="CC131" i="26"/>
  <c r="CC113" i="26"/>
  <c r="CC93" i="26"/>
  <c r="CC70" i="26"/>
  <c r="CC29" i="26"/>
  <c r="CC77" i="26"/>
  <c r="CC38" i="26"/>
  <c r="CC18" i="26"/>
  <c r="CC180" i="26"/>
  <c r="CC173" i="26"/>
  <c r="CC186" i="26" s="1"/>
  <c r="CC163" i="26"/>
  <c r="CC148" i="26"/>
  <c r="CC149" i="26"/>
  <c r="CC132" i="26"/>
  <c r="CC114" i="26"/>
  <c r="CC129" i="26"/>
  <c r="CC91" i="26"/>
  <c r="CC27" i="26"/>
  <c r="CC35" i="26"/>
  <c r="CC14" i="26"/>
  <c r="CC169" i="26"/>
  <c r="CC161" i="26"/>
  <c r="CC147" i="26"/>
  <c r="CC130" i="26"/>
  <c r="CC112" i="26"/>
  <c r="CC127" i="26"/>
  <c r="CC107" i="26"/>
  <c r="CC89" i="26"/>
  <c r="CC64" i="26"/>
  <c r="CC23" i="26"/>
  <c r="CC92" i="26"/>
  <c r="CC71" i="26"/>
  <c r="CC12" i="26"/>
  <c r="CC21" i="26"/>
  <c r="CC47" i="26"/>
  <c r="CC128" i="26"/>
  <c r="CC69" i="26"/>
  <c r="CC108" i="26"/>
  <c r="CC30" i="26"/>
  <c r="CC125" i="26"/>
  <c r="CC51" i="26"/>
  <c r="CC100" i="26"/>
  <c r="D100" i="26" s="1"/>
  <c r="CC178" i="26"/>
  <c r="CC167" i="26"/>
  <c r="CC62" i="26"/>
  <c r="W33" i="26"/>
  <c r="W39" i="26" s="1"/>
  <c r="AE79" i="26"/>
  <c r="AE155" i="26"/>
  <c r="I66" i="26"/>
  <c r="I15" i="26"/>
  <c r="I181" i="26"/>
  <c r="I185" i="26"/>
  <c r="AU159" i="26"/>
  <c r="BR15" i="26"/>
  <c r="N155" i="26"/>
  <c r="N116" i="26"/>
  <c r="N134" i="26"/>
  <c r="AJ116" i="26"/>
  <c r="AJ94" i="26"/>
  <c r="AJ96" i="26" s="1"/>
  <c r="S24" i="26"/>
  <c r="S185" i="26"/>
  <c r="S181" i="26"/>
  <c r="AH181" i="26"/>
  <c r="AH185" i="26"/>
  <c r="AH159" i="26"/>
  <c r="BR79" i="26"/>
  <c r="BM39" i="26"/>
  <c r="BE155" i="26"/>
  <c r="BE33" i="26"/>
  <c r="BE39" i="26" s="1"/>
  <c r="BM134" i="26"/>
  <c r="BP134" i="26"/>
  <c r="AY185" i="26"/>
  <c r="AY181" i="26"/>
  <c r="AY94" i="26"/>
  <c r="AY96" i="26" s="1"/>
  <c r="AY33" i="26"/>
  <c r="AY39" i="26" s="1"/>
  <c r="BN116" i="26"/>
  <c r="Y33" i="26"/>
  <c r="Y39" i="26" s="1"/>
  <c r="AV134" i="26"/>
  <c r="G134" i="26"/>
  <c r="G33" i="26"/>
  <c r="G39" i="26" s="1"/>
  <c r="AD116" i="26"/>
  <c r="AQ24" i="26"/>
  <c r="BB94" i="26"/>
  <c r="BB96" i="26" s="1"/>
  <c r="BB66" i="26"/>
  <c r="M116" i="26"/>
  <c r="M134" i="26"/>
  <c r="M24" i="26"/>
  <c r="BH109" i="26"/>
  <c r="BV116" i="26"/>
  <c r="BD94" i="26"/>
  <c r="BD96" i="26" s="1"/>
  <c r="BD109" i="26"/>
  <c r="BI94" i="26"/>
  <c r="BI96" i="26" s="1"/>
  <c r="BY155" i="26"/>
  <c r="BY116" i="26"/>
  <c r="BY134" i="26"/>
  <c r="BY33" i="26"/>
  <c r="BY39" i="26" s="1"/>
  <c r="BL94" i="26"/>
  <c r="BL96" i="26" s="1"/>
  <c r="BO185" i="26"/>
  <c r="BO181" i="26"/>
  <c r="AP181" i="26"/>
  <c r="AP185" i="26"/>
  <c r="AX94" i="26"/>
  <c r="AX96" i="26" s="1"/>
  <c r="AX181" i="26"/>
  <c r="AX185" i="26"/>
  <c r="AX79" i="26"/>
  <c r="AX66" i="26"/>
  <c r="AB159" i="26"/>
  <c r="AB109" i="26"/>
  <c r="BG33" i="26"/>
  <c r="BG39" i="26" s="1"/>
  <c r="J94" i="26"/>
  <c r="J96" i="26" s="1"/>
  <c r="AG155" i="26"/>
  <c r="AG15" i="26"/>
  <c r="AG79" i="26"/>
  <c r="BS24" i="26"/>
  <c r="BS159" i="26"/>
  <c r="O159" i="26"/>
  <c r="O181" i="26"/>
  <c r="O185" i="26"/>
  <c r="T66" i="26"/>
  <c r="AO116" i="26"/>
  <c r="H15" i="26"/>
  <c r="H109" i="26"/>
  <c r="H94" i="26"/>
  <c r="H96" i="26" s="1"/>
  <c r="H116" i="26"/>
  <c r="P33" i="26"/>
  <c r="P39" i="26" s="1"/>
  <c r="BU24" i="26"/>
  <c r="BU79" i="26"/>
  <c r="AF73" i="26"/>
  <c r="AF39" i="26"/>
  <c r="AF15" i="26"/>
  <c r="BC15" i="26"/>
  <c r="BC134" i="26"/>
  <c r="AK134" i="26"/>
  <c r="AK136" i="26" s="1"/>
  <c r="AK139" i="26" s="1"/>
  <c r="AA79" i="26"/>
  <c r="AA155" i="26"/>
  <c r="AA109" i="26"/>
  <c r="AA159" i="26"/>
  <c r="BT73" i="26"/>
  <c r="CB66" i="26"/>
  <c r="V24" i="26"/>
  <c r="V116" i="26"/>
  <c r="AS116" i="26"/>
  <c r="AM116" i="26"/>
  <c r="K94" i="26"/>
  <c r="K96" i="26" s="1"/>
  <c r="K159" i="26"/>
  <c r="AL109" i="26"/>
  <c r="AT116" i="26"/>
  <c r="AT155" i="26"/>
  <c r="AT33" i="26"/>
  <c r="AT39" i="26" s="1"/>
  <c r="AT181" i="26"/>
  <c r="AT185" i="26"/>
  <c r="AT79" i="26"/>
  <c r="AZ15" i="26"/>
  <c r="AZ33" i="26"/>
  <c r="AZ39" i="26" s="1"/>
  <c r="X79" i="26"/>
  <c r="F79" i="26"/>
  <c r="F15" i="26"/>
  <c r="AC185" i="26"/>
  <c r="AC181" i="26"/>
  <c r="AC33" i="26"/>
  <c r="AC39" i="26" s="1"/>
  <c r="BW94" i="26"/>
  <c r="BW96" i="26" s="1"/>
  <c r="Z116" i="26"/>
  <c r="AW159" i="26"/>
  <c r="AW24" i="26"/>
  <c r="AR66" i="26"/>
  <c r="AR24" i="26"/>
  <c r="AR134" i="26"/>
  <c r="Q116" i="26"/>
  <c r="BK116" i="26"/>
  <c r="BK15" i="26"/>
  <c r="BX155" i="26"/>
  <c r="N79" i="26"/>
  <c r="BA73" i="26"/>
  <c r="BA181" i="26"/>
  <c r="BA185" i="26"/>
  <c r="U15" i="26"/>
  <c r="U66" i="26"/>
  <c r="BO116" i="26"/>
  <c r="BO159" i="26"/>
  <c r="BZ66" i="26"/>
  <c r="BZ79" i="26"/>
  <c r="AE94" i="26"/>
  <c r="AE96" i="26" s="1"/>
  <c r="AE134" i="26"/>
  <c r="AE73" i="26"/>
  <c r="AU33" i="26"/>
  <c r="AU39" i="26" s="1"/>
  <c r="AU155" i="26"/>
  <c r="AJ181" i="26"/>
  <c r="AJ185" i="26"/>
  <c r="AJ109" i="26"/>
  <c r="S66" i="26"/>
  <c r="S83" i="26" s="1"/>
  <c r="S33" i="26"/>
  <c r="S39" i="26" s="1"/>
  <c r="AH73" i="26"/>
  <c r="AH155" i="26"/>
  <c r="AG134" i="26"/>
  <c r="K185" i="26"/>
  <c r="K181" i="26"/>
  <c r="BE94" i="26"/>
  <c r="BE96" i="26" s="1"/>
  <c r="BE24" i="26"/>
  <c r="BM24" i="26"/>
  <c r="BM94" i="26"/>
  <c r="BM96" i="26" s="1"/>
  <c r="BP116" i="26"/>
  <c r="BP15" i="26"/>
  <c r="AY15" i="26"/>
  <c r="AY79" i="26"/>
  <c r="AY66" i="26"/>
  <c r="BN24" i="26"/>
  <c r="BN73" i="26"/>
  <c r="Y79" i="26"/>
  <c r="AV181" i="26"/>
  <c r="AV185" i="26"/>
  <c r="AV109" i="26"/>
  <c r="AV155" i="26"/>
  <c r="G79" i="26"/>
  <c r="AD155" i="26"/>
  <c r="AD39" i="26"/>
  <c r="E136" i="26"/>
  <c r="E139" i="26" s="1"/>
  <c r="AI15" i="26"/>
  <c r="AQ159" i="26"/>
  <c r="AQ33" i="26"/>
  <c r="AQ39" i="26" s="1"/>
  <c r="BH185" i="26"/>
  <c r="BH181" i="26"/>
  <c r="BH94" i="26"/>
  <c r="BH96" i="26" s="1"/>
  <c r="BV181" i="26"/>
  <c r="BV185" i="26"/>
  <c r="R33" i="26"/>
  <c r="R39" i="26" s="1"/>
  <c r="R155" i="26"/>
  <c r="R181" i="26"/>
  <c r="R185" i="26"/>
  <c r="BD155" i="26"/>
  <c r="BD134" i="26"/>
  <c r="CA66" i="26"/>
  <c r="CA155" i="26"/>
  <c r="BI24" i="26"/>
  <c r="BY94" i="26"/>
  <c r="BY96" i="26" s="1"/>
  <c r="BY79" i="26"/>
  <c r="AP33" i="26"/>
  <c r="AP39" i="26" s="1"/>
  <c r="AP66" i="26"/>
  <c r="BQ73" i="26"/>
  <c r="BQ116" i="26"/>
  <c r="AB15" i="26"/>
  <c r="AB94" i="26"/>
  <c r="AB96" i="26" s="1"/>
  <c r="AB79" i="26"/>
  <c r="BG79" i="26"/>
  <c r="BG116" i="26"/>
  <c r="J181" i="26"/>
  <c r="J185" i="26"/>
  <c r="BS33" i="26"/>
  <c r="BS39" i="26" s="1"/>
  <c r="O33" i="26"/>
  <c r="O39" i="26" s="1"/>
  <c r="O109" i="26"/>
  <c r="T33" i="26"/>
  <c r="T39" i="26" s="1"/>
  <c r="T24" i="26"/>
  <c r="AO66" i="26"/>
  <c r="AO24" i="26"/>
  <c r="H134" i="26"/>
  <c r="P79" i="26"/>
  <c r="P116" i="26"/>
  <c r="BU134" i="26"/>
  <c r="BU185" i="26"/>
  <c r="BU181" i="26"/>
  <c r="BU39" i="26"/>
  <c r="BC39" i="26"/>
  <c r="AA24" i="26"/>
  <c r="BT116" i="26"/>
  <c r="BT134" i="26"/>
  <c r="BT33" i="26"/>
  <c r="BT39" i="26" s="1"/>
  <c r="CB94" i="26"/>
  <c r="CB96" i="26" s="1"/>
  <c r="BF134" i="26"/>
  <c r="BF116" i="26"/>
  <c r="BF15" i="26"/>
  <c r="BF33" i="26"/>
  <c r="BF39" i="26" s="1"/>
  <c r="V134" i="26"/>
  <c r="V155" i="26"/>
  <c r="AS159" i="26"/>
  <c r="AS109" i="26"/>
  <c r="AM73" i="26"/>
  <c r="AL134" i="26"/>
  <c r="X155" i="26"/>
  <c r="BJ134" i="26"/>
  <c r="AC94" i="26"/>
  <c r="AC96" i="26" s="1"/>
  <c r="AC66" i="26"/>
  <c r="BW185" i="26"/>
  <c r="BW181" i="26"/>
  <c r="BW73" i="26"/>
  <c r="Z66" i="26"/>
  <c r="Z181" i="26"/>
  <c r="Z185" i="26"/>
  <c r="AW39" i="26"/>
  <c r="AW94" i="26"/>
  <c r="AW96" i="26" s="1"/>
  <c r="Q15" i="26"/>
  <c r="Q134" i="26"/>
  <c r="Y159" i="26"/>
  <c r="BA109" i="26"/>
  <c r="BA66" i="26"/>
  <c r="U159" i="26"/>
  <c r="U39" i="26"/>
  <c r="BO134" i="26"/>
  <c r="U185" i="26"/>
  <c r="U181" i="26"/>
  <c r="AE185" i="26"/>
  <c r="AE181" i="26"/>
  <c r="AU185" i="26"/>
  <c r="AU181" i="26"/>
  <c r="AU66" i="26"/>
  <c r="BN185" i="26"/>
  <c r="BN181" i="26"/>
  <c r="AV15" i="26"/>
  <c r="G24" i="26"/>
  <c r="AD66" i="26"/>
  <c r="AQ79" i="26"/>
  <c r="BB15" i="26"/>
  <c r="BH73" i="26"/>
  <c r="BH66" i="26"/>
  <c r="R73" i="26"/>
  <c r="BI134" i="26"/>
  <c r="BL185" i="26"/>
  <c r="BL181" i="26"/>
  <c r="BR116" i="26"/>
  <c r="AX134" i="26"/>
  <c r="BQ185" i="26"/>
  <c r="BQ181" i="26"/>
  <c r="BQ94" i="26"/>
  <c r="BQ96" i="26" s="1"/>
  <c r="AB185" i="26"/>
  <c r="AB181" i="26"/>
  <c r="BG181" i="26"/>
  <c r="BG185" i="26"/>
  <c r="J24" i="26"/>
  <c r="AG66" i="26"/>
  <c r="BS181" i="26"/>
  <c r="BS185" i="26"/>
  <c r="H73" i="26"/>
  <c r="P94" i="26"/>
  <c r="P96" i="26" s="1"/>
  <c r="BC109" i="26"/>
  <c r="L33" i="26"/>
  <c r="L39" i="26" s="1"/>
  <c r="BT181" i="26"/>
  <c r="BT185" i="26"/>
  <c r="CB15" i="26"/>
  <c r="CB185" i="26"/>
  <c r="CB181" i="26"/>
  <c r="V33" i="26"/>
  <c r="V39" i="26" s="1"/>
  <c r="AM24" i="26"/>
  <c r="AL155" i="26"/>
  <c r="AL181" i="26"/>
  <c r="AL185" i="26"/>
  <c r="AT134" i="26"/>
  <c r="AT73" i="26"/>
  <c r="BJ181" i="26"/>
  <c r="BJ185" i="26"/>
  <c r="F109" i="26"/>
  <c r="F181" i="26"/>
  <c r="F185" i="26"/>
  <c r="AC15" i="26"/>
  <c r="BW109" i="26"/>
  <c r="Z94" i="26"/>
  <c r="Z96" i="26" s="1"/>
  <c r="AR181" i="26"/>
  <c r="AR185" i="26"/>
  <c r="Q155" i="26"/>
  <c r="BX66" i="26"/>
  <c r="BX134" i="26"/>
  <c r="BX116" i="26"/>
  <c r="BI66" i="26"/>
  <c r="BA116" i="26"/>
  <c r="BA134" i="26"/>
  <c r="U24" i="26"/>
  <c r="BO24" i="26"/>
  <c r="BZ155" i="26"/>
  <c r="BZ109" i="26"/>
  <c r="BZ94" i="26"/>
  <c r="BZ96" i="26" s="1"/>
  <c r="W159" i="26"/>
  <c r="W24" i="26"/>
  <c r="W116" i="26"/>
  <c r="AU15" i="26"/>
  <c r="AU134" i="26"/>
  <c r="BR73" i="26"/>
  <c r="BR134" i="26"/>
  <c r="AJ24" i="26"/>
  <c r="AJ73" i="26"/>
  <c r="AJ15" i="26"/>
  <c r="S155" i="26"/>
  <c r="S15" i="26"/>
  <c r="AH15" i="26"/>
  <c r="BE181" i="26"/>
  <c r="BE185" i="26"/>
  <c r="BM66" i="26"/>
  <c r="BP24" i="26"/>
  <c r="BP109" i="26"/>
  <c r="BP73" i="26"/>
  <c r="AY116" i="26"/>
  <c r="BN33" i="26"/>
  <c r="BN39" i="26" s="1"/>
  <c r="G155" i="26"/>
  <c r="AI159" i="26"/>
  <c r="BB73" i="26"/>
  <c r="M66" i="26"/>
  <c r="BH134" i="26"/>
  <c r="BD79" i="26"/>
  <c r="BD24" i="26"/>
  <c r="BI116" i="26"/>
  <c r="BI79" i="26"/>
  <c r="BI109" i="26"/>
  <c r="BL159" i="26"/>
  <c r="BL66" i="26"/>
  <c r="BL109" i="26"/>
  <c r="BL79" i="26"/>
  <c r="AZ66" i="26"/>
  <c r="AP134" i="26"/>
  <c r="AP136" i="26" s="1"/>
  <c r="AP139" i="26" s="1"/>
  <c r="AP155" i="26"/>
  <c r="AP73" i="26"/>
  <c r="AX15" i="26"/>
  <c r="BQ155" i="26"/>
  <c r="BG24" i="26"/>
  <c r="J73" i="26"/>
  <c r="AG185" i="26"/>
  <c r="AG181" i="26"/>
  <c r="BS79" i="26"/>
  <c r="BS94" i="26"/>
  <c r="BS96" i="26" s="1"/>
  <c r="O15" i="26"/>
  <c r="T79" i="26"/>
  <c r="AO94" i="26"/>
  <c r="AO96" i="26" s="1"/>
  <c r="H159" i="26"/>
  <c r="H185" i="26"/>
  <c r="H181" i="26"/>
  <c r="P15" i="26"/>
  <c r="P66" i="26"/>
  <c r="P185" i="26"/>
  <c r="P181" i="26"/>
  <c r="P134" i="26"/>
  <c r="BU73" i="26"/>
  <c r="BU15" i="26"/>
  <c r="AF116" i="26"/>
  <c r="AF134" i="26"/>
  <c r="BC24" i="26"/>
  <c r="BC159" i="26"/>
  <c r="AK94" i="26"/>
  <c r="AK96" i="26" s="1"/>
  <c r="AK181" i="26"/>
  <c r="AK185" i="26"/>
  <c r="AK33" i="26"/>
  <c r="AK39" i="26" s="1"/>
  <c r="L181" i="26"/>
  <c r="L185" i="26"/>
  <c r="L66" i="26"/>
  <c r="L73" i="26"/>
  <c r="AA39" i="26"/>
  <c r="AA15" i="26"/>
  <c r="BT155" i="26"/>
  <c r="CB24" i="26"/>
  <c r="AN24" i="26"/>
  <c r="AN116" i="26"/>
  <c r="AN134" i="26"/>
  <c r="AN94" i="26"/>
  <c r="AN96" i="26" s="1"/>
  <c r="AN33" i="26"/>
  <c r="AN39" i="26" s="1"/>
  <c r="AN181" i="26"/>
  <c r="AN185" i="26"/>
  <c r="AS66" i="26"/>
  <c r="AS181" i="26"/>
  <c r="AS185" i="26"/>
  <c r="AS33" i="26"/>
  <c r="AS39" i="26" s="1"/>
  <c r="BC73" i="26"/>
  <c r="AM66" i="26"/>
  <c r="AM181" i="26"/>
  <c r="AM185" i="26"/>
  <c r="K155" i="26"/>
  <c r="K73" i="26"/>
  <c r="AL66" i="26"/>
  <c r="AL33" i="26"/>
  <c r="AL39" i="26" s="1"/>
  <c r="AT109" i="26"/>
  <c r="AT66" i="26"/>
  <c r="AT94" i="26"/>
  <c r="AT96" i="26" s="1"/>
  <c r="AZ185" i="26"/>
  <c r="AZ181" i="26"/>
  <c r="X66" i="26"/>
  <c r="BJ39" i="26"/>
  <c r="BJ73" i="26"/>
  <c r="BJ83" i="26" s="1"/>
  <c r="AC24" i="26"/>
  <c r="BW134" i="26"/>
  <c r="BW159" i="26"/>
  <c r="Z79" i="26"/>
  <c r="AW185" i="26"/>
  <c r="AW181" i="26"/>
  <c r="AW15" i="26"/>
  <c r="AR116" i="26"/>
  <c r="Q94" i="26"/>
  <c r="Q96" i="26" s="1"/>
  <c r="BK73" i="26"/>
  <c r="BK134" i="26"/>
  <c r="BR181" i="26"/>
  <c r="BR185" i="26"/>
  <c r="P155" i="26"/>
  <c r="BA24" i="26"/>
  <c r="BA94" i="26"/>
  <c r="BA96" i="26" s="1"/>
  <c r="BA15" i="26"/>
  <c r="BA33" i="26"/>
  <c r="BA39" i="26" s="1"/>
  <c r="U155" i="26"/>
  <c r="U134" i="26"/>
  <c r="BO73" i="26"/>
  <c r="BZ116" i="26"/>
  <c r="W79" i="26"/>
  <c r="W73" i="26"/>
  <c r="W109" i="26"/>
  <c r="AE66" i="26"/>
  <c r="W185" i="26"/>
  <c r="W181" i="26"/>
  <c r="AE109" i="26"/>
  <c r="I94" i="26"/>
  <c r="I96" i="26" s="1"/>
  <c r="I155" i="26"/>
  <c r="I24" i="26"/>
  <c r="I134" i="26"/>
  <c r="AU116" i="26"/>
  <c r="BR94" i="26"/>
  <c r="BR96" i="26" s="1"/>
  <c r="BR33" i="26"/>
  <c r="BR39" i="26" s="1"/>
  <c r="BR155" i="26"/>
  <c r="N33" i="26"/>
  <c r="N39" i="26" s="1"/>
  <c r="AJ79" i="26"/>
  <c r="AJ155" i="26"/>
  <c r="AJ159" i="26"/>
  <c r="S134" i="26"/>
  <c r="S136" i="26" s="1"/>
  <c r="S139" i="26" s="1"/>
  <c r="S94" i="26"/>
  <c r="S96" i="26" s="1"/>
  <c r="AH79" i="26"/>
  <c r="AH134" i="26"/>
  <c r="BE15" i="26"/>
  <c r="BP66" i="26"/>
  <c r="BP155" i="26"/>
  <c r="BP185" i="26"/>
  <c r="BP181" i="26"/>
  <c r="BP94" i="26"/>
  <c r="BP96" i="26" s="1"/>
  <c r="AY134" i="26"/>
  <c r="BN109" i="26"/>
  <c r="BN15" i="26"/>
  <c r="BN79" i="26"/>
  <c r="BN66" i="26"/>
  <c r="BN94" i="26"/>
  <c r="BN96" i="26" s="1"/>
  <c r="Y116" i="26"/>
  <c r="AV66" i="26"/>
  <c r="AV73" i="26"/>
  <c r="G73" i="26"/>
  <c r="G94" i="26"/>
  <c r="G96" i="26" s="1"/>
  <c r="AD79" i="26"/>
  <c r="AI73" i="26"/>
  <c r="AI134" i="26"/>
  <c r="AI181" i="26"/>
  <c r="AI185" i="26"/>
  <c r="BB116" i="26"/>
  <c r="BB33" i="26"/>
  <c r="BB39" i="26" s="1"/>
  <c r="BB109" i="26"/>
  <c r="M181" i="26"/>
  <c r="M185" i="26"/>
  <c r="M33" i="26"/>
  <c r="M39" i="26" s="1"/>
  <c r="BV109" i="26"/>
  <c r="BV73" i="26"/>
  <c r="BV83" i="26" s="1"/>
  <c r="BV24" i="26"/>
  <c r="BV94" i="26"/>
  <c r="BV96" i="26" s="1"/>
  <c r="BD73" i="26"/>
  <c r="CA33" i="26"/>
  <c r="CA39" i="26" s="1"/>
  <c r="CA94" i="26"/>
  <c r="CA96" i="26" s="1"/>
  <c r="CA73" i="26"/>
  <c r="CA24" i="26"/>
  <c r="CA185" i="26"/>
  <c r="CA181" i="26"/>
  <c r="BY24" i="26"/>
  <c r="BL155" i="26"/>
  <c r="AP94" i="26"/>
  <c r="AP96" i="26" s="1"/>
  <c r="AB33" i="26"/>
  <c r="AB39" i="26" s="1"/>
  <c r="AB24" i="26"/>
  <c r="BG73" i="26"/>
  <c r="BG134" i="26"/>
  <c r="J134" i="26"/>
  <c r="AG24" i="26"/>
  <c r="BS66" i="26"/>
  <c r="BS73" i="26"/>
  <c r="O134" i="26"/>
  <c r="O66" i="26"/>
  <c r="O73" i="26"/>
  <c r="T181" i="26"/>
  <c r="T185" i="26"/>
  <c r="AO33" i="26"/>
  <c r="AO39" i="26" s="1"/>
  <c r="AO155" i="26"/>
  <c r="H33" i="26"/>
  <c r="H39" i="26" s="1"/>
  <c r="H66" i="26"/>
  <c r="H24" i="26"/>
  <c r="P159" i="26"/>
  <c r="BU66" i="26"/>
  <c r="BU109" i="26"/>
  <c r="BU116" i="26"/>
  <c r="BU94" i="26"/>
  <c r="BU96" i="26" s="1"/>
  <c r="AK79" i="26"/>
  <c r="AK73" i="26"/>
  <c r="L79" i="26"/>
  <c r="BT24" i="26"/>
  <c r="CB73" i="26"/>
  <c r="AN15" i="26"/>
  <c r="AN79" i="26"/>
  <c r="V94" i="26"/>
  <c r="V96" i="26" s="1"/>
  <c r="AS79" i="26"/>
  <c r="AM15" i="26"/>
  <c r="AM134" i="26"/>
  <c r="K24" i="26"/>
  <c r="AL159" i="26"/>
  <c r="AL94" i="26"/>
  <c r="AL96" i="26" s="1"/>
  <c r="AZ155" i="26"/>
  <c r="X39" i="26"/>
  <c r="X73" i="26"/>
  <c r="X15" i="26"/>
  <c r="BJ94" i="26"/>
  <c r="BJ96" i="26" s="1"/>
  <c r="F33" i="26"/>
  <c r="F39" i="26" s="1"/>
  <c r="F134" i="26"/>
  <c r="F24" i="26"/>
  <c r="AC155" i="26"/>
  <c r="AC134" i="26"/>
  <c r="BW24" i="26"/>
  <c r="AW134" i="26"/>
  <c r="AW66" i="26"/>
  <c r="AW73" i="26"/>
  <c r="AR94" i="26"/>
  <c r="AR96" i="26" s="1"/>
  <c r="Q109" i="26"/>
  <c r="Q73" i="26"/>
  <c r="BK181" i="26"/>
  <c r="BK185" i="26"/>
  <c r="BK94" i="26"/>
  <c r="BK96" i="26" s="1"/>
  <c r="BX33" i="26"/>
  <c r="BX39" i="26" s="1"/>
  <c r="BX79" i="26"/>
  <c r="BX159" i="26"/>
  <c r="AV94" i="26"/>
  <c r="AV96" i="26" s="1"/>
  <c r="BA79" i="26"/>
  <c r="U109" i="26"/>
  <c r="BO66" i="26"/>
  <c r="BZ73" i="26"/>
  <c r="BG39" i="35"/>
  <c r="X39" i="35"/>
  <c r="BG83" i="35"/>
  <c r="AF39" i="35"/>
  <c r="P191" i="35"/>
  <c r="X187" i="35"/>
  <c r="N33" i="35"/>
  <c r="N39" i="35" s="1"/>
  <c r="T39" i="35"/>
  <c r="T49" i="35" s="1"/>
  <c r="T53" i="35" s="1"/>
  <c r="E155" i="35"/>
  <c r="BG191" i="35"/>
  <c r="T134" i="35"/>
  <c r="BB73" i="35"/>
  <c r="BB187" i="35"/>
  <c r="AX134" i="35"/>
  <c r="AX136" i="35" s="1"/>
  <c r="AX139" i="35" s="1"/>
  <c r="AV73" i="35"/>
  <c r="AV83" i="35" s="1"/>
  <c r="AV39" i="35"/>
  <c r="AV187" i="35"/>
  <c r="H187" i="35"/>
  <c r="H159" i="35"/>
  <c r="BC66" i="35"/>
  <c r="BC83" i="35" s="1"/>
  <c r="BC98" i="35" s="1"/>
  <c r="AP136" i="35"/>
  <c r="AP139" i="35" s="1"/>
  <c r="AI49" i="35"/>
  <c r="AI53" i="35" s="1"/>
  <c r="AI83" i="35"/>
  <c r="AI98" i="35" s="1"/>
  <c r="AN83" i="35"/>
  <c r="T159" i="35"/>
  <c r="Q159" i="35"/>
  <c r="E33" i="35"/>
  <c r="E39" i="35" s="1"/>
  <c r="E134" i="35"/>
  <c r="AX24" i="35"/>
  <c r="AO49" i="35"/>
  <c r="AO53" i="35" s="1"/>
  <c r="T73" i="35"/>
  <c r="T83" i="35" s="1"/>
  <c r="T98" i="35" s="1"/>
  <c r="Q73" i="35"/>
  <c r="Q83" i="35" s="1"/>
  <c r="Q98" i="35" s="1"/>
  <c r="AK39" i="35"/>
  <c r="AK187" i="35"/>
  <c r="BB109" i="35"/>
  <c r="AZ155" i="35"/>
  <c r="AT39" i="35"/>
  <c r="AT49" i="35" s="1"/>
  <c r="AT53" i="35" s="1"/>
  <c r="E15" i="35"/>
  <c r="BB24" i="35"/>
  <c r="H33" i="35"/>
  <c r="H39" i="35" s="1"/>
  <c r="H94" i="35"/>
  <c r="H96" i="35" s="1"/>
  <c r="H134" i="35"/>
  <c r="H136" i="35" s="1"/>
  <c r="H139" i="35" s="1"/>
  <c r="AZ39" i="35"/>
  <c r="AZ49" i="35" s="1"/>
  <c r="AZ53" i="35" s="1"/>
  <c r="AT136" i="35"/>
  <c r="AT139" i="35" s="1"/>
  <c r="AN136" i="35"/>
  <c r="AN139" i="35" s="1"/>
  <c r="L49" i="35"/>
  <c r="L53" i="35" s="1"/>
  <c r="E169" i="35"/>
  <c r="E94" i="35"/>
  <c r="E96" i="35" s="1"/>
  <c r="E116" i="35"/>
  <c r="W187" i="35"/>
  <c r="N24" i="35"/>
  <c r="BB79" i="35"/>
  <c r="AX73" i="35"/>
  <c r="AX83" i="35" s="1"/>
  <c r="Y187" i="35"/>
  <c r="Y191" i="35"/>
  <c r="E24" i="35"/>
  <c r="E66" i="35"/>
  <c r="T187" i="35"/>
  <c r="AK116" i="35"/>
  <c r="AK136" i="35" s="1"/>
  <c r="AK139" i="35" s="1"/>
  <c r="AK169" i="35"/>
  <c r="BB134" i="35"/>
  <c r="AX15" i="35"/>
  <c r="Y155" i="35"/>
  <c r="BC134" i="35"/>
  <c r="BC136" i="35" s="1"/>
  <c r="BC139" i="35" s="1"/>
  <c r="BC15" i="35"/>
  <c r="BC49" i="35" s="1"/>
  <c r="BC53" i="35" s="1"/>
  <c r="BA192" i="35"/>
  <c r="BC187" i="35"/>
  <c r="AP187" i="35"/>
  <c r="AT187" i="35"/>
  <c r="AR83" i="35"/>
  <c r="AA136" i="35"/>
  <c r="AA139" i="35" s="1"/>
  <c r="AV191" i="35"/>
  <c r="AG83" i="35"/>
  <c r="E191" i="35"/>
  <c r="E187" i="35"/>
  <c r="AJ194" i="35"/>
  <c r="AJ187" i="35"/>
  <c r="R187" i="35"/>
  <c r="I187" i="35"/>
  <c r="AS187" i="35"/>
  <c r="AR191" i="35"/>
  <c r="M191" i="35"/>
  <c r="S194" i="35"/>
  <c r="AE191" i="35"/>
  <c r="I37" i="37"/>
  <c r="D184" i="35"/>
  <c r="D126" i="35"/>
  <c r="D129" i="35"/>
  <c r="D113" i="35"/>
  <c r="D119" i="35"/>
  <c r="D91" i="35"/>
  <c r="D64" i="35"/>
  <c r="D14" i="35"/>
  <c r="D120" i="35"/>
  <c r="D76" i="35"/>
  <c r="D77" i="35"/>
  <c r="D107" i="35"/>
  <c r="D30" i="35"/>
  <c r="D51" i="35"/>
  <c r="D13" i="35"/>
  <c r="D122" i="35"/>
  <c r="D28" i="35"/>
  <c r="D22" i="35"/>
  <c r="D163" i="35"/>
  <c r="D133" i="35"/>
  <c r="D128" i="35"/>
  <c r="D92" i="35"/>
  <c r="D90" i="35"/>
  <c r="D47" i="35"/>
  <c r="D12" i="35"/>
  <c r="D178" i="35"/>
  <c r="D20" i="35"/>
  <c r="D171" i="35"/>
  <c r="D125" i="35"/>
  <c r="D89" i="35"/>
  <c r="D29" i="35"/>
  <c r="D45" i="35"/>
  <c r="D186" i="35"/>
  <c r="D93" i="35"/>
  <c r="D72" i="35"/>
  <c r="D161" i="35"/>
  <c r="D132" i="35"/>
  <c r="D71" i="35"/>
  <c r="D31" i="35"/>
  <c r="D43" i="35"/>
  <c r="D21" i="35"/>
  <c r="D185" i="35"/>
  <c r="D138" i="35"/>
  <c r="D123" i="35"/>
  <c r="D70" i="35"/>
  <c r="D62" i="35"/>
  <c r="D11" i="35"/>
  <c r="D131" i="35"/>
  <c r="D127" i="35"/>
  <c r="D38" i="35"/>
  <c r="D124" i="35"/>
  <c r="D35" i="35"/>
  <c r="D115" i="35"/>
  <c r="D100" i="35"/>
  <c r="D81" i="35"/>
  <c r="D69" i="35"/>
  <c r="D19" i="35"/>
  <c r="D121" i="35"/>
  <c r="D78" i="35"/>
  <c r="D63" i="35"/>
  <c r="D23" i="35"/>
  <c r="D183" i="35"/>
  <c r="D130" i="35"/>
  <c r="D114" i="35"/>
  <c r="D108" i="35"/>
  <c r="D65" i="35"/>
  <c r="D61" i="35"/>
  <c r="D36" i="35"/>
  <c r="D162" i="35"/>
  <c r="D137" i="35"/>
  <c r="D112" i="35"/>
  <c r="D42" i="35"/>
  <c r="D180" i="35"/>
  <c r="D18" i="35"/>
  <c r="D168" i="35"/>
  <c r="E79" i="35"/>
  <c r="D167" i="35"/>
  <c r="D27" i="35"/>
  <c r="D179" i="35"/>
  <c r="D182" i="35"/>
  <c r="D173" i="35"/>
  <c r="D181" i="35"/>
  <c r="D166" i="35"/>
  <c r="D106" i="35"/>
  <c r="D60" i="35"/>
  <c r="D34" i="35"/>
  <c r="D165" i="35"/>
  <c r="D88" i="35"/>
  <c r="I136" i="26" l="1"/>
  <c r="I139" i="26" s="1"/>
  <c r="BJ136" i="26"/>
  <c r="BJ139" i="26" s="1"/>
  <c r="AF83" i="35"/>
  <c r="N83" i="35"/>
  <c r="N98" i="35" s="1"/>
  <c r="AF98" i="35"/>
  <c r="X136" i="35"/>
  <c r="X139" i="35" s="1"/>
  <c r="AT83" i="35"/>
  <c r="AT98" i="35" s="1"/>
  <c r="AI136" i="35"/>
  <c r="AI139" i="35" s="1"/>
  <c r="AN49" i="35"/>
  <c r="AN53" i="35" s="1"/>
  <c r="BG136" i="35"/>
  <c r="BG139" i="35" s="1"/>
  <c r="N136" i="35"/>
  <c r="N139" i="35" s="1"/>
  <c r="T136" i="35"/>
  <c r="T139" i="35" s="1"/>
  <c r="AF49" i="35"/>
  <c r="AF53" i="35" s="1"/>
  <c r="AK49" i="35"/>
  <c r="AK53" i="35" s="1"/>
  <c r="AV98" i="35"/>
  <c r="X49" i="35"/>
  <c r="X53" i="35" s="1"/>
  <c r="E79" i="20"/>
  <c r="AF136" i="35"/>
  <c r="AF139" i="35" s="1"/>
  <c r="BA136" i="35"/>
  <c r="BA139" i="35" s="1"/>
  <c r="AD49" i="35"/>
  <c r="AD53" i="35" s="1"/>
  <c r="P49" i="35"/>
  <c r="P53" i="35" s="1"/>
  <c r="W83" i="35"/>
  <c r="W98" i="35" s="1"/>
  <c r="AJ136" i="35"/>
  <c r="AJ139" i="35" s="1"/>
  <c r="BG98" i="35"/>
  <c r="F136" i="35"/>
  <c r="F139" i="35" s="1"/>
  <c r="AV49" i="35"/>
  <c r="AV53" i="35" s="1"/>
  <c r="S155" i="20"/>
  <c r="S116" i="20"/>
  <c r="AC159" i="20"/>
  <c r="AS83" i="35"/>
  <c r="AS98" i="35" s="1"/>
  <c r="AP83" i="35"/>
  <c r="AP188" i="35" s="1"/>
  <c r="AB83" i="35"/>
  <c r="AB98" i="35" s="1"/>
  <c r="AL49" i="35"/>
  <c r="AL53" i="35" s="1"/>
  <c r="AL83" i="35"/>
  <c r="AL98" i="35" s="1"/>
  <c r="Y136" i="35"/>
  <c r="Y139" i="35" s="1"/>
  <c r="U49" i="35"/>
  <c r="U53" i="35" s="1"/>
  <c r="Y83" i="35"/>
  <c r="Y188" i="35" s="1"/>
  <c r="G83" i="35"/>
  <c r="G188" i="35" s="1"/>
  <c r="Y49" i="35"/>
  <c r="Y53" i="35" s="1"/>
  <c r="Q136" i="35"/>
  <c r="Q139" i="35" s="1"/>
  <c r="X83" i="35"/>
  <c r="X98" i="35" s="1"/>
  <c r="AY83" i="35"/>
  <c r="AY98" i="35" s="1"/>
  <c r="BC83" i="26"/>
  <c r="BC98" i="26" s="1"/>
  <c r="BE83" i="26"/>
  <c r="BE98" i="26" s="1"/>
  <c r="V136" i="35"/>
  <c r="V139" i="35" s="1"/>
  <c r="AR136" i="35"/>
  <c r="AR139" i="35" s="1"/>
  <c r="P136" i="35"/>
  <c r="P139" i="35" s="1"/>
  <c r="L136" i="35"/>
  <c r="L139" i="35" s="1"/>
  <c r="K136" i="26"/>
  <c r="K139" i="26" s="1"/>
  <c r="BE83" i="35"/>
  <c r="BE98" i="35" s="1"/>
  <c r="BM136" i="26"/>
  <c r="BM139" i="26" s="1"/>
  <c r="H49" i="35"/>
  <c r="H53" i="35" s="1"/>
  <c r="AH136" i="35"/>
  <c r="AH139" i="35" s="1"/>
  <c r="L49" i="26"/>
  <c r="L53" i="26" s="1"/>
  <c r="AN98" i="35"/>
  <c r="AN83" i="26"/>
  <c r="AN98" i="26" s="1"/>
  <c r="L136" i="26"/>
  <c r="L139" i="26" s="1"/>
  <c r="R83" i="26"/>
  <c r="R98" i="26" s="1"/>
  <c r="BG49" i="35"/>
  <c r="BG53" i="35" s="1"/>
  <c r="E33" i="20"/>
  <c r="E39" i="20" s="1"/>
  <c r="AU136" i="35"/>
  <c r="AU139" i="35" s="1"/>
  <c r="U83" i="35"/>
  <c r="U98" i="35" s="1"/>
  <c r="AQ136" i="35"/>
  <c r="AQ139" i="35" s="1"/>
  <c r="BF83" i="26"/>
  <c r="BF98" i="26" s="1"/>
  <c r="S83" i="35"/>
  <c r="S188" i="35" s="1"/>
  <c r="BB49" i="35"/>
  <c r="BB53" i="35" s="1"/>
  <c r="AB136" i="35"/>
  <c r="AB139" i="35" s="1"/>
  <c r="AZ83" i="35"/>
  <c r="AZ188" i="35" s="1"/>
  <c r="AU83" i="35"/>
  <c r="AU98" i="35" s="1"/>
  <c r="AP49" i="35"/>
  <c r="AP53" i="35" s="1"/>
  <c r="W136" i="35"/>
  <c r="W139" i="35" s="1"/>
  <c r="R136" i="35"/>
  <c r="R139" i="35" s="1"/>
  <c r="Q159" i="20"/>
  <c r="AS136" i="35"/>
  <c r="AS139" i="35" s="1"/>
  <c r="BA83" i="35"/>
  <c r="BA98" i="35" s="1"/>
  <c r="AV136" i="35"/>
  <c r="AV139" i="35" s="1"/>
  <c r="BE49" i="35"/>
  <c r="BE53" i="35" s="1"/>
  <c r="AK83" i="35"/>
  <c r="AK98" i="35" s="1"/>
  <c r="AH49" i="35"/>
  <c r="AH53" i="35" s="1"/>
  <c r="U136" i="35"/>
  <c r="U139" i="35" s="1"/>
  <c r="BV49" i="26"/>
  <c r="BV53" i="26" s="1"/>
  <c r="W159" i="20"/>
  <c r="AP49" i="26"/>
  <c r="AP53" i="26" s="1"/>
  <c r="BF136" i="35"/>
  <c r="BF139" i="35" s="1"/>
  <c r="AO83" i="35"/>
  <c r="AO188" i="35" s="1"/>
  <c r="AW136" i="35"/>
  <c r="AW139" i="35" s="1"/>
  <c r="O49" i="35"/>
  <c r="O53" i="35" s="1"/>
  <c r="AF188" i="35"/>
  <c r="I159" i="20"/>
  <c r="M136" i="35"/>
  <c r="M139" i="35" s="1"/>
  <c r="AD136" i="35"/>
  <c r="AD139" i="35" s="1"/>
  <c r="AU49" i="35"/>
  <c r="AU53" i="35" s="1"/>
  <c r="BD83" i="35"/>
  <c r="BD98" i="35" s="1"/>
  <c r="AH83" i="35"/>
  <c r="AH188" i="35" s="1"/>
  <c r="AW49" i="35"/>
  <c r="AW53" i="35" s="1"/>
  <c r="AW83" i="35"/>
  <c r="AW188" i="35" s="1"/>
  <c r="AD83" i="35"/>
  <c r="AD98" i="35" s="1"/>
  <c r="AB49" i="35"/>
  <c r="AB53" i="35" s="1"/>
  <c r="U83" i="26"/>
  <c r="U98" i="26" s="1"/>
  <c r="I83" i="26"/>
  <c r="I182" i="26" s="1"/>
  <c r="Z136" i="35"/>
  <c r="Z139" i="35" s="1"/>
  <c r="AE83" i="35"/>
  <c r="BF49" i="35"/>
  <c r="BF53" i="35" s="1"/>
  <c r="P83" i="35"/>
  <c r="P188" i="35" s="1"/>
  <c r="K136" i="35"/>
  <c r="K139" i="35" s="1"/>
  <c r="AM83" i="35"/>
  <c r="AM98" i="35" s="1"/>
  <c r="AG49" i="35"/>
  <c r="AG53" i="35" s="1"/>
  <c r="BO49" i="26"/>
  <c r="BO53" i="26" s="1"/>
  <c r="Z49" i="35"/>
  <c r="Z53" i="35" s="1"/>
  <c r="AL83" i="26"/>
  <c r="AL182" i="26" s="1"/>
  <c r="AM136" i="35"/>
  <c r="AM139" i="35" s="1"/>
  <c r="AZ136" i="35"/>
  <c r="AZ139" i="35" s="1"/>
  <c r="AR49" i="35"/>
  <c r="AR53" i="35" s="1"/>
  <c r="R83" i="35"/>
  <c r="R98" i="35" s="1"/>
  <c r="Z83" i="35"/>
  <c r="Z98" i="35" s="1"/>
  <c r="AO136" i="35"/>
  <c r="AO139" i="35" s="1"/>
  <c r="AA83" i="35"/>
  <c r="AA188" i="35" s="1"/>
  <c r="AY49" i="35"/>
  <c r="AY53" i="35" s="1"/>
  <c r="I49" i="35"/>
  <c r="I53" i="35" s="1"/>
  <c r="BE136" i="35"/>
  <c r="BE139" i="35" s="1"/>
  <c r="M83" i="35"/>
  <c r="M98" i="35" s="1"/>
  <c r="AE49" i="26"/>
  <c r="AE53" i="26" s="1"/>
  <c r="AC136" i="35"/>
  <c r="AC139" i="35" s="1"/>
  <c r="J136" i="26"/>
  <c r="J139" i="26" s="1"/>
  <c r="BA49" i="35"/>
  <c r="BA53" i="35" s="1"/>
  <c r="Q49" i="35"/>
  <c r="Q53" i="35" s="1"/>
  <c r="V83" i="35"/>
  <c r="V98" i="35" s="1"/>
  <c r="AY136" i="35"/>
  <c r="AY139" i="35" s="1"/>
  <c r="F49" i="35"/>
  <c r="F53" i="35" s="1"/>
  <c r="AE136" i="35"/>
  <c r="AE139" i="35" s="1"/>
  <c r="BF83" i="35"/>
  <c r="BF98" i="35" s="1"/>
  <c r="F83" i="35"/>
  <c r="F98" i="35" s="1"/>
  <c r="S136" i="35"/>
  <c r="S139" i="35" s="1"/>
  <c r="K49" i="35"/>
  <c r="K53" i="35" s="1"/>
  <c r="W49" i="35"/>
  <c r="W53" i="35" s="1"/>
  <c r="H83" i="35"/>
  <c r="H98" i="35" s="1"/>
  <c r="M83" i="26"/>
  <c r="M182" i="26" s="1"/>
  <c r="AQ49" i="26"/>
  <c r="AQ53" i="26" s="1"/>
  <c r="CB136" i="26"/>
  <c r="CB139" i="26" s="1"/>
  <c r="AC83" i="35"/>
  <c r="AC98" i="35" s="1"/>
  <c r="AC49" i="35"/>
  <c r="AC53" i="35" s="1"/>
  <c r="AA49" i="35"/>
  <c r="AA53" i="35" s="1"/>
  <c r="AJ83" i="35"/>
  <c r="AJ98" i="35" s="1"/>
  <c r="I83" i="35"/>
  <c r="I98" i="35" s="1"/>
  <c r="W49" i="26"/>
  <c r="W53" i="26" s="1"/>
  <c r="K83" i="35"/>
  <c r="K98" i="35" s="1"/>
  <c r="AZ136" i="26"/>
  <c r="AZ139" i="26" s="1"/>
  <c r="BD49" i="35"/>
  <c r="BD53" i="35" s="1"/>
  <c r="AQ49" i="35"/>
  <c r="AQ53" i="35" s="1"/>
  <c r="R49" i="35"/>
  <c r="R53" i="35" s="1"/>
  <c r="G136" i="35"/>
  <c r="G139" i="35" s="1"/>
  <c r="AS49" i="35"/>
  <c r="AS53" i="35" s="1"/>
  <c r="BV98" i="26"/>
  <c r="U73" i="20"/>
  <c r="BD136" i="35"/>
  <c r="BD139" i="35" s="1"/>
  <c r="AE49" i="35"/>
  <c r="AE53" i="35" s="1"/>
  <c r="G49" i="35"/>
  <c r="G53" i="35" s="1"/>
  <c r="Y136" i="26"/>
  <c r="Y139" i="26" s="1"/>
  <c r="BD83" i="26"/>
  <c r="BD98" i="26" s="1"/>
  <c r="AJ49" i="35"/>
  <c r="AJ53" i="35" s="1"/>
  <c r="AQ83" i="35"/>
  <c r="AQ188" i="35" s="1"/>
  <c r="L83" i="35"/>
  <c r="AU136" i="26"/>
  <c r="AU139" i="26" s="1"/>
  <c r="AR83" i="26"/>
  <c r="AR182" i="26" s="1"/>
  <c r="Y49" i="26"/>
  <c r="Y53" i="26" s="1"/>
  <c r="V49" i="35"/>
  <c r="V53" i="35" s="1"/>
  <c r="M49" i="35"/>
  <c r="M53" i="35" s="1"/>
  <c r="AW136" i="26"/>
  <c r="AW139" i="26" s="1"/>
  <c r="X49" i="26"/>
  <c r="X53" i="26" s="1"/>
  <c r="AI83" i="26"/>
  <c r="AI98" i="26" s="1"/>
  <c r="BP136" i="26"/>
  <c r="BP139" i="26" s="1"/>
  <c r="V49" i="26"/>
  <c r="V53" i="26" s="1"/>
  <c r="BT136" i="26"/>
  <c r="BT139" i="26" s="1"/>
  <c r="BH49" i="26"/>
  <c r="BH53" i="26" s="1"/>
  <c r="BO136" i="26"/>
  <c r="BO139" i="26" s="1"/>
  <c r="BM83" i="26"/>
  <c r="BM98" i="26" s="1"/>
  <c r="BA83" i="26"/>
  <c r="BA98" i="26" s="1"/>
  <c r="BZ136" i="26"/>
  <c r="BZ139" i="26" s="1"/>
  <c r="CC116" i="26"/>
  <c r="CC79" i="26"/>
  <c r="N49" i="35"/>
  <c r="N53" i="35" s="1"/>
  <c r="AY83" i="26"/>
  <c r="AY98" i="26" s="1"/>
  <c r="AJ136" i="26"/>
  <c r="AJ139" i="26" s="1"/>
  <c r="I136" i="35"/>
  <c r="I139" i="35" s="1"/>
  <c r="AG136" i="35"/>
  <c r="AG139" i="35" s="1"/>
  <c r="AM49" i="35"/>
  <c r="AM53" i="35" s="1"/>
  <c r="S49" i="35"/>
  <c r="S53" i="35" s="1"/>
  <c r="AX49" i="35"/>
  <c r="AX53" i="35" s="1"/>
  <c r="BG83" i="26"/>
  <c r="BG98" i="26" s="1"/>
  <c r="BH83" i="26"/>
  <c r="BH98" i="26" s="1"/>
  <c r="BZ49" i="26"/>
  <c r="BZ53" i="26" s="1"/>
  <c r="AX136" i="26"/>
  <c r="AX139" i="26" s="1"/>
  <c r="X83" i="26"/>
  <c r="X98" i="26" s="1"/>
  <c r="BQ136" i="26"/>
  <c r="BQ139" i="26" s="1"/>
  <c r="BK136" i="26"/>
  <c r="BK139" i="26" s="1"/>
  <c r="AX83" i="26"/>
  <c r="AX98" i="26" s="1"/>
  <c r="BE136" i="26"/>
  <c r="BE139" i="26" s="1"/>
  <c r="X136" i="26"/>
  <c r="X139" i="26" s="1"/>
  <c r="S24" i="20"/>
  <c r="I94" i="20"/>
  <c r="I96" i="20" s="1"/>
  <c r="L79" i="20"/>
  <c r="R109" i="20"/>
  <c r="T15" i="20"/>
  <c r="P79" i="20"/>
  <c r="BV136" i="26"/>
  <c r="BV139" i="26" s="1"/>
  <c r="S79" i="20"/>
  <c r="AC33" i="20"/>
  <c r="AC39" i="20" s="1"/>
  <c r="X73" i="20"/>
  <c r="Q134" i="20"/>
  <c r="E94" i="20"/>
  <c r="E96" i="20" s="1"/>
  <c r="O83" i="35"/>
  <c r="X94" i="20"/>
  <c r="X96" i="20" s="1"/>
  <c r="AB159" i="20"/>
  <c r="U33" i="20"/>
  <c r="U39" i="20" s="1"/>
  <c r="O136" i="35"/>
  <c r="O139" i="35" s="1"/>
  <c r="U136" i="26"/>
  <c r="U139" i="26" s="1"/>
  <c r="AS136" i="26"/>
  <c r="AS139" i="26" s="1"/>
  <c r="N136" i="26"/>
  <c r="N139" i="26" s="1"/>
  <c r="AR136" i="26"/>
  <c r="AR139" i="26" s="1"/>
  <c r="BJ98" i="26"/>
  <c r="AJ83" i="26"/>
  <c r="AJ98" i="26" s="1"/>
  <c r="AN188" i="35"/>
  <c r="N49" i="26"/>
  <c r="N53" i="26" s="1"/>
  <c r="W83" i="26"/>
  <c r="W98" i="26" s="1"/>
  <c r="AW49" i="26"/>
  <c r="AW53" i="26" s="1"/>
  <c r="BJ49" i="26"/>
  <c r="BJ53" i="26" s="1"/>
  <c r="BI136" i="26"/>
  <c r="BI139" i="26" s="1"/>
  <c r="BI49" i="26"/>
  <c r="BI53" i="26" s="1"/>
  <c r="R49" i="26"/>
  <c r="R53" i="26" s="1"/>
  <c r="V116" i="20"/>
  <c r="Y109" i="20"/>
  <c r="N66" i="20"/>
  <c r="J188" i="35"/>
  <c r="J98" i="35"/>
  <c r="V136" i="26"/>
  <c r="V139" i="26" s="1"/>
  <c r="F73" i="20"/>
  <c r="I116" i="20"/>
  <c r="AB73" i="20"/>
  <c r="E155" i="20"/>
  <c r="BU83" i="26"/>
  <c r="BU98" i="26" s="1"/>
  <c r="M136" i="26"/>
  <c r="M139" i="26" s="1"/>
  <c r="AD49" i="26"/>
  <c r="AD53" i="26" s="1"/>
  <c r="AH136" i="26"/>
  <c r="AH139" i="26" s="1"/>
  <c r="H136" i="20"/>
  <c r="H139" i="20" s="1"/>
  <c r="S66" i="20"/>
  <c r="AC116" i="20"/>
  <c r="M66" i="20"/>
  <c r="M155" i="20"/>
  <c r="W109" i="20"/>
  <c r="W24" i="20"/>
  <c r="W155" i="20"/>
  <c r="X159" i="20"/>
  <c r="J134" i="20"/>
  <c r="J73" i="20"/>
  <c r="AN136" i="26"/>
  <c r="AN139" i="26" s="1"/>
  <c r="AB136" i="26"/>
  <c r="AB139" i="26" s="1"/>
  <c r="R134" i="20"/>
  <c r="T134" i="20"/>
  <c r="K66" i="20"/>
  <c r="F109" i="20"/>
  <c r="N79" i="20"/>
  <c r="AG83" i="26"/>
  <c r="AG98" i="26" s="1"/>
  <c r="T73" i="20"/>
  <c r="K79" i="20"/>
  <c r="U66" i="20"/>
  <c r="BS136" i="26"/>
  <c r="BS139" i="26" s="1"/>
  <c r="BQ49" i="26"/>
  <c r="BQ53" i="26" s="1"/>
  <c r="CA49" i="26"/>
  <c r="CA53" i="26" s="1"/>
  <c r="AA49" i="26"/>
  <c r="AA53" i="26" s="1"/>
  <c r="CB182" i="26"/>
  <c r="BC136" i="26"/>
  <c r="BC139" i="26" s="1"/>
  <c r="AU83" i="26"/>
  <c r="AU98" i="26" s="1"/>
  <c r="AF49" i="26"/>
  <c r="AF53" i="26" s="1"/>
  <c r="G136" i="26"/>
  <c r="G139" i="26" s="1"/>
  <c r="V83" i="26"/>
  <c r="V98" i="26" s="1"/>
  <c r="AA83" i="26"/>
  <c r="AA98" i="26" s="1"/>
  <c r="H49" i="20"/>
  <c r="H53" i="20" s="1"/>
  <c r="R159" i="20"/>
  <c r="M33" i="20"/>
  <c r="M39" i="20" s="1"/>
  <c r="J159" i="20"/>
  <c r="V159" i="20"/>
  <c r="Q73" i="20"/>
  <c r="AV49" i="26"/>
  <c r="AV53" i="26" s="1"/>
  <c r="Z116" i="20"/>
  <c r="AZ83" i="26"/>
  <c r="AZ98" i="26" s="1"/>
  <c r="AO83" i="26"/>
  <c r="AO182" i="26" s="1"/>
  <c r="BC49" i="26"/>
  <c r="BC53" i="26" s="1"/>
  <c r="BD136" i="26"/>
  <c r="BD139" i="26" s="1"/>
  <c r="H83" i="20"/>
  <c r="H98" i="20" s="1"/>
  <c r="AK83" i="26"/>
  <c r="AK98" i="26" s="1"/>
  <c r="F49" i="26"/>
  <c r="F53" i="26" s="1"/>
  <c r="BS83" i="26"/>
  <c r="BS98" i="26" s="1"/>
  <c r="BB136" i="26"/>
  <c r="BB139" i="26" s="1"/>
  <c r="BN49" i="26"/>
  <c r="BN53" i="26" s="1"/>
  <c r="BE49" i="26"/>
  <c r="BE53" i="26" s="1"/>
  <c r="BL136" i="26"/>
  <c r="BL139" i="26" s="1"/>
  <c r="AH49" i="26"/>
  <c r="AH53" i="26" s="1"/>
  <c r="BW136" i="26"/>
  <c r="BW139" i="26" s="1"/>
  <c r="AC83" i="26"/>
  <c r="AC98" i="26" s="1"/>
  <c r="BY83" i="26"/>
  <c r="BY98" i="26" s="1"/>
  <c r="AA136" i="26"/>
  <c r="AA139" i="26" s="1"/>
  <c r="J83" i="26"/>
  <c r="J98" i="26" s="1"/>
  <c r="BX49" i="26"/>
  <c r="BX53" i="26" s="1"/>
  <c r="S94" i="20"/>
  <c r="S96" i="20" s="1"/>
  <c r="L33" i="20"/>
  <c r="L39" i="20" s="1"/>
  <c r="AC155" i="20"/>
  <c r="G15" i="20"/>
  <c r="G79" i="20"/>
  <c r="X33" i="20"/>
  <c r="X39" i="20" s="1"/>
  <c r="V24" i="20"/>
  <c r="V15" i="20"/>
  <c r="AB169" i="20"/>
  <c r="AI49" i="26"/>
  <c r="AI53" i="26" s="1"/>
  <c r="CC159" i="26"/>
  <c r="H83" i="26"/>
  <c r="H98" i="26" s="1"/>
  <c r="BF136" i="26"/>
  <c r="BF139" i="26" s="1"/>
  <c r="CC73" i="26"/>
  <c r="BP83" i="26"/>
  <c r="BP98" i="26" s="1"/>
  <c r="BC188" i="35"/>
  <c r="G83" i="26"/>
  <c r="G98" i="26" s="1"/>
  <c r="BN136" i="26"/>
  <c r="BN139" i="26" s="1"/>
  <c r="O49" i="26"/>
  <c r="O53" i="26" s="1"/>
  <c r="AX49" i="26"/>
  <c r="AX53" i="26" s="1"/>
  <c r="AY136" i="26"/>
  <c r="AY139" i="26" s="1"/>
  <c r="BX136" i="26"/>
  <c r="BX139" i="26" s="1"/>
  <c r="O136" i="26"/>
  <c r="O139" i="26" s="1"/>
  <c r="AY49" i="26"/>
  <c r="AY53" i="26" s="1"/>
  <c r="AO136" i="26"/>
  <c r="AO139" i="26" s="1"/>
  <c r="AD136" i="26"/>
  <c r="AD139" i="26" s="1"/>
  <c r="R136" i="26"/>
  <c r="R139" i="26" s="1"/>
  <c r="M109" i="20"/>
  <c r="R24" i="20"/>
  <c r="R33" i="20"/>
  <c r="R39" i="20" s="1"/>
  <c r="T155" i="20"/>
  <c r="K94" i="20"/>
  <c r="K96" i="20" s="1"/>
  <c r="P109" i="20"/>
  <c r="O79" i="20"/>
  <c r="O159" i="20"/>
  <c r="AT188" i="35"/>
  <c r="E136" i="35"/>
  <c r="E139" i="35" s="1"/>
  <c r="AI188" i="35"/>
  <c r="E49" i="35"/>
  <c r="E53" i="35" s="1"/>
  <c r="BB83" i="35"/>
  <c r="BB98" i="35" s="1"/>
  <c r="R155" i="20"/>
  <c r="AA73" i="20"/>
  <c r="AA79" i="20"/>
  <c r="L73" i="20"/>
  <c r="T159" i="20"/>
  <c r="AA15" i="20"/>
  <c r="Z15" i="20"/>
  <c r="Z169" i="20"/>
  <c r="Z109" i="20"/>
  <c r="L94" i="20"/>
  <c r="L96" i="20" s="1"/>
  <c r="L169" i="20"/>
  <c r="R187" i="20"/>
  <c r="R191" i="20"/>
  <c r="T169" i="20"/>
  <c r="T109" i="20"/>
  <c r="K15" i="20"/>
  <c r="P169" i="20"/>
  <c r="F33" i="20"/>
  <c r="F39" i="20" s="1"/>
  <c r="F159" i="20"/>
  <c r="F187" i="20"/>
  <c r="F191" i="20"/>
  <c r="AC79" i="20"/>
  <c r="M73" i="20"/>
  <c r="G94" i="20"/>
  <c r="G96" i="20" s="1"/>
  <c r="G159" i="20"/>
  <c r="X187" i="20"/>
  <c r="X191" i="20"/>
  <c r="J94" i="20"/>
  <c r="J96" i="20" s="1"/>
  <c r="J169" i="20"/>
  <c r="J79" i="20"/>
  <c r="V169" i="20"/>
  <c r="V155" i="20"/>
  <c r="V94" i="20"/>
  <c r="V96" i="20" s="1"/>
  <c r="Q79" i="20"/>
  <c r="Q33" i="20"/>
  <c r="Q39" i="20" s="1"/>
  <c r="T79" i="20"/>
  <c r="AB116" i="20"/>
  <c r="AB66" i="20"/>
  <c r="U155" i="20"/>
  <c r="U24" i="20"/>
  <c r="U94" i="20"/>
  <c r="U96" i="20" s="1"/>
  <c r="U134" i="20"/>
  <c r="N24" i="20"/>
  <c r="E15" i="20"/>
  <c r="Y159" i="20"/>
  <c r="Y116" i="20"/>
  <c r="Y33" i="20"/>
  <c r="Y39" i="20" s="1"/>
  <c r="Y187" i="20"/>
  <c r="Y191" i="20"/>
  <c r="Y155" i="20"/>
  <c r="N134" i="20"/>
  <c r="N15" i="20"/>
  <c r="O155" i="20"/>
  <c r="L155" i="20"/>
  <c r="S134" i="20"/>
  <c r="AA169" i="20"/>
  <c r="AA66" i="20"/>
  <c r="Z134" i="20"/>
  <c r="Z94" i="20"/>
  <c r="Z96" i="20" s="1"/>
  <c r="L191" i="20"/>
  <c r="L187" i="20"/>
  <c r="L134" i="20"/>
  <c r="L116" i="20"/>
  <c r="I169" i="20"/>
  <c r="R15" i="20"/>
  <c r="R116" i="20"/>
  <c r="T116" i="20"/>
  <c r="T94" i="20"/>
  <c r="T96" i="20" s="1"/>
  <c r="U191" i="20"/>
  <c r="U187" i="20"/>
  <c r="E134" i="20"/>
  <c r="P94" i="20"/>
  <c r="P96" i="20" s="1"/>
  <c r="P134" i="20"/>
  <c r="F79" i="20"/>
  <c r="AC109" i="20"/>
  <c r="T24" i="20"/>
  <c r="M94" i="20"/>
  <c r="M96" i="20" s="1"/>
  <c r="G66" i="20"/>
  <c r="G155" i="20"/>
  <c r="G73" i="20"/>
  <c r="W94" i="20"/>
  <c r="W96" i="20" s="1"/>
  <c r="W187" i="20"/>
  <c r="W191" i="20"/>
  <c r="X155" i="20"/>
  <c r="J109" i="20"/>
  <c r="J66" i="20"/>
  <c r="V191" i="20"/>
  <c r="V187" i="20"/>
  <c r="Q191" i="20"/>
  <c r="Q187" i="20"/>
  <c r="AB94" i="20"/>
  <c r="AB96" i="20" s="1"/>
  <c r="AB109" i="20"/>
  <c r="AB33" i="20"/>
  <c r="AB39" i="20" s="1"/>
  <c r="Y94" i="20"/>
  <c r="Y96" i="20" s="1"/>
  <c r="Y15" i="20"/>
  <c r="N33" i="20"/>
  <c r="N39" i="20" s="1"/>
  <c r="AA191" i="20"/>
  <c r="AA187" i="20"/>
  <c r="K155" i="20"/>
  <c r="E66" i="20"/>
  <c r="AC73" i="20"/>
  <c r="G191" i="20"/>
  <c r="G187" i="20"/>
  <c r="W116" i="20"/>
  <c r="W33" i="20"/>
  <c r="W39" i="20" s="1"/>
  <c r="X116" i="20"/>
  <c r="X24" i="20"/>
  <c r="J15" i="20"/>
  <c r="Q94" i="20"/>
  <c r="Q96" i="20" s="1"/>
  <c r="I134" i="20"/>
  <c r="Y134" i="20"/>
  <c r="N116" i="20"/>
  <c r="N73" i="20"/>
  <c r="P187" i="20"/>
  <c r="P191" i="20"/>
  <c r="Z66" i="20"/>
  <c r="L66" i="20"/>
  <c r="L109" i="20"/>
  <c r="R66" i="20"/>
  <c r="Z24" i="20"/>
  <c r="R73" i="20"/>
  <c r="R79" i="20"/>
  <c r="K109" i="20"/>
  <c r="K134" i="20"/>
  <c r="P66" i="20"/>
  <c r="F66" i="20"/>
  <c r="M159" i="20"/>
  <c r="M116" i="20"/>
  <c r="G116" i="20"/>
  <c r="W15" i="20"/>
  <c r="W66" i="20"/>
  <c r="W169" i="20"/>
  <c r="X79" i="20"/>
  <c r="X66" i="20"/>
  <c r="X134" i="20"/>
  <c r="J155" i="20"/>
  <c r="J191" i="20"/>
  <c r="J187" i="20"/>
  <c r="J116" i="20"/>
  <c r="V79" i="20"/>
  <c r="Q24" i="20"/>
  <c r="Q169" i="20"/>
  <c r="E191" i="20"/>
  <c r="E187" i="20"/>
  <c r="AB155" i="20"/>
  <c r="AB24" i="20"/>
  <c r="P116" i="20"/>
  <c r="T33" i="20"/>
  <c r="T39" i="20" s="1"/>
  <c r="Y73" i="20"/>
  <c r="N109" i="20"/>
  <c r="O191" i="20"/>
  <c r="O187" i="20"/>
  <c r="S33" i="20"/>
  <c r="S39" i="20" s="1"/>
  <c r="M187" i="20"/>
  <c r="M191" i="20"/>
  <c r="AA134" i="20"/>
  <c r="Z155" i="20"/>
  <c r="AA109" i="20"/>
  <c r="Z73" i="20"/>
  <c r="AA116" i="20"/>
  <c r="AA94" i="20"/>
  <c r="AA96" i="20" s="1"/>
  <c r="AA33" i="20"/>
  <c r="AA39" i="20" s="1"/>
  <c r="AA155" i="20"/>
  <c r="Z159" i="20"/>
  <c r="S187" i="20"/>
  <c r="L24" i="20"/>
  <c r="L15" i="20"/>
  <c r="L159" i="20"/>
  <c r="T66" i="20"/>
  <c r="K73" i="20"/>
  <c r="K24" i="20"/>
  <c r="K33" i="20"/>
  <c r="K39" i="20" s="1"/>
  <c r="K159" i="20"/>
  <c r="P159" i="20"/>
  <c r="F24" i="20"/>
  <c r="F116" i="20"/>
  <c r="AC169" i="20"/>
  <c r="X169" i="20"/>
  <c r="T191" i="20"/>
  <c r="T187" i="20"/>
  <c r="M134" i="20"/>
  <c r="X15" i="20"/>
  <c r="V73" i="20"/>
  <c r="Q66" i="20"/>
  <c r="Q109" i="20"/>
  <c r="Q116" i="20"/>
  <c r="E116" i="20"/>
  <c r="I73" i="20"/>
  <c r="I109" i="20"/>
  <c r="I33" i="20"/>
  <c r="I39" i="20" s="1"/>
  <c r="AB15" i="20"/>
  <c r="AB79" i="20"/>
  <c r="AB191" i="20"/>
  <c r="AB187" i="20"/>
  <c r="U15" i="20"/>
  <c r="M169" i="20"/>
  <c r="Y79" i="20"/>
  <c r="N187" i="20"/>
  <c r="N191" i="20"/>
  <c r="O134" i="20"/>
  <c r="O73" i="20"/>
  <c r="O33" i="20"/>
  <c r="O39" i="20" s="1"/>
  <c r="K116" i="20"/>
  <c r="K169" i="20"/>
  <c r="K187" i="20"/>
  <c r="K191" i="20"/>
  <c r="P33" i="20"/>
  <c r="P39" i="20" s="1"/>
  <c r="P155" i="20"/>
  <c r="P15" i="20"/>
  <c r="F94" i="20"/>
  <c r="F96" i="20" s="1"/>
  <c r="F169" i="20"/>
  <c r="AC24" i="20"/>
  <c r="AC191" i="20"/>
  <c r="AC187" i="20"/>
  <c r="AC134" i="20"/>
  <c r="G134" i="20"/>
  <c r="W79" i="20"/>
  <c r="J33" i="20"/>
  <c r="J39" i="20" s="1"/>
  <c r="J24" i="20"/>
  <c r="V33" i="20"/>
  <c r="V39" i="20" s="1"/>
  <c r="V109" i="20"/>
  <c r="E159" i="20"/>
  <c r="I24" i="20"/>
  <c r="U79" i="20"/>
  <c r="U169" i="20"/>
  <c r="E73" i="20"/>
  <c r="Y24" i="20"/>
  <c r="N155" i="20"/>
  <c r="O109" i="20"/>
  <c r="O24" i="20"/>
  <c r="O169" i="20"/>
  <c r="Z191" i="20"/>
  <c r="Z187" i="20"/>
  <c r="E109" i="20"/>
  <c r="V134" i="20"/>
  <c r="Q155" i="20"/>
  <c r="I155" i="20"/>
  <c r="U116" i="20"/>
  <c r="AC15" i="20"/>
  <c r="O94" i="20"/>
  <c r="O96" i="20" s="1"/>
  <c r="R169" i="20"/>
  <c r="AA24" i="20"/>
  <c r="Z79" i="20"/>
  <c r="Z33" i="20"/>
  <c r="Z39" i="20" s="1"/>
  <c r="R94" i="20"/>
  <c r="R96" i="20" s="1"/>
  <c r="E24" i="20"/>
  <c r="P24" i="20"/>
  <c r="P73" i="20"/>
  <c r="F15" i="20"/>
  <c r="F155" i="20"/>
  <c r="F134" i="20"/>
  <c r="AC66" i="20"/>
  <c r="AC94" i="20"/>
  <c r="AC96" i="20" s="1"/>
  <c r="M79" i="20"/>
  <c r="M24" i="20"/>
  <c r="M15" i="20"/>
  <c r="G24" i="20"/>
  <c r="G169" i="20"/>
  <c r="G109" i="20"/>
  <c r="G33" i="20"/>
  <c r="G39" i="20" s="1"/>
  <c r="W134" i="20"/>
  <c r="W73" i="20"/>
  <c r="X109" i="20"/>
  <c r="V66" i="20"/>
  <c r="Q15" i="20"/>
  <c r="E169" i="20"/>
  <c r="I66" i="20"/>
  <c r="I15" i="20"/>
  <c r="I79" i="20"/>
  <c r="I187" i="20"/>
  <c r="I191" i="20"/>
  <c r="AB134" i="20"/>
  <c r="U109" i="20"/>
  <c r="Y169" i="20"/>
  <c r="Y66" i="20"/>
  <c r="N94" i="20"/>
  <c r="N96" i="20" s="1"/>
  <c r="O15" i="20"/>
  <c r="O116" i="20"/>
  <c r="O66" i="20"/>
  <c r="AO49" i="26"/>
  <c r="AO53" i="26" s="1"/>
  <c r="BS49" i="26"/>
  <c r="BS53" i="26" s="1"/>
  <c r="AV83" i="26"/>
  <c r="AV98" i="26" s="1"/>
  <c r="W136" i="26"/>
  <c r="W139" i="26" s="1"/>
  <c r="AT136" i="26"/>
  <c r="AT139" i="26" s="1"/>
  <c r="AG49" i="26"/>
  <c r="AG53" i="26" s="1"/>
  <c r="Q136" i="26"/>
  <c r="Q139" i="26" s="1"/>
  <c r="BN83" i="26"/>
  <c r="BN98" i="26" s="1"/>
  <c r="L83" i="26"/>
  <c r="L98" i="26" s="1"/>
  <c r="P83" i="26"/>
  <c r="P98" i="26" s="1"/>
  <c r="AC49" i="26"/>
  <c r="AC53" i="26" s="1"/>
  <c r="BB49" i="26"/>
  <c r="BB53" i="26" s="1"/>
  <c r="BA136" i="26"/>
  <c r="BA139" i="26" s="1"/>
  <c r="AP83" i="26"/>
  <c r="AP98" i="26" s="1"/>
  <c r="BZ83" i="26"/>
  <c r="BZ98" i="26" s="1"/>
  <c r="T83" i="26"/>
  <c r="T98" i="26" s="1"/>
  <c r="CC181" i="26"/>
  <c r="CC185" i="26"/>
  <c r="K49" i="26"/>
  <c r="K53" i="26" s="1"/>
  <c r="Z49" i="26"/>
  <c r="Z53" i="26" s="1"/>
  <c r="AF136" i="26"/>
  <c r="AF139" i="26" s="1"/>
  <c r="BY49" i="26"/>
  <c r="BY53" i="26" s="1"/>
  <c r="Y83" i="26"/>
  <c r="Y98" i="26" s="1"/>
  <c r="BT83" i="26"/>
  <c r="BT98" i="26" s="1"/>
  <c r="BF49" i="26"/>
  <c r="BF53" i="26" s="1"/>
  <c r="BK49" i="26"/>
  <c r="BK53" i="26" s="1"/>
  <c r="AE83" i="26"/>
  <c r="AE98" i="26" s="1"/>
  <c r="P49" i="26"/>
  <c r="P53" i="26" s="1"/>
  <c r="S49" i="26"/>
  <c r="S53" i="26" s="1"/>
  <c r="AU49" i="26"/>
  <c r="AU53" i="26" s="1"/>
  <c r="Z83" i="26"/>
  <c r="Z98" i="26" s="1"/>
  <c r="CC98" i="26"/>
  <c r="CC83" i="26"/>
  <c r="CC33" i="26"/>
  <c r="CC39" i="26" s="1"/>
  <c r="AM136" i="26"/>
  <c r="AM139" i="26" s="1"/>
  <c r="BM49" i="26"/>
  <c r="BM53" i="26" s="1"/>
  <c r="AF83" i="26"/>
  <c r="AF98" i="26" s="1"/>
  <c r="AG136" i="26"/>
  <c r="AG139" i="26" s="1"/>
  <c r="AB83" i="26"/>
  <c r="AB98" i="26" s="1"/>
  <c r="BY136" i="26"/>
  <c r="BY139" i="26" s="1"/>
  <c r="Z136" i="26"/>
  <c r="Z139" i="26" s="1"/>
  <c r="BT49" i="26"/>
  <c r="BT53" i="26" s="1"/>
  <c r="CA136" i="26"/>
  <c r="CA139" i="26" s="1"/>
  <c r="N83" i="26"/>
  <c r="N98" i="26" s="1"/>
  <c r="BW83" i="26"/>
  <c r="BW98" i="26" s="1"/>
  <c r="BO83" i="26"/>
  <c r="BO98" i="26" s="1"/>
  <c r="AN49" i="26"/>
  <c r="AN53" i="26" s="1"/>
  <c r="BU136" i="26"/>
  <c r="BU139" i="26" s="1"/>
  <c r="AS83" i="26"/>
  <c r="AS98" i="26" s="1"/>
  <c r="BU49" i="26"/>
  <c r="BU53" i="26" s="1"/>
  <c r="AJ49" i="26"/>
  <c r="AJ53" i="26" s="1"/>
  <c r="F136" i="26"/>
  <c r="F139" i="26" s="1"/>
  <c r="S98" i="26"/>
  <c r="AL136" i="26"/>
  <c r="AL139" i="26" s="1"/>
  <c r="BB83" i="26"/>
  <c r="BB98" i="26" s="1"/>
  <c r="S182" i="26"/>
  <c r="BR49" i="26"/>
  <c r="BR53" i="26" s="1"/>
  <c r="CC109" i="26"/>
  <c r="P136" i="26"/>
  <c r="P139" i="26" s="1"/>
  <c r="J49" i="26"/>
  <c r="J53" i="26" s="1"/>
  <c r="BR83" i="26"/>
  <c r="BR98" i="26" s="1"/>
  <c r="K83" i="26"/>
  <c r="K98" i="26" s="1"/>
  <c r="AK49" i="26"/>
  <c r="AK53" i="26" s="1"/>
  <c r="BL49" i="26"/>
  <c r="BL53" i="26" s="1"/>
  <c r="BR136" i="26"/>
  <c r="BR139" i="26" s="1"/>
  <c r="BX83" i="26"/>
  <c r="BX98" i="26" s="1"/>
  <c r="CC15" i="26"/>
  <c r="CB49" i="26"/>
  <c r="AD83" i="26"/>
  <c r="AD98" i="26" s="1"/>
  <c r="Q49" i="26"/>
  <c r="Q53" i="26" s="1"/>
  <c r="AV136" i="26"/>
  <c r="AV139" i="26" s="1"/>
  <c r="U49" i="26"/>
  <c r="U53" i="26" s="1"/>
  <c r="AZ49" i="26"/>
  <c r="AZ53" i="26" s="1"/>
  <c r="CC155" i="26"/>
  <c r="CC24" i="26"/>
  <c r="CC134" i="26"/>
  <c r="BQ83" i="26"/>
  <c r="BQ98" i="26" s="1"/>
  <c r="AQ136" i="26"/>
  <c r="AQ139" i="26" s="1"/>
  <c r="AT49" i="26"/>
  <c r="AT53" i="26" s="1"/>
  <c r="BD49" i="26"/>
  <c r="BD53" i="26" s="1"/>
  <c r="M49" i="26"/>
  <c r="M53" i="26" s="1"/>
  <c r="AR49" i="26"/>
  <c r="AR53" i="26" s="1"/>
  <c r="BW49" i="26"/>
  <c r="BW53" i="26" s="1"/>
  <c r="G49" i="26"/>
  <c r="G53" i="26" s="1"/>
  <c r="AW83" i="26"/>
  <c r="AW98" i="26" s="1"/>
  <c r="H136" i="26"/>
  <c r="H139" i="26" s="1"/>
  <c r="BK83" i="26"/>
  <c r="BK98" i="26" s="1"/>
  <c r="T49" i="26"/>
  <c r="T53" i="26" s="1"/>
  <c r="BG136" i="26"/>
  <c r="BG139" i="26" s="1"/>
  <c r="AC136" i="26"/>
  <c r="AC139" i="26" s="1"/>
  <c r="AH83" i="26"/>
  <c r="AH98" i="26" s="1"/>
  <c r="BJ182" i="26"/>
  <c r="AB49" i="26"/>
  <c r="AB53" i="26" s="1"/>
  <c r="AM49" i="26"/>
  <c r="AM53" i="26" s="1"/>
  <c r="O83" i="26"/>
  <c r="O98" i="26" s="1"/>
  <c r="AE136" i="26"/>
  <c r="AE139" i="26" s="1"/>
  <c r="BA49" i="26"/>
  <c r="BA53" i="26" s="1"/>
  <c r="AT83" i="26"/>
  <c r="AT98" i="26" s="1"/>
  <c r="AM83" i="26"/>
  <c r="AM98" i="26" s="1"/>
  <c r="BE182" i="26"/>
  <c r="CA83" i="26"/>
  <c r="CA98" i="26" s="1"/>
  <c r="BV182" i="26"/>
  <c r="BP49" i="26"/>
  <c r="BP53" i="26" s="1"/>
  <c r="H49" i="26"/>
  <c r="H53" i="26" s="1"/>
  <c r="Q83" i="26"/>
  <c r="Q98" i="26" s="1"/>
  <c r="AL49" i="26"/>
  <c r="AL53" i="26" s="1"/>
  <c r="AQ83" i="26"/>
  <c r="AQ98" i="26" s="1"/>
  <c r="BC182" i="26"/>
  <c r="BG49" i="26"/>
  <c r="BG53" i="26" s="1"/>
  <c r="BL83" i="26"/>
  <c r="BL98" i="26" s="1"/>
  <c r="BI83" i="26"/>
  <c r="BI98" i="26" s="1"/>
  <c r="BH136" i="26"/>
  <c r="BH139" i="26" s="1"/>
  <c r="AY182" i="26"/>
  <c r="I49" i="26"/>
  <c r="I53" i="26" s="1"/>
  <c r="CC94" i="26"/>
  <c r="CC96" i="26" s="1"/>
  <c r="CC66" i="26"/>
  <c r="AI136" i="26"/>
  <c r="AI139" i="26" s="1"/>
  <c r="F83" i="26"/>
  <c r="F98" i="26" s="1"/>
  <c r="AS49" i="26"/>
  <c r="AS53" i="26" s="1"/>
  <c r="AX98" i="35"/>
  <c r="AX188" i="35"/>
  <c r="T188" i="35"/>
  <c r="E83" i="35"/>
  <c r="E98" i="35" s="1"/>
  <c r="BB136" i="35"/>
  <c r="BB139" i="35" s="1"/>
  <c r="BG188" i="35"/>
  <c r="AR98" i="35"/>
  <c r="AR188" i="35"/>
  <c r="AV188" i="35"/>
  <c r="AG98" i="35"/>
  <c r="AG188" i="35"/>
  <c r="Q188" i="35"/>
  <c r="D172" i="35"/>
  <c r="D114" i="20"/>
  <c r="D124" i="20"/>
  <c r="D38" i="20"/>
  <c r="D123" i="20"/>
  <c r="D61" i="20"/>
  <c r="D81" i="20"/>
  <c r="D93" i="20"/>
  <c r="D115" i="20"/>
  <c r="D19" i="20"/>
  <c r="D35" i="20"/>
  <c r="D171" i="20"/>
  <c r="D106" i="20"/>
  <c r="D64" i="20"/>
  <c r="D128" i="20"/>
  <c r="D91" i="20"/>
  <c r="D138" i="20"/>
  <c r="D77" i="20"/>
  <c r="D122" i="20"/>
  <c r="D47" i="20"/>
  <c r="D185" i="20"/>
  <c r="D133" i="20"/>
  <c r="D183" i="20"/>
  <c r="D162" i="20"/>
  <c r="D62" i="20"/>
  <c r="D12" i="20"/>
  <c r="D20" i="20"/>
  <c r="D92" i="20"/>
  <c r="D125" i="20"/>
  <c r="D51" i="20"/>
  <c r="D14" i="20"/>
  <c r="D126" i="20"/>
  <c r="D163" i="20"/>
  <c r="D88" i="20"/>
  <c r="D108" i="20"/>
  <c r="D113" i="20"/>
  <c r="D63" i="20"/>
  <c r="D28" i="20"/>
  <c r="D36" i="20"/>
  <c r="D186" i="20"/>
  <c r="D130" i="20"/>
  <c r="D72" i="20"/>
  <c r="D131" i="20"/>
  <c r="D71" i="20"/>
  <c r="D129" i="20"/>
  <c r="D132" i="20"/>
  <c r="D127" i="20"/>
  <c r="D65" i="20"/>
  <c r="D90" i="20"/>
  <c r="D100" i="20"/>
  <c r="D121" i="20"/>
  <c r="D137" i="20"/>
  <c r="D29" i="20"/>
  <c r="D31" i="20"/>
  <c r="D168" i="20"/>
  <c r="D178" i="20"/>
  <c r="D167" i="20"/>
  <c r="D165" i="20"/>
  <c r="D70" i="20"/>
  <c r="D184" i="20"/>
  <c r="D31" i="26"/>
  <c r="D23" i="26"/>
  <c r="D29" i="26"/>
  <c r="D162" i="26"/>
  <c r="D21" i="20"/>
  <c r="D161" i="20"/>
  <c r="D107" i="20"/>
  <c r="D45" i="20"/>
  <c r="D78" i="20"/>
  <c r="D22" i="20"/>
  <c r="D60" i="20"/>
  <c r="D69" i="20"/>
  <c r="D89" i="20"/>
  <c r="D120" i="20"/>
  <c r="D13" i="20"/>
  <c r="D30" i="20"/>
  <c r="D182" i="20"/>
  <c r="D173" i="20"/>
  <c r="D35" i="26"/>
  <c r="D161" i="26"/>
  <c r="D181" i="20"/>
  <c r="D21" i="26"/>
  <c r="D38" i="26"/>
  <c r="D166" i="20"/>
  <c r="D51" i="26"/>
  <c r="D19" i="26"/>
  <c r="D45" i="26"/>
  <c r="D22" i="26"/>
  <c r="D39" i="35"/>
  <c r="D47" i="26"/>
  <c r="D172" i="26"/>
  <c r="D175" i="26"/>
  <c r="D121" i="26"/>
  <c r="D91" i="26"/>
  <c r="D106" i="26"/>
  <c r="D108" i="26"/>
  <c r="D113" i="26"/>
  <c r="D116" i="35"/>
  <c r="D27" i="26"/>
  <c r="D24" i="35"/>
  <c r="D34" i="20"/>
  <c r="D18" i="26"/>
  <c r="D180" i="20"/>
  <c r="D176" i="26"/>
  <c r="D128" i="26"/>
  <c r="D107" i="26"/>
  <c r="D71" i="26"/>
  <c r="D90" i="26"/>
  <c r="D81" i="26"/>
  <c r="D179" i="20"/>
  <c r="D42" i="26"/>
  <c r="D43" i="26"/>
  <c r="D13" i="26"/>
  <c r="D165" i="26"/>
  <c r="D133" i="26"/>
  <c r="D131" i="26"/>
  <c r="D129" i="26"/>
  <c r="D93" i="26"/>
  <c r="D62" i="26"/>
  <c r="D77" i="26"/>
  <c r="D70" i="26"/>
  <c r="D73" i="35"/>
  <c r="D36" i="26"/>
  <c r="D109" i="35"/>
  <c r="D11" i="26"/>
  <c r="D163" i="26"/>
  <c r="D12" i="26"/>
  <c r="D130" i="26"/>
  <c r="D120" i="26"/>
  <c r="D72" i="26"/>
  <c r="D64" i="26"/>
  <c r="D63" i="26"/>
  <c r="D61" i="26"/>
  <c r="D20" i="26"/>
  <c r="D134" i="35"/>
  <c r="D42" i="20"/>
  <c r="D96" i="35"/>
  <c r="D94" i="35"/>
  <c r="D173" i="26"/>
  <c r="D177" i="26"/>
  <c r="D119" i="26"/>
  <c r="D88" i="26"/>
  <c r="D65" i="26"/>
  <c r="D122" i="26"/>
  <c r="D34" i="26"/>
  <c r="D43" i="20"/>
  <c r="D14" i="26"/>
  <c r="D169" i="35"/>
  <c r="D15" i="35"/>
  <c r="D174" i="26"/>
  <c r="D137" i="26"/>
  <c r="D115" i="26"/>
  <c r="D76" i="26"/>
  <c r="D60" i="26"/>
  <c r="D112" i="26"/>
  <c r="D187" i="35"/>
  <c r="D178" i="26"/>
  <c r="D27" i="20"/>
  <c r="D30" i="26"/>
  <c r="D33" i="35"/>
  <c r="D119" i="20"/>
  <c r="D112" i="20"/>
  <c r="D66" i="35"/>
  <c r="D179" i="26"/>
  <c r="D167" i="26"/>
  <c r="D127" i="26"/>
  <c r="D114" i="26"/>
  <c r="D138" i="26"/>
  <c r="D89" i="26"/>
  <c r="D92" i="26"/>
  <c r="D132" i="26"/>
  <c r="D69" i="26"/>
  <c r="D28" i="26"/>
  <c r="D18" i="20"/>
  <c r="D11" i="20"/>
  <c r="D180" i="26"/>
  <c r="D125" i="26"/>
  <c r="D126" i="26"/>
  <c r="D78" i="26"/>
  <c r="D124" i="26"/>
  <c r="D123" i="26"/>
  <c r="D79" i="35"/>
  <c r="D76" i="20"/>
  <c r="BA182" i="26" l="1"/>
  <c r="AZ98" i="35"/>
  <c r="N188" i="35"/>
  <c r="R182" i="26"/>
  <c r="BE188" i="35"/>
  <c r="G98" i="35"/>
  <c r="W188" i="35"/>
  <c r="Y98" i="35"/>
  <c r="AS188" i="35"/>
  <c r="AB188" i="35"/>
  <c r="X188" i="35"/>
  <c r="S136" i="20"/>
  <c r="S139" i="20" s="1"/>
  <c r="AP98" i="35"/>
  <c r="H188" i="20"/>
  <c r="AX182" i="26"/>
  <c r="AC182" i="26"/>
  <c r="BM182" i="26"/>
  <c r="AL188" i="35"/>
  <c r="AY188" i="35"/>
  <c r="AN182" i="26"/>
  <c r="U188" i="35"/>
  <c r="AK188" i="35"/>
  <c r="BF182" i="26"/>
  <c r="AO98" i="26"/>
  <c r="AO98" i="35"/>
  <c r="BY182" i="26"/>
  <c r="S98" i="35"/>
  <c r="BA188" i="35"/>
  <c r="J182" i="26"/>
  <c r="AD188" i="35"/>
  <c r="AW98" i="35"/>
  <c r="W182" i="26"/>
  <c r="BF188" i="35"/>
  <c r="BD188" i="35"/>
  <c r="BU182" i="26"/>
  <c r="AR98" i="26"/>
  <c r="AL98" i="26"/>
  <c r="AA182" i="26"/>
  <c r="F188" i="35"/>
  <c r="AU188" i="35"/>
  <c r="BS182" i="26"/>
  <c r="R136" i="20"/>
  <c r="R139" i="20" s="1"/>
  <c r="G182" i="26"/>
  <c r="M98" i="26"/>
  <c r="S49" i="20"/>
  <c r="S53" i="20" s="1"/>
  <c r="Q83" i="20"/>
  <c r="Q98" i="20" s="1"/>
  <c r="U182" i="26"/>
  <c r="R188" i="35"/>
  <c r="BG182" i="26"/>
  <c r="V49" i="20"/>
  <c r="V53" i="20" s="1"/>
  <c r="I98" i="26"/>
  <c r="S83" i="20"/>
  <c r="S98" i="20" s="1"/>
  <c r="M188" i="35"/>
  <c r="BP182" i="26"/>
  <c r="V182" i="26"/>
  <c r="N83" i="20"/>
  <c r="N188" i="20" s="1"/>
  <c r="BB188" i="35"/>
  <c r="BH182" i="26"/>
  <c r="M83" i="20"/>
  <c r="M98" i="20" s="1"/>
  <c r="I188" i="35"/>
  <c r="P98" i="35"/>
  <c r="Z188" i="35"/>
  <c r="AH98" i="35"/>
  <c r="AE188" i="35"/>
  <c r="AE98" i="35"/>
  <c r="AJ188" i="35"/>
  <c r="AI182" i="26"/>
  <c r="AK182" i="26"/>
  <c r="W136" i="20"/>
  <c r="W139" i="20" s="1"/>
  <c r="H188" i="35"/>
  <c r="AM188" i="35"/>
  <c r="AA98" i="35"/>
  <c r="BD182" i="26"/>
  <c r="V188" i="35"/>
  <c r="AC188" i="35"/>
  <c r="AQ98" i="35"/>
  <c r="P136" i="20"/>
  <c r="P139" i="20" s="1"/>
  <c r="K83" i="20"/>
  <c r="K98" i="20" s="1"/>
  <c r="K188" i="35"/>
  <c r="L188" i="35"/>
  <c r="L98" i="35"/>
  <c r="AE182" i="26"/>
  <c r="J83" i="20"/>
  <c r="J188" i="20" s="1"/>
  <c r="U83" i="20"/>
  <c r="U98" i="20" s="1"/>
  <c r="U49" i="20"/>
  <c r="U53" i="20" s="1"/>
  <c r="P182" i="26"/>
  <c r="Y182" i="26"/>
  <c r="BO182" i="26"/>
  <c r="AU182" i="26"/>
  <c r="AJ182" i="26"/>
  <c r="X182" i="26"/>
  <c r="AC83" i="20"/>
  <c r="AC188" i="20" s="1"/>
  <c r="BT182" i="26"/>
  <c r="I136" i="20"/>
  <c r="I139" i="20" s="1"/>
  <c r="N182" i="26"/>
  <c r="AZ182" i="26"/>
  <c r="M49" i="20"/>
  <c r="M53" i="20" s="1"/>
  <c r="L136" i="20"/>
  <c r="L139" i="20" s="1"/>
  <c r="P83" i="20"/>
  <c r="P98" i="20" s="1"/>
  <c r="L49" i="20"/>
  <c r="L53" i="20" s="1"/>
  <c r="BB182" i="26"/>
  <c r="AV182" i="26"/>
  <c r="AS182" i="26"/>
  <c r="O188" i="35"/>
  <c r="O98" i="35"/>
  <c r="K182" i="26"/>
  <c r="T83" i="20"/>
  <c r="T98" i="20" s="1"/>
  <c r="T182" i="26"/>
  <c r="CC136" i="26"/>
  <c r="CC139" i="26" s="1"/>
  <c r="Y83" i="20"/>
  <c r="Y98" i="20" s="1"/>
  <c r="AF182" i="26"/>
  <c r="X136" i="20"/>
  <c r="X139" i="20" s="1"/>
  <c r="E136" i="20"/>
  <c r="E139" i="20" s="1"/>
  <c r="M136" i="20"/>
  <c r="M139" i="20" s="1"/>
  <c r="E83" i="20"/>
  <c r="E98" i="20" s="1"/>
  <c r="G83" i="20"/>
  <c r="G98" i="20" s="1"/>
  <c r="Y136" i="20"/>
  <c r="Y139" i="20" s="1"/>
  <c r="R83" i="20"/>
  <c r="R98" i="20" s="1"/>
  <c r="T49" i="20"/>
  <c r="T53" i="20" s="1"/>
  <c r="H182" i="26"/>
  <c r="BN182" i="26"/>
  <c r="Q136" i="20"/>
  <c r="Q139" i="20" s="1"/>
  <c r="G49" i="20"/>
  <c r="G53" i="20" s="1"/>
  <c r="Q182" i="26"/>
  <c r="L182" i="26"/>
  <c r="BZ182" i="26"/>
  <c r="CA182" i="26"/>
  <c r="F136" i="20"/>
  <c r="F139" i="20" s="1"/>
  <c r="W49" i="20"/>
  <c r="W53" i="20" s="1"/>
  <c r="R49" i="20"/>
  <c r="R53" i="20" s="1"/>
  <c r="AA83" i="20"/>
  <c r="AA98" i="20" s="1"/>
  <c r="AG182" i="26"/>
  <c r="W83" i="20"/>
  <c r="W98" i="20" s="1"/>
  <c r="AC136" i="20"/>
  <c r="AC139" i="20" s="1"/>
  <c r="AB49" i="20"/>
  <c r="AB53" i="20" s="1"/>
  <c r="AB83" i="20"/>
  <c r="AB98" i="20" s="1"/>
  <c r="X49" i="20"/>
  <c r="X53" i="20" s="1"/>
  <c r="AA136" i="20"/>
  <c r="AA139" i="20" s="1"/>
  <c r="N136" i="20"/>
  <c r="N139" i="20" s="1"/>
  <c r="L83" i="20"/>
  <c r="L98" i="20" s="1"/>
  <c r="J49" i="20"/>
  <c r="J53" i="20" s="1"/>
  <c r="T136" i="20"/>
  <c r="T139" i="20" s="1"/>
  <c r="Z136" i="20"/>
  <c r="Z139" i="20" s="1"/>
  <c r="I49" i="20"/>
  <c r="I53" i="20" s="1"/>
  <c r="V136" i="20"/>
  <c r="V139" i="20" s="1"/>
  <c r="K136" i="20"/>
  <c r="K139" i="20" s="1"/>
  <c r="K49" i="20"/>
  <c r="K53" i="20" s="1"/>
  <c r="I83" i="20"/>
  <c r="I98" i="20" s="1"/>
  <c r="G136" i="20"/>
  <c r="G139" i="20" s="1"/>
  <c r="AC49" i="20"/>
  <c r="AC53" i="20" s="1"/>
  <c r="X83" i="20"/>
  <c r="X98" i="20" s="1"/>
  <c r="N49" i="20"/>
  <c r="N53" i="20" s="1"/>
  <c r="E49" i="20"/>
  <c r="E53" i="20" s="1"/>
  <c r="Y49" i="20"/>
  <c r="Y53" i="20" s="1"/>
  <c r="U136" i="20"/>
  <c r="U139" i="20" s="1"/>
  <c r="Q49" i="20"/>
  <c r="Q53" i="20" s="1"/>
  <c r="F83" i="20"/>
  <c r="F98" i="20" s="1"/>
  <c r="Z83" i="20"/>
  <c r="Z98" i="20" s="1"/>
  <c r="Z49" i="20"/>
  <c r="Z53" i="20" s="1"/>
  <c r="O49" i="20"/>
  <c r="O53" i="20" s="1"/>
  <c r="V83" i="20"/>
  <c r="V98" i="20" s="1"/>
  <c r="F49" i="20"/>
  <c r="F53" i="20" s="1"/>
  <c r="J136" i="20"/>
  <c r="J139" i="20" s="1"/>
  <c r="AA49" i="20"/>
  <c r="AA53" i="20" s="1"/>
  <c r="O83" i="20"/>
  <c r="O98" i="20" s="1"/>
  <c r="O136" i="20"/>
  <c r="O139" i="20" s="1"/>
  <c r="P49" i="20"/>
  <c r="P53" i="20" s="1"/>
  <c r="AB136" i="20"/>
  <c r="AB139" i="20" s="1"/>
  <c r="Z182" i="26"/>
  <c r="BK182" i="26"/>
  <c r="CC182" i="26"/>
  <c r="BL182" i="26"/>
  <c r="AW182" i="26"/>
  <c r="AH182" i="26"/>
  <c r="AT182" i="26"/>
  <c r="AM182" i="26"/>
  <c r="AQ182" i="26"/>
  <c r="BQ182" i="26"/>
  <c r="AP182" i="26"/>
  <c r="AD182" i="26"/>
  <c r="BR182" i="26"/>
  <c r="BX182" i="26"/>
  <c r="O182" i="26"/>
  <c r="CC49" i="26"/>
  <c r="BI182" i="26"/>
  <c r="F182" i="26"/>
  <c r="BW182" i="26"/>
  <c r="AB182" i="26"/>
  <c r="E188" i="35"/>
  <c r="D24" i="26"/>
  <c r="D134" i="20"/>
  <c r="D116" i="20"/>
  <c r="D172" i="20"/>
  <c r="D187" i="20"/>
  <c r="D73" i="20"/>
  <c r="D79" i="20"/>
  <c r="D169" i="20"/>
  <c r="D33" i="20"/>
  <c r="D96" i="20"/>
  <c r="D79" i="26"/>
  <c r="D49" i="35"/>
  <c r="D33" i="26"/>
  <c r="D109" i="20"/>
  <c r="D109" i="26"/>
  <c r="D94" i="20"/>
  <c r="D24" i="20"/>
  <c r="D136" i="35"/>
  <c r="D96" i="26"/>
  <c r="D94" i="26"/>
  <c r="D83" i="35"/>
  <c r="D174" i="35"/>
  <c r="D145" i="35"/>
  <c r="D143" i="35"/>
  <c r="D149" i="35"/>
  <c r="D194" i="35"/>
  <c r="D157" i="35"/>
  <c r="D193" i="35"/>
  <c r="D154" i="35"/>
  <c r="D175" i="35"/>
  <c r="D152" i="35"/>
  <c r="D148" i="35"/>
  <c r="D144" i="35"/>
  <c r="D150" i="35"/>
  <c r="D147" i="35"/>
  <c r="D151" i="35"/>
  <c r="D192" i="35"/>
  <c r="D195" i="35"/>
  <c r="D153" i="35"/>
  <c r="D158" i="35"/>
  <c r="D139" i="35"/>
  <c r="D134" i="26"/>
  <c r="D159" i="35"/>
  <c r="D73" i="26"/>
  <c r="D116" i="26"/>
  <c r="D191" i="35"/>
  <c r="D181" i="26"/>
  <c r="D155" i="35"/>
  <c r="D15" i="20"/>
  <c r="D39" i="20"/>
  <c r="D66" i="26"/>
  <c r="D15" i="26"/>
  <c r="D66" i="20"/>
  <c r="D166" i="26"/>
  <c r="N98" i="20" l="1"/>
  <c r="Q188" i="20"/>
  <c r="AC98" i="20"/>
  <c r="U188" i="20"/>
  <c r="S188" i="20"/>
  <c r="P188" i="20"/>
  <c r="M188" i="20"/>
  <c r="K188" i="20"/>
  <c r="T188" i="20"/>
  <c r="AB188" i="20"/>
  <c r="J98" i="20"/>
  <c r="E188" i="20"/>
  <c r="X188" i="20"/>
  <c r="R188" i="20"/>
  <c r="F188" i="20"/>
  <c r="Y188" i="20"/>
  <c r="AA188" i="20"/>
  <c r="V188" i="20"/>
  <c r="W188" i="20"/>
  <c r="G188" i="20"/>
  <c r="Z188" i="20"/>
  <c r="O188" i="20"/>
  <c r="L188" i="20"/>
  <c r="I188" i="20"/>
  <c r="D53" i="35"/>
  <c r="D147" i="20"/>
  <c r="D98" i="35"/>
  <c r="D143" i="20"/>
  <c r="D154" i="20"/>
  <c r="D151" i="20"/>
  <c r="D152" i="20"/>
  <c r="D188" i="35"/>
  <c r="D155" i="20"/>
  <c r="D83" i="20"/>
  <c r="D158" i="20"/>
  <c r="D153" i="20"/>
  <c r="D157" i="20"/>
  <c r="D193" i="20"/>
  <c r="D136" i="26"/>
  <c r="D139" i="26"/>
  <c r="D136" i="20"/>
  <c r="D174" i="20"/>
  <c r="D139" i="20"/>
  <c r="D195" i="20"/>
  <c r="D39" i="26"/>
  <c r="E53" i="26"/>
  <c r="E83" i="26" s="1"/>
  <c r="E98" i="26" s="1"/>
  <c r="D49" i="20"/>
  <c r="D53" i="20"/>
  <c r="D191" i="20"/>
  <c r="D145" i="20"/>
  <c r="D149" i="20"/>
  <c r="D192" i="20"/>
  <c r="D148" i="20"/>
  <c r="D159" i="20"/>
  <c r="D175" i="20"/>
  <c r="D194" i="20"/>
  <c r="D150" i="20"/>
  <c r="D144" i="20"/>
  <c r="D98" i="20" l="1"/>
  <c r="D188" i="20"/>
  <c r="D49" i="26"/>
  <c r="D53" i="26" l="1"/>
  <c r="E182" i="26"/>
  <c r="D158" i="26" l="1"/>
  <c r="D157" i="26"/>
  <c r="D159" i="26"/>
  <c r="D148" i="26"/>
  <c r="D147" i="26"/>
  <c r="D151" i="26"/>
  <c r="D152" i="26"/>
  <c r="D149" i="26"/>
  <c r="D154" i="26"/>
  <c r="D150" i="26"/>
  <c r="D153" i="26"/>
  <c r="D155" i="26"/>
  <c r="D145" i="26"/>
  <c r="D187" i="26"/>
  <c r="D188" i="26"/>
  <c r="D143" i="26"/>
  <c r="D182" i="26"/>
  <c r="D144" i="26"/>
  <c r="D169" i="26"/>
  <c r="D185" i="26"/>
  <c r="D186" i="26"/>
  <c r="D168" i="26"/>
  <c r="D83" i="26"/>
  <c r="D189" i="26"/>
  <c r="D98" i="2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rsreikningur2021" type="6" refreshedVersion="6" deleted="1" background="1" saveData="1">
    <textPr codePage="65001" sourceFile="S:\Greiningar\Markaðsgreining\Ársreikningabækur\Lífeyrissjóðamarkaður\Bók 2021\Hrágögn\Arsreikningur2021.csv" thousands="'" tab="0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<sst xmlns="http://schemas.openxmlformats.org/spreadsheetml/2006/main" count="97034" uniqueCount="760">
  <si>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</si>
  <si>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</si>
  <si>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</si>
  <si>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</si>
  <si>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</si>
  <si>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</si>
  <si>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</si>
  <si>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</si>
  <si>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</si>
  <si>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</si>
  <si>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</si>
  <si>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</si>
  <si>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</si>
  <si>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</si>
  <si>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</si>
  <si>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</si>
  <si>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</si>
  <si>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</si>
  <si>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</si>
  <si>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</si>
  <si>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</si>
  <si>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</si>
  <si>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</si>
  <si>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</si>
  <si>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</si>
  <si>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</si>
  <si>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</si>
  <si>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</si>
  <si>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</si>
  <si>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</si>
  <si>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</si>
  <si>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</si>
  <si>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</si>
  <si>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</si>
  <si>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</si>
  <si>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</si>
  <si>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</si>
  <si>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</si>
  <si>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</si>
  <si>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</si>
  <si>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</si>
  <si>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</si>
  <si>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</si>
  <si>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</si>
  <si>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</si>
  <si>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</si>
  <si>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</si>
  <si>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</si>
  <si>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</si>
  <si>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</si>
  <si>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</si>
  <si>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</si>
  <si>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</si>
  <si>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</si>
  <si>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</si>
  <si>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</si>
  <si>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</si>
  <si>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</si>
  <si>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</si>
  <si>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</si>
  <si>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</si>
  <si>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</si>
  <si>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</si>
  <si>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</si>
  <si>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</si>
  <si>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</si>
  <si>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</si>
  <si>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</si>
  <si>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</si>
  <si>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</si>
  <si>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</si>
  <si>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</si>
  <si>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</si>
  <si>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</si>
  <si>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</si>
  <si>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</si>
  <si>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</si>
  <si>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</si>
  <si>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</si>
  <si>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</si>
  <si>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</si>
  <si>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</si>
  <si>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</si>
  <si>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</si>
  <si>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</si>
  <si>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</si>
  <si>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</si>
  <si>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</si>
  <si>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</si>
  <si>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</si>
  <si>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</si>
  <si>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</si>
  <si>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</si>
  <si>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</si>
  <si>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</si>
  <si>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</si>
  <si>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</si>
  <si>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</si>
  <si>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</si>
  <si>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</si>
  <si>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</si>
  <si>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</si>
  <si>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</si>
  <si>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</si>
  <si>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</si>
  <si>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</si>
  <si>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</si>
  <si>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</si>
  <si>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</si>
  <si>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</si>
  <si>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</si>
  <si>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</si>
  <si>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</si>
  <si>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</si>
  <si>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</si>
  <si>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</si>
  <si>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</si>
  <si>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</si>
  <si>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</si>
  <si>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</si>
  <si>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</si>
  <si>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</si>
  <si>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</si>
  <si>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</si>
  <si>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</si>
  <si>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</si>
  <si>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</si>
  <si>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</si>
  <si>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</si>
  <si>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</si>
  <si>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</si>
  <si>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</si>
  <si>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</si>
  <si>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</si>
  <si>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</si>
  <si>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</si>
  <si>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</si>
  <si>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</si>
  <si>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</si>
  <si>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</si>
  <si>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</si>
  <si>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</si>
  <si>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</si>
  <si>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</si>
  <si>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</si>
  <si>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</si>
  <si>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</si>
  <si>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</si>
  <si>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</si>
  <si>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</si>
  <si>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</si>
  <si>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</si>
  <si>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</si>
  <si>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</si>
  <si>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</si>
  <si>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</si>
  <si>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</si>
  <si>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</si>
  <si>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</si>
  <si>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</si>
  <si>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</si>
  <si>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</si>
  <si>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</si>
  <si>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</si>
  <si>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</si>
  <si>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</si>
  <si>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</si>
  <si>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</si>
  <si>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</si>
  <si>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</si>
  <si>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</si>
  <si>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</si>
  <si>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</si>
  <si>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</si>
  <si>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</si>
  <si>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</si>
  <si>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</si>
  <si>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</si>
  <si>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</si>
  <si>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</si>
  <si>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</si>
  <si>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</si>
  <si>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</si>
  <si>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</si>
  <si>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</si>
  <si>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</si>
  <si>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</si>
  <si>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</si>
  <si>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</si>
  <si>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</si>
  <si>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</si>
  <si>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</si>
  <si>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</si>
  <si>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</si>
  <si>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</si>
  <si>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</si>
  <si>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</si>
  <si>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</si>
  <si>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</si>
  <si>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</si>
  <si>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</si>
  <si>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</si>
  <si>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</si>
  <si>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</si>
  <si>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</si>
  <si>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</si>
  <si>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</si>
  <si>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</si>
  <si>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</si>
  <si>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</si>
  <si>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</si>
  <si>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</si>
  <si>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</si>
  <si>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</si>
  <si>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</si>
  <si>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</si>
  <si>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</si>
  <si>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</si>
  <si>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</si>
  <si>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</si>
  <si>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</si>
  <si>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</si>
  <si>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</si>
  <si>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</si>
  <si>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</si>
  <si>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</si>
  <si>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</si>
  <si>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</si>
  <si>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</si>
  <si>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</si>
  <si>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</si>
  <si>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</si>
  <si>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</si>
  <si>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</si>
  <si>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</si>
  <si>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</si>
  <si>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</si>
  <si>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</si>
  <si>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</si>
  <si>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</si>
  <si>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</si>
  <si>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</si>
  <si>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</si>
  <si>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</si>
  <si>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</si>
  <si>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</si>
  <si>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</si>
  <si>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</si>
  <si>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</si>
  <si>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</si>
  <si>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</si>
  <si>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</si>
  <si>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</si>
  <si>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</si>
  <si>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</si>
  <si>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</si>
  <si>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</si>
  <si>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</si>
  <si>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</si>
  <si>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</si>
  <si>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</si>
  <si>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</si>
  <si>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</si>
  <si>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</si>
  <si>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</si>
  <si>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</si>
  <si>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</si>
  <si>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</si>
  <si>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</si>
  <si>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</si>
  <si>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</si>
  <si>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</si>
  <si>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</si>
  <si>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</si>
  <si>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</si>
  <si>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</si>
  <si>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</si>
  <si>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</si>
  <si>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</si>
  <si>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</si>
  <si>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</si>
  <si>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</si>
  <si>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</si>
  <si>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</si>
  <si>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</si>
  <si>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</si>
  <si>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</si>
  <si>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</si>
  <si>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</si>
  <si>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</si>
  <si>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</si>
  <si>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</si>
  <si>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</si>
  <si>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</si>
  <si>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</si>
  <si>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</si>
  <si>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</si>
  <si>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</si>
  <si>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</si>
  <si>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</si>
  <si>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</si>
  <si>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</si>
  <si>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</si>
  <si>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</si>
  <si>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</si>
  <si>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</si>
  <si>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</si>
  <si>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</si>
  <si>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</si>
  <si>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</si>
  <si>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</si>
  <si>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</si>
  <si>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</si>
  <si>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</si>
  <si>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</si>
  <si>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</si>
  <si>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</si>
  <si>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</si>
  <si>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</si>
  <si>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</si>
  <si>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</si>
  <si>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</si>
  <si>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</si>
  <si>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</si>
  <si>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</si>
  <si>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</si>
  <si>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</si>
  <si>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</si>
  <si>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</si>
  <si>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</si>
  <si>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</si>
  <si>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</si>
  <si>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</si>
  <si>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</si>
  <si>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</si>
  <si>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</si>
  <si>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</si>
  <si>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</si>
  <si>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</si>
  <si>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</si>
  <si>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</si>
  <si>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</si>
  <si>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</si>
  <si>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</si>
  <si>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</si>
  <si>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</si>
  <si>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</si>
  <si>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</si>
  <si>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</si>
  <si>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</si>
  <si>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</si>
  <si>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</si>
  <si>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</si>
  <si>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</si>
  <si>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</si>
  <si>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</si>
  <si>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</si>
  <si>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</si>
  <si>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</si>
  <si>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</si>
  <si>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</si>
  <si>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</si>
  <si>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</si>
  <si>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</si>
  <si>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</si>
  <si>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</si>
  <si>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</si>
  <si>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</si>
  <si>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</si>
  <si>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</si>
  <si>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</si>
  <si>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</si>
  <si>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</si>
  <si>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</si>
  <si>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</si>
  <si>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</si>
  <si>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</si>
  <si>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</si>
  <si>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</si>
  <si>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</si>
  <si>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</si>
  <si>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</si>
  <si>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</si>
  <si>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</si>
  <si>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</si>
  <si>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</si>
  <si>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</si>
  <si>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</si>
  <si>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</si>
  <si>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</si>
  <si>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</si>
  <si>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</si>
  <si>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</si>
  <si>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</si>
  <si>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</si>
  <si>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</si>
  <si>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</si>
  <si>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</si>
  <si>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</si>
  <si>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</si>
  <si>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</si>
  <si>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</si>
  <si>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</si>
  <si>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</si>
  <si>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</si>
  <si>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</si>
  <si>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</si>
  <si>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</si>
  <si>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</si>
  <si>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</si>
  <si>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</si>
  <si>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</si>
  <si>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</si>
  <si>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</si>
  <si>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</si>
  <si>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</si>
  <si>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</si>
  <si>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</si>
  <si>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</si>
  <si>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</si>
  <si>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</si>
  <si>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</si>
  <si>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</si>
  <si>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</si>
  <si>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</si>
  <si>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</si>
  <si>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</si>
  <si>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</si>
  <si>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</si>
  <si>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</si>
  <si>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</si>
  <si>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</si>
  <si>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</si>
  <si>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</si>
  <si>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</si>
  <si>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</si>
  <si>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</si>
  <si>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</si>
  <si>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</si>
  <si>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</si>
  <si>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</si>
  <si>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</si>
  <si>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</si>
  <si>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</si>
  <si>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</si>
  <si>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</si>
  <si>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</si>
  <si>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</si>
  <si>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</si>
  <si>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</si>
  <si>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</si>
  <si>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</si>
  <si>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</si>
  <si>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</si>
  <si>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</si>
  <si>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</si>
  <si>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</si>
  <si>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</si>
  <si>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</si>
  <si>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</si>
  <si>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</si>
  <si>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</si>
  <si>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</si>
  <si>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</si>
  <si>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</si>
  <si>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</si>
  <si>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</si>
  <si>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</si>
  <si>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</si>
  <si>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</si>
  <si>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</si>
  <si>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</si>
  <si>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</si>
  <si>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</si>
  <si>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</si>
  <si>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</si>
  <si>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</si>
  <si>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</si>
  <si>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</si>
  <si>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</si>
  <si>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</si>
  <si>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</si>
  <si>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</si>
  <si>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</si>
  <si>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</si>
  <si>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</si>
  <si>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</si>
  <si>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</si>
  <si>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</si>
  <si>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</si>
  <si>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</si>
  <si>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</si>
  <si>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</si>
  <si>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</si>
  <si>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</si>
  <si>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</si>
  <si>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</si>
  <si>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</si>
  <si>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</si>
  <si>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</si>
  <si>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</si>
  <si>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</si>
  <si>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Key</t>
  </si>
  <si>
    <t>EhLykill</t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</si>
  <si>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</si>
  <si>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</si>
  <si>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</si>
  <si>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</si>
  <si>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</si>
  <si>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</si>
  <si>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</si>
  <si>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</si>
  <si>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</si>
  <si>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</si>
  <si>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</si>
  <si>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</si>
  <si>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</si>
  <si>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</si>
  <si>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</si>
  <si>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</si>
  <si>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</si>
  <si>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</si>
  <si>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</si>
  <si>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Efnisyfirlit:</t>
  </si>
  <si>
    <t>Sjóðir án ábyrgðar launagreiðenda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</si>
  <si>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</si>
  <si>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</si>
  <si>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</si>
  <si>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</si>
  <si>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</si>
  <si>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</si>
  <si>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</si>
  <si>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</si>
  <si>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</si>
  <si>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</si>
  <si>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</si>
  <si>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</si>
  <si>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</si>
  <si>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</si>
  <si>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</si>
  <si>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</si>
  <si>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</si>
  <si>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</si>
  <si>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</si>
  <si>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</si>
  <si>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</si>
  <si>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</si>
  <si>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</si>
  <si>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</si>
  <si>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</si>
  <si>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</si>
  <si>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</si>
  <si>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</si>
  <si>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</si>
  <si>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</si>
  <si>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</si>
  <si>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</si>
  <si>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</si>
  <si>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Ath: Hafa ber í huga að lífeyrisþegar fá í mörgum tilfellum greiddan lífeyrir úr fleiri en einum sjóði: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</si>
  <si>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</si>
  <si>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</si>
  <si>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</si>
  <si>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</si>
  <si>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</si>
  <si>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</si>
  <si>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</si>
  <si>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</si>
  <si>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</si>
  <si>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</si>
  <si>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Lífeyrissjóðir samtrygging og séreign</t>
  </si>
  <si>
    <t>Stýring E</t>
  </si>
  <si>
    <t>HreinEign</t>
  </si>
  <si>
    <t>Arion Banki hf.</t>
  </si>
  <si>
    <t>Lífeyrisauki L4</t>
  </si>
  <si>
    <t>Hluti III d):</t>
  </si>
  <si>
    <t>Hluti III c):</t>
  </si>
  <si>
    <t>Hluti III b):</t>
  </si>
  <si>
    <t>Hluti III a):</t>
  </si>
  <si>
    <t>Hluti II b):</t>
  </si>
  <si>
    <t>Hluti II a):</t>
  </si>
  <si>
    <t xml:space="preserve"> Hluti I:</t>
  </si>
  <si>
    <t>Landsbankinn Lífeyrisbók verðtryggð</t>
  </si>
  <si>
    <t>Deild III/Séreign</t>
  </si>
  <si>
    <t>Áfallnar skuldbindingar</t>
  </si>
  <si>
    <t>Framtíðar-skuldbinding</t>
  </si>
  <si>
    <t>*Sjóðir með ábyrgð laungreiðenda</t>
  </si>
  <si>
    <t>Eignir í tryggingafræðilegu mati</t>
  </si>
  <si>
    <t>Heildareignir</t>
  </si>
  <si>
    <t>Framtíðar- iðgjöld</t>
  </si>
  <si>
    <t>Heildarskuld-bindingar</t>
  </si>
  <si>
    <t>Deild II/Séreign</t>
  </si>
  <si>
    <t xml:space="preserve">Fjárfestingargjöld </t>
  </si>
  <si>
    <t>Eftirfarandi yfirlit sýnir samantekt á helstu niðurstöðum eigna og skuldbindinga.</t>
  </si>
  <si>
    <t>Hrein eign  31.12.2022</t>
  </si>
  <si>
    <t>Ekki eru birt gögn þar sem iðgjaldagreiðendur eru færri en 10</t>
  </si>
  <si>
    <t>Ekki eru birt gögn þar sem lífeyrisþegar eru færri en 10</t>
  </si>
  <si>
    <t>Sundurliðun séreignar</t>
  </si>
  <si>
    <t xml:space="preserve"> Hluti IV:</t>
  </si>
  <si>
    <t>Fjárhæðir í þ.kr.</t>
  </si>
  <si>
    <t>Tilgreind séreign</t>
  </si>
  <si>
    <t>Eign í upphafi árs</t>
  </si>
  <si>
    <t>Eign í árslok</t>
  </si>
  <si>
    <t>Inngreiðslur:</t>
  </si>
  <si>
    <t xml:space="preserve">    Iðgjald sjóðfélaga og launagreiðenda</t>
  </si>
  <si>
    <t xml:space="preserve">    Réttindaflutningur til sjóðs</t>
  </si>
  <si>
    <t>Fjöldi kennitalna virkra sjóðfélaga á árinu</t>
  </si>
  <si>
    <t>Útgreiðslur:</t>
  </si>
  <si>
    <t xml:space="preserve">    Lífeyrir</t>
  </si>
  <si>
    <t xml:space="preserve">    Útgreiðsla séreignarsparnaðar skv. br.b.ákvæði</t>
  </si>
  <si>
    <t xml:space="preserve">    Greiðslur inn á lán/fyrstu íbúð</t>
  </si>
  <si>
    <t xml:space="preserve">    Réttindaflutningur frá sjóði </t>
  </si>
  <si>
    <t xml:space="preserve">Fjöldi kennitalna lífeyrisþega á árinu </t>
  </si>
  <si>
    <t>Fjöldi kennitalna rétthafa í árslok</t>
  </si>
  <si>
    <t xml:space="preserve">1) Samanber 3. mgr. 4. gr. laga nr. 129/1997 við öflun réttinda vegna samþættingar séreignar og samtryggingar </t>
  </si>
  <si>
    <t xml:space="preserve">     Greiðslur til rétthafa úr erfðaséreign skal færa sem lífeyrir, með sama hætti og í ársreikningi.</t>
  </si>
  <si>
    <t>2) Sparnaður sem takmarkast við 2-4% framlag rétthafa af iðgjaldsstofni og 2% mótframlag launagreiðanda af iðgjaldsstofni</t>
  </si>
  <si>
    <t>3) Séreign og sá hluti lágmarksiðgjalds umfram lágmarkstryggingavernd</t>
  </si>
  <si>
    <r>
      <t xml:space="preserve"> Erfðaséreign </t>
    </r>
    <r>
      <rPr>
        <vertAlign val="superscript"/>
        <sz val="10"/>
        <color theme="0"/>
        <rFont val="Syntax LT Std"/>
        <family val="2"/>
      </rPr>
      <t>4</t>
    </r>
  </si>
  <si>
    <r>
      <t xml:space="preserve">Séreign umfram lágmarks tryggingavernd (Frjáls séreign) </t>
    </r>
    <r>
      <rPr>
        <vertAlign val="superscript"/>
        <sz val="10"/>
        <color theme="0"/>
        <rFont val="Syntax LT Std"/>
        <family val="2"/>
      </rPr>
      <t>3</t>
    </r>
  </si>
  <si>
    <r>
      <t xml:space="preserve">Séreign til viðbótarlífeyrissparnaðar </t>
    </r>
    <r>
      <rPr>
        <vertAlign val="superscript"/>
        <sz val="10"/>
        <color theme="0"/>
        <rFont val="Syntax LT Std"/>
        <family val="2"/>
      </rPr>
      <t>2</t>
    </r>
  </si>
  <si>
    <r>
      <t xml:space="preserve">Séreign til lágmarkstryggingaverndar (Bundin séreign) </t>
    </r>
    <r>
      <rPr>
        <vertAlign val="superscript"/>
        <sz val="10"/>
        <color theme="0"/>
        <rFont val="Syntax LT Std"/>
        <family val="2"/>
      </rPr>
      <t>1</t>
    </r>
  </si>
  <si>
    <r>
      <t xml:space="preserve">    Iðgjald sjóðfélaga og launagreiðenda </t>
    </r>
    <r>
      <rPr>
        <vertAlign val="superscript"/>
        <sz val="10"/>
        <color rgb="FF000000"/>
        <rFont val="Syntax LT Std"/>
        <family val="2"/>
      </rPr>
      <t>3</t>
    </r>
  </si>
  <si>
    <t xml:space="preserve">4) Erfðaséreign sem fellur til erfingja við fráfall rétthafa sbr. 4. mgr. 11. gr. laga 129/1997 </t>
  </si>
  <si>
    <t xml:space="preserve">5) Samanber 1. mgr. 11. gr. og 4. mgr. 19. gr. laga nr. 129/1997 </t>
  </si>
  <si>
    <r>
      <t xml:space="preserve">    Endurgreiðslur iðgjalda </t>
    </r>
    <r>
      <rPr>
        <vertAlign val="superscript"/>
        <sz val="10"/>
        <color rgb="FF000000"/>
        <rFont val="Syntax LT Std"/>
        <family val="2"/>
      </rPr>
      <t>5</t>
    </r>
  </si>
  <si>
    <t>Framtíðar-
staða %</t>
  </si>
  <si>
    <t>Áfallin- 
staða %</t>
  </si>
  <si>
    <t>Heildar-
staða %</t>
  </si>
  <si>
    <t>Íslenski lífeyrissj.-Lífsbraut 2</t>
  </si>
  <si>
    <t>Íslenski lífeyrissj.-Lífsbraut 3</t>
  </si>
  <si>
    <t>Íslenski lífeyrissj-Lífsbraut 1</t>
  </si>
  <si>
    <t>Íslenski lífeyrissjóðurinn-Lífsbraut 4</t>
  </si>
  <si>
    <t>Íslenski lífeyrissj-samtrygging</t>
  </si>
  <si>
    <t>Lífeyrissj.starfsm.rík. A-deild</t>
  </si>
  <si>
    <t>Lífeyrissj.starfsm.rík. B-deild</t>
  </si>
  <si>
    <t>Lífeyrissjóður verzlunarmanna</t>
  </si>
  <si>
    <t>Lífeyrissj. Verzlunarm.</t>
  </si>
  <si>
    <t>Lífeyrissjóður Verzlunarmanna</t>
  </si>
  <si>
    <t>Ársreikningabók 2023 - Lífeyrissjóðir og vörsluaðilar</t>
  </si>
  <si>
    <t>Ársreikningar 2023 ásamt kennitölum og öðrum upplýsingum</t>
  </si>
  <si>
    <t>Aukning árið 2023</t>
  </si>
  <si>
    <t>Niðurstöður eru miðaðar við gildandi samþykktir í árslok 2023</t>
  </si>
  <si>
    <t>Lífeyrissjóðir 2023</t>
  </si>
  <si>
    <t>Eftirfarandi yfirlit sýnir eftir fjölda iðgjaldagreiðenda,heildarfjárhæð greiddra iðgjalda og  áætlaðar launagreiðslur, eftir kynjum árið 2023 fyrir samtryggingardeildir.</t>
  </si>
  <si>
    <t>Áætluð iðgjöld almanaksársins 2023</t>
  </si>
  <si>
    <t xml:space="preserve">Eftirfarandi yfirlit sýnir fjölda ellilífeyrisþega í desember 2023. </t>
  </si>
  <si>
    <t>Meðaltals tölur fyrir árið 2023</t>
  </si>
  <si>
    <t>Lífeyrisgreiðslur pr. mán. árið 2023</t>
  </si>
  <si>
    <t>Eftirfarandi yfirlit sýnir fjölda allra sjóðfélaga og lífeyrisþega sundurliðað eftir lífeyrissjóðum árið 2023.</t>
  </si>
  <si>
    <t>Eftirfarandi yfirlit sýnir sundurliðun séreignar eftir tegund árið 2023</t>
  </si>
  <si>
    <t>5.00</t>
  </si>
  <si>
    <t>0.00</t>
  </si>
  <si>
    <t>6.00</t>
  </si>
  <si>
    <t>Hrein eign  31.12.2023</t>
  </si>
  <si>
    <t>til samtryggingard. lífeyrissjóða. (127.931 karlar og 108.419 konur)</t>
  </si>
  <si>
    <t xml:space="preserve">Samkv. bráðab. gögnum, úr skattskýrslum ársins 2023, greiddu 236.350 einstaklingar iðgjald </t>
  </si>
  <si>
    <t xml:space="preserve">Samkvæmt bráðabirgðatölum, úr skattskýrslum ársins 2023, fengu 53.274 einstaklingar, 68 ára og eldri, lífeyri frá samtryggingardeildum lífeyrissjóða. (25.689 karlar og  27.585 konur) </t>
  </si>
  <si>
    <t xml:space="preserve">Samkvæmt bráðabirgðatölum, úr skattskýrslum ársins 2023, voru virkir sjóðfélagar 236.350 í </t>
  </si>
  <si>
    <t>samtryggingardeildum lífeyrissjóða. (127.931 karlar og 108.419 konur)</t>
  </si>
  <si>
    <t>Almenni lífeyrissjóðurinnÆvisafn I</t>
  </si>
  <si>
    <t>Almenni lífeyrissjóðurinnÆvisafn II</t>
  </si>
  <si>
    <t>Almenni lífeyrissjóðurinnÆvisafn III</t>
  </si>
  <si>
    <t>Almenni lífeyrissjóðurinnHúsnæðissafn</t>
  </si>
  <si>
    <t>Almenni lífeyrissjóðurinnRíkissafn langt</t>
  </si>
  <si>
    <t>Almenni lífeyrissjóðurinnTryggingadeild</t>
  </si>
  <si>
    <t>Arion banki hf.Erlend hlutabréf</t>
  </si>
  <si>
    <t>Arion banki hf.Innlend skuldabréf</t>
  </si>
  <si>
    <t>Arion banki hf.Lífeyrisauki L1</t>
  </si>
  <si>
    <t>Arion banki hf.Lífeyrisauki L2</t>
  </si>
  <si>
    <t>Arion banki hf.Lífeyrisauki L3</t>
  </si>
  <si>
    <t>Arion banki hf.Lífeyrisauki L4</t>
  </si>
  <si>
    <t>Arion banki hf.Lífeyrisauki L5</t>
  </si>
  <si>
    <t>Birta lífeyrissjóðurBlönduð leið</t>
  </si>
  <si>
    <t>Birta lífeyrissjóðurInnlánsleið</t>
  </si>
  <si>
    <t>Birta lífeyrissjóðurSamtryggingardeild</t>
  </si>
  <si>
    <t>Birta lífeyrissjóðurSkuldabréfaleið</t>
  </si>
  <si>
    <t>Brú Lífeyrissjóður starfsmanna sveitarfélagaA-deild</t>
  </si>
  <si>
    <t>Brú Lífeyrissjóður starfsmanna sveitarfélagaB-deild</t>
  </si>
  <si>
    <t>Brú Lífeyrissjóður starfsmanna sveitarfélagaV-deild</t>
  </si>
  <si>
    <t>Eftirlaunasjóður FÍASamtryggingardeild</t>
  </si>
  <si>
    <t>Festa - lífeyrissjóðurSamtryggingardeild</t>
  </si>
  <si>
    <t>Festa - lífeyrissjóðurSparnaðarleið I</t>
  </si>
  <si>
    <t>Festa - lífeyrissjóðurSparnaðarleið II</t>
  </si>
  <si>
    <t>Frjálsi lífeyrissjóðurinnDeild/leið I</t>
  </si>
  <si>
    <t>Frjálsi lífeyrissjóðurinnDeild/leið II</t>
  </si>
  <si>
    <t>Frjálsi lífeyrissjóðurinnDeild/leið III</t>
  </si>
  <si>
    <t>Frjálsi lífeyrissjóðurinnFrjálsi Áhætta</t>
  </si>
  <si>
    <t>Frjálsi lífeyrissjóðurinnSameiginleg deild</t>
  </si>
  <si>
    <t>Frjálsi lífeyrissjóðurinnSamtryggingardeild</t>
  </si>
  <si>
    <t>Gildi - lífeyrissjóðurFramtíðarsýn 1</t>
  </si>
  <si>
    <t>Gildi - lífeyrissjóðurFramtíðarsýn 2</t>
  </si>
  <si>
    <t>Gildi - lífeyrissjóðurFramtíðarsýn 3</t>
  </si>
  <si>
    <t>Gildi - lífeyrissjóðurSamtryggingardeild</t>
  </si>
  <si>
    <t>Íslandsbanki hf.Erlend verðbréf</t>
  </si>
  <si>
    <t>Íslandsbanki hf.Húsnæðisleið</t>
  </si>
  <si>
    <t>Íslandsbanki hf.Lífeyrisreikningur-óverðtryggður</t>
  </si>
  <si>
    <t>Íslandsbanki hf.Lífeyrisreikningur-verðtryggður</t>
  </si>
  <si>
    <t>Íslandsbanki hf.Löng ríkisskuldabréf</t>
  </si>
  <si>
    <t>Íslandsbanki hf.Stýring A</t>
  </si>
  <si>
    <t>Íslandsbanki hf.Stýring B</t>
  </si>
  <si>
    <t>Íslandsbanki hf.Stýring C</t>
  </si>
  <si>
    <t>Íslandsbanki hf.Stýring D</t>
  </si>
  <si>
    <t>Íslandsbanki hf.Stýring E</t>
  </si>
  <si>
    <t>Íslenski lífeyrissjóðurinnÍslenski lífeyrissj.-Lífsbraut 2</t>
  </si>
  <si>
    <t>Íslenski lífeyrissjóðurinnÍslenski lífeyrissj.-Lífsbraut 3</t>
  </si>
  <si>
    <t>Íslenski lífeyrissjóðurinnÍslenski lífeyrissj-Lífsbraut 1</t>
  </si>
  <si>
    <t>Íslenski lífeyrissjóðurinnÍslenski lífeyrissjóðurinn-Lífsbraut 4</t>
  </si>
  <si>
    <t>Íslenski lífeyrissjóðurinnÍslenski lífeyrissj-samtrygging</t>
  </si>
  <si>
    <t>Kvika banki hf.Ævileið</t>
  </si>
  <si>
    <t>Kvika banki hf.Innlánaleið</t>
  </si>
  <si>
    <t>Kvika banki hf.Kvika Séreignasparnaður 5</t>
  </si>
  <si>
    <t>Kvika banki hf.MP Séreign 1</t>
  </si>
  <si>
    <t>Kvika banki hf.MP Séreign 2</t>
  </si>
  <si>
    <t>Kvika banki hf.MP Séreign 3</t>
  </si>
  <si>
    <t>Kvika banki hf.MP Séreign 4</t>
  </si>
  <si>
    <t>Landsbankinn hf.Landsbankinn Erlend verðbréf</t>
  </si>
  <si>
    <t>Landsbankinn hf.Landsbankinn Lífeyrisbók</t>
  </si>
  <si>
    <t>Landsbankinn hf.Landsbankinn Lífeyrisbók verðtryggð</t>
  </si>
  <si>
    <t>Lífeyrissjóður bændaSamtryggingardeild</t>
  </si>
  <si>
    <t>Lífeyrissjóður bankamannaAldursdeild</t>
  </si>
  <si>
    <t>Lífeyrissjóður bankamannaHlutfallsdeild</t>
  </si>
  <si>
    <t>Lífeyrissjóður RangæingaSamtryggingardeild</t>
  </si>
  <si>
    <t>Lífeyrissjóður starfsmanna AkureyrarbæjarSamtryggingardeild</t>
  </si>
  <si>
    <t>Lífeyrissjóður starfsmanna Búnaðarbanka ÍslandsSamtryggingardeild</t>
  </si>
  <si>
    <t>Lífeyrissjóður starfsmanna ReykjavíkurborgarSamtryggingardeild</t>
  </si>
  <si>
    <t>Lífeyrissjóður starfsmanna ríkisinsLeið I</t>
  </si>
  <si>
    <t>Lífeyrissjóður starfsmanna ríkisinsLeið II</t>
  </si>
  <si>
    <t>Lífeyrissjóður starfsmanna ríkisinsLeið III</t>
  </si>
  <si>
    <t>Lífeyrissjóður starfsmanna ríkisinsLífeyrissj.starfsm.rík. A-deild</t>
  </si>
  <si>
    <t>Lífeyrissjóður starfsmanna ríkisinsLífeyrissj.starfsm.rík. B-deild</t>
  </si>
  <si>
    <t>Lífeyrissjóður starfsmanna ríkisinsTilgreind séreign</t>
  </si>
  <si>
    <t>Lífeyrissjóður Tannlæknafél ÍslDeild I/Séreign</t>
  </si>
  <si>
    <t>Lífeyrissjóður Tannlæknafél ÍslSamtryggingardeild</t>
  </si>
  <si>
    <t>Lífeyrissjóður verzlunarmannaÆvileið 1</t>
  </si>
  <si>
    <t>Lífeyrissjóður verzlunarmannaÆvileið 2</t>
  </si>
  <si>
    <t>Lífeyrissjóður verzlunarmannaÆvileið 3</t>
  </si>
  <si>
    <t>Lífeyrissjóður verzlunarmannaDeild I/Séreign</t>
  </si>
  <si>
    <t>Lífeyrissjóður verzlunarmannaSamtryggingardeild</t>
  </si>
  <si>
    <t>Lífeyrissjóður VestmannaeyjaSafn I</t>
  </si>
  <si>
    <t>Lífeyrissjóður VestmannaeyjaSafn II</t>
  </si>
  <si>
    <t>Lífeyrissjóður VestmannaeyjaSamtryggingardeild</t>
  </si>
  <si>
    <t>Lífsval - lífeyrissparnaðurLífsval 1</t>
  </si>
  <si>
    <t>Lífsval - lífeyrissparnaðurLífsval 2</t>
  </si>
  <si>
    <t>Lífsval - lífeyrissparnaðurLífsval 3</t>
  </si>
  <si>
    <t>Lífsval - lífeyrissparnaðurLífsval 4</t>
  </si>
  <si>
    <t>Lífsverk lífeyrissjóðurLífsverk I/Séreign</t>
  </si>
  <si>
    <t>Lífsverk lífeyrissjóðurLífsverk II/Séreign</t>
  </si>
  <si>
    <t>Lífsverk lífeyrissjóðurLífsverk III/Séreign</t>
  </si>
  <si>
    <t>Lífsverk lífeyrissjóðurSamtryggingardeild</t>
  </si>
  <si>
    <t>Söfnunarsjóður lífeyrisréttindaDeild I/Innlán</t>
  </si>
  <si>
    <t>Söfnunarsjóður lífeyrisréttindaDeild II/Séreign</t>
  </si>
  <si>
    <t>Söfnunarsjóður lífeyrisréttindaDeild III/Séreign</t>
  </si>
  <si>
    <t>Söfnunarsjóður lífeyrisréttindaSamtryggingardeild</t>
  </si>
  <si>
    <t>Stapi lífeyrissjóðurSafn I</t>
  </si>
  <si>
    <t>Stapi lífeyrissjóðurSafn II</t>
  </si>
  <si>
    <t>Stapi lífeyrissjóðurSafn III</t>
  </si>
  <si>
    <t>Stapi lífeyrissjóðurTryggingardeild</t>
  </si>
  <si>
    <t>Stapi lífeyrissjóðurVarfærnasafnið</t>
  </si>
  <si>
    <t>Almenni lífeyrissjóðurinnInnlánssafn</t>
  </si>
  <si>
    <t xml:space="preserve"> Sundurliðun séreignar eftir tegund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</si>
</sst>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_-* #,##0\ _k_r_._-;\-* #,##0\ _k_r_._-;_-* &quot;-&quot;\ _k_r_._-;_-@_-"/>
    <numFmt numFmtId="165" formatCode="0.0%"/>
    <numFmt numFmtId="166" formatCode="0.000%"/>
    <numFmt numFmtId="167" formatCode="#,##0\ _k_r"/>
    <numFmt numFmtId="168" formatCode="#,##0.0\ _k_r"/>
    <numFmt numFmtId="169" formatCode="#,##0.00\ _k_r"/>
    <numFmt numFmtId="170" formatCode="_-* #,##0.00\ _k_r_._-;\-* #,##0.00\ _k_r_._-;_-* &quot;-&quot;\ _k_r_._-;_-@_-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sz val="9"/>
      <color rgb="FF000000"/>
      <name val="Syntax LT Std"/>
      <family val="2"/>
    </font>
    <font>
      <sz val="10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004F6C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940E05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6"/>
      <color theme="1"/>
      <name val="Calibri"/>
      <family val="2"/>
    </font>
    <font>
      <sz val="8"/>
      <color rgb="FFFF0000"/>
      <name val="Syntax LT Std"/>
      <family val="2"/>
    </font>
    <font>
      <sz val="8"/>
      <color theme="0"/>
      <name val="Syntax LT Std"/>
      <family val="2"/>
    </font>
    <font>
      <vertAlign val="superscript"/>
      <sz val="10"/>
      <color rgb="FF000000"/>
      <name val="Syntax LT Std"/>
      <family val="2"/>
    </font>
    <font>
      <vertAlign val="superscript"/>
      <sz val="10"/>
      <color theme="0"/>
      <name val="Syntax LT Std"/>
      <family val="2"/>
    </font>
    <font>
      <b/>
      <sz val="16"/>
      <color rgb="FFFFFFFF"/>
      <name val="Syntax LT Std"/>
      <family val="2"/>
    </font>
    <font>
      <sz val="9"/>
      <color theme="1"/>
      <name val="Syntax LT Std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  <fill>
      <patternFill patternType="solid">
        <fgColor rgb="FFF9F9F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</borders>
  <cellStyleXfs count="3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24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wrapText="1"/>
    </xf>
    <xf numFmtId="0" fontId="11" fillId="2" borderId="4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left" vertical="top"/>
      <protection hidden="1"/>
    </xf>
    <xf numFmtId="0" fontId="4" fillId="2" borderId="0" xfId="0" applyFont="1" applyFill="1"/>
    <xf numFmtId="0" fontId="14" fillId="6" borderId="0" xfId="0" applyFont="1" applyFill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Alignment="1" applyProtection="1">
      <alignment horizontal="left" vertical="top"/>
      <protection hidden="1"/>
    </xf>
    <xf numFmtId="0" fontId="15" fillId="6" borderId="0" xfId="0" applyFont="1" applyFill="1" applyAlignment="1" applyProtection="1">
      <alignment horizontal="left" vertical="top"/>
      <protection hidden="1"/>
    </xf>
    <xf numFmtId="0" fontId="16" fillId="5" borderId="0" xfId="0" applyFont="1" applyFill="1" applyAlignment="1" applyProtection="1">
      <alignment horizontal="right" vertical="top"/>
      <protection hidden="1"/>
    </xf>
    <xf numFmtId="0" fontId="14" fillId="5" borderId="0" xfId="0" applyFont="1" applyFill="1" applyAlignment="1" applyProtection="1">
      <alignment horizontal="left" vertical="top"/>
      <protection hidden="1"/>
    </xf>
    <xf numFmtId="0" fontId="16" fillId="6" borderId="0" xfId="0" applyFont="1" applyFill="1" applyAlignment="1" applyProtection="1">
      <alignment horizontal="right" vertical="top"/>
      <protection hidden="1"/>
    </xf>
    <xf numFmtId="0" fontId="17" fillId="5" borderId="0" xfId="0" applyFont="1" applyFill="1" applyAlignment="1" applyProtection="1">
      <alignment horizontal="right" vertical="top"/>
      <protection hidden="1"/>
    </xf>
    <xf numFmtId="0" fontId="14" fillId="6" borderId="0" xfId="0" applyFont="1" applyFill="1" applyAlignment="1" applyProtection="1">
      <alignment horizontal="right" vertical="top"/>
      <protection hidden="1"/>
    </xf>
    <xf numFmtId="0" fontId="13" fillId="3" borderId="0" xfId="0" applyFont="1" applyFill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6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0" fontId="23" fillId="2" borderId="0" xfId="0" applyFont="1" applyFill="1"/>
    <xf numFmtId="0" fontId="26" fillId="0" borderId="0" xfId="0" applyFont="1"/>
    <xf numFmtId="3" fontId="28" fillId="7" borderId="0" xfId="23" applyNumberFormat="1" applyFont="1" applyFill="1" applyAlignment="1">
      <alignment horizontal="center" wrapText="1"/>
    </xf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32" fillId="2" borderId="3" xfId="23" applyFont="1" applyFill="1" applyBorder="1"/>
    <xf numFmtId="3" fontId="30" fillId="2" borderId="0" xfId="26" applyNumberFormat="1" applyFont="1" applyFill="1" applyAlignment="1">
      <alignment horizontal="left" vertical="top"/>
    </xf>
    <xf numFmtId="0" fontId="15" fillId="8" borderId="0" xfId="0" applyFont="1" applyFill="1" applyAlignment="1" applyProtection="1">
      <alignment horizontal="center"/>
      <protection hidden="1"/>
    </xf>
    <xf numFmtId="0" fontId="15" fillId="8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Font="1" applyFill="1" applyAlignment="1">
      <alignment horizontal="left" vertical="center"/>
    </xf>
    <xf numFmtId="164" fontId="0" fillId="0" borderId="0" xfId="0" applyNumberFormat="1"/>
    <xf numFmtId="0" fontId="35" fillId="2" borderId="0" xfId="0" applyFont="1" applyFill="1"/>
    <xf numFmtId="0" fontId="35" fillId="0" borderId="0" xfId="0" applyFont="1"/>
    <xf numFmtId="0" fontId="35" fillId="2" borderId="0" xfId="0" applyFont="1" applyFill="1" applyAlignment="1">
      <alignment horizontal="center" vertical="center"/>
    </xf>
    <xf numFmtId="0" fontId="36" fillId="2" borderId="0" xfId="0" applyFont="1" applyFill="1"/>
    <xf numFmtId="0" fontId="37" fillId="10" borderId="0" xfId="0" applyFont="1" applyFill="1"/>
    <xf numFmtId="0" fontId="10" fillId="0" borderId="0" xfId="0" applyFont="1"/>
    <xf numFmtId="3" fontId="37" fillId="10" borderId="0" xfId="0" applyNumberFormat="1" applyFont="1" applyFill="1"/>
    <xf numFmtId="0" fontId="41" fillId="0" borderId="0" xfId="0" applyFont="1"/>
    <xf numFmtId="0" fontId="38" fillId="10" borderId="0" xfId="0" applyFont="1" applyFill="1"/>
    <xf numFmtId="3" fontId="20" fillId="10" borderId="0" xfId="2" applyNumberFormat="1" applyFont="1" applyFill="1" applyAlignment="1">
      <alignment horizontal="left"/>
    </xf>
    <xf numFmtId="3" fontId="19" fillId="10" borderId="0" xfId="2" applyNumberFormat="1" applyFont="1" applyFill="1" applyAlignment="1">
      <alignment horizontal="center"/>
    </xf>
    <xf numFmtId="0" fontId="19" fillId="10" borderId="0" xfId="0" applyFont="1" applyFill="1"/>
    <xf numFmtId="0" fontId="28" fillId="7" borderId="0" xfId="0" applyFont="1" applyFill="1" applyAlignment="1">
      <alignment vertical="center"/>
    </xf>
    <xf numFmtId="0" fontId="42" fillId="11" borderId="0" xfId="0" applyFont="1" applyFill="1"/>
    <xf numFmtId="3" fontId="42" fillId="11" borderId="0" xfId="0" applyNumberFormat="1" applyFont="1" applyFill="1"/>
    <xf numFmtId="165" fontId="30" fillId="11" borderId="0" xfId="1" applyNumberFormat="1" applyFont="1" applyFill="1" applyBorder="1"/>
    <xf numFmtId="0" fontId="43" fillId="11" borderId="0" xfId="0" applyFont="1" applyFill="1" applyAlignment="1">
      <alignment horizontal="left" indent="1"/>
    </xf>
    <xf numFmtId="3" fontId="31" fillId="11" borderId="0" xfId="6" applyNumberFormat="1" applyFont="1" applyFill="1" applyAlignment="1">
      <alignment horizontal="left" indent="1"/>
    </xf>
    <xf numFmtId="0" fontId="45" fillId="0" borderId="0" xfId="0" applyFont="1" applyAlignment="1">
      <alignment horizontal="center" vertical="center"/>
    </xf>
    <xf numFmtId="0" fontId="19" fillId="10" borderId="0" xfId="0" applyFont="1" applyFill="1" applyAlignment="1">
      <alignment vertical="center"/>
    </xf>
    <xf numFmtId="0" fontId="19" fillId="10" borderId="0" xfId="0" applyFont="1" applyFill="1" applyAlignment="1">
      <alignment horizontal="center" vertical="center"/>
    </xf>
    <xf numFmtId="0" fontId="19" fillId="10" borderId="0" xfId="0" applyFont="1" applyFill="1" applyAlignment="1">
      <alignment horizontal="center"/>
    </xf>
    <xf numFmtId="3" fontId="42" fillId="11" borderId="0" xfId="0" applyNumberFormat="1" applyFont="1" applyFill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2" fillId="11" borderId="0" xfId="0" applyFont="1" applyFill="1" applyAlignment="1">
      <alignment horizontal="left" indent="1"/>
    </xf>
    <xf numFmtId="3" fontId="44" fillId="11" borderId="0" xfId="0" applyNumberFormat="1" applyFont="1" applyFill="1"/>
    <xf numFmtId="3" fontId="37" fillId="10" borderId="0" xfId="23" quotePrefix="1" applyNumberFormat="1" applyFont="1" applyFill="1"/>
    <xf numFmtId="3" fontId="37" fillId="10" borderId="0" xfId="23" quotePrefix="1" applyNumberFormat="1" applyFont="1" applyFill="1" applyAlignment="1">
      <alignment horizontal="center"/>
    </xf>
    <xf numFmtId="3" fontId="19" fillId="10" borderId="0" xfId="23" quotePrefix="1" applyNumberFormat="1" applyFont="1" applyFill="1" applyAlignment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2" fillId="2" borderId="0" xfId="0" applyFont="1" applyFill="1"/>
    <xf numFmtId="3" fontId="42" fillId="2" borderId="2" xfId="0" applyNumberFormat="1" applyFont="1" applyFill="1" applyBorder="1"/>
    <xf numFmtId="3" fontId="42" fillId="2" borderId="0" xfId="0" applyNumberFormat="1" applyFont="1" applyFill="1"/>
    <xf numFmtId="3" fontId="44" fillId="2" borderId="2" xfId="0" applyNumberFormat="1" applyFont="1" applyFill="1" applyBorder="1"/>
    <xf numFmtId="3" fontId="38" fillId="2" borderId="0" xfId="0" applyNumberFormat="1" applyFont="1" applyFill="1" applyAlignment="1">
      <alignment horizontal="left" indent="1"/>
    </xf>
    <xf numFmtId="3" fontId="38" fillId="2" borderId="0" xfId="0" applyNumberFormat="1" applyFont="1" applyFill="1"/>
    <xf numFmtId="3" fontId="39" fillId="2" borderId="0" xfId="14" applyNumberFormat="1" applyFont="1" applyFill="1" applyAlignment="1">
      <alignment horizontal="right"/>
    </xf>
    <xf numFmtId="3" fontId="38" fillId="2" borderId="0" xfId="0" applyNumberFormat="1" applyFont="1" applyFill="1" applyAlignment="1">
      <alignment horizontal="right"/>
    </xf>
    <xf numFmtId="3" fontId="40" fillId="2" borderId="0" xfId="0" applyNumberFormat="1" applyFont="1" applyFill="1"/>
    <xf numFmtId="0" fontId="41" fillId="2" borderId="0" xfId="0" applyFont="1" applyFill="1"/>
    <xf numFmtId="3" fontId="42" fillId="2" borderId="0" xfId="0" applyNumberFormat="1" applyFont="1" applyFill="1" applyAlignment="1">
      <alignment horizontal="left" indent="1"/>
    </xf>
    <xf numFmtId="3" fontId="44" fillId="2" borderId="0" xfId="0" applyNumberFormat="1" applyFont="1" applyFill="1"/>
    <xf numFmtId="0" fontId="42" fillId="2" borderId="0" xfId="0" applyFont="1" applyFill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Alignment="1">
      <alignment horizontal="right"/>
    </xf>
    <xf numFmtId="3" fontId="51" fillId="2" borderId="2" xfId="0" applyNumberFormat="1" applyFont="1" applyFill="1" applyBorder="1"/>
    <xf numFmtId="0" fontId="47" fillId="2" borderId="0" xfId="0" applyFont="1" applyFill="1"/>
    <xf numFmtId="3" fontId="49" fillId="2" borderId="0" xfId="0" applyNumberFormat="1" applyFont="1" applyFill="1"/>
    <xf numFmtId="3" fontId="47" fillId="2" borderId="0" xfId="0" applyNumberFormat="1" applyFont="1" applyFill="1"/>
    <xf numFmtId="0" fontId="15" fillId="2" borderId="0" xfId="0" applyFont="1" applyFill="1"/>
    <xf numFmtId="0" fontId="44" fillId="2" borderId="0" xfId="0" applyFont="1" applyFill="1" applyAlignment="1">
      <alignment horizontal="right"/>
    </xf>
    <xf numFmtId="3" fontId="51" fillId="2" borderId="0" xfId="0" applyNumberFormat="1" applyFont="1" applyFill="1"/>
    <xf numFmtId="3" fontId="51" fillId="2" borderId="3" xfId="0" applyNumberFormat="1" applyFont="1" applyFill="1" applyBorder="1" applyAlignment="1">
      <alignment horizontal="right"/>
    </xf>
    <xf numFmtId="3" fontId="51" fillId="2" borderId="3" xfId="0" applyNumberFormat="1" applyFont="1" applyFill="1" applyBorder="1"/>
    <xf numFmtId="0" fontId="50" fillId="2" borderId="0" xfId="0" applyFont="1" applyFill="1"/>
    <xf numFmtId="3" fontId="50" fillId="2" borderId="0" xfId="0" applyNumberFormat="1" applyFont="1" applyFill="1"/>
    <xf numFmtId="3" fontId="51" fillId="2" borderId="11" xfId="0" applyNumberFormat="1" applyFont="1" applyFill="1" applyBorder="1" applyAlignment="1">
      <alignment horizontal="right"/>
    </xf>
    <xf numFmtId="3" fontId="51" fillId="2" borderId="11" xfId="0" applyNumberFormat="1" applyFont="1" applyFill="1" applyBorder="1"/>
    <xf numFmtId="3" fontId="15" fillId="2" borderId="0" xfId="0" applyNumberFormat="1" applyFont="1" applyFill="1"/>
    <xf numFmtId="0" fontId="45" fillId="2" borderId="0" xfId="0" applyFont="1" applyFill="1" applyAlignment="1">
      <alignment horizontal="center" vertical="center"/>
    </xf>
    <xf numFmtId="165" fontId="30" fillId="2" borderId="0" xfId="1" applyNumberFormat="1" applyFont="1" applyFill="1" applyBorder="1"/>
    <xf numFmtId="3" fontId="31" fillId="2" borderId="0" xfId="6" applyNumberFormat="1" applyFont="1" applyFill="1" applyAlignment="1">
      <alignment horizontal="left" indent="1"/>
    </xf>
    <xf numFmtId="0" fontId="30" fillId="2" borderId="0" xfId="0" applyFont="1" applyFill="1"/>
    <xf numFmtId="3" fontId="32" fillId="2" borderId="0" xfId="14" applyNumberFormat="1" applyFont="1" applyFill="1" applyAlignment="1">
      <alignment horizontal="left"/>
    </xf>
    <xf numFmtId="3" fontId="25" fillId="2" borderId="0" xfId="14" applyNumberFormat="1" applyFont="1" applyFill="1" applyAlignment="1">
      <alignment horizontal="left"/>
    </xf>
    <xf numFmtId="164" fontId="15" fillId="2" borderId="0" xfId="22" applyFont="1" applyFill="1" applyBorder="1"/>
    <xf numFmtId="0" fontId="39" fillId="2" borderId="0" xfId="0" applyFont="1" applyFill="1"/>
    <xf numFmtId="164" fontId="26" fillId="2" borderId="0" xfId="0" applyNumberFormat="1" applyFont="1" applyFill="1"/>
    <xf numFmtId="0" fontId="46" fillId="2" borderId="0" xfId="0" applyFont="1" applyFill="1" applyAlignment="1">
      <alignment horizontal="center" vertical="center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45" fillId="2" borderId="0" xfId="0" applyFont="1" applyFill="1"/>
    <xf numFmtId="0" fontId="52" fillId="2" borderId="0" xfId="0" applyFont="1" applyFill="1" applyAlignment="1" applyProtection="1">
      <alignment horizontal="left" vertical="top"/>
      <protection hidden="1"/>
    </xf>
    <xf numFmtId="0" fontId="25" fillId="5" borderId="0" xfId="0" applyFont="1" applyFill="1" applyAlignment="1" applyProtection="1">
      <alignment horizontal="left" vertical="top"/>
      <protection hidden="1"/>
    </xf>
    <xf numFmtId="0" fontId="25" fillId="6" borderId="0" xfId="0" applyFont="1" applyFill="1" applyAlignment="1" applyProtection="1">
      <alignment horizontal="left" vertical="top"/>
      <protection hidden="1"/>
    </xf>
    <xf numFmtId="3" fontId="0" fillId="0" borderId="0" xfId="0" applyNumberFormat="1"/>
    <xf numFmtId="165" fontId="44" fillId="2" borderId="2" xfId="1" applyNumberFormat="1" applyFont="1" applyFill="1" applyBorder="1"/>
    <xf numFmtId="165" fontId="44" fillId="2" borderId="0" xfId="1" applyNumberFormat="1" applyFont="1" applyFill="1" applyBorder="1"/>
    <xf numFmtId="165" fontId="0" fillId="0" borderId="0" xfId="1" applyNumberFormat="1" applyFont="1"/>
    <xf numFmtId="0" fontId="25" fillId="2" borderId="0" xfId="25" applyFont="1" applyFill="1"/>
    <xf numFmtId="0" fontId="26" fillId="2" borderId="0" xfId="0" applyFont="1" applyFill="1" applyAlignment="1">
      <alignment horizontal="center" vertical="center"/>
    </xf>
    <xf numFmtId="164" fontId="26" fillId="2" borderId="0" xfId="22" applyFont="1" applyFill="1" applyBorder="1"/>
    <xf numFmtId="0" fontId="0" fillId="0" borderId="0" xfId="0" quotePrefix="1"/>
    <xf numFmtId="164" fontId="12" fillId="2" borderId="0" xfId="0" applyNumberFormat="1" applyFont="1" applyFill="1" applyAlignment="1" applyProtection="1">
      <alignment horizontal="left" vertical="top"/>
      <protection hidden="1"/>
    </xf>
    <xf numFmtId="0" fontId="53" fillId="2" borderId="0" xfId="0" applyFont="1" applyFill="1"/>
    <xf numFmtId="0" fontId="53" fillId="2" borderId="0" xfId="0" applyFont="1" applyFill="1" applyAlignment="1">
      <alignment horizontal="left"/>
    </xf>
    <xf numFmtId="0" fontId="54" fillId="2" borderId="0" xfId="27" applyFont="1" applyFill="1" applyBorder="1" applyAlignment="1">
      <alignment horizontal="left" indent="3"/>
    </xf>
    <xf numFmtId="0" fontId="54" fillId="2" borderId="0" xfId="27" applyFont="1" applyFill="1" applyBorder="1"/>
    <xf numFmtId="0" fontId="56" fillId="2" borderId="0" xfId="0" applyFont="1" applyFill="1" applyAlignment="1">
      <alignment horizontal="left" vertical="center"/>
    </xf>
    <xf numFmtId="0" fontId="57" fillId="2" borderId="0" xfId="0" applyFont="1" applyFill="1"/>
    <xf numFmtId="0" fontId="58" fillId="2" borderId="0" xfId="0" applyFont="1" applyFill="1"/>
    <xf numFmtId="164" fontId="41" fillId="2" borderId="0" xfId="22" applyFont="1" applyFill="1"/>
    <xf numFmtId="16" fontId="0" fillId="0" borderId="0" xfId="0" applyNumberFormat="1"/>
    <xf numFmtId="17" fontId="0" fillId="0" borderId="0" xfId="0" applyNumberFormat="1"/>
    <xf numFmtId="3" fontId="19" fillId="10" borderId="0" xfId="2" applyNumberFormat="1" applyFont="1" applyFill="1" applyAlignment="1">
      <alignment horizontal="center" vertical="center" wrapText="1"/>
    </xf>
    <xf numFmtId="3" fontId="32" fillId="2" borderId="0" xfId="14" applyNumberFormat="1" applyFont="1" applyFill="1" applyAlignment="1">
      <alignment horizontal="left" wrapText="1"/>
    </xf>
    <xf numFmtId="10" fontId="0" fillId="0" borderId="0" xfId="1" applyNumberFormat="1" applyFont="1"/>
    <xf numFmtId="167" fontId="15" fillId="5" borderId="0" xfId="22" applyNumberFormat="1" applyFont="1" applyFill="1" applyBorder="1" applyAlignment="1" applyProtection="1">
      <alignment horizontal="right" vertical="top"/>
      <protection hidden="1"/>
    </xf>
    <xf numFmtId="167" fontId="15" fillId="6" borderId="0" xfId="22" applyNumberFormat="1" applyFont="1" applyFill="1" applyBorder="1" applyAlignment="1" applyProtection="1">
      <alignment horizontal="right" vertical="top"/>
      <protection hidden="1"/>
    </xf>
    <xf numFmtId="167" fontId="16" fillId="5" borderId="0" xfId="22" applyNumberFormat="1" applyFont="1" applyFill="1" applyBorder="1" applyAlignment="1" applyProtection="1">
      <alignment horizontal="right" vertical="top"/>
      <protection hidden="1"/>
    </xf>
    <xf numFmtId="167" fontId="16" fillId="6" borderId="0" xfId="22" applyNumberFormat="1" applyFont="1" applyFill="1" applyBorder="1" applyAlignment="1" applyProtection="1">
      <alignment horizontal="right" vertical="top"/>
      <protection hidden="1"/>
    </xf>
    <xf numFmtId="167" fontId="15" fillId="5" borderId="5" xfId="22" applyNumberFormat="1" applyFont="1" applyFill="1" applyBorder="1" applyAlignment="1" applyProtection="1">
      <alignment horizontal="right" vertical="top"/>
      <protection hidden="1"/>
    </xf>
    <xf numFmtId="168" fontId="15" fillId="5" borderId="0" xfId="22" applyNumberFormat="1" applyFont="1" applyFill="1" applyBorder="1" applyAlignment="1" applyProtection="1">
      <alignment horizontal="right" vertical="top"/>
      <protection hidden="1"/>
    </xf>
    <xf numFmtId="169" fontId="15" fillId="5" borderId="0" xfId="22" applyNumberFormat="1" applyFont="1" applyFill="1" applyBorder="1" applyAlignment="1" applyProtection="1">
      <alignment horizontal="right" vertical="top"/>
      <protection hidden="1"/>
    </xf>
    <xf numFmtId="168" fontId="15" fillId="6" borderId="0" xfId="22" applyNumberFormat="1" applyFont="1" applyFill="1" applyBorder="1" applyAlignment="1" applyProtection="1">
      <alignment horizontal="right" vertical="top"/>
      <protection hidden="1"/>
    </xf>
    <xf numFmtId="164" fontId="12" fillId="2" borderId="0" xfId="22" applyFont="1" applyFill="1" applyAlignment="1" applyProtection="1">
      <alignment horizontal="left" vertical="top"/>
      <protection hidden="1"/>
    </xf>
    <xf numFmtId="0" fontId="61" fillId="2" borderId="0" xfId="0" applyFont="1" applyFill="1"/>
    <xf numFmtId="0" fontId="49" fillId="2" borderId="0" xfId="0" applyFont="1" applyFill="1"/>
    <xf numFmtId="0" fontId="0" fillId="0" borderId="0" xfId="0" applyAlignment="1">
      <alignment horizontal="right"/>
    </xf>
    <xf numFmtId="3" fontId="37" fillId="10" borderId="0" xfId="2" applyNumberFormat="1" applyFont="1" applyFill="1" applyAlignment="1">
      <alignment horizontal="left" vertical="center"/>
    </xf>
    <xf numFmtId="0" fontId="62" fillId="7" borderId="0" xfId="0" applyFont="1" applyFill="1"/>
    <xf numFmtId="0" fontId="48" fillId="10" borderId="0" xfId="0" applyFont="1" applyFill="1" applyAlignment="1">
      <alignment horizontal="center" vertical="center" wrapText="1"/>
    </xf>
    <xf numFmtId="0" fontId="48" fillId="10" borderId="1" xfId="0" applyFont="1" applyFill="1" applyBorder="1" applyAlignment="1">
      <alignment horizontal="center" vertical="center" wrapText="1"/>
    </xf>
    <xf numFmtId="9" fontId="26" fillId="2" borderId="0" xfId="1" applyFont="1" applyFill="1"/>
    <xf numFmtId="10" fontId="26" fillId="2" borderId="0" xfId="1" applyNumberFormat="1" applyFont="1" applyFill="1"/>
    <xf numFmtId="165" fontId="26" fillId="2" borderId="0" xfId="0" applyNumberFormat="1" applyFont="1" applyFill="1"/>
    <xf numFmtId="0" fontId="44" fillId="11" borderId="0" xfId="0" applyFont="1" applyFill="1"/>
    <xf numFmtId="4" fontId="26" fillId="2" borderId="0" xfId="0" applyNumberFormat="1" applyFont="1" applyFill="1"/>
    <xf numFmtId="170" fontId="0" fillId="0" borderId="0" xfId="22" applyNumberFormat="1" applyFont="1"/>
    <xf numFmtId="0" fontId="65" fillId="3" borderId="0" xfId="0" applyFont="1" applyFill="1" applyAlignment="1" applyProtection="1">
      <alignment horizontal="left" vertical="center"/>
      <protection hidden="1"/>
    </xf>
    <xf numFmtId="0" fontId="15" fillId="6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1" fontId="0" fillId="0" borderId="0" xfId="0" applyNumberFormat="1"/>
    <xf numFmtId="167" fontId="47" fillId="5" borderId="5" xfId="22" applyNumberFormat="1" applyFont="1" applyFill="1" applyBorder="1" applyAlignment="1" applyProtection="1">
      <alignment horizontal="right" vertical="top"/>
      <protection hidden="1"/>
    </xf>
    <xf numFmtId="167" fontId="12" fillId="2" borderId="0" xfId="0" applyNumberFormat="1" applyFont="1" applyFill="1" applyAlignment="1" applyProtection="1">
      <alignment horizontal="left" vertical="top"/>
      <protection hidden="1"/>
    </xf>
    <xf numFmtId="0" fontId="10" fillId="12" borderId="0" xfId="0" applyFont="1" applyFill="1"/>
    <xf numFmtId="10" fontId="12" fillId="2" borderId="0" xfId="1" applyNumberFormat="1" applyFont="1" applyFill="1" applyAlignment="1" applyProtection="1">
      <alignment horizontal="right" vertical="top"/>
      <protection hidden="1"/>
    </xf>
    <xf numFmtId="10" fontId="66" fillId="2" borderId="0" xfId="1" applyNumberFormat="1" applyFont="1" applyFill="1" applyAlignment="1">
      <alignment horizontal="right"/>
    </xf>
    <xf numFmtId="10" fontId="12" fillId="2" borderId="0" xfId="0" applyNumberFormat="1" applyFont="1" applyFill="1" applyAlignment="1" applyProtection="1">
      <alignment horizontal="left" vertical="top"/>
      <protection hidden="1"/>
    </xf>
    <xf numFmtId="9" fontId="15" fillId="6" borderId="0" xfId="1" applyFont="1" applyFill="1" applyBorder="1" applyAlignment="1" applyProtection="1">
      <alignment horizontal="right" vertical="top"/>
      <protection hidden="1"/>
    </xf>
    <xf numFmtId="165" fontId="15" fillId="6" borderId="0" xfId="1" applyNumberFormat="1" applyFont="1" applyFill="1" applyBorder="1" applyAlignment="1" applyProtection="1">
      <alignment horizontal="right" vertical="top"/>
      <protection hidden="1"/>
    </xf>
    <xf numFmtId="167" fontId="10" fillId="2" borderId="0" xfId="0" applyNumberFormat="1" applyFont="1" applyFill="1"/>
    <xf numFmtId="0" fontId="55" fillId="0" borderId="0" xfId="27" applyFont="1" applyFill="1" applyBorder="1" applyAlignment="1">
      <alignment horizontal="left" vertical="center"/>
    </xf>
    <xf numFmtId="0" fontId="53" fillId="2" borderId="0" xfId="0" applyFont="1" applyFill="1" applyAlignment="1">
      <alignment horizontal="left"/>
    </xf>
    <xf numFmtId="0" fontId="60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center"/>
    </xf>
    <xf numFmtId="0" fontId="28" fillId="7" borderId="0" xfId="24" applyFont="1" applyFill="1" applyAlignment="1">
      <alignment horizontal="center" vertical="center"/>
    </xf>
    <xf numFmtId="3" fontId="28" fillId="7" borderId="0" xfId="23" applyNumberFormat="1" applyFont="1" applyFill="1" applyAlignment="1">
      <alignment horizontal="center"/>
    </xf>
    <xf numFmtId="0" fontId="28" fillId="7" borderId="0" xfId="24" applyFont="1" applyFill="1" applyAlignment="1">
      <alignment horizontal="center" vertical="center" wrapText="1"/>
    </xf>
    <xf numFmtId="3" fontId="28" fillId="7" borderId="0" xfId="23" quotePrefix="1" applyNumberFormat="1" applyFont="1" applyFill="1" applyAlignment="1">
      <alignment horizontal="center" vertical="center" wrapText="1"/>
    </xf>
    <xf numFmtId="3" fontId="28" fillId="7" borderId="0" xfId="23" applyNumberFormat="1" applyFont="1" applyFill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7" borderId="6" xfId="0" applyFont="1" applyFill="1" applyBorder="1" applyAlignment="1">
      <alignment horizontal="left" vertical="center"/>
    </xf>
    <xf numFmtId="0" fontId="24" fillId="7" borderId="7" xfId="0" applyFont="1" applyFill="1" applyBorder="1" applyAlignment="1">
      <alignment horizontal="left" vertical="center"/>
    </xf>
    <xf numFmtId="0" fontId="24" fillId="7" borderId="8" xfId="0" applyFont="1" applyFill="1" applyBorder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0" fontId="24" fillId="7" borderId="9" xfId="0" applyFont="1" applyFill="1" applyBorder="1" applyAlignment="1">
      <alignment horizontal="left" vertical="center"/>
    </xf>
    <xf numFmtId="0" fontId="24" fillId="7" borderId="10" xfId="0" applyFont="1" applyFill="1" applyBorder="1" applyAlignment="1">
      <alignment horizontal="left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0" fontId="21" fillId="7" borderId="8" xfId="0" applyFont="1" applyFill="1" applyBorder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0" fontId="19" fillId="10" borderId="0" xfId="0" applyFont="1" applyFill="1" applyAlignment="1">
      <alignment horizontal="center" vertical="center"/>
    </xf>
    <xf numFmtId="0" fontId="19" fillId="10" borderId="0" xfId="0" applyFont="1" applyFill="1" applyAlignment="1">
      <alignment horizontal="center" vertical="center" wrapText="1"/>
    </xf>
    <xf numFmtId="3" fontId="19" fillId="10" borderId="0" xfId="2" applyNumberFormat="1" applyFont="1" applyFill="1" applyAlignment="1">
      <alignment horizontal="center" vertical="center" wrapText="1"/>
    </xf>
    <xf numFmtId="0" fontId="39" fillId="2" borderId="0" xfId="0" applyFont="1" applyFill="1" applyAlignment="1">
      <alignment horizontal="left" wrapText="1"/>
    </xf>
    <xf numFmtId="3" fontId="19" fillId="10" borderId="0" xfId="0" applyNumberFormat="1" applyFont="1" applyFill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>
      <alignment horizontal="center"/>
    </xf>
    <xf numFmtId="3" fontId="19" fillId="10" borderId="0" xfId="23" quotePrefix="1" applyNumberFormat="1" applyFont="1" applyFill="1" applyAlignment="1">
      <alignment horizontal="center" vertical="center" wrapText="1"/>
    </xf>
    <xf numFmtId="3" fontId="19" fillId="10" borderId="1" xfId="23" quotePrefix="1" applyNumberFormat="1" applyFont="1" applyFill="1" applyBorder="1" applyAlignment="1">
      <alignment horizontal="center" vertical="center" wrapText="1"/>
    </xf>
    <xf numFmtId="3" fontId="37" fillId="10" borderId="0" xfId="0" applyNumberFormat="1" applyFont="1" applyFill="1" applyAlignment="1">
      <alignment horizontal="left" vertical="center" indent="1"/>
    </xf>
    <xf numFmtId="3" fontId="37" fillId="10" borderId="1" xfId="0" applyNumberFormat="1" applyFont="1" applyFill="1" applyBorder="1" applyAlignment="1">
      <alignment horizontal="left" vertical="center" indent="1"/>
    </xf>
    <xf numFmtId="0" fontId="48" fillId="10" borderId="0" xfId="0" applyFont="1" applyFill="1" applyAlignment="1">
      <alignment horizontal="center" vertical="center" wrapText="1"/>
    </xf>
    <xf numFmtId="0" fontId="48" fillId="10" borderId="1" xfId="0" applyFont="1" applyFill="1" applyBorder="1" applyAlignment="1">
      <alignment horizontal="center" vertical="center" wrapText="1"/>
    </xf>
    <xf numFmtId="0" fontId="13" fillId="10" borderId="0" xfId="0" applyFont="1" applyFill="1" applyAlignment="1">
      <alignment horizontal="left" vertical="center" wrapText="1"/>
    </xf>
  </cellXfs>
  <cellStyles count="30">
    <cellStyle name="Comma [0]" xfId="22" builtinId="6"/>
    <cellStyle name="Comma [0] 2" xfId="28" xr:uid="{00000000-0005-0000-0000-000001000000}"/>
    <cellStyle name="Comma [0] 3" xfId="29" xr:uid="{05376D6F-B094-4A4A-B56C-AB8E30802B77}"/>
    <cellStyle name="Hyperlink" xfId="27" builtinId="8"/>
    <cellStyle name="Normal" xfId="0" builtinId="0"/>
    <cellStyle name="Normal 2" xfId="3" xr:uid="{00000000-0005-0000-0000-000004000000}"/>
    <cellStyle name="Normal 3" xfId="2" xr:uid="{00000000-0005-0000-0000-000005000000}"/>
    <cellStyle name="Normal 33" xfId="9" xr:uid="{00000000-0005-0000-0000-000006000000}"/>
    <cellStyle name="Normal 34" xfId="10" xr:uid="{00000000-0005-0000-0000-000007000000}"/>
    <cellStyle name="Normal 35" xfId="11" xr:uid="{00000000-0005-0000-0000-000008000000}"/>
    <cellStyle name="Normal 36" xfId="12" xr:uid="{00000000-0005-0000-0000-000009000000}"/>
    <cellStyle name="Normal 38" xfId="5" xr:uid="{00000000-0005-0000-0000-00000A000000}"/>
    <cellStyle name="Normal 39" xfId="6" xr:uid="{00000000-0005-0000-0000-00000B000000}"/>
    <cellStyle name="Normal 4" xfId="17" xr:uid="{00000000-0005-0000-0000-00000C000000}"/>
    <cellStyle name="Normal 40" xfId="7" xr:uid="{00000000-0005-0000-0000-00000D000000}"/>
    <cellStyle name="Normal 41" xfId="8" xr:uid="{00000000-0005-0000-0000-00000E000000}"/>
    <cellStyle name="Normal 43 24" xfId="25" xr:uid="{00000000-0005-0000-0000-00000F000000}"/>
    <cellStyle name="Normal 44 24 3" xfId="14" xr:uid="{00000000-0005-0000-0000-000010000000}"/>
    <cellStyle name="Normal 45 2" xfId="13" xr:uid="{00000000-0005-0000-0000-000011000000}"/>
    <cellStyle name="Normal 46 18 3" xfId="15" xr:uid="{00000000-0005-0000-0000-000012000000}"/>
    <cellStyle name="Normal 47 3 3" xfId="16" xr:uid="{00000000-0005-0000-0000-000013000000}"/>
    <cellStyle name="Normal 56" xfId="4" xr:uid="{00000000-0005-0000-0000-000014000000}"/>
    <cellStyle name="Normal 80" xfId="19" xr:uid="{00000000-0005-0000-0000-000015000000}"/>
    <cellStyle name="Normal 91" xfId="20" xr:uid="{00000000-0005-0000-0000-000016000000}"/>
    <cellStyle name="Normal 99" xfId="21" xr:uid="{00000000-0005-0000-0000-000017000000}"/>
    <cellStyle name="Normal_BLS81.XLS" xfId="23" xr:uid="{00000000-0005-0000-0000-000018000000}"/>
    <cellStyle name="Normal_BLS81.XLS 2" xfId="24" xr:uid="{00000000-0005-0000-0000-000019000000}"/>
    <cellStyle name="Normal_Sheet1" xfId="26" xr:uid="{00000000-0005-0000-0000-00001B000000}"/>
    <cellStyle name="Percent" xfId="1" builtinId="5"/>
    <cellStyle name="Percent 4" xfId="18" xr:uid="{00000000-0005-0000-0000-00001D000000}"/>
  </cellStyles>
  <dxfs count="8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F9F9F9"/>
      <color rgb="FFAFAFB4"/>
      <color rgb="FF004F6C"/>
      <color rgb="FFE5E5E5"/>
      <color rgb="FFB0BB2F"/>
      <color rgb="FF940E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33470" cy="1053473"/>
    <xdr:pic>
      <xdr:nvPicPr>
        <xdr:cNvPr id="2" name="Graphic 2">
          <a:extLst>
            <a:ext uri="{FF2B5EF4-FFF2-40B4-BE49-F238E27FC236}">
              <a16:creationId xmlns:a16="http://schemas.microsoft.com/office/drawing/2014/main" id="{C08A7756-1190-7D41-A22D-922330F1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1033470" cy="10534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nnari\AppData\Local\Microsoft\Windows\INetCache\Content.Outlook\SUT69ZE6\Copy%20of%20&#193;rsreikningab&#243;k%202020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estjori\sameign\FME_Gogn\Lanastofnanir\Eiginfj&#225;r_sk&#253;rsla_2005_nov\EFJskyrsla2005nov_J&#246;kl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nisyfirlit"/>
      <sheetName val="Hluti I - Yfirlit"/>
      <sheetName val="Hluti II a) Samtrygging"/>
      <sheetName val="Hluti II b) Séreign"/>
      <sheetName val="Hluti II c) Lífeyrissjóðir"/>
      <sheetName val="Hluti III a)"/>
      <sheetName val="Hluti III b)"/>
      <sheetName val="Hluti III c)"/>
      <sheetName val="Hluti III d)"/>
      <sheetName val="Listi"/>
      <sheetName val="Gögn"/>
      <sheetName val="Erl.Gö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C1" t="str">
            <v>Lykill</v>
          </cell>
          <cell r="AD1" t="str">
            <v>Name</v>
          </cell>
          <cell r="AE1" t="str">
            <v>EhLykill</v>
          </cell>
        </row>
        <row r="2">
          <cell r="P2" t="str">
            <v>Allar samtryggingardeildir</v>
          </cell>
          <cell r="Z2" t="str">
            <v>Allar séreignardeildir</v>
          </cell>
          <cell r="AC2" t="str">
            <v>LANE010101000000</v>
          </cell>
          <cell r="AD2" t="str">
            <v>Eignarhlutir í félögum og sjóðum</v>
          </cell>
          <cell r="AE2">
            <v>1</v>
          </cell>
        </row>
        <row r="3">
          <cell r="P3" t="str">
            <v>Samtryggingardeildir með ábyrgð launagreiðenda</v>
          </cell>
          <cell r="Z3" t="str">
            <v>Almenni lífeyrissjóðurinn</v>
          </cell>
          <cell r="AC3" t="str">
            <v>LANE010102000000</v>
          </cell>
          <cell r="AD3" t="str">
            <v>Skuldabréf</v>
          </cell>
          <cell r="AE3">
            <v>1</v>
          </cell>
        </row>
        <row r="4">
          <cell r="P4" t="str">
            <v>Samtryggingardeildir án ábyrgðar launagreiðenda</v>
          </cell>
          <cell r="Z4" t="str">
            <v>Arion banki hf.</v>
          </cell>
          <cell r="AC4" t="str">
            <v>LANE010103000000</v>
          </cell>
          <cell r="AD4" t="str">
            <v>Afleiðusamningar</v>
          </cell>
          <cell r="AE4">
            <v>1</v>
          </cell>
        </row>
        <row r="5">
          <cell r="P5" t="str">
            <v>Almenni lífeyrissjóðurinn</v>
          </cell>
          <cell r="Z5" t="str">
            <v>Birta lífeyrissjóður</v>
          </cell>
          <cell r="AC5" t="str">
            <v>LANE010104000000</v>
          </cell>
          <cell r="AD5" t="str">
            <v>Bundnar bankainnstæður</v>
          </cell>
          <cell r="AE5">
            <v>1</v>
          </cell>
        </row>
        <row r="6">
          <cell r="P6" t="str">
            <v>Birta lífeyrissjóður</v>
          </cell>
          <cell r="Z6" t="str">
            <v>Festa - lífeyrissjóður</v>
          </cell>
          <cell r="AC6" t="str">
            <v>LANE010105000000</v>
          </cell>
          <cell r="AD6" t="str">
            <v>Fjárfestingar í íbúðarhúsnæði</v>
          </cell>
          <cell r="AE6">
            <v>1</v>
          </cell>
        </row>
        <row r="7">
          <cell r="P7" t="str">
            <v>Brú Lífeyrissjóður starfsmanna sveitarfélaga</v>
          </cell>
          <cell r="Z7" t="str">
            <v>Frjálsi lífeyrissjóðurinn</v>
          </cell>
          <cell r="AC7" t="str">
            <v>LANE010106000000</v>
          </cell>
          <cell r="AD7" t="str">
            <v>Aðrar fjárfestingar</v>
          </cell>
          <cell r="AE7">
            <v>1</v>
          </cell>
        </row>
        <row r="8">
          <cell r="P8" t="str">
            <v>Eftirlaunasj atvinnuflugmanna</v>
          </cell>
          <cell r="Z8" t="str">
            <v>Gildi - lífeyrissjóður</v>
          </cell>
          <cell r="AC8" t="str">
            <v>LANE010201000000</v>
          </cell>
          <cell r="AD8" t="str">
            <v>Kröfur á dóttur- og hlutdeildarfélög</v>
          </cell>
          <cell r="AE8">
            <v>1</v>
          </cell>
        </row>
        <row r="9">
          <cell r="P9" t="str">
            <v>Festa - lífeyrissjóður</v>
          </cell>
          <cell r="Z9" t="str">
            <v>Íslandsbanki hf.</v>
          </cell>
          <cell r="AC9" t="str">
            <v>LANE010202000000</v>
          </cell>
          <cell r="AD9" t="str">
            <v>Kröfur á launagreiðendur</v>
          </cell>
          <cell r="AE9">
            <v>1</v>
          </cell>
        </row>
        <row r="10">
          <cell r="P10" t="str">
            <v>Frjálsi lífeyrissjóðurinn</v>
          </cell>
          <cell r="Z10" t="str">
            <v>Íslenski lífeyrissjóðurinn</v>
          </cell>
          <cell r="AC10" t="str">
            <v>LANE010203000000</v>
          </cell>
          <cell r="AD10" t="str">
            <v>Fyrirframgreiddur kostnaður og áunnar tekjur</v>
          </cell>
          <cell r="AE10">
            <v>1</v>
          </cell>
        </row>
        <row r="11">
          <cell r="P11" t="str">
            <v>Gildi - lífeyrissjóður</v>
          </cell>
          <cell r="Z11" t="str">
            <v>Kvika banki hf.</v>
          </cell>
          <cell r="AC11" t="str">
            <v>LANE010204000000</v>
          </cell>
          <cell r="AD11" t="str">
            <v>Aðrar kröfur</v>
          </cell>
          <cell r="AE11">
            <v>1</v>
          </cell>
        </row>
        <row r="12">
          <cell r="P12" t="str">
            <v>Íslenski lífeyrissjóðurinn</v>
          </cell>
          <cell r="Z12" t="str">
            <v>Landsbankinn hf.</v>
          </cell>
          <cell r="AC12" t="str">
            <v>LANE010301000000</v>
          </cell>
          <cell r="AD12" t="str">
            <v>Óefnislegar eignir</v>
          </cell>
          <cell r="AE12">
            <v>1</v>
          </cell>
        </row>
        <row r="13">
          <cell r="P13" t="str">
            <v>Lífeyrissjóður bænda</v>
          </cell>
          <cell r="Z13" t="str">
            <v>Lífeyrissjóður starfsmanna ríkisins</v>
          </cell>
          <cell r="AC13" t="str">
            <v>LANE010302000000</v>
          </cell>
          <cell r="AD13" t="str">
            <v>Varanlegir rekstrarfjármunir</v>
          </cell>
          <cell r="AE13">
            <v>1</v>
          </cell>
        </row>
        <row r="14">
          <cell r="P14" t="str">
            <v>Lífeyrissjóður bankamanna</v>
          </cell>
          <cell r="Z14" t="str">
            <v>Lífeyrissjóður Tannlæknafél Ísl</v>
          </cell>
          <cell r="AC14" t="str">
            <v>LANE010303000000</v>
          </cell>
          <cell r="AD14" t="str">
            <v>Aðrar eignir</v>
          </cell>
          <cell r="AE14">
            <v>1</v>
          </cell>
        </row>
        <row r="15">
          <cell r="P15" t="str">
            <v>Lífeyrissjóður Rangæinga</v>
          </cell>
          <cell r="Z15" t="str">
            <v>Lífeyrissjóður verslunarmanna</v>
          </cell>
          <cell r="AC15" t="str">
            <v>LANE010400000000</v>
          </cell>
          <cell r="AD15" t="str">
            <v>Handbært fé</v>
          </cell>
          <cell r="AE15">
            <v>1</v>
          </cell>
        </row>
        <row r="16">
          <cell r="P16" t="str">
            <v>Lífeyrissjóður starfsmanna Akureyrarbæjar</v>
          </cell>
          <cell r="Z16" t="str">
            <v>Lífeyrissjóður Vestmannaeyja</v>
          </cell>
          <cell r="AC16" t="str">
            <v>LANE020101000000</v>
          </cell>
          <cell r="AD16" t="str">
            <v>Skuldir við dóttur- og hlutdeildarfélög</v>
          </cell>
          <cell r="AE16">
            <v>2</v>
          </cell>
        </row>
        <row r="17">
          <cell r="P17" t="str">
            <v>Lífeyrissjóður starfsmanna Búnaðarbanka Íslands</v>
          </cell>
          <cell r="Z17" t="str">
            <v>Lífsval - lífeyrissparnaður</v>
          </cell>
          <cell r="AC17" t="str">
            <v>LANE020102000000</v>
          </cell>
          <cell r="AD17" t="str">
            <v>Skuldir við lánastofnanir</v>
          </cell>
          <cell r="AE17">
            <v>2</v>
          </cell>
        </row>
        <row r="18">
          <cell r="P18" t="str">
            <v>Lífeyrissjóður starfsmanna Reykjavíkurborgar</v>
          </cell>
          <cell r="Z18" t="str">
            <v>Lífsverk lífeyrissjóður</v>
          </cell>
          <cell r="AC18" t="str">
            <v>LANE020103000000</v>
          </cell>
          <cell r="AD18" t="str">
            <v>Afleiðuskuldir</v>
          </cell>
          <cell r="AE18">
            <v>2</v>
          </cell>
        </row>
        <row r="19">
          <cell r="P19" t="str">
            <v>Lífeyrissjóður starfsmanna ríkisins</v>
          </cell>
          <cell r="Z19" t="str">
            <v>Söfnunarsjóður lífeyrisréttinda</v>
          </cell>
          <cell r="AC19" t="str">
            <v>LANE020104000000</v>
          </cell>
          <cell r="AD19" t="str">
            <v>Ógreiddur gjaldfallinn lífeyrir</v>
          </cell>
          <cell r="AE19">
            <v>2</v>
          </cell>
        </row>
        <row r="20">
          <cell r="P20" t="str">
            <v>Lífeyrissjóður Tannlæknafél Ísl</v>
          </cell>
          <cell r="Z20" t="str">
            <v>Stapi lífeyrissjóður</v>
          </cell>
          <cell r="AC20" t="str">
            <v>LANE020105000000</v>
          </cell>
          <cell r="AD20" t="str">
            <v>Áfallin kostnaður og fyrirframinnheimtar tekjur</v>
          </cell>
          <cell r="AE20">
            <v>2</v>
          </cell>
        </row>
        <row r="21">
          <cell r="P21" t="str">
            <v>Lífeyrissjóður verslunarmanna</v>
          </cell>
          <cell r="Z21" t="str">
            <v>Allianz á Íslandi</v>
          </cell>
          <cell r="AC21" t="str">
            <v>LANE020106000000</v>
          </cell>
          <cell r="AD21" t="str">
            <v>Aðrar skuldir</v>
          </cell>
          <cell r="AE21">
            <v>2</v>
          </cell>
        </row>
        <row r="22">
          <cell r="P22" t="str">
            <v>Lífeyrissjóður Vestmannaeyja</v>
          </cell>
          <cell r="Z22" t="str">
            <v>Sparnaður (VKB)</v>
          </cell>
          <cell r="AC22" t="str">
            <v>LANY020000000000</v>
          </cell>
          <cell r="AD22" t="str">
            <v>Hrein eign frá fyrra ári</v>
          </cell>
          <cell r="AE22">
            <v>3</v>
          </cell>
        </row>
        <row r="23">
          <cell r="P23" t="str">
            <v>Lífsverk lífeyrissjóður</v>
          </cell>
        </row>
        <row r="24">
          <cell r="P24" t="str">
            <v>Söfnunarsjóður lífeyrisréttinda</v>
          </cell>
        </row>
        <row r="25">
          <cell r="P25" t="str">
            <v>Stapi lífeyrissjóður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l.1.0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sreikningur2021_1" connectionId="1" xr16:uid="{00000000-0016-0000-0A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FAFB4"/>
    <pageSetUpPr autoPageBreaks="0"/>
  </sheetPr>
  <dimension ref="A1:XFC251"/>
  <sheetViews>
    <sheetView tabSelected="1" showOutlineSymbols="0" showWhiteSpace="0" workbookViewId="0"/>
  </sheetViews>
  <sheetFormatPr defaultColWidth="0" defaultRowHeight="15" zeroHeight="1" x14ac:dyDescent="0.25"/>
  <cols>
    <col min="1" max="1" width="5.140625" style="58" customWidth="1"/>
    <col min="2" max="6" width="12.42578125" style="58" customWidth="1"/>
    <col min="7" max="9" width="12.42578125" style="57" customWidth="1"/>
    <col min="10" max="10" width="5.140625" style="57" customWidth="1"/>
    <col min="11" max="16383" width="9.140625" style="57" hidden="1"/>
    <col min="16384" max="16384" width="2.140625" style="57" hidden="1"/>
  </cols>
  <sheetData>
    <row r="1" spans="1:10" x14ac:dyDescent="0.25">
      <c r="A1" s="57"/>
      <c r="B1" s="57"/>
      <c r="C1" s="57"/>
      <c r="D1" s="57"/>
      <c r="E1" s="57"/>
      <c r="F1" s="57"/>
    </row>
    <row r="2" spans="1:10" x14ac:dyDescent="0.25">
      <c r="A2" s="57"/>
      <c r="B2" s="57"/>
      <c r="C2" s="57"/>
      <c r="D2" s="57"/>
      <c r="E2" s="57"/>
      <c r="F2" s="57"/>
    </row>
    <row r="3" spans="1:10" x14ac:dyDescent="0.25">
      <c r="A3" s="57"/>
      <c r="B3" s="57"/>
      <c r="C3" s="57"/>
      <c r="D3" s="57"/>
      <c r="E3" s="57"/>
      <c r="F3" s="57"/>
    </row>
    <row r="4" spans="1:10" x14ac:dyDescent="0.25">
      <c r="A4" s="57"/>
      <c r="B4" s="57"/>
      <c r="C4" s="57"/>
      <c r="D4" s="57"/>
      <c r="E4" s="57"/>
      <c r="F4" s="57"/>
    </row>
    <row r="5" spans="1:10" x14ac:dyDescent="0.25">
      <c r="A5" s="57"/>
      <c r="B5" s="57"/>
      <c r="C5" s="57"/>
      <c r="D5" s="57"/>
      <c r="E5" s="57"/>
      <c r="F5" s="57"/>
    </row>
    <row r="6" spans="1:10" x14ac:dyDescent="0.25">
      <c r="A6" s="57"/>
      <c r="B6" s="57"/>
      <c r="C6" s="57"/>
      <c r="D6" s="57"/>
      <c r="E6" s="57"/>
      <c r="F6" s="57"/>
    </row>
    <row r="7" spans="1:10" x14ac:dyDescent="0.25">
      <c r="A7" s="57"/>
      <c r="B7" s="57"/>
      <c r="C7" s="57"/>
      <c r="D7" s="57"/>
      <c r="E7" s="57"/>
      <c r="F7" s="57"/>
    </row>
    <row r="8" spans="1:10" x14ac:dyDescent="0.25">
      <c r="A8" s="57"/>
      <c r="B8" s="57"/>
      <c r="C8" s="57"/>
      <c r="D8" s="57"/>
      <c r="E8" s="57"/>
      <c r="F8" s="57"/>
    </row>
    <row r="9" spans="1:10" ht="30" customHeight="1" x14ac:dyDescent="0.25">
      <c r="A9" s="57"/>
      <c r="B9" s="192" t="s">
        <v>638</v>
      </c>
      <c r="C9" s="192"/>
      <c r="D9" s="192"/>
      <c r="E9" s="192"/>
      <c r="F9" s="192"/>
      <c r="G9" s="192"/>
      <c r="H9" s="192"/>
      <c r="I9" s="192"/>
    </row>
    <row r="10" spans="1:10" ht="15" customHeight="1" x14ac:dyDescent="0.25">
      <c r="A10" s="57"/>
      <c r="B10" s="193" t="s">
        <v>639</v>
      </c>
      <c r="C10" s="193"/>
      <c r="D10" s="193"/>
      <c r="E10" s="193"/>
      <c r="F10" s="193"/>
      <c r="G10" s="193"/>
      <c r="H10" s="193"/>
      <c r="I10" s="193"/>
    </row>
    <row r="11" spans="1:10" ht="36" customHeight="1" x14ac:dyDescent="0.25">
      <c r="A11" s="57"/>
      <c r="B11" s="148"/>
      <c r="C11" s="147"/>
      <c r="D11" s="147"/>
      <c r="E11" s="147"/>
      <c r="F11" s="147"/>
      <c r="G11" s="147"/>
      <c r="H11" s="147"/>
      <c r="I11" s="147"/>
    </row>
    <row r="12" spans="1:10" ht="33.950000000000003" customHeight="1" x14ac:dyDescent="0.25">
      <c r="A12" s="57"/>
      <c r="C12" s="146" t="s">
        <v>523</v>
      </c>
      <c r="D12" s="142"/>
      <c r="E12" s="142"/>
      <c r="F12" s="142"/>
      <c r="G12" s="142"/>
      <c r="H12" s="142"/>
      <c r="I12" s="142"/>
    </row>
    <row r="13" spans="1:10" s="59" customFormat="1" ht="18" customHeight="1" x14ac:dyDescent="0.25">
      <c r="C13" s="190" t="s">
        <v>518</v>
      </c>
      <c r="D13" s="190"/>
      <c r="E13" s="190"/>
      <c r="F13" s="190"/>
      <c r="G13" s="190"/>
      <c r="H13" s="190"/>
    </row>
    <row r="14" spans="1:10" ht="15" customHeight="1" x14ac:dyDescent="0.25">
      <c r="A14" s="57"/>
      <c r="B14" s="57"/>
      <c r="C14" s="144" t="s">
        <v>580</v>
      </c>
      <c r="D14" s="191" t="s">
        <v>518</v>
      </c>
      <c r="E14" s="191"/>
      <c r="F14" s="191"/>
      <c r="G14" s="191"/>
      <c r="H14" s="191"/>
      <c r="I14" s="142"/>
      <c r="J14" s="60"/>
    </row>
    <row r="15" spans="1:10" ht="15" customHeight="1" x14ac:dyDescent="0.25">
      <c r="A15" s="57"/>
      <c r="B15" s="57"/>
      <c r="C15" s="145"/>
      <c r="D15" s="143"/>
      <c r="E15" s="142"/>
      <c r="F15" s="142"/>
      <c r="G15" s="142"/>
      <c r="H15" s="142"/>
      <c r="I15" s="142"/>
    </row>
    <row r="16" spans="1:10" s="59" customFormat="1" ht="18" customHeight="1" x14ac:dyDescent="0.25">
      <c r="C16" s="190" t="s">
        <v>556</v>
      </c>
      <c r="D16" s="190"/>
      <c r="E16" s="190"/>
      <c r="F16" s="190"/>
      <c r="G16" s="190"/>
      <c r="H16" s="190"/>
    </row>
    <row r="17" spans="1:10" x14ac:dyDescent="0.25">
      <c r="A17" s="57"/>
      <c r="B17" s="57"/>
      <c r="C17" s="144" t="s">
        <v>579</v>
      </c>
      <c r="D17" s="191" t="s">
        <v>514</v>
      </c>
      <c r="E17" s="191"/>
      <c r="F17" s="191"/>
      <c r="G17" s="191"/>
      <c r="H17" s="191"/>
      <c r="I17" s="142"/>
      <c r="J17" s="60"/>
    </row>
    <row r="18" spans="1:10" x14ac:dyDescent="0.25">
      <c r="A18" s="57"/>
      <c r="B18" s="57"/>
      <c r="C18" s="144" t="s">
        <v>578</v>
      </c>
      <c r="D18" s="191" t="s">
        <v>522</v>
      </c>
      <c r="E18" s="191"/>
      <c r="F18" s="191"/>
      <c r="G18" s="191"/>
      <c r="H18" s="191"/>
      <c r="I18" s="142"/>
      <c r="J18" s="60"/>
    </row>
    <row r="19" spans="1:10" x14ac:dyDescent="0.25">
      <c r="A19" s="57"/>
      <c r="B19" s="57"/>
      <c r="C19" s="144" t="s">
        <v>575</v>
      </c>
      <c r="D19" s="191" t="s">
        <v>569</v>
      </c>
      <c r="E19" s="191"/>
      <c r="F19" s="191"/>
      <c r="G19" s="191"/>
      <c r="H19" s="191"/>
      <c r="I19" s="142"/>
      <c r="J19" s="60"/>
    </row>
    <row r="20" spans="1:10" ht="15" customHeight="1" x14ac:dyDescent="0.25">
      <c r="A20" s="57"/>
      <c r="B20" s="57"/>
      <c r="C20" s="145"/>
      <c r="D20" s="143"/>
      <c r="E20" s="142"/>
      <c r="F20" s="142"/>
      <c r="G20" s="142"/>
      <c r="H20" s="142"/>
      <c r="I20" s="142"/>
    </row>
    <row r="21" spans="1:10" s="59" customFormat="1" ht="18" customHeight="1" x14ac:dyDescent="0.25">
      <c r="C21" s="190" t="s">
        <v>516</v>
      </c>
      <c r="D21" s="190"/>
      <c r="E21" s="190"/>
      <c r="F21" s="190"/>
      <c r="G21" s="190"/>
      <c r="H21" s="190"/>
    </row>
    <row r="22" spans="1:10" x14ac:dyDescent="0.25">
      <c r="A22" s="57"/>
      <c r="B22" s="57"/>
      <c r="C22" s="144" t="s">
        <v>577</v>
      </c>
      <c r="D22" s="143" t="s">
        <v>517</v>
      </c>
      <c r="E22" s="142"/>
      <c r="F22" s="142"/>
      <c r="G22" s="142"/>
      <c r="H22" s="142"/>
      <c r="I22" s="142"/>
      <c r="J22" s="60"/>
    </row>
    <row r="23" spans="1:10" x14ac:dyDescent="0.25">
      <c r="A23" s="57"/>
      <c r="B23" s="57"/>
      <c r="C23" s="144" t="s">
        <v>576</v>
      </c>
      <c r="D23" s="143" t="s">
        <v>519</v>
      </c>
      <c r="E23" s="142"/>
      <c r="F23" s="142"/>
      <c r="G23" s="142"/>
      <c r="H23" s="142"/>
      <c r="I23" s="142"/>
      <c r="J23" s="60"/>
    </row>
    <row r="24" spans="1:10" x14ac:dyDescent="0.25">
      <c r="A24" s="57"/>
      <c r="B24" s="57"/>
      <c r="C24" s="144" t="s">
        <v>575</v>
      </c>
      <c r="D24" s="143" t="s">
        <v>520</v>
      </c>
      <c r="E24" s="142"/>
      <c r="F24" s="142"/>
      <c r="G24" s="142"/>
      <c r="H24" s="142"/>
      <c r="I24" s="142"/>
      <c r="J24" s="60"/>
    </row>
    <row r="25" spans="1:10" x14ac:dyDescent="0.25">
      <c r="A25" s="57"/>
      <c r="B25" s="57"/>
      <c r="C25" s="144" t="s">
        <v>574</v>
      </c>
      <c r="D25" s="143" t="s">
        <v>521</v>
      </c>
      <c r="E25" s="142"/>
      <c r="F25" s="142"/>
      <c r="G25" s="142"/>
      <c r="H25" s="142"/>
      <c r="I25" s="142"/>
      <c r="J25" s="60"/>
    </row>
    <row r="26" spans="1:10" x14ac:dyDescent="0.25">
      <c r="A26" s="57"/>
      <c r="B26" s="10"/>
      <c r="C26" s="10"/>
      <c r="D26" s="10"/>
      <c r="E26" s="10"/>
      <c r="F26" s="10"/>
      <c r="G26" s="10"/>
      <c r="H26" s="10"/>
      <c r="I26" s="10"/>
    </row>
    <row r="27" spans="1:10" s="59" customFormat="1" ht="18" customHeight="1" x14ac:dyDescent="0.25">
      <c r="C27" s="190" t="s">
        <v>596</v>
      </c>
      <c r="D27" s="190"/>
      <c r="E27" s="190"/>
      <c r="F27" s="190"/>
      <c r="G27" s="190"/>
      <c r="H27" s="190"/>
    </row>
    <row r="28" spans="1:10" x14ac:dyDescent="0.25">
      <c r="A28" s="57"/>
      <c r="B28" s="57"/>
      <c r="C28" s="144" t="s">
        <v>597</v>
      </c>
      <c r="D28" s="143" t="s">
        <v>759</v>
      </c>
      <c r="E28" s="143"/>
      <c r="F28" s="143"/>
      <c r="G28" s="143"/>
      <c r="H28" s="143"/>
    </row>
    <row r="29" spans="1:10" x14ac:dyDescent="0.25">
      <c r="A29" s="57"/>
      <c r="B29" s="57"/>
      <c r="C29" s="57"/>
      <c r="D29" s="57"/>
      <c r="E29" s="57"/>
      <c r="F29" s="57"/>
    </row>
    <row r="30" spans="1:10" x14ac:dyDescent="0.25">
      <c r="A30" s="57"/>
      <c r="B30" s="57"/>
      <c r="C30" s="57"/>
      <c r="D30" s="57"/>
      <c r="E30" s="57"/>
      <c r="F30" s="57"/>
    </row>
    <row r="31" spans="1:10" x14ac:dyDescent="0.25">
      <c r="A31" s="57"/>
      <c r="B31" s="57"/>
      <c r="C31" s="57"/>
      <c r="D31" s="57"/>
      <c r="E31" s="57"/>
      <c r="F31" s="57"/>
    </row>
    <row r="32" spans="1:10" x14ac:dyDescent="0.25">
      <c r="A32" s="57"/>
      <c r="B32" s="57"/>
      <c r="C32" s="57"/>
      <c r="D32" s="57"/>
      <c r="E32" s="57"/>
      <c r="F32" s="57"/>
    </row>
    <row r="33" s="57" customFormat="1" x14ac:dyDescent="0.25"/>
    <row r="34" s="57" customFormat="1" x14ac:dyDescent="0.25"/>
    <row r="35" s="57" customFormat="1" x14ac:dyDescent="0.25"/>
    <row r="36" s="57" customFormat="1" x14ac:dyDescent="0.25"/>
    <row r="37" s="57" customFormat="1" x14ac:dyDescent="0.25"/>
    <row r="38" s="57" customFormat="1" x14ac:dyDescent="0.25"/>
    <row r="39" s="57" customFormat="1" x14ac:dyDescent="0.25"/>
    <row r="40" s="57" customFormat="1" x14ac:dyDescent="0.25"/>
    <row r="41" s="57" customFormat="1" x14ac:dyDescent="0.25"/>
    <row r="42" s="57" customFormat="1" x14ac:dyDescent="0.25"/>
    <row r="43" s="57" customFormat="1" x14ac:dyDescent="0.25"/>
    <row r="44" s="57" customFormat="1" x14ac:dyDescent="0.25"/>
    <row r="45" s="57" customFormat="1" x14ac:dyDescent="0.25"/>
    <row r="46" s="57" customFormat="1" x14ac:dyDescent="0.25"/>
    <row r="47" s="57" customFormat="1" x14ac:dyDescent="0.25"/>
    <row r="48" s="57" customFormat="1" hidden="1" x14ac:dyDescent="0.25"/>
    <row r="49" s="57" customFormat="1" ht="14.25" hidden="1" customHeight="1" x14ac:dyDescent="0.25"/>
    <row r="50" s="57" customFormat="1" ht="14.25" hidden="1" customHeight="1" x14ac:dyDescent="0.25"/>
    <row r="51" s="57" customFormat="1" ht="14.25" hidden="1" customHeight="1" x14ac:dyDescent="0.25"/>
    <row r="52" s="57" customFormat="1" ht="14.25" hidden="1" customHeight="1" x14ac:dyDescent="0.25"/>
    <row r="53" s="57" customFormat="1" ht="14.25" hidden="1" customHeight="1" x14ac:dyDescent="0.25"/>
    <row r="54" s="57" customFormat="1" ht="14.25" hidden="1" customHeight="1" x14ac:dyDescent="0.25"/>
    <row r="55" s="57" customFormat="1" ht="14.25" hidden="1" customHeight="1" x14ac:dyDescent="0.25"/>
    <row r="56" s="57" customFormat="1" ht="14.25" hidden="1" customHeight="1" x14ac:dyDescent="0.25"/>
    <row r="57" s="57" customFormat="1" ht="14.25" hidden="1" customHeight="1" x14ac:dyDescent="0.25"/>
    <row r="58" s="57" customFormat="1" ht="14.25" hidden="1" customHeight="1" x14ac:dyDescent="0.25"/>
    <row r="59" s="57" customFormat="1" ht="14.25" hidden="1" customHeight="1" x14ac:dyDescent="0.25"/>
    <row r="60" s="57" customFormat="1" ht="14.25" hidden="1" customHeight="1" x14ac:dyDescent="0.25"/>
    <row r="61" s="57" customFormat="1" ht="14.25" hidden="1" customHeight="1" x14ac:dyDescent="0.25"/>
    <row r="62" s="57" customFormat="1" ht="14.25" hidden="1" customHeight="1" x14ac:dyDescent="0.25"/>
    <row r="63" s="57" customFormat="1" ht="14.25" hidden="1" customHeight="1" x14ac:dyDescent="0.25"/>
    <row r="64" s="57" customFormat="1" ht="14.25" hidden="1" customHeight="1" x14ac:dyDescent="0.25"/>
    <row r="65" s="57" customFormat="1" ht="14.25" hidden="1" customHeight="1" x14ac:dyDescent="0.25"/>
    <row r="66" s="57" customFormat="1" ht="14.25" hidden="1" customHeight="1" x14ac:dyDescent="0.25"/>
    <row r="67" s="57" customFormat="1" ht="14.25" hidden="1" customHeight="1" x14ac:dyDescent="0.25"/>
    <row r="68" s="57" customFormat="1" ht="14.25" hidden="1" customHeight="1" x14ac:dyDescent="0.25"/>
    <row r="69" s="57" customFormat="1" ht="14.25" hidden="1" customHeight="1" x14ac:dyDescent="0.25"/>
    <row r="70" s="57" customFormat="1" ht="14.25" hidden="1" customHeight="1" x14ac:dyDescent="0.25"/>
    <row r="71" s="57" customFormat="1" ht="14.25" hidden="1" customHeight="1" x14ac:dyDescent="0.25"/>
    <row r="72" s="57" customFormat="1" ht="14.25" hidden="1" customHeight="1" x14ac:dyDescent="0.25"/>
    <row r="73" s="57" customFormat="1" ht="14.25" hidden="1" customHeight="1" x14ac:dyDescent="0.25"/>
    <row r="74" s="57" customFormat="1" ht="14.25" hidden="1" customHeight="1" x14ac:dyDescent="0.25"/>
    <row r="75" s="57" customFormat="1" ht="14.25" hidden="1" customHeight="1" x14ac:dyDescent="0.25"/>
    <row r="76" s="57" customFormat="1" ht="14.25" hidden="1" customHeight="1" x14ac:dyDescent="0.25"/>
    <row r="77" s="57" customFormat="1" ht="14.25" hidden="1" customHeight="1" x14ac:dyDescent="0.25"/>
    <row r="78" s="57" customFormat="1" ht="14.25" hidden="1" customHeight="1" x14ac:dyDescent="0.25"/>
    <row r="79" s="57" customFormat="1" ht="14.25" hidden="1" customHeight="1" x14ac:dyDescent="0.25"/>
    <row r="80" s="57" customFormat="1" ht="14.25" hidden="1" customHeight="1" x14ac:dyDescent="0.25"/>
    <row r="81" s="57" customFormat="1" ht="15" hidden="1" customHeight="1" thickBot="1" x14ac:dyDescent="0.3"/>
    <row r="82" s="57" customFormat="1" ht="14.25" hidden="1" customHeight="1" x14ac:dyDescent="0.25"/>
    <row r="83" s="57" customFormat="1" ht="14.25" hidden="1" customHeight="1" x14ac:dyDescent="0.25"/>
    <row r="84" s="57" customFormat="1" ht="14.25" hidden="1" customHeight="1" x14ac:dyDescent="0.25"/>
    <row r="85" s="57" customFormat="1" ht="14.25" hidden="1" customHeight="1" x14ac:dyDescent="0.25"/>
    <row r="86" s="57" customFormat="1" ht="14.25" hidden="1" customHeight="1" x14ac:dyDescent="0.25"/>
    <row r="87" s="57" customFormat="1" ht="14.25" hidden="1" customHeight="1" x14ac:dyDescent="0.25"/>
    <row r="88" s="57" customFormat="1" ht="14.25" hidden="1" customHeight="1" x14ac:dyDescent="0.25"/>
    <row r="89" s="57" customFormat="1" ht="14.25" hidden="1" customHeight="1" x14ac:dyDescent="0.25"/>
    <row r="90" s="57" customFormat="1" ht="14.25" hidden="1" customHeight="1" x14ac:dyDescent="0.25"/>
    <row r="91" s="57" customFormat="1" ht="14.25" hidden="1" customHeight="1" x14ac:dyDescent="0.25"/>
    <row r="92" s="57" customFormat="1" ht="14.25" hidden="1" customHeight="1" x14ac:dyDescent="0.25"/>
    <row r="93" s="57" customFormat="1" ht="14.25" hidden="1" customHeight="1" x14ac:dyDescent="0.25"/>
    <row r="94" s="57" customFormat="1" ht="14.25" hidden="1" customHeight="1" x14ac:dyDescent="0.25"/>
    <row r="95" s="57" customFormat="1" ht="14.25" hidden="1" customHeight="1" x14ac:dyDescent="0.25"/>
    <row r="96" s="57" customFormat="1" ht="14.25" hidden="1" customHeight="1" x14ac:dyDescent="0.25"/>
    <row r="97" s="57" customFormat="1" ht="14.25" hidden="1" customHeight="1" x14ac:dyDescent="0.25"/>
    <row r="98" s="57" customFormat="1" ht="14.25" hidden="1" customHeight="1" x14ac:dyDescent="0.25"/>
    <row r="99" s="57" customFormat="1" ht="14.25" hidden="1" customHeight="1" x14ac:dyDescent="0.25"/>
    <row r="100" s="57" customFormat="1" ht="14.25" hidden="1" customHeight="1" x14ac:dyDescent="0.25"/>
    <row r="101" s="57" customFormat="1" ht="14.25" hidden="1" customHeight="1" x14ac:dyDescent="0.25"/>
    <row r="102" s="57" customFormat="1" ht="14.25" hidden="1" customHeight="1" x14ac:dyDescent="0.25"/>
    <row r="103" s="57" customFormat="1" ht="14.25" hidden="1" customHeight="1" x14ac:dyDescent="0.25"/>
    <row r="104" s="57" customFormat="1" ht="14.25" hidden="1" customHeight="1" x14ac:dyDescent="0.25"/>
    <row r="105" s="57" customFormat="1" ht="14.25" hidden="1" customHeight="1" x14ac:dyDescent="0.25"/>
    <row r="106" s="57" customFormat="1" ht="14.25" hidden="1" customHeight="1" x14ac:dyDescent="0.25"/>
    <row r="107" s="57" customFormat="1" ht="14.25" hidden="1" customHeight="1" x14ac:dyDescent="0.25"/>
    <row r="108" s="57" customFormat="1" ht="14.25" hidden="1" customHeight="1" x14ac:dyDescent="0.25"/>
    <row r="109" s="57" customFormat="1" ht="14.25" hidden="1" customHeight="1" x14ac:dyDescent="0.25"/>
    <row r="110" s="57" customFormat="1" ht="14.25" hidden="1" customHeight="1" x14ac:dyDescent="0.25"/>
    <row r="111" s="57" customFormat="1" ht="14.25" hidden="1" customHeight="1" x14ac:dyDescent="0.25"/>
    <row r="112" s="57" customFormat="1" ht="14.25" hidden="1" customHeight="1" x14ac:dyDescent="0.25"/>
    <row r="113" s="57" customFormat="1" ht="14.25" hidden="1" customHeight="1" x14ac:dyDescent="0.25"/>
    <row r="114" s="57" customFormat="1" ht="14.25" hidden="1" customHeight="1" x14ac:dyDescent="0.25"/>
    <row r="115" s="57" customFormat="1" ht="14.25" hidden="1" customHeight="1" x14ac:dyDescent="0.25"/>
    <row r="116" s="57" customFormat="1" ht="14.25" hidden="1" customHeight="1" x14ac:dyDescent="0.25"/>
    <row r="117" s="57" customFormat="1" ht="14.25" hidden="1" customHeight="1" x14ac:dyDescent="0.25"/>
    <row r="118" s="57" customFormat="1" hidden="1" x14ac:dyDescent="0.25"/>
    <row r="119" s="57" customFormat="1" hidden="1" x14ac:dyDescent="0.25"/>
    <row r="120" s="57" customFormat="1" hidden="1" x14ac:dyDescent="0.25"/>
    <row r="121" s="57" customFormat="1" hidden="1" x14ac:dyDescent="0.25"/>
    <row r="122" s="57" customFormat="1" hidden="1" x14ac:dyDescent="0.25"/>
    <row r="123" s="57" customFormat="1" hidden="1" x14ac:dyDescent="0.25"/>
    <row r="124" s="57" customFormat="1" hidden="1" x14ac:dyDescent="0.25"/>
    <row r="125" s="57" customFormat="1" hidden="1" x14ac:dyDescent="0.25"/>
    <row r="126" s="57" customFormat="1" hidden="1" x14ac:dyDescent="0.25"/>
    <row r="127" s="57" customFormat="1" hidden="1" x14ac:dyDescent="0.25"/>
    <row r="128" s="57" customFormat="1" hidden="1" x14ac:dyDescent="0.25"/>
    <row r="129" s="57" customFormat="1" hidden="1" x14ac:dyDescent="0.25"/>
    <row r="130" s="57" customFormat="1" hidden="1" x14ac:dyDescent="0.25"/>
    <row r="131" s="57" customFormat="1" hidden="1" x14ac:dyDescent="0.25"/>
    <row r="132" s="57" customFormat="1" hidden="1" x14ac:dyDescent="0.25"/>
    <row r="133" s="57" customFormat="1" hidden="1" x14ac:dyDescent="0.25"/>
    <row r="134" s="57" customFormat="1" hidden="1" x14ac:dyDescent="0.25"/>
    <row r="135" s="57" customFormat="1" hidden="1" x14ac:dyDescent="0.25"/>
    <row r="136" s="57" customFormat="1" hidden="1" x14ac:dyDescent="0.25"/>
    <row r="137" s="57" customFormat="1" hidden="1" x14ac:dyDescent="0.25"/>
    <row r="138" s="57" customFormat="1" hidden="1" x14ac:dyDescent="0.25"/>
    <row r="139" s="57" customFormat="1" hidden="1" x14ac:dyDescent="0.25"/>
    <row r="140" s="57" customFormat="1" hidden="1" x14ac:dyDescent="0.25"/>
    <row r="141" s="57" customFormat="1" hidden="1" x14ac:dyDescent="0.25"/>
    <row r="142" s="57" customFormat="1" hidden="1" x14ac:dyDescent="0.25"/>
    <row r="143" s="57" customFormat="1" hidden="1" x14ac:dyDescent="0.25"/>
    <row r="144" s="57" customFormat="1" hidden="1" x14ac:dyDescent="0.25"/>
    <row r="145" s="57" customFormat="1" hidden="1" x14ac:dyDescent="0.25"/>
    <row r="146" s="57" customFormat="1" hidden="1" x14ac:dyDescent="0.25"/>
    <row r="147" s="57" customFormat="1" hidden="1" x14ac:dyDescent="0.25"/>
    <row r="148" s="57" customFormat="1" hidden="1" x14ac:dyDescent="0.25"/>
    <row r="149" s="57" customFormat="1" hidden="1" x14ac:dyDescent="0.25"/>
    <row r="150" s="57" customFormat="1" hidden="1" x14ac:dyDescent="0.25"/>
    <row r="151" s="57" customFormat="1" hidden="1" x14ac:dyDescent="0.25"/>
    <row r="152" s="57" customFormat="1" hidden="1" x14ac:dyDescent="0.25"/>
    <row r="153" s="57" customFormat="1" hidden="1" x14ac:dyDescent="0.25"/>
    <row r="154" s="57" customFormat="1" hidden="1" x14ac:dyDescent="0.25"/>
    <row r="155" s="57" customFormat="1" hidden="1" x14ac:dyDescent="0.25"/>
    <row r="156" s="57" customFormat="1" hidden="1" x14ac:dyDescent="0.25"/>
    <row r="157" s="57" customFormat="1" hidden="1" x14ac:dyDescent="0.25"/>
    <row r="158" s="57" customFormat="1" hidden="1" x14ac:dyDescent="0.25"/>
    <row r="159" s="57" customFormat="1" hidden="1" x14ac:dyDescent="0.25"/>
    <row r="160" s="57" customFormat="1" hidden="1" x14ac:dyDescent="0.25"/>
    <row r="161" spans="1:6" hidden="1" x14ac:dyDescent="0.25">
      <c r="A161" s="57"/>
      <c r="B161" s="57"/>
      <c r="C161" s="57"/>
      <c r="D161" s="57"/>
      <c r="E161" s="57"/>
      <c r="F161" s="57"/>
    </row>
    <row r="162" spans="1:6" hidden="1" x14ac:dyDescent="0.25">
      <c r="A162" s="57"/>
      <c r="B162" s="57"/>
      <c r="C162" s="57"/>
      <c r="D162" s="57"/>
      <c r="E162" s="57"/>
      <c r="F162" s="57"/>
    </row>
    <row r="163" spans="1:6" hidden="1" x14ac:dyDescent="0.25">
      <c r="A163" s="57"/>
      <c r="B163" s="57"/>
      <c r="C163" s="57"/>
      <c r="D163" s="57"/>
      <c r="E163" s="57"/>
      <c r="F163" s="57"/>
    </row>
    <row r="164" spans="1:6" hidden="1" x14ac:dyDescent="0.25">
      <c r="A164" s="57"/>
      <c r="B164" s="57"/>
      <c r="C164" s="57"/>
      <c r="D164" s="57"/>
      <c r="E164" s="57"/>
      <c r="F164" s="57"/>
    </row>
    <row r="165" spans="1:6" hidden="1" x14ac:dyDescent="0.25">
      <c r="A165" s="57"/>
      <c r="B165" s="57"/>
      <c r="C165" s="57"/>
      <c r="D165" s="57"/>
      <c r="E165" s="57"/>
      <c r="F165" s="57"/>
    </row>
    <row r="166" spans="1:6" hidden="1" x14ac:dyDescent="0.25">
      <c r="A166" s="57"/>
      <c r="B166" s="57"/>
      <c r="C166" s="57"/>
      <c r="D166" s="57"/>
      <c r="E166" s="57"/>
      <c r="F166" s="57"/>
    </row>
    <row r="167" spans="1:6" hidden="1" x14ac:dyDescent="0.25">
      <c r="B167" s="57"/>
      <c r="C167" s="57"/>
      <c r="D167" s="57"/>
      <c r="E167" s="57"/>
      <c r="F167" s="57"/>
    </row>
    <row r="251" s="57" customFormat="1" hidden="1" x14ac:dyDescent="0.25"/>
  </sheetData>
  <mergeCells count="10">
    <mergeCell ref="C27:H27"/>
    <mergeCell ref="C21:H21"/>
    <mergeCell ref="D17:H17"/>
    <mergeCell ref="B9:I9"/>
    <mergeCell ref="B10:I10"/>
    <mergeCell ref="C13:H13"/>
    <mergeCell ref="C16:H16"/>
    <mergeCell ref="D14:H14"/>
    <mergeCell ref="D18:H18"/>
    <mergeCell ref="D19:H19"/>
  </mergeCells>
  <hyperlinks>
    <hyperlink ref="C14" location="'Hluti I - Yfirlit'!A1" display=" Hluti I:" xr:uid="{00000000-0004-0000-0000-000000000000}"/>
    <hyperlink ref="C18" location="'Hluti II b) Séreign'!A1" display="Hluti II b):" xr:uid="{00000000-0004-0000-0000-000001000000}"/>
    <hyperlink ref="C22" location="'Hluti III a)'!Print_Area" display="Hluti III a):" xr:uid="{00000000-0004-0000-0000-000002000000}"/>
    <hyperlink ref="C23:C25" location="'Tafla 1.2'!A1" display="Tafla 1.2" xr:uid="{00000000-0004-0000-0000-000003000000}"/>
    <hyperlink ref="C17" location="'Hluti II a) Samtrygging'!A1" display="Hluti II a):" xr:uid="{00000000-0004-0000-0000-000004000000}"/>
    <hyperlink ref="C18:I18" location="'Hluti II b) Séreign'!A1" display="● Hluti II b):" xr:uid="{00000000-0004-0000-0000-000005000000}"/>
    <hyperlink ref="C22:I22" location="'Hluti III a)'!A1" display="● Hluti III a):" xr:uid="{00000000-0004-0000-0000-000006000000}"/>
    <hyperlink ref="C23:I23" location="'Hluti III b)'!A1" display="● Hluti III b):" xr:uid="{00000000-0004-0000-0000-000007000000}"/>
    <hyperlink ref="C24:I24" location="'Hluti III c)'!A1" display="● Hluti III c):" xr:uid="{00000000-0004-0000-0000-000008000000}"/>
    <hyperlink ref="C25:I25" location="'Hluti III d)'!A1" display="● Hluti III d):" xr:uid="{00000000-0004-0000-0000-000009000000}"/>
    <hyperlink ref="C19:I19" location="'Hluti II c) Samtölur lífeyrisj.'!A1" display="● Hluti II b):" xr:uid="{00000000-0004-0000-0000-00000A000000}"/>
    <hyperlink ref="C19" location="'Hluti II c) Lífeyrissjóðir'!A1" display="Hluti III c):" xr:uid="{00000000-0004-0000-0000-00000B000000}"/>
    <hyperlink ref="C23" location="'Hluti III b)'!A1" display="Hluti III b):" xr:uid="{00000000-0004-0000-0000-00000C000000}"/>
    <hyperlink ref="C24" location="'Hluti III c)'!A1" display="Hluti III c):" xr:uid="{00000000-0004-0000-0000-00000D000000}"/>
    <hyperlink ref="C25" location="'Hluti III d)'!A1" display="Hluti III d):" xr:uid="{00000000-0004-0000-0000-00000E000000}"/>
    <hyperlink ref="D14:H14" location="'Hluti I - Yfirlit'!A1" display=" Yfirlit yfir hreina eign lífeyrissparnaðar, samtryggingar og séreignar" xr:uid="{00000000-0004-0000-0000-00000F000000}"/>
    <hyperlink ref="D17:H17" location="'Hluti II a) Samtrygging'!A1" display="Samtryggingardeildir" xr:uid="{00000000-0004-0000-0000-000010000000}"/>
    <hyperlink ref="D18" location="'Hluti II b) Séreign'!A1" display="Lífeyrissjóðir og aðrir vörsluaðilar" xr:uid="{00000000-0004-0000-0000-000011000000}"/>
    <hyperlink ref="D19" location="'Hluti II c) Lífeyrissjóðir'!A1" display="Lífeyrissjóðir samtrygging og séreign" xr:uid="{00000000-0004-0000-0000-000012000000}"/>
    <hyperlink ref="D22" location="'Hluti III a)'!A1" display="Heildarstaða" xr:uid="{00000000-0004-0000-0000-000013000000}"/>
    <hyperlink ref="D23" location="'Hluti III b)'!A1" display="Iðgjaldagreiðslur" xr:uid="{00000000-0004-0000-0000-000014000000}"/>
    <hyperlink ref="D24" location="'Hluti III c)'!A1" display="Lífeyrisgreiðslur" xr:uid="{00000000-0004-0000-0000-000015000000}"/>
    <hyperlink ref="D25" location="'Hluti III d)'!A1" display="Sjóðfélagar" xr:uid="{00000000-0004-0000-0000-000016000000}"/>
    <hyperlink ref="C28" location="'Hluti IV'!Print_Area" display=" Hluti IV:" xr:uid="{91A7347F-2D51-4FE2-B081-7EE7464D2778}"/>
    <hyperlink ref="D28:H28" location="'Hluti IV'!Print_Area" display=" Yfirlit yfir hreina eign lífeyrissparnaðar, samtryggingar og séreignar" xr:uid="{CD5E2591-F12E-482E-86E0-78173C023678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639A6-1F02-424B-8039-9A97940BC655}">
  <sheetPr>
    <tabColor rgb="FFF9F9F9"/>
    <pageSetUpPr autoPageBreaks="0"/>
  </sheetPr>
  <dimension ref="A1:M35"/>
  <sheetViews>
    <sheetView showOutlineSymbols="0" showWhiteSpace="0" workbookViewId="0"/>
  </sheetViews>
  <sheetFormatPr defaultColWidth="0" defaultRowHeight="0" customHeight="1" zeroHeight="1" x14ac:dyDescent="0.25"/>
  <cols>
    <col min="1" max="1" width="5.7109375" style="10" customWidth="1"/>
    <col min="2" max="2" width="47.85546875" style="64" customWidth="1"/>
    <col min="3" max="3" width="15.42578125" style="64" customWidth="1"/>
    <col min="4" max="7" width="14.5703125" style="64" customWidth="1"/>
    <col min="8" max="8" width="3.5703125" style="64" customWidth="1"/>
    <col min="9" max="9" width="14.5703125" style="64" customWidth="1"/>
    <col min="10" max="10" width="9.140625" style="10" customWidth="1"/>
    <col min="11" max="13" width="0" style="62" hidden="1" customWidth="1"/>
    <col min="14" max="16384" width="9.140625" style="62" hidden="1"/>
  </cols>
  <sheetData>
    <row r="1" spans="2:9" s="10" customFormat="1" ht="15" customHeight="1" x14ac:dyDescent="0.25">
      <c r="B1" s="65"/>
      <c r="C1" s="221" t="s">
        <v>620</v>
      </c>
      <c r="D1" s="221" t="s">
        <v>599</v>
      </c>
      <c r="E1" s="221" t="s">
        <v>619</v>
      </c>
      <c r="F1" s="221" t="s">
        <v>618</v>
      </c>
      <c r="G1" s="221" t="s">
        <v>617</v>
      </c>
      <c r="H1" s="169"/>
      <c r="I1" s="221" t="s">
        <v>466</v>
      </c>
    </row>
    <row r="2" spans="2:9" s="10" customFormat="1" ht="15" customHeight="1" x14ac:dyDescent="0.25">
      <c r="B2" s="223" t="s">
        <v>649</v>
      </c>
      <c r="C2" s="221"/>
      <c r="D2" s="221"/>
      <c r="E2" s="221"/>
      <c r="F2" s="221"/>
      <c r="G2" s="221"/>
      <c r="H2" s="169"/>
      <c r="I2" s="221"/>
    </row>
    <row r="3" spans="2:9" s="10" customFormat="1" ht="15" customHeight="1" x14ac:dyDescent="0.25">
      <c r="B3" s="223"/>
      <c r="C3" s="221"/>
      <c r="D3" s="221"/>
      <c r="E3" s="221"/>
      <c r="F3" s="221"/>
      <c r="G3" s="221"/>
      <c r="H3" s="169"/>
      <c r="I3" s="221"/>
    </row>
    <row r="4" spans="2:9" s="10" customFormat="1" ht="17.25" customHeight="1" x14ac:dyDescent="0.25">
      <c r="B4" s="223"/>
      <c r="C4" s="221"/>
      <c r="D4" s="221"/>
      <c r="E4" s="221"/>
      <c r="F4" s="221"/>
      <c r="G4" s="221"/>
      <c r="H4" s="169"/>
      <c r="I4" s="221"/>
    </row>
    <row r="5" spans="2:9" s="10" customFormat="1" ht="15.75" customHeight="1" x14ac:dyDescent="0.25">
      <c r="B5" s="219" t="s">
        <v>598</v>
      </c>
      <c r="C5" s="221"/>
      <c r="D5" s="221"/>
      <c r="E5" s="221"/>
      <c r="F5" s="221"/>
      <c r="G5" s="221"/>
      <c r="H5" s="169"/>
      <c r="I5" s="221"/>
    </row>
    <row r="6" spans="2:9" s="10" customFormat="1" ht="15" x14ac:dyDescent="0.25">
      <c r="B6" s="220"/>
      <c r="C6" s="222"/>
      <c r="D6" s="222"/>
      <c r="E6" s="222"/>
      <c r="F6" s="222"/>
      <c r="G6" s="222"/>
      <c r="H6" s="170"/>
      <c r="I6" s="222"/>
    </row>
    <row r="7" spans="2:9" s="10" customFormat="1" ht="15" x14ac:dyDescent="0.25">
      <c r="B7" s="99" t="s">
        <v>600</v>
      </c>
      <c r="C7" s="91">
        <v>107795072</v>
      </c>
      <c r="D7" s="91">
        <v>12413574</v>
      </c>
      <c r="E7" s="91">
        <v>753732362</v>
      </c>
      <c r="F7" s="91">
        <v>233655276</v>
      </c>
      <c r="G7" s="91">
        <v>11261004</v>
      </c>
      <c r="H7" s="91"/>
      <c r="I7" s="100">
        <f t="shared" ref="I7:I8" si="0">SUM(C7:G7)</f>
        <v>1118857288</v>
      </c>
    </row>
    <row r="8" spans="2:9" s="10" customFormat="1" ht="15" x14ac:dyDescent="0.25">
      <c r="B8" s="79" t="s">
        <v>601</v>
      </c>
      <c r="C8" s="71">
        <v>119257769</v>
      </c>
      <c r="D8" s="71">
        <v>16473454</v>
      </c>
      <c r="E8" s="71">
        <v>852381549</v>
      </c>
      <c r="F8" s="71">
        <v>270929632</v>
      </c>
      <c r="G8" s="71">
        <v>13048504</v>
      </c>
      <c r="H8" s="71"/>
      <c r="I8" s="83">
        <f t="shared" si="0"/>
        <v>1272090908</v>
      </c>
    </row>
    <row r="9" spans="2:9" s="10" customFormat="1" ht="15" x14ac:dyDescent="0.25">
      <c r="B9" s="99"/>
      <c r="C9" s="91"/>
      <c r="D9" s="91"/>
      <c r="E9" s="91"/>
      <c r="F9" s="91"/>
      <c r="G9" s="91"/>
      <c r="H9" s="91"/>
      <c r="I9" s="100"/>
    </row>
    <row r="10" spans="2:9" s="10" customFormat="1" ht="15" x14ac:dyDescent="0.25">
      <c r="B10" s="79" t="s">
        <v>602</v>
      </c>
      <c r="C10" s="71"/>
      <c r="D10" s="71"/>
      <c r="E10" s="71"/>
      <c r="F10" s="71"/>
      <c r="G10" s="71"/>
      <c r="H10" s="71"/>
      <c r="I10" s="83" t="s">
        <v>540</v>
      </c>
    </row>
    <row r="11" spans="2:9" s="10" customFormat="1" ht="15" x14ac:dyDescent="0.25">
      <c r="B11" s="99" t="s">
        <v>603</v>
      </c>
      <c r="C11" s="91">
        <v>5160262</v>
      </c>
      <c r="D11" s="91">
        <v>3912533</v>
      </c>
      <c r="E11" s="91">
        <v>82410117</v>
      </c>
      <c r="F11" s="91"/>
      <c r="G11" s="91"/>
      <c r="H11" s="91"/>
      <c r="I11" s="100">
        <f t="shared" ref="I11:I13" si="1">SUM(C11:G11)</f>
        <v>91482912</v>
      </c>
    </row>
    <row r="12" spans="2:9" s="10" customFormat="1" ht="15.75" x14ac:dyDescent="0.25">
      <c r="B12" s="79" t="s">
        <v>621</v>
      </c>
      <c r="C12" s="71"/>
      <c r="D12" s="71"/>
      <c r="E12" s="71"/>
      <c r="F12" s="71">
        <v>22660111</v>
      </c>
      <c r="G12" s="71"/>
      <c r="H12" s="71"/>
      <c r="I12" s="83">
        <f t="shared" si="1"/>
        <v>22660111</v>
      </c>
    </row>
    <row r="13" spans="2:9" s="10" customFormat="1" ht="15" x14ac:dyDescent="0.25">
      <c r="B13" s="99" t="s">
        <v>604</v>
      </c>
      <c r="C13" s="91">
        <v>64918</v>
      </c>
      <c r="D13" s="91">
        <v>1890678</v>
      </c>
      <c r="E13" s="91">
        <v>5696283</v>
      </c>
      <c r="F13" s="91">
        <v>231003</v>
      </c>
      <c r="G13" s="91">
        <v>553555</v>
      </c>
      <c r="H13" s="91"/>
      <c r="I13" s="100">
        <f t="shared" si="1"/>
        <v>8436437</v>
      </c>
    </row>
    <row r="14" spans="2:9" s="10" customFormat="1" ht="15" x14ac:dyDescent="0.25">
      <c r="B14" s="79" t="s">
        <v>605</v>
      </c>
      <c r="C14" s="71">
        <v>8312</v>
      </c>
      <c r="D14" s="71">
        <v>16781</v>
      </c>
      <c r="E14" s="71">
        <v>160716</v>
      </c>
      <c r="F14" s="71">
        <v>46633</v>
      </c>
      <c r="G14" s="71"/>
      <c r="H14" s="71"/>
      <c r="I14" s="83"/>
    </row>
    <row r="15" spans="2:9" s="10" customFormat="1" ht="15" x14ac:dyDescent="0.25">
      <c r="B15" s="99" t="s">
        <v>606</v>
      </c>
      <c r="C15" s="91"/>
      <c r="D15" s="91"/>
      <c r="E15" s="91"/>
      <c r="F15" s="91"/>
      <c r="G15" s="91"/>
      <c r="H15" s="91"/>
      <c r="I15" s="100"/>
    </row>
    <row r="16" spans="2:9" s="10" customFormat="1" ht="15" x14ac:dyDescent="0.25">
      <c r="B16" s="79" t="s">
        <v>607</v>
      </c>
      <c r="C16" s="71">
        <v>1708311</v>
      </c>
      <c r="D16" s="71">
        <v>568468</v>
      </c>
      <c r="E16" s="71">
        <v>18143876</v>
      </c>
      <c r="F16" s="71">
        <v>4468558</v>
      </c>
      <c r="G16" s="71">
        <v>1534278</v>
      </c>
      <c r="H16" s="71"/>
      <c r="I16" s="83">
        <f t="shared" ref="I16:I19" si="2">SUM(C16:G16)</f>
        <v>26423491</v>
      </c>
    </row>
    <row r="17" spans="1:10" s="10" customFormat="1" ht="15" x14ac:dyDescent="0.25">
      <c r="B17" s="99" t="s">
        <v>608</v>
      </c>
      <c r="C17" s="91"/>
      <c r="D17" s="91"/>
      <c r="E17" s="91">
        <v>109941</v>
      </c>
      <c r="F17" s="91"/>
      <c r="G17" s="91"/>
      <c r="H17" s="91"/>
      <c r="I17" s="100">
        <f t="shared" si="2"/>
        <v>109941</v>
      </c>
    </row>
    <row r="18" spans="1:10" s="10" customFormat="1" ht="15" x14ac:dyDescent="0.25">
      <c r="B18" s="79" t="s">
        <v>609</v>
      </c>
      <c r="C18" s="71"/>
      <c r="D18" s="71"/>
      <c r="E18" s="71">
        <v>20468608</v>
      </c>
      <c r="F18" s="71"/>
      <c r="G18" s="71"/>
      <c r="H18" s="71"/>
      <c r="I18" s="83">
        <f t="shared" si="2"/>
        <v>20468608</v>
      </c>
    </row>
    <row r="19" spans="1:10" s="10" customFormat="1" ht="15" x14ac:dyDescent="0.25">
      <c r="B19" s="99" t="s">
        <v>610</v>
      </c>
      <c r="C19" s="91">
        <v>763</v>
      </c>
      <c r="D19" s="91">
        <v>520066</v>
      </c>
      <c r="E19" s="91">
        <v>6348647</v>
      </c>
      <c r="F19" s="91">
        <v>355368</v>
      </c>
      <c r="G19" s="91">
        <v>84330</v>
      </c>
      <c r="H19" s="91"/>
      <c r="I19" s="100">
        <f t="shared" si="2"/>
        <v>7309174</v>
      </c>
    </row>
    <row r="20" spans="1:10" s="10" customFormat="1" ht="15.75" x14ac:dyDescent="0.25">
      <c r="B20" s="79" t="s">
        <v>624</v>
      </c>
      <c r="C20" s="71">
        <v>8428</v>
      </c>
      <c r="D20" s="71"/>
      <c r="E20" s="71">
        <v>563865</v>
      </c>
      <c r="F20" s="71">
        <v>72424</v>
      </c>
      <c r="G20" s="71"/>
      <c r="H20" s="71"/>
      <c r="I20" s="83">
        <f>SUM(C20:G20)</f>
        <v>644717</v>
      </c>
    </row>
    <row r="21" spans="1:10" s="10" customFormat="1" ht="15" x14ac:dyDescent="0.25">
      <c r="B21" s="99" t="s">
        <v>611</v>
      </c>
      <c r="C21" s="91">
        <v>2305</v>
      </c>
      <c r="D21" s="91">
        <v>693</v>
      </c>
      <c r="E21" s="91">
        <v>13053</v>
      </c>
      <c r="F21" s="91">
        <v>1860</v>
      </c>
      <c r="G21" s="91">
        <v>1692</v>
      </c>
      <c r="H21" s="91"/>
      <c r="I21" s="100" t="s">
        <v>540</v>
      </c>
    </row>
    <row r="22" spans="1:10" s="10" customFormat="1" ht="15" x14ac:dyDescent="0.25">
      <c r="B22" s="79" t="s">
        <v>612</v>
      </c>
      <c r="C22" s="71">
        <v>24207</v>
      </c>
      <c r="D22" s="71">
        <v>25974</v>
      </c>
      <c r="E22" s="71">
        <v>457055</v>
      </c>
      <c r="F22" s="71">
        <v>108521</v>
      </c>
      <c r="G22" s="71">
        <v>15117</v>
      </c>
      <c r="H22" s="71"/>
      <c r="I22" s="83" t="s">
        <v>540</v>
      </c>
    </row>
    <row r="23" spans="1:10" s="10" customFormat="1" ht="15" x14ac:dyDescent="0.25">
      <c r="B23" s="99"/>
      <c r="C23" s="91"/>
      <c r="D23" s="91"/>
      <c r="E23" s="91"/>
      <c r="F23" s="91"/>
      <c r="G23" s="91"/>
      <c r="H23" s="91"/>
      <c r="I23" s="100"/>
    </row>
    <row r="24" spans="1:10" s="10" customFormat="1" ht="15" x14ac:dyDescent="0.25">
      <c r="B24" s="93" t="s">
        <v>613</v>
      </c>
      <c r="C24" s="91"/>
      <c r="D24" s="91"/>
      <c r="E24" s="91"/>
      <c r="F24" s="91"/>
      <c r="G24" s="91"/>
      <c r="H24" s="91"/>
      <c r="I24" s="100"/>
    </row>
    <row r="25" spans="1:10" s="10" customFormat="1" ht="15" x14ac:dyDescent="0.25">
      <c r="A25" s="93"/>
      <c r="B25" s="93" t="s">
        <v>615</v>
      </c>
      <c r="C25" s="93"/>
      <c r="D25" s="93"/>
      <c r="E25" s="93"/>
      <c r="F25" s="93"/>
      <c r="G25" s="93"/>
      <c r="H25" s="93"/>
      <c r="I25" s="93"/>
      <c r="J25" s="93"/>
    </row>
    <row r="26" spans="1:10" customFormat="1" ht="15" x14ac:dyDescent="0.25">
      <c r="A26" s="93"/>
      <c r="B26" s="93" t="s">
        <v>616</v>
      </c>
      <c r="C26" s="93"/>
      <c r="D26" s="93"/>
      <c r="E26" s="93"/>
      <c r="F26" s="93"/>
      <c r="G26" s="93"/>
      <c r="H26" s="93"/>
      <c r="I26" s="93"/>
      <c r="J26" s="93"/>
    </row>
    <row r="27" spans="1:10" s="10" customFormat="1" ht="15" x14ac:dyDescent="0.25">
      <c r="A27" s="93"/>
      <c r="B27" s="93" t="s">
        <v>622</v>
      </c>
      <c r="C27" s="93"/>
      <c r="D27" s="93"/>
      <c r="E27" s="93"/>
      <c r="F27" s="93"/>
      <c r="G27" s="93"/>
      <c r="H27" s="93"/>
      <c r="I27" s="93"/>
      <c r="J27" s="93"/>
    </row>
    <row r="28" spans="1:10" s="10" customFormat="1" ht="15" x14ac:dyDescent="0.25">
      <c r="A28" s="93"/>
      <c r="B28" s="93" t="s">
        <v>623</v>
      </c>
      <c r="C28" s="93"/>
      <c r="D28" s="93"/>
      <c r="E28" s="93"/>
      <c r="F28" s="93"/>
      <c r="G28" s="93"/>
      <c r="H28" s="93"/>
      <c r="I28" s="93"/>
      <c r="J28" s="93"/>
    </row>
    <row r="29" spans="1:10" s="10" customFormat="1" ht="15" x14ac:dyDescent="0.25">
      <c r="A29" s="93"/>
      <c r="B29" s="93"/>
      <c r="C29" s="93"/>
      <c r="D29" s="93"/>
      <c r="E29" s="93"/>
      <c r="F29" s="93"/>
      <c r="G29" s="93"/>
      <c r="H29" s="93"/>
      <c r="I29" s="93"/>
      <c r="J29" s="93"/>
    </row>
    <row r="30" spans="1:10" ht="15" hidden="1" customHeight="1" x14ac:dyDescent="0.25">
      <c r="B30" s="64" t="s">
        <v>614</v>
      </c>
    </row>
    <row r="31" spans="1:10" ht="15" hidden="1" customHeight="1" x14ac:dyDescent="0.25"/>
    <row r="32" spans="1:10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</sheetData>
  <sheetProtection sheet="1" objects="1" scenarios="1"/>
  <mergeCells count="8">
    <mergeCell ref="B5:B6"/>
    <mergeCell ref="I1:I6"/>
    <mergeCell ref="C1:C6"/>
    <mergeCell ref="D1:D6"/>
    <mergeCell ref="E1:E6"/>
    <mergeCell ref="F1:F6"/>
    <mergeCell ref="G1:G6"/>
    <mergeCell ref="B2:B4"/>
  </mergeCells>
  <pageMargins left="0.7" right="0.7" top="0.75" bottom="0.75" header="0.3" footer="0.3"/>
  <pageSetup paperSize="9"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79"/>
  <sheetViews>
    <sheetView showOutlineSymbols="0" showWhiteSpace="0" workbookViewId="0"/>
  </sheetViews>
  <sheetFormatPr defaultRowHeight="15" x14ac:dyDescent="0.2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customWidth="1"/>
    <col min="6" max="10" width="9.140625" customWidth="1"/>
    <col min="11" max="11" width="29.42578125" customWidth="1"/>
    <col min="12" max="19" width="9.140625" customWidth="1"/>
    <col min="20" max="20" width="21.42578125" bestFit="1" customWidth="1"/>
    <col min="21" max="21" width="31.42578125" bestFit="1" customWidth="1"/>
    <col min="22" max="22" width="30.42578125" bestFit="1" customWidth="1"/>
    <col min="25" max="25" width="21.42578125" bestFit="1" customWidth="1"/>
    <col min="26" max="26" width="31.42578125" bestFit="1" customWidth="1"/>
    <col min="29" max="29" width="17.85546875" bestFit="1" customWidth="1"/>
    <col min="33" max="33" width="44.85546875" bestFit="1" customWidth="1"/>
    <col min="36" max="36" width="44.85546875" bestFit="1" customWidth="1"/>
    <col min="37" max="37" width="11.85546875" bestFit="1" customWidth="1"/>
    <col min="45" max="45" width="49.28515625" bestFit="1" customWidth="1"/>
  </cols>
  <sheetData>
    <row r="1" spans="1:37" x14ac:dyDescent="0.25">
      <c r="A1" s="4" t="s">
        <v>488</v>
      </c>
      <c r="B1" s="4" t="s">
        <v>336</v>
      </c>
      <c r="C1" s="4" t="s">
        <v>337</v>
      </c>
      <c r="D1" s="4" t="s">
        <v>465</v>
      </c>
      <c r="E1" s="4"/>
      <c r="F1" s="4" t="s">
        <v>490</v>
      </c>
      <c r="G1" s="4" t="s">
        <v>491</v>
      </c>
      <c r="H1" s="4" t="s">
        <v>492</v>
      </c>
      <c r="I1" s="4" t="s">
        <v>493</v>
      </c>
      <c r="J1" s="4"/>
      <c r="K1" s="4" t="s">
        <v>494</v>
      </c>
      <c r="L1" s="4" t="s">
        <v>495</v>
      </c>
      <c r="M1" s="4" t="s">
        <v>496</v>
      </c>
      <c r="N1" s="4" t="s">
        <v>497</v>
      </c>
      <c r="O1" s="4"/>
      <c r="P1" s="4" t="s">
        <v>489</v>
      </c>
      <c r="Q1" s="4"/>
      <c r="R1" s="4" t="s">
        <v>515</v>
      </c>
      <c r="S1" s="4"/>
      <c r="T1" s="4" t="s">
        <v>488</v>
      </c>
      <c r="U1" s="4" t="s">
        <v>336</v>
      </c>
      <c r="V1" s="4" t="s">
        <v>337</v>
      </c>
      <c r="W1" s="4" t="s">
        <v>465</v>
      </c>
      <c r="Y1" s="4" t="s">
        <v>488</v>
      </c>
      <c r="Z1" s="4" t="s">
        <v>500</v>
      </c>
      <c r="AC1" s="4" t="s">
        <v>338</v>
      </c>
      <c r="AD1" s="4" t="s">
        <v>310</v>
      </c>
      <c r="AE1" s="4" t="s">
        <v>503</v>
      </c>
      <c r="AG1" s="4" t="s">
        <v>512</v>
      </c>
      <c r="AI1" s="4" t="s">
        <v>488</v>
      </c>
      <c r="AJ1" s="4" t="s">
        <v>336</v>
      </c>
      <c r="AK1" s="4" t="s">
        <v>465</v>
      </c>
    </row>
    <row r="2" spans="1:37" x14ac:dyDescent="0.25">
      <c r="A2" t="s">
        <v>468</v>
      </c>
      <c r="B2" t="s">
        <v>0</v>
      </c>
      <c r="C2" t="s">
        <v>199</v>
      </c>
      <c r="D2" t="s">
        <v>269</v>
      </c>
      <c r="F2" t="s">
        <v>331</v>
      </c>
      <c r="G2" t="s">
        <v>215</v>
      </c>
      <c r="H2" t="s">
        <v>216</v>
      </c>
      <c r="I2" t="s">
        <v>269</v>
      </c>
      <c r="K2" t="s">
        <v>468</v>
      </c>
      <c r="L2" t="s">
        <v>0</v>
      </c>
      <c r="M2" t="s">
        <v>199</v>
      </c>
      <c r="N2" t="s">
        <v>269</v>
      </c>
      <c r="P2" t="s">
        <v>467</v>
      </c>
      <c r="R2" t="s">
        <v>567</v>
      </c>
      <c r="T2" t="s">
        <v>468</v>
      </c>
      <c r="U2" t="s">
        <v>0</v>
      </c>
      <c r="V2" t="s">
        <v>200</v>
      </c>
      <c r="W2" t="s">
        <v>270</v>
      </c>
      <c r="X2">
        <f t="shared" ref="X2:X7" si="0">COUNTIF(T:T,T2)</f>
        <v>6</v>
      </c>
      <c r="Y2" t="s">
        <v>504</v>
      </c>
      <c r="Z2" t="s">
        <v>504</v>
      </c>
      <c r="AC2" t="s">
        <v>4</v>
      </c>
      <c r="AD2" t="s">
        <v>5</v>
      </c>
      <c r="AE2">
        <v>1</v>
      </c>
      <c r="AG2" t="s">
        <v>0</v>
      </c>
      <c r="AI2" t="s">
        <v>468</v>
      </c>
      <c r="AJ2" t="s">
        <v>0</v>
      </c>
      <c r="AK2" t="s">
        <v>466</v>
      </c>
    </row>
    <row r="3" spans="1:37" x14ac:dyDescent="0.25">
      <c r="A3" t="s">
        <v>470</v>
      </c>
      <c r="B3" t="s">
        <v>292</v>
      </c>
      <c r="C3" t="s">
        <v>203</v>
      </c>
      <c r="D3" t="s">
        <v>269</v>
      </c>
      <c r="F3" t="s">
        <v>480</v>
      </c>
      <c r="G3" t="s">
        <v>268</v>
      </c>
      <c r="H3" t="s">
        <v>203</v>
      </c>
      <c r="I3" t="s">
        <v>269</v>
      </c>
      <c r="K3" t="s">
        <v>470</v>
      </c>
      <c r="L3" t="s">
        <v>292</v>
      </c>
      <c r="M3" t="s">
        <v>203</v>
      </c>
      <c r="N3" t="s">
        <v>269</v>
      </c>
      <c r="P3" t="s">
        <v>498</v>
      </c>
      <c r="R3" t="s">
        <v>0</v>
      </c>
      <c r="T3" t="s">
        <v>468</v>
      </c>
      <c r="U3" t="s">
        <v>0</v>
      </c>
      <c r="V3" t="s">
        <v>201</v>
      </c>
      <c r="W3" t="s">
        <v>270</v>
      </c>
      <c r="X3">
        <f t="shared" si="0"/>
        <v>6</v>
      </c>
      <c r="Y3" t="s">
        <v>468</v>
      </c>
      <c r="Z3" t="s">
        <v>0</v>
      </c>
      <c r="AC3" t="s">
        <v>6</v>
      </c>
      <c r="AD3" t="s">
        <v>7</v>
      </c>
      <c r="AE3">
        <v>1</v>
      </c>
      <c r="AG3" t="s">
        <v>292</v>
      </c>
      <c r="AI3" t="s">
        <v>468</v>
      </c>
      <c r="AJ3" t="s">
        <v>0</v>
      </c>
      <c r="AK3" t="s">
        <v>269</v>
      </c>
    </row>
    <row r="4" spans="1:37" x14ac:dyDescent="0.25">
      <c r="A4" t="s">
        <v>331</v>
      </c>
      <c r="B4" t="s">
        <v>215</v>
      </c>
      <c r="C4" t="s">
        <v>251</v>
      </c>
      <c r="D4" t="s">
        <v>269</v>
      </c>
      <c r="F4" t="s">
        <v>482</v>
      </c>
      <c r="G4" t="s">
        <v>249</v>
      </c>
      <c r="H4" t="s">
        <v>203</v>
      </c>
      <c r="I4" t="s">
        <v>269</v>
      </c>
      <c r="K4" t="s">
        <v>331</v>
      </c>
      <c r="L4" t="s">
        <v>215</v>
      </c>
      <c r="M4" t="s">
        <v>251</v>
      </c>
      <c r="N4" t="s">
        <v>269</v>
      </c>
      <c r="P4" t="s">
        <v>499</v>
      </c>
      <c r="R4" t="s">
        <v>292</v>
      </c>
      <c r="T4" t="s">
        <v>468</v>
      </c>
      <c r="U4" t="s">
        <v>0</v>
      </c>
      <c r="V4" t="s">
        <v>202</v>
      </c>
      <c r="W4" t="s">
        <v>270</v>
      </c>
      <c r="X4">
        <f t="shared" si="0"/>
        <v>6</v>
      </c>
      <c r="Y4" t="s">
        <v>469</v>
      </c>
      <c r="Z4" t="s">
        <v>212</v>
      </c>
      <c r="AC4" t="s">
        <v>8</v>
      </c>
      <c r="AD4" t="s">
        <v>9</v>
      </c>
      <c r="AE4">
        <v>1</v>
      </c>
      <c r="AG4" t="s">
        <v>215</v>
      </c>
      <c r="AI4" t="s">
        <v>468</v>
      </c>
      <c r="AJ4" t="s">
        <v>0</v>
      </c>
      <c r="AK4" t="s">
        <v>270</v>
      </c>
    </row>
    <row r="5" spans="1:37" x14ac:dyDescent="0.25">
      <c r="A5" t="s">
        <v>331</v>
      </c>
      <c r="B5" t="s">
        <v>215</v>
      </c>
      <c r="C5" t="s">
        <v>216</v>
      </c>
      <c r="D5" t="s">
        <v>269</v>
      </c>
      <c r="F5" t="s">
        <v>330</v>
      </c>
      <c r="G5" t="s">
        <v>250</v>
      </c>
      <c r="H5" t="s">
        <v>634</v>
      </c>
      <c r="I5" t="s">
        <v>269</v>
      </c>
      <c r="K5" t="s">
        <v>331</v>
      </c>
      <c r="L5" t="s">
        <v>215</v>
      </c>
      <c r="M5" t="s">
        <v>217</v>
      </c>
      <c r="N5" t="s">
        <v>269</v>
      </c>
      <c r="P5" t="s">
        <v>0</v>
      </c>
      <c r="R5" t="s">
        <v>215</v>
      </c>
      <c r="T5" t="s">
        <v>468</v>
      </c>
      <c r="U5" t="s">
        <v>0</v>
      </c>
      <c r="V5" t="s">
        <v>308</v>
      </c>
      <c r="W5" t="s">
        <v>270</v>
      </c>
      <c r="X5">
        <f t="shared" si="0"/>
        <v>6</v>
      </c>
      <c r="Y5" t="s">
        <v>470</v>
      </c>
      <c r="Z5" t="s">
        <v>292</v>
      </c>
      <c r="AC5" t="s">
        <v>10</v>
      </c>
      <c r="AD5" t="s">
        <v>11</v>
      </c>
      <c r="AE5">
        <v>1</v>
      </c>
      <c r="AG5" t="s">
        <v>218</v>
      </c>
      <c r="AI5" t="s">
        <v>470</v>
      </c>
      <c r="AJ5" t="s">
        <v>292</v>
      </c>
      <c r="AK5" t="s">
        <v>466</v>
      </c>
    </row>
    <row r="6" spans="1:37" x14ac:dyDescent="0.25">
      <c r="A6" t="s">
        <v>331</v>
      </c>
      <c r="B6" t="s">
        <v>215</v>
      </c>
      <c r="C6" t="s">
        <v>217</v>
      </c>
      <c r="D6" t="s">
        <v>269</v>
      </c>
      <c r="K6" t="s">
        <v>333</v>
      </c>
      <c r="L6" t="s">
        <v>218</v>
      </c>
      <c r="M6" t="s">
        <v>203</v>
      </c>
      <c r="N6" t="s">
        <v>269</v>
      </c>
      <c r="P6" t="s">
        <v>292</v>
      </c>
      <c r="R6" t="s">
        <v>218</v>
      </c>
      <c r="T6" t="s">
        <v>468</v>
      </c>
      <c r="U6" t="s">
        <v>0</v>
      </c>
      <c r="V6" t="s">
        <v>1</v>
      </c>
      <c r="W6" t="s">
        <v>270</v>
      </c>
      <c r="X6">
        <f t="shared" si="0"/>
        <v>6</v>
      </c>
      <c r="Y6" t="s">
        <v>471</v>
      </c>
      <c r="Z6" t="s">
        <v>219</v>
      </c>
      <c r="AC6" t="s">
        <v>12</v>
      </c>
      <c r="AD6" t="s">
        <v>13</v>
      </c>
      <c r="AE6">
        <v>1</v>
      </c>
      <c r="AG6" t="s">
        <v>219</v>
      </c>
      <c r="AI6" t="s">
        <v>470</v>
      </c>
      <c r="AJ6" t="s">
        <v>292</v>
      </c>
      <c r="AK6" t="s">
        <v>269</v>
      </c>
    </row>
    <row r="7" spans="1:37" x14ac:dyDescent="0.25">
      <c r="A7" t="s">
        <v>333</v>
      </c>
      <c r="B7" t="s">
        <v>533</v>
      </c>
      <c r="C7" t="s">
        <v>203</v>
      </c>
      <c r="D7" t="s">
        <v>269</v>
      </c>
      <c r="K7" t="s">
        <v>471</v>
      </c>
      <c r="L7" t="s">
        <v>219</v>
      </c>
      <c r="M7" t="s">
        <v>203</v>
      </c>
      <c r="N7" t="s">
        <v>269</v>
      </c>
      <c r="P7" t="s">
        <v>215</v>
      </c>
      <c r="R7" t="s">
        <v>219</v>
      </c>
      <c r="T7" t="s">
        <v>468</v>
      </c>
      <c r="U7" t="s">
        <v>0</v>
      </c>
      <c r="V7" t="s">
        <v>198</v>
      </c>
      <c r="W7" t="s">
        <v>270</v>
      </c>
      <c r="X7">
        <f t="shared" si="0"/>
        <v>6</v>
      </c>
      <c r="Y7" t="s">
        <v>472</v>
      </c>
      <c r="Z7" t="s">
        <v>220</v>
      </c>
      <c r="AC7" t="s">
        <v>14</v>
      </c>
      <c r="AD7" t="s">
        <v>15</v>
      </c>
      <c r="AE7">
        <v>1</v>
      </c>
      <c r="AG7" t="s">
        <v>220</v>
      </c>
      <c r="AI7" t="s">
        <v>470</v>
      </c>
      <c r="AJ7" t="s">
        <v>292</v>
      </c>
      <c r="AK7" t="s">
        <v>270</v>
      </c>
    </row>
    <row r="8" spans="1:37" x14ac:dyDescent="0.25">
      <c r="A8" t="s">
        <v>471</v>
      </c>
      <c r="B8" t="s">
        <v>219</v>
      </c>
      <c r="C8" t="s">
        <v>203</v>
      </c>
      <c r="D8" t="s">
        <v>269</v>
      </c>
      <c r="K8" t="s">
        <v>472</v>
      </c>
      <c r="L8" t="s">
        <v>220</v>
      </c>
      <c r="M8" t="s">
        <v>203</v>
      </c>
      <c r="N8" t="s">
        <v>269</v>
      </c>
      <c r="P8" t="s">
        <v>533</v>
      </c>
      <c r="R8" t="s">
        <v>220</v>
      </c>
      <c r="T8" t="s">
        <v>469</v>
      </c>
      <c r="U8" t="s">
        <v>212</v>
      </c>
      <c r="V8" t="s">
        <v>213</v>
      </c>
      <c r="W8" t="s">
        <v>270</v>
      </c>
      <c r="X8">
        <f>COUNTIF(T:T,#REF!)</f>
        <v>0</v>
      </c>
      <c r="Y8" t="s">
        <v>473</v>
      </c>
      <c r="Z8" t="s">
        <v>225</v>
      </c>
      <c r="AC8" t="s">
        <v>17</v>
      </c>
      <c r="AD8" t="s">
        <v>18</v>
      </c>
      <c r="AE8">
        <v>1</v>
      </c>
      <c r="AG8" t="s">
        <v>225</v>
      </c>
      <c r="AI8" t="s">
        <v>331</v>
      </c>
      <c r="AJ8" t="s">
        <v>215</v>
      </c>
      <c r="AK8" t="s">
        <v>466</v>
      </c>
    </row>
    <row r="9" spans="1:37" x14ac:dyDescent="0.25">
      <c r="A9" t="s">
        <v>472</v>
      </c>
      <c r="B9" t="s">
        <v>220</v>
      </c>
      <c r="C9" t="s">
        <v>203</v>
      </c>
      <c r="D9" t="s">
        <v>269</v>
      </c>
      <c r="K9" t="s">
        <v>473</v>
      </c>
      <c r="L9" t="s">
        <v>225</v>
      </c>
      <c r="M9" t="s">
        <v>203</v>
      </c>
      <c r="N9" t="s">
        <v>269</v>
      </c>
      <c r="P9" t="s">
        <v>219</v>
      </c>
      <c r="R9" t="s">
        <v>225</v>
      </c>
      <c r="T9" t="s">
        <v>469</v>
      </c>
      <c r="U9" t="s">
        <v>212</v>
      </c>
      <c r="V9" t="s">
        <v>214</v>
      </c>
      <c r="W9" t="s">
        <v>270</v>
      </c>
      <c r="X9">
        <f t="shared" ref="X9:X40" si="1">COUNTIF(T:T,T8)</f>
        <v>7</v>
      </c>
      <c r="Y9" t="s">
        <v>474</v>
      </c>
      <c r="Z9" t="s">
        <v>226</v>
      </c>
      <c r="AC9" t="s">
        <v>19</v>
      </c>
      <c r="AD9" t="s">
        <v>20</v>
      </c>
      <c r="AE9">
        <v>1</v>
      </c>
      <c r="AG9" t="s">
        <v>236</v>
      </c>
      <c r="AI9" t="s">
        <v>331</v>
      </c>
      <c r="AJ9" t="s">
        <v>215</v>
      </c>
      <c r="AK9" t="s">
        <v>269</v>
      </c>
    </row>
    <row r="10" spans="1:37" x14ac:dyDescent="0.25">
      <c r="A10" t="s">
        <v>473</v>
      </c>
      <c r="B10" t="s">
        <v>225</v>
      </c>
      <c r="C10" t="s">
        <v>203</v>
      </c>
      <c r="D10" t="s">
        <v>269</v>
      </c>
      <c r="K10" t="s">
        <v>475</v>
      </c>
      <c r="L10" t="s">
        <v>236</v>
      </c>
      <c r="M10" t="s">
        <v>632</v>
      </c>
      <c r="N10" t="s">
        <v>269</v>
      </c>
      <c r="P10" t="s">
        <v>220</v>
      </c>
      <c r="R10" t="s">
        <v>236</v>
      </c>
      <c r="T10" t="s">
        <v>469</v>
      </c>
      <c r="U10" t="s">
        <v>212</v>
      </c>
      <c r="V10" t="s">
        <v>370</v>
      </c>
      <c r="W10" t="s">
        <v>270</v>
      </c>
      <c r="X10">
        <f t="shared" si="1"/>
        <v>7</v>
      </c>
      <c r="Y10" t="s">
        <v>475</v>
      </c>
      <c r="Z10" t="s">
        <v>236</v>
      </c>
      <c r="AC10" t="s">
        <v>21</v>
      </c>
      <c r="AD10" t="s">
        <v>22</v>
      </c>
      <c r="AE10">
        <v>1</v>
      </c>
      <c r="AG10" t="s">
        <v>246</v>
      </c>
      <c r="AI10" t="s">
        <v>333</v>
      </c>
      <c r="AJ10" t="s">
        <v>533</v>
      </c>
      <c r="AK10" t="s">
        <v>466</v>
      </c>
    </row>
    <row r="11" spans="1:37" x14ac:dyDescent="0.25">
      <c r="A11" t="s">
        <v>475</v>
      </c>
      <c r="B11" t="s">
        <v>236</v>
      </c>
      <c r="C11" t="s">
        <v>632</v>
      </c>
      <c r="D11" t="s">
        <v>269</v>
      </c>
      <c r="K11" t="s">
        <v>246</v>
      </c>
      <c r="L11" t="s">
        <v>246</v>
      </c>
      <c r="M11" t="s">
        <v>203</v>
      </c>
      <c r="N11" t="s">
        <v>269</v>
      </c>
      <c r="P11" t="s">
        <v>225</v>
      </c>
      <c r="R11" t="s">
        <v>246</v>
      </c>
      <c r="T11" t="s">
        <v>469</v>
      </c>
      <c r="U11" t="s">
        <v>212</v>
      </c>
      <c r="V11" t="s">
        <v>365</v>
      </c>
      <c r="W11" t="s">
        <v>270</v>
      </c>
      <c r="X11">
        <f t="shared" si="1"/>
        <v>7</v>
      </c>
      <c r="Y11" t="s">
        <v>476</v>
      </c>
      <c r="Z11" t="s">
        <v>237</v>
      </c>
      <c r="AC11" t="s">
        <v>23</v>
      </c>
      <c r="AD11" t="s">
        <v>24</v>
      </c>
      <c r="AE11">
        <v>1</v>
      </c>
      <c r="AG11" t="s">
        <v>244</v>
      </c>
      <c r="AI11" t="s">
        <v>333</v>
      </c>
      <c r="AJ11" t="s">
        <v>533</v>
      </c>
      <c r="AK11" t="s">
        <v>269</v>
      </c>
    </row>
    <row r="12" spans="1:37" x14ac:dyDescent="0.25">
      <c r="A12" t="s">
        <v>246</v>
      </c>
      <c r="B12" t="s">
        <v>246</v>
      </c>
      <c r="C12" t="s">
        <v>203</v>
      </c>
      <c r="D12" t="s">
        <v>269</v>
      </c>
      <c r="K12" t="s">
        <v>478</v>
      </c>
      <c r="L12" t="s">
        <v>244</v>
      </c>
      <c r="M12" t="s">
        <v>245</v>
      </c>
      <c r="N12" t="s">
        <v>269</v>
      </c>
      <c r="P12" t="s">
        <v>236</v>
      </c>
      <c r="R12" t="s">
        <v>244</v>
      </c>
      <c r="T12" t="s">
        <v>469</v>
      </c>
      <c r="U12" t="s">
        <v>212</v>
      </c>
      <c r="V12" t="s">
        <v>364</v>
      </c>
      <c r="W12" t="s">
        <v>270</v>
      </c>
      <c r="X12">
        <f t="shared" si="1"/>
        <v>7</v>
      </c>
      <c r="Y12" t="s">
        <v>477</v>
      </c>
      <c r="Z12" t="s">
        <v>243</v>
      </c>
      <c r="AC12" t="s">
        <v>26</v>
      </c>
      <c r="AD12" t="s">
        <v>27</v>
      </c>
      <c r="AE12">
        <v>1</v>
      </c>
      <c r="AG12" t="s">
        <v>247</v>
      </c>
      <c r="AI12" t="s">
        <v>471</v>
      </c>
      <c r="AJ12" t="s">
        <v>219</v>
      </c>
      <c r="AK12" t="s">
        <v>466</v>
      </c>
    </row>
    <row r="13" spans="1:37" x14ac:dyDescent="0.25">
      <c r="A13" t="s">
        <v>478</v>
      </c>
      <c r="B13" t="s">
        <v>244</v>
      </c>
      <c r="C13" t="s">
        <v>245</v>
      </c>
      <c r="D13" t="s">
        <v>269</v>
      </c>
      <c r="K13" t="s">
        <v>478</v>
      </c>
      <c r="L13" t="s">
        <v>244</v>
      </c>
      <c r="M13" t="s">
        <v>460</v>
      </c>
      <c r="N13" t="s">
        <v>269</v>
      </c>
      <c r="P13" t="s">
        <v>246</v>
      </c>
      <c r="R13" t="s">
        <v>247</v>
      </c>
      <c r="T13" t="s">
        <v>469</v>
      </c>
      <c r="U13" t="s">
        <v>212</v>
      </c>
      <c r="V13" t="s">
        <v>573</v>
      </c>
      <c r="W13" t="s">
        <v>270</v>
      </c>
      <c r="X13">
        <f t="shared" si="1"/>
        <v>7</v>
      </c>
      <c r="Y13" t="s">
        <v>330</v>
      </c>
      <c r="Z13" t="s">
        <v>250</v>
      </c>
      <c r="AC13" t="s">
        <v>28</v>
      </c>
      <c r="AD13" t="s">
        <v>29</v>
      </c>
      <c r="AE13">
        <v>1</v>
      </c>
      <c r="AG13" t="s">
        <v>268</v>
      </c>
      <c r="AI13" t="s">
        <v>471</v>
      </c>
      <c r="AJ13" t="s">
        <v>219</v>
      </c>
      <c r="AK13" t="s">
        <v>269</v>
      </c>
    </row>
    <row r="14" spans="1:37" x14ac:dyDescent="0.25">
      <c r="A14" t="s">
        <v>478</v>
      </c>
      <c r="B14" t="s">
        <v>244</v>
      </c>
      <c r="C14" t="s">
        <v>460</v>
      </c>
      <c r="D14" t="s">
        <v>269</v>
      </c>
      <c r="K14" t="s">
        <v>479</v>
      </c>
      <c r="L14" t="s">
        <v>247</v>
      </c>
      <c r="M14" t="s">
        <v>203</v>
      </c>
      <c r="N14" t="s">
        <v>269</v>
      </c>
      <c r="P14" t="s">
        <v>244</v>
      </c>
      <c r="R14" t="s">
        <v>268</v>
      </c>
      <c r="T14" t="s">
        <v>469</v>
      </c>
      <c r="U14" t="s">
        <v>212</v>
      </c>
      <c r="V14" t="s">
        <v>362</v>
      </c>
      <c r="W14" t="s">
        <v>270</v>
      </c>
      <c r="X14">
        <f t="shared" si="1"/>
        <v>7</v>
      </c>
      <c r="Y14" t="s">
        <v>483</v>
      </c>
      <c r="Z14" t="s">
        <v>255</v>
      </c>
      <c r="AC14" t="s">
        <v>30</v>
      </c>
      <c r="AD14" t="s">
        <v>31</v>
      </c>
      <c r="AE14">
        <v>1</v>
      </c>
      <c r="AG14" t="s">
        <v>248</v>
      </c>
      <c r="AI14" t="s">
        <v>471</v>
      </c>
      <c r="AJ14" t="s">
        <v>219</v>
      </c>
      <c r="AK14" t="s">
        <v>270</v>
      </c>
    </row>
    <row r="15" spans="1:37" x14ac:dyDescent="0.25">
      <c r="A15" t="s">
        <v>479</v>
      </c>
      <c r="B15" t="s">
        <v>247</v>
      </c>
      <c r="C15" t="s">
        <v>203</v>
      </c>
      <c r="D15" t="s">
        <v>269</v>
      </c>
      <c r="K15" t="s">
        <v>481</v>
      </c>
      <c r="L15" t="s">
        <v>248</v>
      </c>
      <c r="M15" t="s">
        <v>203</v>
      </c>
      <c r="N15" t="s">
        <v>269</v>
      </c>
      <c r="P15" t="s">
        <v>247</v>
      </c>
      <c r="R15" t="s">
        <v>248</v>
      </c>
      <c r="T15" t="s">
        <v>470</v>
      </c>
      <c r="U15" t="s">
        <v>292</v>
      </c>
      <c r="V15" t="s">
        <v>307</v>
      </c>
      <c r="W15" t="s">
        <v>270</v>
      </c>
      <c r="X15">
        <f t="shared" si="1"/>
        <v>7</v>
      </c>
      <c r="Y15" t="s">
        <v>636</v>
      </c>
      <c r="Z15" t="s">
        <v>637</v>
      </c>
      <c r="AC15" t="s">
        <v>32</v>
      </c>
      <c r="AD15" t="s">
        <v>33</v>
      </c>
      <c r="AE15">
        <v>1</v>
      </c>
      <c r="AG15" t="s">
        <v>249</v>
      </c>
      <c r="AI15" t="s">
        <v>472</v>
      </c>
      <c r="AJ15" t="s">
        <v>220</v>
      </c>
      <c r="AK15" t="s">
        <v>466</v>
      </c>
    </row>
    <row r="16" spans="1:37" x14ac:dyDescent="0.25">
      <c r="A16" t="s">
        <v>480</v>
      </c>
      <c r="B16" t="s">
        <v>268</v>
      </c>
      <c r="C16" t="s">
        <v>203</v>
      </c>
      <c r="D16" t="s">
        <v>269</v>
      </c>
      <c r="K16" t="s">
        <v>330</v>
      </c>
      <c r="L16" t="s">
        <v>250</v>
      </c>
      <c r="M16" t="s">
        <v>633</v>
      </c>
      <c r="N16" t="s">
        <v>269</v>
      </c>
      <c r="P16" t="s">
        <v>268</v>
      </c>
      <c r="R16" t="s">
        <v>249</v>
      </c>
      <c r="T16" t="s">
        <v>470</v>
      </c>
      <c r="U16" t="s">
        <v>292</v>
      </c>
      <c r="V16" t="s">
        <v>206</v>
      </c>
      <c r="W16" t="s">
        <v>270</v>
      </c>
      <c r="X16">
        <f t="shared" si="1"/>
        <v>3</v>
      </c>
      <c r="Y16" t="s">
        <v>484</v>
      </c>
      <c r="Z16" t="s">
        <v>256</v>
      </c>
      <c r="AC16" t="s">
        <v>35</v>
      </c>
      <c r="AD16" t="s">
        <v>36</v>
      </c>
      <c r="AE16">
        <v>2</v>
      </c>
      <c r="AG16" t="s">
        <v>250</v>
      </c>
      <c r="AI16" t="s">
        <v>472</v>
      </c>
      <c r="AJ16" t="s">
        <v>220</v>
      </c>
      <c r="AK16" t="s">
        <v>269</v>
      </c>
    </row>
    <row r="17" spans="1:37" x14ac:dyDescent="0.25">
      <c r="A17" t="s">
        <v>481</v>
      </c>
      <c r="B17" t="s">
        <v>248</v>
      </c>
      <c r="C17" t="s">
        <v>203</v>
      </c>
      <c r="D17" t="s">
        <v>269</v>
      </c>
      <c r="K17" t="s">
        <v>483</v>
      </c>
      <c r="L17" t="s">
        <v>255</v>
      </c>
      <c r="M17" t="s">
        <v>203</v>
      </c>
      <c r="N17" t="s">
        <v>269</v>
      </c>
      <c r="P17" t="s">
        <v>248</v>
      </c>
      <c r="R17" t="s">
        <v>250</v>
      </c>
      <c r="T17" t="s">
        <v>470</v>
      </c>
      <c r="U17" t="s">
        <v>292</v>
      </c>
      <c r="V17" t="s">
        <v>306</v>
      </c>
      <c r="W17" t="s">
        <v>270</v>
      </c>
      <c r="X17">
        <f t="shared" si="1"/>
        <v>3</v>
      </c>
      <c r="Y17" t="s">
        <v>485</v>
      </c>
      <c r="Z17" t="s">
        <v>257</v>
      </c>
      <c r="AC17" t="s">
        <v>37</v>
      </c>
      <c r="AD17" t="s">
        <v>38</v>
      </c>
      <c r="AE17">
        <v>2</v>
      </c>
      <c r="AG17" t="s">
        <v>255</v>
      </c>
      <c r="AI17" t="s">
        <v>472</v>
      </c>
      <c r="AJ17" t="s">
        <v>220</v>
      </c>
      <c r="AK17" t="s">
        <v>270</v>
      </c>
    </row>
    <row r="18" spans="1:37" x14ac:dyDescent="0.25">
      <c r="A18" t="s">
        <v>482</v>
      </c>
      <c r="B18" t="s">
        <v>249</v>
      </c>
      <c r="C18" t="s">
        <v>203</v>
      </c>
      <c r="D18" t="s">
        <v>269</v>
      </c>
      <c r="K18" t="s">
        <v>636</v>
      </c>
      <c r="L18" t="s">
        <v>637</v>
      </c>
      <c r="M18" t="s">
        <v>203</v>
      </c>
      <c r="N18" t="s">
        <v>269</v>
      </c>
      <c r="P18" t="s">
        <v>249</v>
      </c>
      <c r="R18" t="s">
        <v>255</v>
      </c>
      <c r="T18" t="s">
        <v>471</v>
      </c>
      <c r="U18" t="s">
        <v>219</v>
      </c>
      <c r="V18" t="s">
        <v>457</v>
      </c>
      <c r="W18" t="s">
        <v>270</v>
      </c>
      <c r="X18">
        <f t="shared" si="1"/>
        <v>3</v>
      </c>
      <c r="Y18" t="s">
        <v>486</v>
      </c>
      <c r="Z18" t="s">
        <v>262</v>
      </c>
      <c r="AC18" t="s">
        <v>39</v>
      </c>
      <c r="AD18" t="s">
        <v>40</v>
      </c>
      <c r="AE18">
        <v>2</v>
      </c>
      <c r="AG18" t="s">
        <v>637</v>
      </c>
      <c r="AI18" t="s">
        <v>473</v>
      </c>
      <c r="AJ18" t="s">
        <v>225</v>
      </c>
      <c r="AK18" t="s">
        <v>466</v>
      </c>
    </row>
    <row r="19" spans="1:37" x14ac:dyDescent="0.25">
      <c r="A19" t="s">
        <v>330</v>
      </c>
      <c r="B19" t="s">
        <v>250</v>
      </c>
      <c r="C19" t="s">
        <v>633</v>
      </c>
      <c r="D19" t="s">
        <v>269</v>
      </c>
      <c r="K19" t="s">
        <v>484</v>
      </c>
      <c r="L19" t="s">
        <v>256</v>
      </c>
      <c r="M19" t="s">
        <v>203</v>
      </c>
      <c r="N19" t="s">
        <v>269</v>
      </c>
      <c r="P19" t="s">
        <v>250</v>
      </c>
      <c r="R19" t="s">
        <v>637</v>
      </c>
      <c r="T19" t="s">
        <v>471</v>
      </c>
      <c r="U19" t="s">
        <v>219</v>
      </c>
      <c r="V19" t="s">
        <v>381</v>
      </c>
      <c r="W19" t="s">
        <v>270</v>
      </c>
      <c r="X19">
        <f t="shared" si="1"/>
        <v>2</v>
      </c>
      <c r="Y19" t="s">
        <v>332</v>
      </c>
      <c r="Z19" t="s">
        <v>266</v>
      </c>
      <c r="AC19" t="s">
        <v>41</v>
      </c>
      <c r="AD19" t="s">
        <v>42</v>
      </c>
      <c r="AE19">
        <v>2</v>
      </c>
      <c r="AG19" t="s">
        <v>256</v>
      </c>
      <c r="AI19" t="s">
        <v>473</v>
      </c>
      <c r="AJ19" t="s">
        <v>225</v>
      </c>
      <c r="AK19" t="s">
        <v>269</v>
      </c>
    </row>
    <row r="20" spans="1:37" x14ac:dyDescent="0.25">
      <c r="A20" t="s">
        <v>330</v>
      </c>
      <c r="B20" t="s">
        <v>250</v>
      </c>
      <c r="C20" t="s">
        <v>634</v>
      </c>
      <c r="D20" t="s">
        <v>269</v>
      </c>
      <c r="K20" t="s">
        <v>486</v>
      </c>
      <c r="L20" t="s">
        <v>262</v>
      </c>
      <c r="M20" t="s">
        <v>203</v>
      </c>
      <c r="N20" t="s">
        <v>269</v>
      </c>
      <c r="P20" t="s">
        <v>255</v>
      </c>
      <c r="R20" t="s">
        <v>256</v>
      </c>
      <c r="T20" t="s">
        <v>472</v>
      </c>
      <c r="U20" t="s">
        <v>220</v>
      </c>
      <c r="V20" t="s">
        <v>221</v>
      </c>
      <c r="W20" t="s">
        <v>270</v>
      </c>
      <c r="X20">
        <f t="shared" si="1"/>
        <v>2</v>
      </c>
      <c r="Y20" t="s">
        <v>487</v>
      </c>
      <c r="Z20" t="s">
        <v>207</v>
      </c>
      <c r="AC20" t="s">
        <v>43</v>
      </c>
      <c r="AD20" t="s">
        <v>44</v>
      </c>
      <c r="AE20">
        <v>2</v>
      </c>
      <c r="AG20" t="s">
        <v>262</v>
      </c>
      <c r="AI20" t="s">
        <v>473</v>
      </c>
      <c r="AJ20" t="s">
        <v>225</v>
      </c>
      <c r="AK20" t="s">
        <v>270</v>
      </c>
    </row>
    <row r="21" spans="1:37" x14ac:dyDescent="0.25">
      <c r="A21" t="s">
        <v>483</v>
      </c>
      <c r="B21" t="s">
        <v>255</v>
      </c>
      <c r="C21" t="s">
        <v>203</v>
      </c>
      <c r="D21" t="s">
        <v>269</v>
      </c>
      <c r="K21" t="s">
        <v>332</v>
      </c>
      <c r="L21" t="s">
        <v>266</v>
      </c>
      <c r="M21" t="s">
        <v>203</v>
      </c>
      <c r="N21" t="s">
        <v>269</v>
      </c>
      <c r="P21" t="s">
        <v>637</v>
      </c>
      <c r="R21" t="s">
        <v>262</v>
      </c>
      <c r="T21" t="s">
        <v>472</v>
      </c>
      <c r="U21" t="s">
        <v>220</v>
      </c>
      <c r="V21" t="s">
        <v>222</v>
      </c>
      <c r="W21" t="s">
        <v>270</v>
      </c>
      <c r="X21">
        <f t="shared" si="1"/>
        <v>5</v>
      </c>
      <c r="Y21" t="s">
        <v>507</v>
      </c>
      <c r="Z21" t="s">
        <v>508</v>
      </c>
      <c r="AC21" t="s">
        <v>45</v>
      </c>
      <c r="AD21" t="s">
        <v>46</v>
      </c>
      <c r="AE21">
        <v>2</v>
      </c>
      <c r="AG21" t="s">
        <v>266</v>
      </c>
      <c r="AI21" t="s">
        <v>475</v>
      </c>
      <c r="AJ21" t="s">
        <v>236</v>
      </c>
      <c r="AK21" t="s">
        <v>466</v>
      </c>
    </row>
    <row r="22" spans="1:37" x14ac:dyDescent="0.25">
      <c r="A22" t="s">
        <v>636</v>
      </c>
      <c r="B22" t="s">
        <v>637</v>
      </c>
      <c r="C22" t="s">
        <v>203</v>
      </c>
      <c r="D22" t="s">
        <v>269</v>
      </c>
      <c r="K22" t="s">
        <v>487</v>
      </c>
      <c r="L22" t="s">
        <v>207</v>
      </c>
      <c r="M22" t="s">
        <v>211</v>
      </c>
      <c r="N22" t="s">
        <v>269</v>
      </c>
      <c r="P22" t="s">
        <v>256</v>
      </c>
      <c r="R22" t="s">
        <v>266</v>
      </c>
      <c r="T22" t="s">
        <v>472</v>
      </c>
      <c r="U22" t="s">
        <v>220</v>
      </c>
      <c r="V22" t="s">
        <v>223</v>
      </c>
      <c r="W22" t="s">
        <v>270</v>
      </c>
      <c r="X22">
        <f t="shared" si="1"/>
        <v>5</v>
      </c>
      <c r="Y22" t="s">
        <v>509</v>
      </c>
      <c r="Z22" t="s">
        <v>511</v>
      </c>
      <c r="AC22" t="s">
        <v>196</v>
      </c>
      <c r="AD22" t="s">
        <v>197</v>
      </c>
      <c r="AE22">
        <v>3</v>
      </c>
      <c r="AG22" t="s">
        <v>207</v>
      </c>
      <c r="AI22" t="s">
        <v>475</v>
      </c>
      <c r="AJ22" t="s">
        <v>236</v>
      </c>
      <c r="AK22" t="s">
        <v>269</v>
      </c>
    </row>
    <row r="23" spans="1:37" x14ac:dyDescent="0.25">
      <c r="A23" t="s">
        <v>484</v>
      </c>
      <c r="B23" t="s">
        <v>256</v>
      </c>
      <c r="C23" t="s">
        <v>203</v>
      </c>
      <c r="D23" t="s">
        <v>269</v>
      </c>
      <c r="P23" t="s">
        <v>262</v>
      </c>
      <c r="R23" t="s">
        <v>207</v>
      </c>
      <c r="T23" t="s">
        <v>472</v>
      </c>
      <c r="U23" t="s">
        <v>220</v>
      </c>
      <c r="V23" t="s">
        <v>224</v>
      </c>
      <c r="W23" t="s">
        <v>270</v>
      </c>
      <c r="X23">
        <f t="shared" si="1"/>
        <v>5</v>
      </c>
      <c r="AG23" t="s">
        <v>212</v>
      </c>
      <c r="AI23" t="s">
        <v>475</v>
      </c>
      <c r="AJ23" t="s">
        <v>236</v>
      </c>
      <c r="AK23" t="s">
        <v>270</v>
      </c>
    </row>
    <row r="24" spans="1:37" x14ac:dyDescent="0.25">
      <c r="A24" t="s">
        <v>486</v>
      </c>
      <c r="B24" t="s">
        <v>262</v>
      </c>
      <c r="C24" t="s">
        <v>203</v>
      </c>
      <c r="D24" t="s">
        <v>269</v>
      </c>
      <c r="P24" t="s">
        <v>266</v>
      </c>
      <c r="T24" t="s">
        <v>472</v>
      </c>
      <c r="U24" t="s">
        <v>220</v>
      </c>
      <c r="V24" t="s">
        <v>305</v>
      </c>
      <c r="W24" t="s">
        <v>270</v>
      </c>
      <c r="X24">
        <f t="shared" si="1"/>
        <v>5</v>
      </c>
      <c r="AG24" t="s">
        <v>226</v>
      </c>
      <c r="AI24" t="s">
        <v>246</v>
      </c>
      <c r="AJ24" t="s">
        <v>246</v>
      </c>
      <c r="AK24" t="s">
        <v>466</v>
      </c>
    </row>
    <row r="25" spans="1:37" x14ac:dyDescent="0.25">
      <c r="A25" t="s">
        <v>332</v>
      </c>
      <c r="B25" t="s">
        <v>266</v>
      </c>
      <c r="C25" t="s">
        <v>203</v>
      </c>
      <c r="D25" t="s">
        <v>269</v>
      </c>
      <c r="P25" t="s">
        <v>207</v>
      </c>
      <c r="T25" t="s">
        <v>473</v>
      </c>
      <c r="U25" t="s">
        <v>225</v>
      </c>
      <c r="V25" t="s">
        <v>366</v>
      </c>
      <c r="W25" t="s">
        <v>270</v>
      </c>
      <c r="X25">
        <f t="shared" si="1"/>
        <v>5</v>
      </c>
      <c r="AG25" t="s">
        <v>237</v>
      </c>
      <c r="AI25" t="s">
        <v>246</v>
      </c>
      <c r="AJ25" t="s">
        <v>246</v>
      </c>
      <c r="AK25" t="s">
        <v>269</v>
      </c>
    </row>
    <row r="26" spans="1:37" x14ac:dyDescent="0.25">
      <c r="A26" t="s">
        <v>487</v>
      </c>
      <c r="B26" t="s">
        <v>207</v>
      </c>
      <c r="C26" t="s">
        <v>211</v>
      </c>
      <c r="D26" t="s">
        <v>269</v>
      </c>
      <c r="T26" t="s">
        <v>473</v>
      </c>
      <c r="U26" t="s">
        <v>225</v>
      </c>
      <c r="V26" t="s">
        <v>367</v>
      </c>
      <c r="W26" t="s">
        <v>270</v>
      </c>
      <c r="X26">
        <f t="shared" si="1"/>
        <v>3</v>
      </c>
      <c r="AG26" t="s">
        <v>243</v>
      </c>
      <c r="AI26" t="s">
        <v>478</v>
      </c>
      <c r="AJ26" t="s">
        <v>244</v>
      </c>
      <c r="AK26" t="s">
        <v>466</v>
      </c>
    </row>
    <row r="27" spans="1:37" x14ac:dyDescent="0.25">
      <c r="A27" t="s">
        <v>467</v>
      </c>
      <c r="B27" t="s">
        <v>467</v>
      </c>
      <c r="C27" t="s">
        <v>211</v>
      </c>
      <c r="D27" t="s">
        <v>269</v>
      </c>
      <c r="T27" t="s">
        <v>473</v>
      </c>
      <c r="U27" t="s">
        <v>225</v>
      </c>
      <c r="V27" t="s">
        <v>373</v>
      </c>
      <c r="W27" t="s">
        <v>270</v>
      </c>
      <c r="X27">
        <f t="shared" si="1"/>
        <v>3</v>
      </c>
      <c r="AG27" t="s">
        <v>257</v>
      </c>
      <c r="AI27" t="s">
        <v>478</v>
      </c>
      <c r="AJ27" t="s">
        <v>244</v>
      </c>
      <c r="AK27" t="s">
        <v>269</v>
      </c>
    </row>
    <row r="28" spans="1:37" x14ac:dyDescent="0.25">
      <c r="T28" t="s">
        <v>474</v>
      </c>
      <c r="U28" t="s">
        <v>226</v>
      </c>
      <c r="V28" t="s">
        <v>227</v>
      </c>
      <c r="W28" t="s">
        <v>270</v>
      </c>
      <c r="X28">
        <f t="shared" si="1"/>
        <v>3</v>
      </c>
      <c r="AG28" t="s">
        <v>508</v>
      </c>
      <c r="AI28" t="s">
        <v>479</v>
      </c>
      <c r="AJ28" t="s">
        <v>247</v>
      </c>
      <c r="AK28" t="s">
        <v>466</v>
      </c>
    </row>
    <row r="29" spans="1:37" x14ac:dyDescent="0.25">
      <c r="T29" t="s">
        <v>474</v>
      </c>
      <c r="U29" t="s">
        <v>226</v>
      </c>
      <c r="V29" t="s">
        <v>301</v>
      </c>
      <c r="W29" t="s">
        <v>270</v>
      </c>
      <c r="X29">
        <f t="shared" si="1"/>
        <v>10</v>
      </c>
      <c r="AG29" t="s">
        <v>511</v>
      </c>
      <c r="AI29" t="s">
        <v>479</v>
      </c>
      <c r="AJ29" t="s">
        <v>247</v>
      </c>
      <c r="AK29" t="s">
        <v>269</v>
      </c>
    </row>
    <row r="30" spans="1:37" x14ac:dyDescent="0.25">
      <c r="T30" t="s">
        <v>474</v>
      </c>
      <c r="U30" t="s">
        <v>226</v>
      </c>
      <c r="V30" t="s">
        <v>229</v>
      </c>
      <c r="W30" t="s">
        <v>270</v>
      </c>
      <c r="X30">
        <f t="shared" si="1"/>
        <v>10</v>
      </c>
      <c r="AI30" t="s">
        <v>480</v>
      </c>
      <c r="AJ30" t="s">
        <v>268</v>
      </c>
      <c r="AK30" t="s">
        <v>466</v>
      </c>
    </row>
    <row r="31" spans="1:37" x14ac:dyDescent="0.25">
      <c r="T31" t="s">
        <v>474</v>
      </c>
      <c r="U31" t="s">
        <v>226</v>
      </c>
      <c r="V31" t="s">
        <v>230</v>
      </c>
      <c r="W31" t="s">
        <v>270</v>
      </c>
      <c r="X31">
        <f t="shared" si="1"/>
        <v>10</v>
      </c>
      <c r="AI31" t="s">
        <v>480</v>
      </c>
      <c r="AJ31" t="s">
        <v>268</v>
      </c>
      <c r="AK31" t="s">
        <v>269</v>
      </c>
    </row>
    <row r="32" spans="1:37" x14ac:dyDescent="0.25">
      <c r="T32" t="s">
        <v>474</v>
      </c>
      <c r="U32" t="s">
        <v>226</v>
      </c>
      <c r="V32" t="s">
        <v>231</v>
      </c>
      <c r="W32" t="s">
        <v>270</v>
      </c>
      <c r="X32">
        <f t="shared" si="1"/>
        <v>10</v>
      </c>
      <c r="AI32" t="s">
        <v>481</v>
      </c>
      <c r="AJ32" t="s">
        <v>248</v>
      </c>
      <c r="AK32" t="s">
        <v>466</v>
      </c>
    </row>
    <row r="33" spans="20:37" x14ac:dyDescent="0.25">
      <c r="T33" t="s">
        <v>474</v>
      </c>
      <c r="U33" t="s">
        <v>226</v>
      </c>
      <c r="V33" t="s">
        <v>232</v>
      </c>
      <c r="W33" t="s">
        <v>270</v>
      </c>
      <c r="X33">
        <f t="shared" si="1"/>
        <v>10</v>
      </c>
      <c r="AI33" t="s">
        <v>481</v>
      </c>
      <c r="AJ33" t="s">
        <v>248</v>
      </c>
      <c r="AK33" t="s">
        <v>269</v>
      </c>
    </row>
    <row r="34" spans="20:37" x14ac:dyDescent="0.25">
      <c r="T34" t="s">
        <v>474</v>
      </c>
      <c r="U34" t="s">
        <v>226</v>
      </c>
      <c r="V34" t="s">
        <v>233</v>
      </c>
      <c r="W34" t="s">
        <v>270</v>
      </c>
      <c r="X34">
        <f t="shared" si="1"/>
        <v>10</v>
      </c>
      <c r="AI34" t="s">
        <v>482</v>
      </c>
      <c r="AJ34" t="s">
        <v>249</v>
      </c>
      <c r="AK34" t="s">
        <v>466</v>
      </c>
    </row>
    <row r="35" spans="20:37" x14ac:dyDescent="0.25">
      <c r="T35" t="s">
        <v>474</v>
      </c>
      <c r="U35" t="s">
        <v>226</v>
      </c>
      <c r="V35" t="s">
        <v>234</v>
      </c>
      <c r="W35" t="s">
        <v>270</v>
      </c>
      <c r="X35">
        <f t="shared" si="1"/>
        <v>10</v>
      </c>
      <c r="AI35" t="s">
        <v>482</v>
      </c>
      <c r="AJ35" t="s">
        <v>249</v>
      </c>
      <c r="AK35" t="s">
        <v>269</v>
      </c>
    </row>
    <row r="36" spans="20:37" x14ac:dyDescent="0.25">
      <c r="T36" t="s">
        <v>474</v>
      </c>
      <c r="U36" t="s">
        <v>226</v>
      </c>
      <c r="V36" t="s">
        <v>235</v>
      </c>
      <c r="W36" t="s">
        <v>270</v>
      </c>
      <c r="X36">
        <f t="shared" si="1"/>
        <v>10</v>
      </c>
      <c r="AI36" t="s">
        <v>330</v>
      </c>
      <c r="AJ36" t="s">
        <v>250</v>
      </c>
      <c r="AK36" t="s">
        <v>466</v>
      </c>
    </row>
    <row r="37" spans="20:37" x14ac:dyDescent="0.25">
      <c r="T37" t="s">
        <v>474</v>
      </c>
      <c r="U37" t="s">
        <v>226</v>
      </c>
      <c r="V37" t="s">
        <v>570</v>
      </c>
      <c r="W37" t="s">
        <v>270</v>
      </c>
      <c r="X37">
        <f t="shared" si="1"/>
        <v>10</v>
      </c>
      <c r="AI37" t="s">
        <v>330</v>
      </c>
      <c r="AJ37" t="s">
        <v>250</v>
      </c>
      <c r="AK37" t="s">
        <v>269</v>
      </c>
    </row>
    <row r="38" spans="20:37" x14ac:dyDescent="0.25">
      <c r="T38" t="s">
        <v>475</v>
      </c>
      <c r="U38" t="s">
        <v>236</v>
      </c>
      <c r="V38" t="s">
        <v>630</v>
      </c>
      <c r="W38" t="s">
        <v>270</v>
      </c>
      <c r="X38">
        <f t="shared" si="1"/>
        <v>10</v>
      </c>
      <c r="AI38" t="s">
        <v>330</v>
      </c>
      <c r="AJ38" t="s">
        <v>250</v>
      </c>
      <c r="AK38" t="s">
        <v>270</v>
      </c>
    </row>
    <row r="39" spans="20:37" x14ac:dyDescent="0.25">
      <c r="T39" t="s">
        <v>475</v>
      </c>
      <c r="U39" t="s">
        <v>236</v>
      </c>
      <c r="V39" t="s">
        <v>628</v>
      </c>
      <c r="W39" t="s">
        <v>270</v>
      </c>
      <c r="X39">
        <f t="shared" si="1"/>
        <v>4</v>
      </c>
      <c r="AI39" t="s">
        <v>483</v>
      </c>
      <c r="AJ39" t="s">
        <v>255</v>
      </c>
      <c r="AK39" t="s">
        <v>466</v>
      </c>
    </row>
    <row r="40" spans="20:37" x14ac:dyDescent="0.25">
      <c r="T40" t="s">
        <v>475</v>
      </c>
      <c r="U40" t="s">
        <v>236</v>
      </c>
      <c r="V40" t="s">
        <v>629</v>
      </c>
      <c r="W40" t="s">
        <v>270</v>
      </c>
      <c r="X40">
        <f t="shared" si="1"/>
        <v>4</v>
      </c>
      <c r="AI40" t="s">
        <v>483</v>
      </c>
      <c r="AJ40" t="s">
        <v>255</v>
      </c>
      <c r="AK40" t="s">
        <v>269</v>
      </c>
    </row>
    <row r="41" spans="20:37" x14ac:dyDescent="0.25">
      <c r="T41" t="s">
        <v>475</v>
      </c>
      <c r="U41" t="s">
        <v>236</v>
      </c>
      <c r="V41" t="s">
        <v>631</v>
      </c>
      <c r="W41" t="s">
        <v>270</v>
      </c>
      <c r="X41">
        <f t="shared" ref="X41:X72" si="2">COUNTIF(T:T,T40)</f>
        <v>4</v>
      </c>
      <c r="AI41" t="s">
        <v>483</v>
      </c>
      <c r="AJ41" t="s">
        <v>255</v>
      </c>
      <c r="AK41" t="s">
        <v>270</v>
      </c>
    </row>
    <row r="42" spans="20:37" x14ac:dyDescent="0.25">
      <c r="T42" t="s">
        <v>476</v>
      </c>
      <c r="U42" t="s">
        <v>237</v>
      </c>
      <c r="V42" t="s">
        <v>242</v>
      </c>
      <c r="W42" t="s">
        <v>270</v>
      </c>
      <c r="X42">
        <f t="shared" si="2"/>
        <v>4</v>
      </c>
      <c r="AI42" t="s">
        <v>636</v>
      </c>
      <c r="AJ42" t="s">
        <v>637</v>
      </c>
      <c r="AK42" t="s">
        <v>466</v>
      </c>
    </row>
    <row r="43" spans="20:37" x14ac:dyDescent="0.25">
      <c r="T43" t="s">
        <v>476</v>
      </c>
      <c r="U43" t="s">
        <v>237</v>
      </c>
      <c r="V43" t="s">
        <v>228</v>
      </c>
      <c r="W43" t="s">
        <v>270</v>
      </c>
      <c r="X43">
        <f t="shared" si="2"/>
        <v>7</v>
      </c>
      <c r="AI43" t="s">
        <v>636</v>
      </c>
      <c r="AJ43" t="s">
        <v>637</v>
      </c>
      <c r="AK43" t="s">
        <v>269</v>
      </c>
    </row>
    <row r="44" spans="20:37" x14ac:dyDescent="0.25">
      <c r="T44" t="s">
        <v>476</v>
      </c>
      <c r="U44" t="s">
        <v>237</v>
      </c>
      <c r="V44" t="s">
        <v>464</v>
      </c>
      <c r="W44" t="s">
        <v>270</v>
      </c>
      <c r="X44">
        <f t="shared" si="2"/>
        <v>7</v>
      </c>
      <c r="AI44" t="s">
        <v>636</v>
      </c>
      <c r="AJ44" t="s">
        <v>637</v>
      </c>
      <c r="AK44" t="s">
        <v>270</v>
      </c>
    </row>
    <row r="45" spans="20:37" x14ac:dyDescent="0.25">
      <c r="T45" t="s">
        <v>476</v>
      </c>
      <c r="U45" t="s">
        <v>237</v>
      </c>
      <c r="V45" t="s">
        <v>238</v>
      </c>
      <c r="W45" t="s">
        <v>270</v>
      </c>
      <c r="X45">
        <f t="shared" si="2"/>
        <v>7</v>
      </c>
      <c r="AI45" t="s">
        <v>484</v>
      </c>
      <c r="AJ45" t="s">
        <v>256</v>
      </c>
      <c r="AK45" t="s">
        <v>466</v>
      </c>
    </row>
    <row r="46" spans="20:37" x14ac:dyDescent="0.25">
      <c r="T46" t="s">
        <v>476</v>
      </c>
      <c r="U46" t="s">
        <v>237</v>
      </c>
      <c r="V46" t="s">
        <v>239</v>
      </c>
      <c r="W46" t="s">
        <v>270</v>
      </c>
      <c r="X46">
        <f t="shared" si="2"/>
        <v>7</v>
      </c>
      <c r="AI46" t="s">
        <v>484</v>
      </c>
      <c r="AJ46" t="s">
        <v>256</v>
      </c>
      <c r="AK46" t="s">
        <v>269</v>
      </c>
    </row>
    <row r="47" spans="20:37" x14ac:dyDescent="0.25">
      <c r="T47" t="s">
        <v>476</v>
      </c>
      <c r="U47" t="s">
        <v>237</v>
      </c>
      <c r="V47" t="s">
        <v>240</v>
      </c>
      <c r="W47" t="s">
        <v>270</v>
      </c>
      <c r="X47">
        <f t="shared" si="2"/>
        <v>7</v>
      </c>
      <c r="AI47" t="s">
        <v>484</v>
      </c>
      <c r="AJ47" t="s">
        <v>256</v>
      </c>
      <c r="AK47" t="s">
        <v>270</v>
      </c>
    </row>
    <row r="48" spans="20:37" x14ac:dyDescent="0.25">
      <c r="T48" t="s">
        <v>476</v>
      </c>
      <c r="U48" t="s">
        <v>237</v>
      </c>
      <c r="V48" t="s">
        <v>241</v>
      </c>
      <c r="W48" t="s">
        <v>270</v>
      </c>
      <c r="X48">
        <f t="shared" si="2"/>
        <v>7</v>
      </c>
      <c r="AI48" t="s">
        <v>486</v>
      </c>
      <c r="AJ48" t="s">
        <v>262</v>
      </c>
      <c r="AK48" t="s">
        <v>466</v>
      </c>
    </row>
    <row r="49" spans="20:37" x14ac:dyDescent="0.25">
      <c r="T49" t="s">
        <v>477</v>
      </c>
      <c r="U49" t="s">
        <v>243</v>
      </c>
      <c r="V49" t="s">
        <v>378</v>
      </c>
      <c r="W49" t="s">
        <v>270</v>
      </c>
      <c r="X49">
        <f t="shared" si="2"/>
        <v>7</v>
      </c>
      <c r="AI49" t="s">
        <v>486</v>
      </c>
      <c r="AJ49" t="s">
        <v>262</v>
      </c>
      <c r="AK49" t="s">
        <v>269</v>
      </c>
    </row>
    <row r="50" spans="20:37" x14ac:dyDescent="0.25">
      <c r="T50" t="s">
        <v>477</v>
      </c>
      <c r="U50" t="s">
        <v>243</v>
      </c>
      <c r="V50" t="s">
        <v>360</v>
      </c>
      <c r="W50" t="s">
        <v>270</v>
      </c>
      <c r="X50">
        <f t="shared" si="2"/>
        <v>3</v>
      </c>
      <c r="AI50" t="s">
        <v>486</v>
      </c>
      <c r="AJ50" t="s">
        <v>262</v>
      </c>
      <c r="AK50" t="s">
        <v>270</v>
      </c>
    </row>
    <row r="51" spans="20:37" x14ac:dyDescent="0.25">
      <c r="T51" t="s">
        <v>477</v>
      </c>
      <c r="U51" t="s">
        <v>243</v>
      </c>
      <c r="V51" t="s">
        <v>581</v>
      </c>
      <c r="W51" t="s">
        <v>270</v>
      </c>
      <c r="X51">
        <f t="shared" si="2"/>
        <v>3</v>
      </c>
      <c r="AI51" t="s">
        <v>332</v>
      </c>
      <c r="AJ51" t="s">
        <v>266</v>
      </c>
      <c r="AK51" t="s">
        <v>466</v>
      </c>
    </row>
    <row r="52" spans="20:37" x14ac:dyDescent="0.25">
      <c r="T52" t="s">
        <v>330</v>
      </c>
      <c r="U52" t="s">
        <v>250</v>
      </c>
      <c r="V52" t="s">
        <v>252</v>
      </c>
      <c r="W52" t="s">
        <v>270</v>
      </c>
      <c r="X52">
        <f t="shared" si="2"/>
        <v>3</v>
      </c>
      <c r="AI52" t="s">
        <v>332</v>
      </c>
      <c r="AJ52" t="s">
        <v>266</v>
      </c>
      <c r="AK52" t="s">
        <v>269</v>
      </c>
    </row>
    <row r="53" spans="20:37" x14ac:dyDescent="0.25">
      <c r="T53" t="s">
        <v>330</v>
      </c>
      <c r="U53" t="s">
        <v>250</v>
      </c>
      <c r="V53" t="s">
        <v>253</v>
      </c>
      <c r="W53" t="s">
        <v>270</v>
      </c>
      <c r="X53">
        <f t="shared" si="2"/>
        <v>4</v>
      </c>
      <c r="AI53" t="s">
        <v>332</v>
      </c>
      <c r="AJ53" t="s">
        <v>266</v>
      </c>
      <c r="AK53" t="s">
        <v>270</v>
      </c>
    </row>
    <row r="54" spans="20:37" x14ac:dyDescent="0.25">
      <c r="T54" t="s">
        <v>330</v>
      </c>
      <c r="U54" t="s">
        <v>250</v>
      </c>
      <c r="V54" t="s">
        <v>254</v>
      </c>
      <c r="W54" t="s">
        <v>270</v>
      </c>
      <c r="X54">
        <f t="shared" si="2"/>
        <v>4</v>
      </c>
      <c r="AI54" t="s">
        <v>487</v>
      </c>
      <c r="AJ54" t="s">
        <v>207</v>
      </c>
      <c r="AK54" t="s">
        <v>466</v>
      </c>
    </row>
    <row r="55" spans="20:37" x14ac:dyDescent="0.25">
      <c r="T55" t="s">
        <v>330</v>
      </c>
      <c r="U55" t="s">
        <v>250</v>
      </c>
      <c r="V55" t="s">
        <v>599</v>
      </c>
      <c r="W55" t="s">
        <v>270</v>
      </c>
      <c r="X55">
        <f t="shared" si="2"/>
        <v>4</v>
      </c>
      <c r="AI55" t="s">
        <v>487</v>
      </c>
      <c r="AJ55" t="s">
        <v>207</v>
      </c>
      <c r="AK55" t="s">
        <v>269</v>
      </c>
    </row>
    <row r="56" spans="20:37" x14ac:dyDescent="0.25">
      <c r="T56" t="s">
        <v>483</v>
      </c>
      <c r="U56" t="s">
        <v>255</v>
      </c>
      <c r="V56" t="s">
        <v>205</v>
      </c>
      <c r="W56" t="s">
        <v>270</v>
      </c>
      <c r="X56">
        <f t="shared" si="2"/>
        <v>4</v>
      </c>
      <c r="AI56" t="s">
        <v>487</v>
      </c>
      <c r="AJ56" t="s">
        <v>207</v>
      </c>
      <c r="AK56" t="s">
        <v>270</v>
      </c>
    </row>
    <row r="57" spans="20:37" x14ac:dyDescent="0.25">
      <c r="T57" t="s">
        <v>636</v>
      </c>
      <c r="U57" t="s">
        <v>637</v>
      </c>
      <c r="V57" t="s">
        <v>304</v>
      </c>
      <c r="W57" t="s">
        <v>270</v>
      </c>
      <c r="X57">
        <f t="shared" si="2"/>
        <v>1</v>
      </c>
      <c r="AI57" t="s">
        <v>567</v>
      </c>
      <c r="AJ57" t="s">
        <v>567</v>
      </c>
      <c r="AK57" t="s">
        <v>567</v>
      </c>
    </row>
    <row r="58" spans="20:37" x14ac:dyDescent="0.25">
      <c r="T58" t="s">
        <v>636</v>
      </c>
      <c r="U58" t="s">
        <v>637</v>
      </c>
      <c r="V58" t="s">
        <v>303</v>
      </c>
      <c r="W58" t="s">
        <v>270</v>
      </c>
      <c r="X58">
        <f t="shared" si="2"/>
        <v>4</v>
      </c>
    </row>
    <row r="59" spans="20:37" x14ac:dyDescent="0.25">
      <c r="T59" t="s">
        <v>636</v>
      </c>
      <c r="U59" t="s">
        <v>637</v>
      </c>
      <c r="V59" t="s">
        <v>302</v>
      </c>
      <c r="W59" t="s">
        <v>270</v>
      </c>
      <c r="X59">
        <f t="shared" si="2"/>
        <v>4</v>
      </c>
    </row>
    <row r="60" spans="20:37" x14ac:dyDescent="0.25">
      <c r="T60" t="s">
        <v>636</v>
      </c>
      <c r="U60" t="s">
        <v>637</v>
      </c>
      <c r="V60" t="s">
        <v>205</v>
      </c>
      <c r="W60" t="s">
        <v>270</v>
      </c>
      <c r="X60">
        <f t="shared" si="2"/>
        <v>4</v>
      </c>
    </row>
    <row r="61" spans="20:37" x14ac:dyDescent="0.25">
      <c r="T61" t="s">
        <v>484</v>
      </c>
      <c r="U61" t="s">
        <v>256</v>
      </c>
      <c r="V61" t="s">
        <v>208</v>
      </c>
      <c r="W61" t="s">
        <v>270</v>
      </c>
      <c r="X61">
        <f t="shared" si="2"/>
        <v>4</v>
      </c>
    </row>
    <row r="62" spans="20:37" x14ac:dyDescent="0.25">
      <c r="T62" t="s">
        <v>484</v>
      </c>
      <c r="U62" t="s">
        <v>256</v>
      </c>
      <c r="V62" t="s">
        <v>209</v>
      </c>
      <c r="W62" t="s">
        <v>270</v>
      </c>
      <c r="X62">
        <f t="shared" si="2"/>
        <v>2</v>
      </c>
    </row>
    <row r="63" spans="20:37" x14ac:dyDescent="0.25">
      <c r="T63" t="s">
        <v>485</v>
      </c>
      <c r="U63" t="s">
        <v>257</v>
      </c>
      <c r="V63" t="s">
        <v>258</v>
      </c>
      <c r="W63" t="s">
        <v>270</v>
      </c>
      <c r="X63">
        <f t="shared" si="2"/>
        <v>2</v>
      </c>
    </row>
    <row r="64" spans="20:37" x14ac:dyDescent="0.25">
      <c r="T64" t="s">
        <v>485</v>
      </c>
      <c r="U64" t="s">
        <v>257</v>
      </c>
      <c r="V64" t="s">
        <v>259</v>
      </c>
      <c r="W64" t="s">
        <v>270</v>
      </c>
      <c r="X64">
        <f t="shared" si="2"/>
        <v>4</v>
      </c>
    </row>
    <row r="65" spans="20:24" x14ac:dyDescent="0.25">
      <c r="T65" t="s">
        <v>485</v>
      </c>
      <c r="U65" t="s">
        <v>257</v>
      </c>
      <c r="V65" t="s">
        <v>260</v>
      </c>
      <c r="W65" t="s">
        <v>270</v>
      </c>
      <c r="X65">
        <f t="shared" si="2"/>
        <v>4</v>
      </c>
    </row>
    <row r="66" spans="20:24" x14ac:dyDescent="0.25">
      <c r="T66" t="s">
        <v>485</v>
      </c>
      <c r="U66" t="s">
        <v>257</v>
      </c>
      <c r="V66" t="s">
        <v>261</v>
      </c>
      <c r="W66" t="s">
        <v>270</v>
      </c>
      <c r="X66">
        <f t="shared" si="2"/>
        <v>4</v>
      </c>
    </row>
    <row r="67" spans="20:24" x14ac:dyDescent="0.25">
      <c r="T67" t="s">
        <v>486</v>
      </c>
      <c r="U67" t="s">
        <v>262</v>
      </c>
      <c r="V67" t="s">
        <v>263</v>
      </c>
      <c r="W67" t="s">
        <v>270</v>
      </c>
      <c r="X67">
        <f t="shared" si="2"/>
        <v>4</v>
      </c>
    </row>
    <row r="68" spans="20:24" x14ac:dyDescent="0.25">
      <c r="T68" t="s">
        <v>486</v>
      </c>
      <c r="U68" t="s">
        <v>262</v>
      </c>
      <c r="V68" t="s">
        <v>264</v>
      </c>
      <c r="W68" t="s">
        <v>270</v>
      </c>
      <c r="X68">
        <f t="shared" si="2"/>
        <v>3</v>
      </c>
    </row>
    <row r="69" spans="20:24" x14ac:dyDescent="0.25">
      <c r="T69" t="s">
        <v>486</v>
      </c>
      <c r="U69" t="s">
        <v>262</v>
      </c>
      <c r="V69" t="s">
        <v>265</v>
      </c>
      <c r="W69" t="s">
        <v>270</v>
      </c>
      <c r="X69">
        <f t="shared" si="2"/>
        <v>3</v>
      </c>
    </row>
    <row r="70" spans="20:24" x14ac:dyDescent="0.25">
      <c r="T70" t="s">
        <v>332</v>
      </c>
      <c r="U70" t="s">
        <v>266</v>
      </c>
      <c r="V70" t="s">
        <v>267</v>
      </c>
      <c r="W70" t="s">
        <v>270</v>
      </c>
      <c r="X70">
        <f t="shared" si="2"/>
        <v>3</v>
      </c>
    </row>
    <row r="71" spans="20:24" x14ac:dyDescent="0.25">
      <c r="T71" t="s">
        <v>332</v>
      </c>
      <c r="U71" t="s">
        <v>266</v>
      </c>
      <c r="V71" t="s">
        <v>590</v>
      </c>
      <c r="W71" t="s">
        <v>270</v>
      </c>
      <c r="X71">
        <f t="shared" si="2"/>
        <v>3</v>
      </c>
    </row>
    <row r="72" spans="20:24" x14ac:dyDescent="0.25">
      <c r="T72" t="s">
        <v>332</v>
      </c>
      <c r="U72" t="s">
        <v>266</v>
      </c>
      <c r="V72" t="s">
        <v>582</v>
      </c>
      <c r="W72" t="s">
        <v>270</v>
      </c>
      <c r="X72">
        <f t="shared" si="2"/>
        <v>3</v>
      </c>
    </row>
    <row r="73" spans="20:24" x14ac:dyDescent="0.25">
      <c r="T73" t="s">
        <v>487</v>
      </c>
      <c r="U73" t="s">
        <v>207</v>
      </c>
      <c r="V73" t="s">
        <v>208</v>
      </c>
      <c r="W73" t="s">
        <v>270</v>
      </c>
      <c r="X73">
        <f t="shared" ref="X73:X79" si="3">COUNTIF(T:T,T72)</f>
        <v>3</v>
      </c>
    </row>
    <row r="74" spans="20:24" x14ac:dyDescent="0.25">
      <c r="T74" t="s">
        <v>487</v>
      </c>
      <c r="U74" t="s">
        <v>207</v>
      </c>
      <c r="V74" t="s">
        <v>209</v>
      </c>
      <c r="W74" t="s">
        <v>270</v>
      </c>
      <c r="X74">
        <f t="shared" si="3"/>
        <v>4</v>
      </c>
    </row>
    <row r="75" spans="20:24" x14ac:dyDescent="0.25">
      <c r="T75" t="s">
        <v>487</v>
      </c>
      <c r="U75" t="s">
        <v>207</v>
      </c>
      <c r="V75" t="s">
        <v>210</v>
      </c>
      <c r="W75" t="s">
        <v>270</v>
      </c>
      <c r="X75">
        <f t="shared" si="3"/>
        <v>4</v>
      </c>
    </row>
    <row r="76" spans="20:24" x14ac:dyDescent="0.25">
      <c r="T76" t="s">
        <v>487</v>
      </c>
      <c r="U76" t="s">
        <v>207</v>
      </c>
      <c r="V76" t="s">
        <v>385</v>
      </c>
      <c r="W76" t="s">
        <v>270</v>
      </c>
      <c r="X76">
        <f t="shared" si="3"/>
        <v>4</v>
      </c>
    </row>
    <row r="77" spans="20:24" x14ac:dyDescent="0.25">
      <c r="T77" t="s">
        <v>507</v>
      </c>
      <c r="U77" t="s">
        <v>508</v>
      </c>
      <c r="V77" t="s">
        <v>507</v>
      </c>
      <c r="W77" t="s">
        <v>270</v>
      </c>
      <c r="X77">
        <f t="shared" si="3"/>
        <v>4</v>
      </c>
    </row>
    <row r="78" spans="20:24" x14ac:dyDescent="0.25">
      <c r="T78" t="s">
        <v>509</v>
      </c>
      <c r="U78" t="s">
        <v>511</v>
      </c>
      <c r="V78" t="s">
        <v>510</v>
      </c>
      <c r="W78" t="s">
        <v>270</v>
      </c>
      <c r="X78">
        <f t="shared" si="3"/>
        <v>1</v>
      </c>
    </row>
    <row r="79" spans="20:24" x14ac:dyDescent="0.25">
      <c r="X79">
        <f t="shared" si="3"/>
        <v>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1719"/>
  <sheetViews>
    <sheetView showOutlineSymbols="0" showWhiteSpace="0" workbookViewId="0"/>
  </sheetViews>
  <sheetFormatPr defaultRowHeight="15" x14ac:dyDescent="0.25"/>
  <cols>
    <col min="1" max="1" width="62.5703125" bestFit="1" customWidth="1"/>
    <col min="2" max="2" width="62.5703125" customWidth="1"/>
    <col min="3" max="3" width="48.5703125" customWidth="1"/>
    <col min="4" max="4" width="31.7109375" customWidth="1"/>
    <col min="5" max="5" width="13.140625" customWidth="1"/>
    <col min="6" max="6" width="22" customWidth="1"/>
    <col min="7" max="7" width="10" customWidth="1"/>
    <col min="8" max="8" width="64.5703125" customWidth="1"/>
    <col min="9" max="9" width="25.7109375" style="7" bestFit="1" customWidth="1"/>
    <col min="10" max="10" width="8.7109375" customWidth="1"/>
    <col min="11" max="11" width="14.42578125" customWidth="1"/>
    <col min="12" max="12" width="23" bestFit="1" customWidth="1"/>
  </cols>
  <sheetData>
    <row r="1" spans="1:13" x14ac:dyDescent="0.25">
      <c r="A1" t="s">
        <v>415</v>
      </c>
      <c r="B1" t="s">
        <v>568</v>
      </c>
      <c r="C1" t="s">
        <v>336</v>
      </c>
      <c r="D1" t="s">
        <v>337</v>
      </c>
      <c r="E1" t="s">
        <v>465</v>
      </c>
      <c r="F1" t="s">
        <v>338</v>
      </c>
      <c r="G1" s="6" t="s">
        <v>339</v>
      </c>
      <c r="H1" t="s">
        <v>310</v>
      </c>
      <c r="I1" s="7" t="s">
        <v>340</v>
      </c>
      <c r="J1" t="s">
        <v>341</v>
      </c>
      <c r="K1" t="s">
        <v>342</v>
      </c>
      <c r="L1" t="s">
        <v>571</v>
      </c>
      <c r="M1" t="s">
        <v>502</v>
      </c>
    </row>
    <row r="2" spans="1:13" x14ac:dyDescent="0.25">
      <c r="A2" t="s">
        <v>659</v>
      </c>
      <c r="B2" t="s">
        <v>468</v>
      </c>
      <c r="C2" t="s">
        <v>0</v>
      </c>
      <c r="D2" t="s">
        <v>200</v>
      </c>
      <c r="E2" t="s">
        <v>270</v>
      </c>
      <c r="F2" s="8" t="s">
        <v>4</v>
      </c>
      <c r="G2" s="8">
        <v>36892</v>
      </c>
      <c r="H2" t="s">
        <v>5</v>
      </c>
      <c r="I2" s="7">
        <v>37577681588</v>
      </c>
      <c r="L2" s="7">
        <v>50185283716</v>
      </c>
      <c r="M2">
        <v>1</v>
      </c>
    </row>
    <row r="3" spans="1:13" x14ac:dyDescent="0.25">
      <c r="A3" t="s">
        <v>660</v>
      </c>
      <c r="B3" t="s">
        <v>468</v>
      </c>
      <c r="C3" t="s">
        <v>0</v>
      </c>
      <c r="D3" t="s">
        <v>201</v>
      </c>
      <c r="E3" t="s">
        <v>270</v>
      </c>
      <c r="F3" s="8" t="s">
        <v>4</v>
      </c>
      <c r="G3" s="8">
        <v>36892</v>
      </c>
      <c r="H3" t="s">
        <v>5</v>
      </c>
      <c r="I3" s="7">
        <v>55173858217</v>
      </c>
      <c r="L3" s="7">
        <v>89599596613</v>
      </c>
      <c r="M3">
        <v>1</v>
      </c>
    </row>
    <row r="4" spans="1:13" x14ac:dyDescent="0.25">
      <c r="A4" t="s">
        <v>661</v>
      </c>
      <c r="B4" t="s">
        <v>468</v>
      </c>
      <c r="C4" t="s">
        <v>0</v>
      </c>
      <c r="D4" t="s">
        <v>202</v>
      </c>
      <c r="E4" t="s">
        <v>270</v>
      </c>
      <c r="F4" s="8" t="s">
        <v>4</v>
      </c>
      <c r="G4" s="8">
        <v>36892</v>
      </c>
      <c r="H4" t="s">
        <v>5</v>
      </c>
      <c r="I4" s="7">
        <v>17177851708</v>
      </c>
      <c r="L4" s="7">
        <v>44497385600</v>
      </c>
      <c r="M4">
        <v>1</v>
      </c>
    </row>
    <row r="5" spans="1:13" x14ac:dyDescent="0.25">
      <c r="A5" t="s">
        <v>662</v>
      </c>
      <c r="B5" t="s">
        <v>468</v>
      </c>
      <c r="C5" t="s">
        <v>0</v>
      </c>
      <c r="D5" t="s">
        <v>308</v>
      </c>
      <c r="E5" t="s">
        <v>270</v>
      </c>
      <c r="F5" s="8" t="s">
        <v>4</v>
      </c>
      <c r="G5" s="8">
        <v>36892</v>
      </c>
      <c r="H5" t="s">
        <v>5</v>
      </c>
      <c r="I5" s="7">
        <v>68840893</v>
      </c>
      <c r="L5" s="7">
        <v>891110221</v>
      </c>
      <c r="M5">
        <v>1</v>
      </c>
    </row>
    <row r="6" spans="1:13" x14ac:dyDescent="0.25">
      <c r="A6" t="s">
        <v>663</v>
      </c>
      <c r="B6" t="s">
        <v>468</v>
      </c>
      <c r="C6" t="s">
        <v>0</v>
      </c>
      <c r="D6" t="s">
        <v>198</v>
      </c>
      <c r="E6" t="s">
        <v>270</v>
      </c>
      <c r="F6" s="8" t="s">
        <v>4</v>
      </c>
      <c r="G6" s="8">
        <v>36892</v>
      </c>
      <c r="H6" t="s">
        <v>5</v>
      </c>
      <c r="I6" s="7">
        <v>153964892</v>
      </c>
      <c r="L6" s="7">
        <v>1360016630</v>
      </c>
      <c r="M6">
        <v>1</v>
      </c>
    </row>
    <row r="7" spans="1:13" x14ac:dyDescent="0.25">
      <c r="A7" t="s">
        <v>664</v>
      </c>
      <c r="B7" t="s">
        <v>468</v>
      </c>
      <c r="C7" t="s">
        <v>0</v>
      </c>
      <c r="D7" t="s">
        <v>199</v>
      </c>
      <c r="E7" t="s">
        <v>269</v>
      </c>
      <c r="F7" s="8" t="s">
        <v>4</v>
      </c>
      <c r="G7" s="8">
        <v>36892</v>
      </c>
      <c r="H7" t="s">
        <v>5</v>
      </c>
      <c r="I7" s="7">
        <v>112720023229</v>
      </c>
      <c r="L7" s="7">
        <v>195045422077</v>
      </c>
      <c r="M7">
        <v>1</v>
      </c>
    </row>
    <row r="8" spans="1:13" x14ac:dyDescent="0.25">
      <c r="A8" t="s">
        <v>665</v>
      </c>
      <c r="B8" t="s">
        <v>469</v>
      </c>
      <c r="C8" t="s">
        <v>212</v>
      </c>
      <c r="D8" t="s">
        <v>213</v>
      </c>
      <c r="E8" t="s">
        <v>270</v>
      </c>
      <c r="F8" s="8" t="s">
        <v>4</v>
      </c>
      <c r="G8" s="8">
        <v>36892</v>
      </c>
      <c r="H8" t="s">
        <v>5</v>
      </c>
      <c r="I8" s="7">
        <v>1053898000</v>
      </c>
      <c r="L8" s="7">
        <v>1209774000</v>
      </c>
      <c r="M8">
        <v>1</v>
      </c>
    </row>
    <row r="9" spans="1:13" x14ac:dyDescent="0.25">
      <c r="A9" t="s">
        <v>666</v>
      </c>
      <c r="B9" t="s">
        <v>469</v>
      </c>
      <c r="C9" t="s">
        <v>212</v>
      </c>
      <c r="D9" t="s">
        <v>214</v>
      </c>
      <c r="E9" t="s">
        <v>270</v>
      </c>
      <c r="F9" s="8" t="s">
        <v>4</v>
      </c>
      <c r="G9" s="8">
        <v>36892</v>
      </c>
      <c r="H9" t="s">
        <v>5</v>
      </c>
      <c r="I9" s="7">
        <v>354836000</v>
      </c>
      <c r="L9" s="7">
        <v>10185099000</v>
      </c>
      <c r="M9">
        <v>1</v>
      </c>
    </row>
    <row r="10" spans="1:13" x14ac:dyDescent="0.25">
      <c r="A10" t="s">
        <v>667</v>
      </c>
      <c r="B10" t="s">
        <v>469</v>
      </c>
      <c r="C10" t="s">
        <v>212</v>
      </c>
      <c r="D10" t="s">
        <v>370</v>
      </c>
      <c r="E10" t="s">
        <v>270</v>
      </c>
      <c r="F10" s="8" t="s">
        <v>4</v>
      </c>
      <c r="G10" s="8">
        <v>36892</v>
      </c>
      <c r="H10" t="s">
        <v>5</v>
      </c>
      <c r="I10" s="7">
        <v>5280421000</v>
      </c>
      <c r="L10" s="7">
        <v>7250762000</v>
      </c>
      <c r="M10">
        <v>1</v>
      </c>
    </row>
    <row r="11" spans="1:13" x14ac:dyDescent="0.25">
      <c r="A11" t="s">
        <v>668</v>
      </c>
      <c r="B11" t="s">
        <v>469</v>
      </c>
      <c r="C11" t="s">
        <v>212</v>
      </c>
      <c r="D11" t="s">
        <v>365</v>
      </c>
      <c r="E11" t="s">
        <v>270</v>
      </c>
      <c r="F11" t="s">
        <v>4</v>
      </c>
      <c r="G11" s="8">
        <v>36892</v>
      </c>
      <c r="H11" t="s">
        <v>5</v>
      </c>
      <c r="I11" s="7">
        <v>12869586000</v>
      </c>
      <c r="L11" s="7">
        <v>22153880000</v>
      </c>
      <c r="M11">
        <v>1</v>
      </c>
    </row>
    <row r="12" spans="1:13" x14ac:dyDescent="0.25">
      <c r="A12" t="s">
        <v>669</v>
      </c>
      <c r="B12" t="s">
        <v>469</v>
      </c>
      <c r="C12" t="s">
        <v>212</v>
      </c>
      <c r="D12" t="s">
        <v>364</v>
      </c>
      <c r="E12" t="s">
        <v>270</v>
      </c>
      <c r="F12" s="8" t="s">
        <v>4</v>
      </c>
      <c r="G12" s="8">
        <v>36892</v>
      </c>
      <c r="H12" t="s">
        <v>5</v>
      </c>
      <c r="I12" s="7">
        <v>13207931000</v>
      </c>
      <c r="L12" s="7">
        <v>31842258000</v>
      </c>
      <c r="M12">
        <v>1</v>
      </c>
    </row>
    <row r="13" spans="1:13" x14ac:dyDescent="0.25">
      <c r="A13" t="s">
        <v>670</v>
      </c>
      <c r="B13" t="s">
        <v>469</v>
      </c>
      <c r="C13" t="s">
        <v>212</v>
      </c>
      <c r="D13" t="s">
        <v>573</v>
      </c>
      <c r="E13" t="s">
        <v>270</v>
      </c>
      <c r="F13" t="s">
        <v>4</v>
      </c>
      <c r="G13" s="8">
        <v>36892</v>
      </c>
      <c r="H13" t="s">
        <v>5</v>
      </c>
      <c r="I13" s="7">
        <v>4426970000</v>
      </c>
      <c r="L13" s="7">
        <v>16763779000</v>
      </c>
      <c r="M13">
        <v>1</v>
      </c>
    </row>
    <row r="14" spans="1:13" x14ac:dyDescent="0.25">
      <c r="A14" t="s">
        <v>671</v>
      </c>
      <c r="B14" t="s">
        <v>469</v>
      </c>
      <c r="C14" t="s">
        <v>212</v>
      </c>
      <c r="D14" t="s">
        <v>362</v>
      </c>
      <c r="E14" t="s">
        <v>270</v>
      </c>
      <c r="F14" s="8" t="s">
        <v>4</v>
      </c>
      <c r="G14" s="8">
        <v>36892</v>
      </c>
      <c r="H14" t="s">
        <v>5</v>
      </c>
      <c r="I14" s="7">
        <v>0</v>
      </c>
      <c r="L14" s="7">
        <v>58491556000</v>
      </c>
      <c r="M14">
        <v>1</v>
      </c>
    </row>
    <row r="15" spans="1:13" x14ac:dyDescent="0.25">
      <c r="A15" t="s">
        <v>672</v>
      </c>
      <c r="B15" t="s">
        <v>470</v>
      </c>
      <c r="C15" t="s">
        <v>292</v>
      </c>
      <c r="D15" t="s">
        <v>307</v>
      </c>
      <c r="E15" t="s">
        <v>270</v>
      </c>
      <c r="F15" t="s">
        <v>4</v>
      </c>
      <c r="G15" s="8">
        <v>36892</v>
      </c>
      <c r="H15" t="s">
        <v>5</v>
      </c>
      <c r="I15" s="7">
        <v>5357496702</v>
      </c>
      <c r="L15" s="7">
        <v>9764336905</v>
      </c>
      <c r="M15">
        <v>1</v>
      </c>
    </row>
    <row r="16" spans="1:13" x14ac:dyDescent="0.25">
      <c r="A16" t="s">
        <v>673</v>
      </c>
      <c r="B16" t="s">
        <v>470</v>
      </c>
      <c r="C16" t="s">
        <v>292</v>
      </c>
      <c r="D16" t="s">
        <v>206</v>
      </c>
      <c r="E16" t="s">
        <v>270</v>
      </c>
      <c r="F16" s="8" t="s">
        <v>4</v>
      </c>
      <c r="G16" s="8">
        <v>36892</v>
      </c>
      <c r="H16" t="s">
        <v>5</v>
      </c>
      <c r="I16" s="7">
        <v>0</v>
      </c>
      <c r="L16" s="7">
        <v>5411649516</v>
      </c>
      <c r="M16">
        <v>1</v>
      </c>
    </row>
    <row r="17" spans="1:13" x14ac:dyDescent="0.25">
      <c r="A17" t="s">
        <v>674</v>
      </c>
      <c r="B17" t="s">
        <v>470</v>
      </c>
      <c r="C17" t="s">
        <v>292</v>
      </c>
      <c r="D17" t="s">
        <v>203</v>
      </c>
      <c r="E17" t="s">
        <v>269</v>
      </c>
      <c r="F17" t="s">
        <v>4</v>
      </c>
      <c r="G17" s="8">
        <v>36892</v>
      </c>
      <c r="H17" t="s">
        <v>5</v>
      </c>
      <c r="I17" s="7">
        <v>329953409690</v>
      </c>
      <c r="L17" s="7">
        <v>599483569520</v>
      </c>
      <c r="M17">
        <v>1</v>
      </c>
    </row>
    <row r="18" spans="1:13" x14ac:dyDescent="0.25">
      <c r="A18" t="s">
        <v>675</v>
      </c>
      <c r="B18" t="s">
        <v>470</v>
      </c>
      <c r="C18" t="s">
        <v>292</v>
      </c>
      <c r="D18" t="s">
        <v>306</v>
      </c>
      <c r="E18" t="s">
        <v>270</v>
      </c>
      <c r="F18" s="8" t="s">
        <v>4</v>
      </c>
      <c r="G18" s="8">
        <v>36892</v>
      </c>
      <c r="H18" t="s">
        <v>5</v>
      </c>
      <c r="I18" s="7">
        <v>457154131</v>
      </c>
      <c r="L18" s="7">
        <v>9122399685</v>
      </c>
      <c r="M18">
        <v>1</v>
      </c>
    </row>
    <row r="19" spans="1:13" x14ac:dyDescent="0.25">
      <c r="A19" t="s">
        <v>676</v>
      </c>
      <c r="B19" t="s">
        <v>331</v>
      </c>
      <c r="C19" t="s">
        <v>215</v>
      </c>
      <c r="D19" t="s">
        <v>251</v>
      </c>
      <c r="E19" t="s">
        <v>269</v>
      </c>
      <c r="F19" t="s">
        <v>4</v>
      </c>
      <c r="G19" s="8">
        <v>36892</v>
      </c>
      <c r="H19" t="s">
        <v>5</v>
      </c>
      <c r="I19" s="7">
        <v>149980193355</v>
      </c>
      <c r="L19" s="7">
        <v>310261377494</v>
      </c>
      <c r="M19">
        <v>1</v>
      </c>
    </row>
    <row r="20" spans="1:13" x14ac:dyDescent="0.25">
      <c r="A20" t="s">
        <v>677</v>
      </c>
      <c r="B20" t="s">
        <v>331</v>
      </c>
      <c r="C20" t="s">
        <v>215</v>
      </c>
      <c r="D20" t="s">
        <v>216</v>
      </c>
      <c r="E20" t="s">
        <v>269</v>
      </c>
      <c r="F20" s="8" t="s">
        <v>4</v>
      </c>
      <c r="G20" s="8">
        <v>36892</v>
      </c>
      <c r="H20" t="s">
        <v>5</v>
      </c>
      <c r="I20" s="7">
        <v>6309175163</v>
      </c>
      <c r="L20" s="7">
        <v>15226914126</v>
      </c>
      <c r="M20">
        <v>1</v>
      </c>
    </row>
    <row r="21" spans="1:13" x14ac:dyDescent="0.25">
      <c r="A21" t="s">
        <v>678</v>
      </c>
      <c r="B21" t="s">
        <v>331</v>
      </c>
      <c r="C21" t="s">
        <v>215</v>
      </c>
      <c r="D21" t="s">
        <v>217</v>
      </c>
      <c r="E21" t="s">
        <v>269</v>
      </c>
      <c r="F21" t="s">
        <v>4</v>
      </c>
      <c r="G21" s="8">
        <v>36892</v>
      </c>
      <c r="H21" t="s">
        <v>5</v>
      </c>
      <c r="I21" s="7">
        <v>32712169778</v>
      </c>
      <c r="L21" s="7">
        <v>67671087956</v>
      </c>
      <c r="M21">
        <v>1</v>
      </c>
    </row>
    <row r="22" spans="1:13" x14ac:dyDescent="0.25">
      <c r="A22" t="s">
        <v>679</v>
      </c>
      <c r="B22" t="s">
        <v>333</v>
      </c>
      <c r="C22" t="s">
        <v>533</v>
      </c>
      <c r="D22" t="s">
        <v>203</v>
      </c>
      <c r="E22" t="s">
        <v>269</v>
      </c>
      <c r="F22" s="8" t="s">
        <v>4</v>
      </c>
      <c r="G22" s="8">
        <v>36892</v>
      </c>
      <c r="H22" t="s">
        <v>5</v>
      </c>
      <c r="I22" s="7">
        <v>32836132000</v>
      </c>
      <c r="L22" s="7">
        <v>60695593000</v>
      </c>
      <c r="M22">
        <v>1</v>
      </c>
    </row>
    <row r="23" spans="1:13" x14ac:dyDescent="0.25">
      <c r="A23" t="s">
        <v>680</v>
      </c>
      <c r="B23" t="s">
        <v>471</v>
      </c>
      <c r="C23" t="s">
        <v>219</v>
      </c>
      <c r="D23" t="s">
        <v>203</v>
      </c>
      <c r="E23" t="s">
        <v>269</v>
      </c>
      <c r="F23" t="s">
        <v>4</v>
      </c>
      <c r="G23" s="8">
        <v>36892</v>
      </c>
      <c r="H23" t="s">
        <v>5</v>
      </c>
      <c r="I23" s="7">
        <v>145463918652</v>
      </c>
      <c r="L23" s="7">
        <v>278736778404</v>
      </c>
      <c r="M23">
        <v>1</v>
      </c>
    </row>
    <row r="24" spans="1:13" x14ac:dyDescent="0.25">
      <c r="A24" t="s">
        <v>681</v>
      </c>
      <c r="B24" t="s">
        <v>471</v>
      </c>
      <c r="C24" t="s">
        <v>219</v>
      </c>
      <c r="D24" t="s">
        <v>457</v>
      </c>
      <c r="E24" t="s">
        <v>270</v>
      </c>
      <c r="F24" s="8" t="s">
        <v>4</v>
      </c>
      <c r="G24" s="8">
        <v>36892</v>
      </c>
      <c r="H24" t="s">
        <v>5</v>
      </c>
      <c r="I24" s="7">
        <v>64879709</v>
      </c>
      <c r="L24" s="7">
        <v>150706287</v>
      </c>
      <c r="M24">
        <v>1</v>
      </c>
    </row>
    <row r="25" spans="1:13" x14ac:dyDescent="0.25">
      <c r="A25" t="s">
        <v>682</v>
      </c>
      <c r="B25" t="s">
        <v>471</v>
      </c>
      <c r="C25" t="s">
        <v>219</v>
      </c>
      <c r="D25" t="s">
        <v>381</v>
      </c>
      <c r="E25" t="s">
        <v>270</v>
      </c>
      <c r="F25" t="s">
        <v>4</v>
      </c>
      <c r="G25" s="8">
        <v>36892</v>
      </c>
      <c r="H25" t="s">
        <v>5</v>
      </c>
      <c r="I25" s="7">
        <v>765992040</v>
      </c>
      <c r="L25" s="7">
        <v>1331924172</v>
      </c>
      <c r="M25">
        <v>1</v>
      </c>
    </row>
    <row r="26" spans="1:13" x14ac:dyDescent="0.25">
      <c r="A26" t="s">
        <v>683</v>
      </c>
      <c r="B26" t="s">
        <v>472</v>
      </c>
      <c r="C26" t="s">
        <v>220</v>
      </c>
      <c r="D26" t="s">
        <v>221</v>
      </c>
      <c r="E26" t="s">
        <v>270</v>
      </c>
      <c r="F26" t="s">
        <v>4</v>
      </c>
      <c r="G26" s="8">
        <v>36892</v>
      </c>
      <c r="H26" t="s">
        <v>5</v>
      </c>
      <c r="I26" s="7">
        <v>130891101000</v>
      </c>
      <c r="L26" s="7">
        <v>210379447000</v>
      </c>
      <c r="M26">
        <v>1</v>
      </c>
    </row>
    <row r="27" spans="1:13" x14ac:dyDescent="0.25">
      <c r="A27" t="s">
        <v>684</v>
      </c>
      <c r="B27" t="s">
        <v>472</v>
      </c>
      <c r="C27" t="s">
        <v>220</v>
      </c>
      <c r="D27" t="s">
        <v>222</v>
      </c>
      <c r="E27" t="s">
        <v>270</v>
      </c>
      <c r="F27" t="s">
        <v>4</v>
      </c>
      <c r="G27" s="8">
        <v>36892</v>
      </c>
      <c r="H27" t="s">
        <v>5</v>
      </c>
      <c r="I27" s="7">
        <v>11889461000</v>
      </c>
      <c r="L27" s="7">
        <v>35195197000</v>
      </c>
      <c r="M27">
        <v>1</v>
      </c>
    </row>
    <row r="28" spans="1:13" x14ac:dyDescent="0.25">
      <c r="A28" t="s">
        <v>685</v>
      </c>
      <c r="B28" t="s">
        <v>472</v>
      </c>
      <c r="C28" t="s">
        <v>220</v>
      </c>
      <c r="D28" t="s">
        <v>223</v>
      </c>
      <c r="E28" t="s">
        <v>270</v>
      </c>
      <c r="F28" t="s">
        <v>4</v>
      </c>
      <c r="G28" s="8">
        <v>36892</v>
      </c>
      <c r="H28" t="s">
        <v>5</v>
      </c>
      <c r="I28" s="7">
        <v>1480353000</v>
      </c>
      <c r="L28" s="7">
        <v>54187851000</v>
      </c>
      <c r="M28">
        <v>1</v>
      </c>
    </row>
    <row r="29" spans="1:13" x14ac:dyDescent="0.25">
      <c r="A29" t="s">
        <v>686</v>
      </c>
      <c r="B29" t="s">
        <v>472</v>
      </c>
      <c r="C29" t="s">
        <v>220</v>
      </c>
      <c r="D29" t="s">
        <v>224</v>
      </c>
      <c r="E29" t="s">
        <v>270</v>
      </c>
      <c r="F29" t="s">
        <v>4</v>
      </c>
      <c r="G29" s="8">
        <v>36892</v>
      </c>
      <c r="H29" t="s">
        <v>5</v>
      </c>
      <c r="I29" s="7">
        <v>2757398000</v>
      </c>
      <c r="L29" s="7">
        <v>3835522000</v>
      </c>
      <c r="M29">
        <v>1</v>
      </c>
    </row>
    <row r="30" spans="1:13" x14ac:dyDescent="0.25">
      <c r="A30" t="s">
        <v>687</v>
      </c>
      <c r="B30" t="s">
        <v>472</v>
      </c>
      <c r="C30" t="s">
        <v>220</v>
      </c>
      <c r="D30" t="s">
        <v>305</v>
      </c>
      <c r="E30" t="s">
        <v>270</v>
      </c>
      <c r="F30" t="s">
        <v>4</v>
      </c>
      <c r="G30" s="8">
        <v>36892</v>
      </c>
      <c r="H30" t="s">
        <v>5</v>
      </c>
      <c r="I30" s="7">
        <v>0</v>
      </c>
      <c r="K30" s="133"/>
      <c r="L30" s="7">
        <v>0</v>
      </c>
      <c r="M30">
        <v>1</v>
      </c>
    </row>
    <row r="31" spans="1:13" x14ac:dyDescent="0.25">
      <c r="A31" t="s">
        <v>688</v>
      </c>
      <c r="B31" t="s">
        <v>472</v>
      </c>
      <c r="C31" t="s">
        <v>220</v>
      </c>
      <c r="D31" t="s">
        <v>203</v>
      </c>
      <c r="E31" t="s">
        <v>269</v>
      </c>
      <c r="F31" t="s">
        <v>4</v>
      </c>
      <c r="G31" s="8">
        <v>36892</v>
      </c>
      <c r="H31" t="s">
        <v>5</v>
      </c>
      <c r="I31" s="7">
        <v>71526321000</v>
      </c>
      <c r="L31" s="7">
        <v>150910896000</v>
      </c>
      <c r="M31">
        <v>1</v>
      </c>
    </row>
    <row r="32" spans="1:13" x14ac:dyDescent="0.25">
      <c r="A32" t="s">
        <v>689</v>
      </c>
      <c r="B32" t="s">
        <v>473</v>
      </c>
      <c r="C32" t="s">
        <v>225</v>
      </c>
      <c r="D32" t="s">
        <v>366</v>
      </c>
      <c r="E32" t="s">
        <v>270</v>
      </c>
      <c r="F32" s="8" t="s">
        <v>4</v>
      </c>
      <c r="G32" s="8">
        <v>36892</v>
      </c>
      <c r="H32" t="s">
        <v>5</v>
      </c>
      <c r="I32" s="7">
        <v>1442769074</v>
      </c>
      <c r="L32" s="7">
        <v>3439632410</v>
      </c>
      <c r="M32">
        <v>1</v>
      </c>
    </row>
    <row r="33" spans="1:13" x14ac:dyDescent="0.25">
      <c r="A33" t="s">
        <v>690</v>
      </c>
      <c r="B33" t="s">
        <v>473</v>
      </c>
      <c r="C33" t="s">
        <v>225</v>
      </c>
      <c r="D33" t="s">
        <v>367</v>
      </c>
      <c r="E33" t="s">
        <v>270</v>
      </c>
      <c r="F33" s="8" t="s">
        <v>4</v>
      </c>
      <c r="G33" s="8">
        <v>36892</v>
      </c>
      <c r="H33" t="s">
        <v>5</v>
      </c>
      <c r="I33" s="7">
        <v>894467333</v>
      </c>
      <c r="L33" s="7">
        <v>3601903742</v>
      </c>
      <c r="M33">
        <v>1</v>
      </c>
    </row>
    <row r="34" spans="1:13" x14ac:dyDescent="0.25">
      <c r="A34" t="s">
        <v>691</v>
      </c>
      <c r="B34" t="s">
        <v>473</v>
      </c>
      <c r="C34" t="s">
        <v>225</v>
      </c>
      <c r="D34" t="s">
        <v>373</v>
      </c>
      <c r="E34" t="s">
        <v>270</v>
      </c>
      <c r="F34" s="8" t="s">
        <v>4</v>
      </c>
      <c r="G34" s="8">
        <v>36892</v>
      </c>
      <c r="H34" t="s">
        <v>5</v>
      </c>
      <c r="I34" s="7">
        <v>0</v>
      </c>
      <c r="L34" s="7">
        <v>2032897322</v>
      </c>
      <c r="M34">
        <v>1</v>
      </c>
    </row>
    <row r="35" spans="1:13" x14ac:dyDescent="0.25">
      <c r="A35" t="s">
        <v>692</v>
      </c>
      <c r="B35" t="s">
        <v>473</v>
      </c>
      <c r="C35" t="s">
        <v>225</v>
      </c>
      <c r="D35" t="s">
        <v>203</v>
      </c>
      <c r="E35" t="s">
        <v>269</v>
      </c>
      <c r="F35" s="8" t="s">
        <v>4</v>
      </c>
      <c r="G35" s="8">
        <v>36892</v>
      </c>
      <c r="H35" t="s">
        <v>5</v>
      </c>
      <c r="I35" s="7">
        <v>540194408735</v>
      </c>
      <c r="L35" s="7">
        <v>983182712065</v>
      </c>
      <c r="M35">
        <v>1</v>
      </c>
    </row>
    <row r="36" spans="1:13" x14ac:dyDescent="0.25">
      <c r="A36" t="s">
        <v>693</v>
      </c>
      <c r="B36" t="s">
        <v>474</v>
      </c>
      <c r="C36" t="s">
        <v>226</v>
      </c>
      <c r="D36" t="s">
        <v>227</v>
      </c>
      <c r="E36" t="s">
        <v>270</v>
      </c>
      <c r="F36" s="8" t="s">
        <v>4</v>
      </c>
      <c r="G36" s="8">
        <v>36892</v>
      </c>
      <c r="H36" t="s">
        <v>5</v>
      </c>
      <c r="I36" s="7">
        <v>1263050840</v>
      </c>
      <c r="L36" s="7">
        <v>1565286544</v>
      </c>
      <c r="M36">
        <v>1</v>
      </c>
    </row>
    <row r="37" spans="1:13" x14ac:dyDescent="0.25">
      <c r="A37" t="s">
        <v>694</v>
      </c>
      <c r="B37" t="s">
        <v>474</v>
      </c>
      <c r="C37" t="s">
        <v>226</v>
      </c>
      <c r="D37" t="s">
        <v>301</v>
      </c>
      <c r="E37" t="s">
        <v>270</v>
      </c>
      <c r="F37" s="8" t="s">
        <v>4</v>
      </c>
      <c r="G37" s="8">
        <v>36892</v>
      </c>
      <c r="H37" t="s">
        <v>5</v>
      </c>
      <c r="I37" s="7">
        <v>1127083192</v>
      </c>
      <c r="L37" s="7">
        <v>4154359457</v>
      </c>
      <c r="M37">
        <v>1</v>
      </c>
    </row>
    <row r="38" spans="1:13" x14ac:dyDescent="0.25">
      <c r="A38" t="s">
        <v>695</v>
      </c>
      <c r="B38" t="s">
        <v>474</v>
      </c>
      <c r="C38" t="s">
        <v>226</v>
      </c>
      <c r="D38" t="s">
        <v>229</v>
      </c>
      <c r="E38" t="s">
        <v>270</v>
      </c>
      <c r="F38" s="8" t="s">
        <v>4</v>
      </c>
      <c r="G38" s="8">
        <v>36892</v>
      </c>
      <c r="H38" t="s">
        <v>5</v>
      </c>
      <c r="I38" s="7">
        <v>0</v>
      </c>
      <c r="L38" s="7">
        <v>4178737190</v>
      </c>
      <c r="M38">
        <v>1</v>
      </c>
    </row>
    <row r="39" spans="1:13" x14ac:dyDescent="0.25">
      <c r="A39" t="s">
        <v>696</v>
      </c>
      <c r="B39" t="s">
        <v>474</v>
      </c>
      <c r="C39" t="s">
        <v>226</v>
      </c>
      <c r="D39" t="s">
        <v>230</v>
      </c>
      <c r="E39" t="s">
        <v>270</v>
      </c>
      <c r="F39" s="8" t="s">
        <v>4</v>
      </c>
      <c r="G39" s="8">
        <v>36892</v>
      </c>
      <c r="H39" t="s">
        <v>5</v>
      </c>
      <c r="I39" s="7">
        <v>0</v>
      </c>
      <c r="L39" s="7">
        <v>46078829939</v>
      </c>
      <c r="M39">
        <v>1</v>
      </c>
    </row>
    <row r="40" spans="1:13" x14ac:dyDescent="0.25">
      <c r="A40" t="s">
        <v>697</v>
      </c>
      <c r="B40" t="s">
        <v>474</v>
      </c>
      <c r="C40" t="s">
        <v>226</v>
      </c>
      <c r="D40" t="s">
        <v>231</v>
      </c>
      <c r="E40" t="s">
        <v>270</v>
      </c>
      <c r="F40" s="8" t="s">
        <v>4</v>
      </c>
      <c r="G40" s="8">
        <v>36892</v>
      </c>
      <c r="H40" t="s">
        <v>5</v>
      </c>
      <c r="I40" s="7">
        <v>110936818</v>
      </c>
      <c r="L40" s="7">
        <v>733170416</v>
      </c>
      <c r="M40">
        <v>1</v>
      </c>
    </row>
    <row r="41" spans="1:13" x14ac:dyDescent="0.25">
      <c r="A41" t="s">
        <v>698</v>
      </c>
      <c r="B41" t="s">
        <v>474</v>
      </c>
      <c r="C41" t="s">
        <v>226</v>
      </c>
      <c r="D41" t="s">
        <v>232</v>
      </c>
      <c r="E41" t="s">
        <v>270</v>
      </c>
      <c r="F41" s="8" t="s">
        <v>4</v>
      </c>
      <c r="G41" s="8">
        <v>36892</v>
      </c>
      <c r="H41" t="s">
        <v>5</v>
      </c>
      <c r="I41" s="7">
        <v>868290116</v>
      </c>
      <c r="L41" s="7">
        <v>4596812359</v>
      </c>
      <c r="M41">
        <v>1</v>
      </c>
    </row>
    <row r="42" spans="1:13" x14ac:dyDescent="0.25">
      <c r="A42" t="s">
        <v>699</v>
      </c>
      <c r="B42" t="s">
        <v>474</v>
      </c>
      <c r="C42" t="s">
        <v>226</v>
      </c>
      <c r="D42" t="s">
        <v>233</v>
      </c>
      <c r="E42" t="s">
        <v>270</v>
      </c>
      <c r="F42" s="8" t="s">
        <v>4</v>
      </c>
      <c r="G42" s="8">
        <v>36892</v>
      </c>
      <c r="H42" t="s">
        <v>5</v>
      </c>
      <c r="I42" s="7">
        <v>2052825914</v>
      </c>
      <c r="K42" s="133"/>
      <c r="L42" s="7">
        <v>6739103718</v>
      </c>
      <c r="M42">
        <v>1</v>
      </c>
    </row>
    <row r="43" spans="1:13" x14ac:dyDescent="0.25">
      <c r="A43" t="s">
        <v>700</v>
      </c>
      <c r="B43" t="s">
        <v>474</v>
      </c>
      <c r="C43" t="s">
        <v>226</v>
      </c>
      <c r="D43" t="s">
        <v>234</v>
      </c>
      <c r="E43" t="s">
        <v>270</v>
      </c>
      <c r="F43" s="8" t="s">
        <v>4</v>
      </c>
      <c r="G43" s="8">
        <v>36892</v>
      </c>
      <c r="H43" t="s">
        <v>5</v>
      </c>
      <c r="I43" s="7">
        <v>3444545421</v>
      </c>
      <c r="L43" s="7">
        <v>8239367205</v>
      </c>
      <c r="M43">
        <v>1</v>
      </c>
    </row>
    <row r="44" spans="1:13" x14ac:dyDescent="0.25">
      <c r="A44" t="s">
        <v>701</v>
      </c>
      <c r="B44" t="s">
        <v>474</v>
      </c>
      <c r="C44" t="s">
        <v>226</v>
      </c>
      <c r="D44" t="s">
        <v>235</v>
      </c>
      <c r="E44" t="s">
        <v>270</v>
      </c>
      <c r="F44" s="8" t="s">
        <v>4</v>
      </c>
      <c r="G44" s="8">
        <v>36892</v>
      </c>
      <c r="H44" t="s">
        <v>5</v>
      </c>
      <c r="I44" s="7">
        <v>3966316425</v>
      </c>
      <c r="L44" s="7">
        <v>7955312120</v>
      </c>
      <c r="M44">
        <v>1</v>
      </c>
    </row>
    <row r="45" spans="1:13" x14ac:dyDescent="0.25">
      <c r="A45" t="s">
        <v>702</v>
      </c>
      <c r="B45" t="s">
        <v>474</v>
      </c>
      <c r="C45" t="s">
        <v>226</v>
      </c>
      <c r="D45" t="s">
        <v>570</v>
      </c>
      <c r="E45" t="s">
        <v>270</v>
      </c>
      <c r="F45" s="8" t="s">
        <v>4</v>
      </c>
      <c r="G45" s="8">
        <v>36892</v>
      </c>
      <c r="H45" t="s">
        <v>5</v>
      </c>
      <c r="I45" s="7">
        <v>129014226</v>
      </c>
      <c r="L45" s="7">
        <v>186808058</v>
      </c>
      <c r="M45">
        <v>1</v>
      </c>
    </row>
    <row r="46" spans="1:13" x14ac:dyDescent="0.25">
      <c r="A46" t="s">
        <v>703</v>
      </c>
      <c r="B46" t="s">
        <v>475</v>
      </c>
      <c r="C46" t="s">
        <v>236</v>
      </c>
      <c r="D46" t="s">
        <v>628</v>
      </c>
      <c r="E46" t="s">
        <v>270</v>
      </c>
      <c r="F46" s="8" t="s">
        <v>4</v>
      </c>
      <c r="G46" s="8">
        <v>36892</v>
      </c>
      <c r="H46" t="s">
        <v>5</v>
      </c>
      <c r="I46" s="7">
        <v>16230586045</v>
      </c>
      <c r="L46" s="7">
        <v>33391986272</v>
      </c>
      <c r="M46">
        <v>1</v>
      </c>
    </row>
    <row r="47" spans="1:13" x14ac:dyDescent="0.25">
      <c r="A47" t="s">
        <v>704</v>
      </c>
      <c r="B47" t="s">
        <v>475</v>
      </c>
      <c r="C47" t="s">
        <v>236</v>
      </c>
      <c r="D47" t="s">
        <v>629</v>
      </c>
      <c r="E47" t="s">
        <v>270</v>
      </c>
      <c r="F47" s="8" t="s">
        <v>4</v>
      </c>
      <c r="G47" s="8">
        <v>36892</v>
      </c>
      <c r="H47" t="s">
        <v>5</v>
      </c>
      <c r="I47" s="7">
        <v>10528194375</v>
      </c>
      <c r="L47" s="7">
        <v>28433897982</v>
      </c>
      <c r="M47">
        <v>1</v>
      </c>
    </row>
    <row r="48" spans="1:13" x14ac:dyDescent="0.25">
      <c r="A48" t="s">
        <v>705</v>
      </c>
      <c r="B48" t="s">
        <v>475</v>
      </c>
      <c r="C48" t="s">
        <v>236</v>
      </c>
      <c r="D48" t="s">
        <v>630</v>
      </c>
      <c r="E48" t="s">
        <v>270</v>
      </c>
      <c r="F48" t="s">
        <v>4</v>
      </c>
      <c r="G48" s="8">
        <v>36892</v>
      </c>
      <c r="H48" t="s">
        <v>5</v>
      </c>
      <c r="I48" s="7">
        <v>22900604762</v>
      </c>
      <c r="L48" s="7">
        <v>41655996484</v>
      </c>
      <c r="M48">
        <v>1</v>
      </c>
    </row>
    <row r="49" spans="1:13" x14ac:dyDescent="0.25">
      <c r="A49" t="s">
        <v>706</v>
      </c>
      <c r="B49" t="s">
        <v>475</v>
      </c>
      <c r="C49" t="s">
        <v>236</v>
      </c>
      <c r="D49" t="s">
        <v>631</v>
      </c>
      <c r="E49" t="s">
        <v>270</v>
      </c>
      <c r="F49" t="s">
        <v>4</v>
      </c>
      <c r="G49" s="8">
        <v>36892</v>
      </c>
      <c r="H49" t="s">
        <v>5</v>
      </c>
      <c r="I49" s="7">
        <v>0</v>
      </c>
      <c r="L49" s="7">
        <v>17683096128</v>
      </c>
      <c r="M49">
        <v>1</v>
      </c>
    </row>
    <row r="50" spans="1:13" x14ac:dyDescent="0.25">
      <c r="A50" t="s">
        <v>707</v>
      </c>
      <c r="B50" t="s">
        <v>475</v>
      </c>
      <c r="C50" t="s">
        <v>236</v>
      </c>
      <c r="D50" t="s">
        <v>632</v>
      </c>
      <c r="E50" t="s">
        <v>269</v>
      </c>
      <c r="F50" t="s">
        <v>4</v>
      </c>
      <c r="G50" s="8">
        <v>36892</v>
      </c>
      <c r="H50" t="s">
        <v>5</v>
      </c>
      <c r="I50" s="7">
        <v>17211302011</v>
      </c>
      <c r="L50" s="7">
        <v>38791266538</v>
      </c>
      <c r="M50">
        <v>1</v>
      </c>
    </row>
    <row r="51" spans="1:13" x14ac:dyDescent="0.25">
      <c r="A51" t="s">
        <v>708</v>
      </c>
      <c r="B51" t="s">
        <v>476</v>
      </c>
      <c r="C51" t="s">
        <v>237</v>
      </c>
      <c r="D51" t="s">
        <v>242</v>
      </c>
      <c r="E51" t="s">
        <v>270</v>
      </c>
      <c r="F51" t="s">
        <v>4</v>
      </c>
      <c r="G51" s="8">
        <v>36892</v>
      </c>
      <c r="H51" t="s">
        <v>5</v>
      </c>
      <c r="I51" s="7">
        <v>52371875</v>
      </c>
      <c r="L51" s="7">
        <v>77422761</v>
      </c>
      <c r="M51">
        <v>1</v>
      </c>
    </row>
    <row r="52" spans="1:13" x14ac:dyDescent="0.25">
      <c r="A52" t="s">
        <v>709</v>
      </c>
      <c r="B52" t="s">
        <v>476</v>
      </c>
      <c r="C52" t="s">
        <v>237</v>
      </c>
      <c r="D52" t="s">
        <v>228</v>
      </c>
      <c r="E52" t="s">
        <v>270</v>
      </c>
      <c r="F52" t="s">
        <v>4</v>
      </c>
      <c r="G52" s="8">
        <v>36892</v>
      </c>
      <c r="H52" t="s">
        <v>5</v>
      </c>
      <c r="I52" s="7">
        <v>0</v>
      </c>
      <c r="L52" s="7">
        <v>2672173342</v>
      </c>
      <c r="M52">
        <v>1</v>
      </c>
    </row>
    <row r="53" spans="1:13" x14ac:dyDescent="0.25">
      <c r="A53" t="s">
        <v>710</v>
      </c>
      <c r="B53" t="s">
        <v>476</v>
      </c>
      <c r="C53" t="s">
        <v>237</v>
      </c>
      <c r="D53" t="s">
        <v>464</v>
      </c>
      <c r="E53" t="s">
        <v>270</v>
      </c>
      <c r="F53" t="s">
        <v>4</v>
      </c>
      <c r="G53" s="8">
        <v>36892</v>
      </c>
      <c r="H53" t="s">
        <v>5</v>
      </c>
      <c r="I53" s="7">
        <v>467561650</v>
      </c>
      <c r="L53" s="7">
        <v>1120256617</v>
      </c>
      <c r="M53">
        <v>1</v>
      </c>
    </row>
    <row r="54" spans="1:13" x14ac:dyDescent="0.25">
      <c r="A54" t="s">
        <v>711</v>
      </c>
      <c r="B54" t="s">
        <v>476</v>
      </c>
      <c r="C54" t="s">
        <v>237</v>
      </c>
      <c r="D54" t="s">
        <v>238</v>
      </c>
      <c r="E54" t="s">
        <v>270</v>
      </c>
      <c r="F54" t="s">
        <v>4</v>
      </c>
      <c r="G54" s="8">
        <v>36892</v>
      </c>
      <c r="H54" t="s">
        <v>5</v>
      </c>
      <c r="I54" s="7">
        <v>0</v>
      </c>
      <c r="L54" s="7">
        <v>858542993</v>
      </c>
      <c r="M54">
        <v>1</v>
      </c>
    </row>
    <row r="55" spans="1:13" x14ac:dyDescent="0.25">
      <c r="A55" t="s">
        <v>712</v>
      </c>
      <c r="B55" t="s">
        <v>476</v>
      </c>
      <c r="C55" t="s">
        <v>237</v>
      </c>
      <c r="D55" t="s">
        <v>239</v>
      </c>
      <c r="E55" t="s">
        <v>270</v>
      </c>
      <c r="F55" t="s">
        <v>4</v>
      </c>
      <c r="G55" s="8">
        <v>36892</v>
      </c>
      <c r="H55" s="140" t="s">
        <v>5</v>
      </c>
      <c r="I55" s="7">
        <v>460438905</v>
      </c>
      <c r="L55" s="7">
        <v>857579764</v>
      </c>
      <c r="M55">
        <v>1</v>
      </c>
    </row>
    <row r="56" spans="1:13" x14ac:dyDescent="0.25">
      <c r="A56" t="s">
        <v>713</v>
      </c>
      <c r="B56" t="s">
        <v>476</v>
      </c>
      <c r="C56" t="s">
        <v>237</v>
      </c>
      <c r="D56" t="s">
        <v>240</v>
      </c>
      <c r="E56" t="s">
        <v>270</v>
      </c>
      <c r="F56" t="s">
        <v>4</v>
      </c>
      <c r="G56" s="8">
        <v>36892</v>
      </c>
      <c r="H56" t="s">
        <v>5</v>
      </c>
      <c r="I56" s="7">
        <v>59090595</v>
      </c>
      <c r="L56" s="7">
        <v>93471759</v>
      </c>
      <c r="M56">
        <v>1</v>
      </c>
    </row>
    <row r="57" spans="1:13" x14ac:dyDescent="0.25">
      <c r="A57" t="s">
        <v>714</v>
      </c>
      <c r="B57" t="s">
        <v>476</v>
      </c>
      <c r="C57" t="s">
        <v>237</v>
      </c>
      <c r="D57" t="s">
        <v>241</v>
      </c>
      <c r="E57" t="s">
        <v>270</v>
      </c>
      <c r="F57" t="s">
        <v>4</v>
      </c>
      <c r="G57" s="8">
        <v>36892</v>
      </c>
      <c r="H57" t="s">
        <v>5</v>
      </c>
      <c r="I57" s="7">
        <v>41433877</v>
      </c>
      <c r="L57" s="7">
        <v>53446428</v>
      </c>
      <c r="M57">
        <v>1</v>
      </c>
    </row>
    <row r="58" spans="1:13" x14ac:dyDescent="0.25">
      <c r="A58" t="s">
        <v>715</v>
      </c>
      <c r="B58" t="s">
        <v>477</v>
      </c>
      <c r="C58" t="s">
        <v>243</v>
      </c>
      <c r="D58" t="s">
        <v>378</v>
      </c>
      <c r="E58" t="s">
        <v>270</v>
      </c>
      <c r="F58" t="s">
        <v>4</v>
      </c>
      <c r="G58" s="8">
        <v>36892</v>
      </c>
      <c r="H58" t="s">
        <v>5</v>
      </c>
      <c r="I58" s="7">
        <v>3566280769</v>
      </c>
      <c r="L58" s="7">
        <v>3795039921</v>
      </c>
      <c r="M58">
        <v>1</v>
      </c>
    </row>
    <row r="59" spans="1:13" x14ac:dyDescent="0.25">
      <c r="A59" t="s">
        <v>716</v>
      </c>
      <c r="B59" t="s">
        <v>477</v>
      </c>
      <c r="C59" t="s">
        <v>243</v>
      </c>
      <c r="D59" t="s">
        <v>360</v>
      </c>
      <c r="E59" t="s">
        <v>270</v>
      </c>
      <c r="F59" t="s">
        <v>4</v>
      </c>
      <c r="G59" s="8">
        <v>36892</v>
      </c>
      <c r="H59" t="s">
        <v>5</v>
      </c>
      <c r="I59" s="7">
        <v>0</v>
      </c>
      <c r="L59" s="7">
        <v>4697527012</v>
      </c>
      <c r="M59">
        <v>1</v>
      </c>
    </row>
    <row r="60" spans="1:13" x14ac:dyDescent="0.25">
      <c r="A60" t="s">
        <v>717</v>
      </c>
      <c r="B60" t="s">
        <v>477</v>
      </c>
      <c r="C60" t="s">
        <v>243</v>
      </c>
      <c r="D60" t="s">
        <v>581</v>
      </c>
      <c r="E60" t="s">
        <v>270</v>
      </c>
      <c r="F60" t="s">
        <v>4</v>
      </c>
      <c r="G60" s="8">
        <v>36892</v>
      </c>
      <c r="H60" t="s">
        <v>5</v>
      </c>
      <c r="I60" s="7">
        <v>0</v>
      </c>
      <c r="L60" s="7">
        <v>89940181951</v>
      </c>
      <c r="M60">
        <v>1</v>
      </c>
    </row>
    <row r="61" spans="1:13" x14ac:dyDescent="0.25">
      <c r="A61" t="s">
        <v>718</v>
      </c>
      <c r="B61" t="s">
        <v>246</v>
      </c>
      <c r="C61" t="s">
        <v>246</v>
      </c>
      <c r="D61" t="s">
        <v>203</v>
      </c>
      <c r="E61" t="s">
        <v>269</v>
      </c>
      <c r="F61" t="s">
        <v>4</v>
      </c>
      <c r="G61" s="8">
        <v>36892</v>
      </c>
      <c r="H61" t="s">
        <v>5</v>
      </c>
      <c r="I61" s="7">
        <v>21194924790</v>
      </c>
      <c r="L61" s="7">
        <v>42773601120</v>
      </c>
      <c r="M61">
        <v>1</v>
      </c>
    </row>
    <row r="62" spans="1:13" x14ac:dyDescent="0.25">
      <c r="A62" t="s">
        <v>719</v>
      </c>
      <c r="B62" t="s">
        <v>478</v>
      </c>
      <c r="C62" t="s">
        <v>244</v>
      </c>
      <c r="D62" t="s">
        <v>245</v>
      </c>
      <c r="E62" t="s">
        <v>269</v>
      </c>
      <c r="F62" t="s">
        <v>4</v>
      </c>
      <c r="G62" s="8">
        <v>36892</v>
      </c>
      <c r="H62" t="s">
        <v>5</v>
      </c>
      <c r="I62" s="7">
        <v>33750468000</v>
      </c>
      <c r="L62" s="7">
        <v>69558139000</v>
      </c>
      <c r="M62">
        <v>1</v>
      </c>
    </row>
    <row r="63" spans="1:13" x14ac:dyDescent="0.25">
      <c r="A63" t="s">
        <v>720</v>
      </c>
      <c r="B63" t="s">
        <v>478</v>
      </c>
      <c r="C63" t="s">
        <v>244</v>
      </c>
      <c r="D63" t="s">
        <v>460</v>
      </c>
      <c r="E63" t="s">
        <v>269</v>
      </c>
      <c r="F63" t="s">
        <v>4</v>
      </c>
      <c r="G63" s="8">
        <v>36892</v>
      </c>
      <c r="H63" t="s">
        <v>5</v>
      </c>
      <c r="I63" s="7">
        <v>2981922000</v>
      </c>
      <c r="L63" s="7">
        <v>40918920000</v>
      </c>
      <c r="M63">
        <v>1</v>
      </c>
    </row>
    <row r="64" spans="1:13" x14ac:dyDescent="0.25">
      <c r="A64" t="s">
        <v>721</v>
      </c>
      <c r="B64" t="s">
        <v>479</v>
      </c>
      <c r="C64" t="s">
        <v>247</v>
      </c>
      <c r="D64" t="s">
        <v>203</v>
      </c>
      <c r="E64" t="s">
        <v>269</v>
      </c>
      <c r="F64" s="8" t="s">
        <v>4</v>
      </c>
      <c r="G64" s="8">
        <v>36892</v>
      </c>
      <c r="H64" t="s">
        <v>5</v>
      </c>
      <c r="I64" s="7">
        <v>9193449000</v>
      </c>
      <c r="L64" s="7">
        <v>20401799000</v>
      </c>
      <c r="M64">
        <v>1</v>
      </c>
    </row>
    <row r="65" spans="1:13" x14ac:dyDescent="0.25">
      <c r="A65" t="s">
        <v>722</v>
      </c>
      <c r="B65" t="s">
        <v>480</v>
      </c>
      <c r="C65" t="s">
        <v>268</v>
      </c>
      <c r="D65" t="s">
        <v>203</v>
      </c>
      <c r="E65" t="s">
        <v>269</v>
      </c>
      <c r="F65" s="8" t="s">
        <v>4</v>
      </c>
      <c r="G65" s="8">
        <v>36892</v>
      </c>
      <c r="H65" t="s">
        <v>5</v>
      </c>
      <c r="I65" s="7">
        <v>4558726762</v>
      </c>
      <c r="K65" s="133"/>
      <c r="L65" s="7">
        <v>14029578005</v>
      </c>
      <c r="M65">
        <v>1</v>
      </c>
    </row>
    <row r="66" spans="1:13" x14ac:dyDescent="0.25">
      <c r="A66" t="s">
        <v>723</v>
      </c>
      <c r="B66" t="s">
        <v>481</v>
      </c>
      <c r="C66" t="s">
        <v>248</v>
      </c>
      <c r="D66" t="s">
        <v>203</v>
      </c>
      <c r="E66" t="s">
        <v>269</v>
      </c>
      <c r="F66" s="8" t="s">
        <v>4</v>
      </c>
      <c r="G66" s="8">
        <v>36892</v>
      </c>
      <c r="H66" t="s">
        <v>5</v>
      </c>
      <c r="I66" s="7">
        <v>7274817000</v>
      </c>
      <c r="L66" s="7">
        <v>24360197000</v>
      </c>
      <c r="M66">
        <v>1</v>
      </c>
    </row>
    <row r="67" spans="1:13" x14ac:dyDescent="0.25">
      <c r="A67" t="s">
        <v>724</v>
      </c>
      <c r="B67" t="s">
        <v>482</v>
      </c>
      <c r="C67" t="s">
        <v>249</v>
      </c>
      <c r="D67" t="s">
        <v>203</v>
      </c>
      <c r="E67" t="s">
        <v>269</v>
      </c>
      <c r="F67" s="8" t="s">
        <v>4</v>
      </c>
      <c r="G67" s="8">
        <v>36892</v>
      </c>
      <c r="H67" t="s">
        <v>5</v>
      </c>
      <c r="I67" s="7">
        <v>28795945377</v>
      </c>
      <c r="L67" s="7">
        <v>91622025169</v>
      </c>
      <c r="M67">
        <v>1</v>
      </c>
    </row>
    <row r="68" spans="1:13" x14ac:dyDescent="0.25">
      <c r="A68" t="s">
        <v>725</v>
      </c>
      <c r="B68" t="s">
        <v>330</v>
      </c>
      <c r="C68" t="s">
        <v>250</v>
      </c>
      <c r="D68" t="s">
        <v>252</v>
      </c>
      <c r="E68" t="s">
        <v>270</v>
      </c>
      <c r="F68" s="8" t="s">
        <v>4</v>
      </c>
      <c r="G68" s="8">
        <v>36892</v>
      </c>
      <c r="H68" t="s">
        <v>5</v>
      </c>
      <c r="I68" s="7">
        <v>9889071905</v>
      </c>
      <c r="L68" s="7">
        <v>10772268571</v>
      </c>
      <c r="M68">
        <v>1</v>
      </c>
    </row>
    <row r="69" spans="1:13" x14ac:dyDescent="0.25">
      <c r="A69" t="s">
        <v>726</v>
      </c>
      <c r="B69" t="s">
        <v>330</v>
      </c>
      <c r="C69" t="s">
        <v>250</v>
      </c>
      <c r="D69" t="s">
        <v>253</v>
      </c>
      <c r="E69" t="s">
        <v>270</v>
      </c>
      <c r="F69" s="8" t="s">
        <v>4</v>
      </c>
      <c r="G69" s="8">
        <v>36892</v>
      </c>
      <c r="H69" t="s">
        <v>5</v>
      </c>
      <c r="I69" s="7">
        <v>2832250220</v>
      </c>
      <c r="L69" s="7">
        <v>3480752374</v>
      </c>
      <c r="M69">
        <v>1</v>
      </c>
    </row>
    <row r="70" spans="1:13" x14ac:dyDescent="0.25">
      <c r="A70" t="s">
        <v>727</v>
      </c>
      <c r="B70" t="s">
        <v>330</v>
      </c>
      <c r="C70" t="s">
        <v>250</v>
      </c>
      <c r="D70" t="s">
        <v>254</v>
      </c>
      <c r="E70" t="s">
        <v>270</v>
      </c>
      <c r="F70" s="8" t="s">
        <v>4</v>
      </c>
      <c r="G70" s="8">
        <v>36892</v>
      </c>
      <c r="H70" t="s">
        <v>5</v>
      </c>
      <c r="I70" s="7">
        <v>0</v>
      </c>
      <c r="L70" s="7">
        <v>13604302435</v>
      </c>
      <c r="M70">
        <v>1</v>
      </c>
    </row>
    <row r="71" spans="1:13" x14ac:dyDescent="0.25">
      <c r="A71" t="s">
        <v>728</v>
      </c>
      <c r="B71" t="s">
        <v>330</v>
      </c>
      <c r="C71" t="s">
        <v>250</v>
      </c>
      <c r="D71" t="s">
        <v>633</v>
      </c>
      <c r="E71" t="s">
        <v>269</v>
      </c>
      <c r="F71" s="8" t="s">
        <v>4</v>
      </c>
      <c r="G71" s="8">
        <v>36892</v>
      </c>
      <c r="H71" t="s">
        <v>5</v>
      </c>
      <c r="I71" s="7">
        <v>665644920802</v>
      </c>
      <c r="L71" s="7">
        <v>1140113184125</v>
      </c>
      <c r="M71">
        <v>1</v>
      </c>
    </row>
    <row r="72" spans="1:13" x14ac:dyDescent="0.25">
      <c r="A72" t="s">
        <v>729</v>
      </c>
      <c r="B72" t="s">
        <v>330</v>
      </c>
      <c r="C72" t="s">
        <v>250</v>
      </c>
      <c r="D72" t="s">
        <v>634</v>
      </c>
      <c r="E72" t="s">
        <v>269</v>
      </c>
      <c r="F72" t="s">
        <v>4</v>
      </c>
      <c r="G72" s="8">
        <v>36892</v>
      </c>
      <c r="H72" t="s">
        <v>5</v>
      </c>
      <c r="I72" s="7">
        <v>130154892796</v>
      </c>
      <c r="L72" s="7">
        <v>237174933919</v>
      </c>
      <c r="M72">
        <v>1</v>
      </c>
    </row>
    <row r="73" spans="1:13" x14ac:dyDescent="0.25">
      <c r="A73" t="s">
        <v>730</v>
      </c>
      <c r="B73" t="s">
        <v>330</v>
      </c>
      <c r="C73" t="s">
        <v>250</v>
      </c>
      <c r="D73" t="s">
        <v>599</v>
      </c>
      <c r="E73" t="s">
        <v>270</v>
      </c>
      <c r="F73" t="s">
        <v>4</v>
      </c>
      <c r="G73" s="8">
        <v>36892</v>
      </c>
      <c r="H73" t="s">
        <v>5</v>
      </c>
      <c r="I73" s="7">
        <v>27766688</v>
      </c>
      <c r="L73" s="7">
        <v>49186447</v>
      </c>
      <c r="M73">
        <v>1</v>
      </c>
    </row>
    <row r="74" spans="1:13" x14ac:dyDescent="0.25">
      <c r="A74" t="s">
        <v>731</v>
      </c>
      <c r="B74" t="s">
        <v>483</v>
      </c>
      <c r="C74" t="s">
        <v>255</v>
      </c>
      <c r="D74" t="s">
        <v>205</v>
      </c>
      <c r="E74" t="s">
        <v>270</v>
      </c>
      <c r="F74" t="s">
        <v>4</v>
      </c>
      <c r="G74" s="8">
        <v>36892</v>
      </c>
      <c r="H74" t="s">
        <v>5</v>
      </c>
      <c r="I74" s="7">
        <v>3769952308</v>
      </c>
      <c r="L74" s="7">
        <v>6917962126</v>
      </c>
      <c r="M74">
        <v>1</v>
      </c>
    </row>
    <row r="75" spans="1:13" x14ac:dyDescent="0.25">
      <c r="A75" t="s">
        <v>732</v>
      </c>
      <c r="B75" t="s">
        <v>483</v>
      </c>
      <c r="C75" t="s">
        <v>255</v>
      </c>
      <c r="D75" t="s">
        <v>203</v>
      </c>
      <c r="E75" t="s">
        <v>269</v>
      </c>
      <c r="F75" t="s">
        <v>4</v>
      </c>
      <c r="G75" s="8">
        <v>36892</v>
      </c>
      <c r="H75" t="s">
        <v>5</v>
      </c>
      <c r="I75" s="7">
        <v>1219747831</v>
      </c>
      <c r="L75" s="7">
        <v>2428869723</v>
      </c>
      <c r="M75">
        <v>1</v>
      </c>
    </row>
    <row r="76" spans="1:13" x14ac:dyDescent="0.25">
      <c r="A76" t="s">
        <v>733</v>
      </c>
      <c r="B76" t="s">
        <v>636</v>
      </c>
      <c r="C76" t="s">
        <v>635</v>
      </c>
      <c r="D76" t="s">
        <v>304</v>
      </c>
      <c r="E76" t="s">
        <v>270</v>
      </c>
      <c r="F76" t="s">
        <v>4</v>
      </c>
      <c r="G76" s="8">
        <v>36892</v>
      </c>
      <c r="H76" t="s">
        <v>5</v>
      </c>
      <c r="I76" s="7">
        <v>2339098177</v>
      </c>
      <c r="L76" s="7">
        <v>4565783313</v>
      </c>
      <c r="M76">
        <v>1</v>
      </c>
    </row>
    <row r="77" spans="1:13" x14ac:dyDescent="0.25">
      <c r="A77" t="s">
        <v>734</v>
      </c>
      <c r="B77" t="s">
        <v>636</v>
      </c>
      <c r="C77" t="s">
        <v>635</v>
      </c>
      <c r="D77" t="s">
        <v>303</v>
      </c>
      <c r="E77" t="s">
        <v>270</v>
      </c>
      <c r="F77" t="s">
        <v>4</v>
      </c>
      <c r="G77" s="8">
        <v>36892</v>
      </c>
      <c r="H77" t="s">
        <v>5</v>
      </c>
      <c r="I77" s="7">
        <v>1074813380</v>
      </c>
      <c r="L77" s="7">
        <v>3476303006</v>
      </c>
      <c r="M77">
        <v>1</v>
      </c>
    </row>
    <row r="78" spans="1:13" x14ac:dyDescent="0.25">
      <c r="A78" t="s">
        <v>735</v>
      </c>
      <c r="B78" t="s">
        <v>636</v>
      </c>
      <c r="C78" t="s">
        <v>635</v>
      </c>
      <c r="D78" t="s">
        <v>302</v>
      </c>
      <c r="E78" t="s">
        <v>270</v>
      </c>
      <c r="F78" t="s">
        <v>4</v>
      </c>
      <c r="G78" s="8">
        <v>36892</v>
      </c>
      <c r="H78" t="s">
        <v>5</v>
      </c>
      <c r="I78" s="7">
        <v>472681905</v>
      </c>
      <c r="L78" s="7">
        <v>2100767205</v>
      </c>
      <c r="M78">
        <v>1</v>
      </c>
    </row>
    <row r="79" spans="1:13" x14ac:dyDescent="0.25">
      <c r="A79" t="s">
        <v>736</v>
      </c>
      <c r="B79" t="s">
        <v>636</v>
      </c>
      <c r="C79" t="s">
        <v>635</v>
      </c>
      <c r="D79" t="s">
        <v>205</v>
      </c>
      <c r="E79" t="s">
        <v>270</v>
      </c>
      <c r="F79" t="s">
        <v>4</v>
      </c>
      <c r="G79" s="8">
        <v>36892</v>
      </c>
      <c r="H79" t="s">
        <v>5</v>
      </c>
      <c r="I79" s="7">
        <v>12776503504</v>
      </c>
      <c r="L79" s="7">
        <v>20886055390</v>
      </c>
      <c r="M79">
        <v>1</v>
      </c>
    </row>
    <row r="80" spans="1:13" x14ac:dyDescent="0.25">
      <c r="A80" t="s">
        <v>737</v>
      </c>
      <c r="B80" t="s">
        <v>636</v>
      </c>
      <c r="C80" t="s">
        <v>635</v>
      </c>
      <c r="D80" t="s">
        <v>203</v>
      </c>
      <c r="E80" t="s">
        <v>269</v>
      </c>
      <c r="F80" s="8" t="s">
        <v>4</v>
      </c>
      <c r="G80" s="8">
        <v>36892</v>
      </c>
      <c r="H80" t="s">
        <v>5</v>
      </c>
      <c r="I80" s="7">
        <v>768626330214</v>
      </c>
      <c r="L80" s="7">
        <v>1256491994424</v>
      </c>
      <c r="M80">
        <v>1</v>
      </c>
    </row>
    <row r="81" spans="1:13" x14ac:dyDescent="0.25">
      <c r="A81" t="s">
        <v>738</v>
      </c>
      <c r="B81" t="s">
        <v>484</v>
      </c>
      <c r="C81" t="s">
        <v>256</v>
      </c>
      <c r="D81" t="s">
        <v>208</v>
      </c>
      <c r="E81" t="s">
        <v>270</v>
      </c>
      <c r="F81" s="8" t="s">
        <v>4</v>
      </c>
      <c r="G81" s="8">
        <v>36892</v>
      </c>
      <c r="H81" t="s">
        <v>5</v>
      </c>
      <c r="I81" s="7">
        <v>181110499</v>
      </c>
      <c r="L81" s="7">
        <v>429346911</v>
      </c>
      <c r="M81">
        <v>1</v>
      </c>
    </row>
    <row r="82" spans="1:13" x14ac:dyDescent="0.25">
      <c r="A82" t="s">
        <v>739</v>
      </c>
      <c r="B82" t="s">
        <v>484</v>
      </c>
      <c r="C82" t="s">
        <v>256</v>
      </c>
      <c r="D82" t="s">
        <v>209</v>
      </c>
      <c r="E82" t="s">
        <v>270</v>
      </c>
      <c r="F82" s="8" t="s">
        <v>4</v>
      </c>
      <c r="G82" s="8">
        <v>36892</v>
      </c>
      <c r="H82" t="s">
        <v>5</v>
      </c>
      <c r="I82" s="7">
        <v>300131900</v>
      </c>
      <c r="L82" s="7">
        <v>630379359</v>
      </c>
      <c r="M82">
        <v>1</v>
      </c>
    </row>
    <row r="83" spans="1:13" x14ac:dyDescent="0.25">
      <c r="A83" t="s">
        <v>740</v>
      </c>
      <c r="B83" t="s">
        <v>484</v>
      </c>
      <c r="C83" t="s">
        <v>256</v>
      </c>
      <c r="D83" t="s">
        <v>203</v>
      </c>
      <c r="E83" t="s">
        <v>269</v>
      </c>
      <c r="F83" s="8" t="s">
        <v>4</v>
      </c>
      <c r="G83" s="8">
        <v>36892</v>
      </c>
      <c r="H83" t="s">
        <v>5</v>
      </c>
      <c r="I83" s="7">
        <v>52631179616</v>
      </c>
      <c r="L83" s="7">
        <v>88224453830</v>
      </c>
      <c r="M83">
        <v>1</v>
      </c>
    </row>
    <row r="84" spans="1:13" x14ac:dyDescent="0.25">
      <c r="A84" t="s">
        <v>741</v>
      </c>
      <c r="B84" t="s">
        <v>485</v>
      </c>
      <c r="C84" t="s">
        <v>257</v>
      </c>
      <c r="D84" t="s">
        <v>258</v>
      </c>
      <c r="E84" t="s">
        <v>270</v>
      </c>
      <c r="F84" s="8" t="s">
        <v>4</v>
      </c>
      <c r="G84" s="8">
        <v>36892</v>
      </c>
      <c r="H84" t="s">
        <v>5</v>
      </c>
      <c r="I84" s="7">
        <v>0</v>
      </c>
      <c r="L84" s="7">
        <v>2398957441</v>
      </c>
      <c r="M84">
        <v>1</v>
      </c>
    </row>
    <row r="85" spans="1:13" x14ac:dyDescent="0.25">
      <c r="A85" t="s">
        <v>742</v>
      </c>
      <c r="B85" t="s">
        <v>485</v>
      </c>
      <c r="C85" t="s">
        <v>257</v>
      </c>
      <c r="D85" t="s">
        <v>259</v>
      </c>
      <c r="E85" t="s">
        <v>270</v>
      </c>
      <c r="F85" s="8" t="s">
        <v>4</v>
      </c>
      <c r="G85" s="8">
        <v>36892</v>
      </c>
      <c r="H85" t="s">
        <v>5</v>
      </c>
      <c r="I85" s="7">
        <v>39324893</v>
      </c>
      <c r="L85" s="7">
        <v>87556207</v>
      </c>
      <c r="M85">
        <v>1</v>
      </c>
    </row>
    <row r="86" spans="1:13" x14ac:dyDescent="0.25">
      <c r="A86" t="s">
        <v>743</v>
      </c>
      <c r="B86" t="s">
        <v>485</v>
      </c>
      <c r="C86" t="s">
        <v>257</v>
      </c>
      <c r="D86" t="s">
        <v>260</v>
      </c>
      <c r="E86" t="s">
        <v>270</v>
      </c>
      <c r="F86" s="8" t="s">
        <v>4</v>
      </c>
      <c r="G86" s="8">
        <v>36892</v>
      </c>
      <c r="H86" t="s">
        <v>5</v>
      </c>
      <c r="I86" s="7">
        <v>93828972</v>
      </c>
      <c r="L86" s="7">
        <v>145097351</v>
      </c>
      <c r="M86">
        <v>1</v>
      </c>
    </row>
    <row r="87" spans="1:13" x14ac:dyDescent="0.25">
      <c r="A87" t="s">
        <v>744</v>
      </c>
      <c r="B87" t="s">
        <v>485</v>
      </c>
      <c r="C87" t="s">
        <v>257</v>
      </c>
      <c r="D87" t="s">
        <v>261</v>
      </c>
      <c r="E87" t="s">
        <v>270</v>
      </c>
      <c r="F87" s="8" t="s">
        <v>4</v>
      </c>
      <c r="G87" s="8">
        <v>36892</v>
      </c>
      <c r="H87" t="s">
        <v>5</v>
      </c>
      <c r="I87" s="7">
        <v>70871023</v>
      </c>
      <c r="L87" s="7">
        <v>88988160</v>
      </c>
      <c r="M87">
        <v>1</v>
      </c>
    </row>
    <row r="88" spans="1:13" x14ac:dyDescent="0.25">
      <c r="A88" t="s">
        <v>745</v>
      </c>
      <c r="B88" t="s">
        <v>486</v>
      </c>
      <c r="C88" t="s">
        <v>262</v>
      </c>
      <c r="D88" t="s">
        <v>263</v>
      </c>
      <c r="E88" t="s">
        <v>270</v>
      </c>
      <c r="F88" t="s">
        <v>4</v>
      </c>
      <c r="G88" s="8">
        <v>36892</v>
      </c>
      <c r="H88" t="s">
        <v>5</v>
      </c>
      <c r="I88" s="7">
        <v>12582229000</v>
      </c>
      <c r="L88" s="7">
        <v>27282552000</v>
      </c>
      <c r="M88">
        <v>1</v>
      </c>
    </row>
    <row r="89" spans="1:13" x14ac:dyDescent="0.25">
      <c r="A89" t="s">
        <v>746</v>
      </c>
      <c r="B89" t="s">
        <v>486</v>
      </c>
      <c r="C89" t="s">
        <v>262</v>
      </c>
      <c r="D89" t="s">
        <v>264</v>
      </c>
      <c r="E89" t="s">
        <v>270</v>
      </c>
      <c r="F89" t="s">
        <v>4</v>
      </c>
      <c r="G89" s="8">
        <v>36892</v>
      </c>
      <c r="H89" t="s">
        <v>5</v>
      </c>
      <c r="I89" s="7">
        <v>3548063000</v>
      </c>
      <c r="L89" s="7">
        <v>5427913000</v>
      </c>
      <c r="M89">
        <v>1</v>
      </c>
    </row>
    <row r="90" spans="1:13" x14ac:dyDescent="0.25">
      <c r="A90" t="s">
        <v>747</v>
      </c>
      <c r="B90" t="s">
        <v>486</v>
      </c>
      <c r="C90" t="s">
        <v>262</v>
      </c>
      <c r="D90" t="s">
        <v>265</v>
      </c>
      <c r="E90" t="s">
        <v>270</v>
      </c>
      <c r="F90" t="s">
        <v>4</v>
      </c>
      <c r="G90" s="8">
        <v>36892</v>
      </c>
      <c r="H90" t="s">
        <v>5</v>
      </c>
      <c r="I90" s="7">
        <v>223875000</v>
      </c>
      <c r="L90" s="7">
        <v>950652000</v>
      </c>
      <c r="M90">
        <v>1</v>
      </c>
    </row>
    <row r="91" spans="1:13" x14ac:dyDescent="0.25">
      <c r="A91" t="s">
        <v>748</v>
      </c>
      <c r="B91" t="s">
        <v>486</v>
      </c>
      <c r="C91" t="s">
        <v>262</v>
      </c>
      <c r="D91" t="s">
        <v>203</v>
      </c>
      <c r="E91" t="s">
        <v>269</v>
      </c>
      <c r="F91" t="s">
        <v>4</v>
      </c>
      <c r="G91" s="8">
        <v>36892</v>
      </c>
      <c r="H91" t="s">
        <v>5</v>
      </c>
      <c r="I91" s="7">
        <v>68655426000</v>
      </c>
      <c r="L91" s="7">
        <v>134097058000</v>
      </c>
      <c r="M91">
        <v>1</v>
      </c>
    </row>
    <row r="92" spans="1:13" x14ac:dyDescent="0.25">
      <c r="A92" t="s">
        <v>749</v>
      </c>
      <c r="B92" t="s">
        <v>332</v>
      </c>
      <c r="C92" t="s">
        <v>266</v>
      </c>
      <c r="D92" t="s">
        <v>267</v>
      </c>
      <c r="E92" t="s">
        <v>270</v>
      </c>
      <c r="F92" t="s">
        <v>4</v>
      </c>
      <c r="G92" s="8">
        <v>36892</v>
      </c>
      <c r="H92" t="s">
        <v>5</v>
      </c>
      <c r="I92" s="7">
        <v>0</v>
      </c>
      <c r="L92" s="7">
        <v>2421364394</v>
      </c>
      <c r="M92">
        <v>1</v>
      </c>
    </row>
    <row r="93" spans="1:13" x14ac:dyDescent="0.25">
      <c r="A93" t="s">
        <v>750</v>
      </c>
      <c r="B93" t="s">
        <v>332</v>
      </c>
      <c r="C93" t="s">
        <v>266</v>
      </c>
      <c r="D93" t="s">
        <v>590</v>
      </c>
      <c r="E93" t="s">
        <v>270</v>
      </c>
      <c r="F93" t="s">
        <v>4</v>
      </c>
      <c r="G93" s="8">
        <v>36892</v>
      </c>
      <c r="H93" t="s">
        <v>5</v>
      </c>
      <c r="I93" s="7">
        <v>652578351</v>
      </c>
      <c r="L93" s="7">
        <v>1946905414</v>
      </c>
      <c r="M93">
        <v>1</v>
      </c>
    </row>
    <row r="94" spans="1:13" x14ac:dyDescent="0.25">
      <c r="A94" t="s">
        <v>751</v>
      </c>
      <c r="B94" t="s">
        <v>332</v>
      </c>
      <c r="C94" t="s">
        <v>266</v>
      </c>
      <c r="D94" t="s">
        <v>582</v>
      </c>
      <c r="E94" t="s">
        <v>270</v>
      </c>
      <c r="F94" t="s">
        <v>4</v>
      </c>
      <c r="G94" s="8">
        <v>36892</v>
      </c>
      <c r="H94" t="s">
        <v>5</v>
      </c>
      <c r="I94" s="7">
        <v>79314281</v>
      </c>
      <c r="L94" s="7">
        <v>102527329</v>
      </c>
      <c r="M94">
        <v>1</v>
      </c>
    </row>
    <row r="95" spans="1:13" x14ac:dyDescent="0.25">
      <c r="A95" t="s">
        <v>752</v>
      </c>
      <c r="B95" t="s">
        <v>332</v>
      </c>
      <c r="C95" t="s">
        <v>266</v>
      </c>
      <c r="D95" t="s">
        <v>203</v>
      </c>
      <c r="E95" t="s">
        <v>269</v>
      </c>
      <c r="F95" t="s">
        <v>4</v>
      </c>
      <c r="G95" s="8">
        <v>36892</v>
      </c>
      <c r="H95" t="s">
        <v>5</v>
      </c>
      <c r="I95" s="7">
        <v>143841152051</v>
      </c>
      <c r="L95" s="7">
        <v>260926476812</v>
      </c>
      <c r="M95">
        <v>1</v>
      </c>
    </row>
    <row r="96" spans="1:13" x14ac:dyDescent="0.25">
      <c r="A96" t="s">
        <v>753</v>
      </c>
      <c r="B96" t="s">
        <v>487</v>
      </c>
      <c r="C96" t="s">
        <v>207</v>
      </c>
      <c r="D96" t="s">
        <v>208</v>
      </c>
      <c r="E96" t="s">
        <v>270</v>
      </c>
      <c r="F96" s="8" t="s">
        <v>4</v>
      </c>
      <c r="G96" s="8">
        <v>36892</v>
      </c>
      <c r="H96" t="s">
        <v>5</v>
      </c>
      <c r="I96" s="7">
        <v>1237797325</v>
      </c>
      <c r="L96" s="7">
        <v>2389556713</v>
      </c>
      <c r="M96">
        <v>1</v>
      </c>
    </row>
    <row r="97" spans="1:13" x14ac:dyDescent="0.25">
      <c r="A97" t="s">
        <v>754</v>
      </c>
      <c r="B97" t="s">
        <v>487</v>
      </c>
      <c r="C97" t="s">
        <v>207</v>
      </c>
      <c r="D97" t="s">
        <v>209</v>
      </c>
      <c r="E97" t="s">
        <v>270</v>
      </c>
      <c r="F97" s="8" t="s">
        <v>4</v>
      </c>
      <c r="G97" s="8">
        <v>36892</v>
      </c>
      <c r="H97" t="s">
        <v>5</v>
      </c>
      <c r="I97" s="7">
        <v>3731705147</v>
      </c>
      <c r="L97" s="7">
        <v>5701620841</v>
      </c>
      <c r="M97">
        <v>1</v>
      </c>
    </row>
    <row r="98" spans="1:13" x14ac:dyDescent="0.25">
      <c r="A98" t="s">
        <v>755</v>
      </c>
      <c r="B98" t="s">
        <v>487</v>
      </c>
      <c r="C98" t="s">
        <v>207</v>
      </c>
      <c r="D98" t="s">
        <v>210</v>
      </c>
      <c r="E98" t="s">
        <v>270</v>
      </c>
      <c r="F98" s="8" t="s">
        <v>4</v>
      </c>
      <c r="G98" s="8">
        <v>36892</v>
      </c>
      <c r="H98" t="s">
        <v>5</v>
      </c>
      <c r="I98" s="7">
        <v>0</v>
      </c>
      <c r="L98" s="7">
        <v>326696832</v>
      </c>
      <c r="M98">
        <v>1</v>
      </c>
    </row>
    <row r="99" spans="1:13" x14ac:dyDescent="0.25">
      <c r="A99" t="s">
        <v>756</v>
      </c>
      <c r="B99" t="s">
        <v>487</v>
      </c>
      <c r="C99" t="s">
        <v>207</v>
      </c>
      <c r="D99" t="s">
        <v>211</v>
      </c>
      <c r="E99" t="s">
        <v>269</v>
      </c>
      <c r="F99" s="8" t="s">
        <v>4</v>
      </c>
      <c r="G99" s="8">
        <v>36892</v>
      </c>
      <c r="H99" t="s">
        <v>5</v>
      </c>
      <c r="I99" s="7">
        <v>216370959395</v>
      </c>
      <c r="L99" s="7">
        <v>370042694916</v>
      </c>
      <c r="M99">
        <v>1</v>
      </c>
    </row>
    <row r="100" spans="1:13" x14ac:dyDescent="0.25">
      <c r="A100" t="s">
        <v>757</v>
      </c>
      <c r="B100" t="s">
        <v>487</v>
      </c>
      <c r="C100" t="s">
        <v>207</v>
      </c>
      <c r="D100" t="s">
        <v>385</v>
      </c>
      <c r="E100" t="s">
        <v>270</v>
      </c>
      <c r="F100" s="8" t="s">
        <v>4</v>
      </c>
      <c r="G100" s="8">
        <v>36892</v>
      </c>
      <c r="H100" t="s">
        <v>5</v>
      </c>
      <c r="I100" s="7">
        <v>463697746</v>
      </c>
      <c r="L100" s="7">
        <v>777116048</v>
      </c>
      <c r="M100">
        <v>1</v>
      </c>
    </row>
    <row r="101" spans="1:13" x14ac:dyDescent="0.25">
      <c r="A101" t="s">
        <v>659</v>
      </c>
      <c r="B101" t="s">
        <v>468</v>
      </c>
      <c r="C101" t="s">
        <v>0</v>
      </c>
      <c r="D101" t="s">
        <v>200</v>
      </c>
      <c r="E101" t="s">
        <v>270</v>
      </c>
      <c r="F101" s="8" t="s">
        <v>6</v>
      </c>
      <c r="G101" s="8">
        <v>37257</v>
      </c>
      <c r="H101" t="s">
        <v>7</v>
      </c>
      <c r="I101" s="7">
        <v>11665064472</v>
      </c>
      <c r="L101" s="7">
        <v>50185283716</v>
      </c>
      <c r="M101">
        <v>1</v>
      </c>
    </row>
    <row r="102" spans="1:13" x14ac:dyDescent="0.25">
      <c r="A102" t="s">
        <v>660</v>
      </c>
      <c r="B102" t="s">
        <v>468</v>
      </c>
      <c r="C102" t="s">
        <v>0</v>
      </c>
      <c r="D102" t="s">
        <v>201</v>
      </c>
      <c r="E102" t="s">
        <v>270</v>
      </c>
      <c r="F102" s="8" t="s">
        <v>6</v>
      </c>
      <c r="G102" s="8">
        <v>37257</v>
      </c>
      <c r="H102" t="s">
        <v>7</v>
      </c>
      <c r="I102" s="7">
        <v>32797792204</v>
      </c>
      <c r="L102" s="7">
        <v>89599596613</v>
      </c>
      <c r="M102">
        <v>1</v>
      </c>
    </row>
    <row r="103" spans="1:13" x14ac:dyDescent="0.25">
      <c r="A103" t="s">
        <v>661</v>
      </c>
      <c r="B103" t="s">
        <v>468</v>
      </c>
      <c r="C103" t="s">
        <v>0</v>
      </c>
      <c r="D103" t="s">
        <v>202</v>
      </c>
      <c r="E103" t="s">
        <v>270</v>
      </c>
      <c r="F103" s="8" t="s">
        <v>6</v>
      </c>
      <c r="G103" s="8">
        <v>37257</v>
      </c>
      <c r="H103" t="s">
        <v>7</v>
      </c>
      <c r="I103" s="7">
        <v>22445412850</v>
      </c>
      <c r="L103" s="7">
        <v>44497385600</v>
      </c>
      <c r="M103">
        <v>1</v>
      </c>
    </row>
    <row r="104" spans="1:13" x14ac:dyDescent="0.25">
      <c r="A104" t="s">
        <v>662</v>
      </c>
      <c r="B104" t="s">
        <v>468</v>
      </c>
      <c r="C104" t="s">
        <v>0</v>
      </c>
      <c r="D104" t="s">
        <v>308</v>
      </c>
      <c r="E104" t="s">
        <v>270</v>
      </c>
      <c r="F104" t="s">
        <v>6</v>
      </c>
      <c r="G104" s="8">
        <v>37257</v>
      </c>
      <c r="H104" t="s">
        <v>7</v>
      </c>
      <c r="I104" s="7">
        <v>749940150</v>
      </c>
      <c r="L104" s="7">
        <v>891110221</v>
      </c>
      <c r="M104">
        <v>1</v>
      </c>
    </row>
    <row r="105" spans="1:13" x14ac:dyDescent="0.25">
      <c r="A105" t="s">
        <v>663</v>
      </c>
      <c r="B105" t="s">
        <v>468</v>
      </c>
      <c r="C105" t="s">
        <v>0</v>
      </c>
      <c r="D105" t="s">
        <v>198</v>
      </c>
      <c r="E105" t="s">
        <v>270</v>
      </c>
      <c r="F105" t="s">
        <v>6</v>
      </c>
      <c r="G105" s="8">
        <v>37257</v>
      </c>
      <c r="H105" t="s">
        <v>7</v>
      </c>
      <c r="I105" s="7">
        <v>1116177558</v>
      </c>
      <c r="L105" s="7">
        <v>1360016630</v>
      </c>
      <c r="M105">
        <v>1</v>
      </c>
    </row>
    <row r="106" spans="1:13" x14ac:dyDescent="0.25">
      <c r="A106" t="s">
        <v>664</v>
      </c>
      <c r="B106" t="s">
        <v>468</v>
      </c>
      <c r="C106" t="s">
        <v>0</v>
      </c>
      <c r="D106" t="s">
        <v>199</v>
      </c>
      <c r="E106" t="s">
        <v>269</v>
      </c>
      <c r="F106" t="s">
        <v>6</v>
      </c>
      <c r="G106" s="8">
        <v>37257</v>
      </c>
      <c r="H106" t="s">
        <v>7</v>
      </c>
      <c r="I106" s="7">
        <v>78231534889</v>
      </c>
      <c r="L106" s="7">
        <v>195045422077</v>
      </c>
      <c r="M106">
        <v>1</v>
      </c>
    </row>
    <row r="107" spans="1:13" x14ac:dyDescent="0.25">
      <c r="A107" t="s">
        <v>665</v>
      </c>
      <c r="B107" t="s">
        <v>469</v>
      </c>
      <c r="C107" t="s">
        <v>212</v>
      </c>
      <c r="D107" t="s">
        <v>213</v>
      </c>
      <c r="E107" t="s">
        <v>270</v>
      </c>
      <c r="F107" t="s">
        <v>6</v>
      </c>
      <c r="G107" s="8">
        <v>37257</v>
      </c>
      <c r="H107" t="s">
        <v>7</v>
      </c>
      <c r="I107" s="7">
        <v>93534000</v>
      </c>
      <c r="L107" s="7">
        <v>1209774000</v>
      </c>
      <c r="M107">
        <v>1</v>
      </c>
    </row>
    <row r="108" spans="1:13" x14ac:dyDescent="0.25">
      <c r="A108" t="s">
        <v>666</v>
      </c>
      <c r="B108" t="s">
        <v>469</v>
      </c>
      <c r="C108" t="s">
        <v>212</v>
      </c>
      <c r="D108" t="s">
        <v>214</v>
      </c>
      <c r="E108" t="s">
        <v>270</v>
      </c>
      <c r="F108" t="s">
        <v>6</v>
      </c>
      <c r="G108" s="8">
        <v>37257</v>
      </c>
      <c r="H108" t="s">
        <v>7</v>
      </c>
      <c r="I108" s="7">
        <v>9787332000</v>
      </c>
      <c r="L108" s="7">
        <v>10185099000</v>
      </c>
      <c r="M108">
        <v>1</v>
      </c>
    </row>
    <row r="109" spans="1:13" x14ac:dyDescent="0.25">
      <c r="A109" t="s">
        <v>667</v>
      </c>
      <c r="B109" t="s">
        <v>469</v>
      </c>
      <c r="C109" t="s">
        <v>212</v>
      </c>
      <c r="D109" t="s">
        <v>370</v>
      </c>
      <c r="E109" t="s">
        <v>270</v>
      </c>
      <c r="F109" t="s">
        <v>6</v>
      </c>
      <c r="G109" s="8">
        <v>37257</v>
      </c>
      <c r="H109" t="s">
        <v>7</v>
      </c>
      <c r="I109" s="7">
        <v>1815064000</v>
      </c>
      <c r="L109" s="7">
        <v>7250762000</v>
      </c>
      <c r="M109">
        <v>1</v>
      </c>
    </row>
    <row r="110" spans="1:13" x14ac:dyDescent="0.25">
      <c r="A110" t="s">
        <v>668</v>
      </c>
      <c r="B110" t="s">
        <v>469</v>
      </c>
      <c r="C110" t="s">
        <v>212</v>
      </c>
      <c r="D110" t="s">
        <v>365</v>
      </c>
      <c r="E110" t="s">
        <v>270</v>
      </c>
      <c r="F110" t="s">
        <v>6</v>
      </c>
      <c r="G110" s="8">
        <v>37257</v>
      </c>
      <c r="H110" t="s">
        <v>7</v>
      </c>
      <c r="I110" s="7">
        <v>9077739000</v>
      </c>
      <c r="L110" s="7">
        <v>22153880000</v>
      </c>
      <c r="M110">
        <v>1</v>
      </c>
    </row>
    <row r="111" spans="1:13" x14ac:dyDescent="0.25">
      <c r="A111" t="s">
        <v>669</v>
      </c>
      <c r="B111" t="s">
        <v>469</v>
      </c>
      <c r="C111" t="s">
        <v>212</v>
      </c>
      <c r="D111" t="s">
        <v>364</v>
      </c>
      <c r="E111" t="s">
        <v>270</v>
      </c>
      <c r="F111" t="s">
        <v>6</v>
      </c>
      <c r="G111" s="8">
        <v>37257</v>
      </c>
      <c r="H111" t="s">
        <v>7</v>
      </c>
      <c r="I111" s="7">
        <v>18357783000</v>
      </c>
      <c r="L111" s="7">
        <v>31842258000</v>
      </c>
      <c r="M111">
        <v>1</v>
      </c>
    </row>
    <row r="112" spans="1:13" x14ac:dyDescent="0.25">
      <c r="A112" t="s">
        <v>670</v>
      </c>
      <c r="B112" t="s">
        <v>469</v>
      </c>
      <c r="C112" t="s">
        <v>212</v>
      </c>
      <c r="D112" t="s">
        <v>573</v>
      </c>
      <c r="E112" t="s">
        <v>270</v>
      </c>
      <c r="F112" t="s">
        <v>6</v>
      </c>
      <c r="G112" s="8">
        <v>37257</v>
      </c>
      <c r="H112" t="s">
        <v>7</v>
      </c>
      <c r="I112" s="7">
        <v>12144916000</v>
      </c>
      <c r="L112" s="7">
        <v>16763779000</v>
      </c>
      <c r="M112">
        <v>1</v>
      </c>
    </row>
    <row r="113" spans="1:13" x14ac:dyDescent="0.25">
      <c r="A113" t="s">
        <v>671</v>
      </c>
      <c r="B113" t="s">
        <v>469</v>
      </c>
      <c r="C113" t="s">
        <v>212</v>
      </c>
      <c r="D113" t="s">
        <v>362</v>
      </c>
      <c r="E113" t="s">
        <v>270</v>
      </c>
      <c r="F113" t="s">
        <v>6</v>
      </c>
      <c r="G113" s="8">
        <v>37257</v>
      </c>
      <c r="H113" t="s">
        <v>7</v>
      </c>
      <c r="I113" s="7">
        <v>0</v>
      </c>
      <c r="L113" s="7">
        <v>58491556000</v>
      </c>
      <c r="M113">
        <v>1</v>
      </c>
    </row>
    <row r="114" spans="1:13" x14ac:dyDescent="0.25">
      <c r="A114" t="s">
        <v>672</v>
      </c>
      <c r="B114" t="s">
        <v>470</v>
      </c>
      <c r="C114" t="s">
        <v>292</v>
      </c>
      <c r="D114" t="s">
        <v>307</v>
      </c>
      <c r="E114" t="s">
        <v>270</v>
      </c>
      <c r="F114" t="s">
        <v>6</v>
      </c>
      <c r="G114" s="8">
        <v>37257</v>
      </c>
      <c r="H114" t="s">
        <v>7</v>
      </c>
      <c r="I114" s="7">
        <v>3853844270</v>
      </c>
      <c r="L114" s="7">
        <v>9764336905</v>
      </c>
      <c r="M114">
        <v>1</v>
      </c>
    </row>
    <row r="115" spans="1:13" x14ac:dyDescent="0.25">
      <c r="A115" t="s">
        <v>673</v>
      </c>
      <c r="B115" t="s">
        <v>470</v>
      </c>
      <c r="C115" t="s">
        <v>292</v>
      </c>
      <c r="D115" t="s">
        <v>206</v>
      </c>
      <c r="E115" t="s">
        <v>270</v>
      </c>
      <c r="F115" t="s">
        <v>6</v>
      </c>
      <c r="G115" s="8">
        <v>37257</v>
      </c>
      <c r="H115" t="s">
        <v>7</v>
      </c>
      <c r="I115" s="7">
        <v>0</v>
      </c>
      <c r="L115" s="7">
        <v>5411649516</v>
      </c>
      <c r="M115">
        <v>1</v>
      </c>
    </row>
    <row r="116" spans="1:13" x14ac:dyDescent="0.25">
      <c r="A116" t="s">
        <v>674</v>
      </c>
      <c r="B116" t="s">
        <v>470</v>
      </c>
      <c r="C116" t="s">
        <v>292</v>
      </c>
      <c r="D116" t="s">
        <v>203</v>
      </c>
      <c r="E116" t="s">
        <v>269</v>
      </c>
      <c r="F116" t="s">
        <v>6</v>
      </c>
      <c r="G116" s="8">
        <v>37257</v>
      </c>
      <c r="H116" t="s">
        <v>7</v>
      </c>
      <c r="I116" s="7">
        <v>263587048891</v>
      </c>
      <c r="L116" s="7">
        <v>599483569520</v>
      </c>
      <c r="M116">
        <v>1</v>
      </c>
    </row>
    <row r="117" spans="1:13" x14ac:dyDescent="0.25">
      <c r="A117" t="s">
        <v>675</v>
      </c>
      <c r="B117" t="s">
        <v>470</v>
      </c>
      <c r="C117" t="s">
        <v>292</v>
      </c>
      <c r="D117" t="s">
        <v>306</v>
      </c>
      <c r="E117" t="s">
        <v>270</v>
      </c>
      <c r="F117" t="s">
        <v>6</v>
      </c>
      <c r="G117" s="8">
        <v>37257</v>
      </c>
      <c r="H117" t="s">
        <v>7</v>
      </c>
      <c r="I117" s="7">
        <v>8436337487</v>
      </c>
      <c r="K117" s="133"/>
      <c r="L117" s="7">
        <v>9122399685</v>
      </c>
      <c r="M117">
        <v>1</v>
      </c>
    </row>
    <row r="118" spans="1:13" x14ac:dyDescent="0.25">
      <c r="A118" t="s">
        <v>676</v>
      </c>
      <c r="B118" t="s">
        <v>331</v>
      </c>
      <c r="C118" t="s">
        <v>215</v>
      </c>
      <c r="D118" t="s">
        <v>251</v>
      </c>
      <c r="E118" t="s">
        <v>269</v>
      </c>
      <c r="F118" t="s">
        <v>6</v>
      </c>
      <c r="G118" s="8">
        <v>37257</v>
      </c>
      <c r="H118" t="s">
        <v>7</v>
      </c>
      <c r="I118" s="7">
        <v>154577714640</v>
      </c>
      <c r="L118" s="7">
        <v>310261377494</v>
      </c>
      <c r="M118">
        <v>1</v>
      </c>
    </row>
    <row r="119" spans="1:13" x14ac:dyDescent="0.25">
      <c r="A119" t="s">
        <v>677</v>
      </c>
      <c r="B119" t="s">
        <v>331</v>
      </c>
      <c r="C119" t="s">
        <v>215</v>
      </c>
      <c r="D119" t="s">
        <v>216</v>
      </c>
      <c r="E119" t="s">
        <v>269</v>
      </c>
      <c r="F119" t="s">
        <v>6</v>
      </c>
      <c r="G119" s="8">
        <v>37257</v>
      </c>
      <c r="H119" t="s">
        <v>7</v>
      </c>
      <c r="I119" s="7">
        <v>8358956584</v>
      </c>
      <c r="L119" s="7">
        <v>15226914126</v>
      </c>
      <c r="M119">
        <v>1</v>
      </c>
    </row>
    <row r="120" spans="1:13" x14ac:dyDescent="0.25">
      <c r="A120" t="s">
        <v>678</v>
      </c>
      <c r="B120" t="s">
        <v>331</v>
      </c>
      <c r="C120" t="s">
        <v>215</v>
      </c>
      <c r="D120" t="s">
        <v>217</v>
      </c>
      <c r="E120" t="s">
        <v>269</v>
      </c>
      <c r="F120" s="8" t="s">
        <v>6</v>
      </c>
      <c r="G120" s="8">
        <v>37257</v>
      </c>
      <c r="H120" t="s">
        <v>7</v>
      </c>
      <c r="I120" s="7">
        <v>33714934833</v>
      </c>
      <c r="L120" s="7">
        <v>67671087956</v>
      </c>
      <c r="M120">
        <v>1</v>
      </c>
    </row>
    <row r="121" spans="1:13" x14ac:dyDescent="0.25">
      <c r="A121" t="s">
        <v>679</v>
      </c>
      <c r="B121" t="s">
        <v>333</v>
      </c>
      <c r="C121" t="s">
        <v>533</v>
      </c>
      <c r="D121" t="s">
        <v>203</v>
      </c>
      <c r="E121" t="s">
        <v>269</v>
      </c>
      <c r="F121" s="8" t="s">
        <v>6</v>
      </c>
      <c r="G121" s="8">
        <v>37257</v>
      </c>
      <c r="H121" t="s">
        <v>7</v>
      </c>
      <c r="I121" s="7">
        <v>26770611000</v>
      </c>
      <c r="L121" s="7">
        <v>60695593000</v>
      </c>
      <c r="M121">
        <v>1</v>
      </c>
    </row>
    <row r="122" spans="1:13" x14ac:dyDescent="0.25">
      <c r="A122" t="s">
        <v>680</v>
      </c>
      <c r="B122" t="s">
        <v>471</v>
      </c>
      <c r="C122" t="s">
        <v>219</v>
      </c>
      <c r="D122" t="s">
        <v>203</v>
      </c>
      <c r="E122" t="s">
        <v>269</v>
      </c>
      <c r="F122" s="8" t="s">
        <v>6</v>
      </c>
      <c r="G122" s="8">
        <v>37257</v>
      </c>
      <c r="H122" t="s">
        <v>7</v>
      </c>
      <c r="I122" s="7">
        <v>125942738591</v>
      </c>
      <c r="L122" s="7">
        <v>278736778404</v>
      </c>
      <c r="M122">
        <v>1</v>
      </c>
    </row>
    <row r="123" spans="1:13" x14ac:dyDescent="0.25">
      <c r="A123" t="s">
        <v>681</v>
      </c>
      <c r="B123" t="s">
        <v>471</v>
      </c>
      <c r="C123" t="s">
        <v>219</v>
      </c>
      <c r="D123" t="s">
        <v>457</v>
      </c>
      <c r="E123" t="s">
        <v>270</v>
      </c>
      <c r="F123" s="8" t="s">
        <v>6</v>
      </c>
      <c r="G123" s="8">
        <v>37257</v>
      </c>
      <c r="H123" t="s">
        <v>7</v>
      </c>
      <c r="I123" s="7">
        <v>75967886</v>
      </c>
      <c r="L123" s="7">
        <v>150706287</v>
      </c>
      <c r="M123">
        <v>1</v>
      </c>
    </row>
    <row r="124" spans="1:13" x14ac:dyDescent="0.25">
      <c r="A124" t="s">
        <v>682</v>
      </c>
      <c r="B124" t="s">
        <v>471</v>
      </c>
      <c r="C124" t="s">
        <v>219</v>
      </c>
      <c r="D124" t="s">
        <v>381</v>
      </c>
      <c r="E124" t="s">
        <v>270</v>
      </c>
      <c r="F124" s="8" t="s">
        <v>6</v>
      </c>
      <c r="G124" s="8">
        <v>37257</v>
      </c>
      <c r="H124" t="s">
        <v>7</v>
      </c>
      <c r="I124" s="7">
        <v>520986571</v>
      </c>
      <c r="L124" s="7">
        <v>1331924172</v>
      </c>
      <c r="M124">
        <v>1</v>
      </c>
    </row>
    <row r="125" spans="1:13" x14ac:dyDescent="0.25">
      <c r="A125" t="s">
        <v>683</v>
      </c>
      <c r="B125" t="s">
        <v>472</v>
      </c>
      <c r="C125" t="s">
        <v>220</v>
      </c>
      <c r="D125" t="s">
        <v>221</v>
      </c>
      <c r="E125" t="s">
        <v>270</v>
      </c>
      <c r="F125" s="8" t="s">
        <v>6</v>
      </c>
      <c r="G125" s="8">
        <v>37257</v>
      </c>
      <c r="H125" t="s">
        <v>7</v>
      </c>
      <c r="I125" s="7">
        <v>77095822000</v>
      </c>
      <c r="L125" s="7">
        <v>210379447000</v>
      </c>
      <c r="M125">
        <v>1</v>
      </c>
    </row>
    <row r="126" spans="1:13" x14ac:dyDescent="0.25">
      <c r="A126" t="s">
        <v>684</v>
      </c>
      <c r="B126" t="s">
        <v>472</v>
      </c>
      <c r="C126" t="s">
        <v>220</v>
      </c>
      <c r="D126" t="s">
        <v>222</v>
      </c>
      <c r="E126" t="s">
        <v>270</v>
      </c>
      <c r="F126" s="8" t="s">
        <v>6</v>
      </c>
      <c r="G126" s="8">
        <v>37257</v>
      </c>
      <c r="H126" t="s">
        <v>7</v>
      </c>
      <c r="I126" s="7">
        <v>22688046000</v>
      </c>
      <c r="L126" s="7">
        <v>35195197000</v>
      </c>
      <c r="M126">
        <v>1</v>
      </c>
    </row>
    <row r="127" spans="1:13" x14ac:dyDescent="0.25">
      <c r="A127" t="s">
        <v>685</v>
      </c>
      <c r="B127" t="s">
        <v>472</v>
      </c>
      <c r="C127" t="s">
        <v>220</v>
      </c>
      <c r="D127" t="s">
        <v>223</v>
      </c>
      <c r="E127" t="s">
        <v>270</v>
      </c>
      <c r="F127" t="s">
        <v>6</v>
      </c>
      <c r="G127" s="8">
        <v>37257</v>
      </c>
      <c r="H127" t="s">
        <v>7</v>
      </c>
      <c r="I127" s="7">
        <v>52333865000</v>
      </c>
      <c r="L127" s="7">
        <v>54187851000</v>
      </c>
      <c r="M127">
        <v>1</v>
      </c>
    </row>
    <row r="128" spans="1:13" x14ac:dyDescent="0.25">
      <c r="A128" t="s">
        <v>686</v>
      </c>
      <c r="B128" t="s">
        <v>472</v>
      </c>
      <c r="C128" t="s">
        <v>220</v>
      </c>
      <c r="D128" t="s">
        <v>224</v>
      </c>
      <c r="E128" t="s">
        <v>270</v>
      </c>
      <c r="F128" t="s">
        <v>6</v>
      </c>
      <c r="G128" s="8">
        <v>37257</v>
      </c>
      <c r="H128" t="s">
        <v>7</v>
      </c>
      <c r="I128" s="7">
        <v>916737000</v>
      </c>
      <c r="L128" s="7">
        <v>3835522000</v>
      </c>
      <c r="M128">
        <v>1</v>
      </c>
    </row>
    <row r="129" spans="1:13" x14ac:dyDescent="0.25">
      <c r="A129" t="s">
        <v>687</v>
      </c>
      <c r="B129" t="s">
        <v>472</v>
      </c>
      <c r="C129" t="s">
        <v>220</v>
      </c>
      <c r="D129" t="s">
        <v>305</v>
      </c>
      <c r="E129" t="s">
        <v>270</v>
      </c>
      <c r="F129" t="s">
        <v>6</v>
      </c>
      <c r="G129" s="8">
        <v>37257</v>
      </c>
      <c r="H129" t="s">
        <v>7</v>
      </c>
      <c r="I129" s="7">
        <v>0</v>
      </c>
      <c r="L129" s="7">
        <v>0</v>
      </c>
      <c r="M129">
        <v>1</v>
      </c>
    </row>
    <row r="130" spans="1:13" x14ac:dyDescent="0.25">
      <c r="A130" t="s">
        <v>688</v>
      </c>
      <c r="B130" t="s">
        <v>472</v>
      </c>
      <c r="C130" t="s">
        <v>220</v>
      </c>
      <c r="D130" t="s">
        <v>203</v>
      </c>
      <c r="E130" t="s">
        <v>269</v>
      </c>
      <c r="F130" t="s">
        <v>6</v>
      </c>
      <c r="G130" s="8">
        <v>37257</v>
      </c>
      <c r="H130" t="s">
        <v>7</v>
      </c>
      <c r="I130" s="7">
        <v>75141880000</v>
      </c>
      <c r="L130" s="7">
        <v>150910896000</v>
      </c>
      <c r="M130">
        <v>1</v>
      </c>
    </row>
    <row r="131" spans="1:13" x14ac:dyDescent="0.25">
      <c r="A131" t="s">
        <v>689</v>
      </c>
      <c r="B131" t="s">
        <v>473</v>
      </c>
      <c r="C131" t="s">
        <v>225</v>
      </c>
      <c r="D131" t="s">
        <v>366</v>
      </c>
      <c r="E131" t="s">
        <v>270</v>
      </c>
      <c r="F131" t="s">
        <v>6</v>
      </c>
      <c r="G131" s="8">
        <v>37257</v>
      </c>
      <c r="H131" t="s">
        <v>7</v>
      </c>
      <c r="I131" s="7">
        <v>1829432351</v>
      </c>
      <c r="L131" s="7">
        <v>3439632410</v>
      </c>
      <c r="M131">
        <v>1</v>
      </c>
    </row>
    <row r="132" spans="1:13" x14ac:dyDescent="0.25">
      <c r="A132" t="s">
        <v>690</v>
      </c>
      <c r="B132" t="s">
        <v>473</v>
      </c>
      <c r="C132" t="s">
        <v>225</v>
      </c>
      <c r="D132" t="s">
        <v>367</v>
      </c>
      <c r="E132" t="s">
        <v>270</v>
      </c>
      <c r="F132" t="s">
        <v>6</v>
      </c>
      <c r="G132" s="8">
        <v>37257</v>
      </c>
      <c r="H132" t="s">
        <v>7</v>
      </c>
      <c r="I132" s="7">
        <v>2509425028</v>
      </c>
      <c r="L132" s="7">
        <v>3601903742</v>
      </c>
      <c r="M132">
        <v>1</v>
      </c>
    </row>
    <row r="133" spans="1:13" x14ac:dyDescent="0.25">
      <c r="A133" t="s">
        <v>691</v>
      </c>
      <c r="B133" t="s">
        <v>473</v>
      </c>
      <c r="C133" t="s">
        <v>225</v>
      </c>
      <c r="D133" t="s">
        <v>373</v>
      </c>
      <c r="E133" t="s">
        <v>270</v>
      </c>
      <c r="F133" t="s">
        <v>6</v>
      </c>
      <c r="G133" s="8">
        <v>37257</v>
      </c>
      <c r="H133" t="s">
        <v>7</v>
      </c>
      <c r="I133" s="7">
        <v>0</v>
      </c>
      <c r="L133" s="7">
        <v>2032897322</v>
      </c>
      <c r="M133">
        <v>1</v>
      </c>
    </row>
    <row r="134" spans="1:13" x14ac:dyDescent="0.25">
      <c r="A134" t="s">
        <v>692</v>
      </c>
      <c r="B134" t="s">
        <v>473</v>
      </c>
      <c r="C134" t="s">
        <v>225</v>
      </c>
      <c r="D134" t="s">
        <v>203</v>
      </c>
      <c r="E134" t="s">
        <v>269</v>
      </c>
      <c r="F134" t="s">
        <v>6</v>
      </c>
      <c r="G134" s="8">
        <v>37257</v>
      </c>
      <c r="H134" t="s">
        <v>7</v>
      </c>
      <c r="I134" s="7">
        <v>424760408543</v>
      </c>
      <c r="L134" s="7">
        <v>983182712065</v>
      </c>
      <c r="M134">
        <v>1</v>
      </c>
    </row>
    <row r="135" spans="1:13" x14ac:dyDescent="0.25">
      <c r="A135" t="s">
        <v>693</v>
      </c>
      <c r="B135" t="s">
        <v>474</v>
      </c>
      <c r="C135" t="s">
        <v>226</v>
      </c>
      <c r="D135" t="s">
        <v>227</v>
      </c>
      <c r="E135" t="s">
        <v>270</v>
      </c>
      <c r="F135" t="s">
        <v>6</v>
      </c>
      <c r="G135" s="8">
        <v>37257</v>
      </c>
      <c r="H135" t="s">
        <v>7</v>
      </c>
      <c r="I135" s="7">
        <v>235654126</v>
      </c>
      <c r="L135" s="7">
        <v>1565286544</v>
      </c>
      <c r="M135">
        <v>1</v>
      </c>
    </row>
    <row r="136" spans="1:13" x14ac:dyDescent="0.25">
      <c r="A136" t="s">
        <v>694</v>
      </c>
      <c r="B136" t="s">
        <v>474</v>
      </c>
      <c r="C136" t="s">
        <v>226</v>
      </c>
      <c r="D136" t="s">
        <v>301</v>
      </c>
      <c r="E136" t="s">
        <v>270</v>
      </c>
      <c r="F136" t="s">
        <v>6</v>
      </c>
      <c r="G136" s="8">
        <v>37257</v>
      </c>
      <c r="H136" t="s">
        <v>7</v>
      </c>
      <c r="I136" s="7">
        <v>2033832943</v>
      </c>
      <c r="L136" s="7">
        <v>4154359457</v>
      </c>
      <c r="M136">
        <v>1</v>
      </c>
    </row>
    <row r="137" spans="1:13" x14ac:dyDescent="0.25">
      <c r="A137" t="s">
        <v>695</v>
      </c>
      <c r="B137" t="s">
        <v>474</v>
      </c>
      <c r="C137" t="s">
        <v>226</v>
      </c>
      <c r="D137" t="s">
        <v>229</v>
      </c>
      <c r="E137" t="s">
        <v>270</v>
      </c>
      <c r="F137" t="s">
        <v>6</v>
      </c>
      <c r="G137" s="8">
        <v>37257</v>
      </c>
      <c r="H137" t="s">
        <v>7</v>
      </c>
      <c r="I137" s="7">
        <v>0</v>
      </c>
      <c r="L137" s="7">
        <v>4178737190</v>
      </c>
      <c r="M137">
        <v>1</v>
      </c>
    </row>
    <row r="138" spans="1:13" x14ac:dyDescent="0.25">
      <c r="A138" t="s">
        <v>696</v>
      </c>
      <c r="B138" t="s">
        <v>474</v>
      </c>
      <c r="C138" t="s">
        <v>226</v>
      </c>
      <c r="D138" t="s">
        <v>230</v>
      </c>
      <c r="E138" t="s">
        <v>270</v>
      </c>
      <c r="F138" t="s">
        <v>6</v>
      </c>
      <c r="G138" s="8">
        <v>37257</v>
      </c>
      <c r="H138" t="s">
        <v>7</v>
      </c>
      <c r="I138" s="7">
        <v>0</v>
      </c>
      <c r="L138" s="7">
        <v>46078829939</v>
      </c>
      <c r="M138">
        <v>1</v>
      </c>
    </row>
    <row r="139" spans="1:13" x14ac:dyDescent="0.25">
      <c r="A139" t="s">
        <v>697</v>
      </c>
      <c r="B139" t="s">
        <v>474</v>
      </c>
      <c r="C139" t="s">
        <v>226</v>
      </c>
      <c r="D139" t="s">
        <v>231</v>
      </c>
      <c r="E139" t="s">
        <v>270</v>
      </c>
      <c r="F139" t="s">
        <v>6</v>
      </c>
      <c r="G139" s="8">
        <v>37257</v>
      </c>
      <c r="H139" t="s">
        <v>7</v>
      </c>
      <c r="I139" s="7">
        <v>594090629</v>
      </c>
      <c r="L139" s="7">
        <v>733170416</v>
      </c>
      <c r="M139">
        <v>1</v>
      </c>
    </row>
    <row r="140" spans="1:13" x14ac:dyDescent="0.25">
      <c r="A140" t="s">
        <v>698</v>
      </c>
      <c r="B140" t="s">
        <v>474</v>
      </c>
      <c r="C140" t="s">
        <v>226</v>
      </c>
      <c r="D140" t="s">
        <v>232</v>
      </c>
      <c r="E140" t="s">
        <v>270</v>
      </c>
      <c r="F140" t="s">
        <v>6</v>
      </c>
      <c r="G140" s="8">
        <v>37257</v>
      </c>
      <c r="H140" t="s">
        <v>7</v>
      </c>
      <c r="I140" s="7">
        <v>3569140289</v>
      </c>
      <c r="L140" s="7">
        <v>4596812359</v>
      </c>
      <c r="M140">
        <v>1</v>
      </c>
    </row>
    <row r="141" spans="1:13" x14ac:dyDescent="0.25">
      <c r="A141" t="s">
        <v>699</v>
      </c>
      <c r="B141" t="s">
        <v>474</v>
      </c>
      <c r="C141" t="s">
        <v>226</v>
      </c>
      <c r="D141" t="s">
        <v>233</v>
      </c>
      <c r="E141" t="s">
        <v>270</v>
      </c>
      <c r="F141" t="s">
        <v>6</v>
      </c>
      <c r="G141" s="8">
        <v>37257</v>
      </c>
      <c r="H141" t="s">
        <v>7</v>
      </c>
      <c r="I141" s="7">
        <v>4510297830</v>
      </c>
      <c r="L141" s="7">
        <v>6739103718</v>
      </c>
      <c r="M141">
        <v>1</v>
      </c>
    </row>
    <row r="142" spans="1:13" x14ac:dyDescent="0.25">
      <c r="A142" t="s">
        <v>700</v>
      </c>
      <c r="B142" t="s">
        <v>474</v>
      </c>
      <c r="C142" t="s">
        <v>226</v>
      </c>
      <c r="D142" t="s">
        <v>234</v>
      </c>
      <c r="E142" t="s">
        <v>270</v>
      </c>
      <c r="F142" s="8" t="s">
        <v>6</v>
      </c>
      <c r="G142" s="8">
        <v>37257</v>
      </c>
      <c r="H142" t="s">
        <v>7</v>
      </c>
      <c r="I142" s="7">
        <v>4545944620</v>
      </c>
      <c r="L142" s="7">
        <v>8239367205</v>
      </c>
      <c r="M142">
        <v>1</v>
      </c>
    </row>
    <row r="143" spans="1:13" x14ac:dyDescent="0.25">
      <c r="A143" t="s">
        <v>701</v>
      </c>
      <c r="B143" t="s">
        <v>474</v>
      </c>
      <c r="C143" t="s">
        <v>226</v>
      </c>
      <c r="D143" t="s">
        <v>235</v>
      </c>
      <c r="E143" t="s">
        <v>270</v>
      </c>
      <c r="F143" s="8" t="s">
        <v>6</v>
      </c>
      <c r="G143" s="8">
        <v>37257</v>
      </c>
      <c r="H143" t="s">
        <v>7</v>
      </c>
      <c r="I143" s="7">
        <v>3651473889</v>
      </c>
      <c r="L143" s="7">
        <v>7955312120</v>
      </c>
      <c r="M143">
        <v>1</v>
      </c>
    </row>
    <row r="144" spans="1:13" x14ac:dyDescent="0.25">
      <c r="A144" t="s">
        <v>702</v>
      </c>
      <c r="B144" t="s">
        <v>474</v>
      </c>
      <c r="C144" t="s">
        <v>226</v>
      </c>
      <c r="D144" t="s">
        <v>570</v>
      </c>
      <c r="E144" t="s">
        <v>270</v>
      </c>
      <c r="F144" s="8" t="s">
        <v>6</v>
      </c>
      <c r="G144" s="8">
        <v>37257</v>
      </c>
      <c r="H144" t="s">
        <v>7</v>
      </c>
      <c r="I144" s="7">
        <v>52884727</v>
      </c>
      <c r="L144" s="7">
        <v>186808058</v>
      </c>
      <c r="M144">
        <v>1</v>
      </c>
    </row>
    <row r="145" spans="1:13" x14ac:dyDescent="0.25">
      <c r="A145" t="s">
        <v>703</v>
      </c>
      <c r="B145" t="s">
        <v>475</v>
      </c>
      <c r="C145" t="s">
        <v>236</v>
      </c>
      <c r="D145" t="s">
        <v>628</v>
      </c>
      <c r="E145" t="s">
        <v>270</v>
      </c>
      <c r="F145" s="8" t="s">
        <v>6</v>
      </c>
      <c r="G145" s="8">
        <v>37257</v>
      </c>
      <c r="H145" t="s">
        <v>7</v>
      </c>
      <c r="I145" s="7">
        <v>16885196322</v>
      </c>
      <c r="L145" s="7">
        <v>33391986272</v>
      </c>
      <c r="M145">
        <v>1</v>
      </c>
    </row>
    <row r="146" spans="1:13" x14ac:dyDescent="0.25">
      <c r="A146" t="s">
        <v>704</v>
      </c>
      <c r="B146" t="s">
        <v>475</v>
      </c>
      <c r="C146" t="s">
        <v>236</v>
      </c>
      <c r="D146" t="s">
        <v>629</v>
      </c>
      <c r="E146" t="s">
        <v>270</v>
      </c>
      <c r="F146" s="8" t="s">
        <v>6</v>
      </c>
      <c r="G146" s="8">
        <v>37257</v>
      </c>
      <c r="H146" t="s">
        <v>7</v>
      </c>
      <c r="I146" s="7">
        <v>17540236660</v>
      </c>
      <c r="L146" s="7">
        <v>28433897982</v>
      </c>
      <c r="M146">
        <v>1</v>
      </c>
    </row>
    <row r="147" spans="1:13" x14ac:dyDescent="0.25">
      <c r="A147" t="s">
        <v>705</v>
      </c>
      <c r="B147" t="s">
        <v>475</v>
      </c>
      <c r="C147" t="s">
        <v>236</v>
      </c>
      <c r="D147" t="s">
        <v>630</v>
      </c>
      <c r="E147" t="s">
        <v>270</v>
      </c>
      <c r="F147" s="8" t="s">
        <v>6</v>
      </c>
      <c r="G147" s="8">
        <v>37257</v>
      </c>
      <c r="H147" t="s">
        <v>7</v>
      </c>
      <c r="I147" s="7">
        <v>18194562264</v>
      </c>
      <c r="L147" s="7">
        <v>41655996484</v>
      </c>
      <c r="M147">
        <v>1</v>
      </c>
    </row>
    <row r="148" spans="1:13" x14ac:dyDescent="0.25">
      <c r="A148" t="s">
        <v>706</v>
      </c>
      <c r="B148" t="s">
        <v>475</v>
      </c>
      <c r="C148" t="s">
        <v>236</v>
      </c>
      <c r="D148" t="s">
        <v>631</v>
      </c>
      <c r="E148" t="s">
        <v>270</v>
      </c>
      <c r="F148" s="8" t="s">
        <v>6</v>
      </c>
      <c r="G148" s="8">
        <v>37257</v>
      </c>
      <c r="H148" t="s">
        <v>7</v>
      </c>
      <c r="I148" s="7">
        <v>17449440584</v>
      </c>
      <c r="L148" s="7">
        <v>17683096128</v>
      </c>
      <c r="M148">
        <v>1</v>
      </c>
    </row>
    <row r="149" spans="1:13" x14ac:dyDescent="0.25">
      <c r="A149" t="s">
        <v>707</v>
      </c>
      <c r="B149" t="s">
        <v>475</v>
      </c>
      <c r="C149" t="s">
        <v>236</v>
      </c>
      <c r="D149" t="s">
        <v>632</v>
      </c>
      <c r="E149" t="s">
        <v>269</v>
      </c>
      <c r="F149" s="8" t="s">
        <v>6</v>
      </c>
      <c r="G149" s="8">
        <v>37257</v>
      </c>
      <c r="H149" t="s">
        <v>7</v>
      </c>
      <c r="I149" s="7">
        <v>20548583350</v>
      </c>
      <c r="L149" s="7">
        <v>38791266538</v>
      </c>
      <c r="M149">
        <v>1</v>
      </c>
    </row>
    <row r="150" spans="1:13" x14ac:dyDescent="0.25">
      <c r="A150" t="s">
        <v>708</v>
      </c>
      <c r="B150" t="s">
        <v>476</v>
      </c>
      <c r="C150" t="s">
        <v>237</v>
      </c>
      <c r="D150" t="s">
        <v>242</v>
      </c>
      <c r="E150" t="s">
        <v>270</v>
      </c>
      <c r="F150" t="s">
        <v>6</v>
      </c>
      <c r="G150" s="8">
        <v>37257</v>
      </c>
      <c r="H150" t="s">
        <v>7</v>
      </c>
      <c r="I150" s="7">
        <v>19028912</v>
      </c>
      <c r="L150" s="7">
        <v>77422761</v>
      </c>
      <c r="M150">
        <v>1</v>
      </c>
    </row>
    <row r="151" spans="1:13" x14ac:dyDescent="0.25">
      <c r="A151" t="s">
        <v>709</v>
      </c>
      <c r="B151" t="s">
        <v>476</v>
      </c>
      <c r="C151" t="s">
        <v>237</v>
      </c>
      <c r="D151" t="s">
        <v>228</v>
      </c>
      <c r="E151" t="s">
        <v>270</v>
      </c>
      <c r="F151" t="s">
        <v>6</v>
      </c>
      <c r="G151" s="8">
        <v>37257</v>
      </c>
      <c r="H151" t="s">
        <v>7</v>
      </c>
      <c r="I151" s="7">
        <v>0</v>
      </c>
      <c r="L151" s="7">
        <v>2672173342</v>
      </c>
      <c r="M151">
        <v>1</v>
      </c>
    </row>
    <row r="152" spans="1:13" x14ac:dyDescent="0.25">
      <c r="A152" t="s">
        <v>710</v>
      </c>
      <c r="B152" t="s">
        <v>476</v>
      </c>
      <c r="C152" t="s">
        <v>237</v>
      </c>
      <c r="D152" t="s">
        <v>464</v>
      </c>
      <c r="E152" t="s">
        <v>270</v>
      </c>
      <c r="F152" t="s">
        <v>6</v>
      </c>
      <c r="G152" s="8">
        <v>37257</v>
      </c>
      <c r="H152" t="s">
        <v>7</v>
      </c>
      <c r="I152" s="7">
        <v>647937495</v>
      </c>
      <c r="L152" s="7">
        <v>1120256617</v>
      </c>
      <c r="M152">
        <v>1</v>
      </c>
    </row>
    <row r="153" spans="1:13" x14ac:dyDescent="0.25">
      <c r="A153" t="s">
        <v>711</v>
      </c>
      <c r="B153" t="s">
        <v>476</v>
      </c>
      <c r="C153" t="s">
        <v>237</v>
      </c>
      <c r="D153" t="s">
        <v>238</v>
      </c>
      <c r="E153" t="s">
        <v>270</v>
      </c>
      <c r="F153" t="s">
        <v>6</v>
      </c>
      <c r="G153" s="8">
        <v>37257</v>
      </c>
      <c r="H153" t="s">
        <v>7</v>
      </c>
      <c r="I153" s="7">
        <v>0</v>
      </c>
      <c r="L153" s="7">
        <v>858542993</v>
      </c>
      <c r="M153">
        <v>1</v>
      </c>
    </row>
    <row r="154" spans="1:13" x14ac:dyDescent="0.25">
      <c r="A154" t="s">
        <v>712</v>
      </c>
      <c r="B154" t="s">
        <v>476</v>
      </c>
      <c r="C154" t="s">
        <v>237</v>
      </c>
      <c r="D154" t="s">
        <v>239</v>
      </c>
      <c r="E154" t="s">
        <v>270</v>
      </c>
      <c r="F154" t="s">
        <v>6</v>
      </c>
      <c r="G154" s="8">
        <v>37257</v>
      </c>
      <c r="H154" t="s">
        <v>7</v>
      </c>
      <c r="I154" s="7">
        <v>393718084</v>
      </c>
      <c r="L154" s="7">
        <v>857579764</v>
      </c>
      <c r="M154">
        <v>1</v>
      </c>
    </row>
    <row r="155" spans="1:13" x14ac:dyDescent="0.25">
      <c r="A155" t="s">
        <v>713</v>
      </c>
      <c r="B155" t="s">
        <v>476</v>
      </c>
      <c r="C155" t="s">
        <v>237</v>
      </c>
      <c r="D155" t="s">
        <v>240</v>
      </c>
      <c r="E155" t="s">
        <v>270</v>
      </c>
      <c r="F155" t="s">
        <v>6</v>
      </c>
      <c r="G155" s="8">
        <v>37257</v>
      </c>
      <c r="H155" t="s">
        <v>7</v>
      </c>
      <c r="I155" s="7">
        <v>32080085</v>
      </c>
      <c r="L155" s="7">
        <v>93471759</v>
      </c>
      <c r="M155">
        <v>1</v>
      </c>
    </row>
    <row r="156" spans="1:13" x14ac:dyDescent="0.25">
      <c r="A156" t="s">
        <v>714</v>
      </c>
      <c r="B156" t="s">
        <v>476</v>
      </c>
      <c r="C156" t="s">
        <v>237</v>
      </c>
      <c r="D156" t="s">
        <v>241</v>
      </c>
      <c r="E156" t="s">
        <v>270</v>
      </c>
      <c r="F156" t="s">
        <v>6</v>
      </c>
      <c r="G156" s="8">
        <v>37257</v>
      </c>
      <c r="H156" t="s">
        <v>7</v>
      </c>
      <c r="I156" s="7">
        <v>9558779</v>
      </c>
      <c r="L156" s="7">
        <v>53446428</v>
      </c>
      <c r="M156">
        <v>1</v>
      </c>
    </row>
    <row r="157" spans="1:13" x14ac:dyDescent="0.25">
      <c r="A157" t="s">
        <v>715</v>
      </c>
      <c r="B157" t="s">
        <v>477</v>
      </c>
      <c r="C157" t="s">
        <v>243</v>
      </c>
      <c r="D157" t="s">
        <v>378</v>
      </c>
      <c r="E157" t="s">
        <v>270</v>
      </c>
      <c r="F157" t="s">
        <v>6</v>
      </c>
      <c r="G157" s="8">
        <v>37257</v>
      </c>
      <c r="H157" t="s">
        <v>7</v>
      </c>
      <c r="I157" s="7">
        <v>0</v>
      </c>
      <c r="L157" s="7">
        <v>3795039921</v>
      </c>
      <c r="M157">
        <v>1</v>
      </c>
    </row>
    <row r="158" spans="1:13" x14ac:dyDescent="0.25">
      <c r="A158" t="s">
        <v>716</v>
      </c>
      <c r="B158" t="s">
        <v>477</v>
      </c>
      <c r="C158" t="s">
        <v>243</v>
      </c>
      <c r="D158" t="s">
        <v>360</v>
      </c>
      <c r="E158" t="s">
        <v>270</v>
      </c>
      <c r="F158" t="s">
        <v>6</v>
      </c>
      <c r="G158" s="8">
        <v>37257</v>
      </c>
      <c r="H158" t="s">
        <v>7</v>
      </c>
      <c r="I158" s="7">
        <v>0</v>
      </c>
      <c r="L158" s="7">
        <v>4697527012</v>
      </c>
      <c r="M158">
        <v>1</v>
      </c>
    </row>
    <row r="159" spans="1:13" x14ac:dyDescent="0.25">
      <c r="A159" t="s">
        <v>717</v>
      </c>
      <c r="B159" t="s">
        <v>477</v>
      </c>
      <c r="C159" t="s">
        <v>243</v>
      </c>
      <c r="D159" t="s">
        <v>581</v>
      </c>
      <c r="E159" t="s">
        <v>270</v>
      </c>
      <c r="F159" t="s">
        <v>6</v>
      </c>
      <c r="G159" s="8">
        <v>37257</v>
      </c>
      <c r="H159" t="s">
        <v>7</v>
      </c>
      <c r="I159" s="7">
        <v>0</v>
      </c>
      <c r="L159" s="7">
        <v>89940181951</v>
      </c>
      <c r="M159">
        <v>1</v>
      </c>
    </row>
    <row r="160" spans="1:13" x14ac:dyDescent="0.25">
      <c r="A160" t="s">
        <v>718</v>
      </c>
      <c r="B160" t="s">
        <v>246</v>
      </c>
      <c r="C160" t="s">
        <v>246</v>
      </c>
      <c r="D160" t="s">
        <v>203</v>
      </c>
      <c r="E160" t="s">
        <v>269</v>
      </c>
      <c r="F160" t="s">
        <v>6</v>
      </c>
      <c r="G160" s="8">
        <v>37257</v>
      </c>
      <c r="H160" t="s">
        <v>7</v>
      </c>
      <c r="I160" s="7">
        <v>21091236798</v>
      </c>
      <c r="L160" s="7">
        <v>42773601120</v>
      </c>
      <c r="M160">
        <v>1</v>
      </c>
    </row>
    <row r="161" spans="1:13" x14ac:dyDescent="0.25">
      <c r="A161" t="s">
        <v>719</v>
      </c>
      <c r="B161" t="s">
        <v>478</v>
      </c>
      <c r="C161" t="s">
        <v>244</v>
      </c>
      <c r="D161" t="s">
        <v>245</v>
      </c>
      <c r="E161" t="s">
        <v>269</v>
      </c>
      <c r="F161" t="s">
        <v>6</v>
      </c>
      <c r="G161" s="8">
        <v>37257</v>
      </c>
      <c r="H161" t="s">
        <v>7</v>
      </c>
      <c r="I161" s="7">
        <v>33933488000</v>
      </c>
      <c r="L161" s="7">
        <v>69558139000</v>
      </c>
      <c r="M161">
        <v>1</v>
      </c>
    </row>
    <row r="162" spans="1:13" x14ac:dyDescent="0.25">
      <c r="A162" t="s">
        <v>720</v>
      </c>
      <c r="B162" t="s">
        <v>478</v>
      </c>
      <c r="C162" t="s">
        <v>244</v>
      </c>
      <c r="D162" t="s">
        <v>460</v>
      </c>
      <c r="E162" t="s">
        <v>269</v>
      </c>
      <c r="F162" t="s">
        <v>6</v>
      </c>
      <c r="G162" s="8">
        <v>37257</v>
      </c>
      <c r="H162" t="s">
        <v>7</v>
      </c>
      <c r="I162" s="7">
        <v>36621999000</v>
      </c>
      <c r="L162" s="7">
        <v>40918920000</v>
      </c>
      <c r="M162">
        <v>1</v>
      </c>
    </row>
    <row r="163" spans="1:13" x14ac:dyDescent="0.25">
      <c r="A163" t="s">
        <v>721</v>
      </c>
      <c r="B163" t="s">
        <v>479</v>
      </c>
      <c r="C163" t="s">
        <v>247</v>
      </c>
      <c r="D163" t="s">
        <v>203</v>
      </c>
      <c r="E163" t="s">
        <v>269</v>
      </c>
      <c r="F163" t="s">
        <v>6</v>
      </c>
      <c r="G163" s="8">
        <v>37257</v>
      </c>
      <c r="H163" t="s">
        <v>7</v>
      </c>
      <c r="I163" s="7">
        <v>10423873000</v>
      </c>
      <c r="L163" s="7">
        <v>20401799000</v>
      </c>
      <c r="M163">
        <v>1</v>
      </c>
    </row>
    <row r="164" spans="1:13" x14ac:dyDescent="0.25">
      <c r="A164" t="s">
        <v>722</v>
      </c>
      <c r="B164" t="s">
        <v>480</v>
      </c>
      <c r="C164" t="s">
        <v>268</v>
      </c>
      <c r="D164" t="s">
        <v>203</v>
      </c>
      <c r="E164" t="s">
        <v>269</v>
      </c>
      <c r="F164" t="s">
        <v>6</v>
      </c>
      <c r="G164" s="8">
        <v>37257</v>
      </c>
      <c r="H164" t="s">
        <v>7</v>
      </c>
      <c r="I164" s="7">
        <v>9220060627</v>
      </c>
      <c r="L164" s="7">
        <v>14029578005</v>
      </c>
      <c r="M164">
        <v>1</v>
      </c>
    </row>
    <row r="165" spans="1:13" x14ac:dyDescent="0.25">
      <c r="A165" t="s">
        <v>723</v>
      </c>
      <c r="B165" t="s">
        <v>481</v>
      </c>
      <c r="C165" t="s">
        <v>248</v>
      </c>
      <c r="D165" t="s">
        <v>203</v>
      </c>
      <c r="E165" t="s">
        <v>269</v>
      </c>
      <c r="F165" t="s">
        <v>6</v>
      </c>
      <c r="G165" s="8">
        <v>37257</v>
      </c>
      <c r="H165" t="s">
        <v>7</v>
      </c>
      <c r="I165" s="7">
        <v>16836400000</v>
      </c>
      <c r="L165" s="7">
        <v>24360197000</v>
      </c>
      <c r="M165">
        <v>1</v>
      </c>
    </row>
    <row r="166" spans="1:13" x14ac:dyDescent="0.25">
      <c r="A166" t="s">
        <v>724</v>
      </c>
      <c r="B166" t="s">
        <v>482</v>
      </c>
      <c r="C166" t="s">
        <v>249</v>
      </c>
      <c r="D166" t="s">
        <v>203</v>
      </c>
      <c r="E166" t="s">
        <v>269</v>
      </c>
      <c r="F166" t="s">
        <v>6</v>
      </c>
      <c r="G166" s="8">
        <v>37257</v>
      </c>
      <c r="H166" t="s">
        <v>7</v>
      </c>
      <c r="I166" s="7">
        <v>61572672593</v>
      </c>
      <c r="L166" s="7">
        <v>91622025169</v>
      </c>
      <c r="M166">
        <v>1</v>
      </c>
    </row>
    <row r="167" spans="1:13" x14ac:dyDescent="0.25">
      <c r="A167" t="s">
        <v>725</v>
      </c>
      <c r="B167" t="s">
        <v>330</v>
      </c>
      <c r="C167" t="s">
        <v>250</v>
      </c>
      <c r="D167" t="s">
        <v>252</v>
      </c>
      <c r="E167" t="s">
        <v>270</v>
      </c>
      <c r="F167" t="s">
        <v>6</v>
      </c>
      <c r="G167" s="8">
        <v>37257</v>
      </c>
      <c r="H167" t="s">
        <v>7</v>
      </c>
      <c r="I167" s="7">
        <v>645018187</v>
      </c>
      <c r="L167" s="7">
        <v>10772268571</v>
      </c>
      <c r="M167">
        <v>1</v>
      </c>
    </row>
    <row r="168" spans="1:13" x14ac:dyDescent="0.25">
      <c r="A168" t="s">
        <v>726</v>
      </c>
      <c r="B168" t="s">
        <v>330</v>
      </c>
      <c r="C168" t="s">
        <v>250</v>
      </c>
      <c r="D168" t="s">
        <v>253</v>
      </c>
      <c r="E168" t="s">
        <v>270</v>
      </c>
      <c r="F168" t="s">
        <v>6</v>
      </c>
      <c r="G168" s="8">
        <v>37257</v>
      </c>
      <c r="H168" t="s">
        <v>7</v>
      </c>
      <c r="I168" s="7">
        <v>547490139</v>
      </c>
      <c r="L168" s="7">
        <v>3480752374</v>
      </c>
      <c r="M168">
        <v>1</v>
      </c>
    </row>
    <row r="169" spans="1:13" x14ac:dyDescent="0.25">
      <c r="A169" t="s">
        <v>727</v>
      </c>
      <c r="B169" t="s">
        <v>330</v>
      </c>
      <c r="C169" t="s">
        <v>250</v>
      </c>
      <c r="D169" t="s">
        <v>254</v>
      </c>
      <c r="E169" t="s">
        <v>270</v>
      </c>
      <c r="F169" t="s">
        <v>6</v>
      </c>
      <c r="G169" s="8">
        <v>37257</v>
      </c>
      <c r="H169" t="s">
        <v>7</v>
      </c>
      <c r="I169" s="7">
        <v>0</v>
      </c>
      <c r="L169" s="7">
        <v>13604302435</v>
      </c>
      <c r="M169">
        <v>1</v>
      </c>
    </row>
    <row r="170" spans="1:13" x14ac:dyDescent="0.25">
      <c r="A170" t="s">
        <v>728</v>
      </c>
      <c r="B170" t="s">
        <v>330</v>
      </c>
      <c r="C170" t="s">
        <v>250</v>
      </c>
      <c r="D170" t="s">
        <v>633</v>
      </c>
      <c r="E170" t="s">
        <v>269</v>
      </c>
      <c r="F170" t="s">
        <v>6</v>
      </c>
      <c r="G170" s="8">
        <v>37257</v>
      </c>
      <c r="H170" t="s">
        <v>7</v>
      </c>
      <c r="I170" s="7">
        <v>453256024853</v>
      </c>
      <c r="L170" s="7">
        <v>1140113184125</v>
      </c>
      <c r="M170">
        <v>1</v>
      </c>
    </row>
    <row r="171" spans="1:13" x14ac:dyDescent="0.25">
      <c r="A171" t="s">
        <v>729</v>
      </c>
      <c r="B171" t="s">
        <v>330</v>
      </c>
      <c r="C171" t="s">
        <v>250</v>
      </c>
      <c r="D171" t="s">
        <v>634</v>
      </c>
      <c r="E171" t="s">
        <v>269</v>
      </c>
      <c r="F171" t="s">
        <v>6</v>
      </c>
      <c r="G171" s="8">
        <v>37257</v>
      </c>
      <c r="H171" t="s">
        <v>7</v>
      </c>
      <c r="I171" s="7">
        <v>93603067707</v>
      </c>
      <c r="L171" s="7">
        <v>237174933919</v>
      </c>
      <c r="M171">
        <v>1</v>
      </c>
    </row>
    <row r="172" spans="1:13" x14ac:dyDescent="0.25">
      <c r="A172" t="s">
        <v>730</v>
      </c>
      <c r="B172" t="s">
        <v>330</v>
      </c>
      <c r="C172" t="s">
        <v>250</v>
      </c>
      <c r="D172" t="s">
        <v>599</v>
      </c>
      <c r="E172" t="s">
        <v>270</v>
      </c>
      <c r="F172" t="s">
        <v>6</v>
      </c>
      <c r="G172" s="8">
        <v>37257</v>
      </c>
      <c r="H172" t="s">
        <v>7</v>
      </c>
      <c r="I172" s="7">
        <v>15451140</v>
      </c>
      <c r="L172" s="7">
        <v>49186447</v>
      </c>
      <c r="M172">
        <v>1</v>
      </c>
    </row>
    <row r="173" spans="1:13" x14ac:dyDescent="0.25">
      <c r="A173" t="s">
        <v>731</v>
      </c>
      <c r="B173" t="s">
        <v>483</v>
      </c>
      <c r="C173" t="s">
        <v>255</v>
      </c>
      <c r="D173" t="s">
        <v>205</v>
      </c>
      <c r="E173" t="s">
        <v>270</v>
      </c>
      <c r="F173" t="s">
        <v>6</v>
      </c>
      <c r="G173" s="8">
        <v>37257</v>
      </c>
      <c r="H173" t="s">
        <v>7</v>
      </c>
      <c r="I173" s="7">
        <v>2993944387</v>
      </c>
      <c r="L173" s="7">
        <v>6917962126</v>
      </c>
      <c r="M173">
        <v>1</v>
      </c>
    </row>
    <row r="174" spans="1:13" x14ac:dyDescent="0.25">
      <c r="A174" t="s">
        <v>732</v>
      </c>
      <c r="B174" t="s">
        <v>483</v>
      </c>
      <c r="C174" t="s">
        <v>255</v>
      </c>
      <c r="D174" t="s">
        <v>203</v>
      </c>
      <c r="E174" t="s">
        <v>269</v>
      </c>
      <c r="F174" t="s">
        <v>6</v>
      </c>
      <c r="G174" s="8">
        <v>37257</v>
      </c>
      <c r="H174" t="s">
        <v>7</v>
      </c>
      <c r="I174" s="7">
        <v>1094532612</v>
      </c>
      <c r="L174" s="7">
        <v>2428869723</v>
      </c>
      <c r="M174">
        <v>1</v>
      </c>
    </row>
    <row r="175" spans="1:13" x14ac:dyDescent="0.25">
      <c r="A175" t="s">
        <v>733</v>
      </c>
      <c r="B175" t="s">
        <v>636</v>
      </c>
      <c r="C175" t="s">
        <v>635</v>
      </c>
      <c r="D175" t="s">
        <v>304</v>
      </c>
      <c r="E175" t="s">
        <v>270</v>
      </c>
      <c r="F175" t="s">
        <v>6</v>
      </c>
      <c r="G175" s="8">
        <v>37257</v>
      </c>
      <c r="H175" t="s">
        <v>7</v>
      </c>
      <c r="I175" s="7">
        <v>2102596677</v>
      </c>
      <c r="L175" s="7">
        <v>4565783313</v>
      </c>
      <c r="M175">
        <v>1</v>
      </c>
    </row>
    <row r="176" spans="1:13" x14ac:dyDescent="0.25">
      <c r="A176" t="s">
        <v>734</v>
      </c>
      <c r="B176" t="s">
        <v>636</v>
      </c>
      <c r="C176" t="s">
        <v>635</v>
      </c>
      <c r="D176" t="s">
        <v>303</v>
      </c>
      <c r="E176" t="s">
        <v>270</v>
      </c>
      <c r="F176" t="s">
        <v>6</v>
      </c>
      <c r="G176" s="8">
        <v>37257</v>
      </c>
      <c r="H176" t="s">
        <v>7</v>
      </c>
      <c r="I176" s="7">
        <v>2241701647</v>
      </c>
      <c r="L176" s="7">
        <v>3476303006</v>
      </c>
      <c r="M176">
        <v>1</v>
      </c>
    </row>
    <row r="177" spans="1:13" x14ac:dyDescent="0.25">
      <c r="A177" t="s">
        <v>735</v>
      </c>
      <c r="B177" t="s">
        <v>636</v>
      </c>
      <c r="C177" t="s">
        <v>635</v>
      </c>
      <c r="D177" t="s">
        <v>302</v>
      </c>
      <c r="E177" t="s">
        <v>270</v>
      </c>
      <c r="F177" t="s">
        <v>6</v>
      </c>
      <c r="G177" s="8">
        <v>37257</v>
      </c>
      <c r="H177" t="s">
        <v>7</v>
      </c>
      <c r="I177" s="7">
        <v>1577806581</v>
      </c>
      <c r="L177" s="7">
        <v>2100767205</v>
      </c>
      <c r="M177">
        <v>1</v>
      </c>
    </row>
    <row r="178" spans="1:13" x14ac:dyDescent="0.25">
      <c r="A178" t="s">
        <v>736</v>
      </c>
      <c r="B178" t="s">
        <v>636</v>
      </c>
      <c r="C178" t="s">
        <v>635</v>
      </c>
      <c r="D178" t="s">
        <v>205</v>
      </c>
      <c r="E178" t="s">
        <v>270</v>
      </c>
      <c r="F178" t="s">
        <v>6</v>
      </c>
      <c r="G178" s="8">
        <v>37257</v>
      </c>
      <c r="H178" t="s">
        <v>7</v>
      </c>
      <c r="I178" s="7">
        <v>7877598765</v>
      </c>
      <c r="L178" s="7">
        <v>20886055390</v>
      </c>
      <c r="M178">
        <v>1</v>
      </c>
    </row>
    <row r="179" spans="1:13" x14ac:dyDescent="0.25">
      <c r="A179" t="s">
        <v>737</v>
      </c>
      <c r="B179" t="s">
        <v>636</v>
      </c>
      <c r="C179" t="s">
        <v>635</v>
      </c>
      <c r="D179" t="s">
        <v>203</v>
      </c>
      <c r="E179" t="s">
        <v>269</v>
      </c>
      <c r="F179" t="s">
        <v>6</v>
      </c>
      <c r="G179" s="8">
        <v>37257</v>
      </c>
      <c r="H179" t="s">
        <v>7</v>
      </c>
      <c r="I179" s="7">
        <v>473911506831</v>
      </c>
      <c r="L179" s="7">
        <v>1256491994424</v>
      </c>
      <c r="M179">
        <v>1</v>
      </c>
    </row>
    <row r="180" spans="1:13" x14ac:dyDescent="0.25">
      <c r="A180" t="s">
        <v>738</v>
      </c>
      <c r="B180" t="s">
        <v>484</v>
      </c>
      <c r="C180" t="s">
        <v>256</v>
      </c>
      <c r="D180" t="s">
        <v>208</v>
      </c>
      <c r="E180" t="s">
        <v>270</v>
      </c>
      <c r="F180" t="s">
        <v>6</v>
      </c>
      <c r="G180" s="8">
        <v>37257</v>
      </c>
      <c r="H180" t="s">
        <v>7</v>
      </c>
      <c r="I180" s="7">
        <v>240145801</v>
      </c>
      <c r="L180" s="7">
        <v>429346911</v>
      </c>
      <c r="M180">
        <v>1</v>
      </c>
    </row>
    <row r="181" spans="1:13" x14ac:dyDescent="0.25">
      <c r="A181" t="s">
        <v>739</v>
      </c>
      <c r="B181" t="s">
        <v>484</v>
      </c>
      <c r="C181" t="s">
        <v>256</v>
      </c>
      <c r="D181" t="s">
        <v>209</v>
      </c>
      <c r="E181" t="s">
        <v>270</v>
      </c>
      <c r="F181" t="s">
        <v>6</v>
      </c>
      <c r="G181" s="8">
        <v>37257</v>
      </c>
      <c r="H181" t="s">
        <v>7</v>
      </c>
      <c r="I181" s="7">
        <v>325068203</v>
      </c>
      <c r="L181" s="7">
        <v>630379359</v>
      </c>
      <c r="M181">
        <v>1</v>
      </c>
    </row>
    <row r="182" spans="1:13" x14ac:dyDescent="0.25">
      <c r="A182" t="s">
        <v>740</v>
      </c>
      <c r="B182" t="s">
        <v>484</v>
      </c>
      <c r="C182" t="s">
        <v>256</v>
      </c>
      <c r="D182" t="s">
        <v>203</v>
      </c>
      <c r="E182" t="s">
        <v>269</v>
      </c>
      <c r="F182" t="s">
        <v>6</v>
      </c>
      <c r="G182" s="8">
        <v>37257</v>
      </c>
      <c r="H182" t="s">
        <v>7</v>
      </c>
      <c r="I182" s="7">
        <v>34952767530</v>
      </c>
      <c r="L182" s="7">
        <v>88224453830</v>
      </c>
      <c r="M182">
        <v>1</v>
      </c>
    </row>
    <row r="183" spans="1:13" x14ac:dyDescent="0.25">
      <c r="A183" t="s">
        <v>741</v>
      </c>
      <c r="B183" t="s">
        <v>485</v>
      </c>
      <c r="C183" t="s">
        <v>257</v>
      </c>
      <c r="D183" t="s">
        <v>258</v>
      </c>
      <c r="E183" t="s">
        <v>270</v>
      </c>
      <c r="F183" t="s">
        <v>6</v>
      </c>
      <c r="G183" s="8">
        <v>37257</v>
      </c>
      <c r="H183" t="s">
        <v>7</v>
      </c>
      <c r="I183" s="7">
        <v>0</v>
      </c>
      <c r="L183" s="7">
        <v>2398957441</v>
      </c>
      <c r="M183">
        <v>1</v>
      </c>
    </row>
    <row r="184" spans="1:13" x14ac:dyDescent="0.25">
      <c r="A184" t="s">
        <v>742</v>
      </c>
      <c r="B184" t="s">
        <v>485</v>
      </c>
      <c r="C184" t="s">
        <v>257</v>
      </c>
      <c r="D184" t="s">
        <v>259</v>
      </c>
      <c r="E184" t="s">
        <v>270</v>
      </c>
      <c r="F184" t="s">
        <v>6</v>
      </c>
      <c r="G184" s="8">
        <v>37257</v>
      </c>
      <c r="H184" t="s">
        <v>7</v>
      </c>
      <c r="I184" s="7">
        <v>43154334</v>
      </c>
      <c r="L184" s="7">
        <v>87556207</v>
      </c>
      <c r="M184">
        <v>1</v>
      </c>
    </row>
    <row r="185" spans="1:13" x14ac:dyDescent="0.25">
      <c r="A185" t="s">
        <v>743</v>
      </c>
      <c r="B185" t="s">
        <v>485</v>
      </c>
      <c r="C185" t="s">
        <v>257</v>
      </c>
      <c r="D185" t="s">
        <v>260</v>
      </c>
      <c r="E185" t="s">
        <v>270</v>
      </c>
      <c r="F185" t="s">
        <v>6</v>
      </c>
      <c r="G185" s="8">
        <v>37257</v>
      </c>
      <c r="H185" t="s">
        <v>7</v>
      </c>
      <c r="I185" s="7">
        <v>48637231</v>
      </c>
      <c r="L185" s="7">
        <v>145097351</v>
      </c>
      <c r="M185">
        <v>1</v>
      </c>
    </row>
    <row r="186" spans="1:13" x14ac:dyDescent="0.25">
      <c r="A186" t="s">
        <v>744</v>
      </c>
      <c r="B186" t="s">
        <v>485</v>
      </c>
      <c r="C186" t="s">
        <v>257</v>
      </c>
      <c r="D186" t="s">
        <v>261</v>
      </c>
      <c r="E186" t="s">
        <v>270</v>
      </c>
      <c r="F186" t="s">
        <v>6</v>
      </c>
      <c r="G186" s="8">
        <v>37257</v>
      </c>
      <c r="H186" t="s">
        <v>7</v>
      </c>
      <c r="I186" s="7">
        <v>11435400</v>
      </c>
      <c r="L186" s="7">
        <v>88988160</v>
      </c>
      <c r="M186">
        <v>1</v>
      </c>
    </row>
    <row r="187" spans="1:13" x14ac:dyDescent="0.25">
      <c r="A187" t="s">
        <v>745</v>
      </c>
      <c r="B187" t="s">
        <v>486</v>
      </c>
      <c r="C187" t="s">
        <v>262</v>
      </c>
      <c r="D187" t="s">
        <v>263</v>
      </c>
      <c r="E187" t="s">
        <v>270</v>
      </c>
      <c r="F187" t="s">
        <v>6</v>
      </c>
      <c r="G187" s="8">
        <v>37257</v>
      </c>
      <c r="H187" t="s">
        <v>7</v>
      </c>
      <c r="I187" s="7">
        <v>14144428000</v>
      </c>
      <c r="L187" s="7">
        <v>27282552000</v>
      </c>
      <c r="M187">
        <v>1</v>
      </c>
    </row>
    <row r="188" spans="1:13" x14ac:dyDescent="0.25">
      <c r="A188" t="s">
        <v>746</v>
      </c>
      <c r="B188" t="s">
        <v>486</v>
      </c>
      <c r="C188" t="s">
        <v>262</v>
      </c>
      <c r="D188" t="s">
        <v>264</v>
      </c>
      <c r="E188" t="s">
        <v>270</v>
      </c>
      <c r="F188" t="s">
        <v>6</v>
      </c>
      <c r="G188" s="8">
        <v>37257</v>
      </c>
      <c r="H188" t="s">
        <v>7</v>
      </c>
      <c r="I188" s="7">
        <v>1673085000</v>
      </c>
      <c r="L188" s="7">
        <v>5427913000</v>
      </c>
      <c r="M188">
        <v>1</v>
      </c>
    </row>
    <row r="189" spans="1:13" x14ac:dyDescent="0.25">
      <c r="A189" t="s">
        <v>747</v>
      </c>
      <c r="B189" t="s">
        <v>486</v>
      </c>
      <c r="C189" t="s">
        <v>262</v>
      </c>
      <c r="D189" t="s">
        <v>265</v>
      </c>
      <c r="E189" t="s">
        <v>270</v>
      </c>
      <c r="F189" t="s">
        <v>6</v>
      </c>
      <c r="G189" s="8">
        <v>37257</v>
      </c>
      <c r="H189" t="s">
        <v>7</v>
      </c>
      <c r="I189" s="7">
        <v>686652000</v>
      </c>
      <c r="L189" s="7">
        <v>950652000</v>
      </c>
      <c r="M189">
        <v>1</v>
      </c>
    </row>
    <row r="190" spans="1:13" x14ac:dyDescent="0.25">
      <c r="A190" t="s">
        <v>748</v>
      </c>
      <c r="B190" t="s">
        <v>486</v>
      </c>
      <c r="C190" t="s">
        <v>262</v>
      </c>
      <c r="D190" t="s">
        <v>203</v>
      </c>
      <c r="E190" t="s">
        <v>269</v>
      </c>
      <c r="F190" s="8" t="s">
        <v>6</v>
      </c>
      <c r="G190" s="8">
        <v>37257</v>
      </c>
      <c r="H190" t="s">
        <v>7</v>
      </c>
      <c r="I190" s="7">
        <v>62673798000</v>
      </c>
      <c r="L190" s="7">
        <v>134097058000</v>
      </c>
      <c r="M190">
        <v>1</v>
      </c>
    </row>
    <row r="191" spans="1:13" x14ac:dyDescent="0.25">
      <c r="A191" t="s">
        <v>749</v>
      </c>
      <c r="B191" t="s">
        <v>332</v>
      </c>
      <c r="C191" t="s">
        <v>266</v>
      </c>
      <c r="D191" t="s">
        <v>267</v>
      </c>
      <c r="E191" t="s">
        <v>270</v>
      </c>
      <c r="F191" s="8" t="s">
        <v>6</v>
      </c>
      <c r="G191" s="8">
        <v>37257</v>
      </c>
      <c r="H191" t="s">
        <v>7</v>
      </c>
      <c r="I191" s="7">
        <v>1432397881</v>
      </c>
      <c r="L191" s="7">
        <v>2421364394</v>
      </c>
      <c r="M191">
        <v>1</v>
      </c>
    </row>
    <row r="192" spans="1:13" x14ac:dyDescent="0.25">
      <c r="A192" t="s">
        <v>750</v>
      </c>
      <c r="B192" t="s">
        <v>332</v>
      </c>
      <c r="C192" t="s">
        <v>266</v>
      </c>
      <c r="D192" t="s">
        <v>590</v>
      </c>
      <c r="E192" t="s">
        <v>270</v>
      </c>
      <c r="F192" s="8" t="s">
        <v>6</v>
      </c>
      <c r="G192" s="8">
        <v>37257</v>
      </c>
      <c r="H192" t="s">
        <v>7</v>
      </c>
      <c r="I192" s="7">
        <v>1193417443</v>
      </c>
      <c r="L192" s="7">
        <v>1946905414</v>
      </c>
      <c r="M192">
        <v>1</v>
      </c>
    </row>
    <row r="193" spans="1:13" x14ac:dyDescent="0.25">
      <c r="A193" t="s">
        <v>751</v>
      </c>
      <c r="B193" t="s">
        <v>332</v>
      </c>
      <c r="C193" t="s">
        <v>266</v>
      </c>
      <c r="D193" t="s">
        <v>582</v>
      </c>
      <c r="E193" t="s">
        <v>270</v>
      </c>
      <c r="F193" s="8" t="s">
        <v>6</v>
      </c>
      <c r="G193" s="8">
        <v>37257</v>
      </c>
      <c r="H193" t="s">
        <v>7</v>
      </c>
      <c r="I193" s="7">
        <v>0</v>
      </c>
      <c r="L193" s="7">
        <v>102527329</v>
      </c>
      <c r="M193">
        <v>1</v>
      </c>
    </row>
    <row r="194" spans="1:13" x14ac:dyDescent="0.25">
      <c r="A194" t="s">
        <v>752</v>
      </c>
      <c r="B194" t="s">
        <v>332</v>
      </c>
      <c r="C194" t="s">
        <v>266</v>
      </c>
      <c r="D194" t="s">
        <v>203</v>
      </c>
      <c r="E194" t="s">
        <v>269</v>
      </c>
      <c r="F194" s="8" t="s">
        <v>6</v>
      </c>
      <c r="G194" s="8">
        <v>37257</v>
      </c>
      <c r="H194" t="s">
        <v>7</v>
      </c>
      <c r="I194" s="7">
        <v>114774578119</v>
      </c>
      <c r="L194" s="7">
        <v>260926476812</v>
      </c>
      <c r="M194">
        <v>1</v>
      </c>
    </row>
    <row r="195" spans="1:13" x14ac:dyDescent="0.25">
      <c r="A195" t="s">
        <v>753</v>
      </c>
      <c r="B195" t="s">
        <v>487</v>
      </c>
      <c r="C195" t="s">
        <v>207</v>
      </c>
      <c r="D195" t="s">
        <v>208</v>
      </c>
      <c r="E195" t="s">
        <v>270</v>
      </c>
      <c r="F195" s="8" t="s">
        <v>6</v>
      </c>
      <c r="G195" s="8">
        <v>37257</v>
      </c>
      <c r="H195" t="s">
        <v>7</v>
      </c>
      <c r="I195" s="7">
        <v>1084765853</v>
      </c>
      <c r="L195" s="7">
        <v>2389556713</v>
      </c>
      <c r="M195">
        <v>1</v>
      </c>
    </row>
    <row r="196" spans="1:13" x14ac:dyDescent="0.25">
      <c r="A196" t="s">
        <v>754</v>
      </c>
      <c r="B196" t="s">
        <v>487</v>
      </c>
      <c r="C196" t="s">
        <v>207</v>
      </c>
      <c r="D196" t="s">
        <v>209</v>
      </c>
      <c r="E196" t="s">
        <v>270</v>
      </c>
      <c r="F196" s="8" t="s">
        <v>6</v>
      </c>
      <c r="G196" s="8">
        <v>37257</v>
      </c>
      <c r="H196" t="s">
        <v>7</v>
      </c>
      <c r="I196" s="7">
        <v>1852118589</v>
      </c>
      <c r="L196" s="7">
        <v>5701620841</v>
      </c>
      <c r="M196">
        <v>1</v>
      </c>
    </row>
    <row r="197" spans="1:13" x14ac:dyDescent="0.25">
      <c r="A197" t="s">
        <v>755</v>
      </c>
      <c r="B197" t="s">
        <v>487</v>
      </c>
      <c r="C197" t="s">
        <v>207</v>
      </c>
      <c r="D197" t="s">
        <v>210</v>
      </c>
      <c r="E197" t="s">
        <v>270</v>
      </c>
      <c r="F197" s="8" t="s">
        <v>6</v>
      </c>
      <c r="G197" s="8">
        <v>37257</v>
      </c>
      <c r="H197" t="s">
        <v>7</v>
      </c>
      <c r="I197" s="7">
        <v>0</v>
      </c>
      <c r="L197" s="7">
        <v>326696832</v>
      </c>
      <c r="M197">
        <v>1</v>
      </c>
    </row>
    <row r="198" spans="1:13" x14ac:dyDescent="0.25">
      <c r="A198" t="s">
        <v>756</v>
      </c>
      <c r="B198" t="s">
        <v>487</v>
      </c>
      <c r="C198" t="s">
        <v>207</v>
      </c>
      <c r="D198" t="s">
        <v>211</v>
      </c>
      <c r="E198" t="s">
        <v>269</v>
      </c>
      <c r="F198" t="s">
        <v>6</v>
      </c>
      <c r="G198" s="8">
        <v>37257</v>
      </c>
      <c r="H198" t="s">
        <v>7</v>
      </c>
      <c r="I198" s="7">
        <v>146193509035</v>
      </c>
      <c r="L198" s="7">
        <v>370042694916</v>
      </c>
      <c r="M198">
        <v>1</v>
      </c>
    </row>
    <row r="199" spans="1:13" x14ac:dyDescent="0.25">
      <c r="A199" t="s">
        <v>757</v>
      </c>
      <c r="B199" t="s">
        <v>487</v>
      </c>
      <c r="C199" t="s">
        <v>207</v>
      </c>
      <c r="D199" t="s">
        <v>385</v>
      </c>
      <c r="E199" t="s">
        <v>270</v>
      </c>
      <c r="F199" t="s">
        <v>6</v>
      </c>
      <c r="G199" s="8">
        <v>37257</v>
      </c>
      <c r="H199" t="s">
        <v>7</v>
      </c>
      <c r="I199" s="7">
        <v>188107448</v>
      </c>
      <c r="L199" s="7">
        <v>777116048</v>
      </c>
      <c r="M199">
        <v>1</v>
      </c>
    </row>
    <row r="200" spans="1:13" x14ac:dyDescent="0.25">
      <c r="A200" t="s">
        <v>665</v>
      </c>
      <c r="B200" t="s">
        <v>469</v>
      </c>
      <c r="C200" t="s">
        <v>212</v>
      </c>
      <c r="D200" t="s">
        <v>213</v>
      </c>
      <c r="E200" t="s">
        <v>270</v>
      </c>
      <c r="F200" t="s">
        <v>8</v>
      </c>
      <c r="G200" s="8">
        <v>37622</v>
      </c>
      <c r="H200" t="s">
        <v>9</v>
      </c>
      <c r="I200" s="7">
        <v>0</v>
      </c>
      <c r="L200" s="7">
        <v>1209774000</v>
      </c>
      <c r="M200">
        <v>1</v>
      </c>
    </row>
    <row r="201" spans="1:13" x14ac:dyDescent="0.25">
      <c r="A201" t="s">
        <v>666</v>
      </c>
      <c r="B201" t="s">
        <v>469</v>
      </c>
      <c r="C201" t="s">
        <v>212</v>
      </c>
      <c r="D201" t="s">
        <v>214</v>
      </c>
      <c r="E201" t="s">
        <v>270</v>
      </c>
      <c r="F201" t="s">
        <v>8</v>
      </c>
      <c r="G201" s="8">
        <v>37622</v>
      </c>
      <c r="H201" t="s">
        <v>9</v>
      </c>
      <c r="I201" s="7">
        <v>0</v>
      </c>
      <c r="L201" s="7">
        <v>10185099000</v>
      </c>
      <c r="M201">
        <v>1</v>
      </c>
    </row>
    <row r="202" spans="1:13" x14ac:dyDescent="0.25">
      <c r="A202" t="s">
        <v>667</v>
      </c>
      <c r="B202" t="s">
        <v>469</v>
      </c>
      <c r="C202" t="s">
        <v>212</v>
      </c>
      <c r="D202" t="s">
        <v>370</v>
      </c>
      <c r="E202" t="s">
        <v>270</v>
      </c>
      <c r="F202" t="s">
        <v>8</v>
      </c>
      <c r="G202" s="8">
        <v>37622</v>
      </c>
      <c r="H202" t="s">
        <v>9</v>
      </c>
      <c r="I202" s="7">
        <v>0</v>
      </c>
      <c r="L202" s="7">
        <v>7250762000</v>
      </c>
      <c r="M202">
        <v>1</v>
      </c>
    </row>
    <row r="203" spans="1:13" x14ac:dyDescent="0.25">
      <c r="A203" t="s">
        <v>668</v>
      </c>
      <c r="B203" t="s">
        <v>469</v>
      </c>
      <c r="C203" t="s">
        <v>212</v>
      </c>
      <c r="D203" t="s">
        <v>365</v>
      </c>
      <c r="E203" t="s">
        <v>270</v>
      </c>
      <c r="F203" t="s">
        <v>8</v>
      </c>
      <c r="G203" s="8">
        <v>37622</v>
      </c>
      <c r="H203" t="s">
        <v>9</v>
      </c>
      <c r="I203" s="7">
        <v>0</v>
      </c>
      <c r="L203" s="7">
        <v>22153880000</v>
      </c>
      <c r="M203">
        <v>1</v>
      </c>
    </row>
    <row r="204" spans="1:13" x14ac:dyDescent="0.25">
      <c r="A204" t="s">
        <v>669</v>
      </c>
      <c r="B204" t="s">
        <v>469</v>
      </c>
      <c r="C204" t="s">
        <v>212</v>
      </c>
      <c r="D204" t="s">
        <v>364</v>
      </c>
      <c r="E204" t="s">
        <v>270</v>
      </c>
      <c r="F204" t="s">
        <v>8</v>
      </c>
      <c r="G204" s="8">
        <v>37622</v>
      </c>
      <c r="H204" t="s">
        <v>9</v>
      </c>
      <c r="I204" s="7">
        <v>0</v>
      </c>
      <c r="L204" s="7">
        <v>31842258000</v>
      </c>
      <c r="M204">
        <v>1</v>
      </c>
    </row>
    <row r="205" spans="1:13" x14ac:dyDescent="0.25">
      <c r="A205" t="s">
        <v>670</v>
      </c>
      <c r="B205" t="s">
        <v>469</v>
      </c>
      <c r="C205" t="s">
        <v>212</v>
      </c>
      <c r="D205" t="s">
        <v>573</v>
      </c>
      <c r="E205" t="s">
        <v>270</v>
      </c>
      <c r="F205" t="s">
        <v>8</v>
      </c>
      <c r="G205" s="8">
        <v>37622</v>
      </c>
      <c r="H205" t="s">
        <v>9</v>
      </c>
      <c r="I205" s="7">
        <v>0</v>
      </c>
      <c r="L205" s="7">
        <v>16763779000</v>
      </c>
      <c r="M205">
        <v>1</v>
      </c>
    </row>
    <row r="206" spans="1:13" x14ac:dyDescent="0.25">
      <c r="A206" t="s">
        <v>671</v>
      </c>
      <c r="B206" t="s">
        <v>469</v>
      </c>
      <c r="C206" t="s">
        <v>212</v>
      </c>
      <c r="D206" t="s">
        <v>362</v>
      </c>
      <c r="E206" t="s">
        <v>270</v>
      </c>
      <c r="F206" t="s">
        <v>8</v>
      </c>
      <c r="G206" s="8">
        <v>37622</v>
      </c>
      <c r="H206" t="s">
        <v>9</v>
      </c>
      <c r="I206" s="7">
        <v>0</v>
      </c>
      <c r="L206" s="7">
        <v>58491556000</v>
      </c>
      <c r="M206">
        <v>1</v>
      </c>
    </row>
    <row r="207" spans="1:13" x14ac:dyDescent="0.25">
      <c r="A207" t="s">
        <v>672</v>
      </c>
      <c r="B207" t="s">
        <v>470</v>
      </c>
      <c r="C207" t="s">
        <v>292</v>
      </c>
      <c r="D207" t="s">
        <v>307</v>
      </c>
      <c r="E207" t="s">
        <v>270</v>
      </c>
      <c r="F207" t="s">
        <v>8</v>
      </c>
      <c r="G207" s="8">
        <v>37622</v>
      </c>
      <c r="H207" t="s">
        <v>9</v>
      </c>
      <c r="I207" s="7">
        <v>0</v>
      </c>
      <c r="L207" s="7">
        <v>9764336905</v>
      </c>
      <c r="M207">
        <v>1</v>
      </c>
    </row>
    <row r="208" spans="1:13" x14ac:dyDescent="0.25">
      <c r="A208" t="s">
        <v>673</v>
      </c>
      <c r="B208" t="s">
        <v>470</v>
      </c>
      <c r="C208" t="s">
        <v>292</v>
      </c>
      <c r="D208" t="s">
        <v>206</v>
      </c>
      <c r="E208" t="s">
        <v>270</v>
      </c>
      <c r="F208" t="s">
        <v>8</v>
      </c>
      <c r="G208" s="8">
        <v>37622</v>
      </c>
      <c r="H208" t="s">
        <v>9</v>
      </c>
      <c r="I208" s="7">
        <v>0</v>
      </c>
      <c r="L208" s="7">
        <v>5411649516</v>
      </c>
      <c r="M208">
        <v>1</v>
      </c>
    </row>
    <row r="209" spans="1:13" x14ac:dyDescent="0.25">
      <c r="A209" t="s">
        <v>674</v>
      </c>
      <c r="B209" t="s">
        <v>470</v>
      </c>
      <c r="C209" t="s">
        <v>292</v>
      </c>
      <c r="D209" t="s">
        <v>203</v>
      </c>
      <c r="E209" t="s">
        <v>269</v>
      </c>
      <c r="F209" t="s">
        <v>8</v>
      </c>
      <c r="G209" s="8">
        <v>37622</v>
      </c>
      <c r="H209" t="s">
        <v>9</v>
      </c>
      <c r="I209" s="7">
        <v>0</v>
      </c>
      <c r="L209" s="7">
        <v>599483569520</v>
      </c>
      <c r="M209">
        <v>1</v>
      </c>
    </row>
    <row r="210" spans="1:13" x14ac:dyDescent="0.25">
      <c r="A210" t="s">
        <v>675</v>
      </c>
      <c r="B210" t="s">
        <v>470</v>
      </c>
      <c r="C210" t="s">
        <v>292</v>
      </c>
      <c r="D210" t="s">
        <v>306</v>
      </c>
      <c r="E210" t="s">
        <v>270</v>
      </c>
      <c r="F210" t="s">
        <v>8</v>
      </c>
      <c r="G210" s="8">
        <v>37622</v>
      </c>
      <c r="H210" t="s">
        <v>9</v>
      </c>
      <c r="I210" s="7">
        <v>0</v>
      </c>
      <c r="L210" s="7">
        <v>9122399685</v>
      </c>
      <c r="M210">
        <v>1</v>
      </c>
    </row>
    <row r="211" spans="1:13" x14ac:dyDescent="0.25">
      <c r="A211" t="s">
        <v>676</v>
      </c>
      <c r="B211" t="s">
        <v>331</v>
      </c>
      <c r="C211" t="s">
        <v>215</v>
      </c>
      <c r="D211" t="s">
        <v>251</v>
      </c>
      <c r="E211" t="s">
        <v>269</v>
      </c>
      <c r="F211" t="s">
        <v>8</v>
      </c>
      <c r="G211" s="8">
        <v>37622</v>
      </c>
      <c r="H211" t="s">
        <v>9</v>
      </c>
      <c r="I211" s="7">
        <v>0</v>
      </c>
      <c r="L211" s="7">
        <v>310261377494</v>
      </c>
      <c r="M211">
        <v>1</v>
      </c>
    </row>
    <row r="212" spans="1:13" x14ac:dyDescent="0.25">
      <c r="A212" t="s">
        <v>677</v>
      </c>
      <c r="B212" t="s">
        <v>331</v>
      </c>
      <c r="C212" t="s">
        <v>215</v>
      </c>
      <c r="D212" t="s">
        <v>216</v>
      </c>
      <c r="E212" t="s">
        <v>269</v>
      </c>
      <c r="F212" t="s">
        <v>8</v>
      </c>
      <c r="G212" s="8">
        <v>37622</v>
      </c>
      <c r="H212" t="s">
        <v>9</v>
      </c>
      <c r="I212" s="7">
        <v>0</v>
      </c>
      <c r="L212" s="7">
        <v>15226914126</v>
      </c>
      <c r="M212">
        <v>1</v>
      </c>
    </row>
    <row r="213" spans="1:13" x14ac:dyDescent="0.25">
      <c r="A213" t="s">
        <v>678</v>
      </c>
      <c r="B213" t="s">
        <v>331</v>
      </c>
      <c r="C213" t="s">
        <v>215</v>
      </c>
      <c r="D213" t="s">
        <v>217</v>
      </c>
      <c r="E213" t="s">
        <v>269</v>
      </c>
      <c r="F213" t="s">
        <v>8</v>
      </c>
      <c r="G213" s="8">
        <v>37622</v>
      </c>
      <c r="H213" t="s">
        <v>9</v>
      </c>
      <c r="I213" s="7">
        <v>0</v>
      </c>
      <c r="L213" s="7">
        <v>67671087956</v>
      </c>
      <c r="M213">
        <v>1</v>
      </c>
    </row>
    <row r="214" spans="1:13" x14ac:dyDescent="0.25">
      <c r="A214" t="s">
        <v>679</v>
      </c>
      <c r="B214" t="s">
        <v>333</v>
      </c>
      <c r="C214" t="s">
        <v>533</v>
      </c>
      <c r="D214" t="s">
        <v>203</v>
      </c>
      <c r="E214" t="s">
        <v>269</v>
      </c>
      <c r="F214" t="s">
        <v>8</v>
      </c>
      <c r="G214" s="8">
        <v>37622</v>
      </c>
      <c r="H214" t="s">
        <v>9</v>
      </c>
      <c r="I214" s="7">
        <v>0</v>
      </c>
      <c r="L214" s="7">
        <v>60695593000</v>
      </c>
      <c r="M214">
        <v>1</v>
      </c>
    </row>
    <row r="215" spans="1:13" x14ac:dyDescent="0.25">
      <c r="A215" t="s">
        <v>680</v>
      </c>
      <c r="B215" t="s">
        <v>471</v>
      </c>
      <c r="C215" t="s">
        <v>219</v>
      </c>
      <c r="D215" t="s">
        <v>203</v>
      </c>
      <c r="E215" t="s">
        <v>269</v>
      </c>
      <c r="F215" t="s">
        <v>8</v>
      </c>
      <c r="G215" s="8">
        <v>37622</v>
      </c>
      <c r="H215" t="s">
        <v>9</v>
      </c>
      <c r="I215" s="7">
        <v>0</v>
      </c>
      <c r="L215" s="7">
        <v>278736778404</v>
      </c>
      <c r="M215">
        <v>1</v>
      </c>
    </row>
    <row r="216" spans="1:13" x14ac:dyDescent="0.25">
      <c r="A216" t="s">
        <v>681</v>
      </c>
      <c r="B216" t="s">
        <v>471</v>
      </c>
      <c r="C216" t="s">
        <v>219</v>
      </c>
      <c r="D216" t="s">
        <v>457</v>
      </c>
      <c r="E216" t="s">
        <v>270</v>
      </c>
      <c r="F216" t="s">
        <v>8</v>
      </c>
      <c r="G216" s="8">
        <v>37622</v>
      </c>
      <c r="H216" t="s">
        <v>9</v>
      </c>
      <c r="I216" s="7">
        <v>0</v>
      </c>
      <c r="L216" s="7">
        <v>150706287</v>
      </c>
      <c r="M216">
        <v>1</v>
      </c>
    </row>
    <row r="217" spans="1:13" x14ac:dyDescent="0.25">
      <c r="A217" t="s">
        <v>682</v>
      </c>
      <c r="B217" t="s">
        <v>471</v>
      </c>
      <c r="C217" t="s">
        <v>219</v>
      </c>
      <c r="D217" t="s">
        <v>381</v>
      </c>
      <c r="E217" t="s">
        <v>270</v>
      </c>
      <c r="F217" t="s">
        <v>8</v>
      </c>
      <c r="G217" s="8">
        <v>37622</v>
      </c>
      <c r="H217" t="s">
        <v>9</v>
      </c>
      <c r="I217" s="7">
        <v>0</v>
      </c>
      <c r="L217" s="7">
        <v>1331924172</v>
      </c>
      <c r="M217">
        <v>1</v>
      </c>
    </row>
    <row r="218" spans="1:13" x14ac:dyDescent="0.25">
      <c r="A218" t="s">
        <v>683</v>
      </c>
      <c r="B218" t="s">
        <v>472</v>
      </c>
      <c r="C218" t="s">
        <v>220</v>
      </c>
      <c r="D218" t="s">
        <v>221</v>
      </c>
      <c r="E218" t="s">
        <v>270</v>
      </c>
      <c r="F218" t="s">
        <v>8</v>
      </c>
      <c r="G218" s="8">
        <v>37622</v>
      </c>
      <c r="H218" t="s">
        <v>9</v>
      </c>
      <c r="I218" s="7">
        <v>0</v>
      </c>
      <c r="L218" s="7">
        <v>210379447000</v>
      </c>
      <c r="M218">
        <v>1</v>
      </c>
    </row>
    <row r="219" spans="1:13" x14ac:dyDescent="0.25">
      <c r="A219" t="s">
        <v>684</v>
      </c>
      <c r="B219" t="s">
        <v>472</v>
      </c>
      <c r="C219" t="s">
        <v>220</v>
      </c>
      <c r="D219" t="s">
        <v>222</v>
      </c>
      <c r="E219" t="s">
        <v>270</v>
      </c>
      <c r="F219" t="s">
        <v>8</v>
      </c>
      <c r="G219" s="8">
        <v>37622</v>
      </c>
      <c r="H219" t="s">
        <v>9</v>
      </c>
      <c r="I219" s="7">
        <v>0</v>
      </c>
      <c r="L219" s="7">
        <v>35195197000</v>
      </c>
      <c r="M219">
        <v>1</v>
      </c>
    </row>
    <row r="220" spans="1:13" x14ac:dyDescent="0.25">
      <c r="A220" t="s">
        <v>685</v>
      </c>
      <c r="B220" t="s">
        <v>472</v>
      </c>
      <c r="C220" t="s">
        <v>220</v>
      </c>
      <c r="D220" t="s">
        <v>223</v>
      </c>
      <c r="E220" t="s">
        <v>270</v>
      </c>
      <c r="F220" t="s">
        <v>8</v>
      </c>
      <c r="G220" s="8">
        <v>37622</v>
      </c>
      <c r="H220" t="s">
        <v>9</v>
      </c>
      <c r="I220" s="7">
        <v>0</v>
      </c>
      <c r="L220" s="7">
        <v>54187851000</v>
      </c>
      <c r="M220">
        <v>1</v>
      </c>
    </row>
    <row r="221" spans="1:13" x14ac:dyDescent="0.25">
      <c r="A221" t="s">
        <v>686</v>
      </c>
      <c r="B221" t="s">
        <v>472</v>
      </c>
      <c r="C221" t="s">
        <v>220</v>
      </c>
      <c r="D221" t="s">
        <v>224</v>
      </c>
      <c r="E221" t="s">
        <v>270</v>
      </c>
      <c r="F221" t="s">
        <v>8</v>
      </c>
      <c r="G221" s="8">
        <v>37622</v>
      </c>
      <c r="H221" t="s">
        <v>9</v>
      </c>
      <c r="I221" s="7">
        <v>0</v>
      </c>
      <c r="L221" s="7">
        <v>3835522000</v>
      </c>
      <c r="M221">
        <v>1</v>
      </c>
    </row>
    <row r="222" spans="1:13" x14ac:dyDescent="0.25">
      <c r="A222" t="s">
        <v>687</v>
      </c>
      <c r="B222" t="s">
        <v>472</v>
      </c>
      <c r="C222" t="s">
        <v>220</v>
      </c>
      <c r="D222" t="s">
        <v>305</v>
      </c>
      <c r="E222" t="s">
        <v>270</v>
      </c>
      <c r="F222" t="s">
        <v>8</v>
      </c>
      <c r="G222" s="8">
        <v>37622</v>
      </c>
      <c r="H222" t="s">
        <v>9</v>
      </c>
      <c r="I222" s="7">
        <v>0</v>
      </c>
      <c r="L222" s="7">
        <v>0</v>
      </c>
      <c r="M222">
        <v>1</v>
      </c>
    </row>
    <row r="223" spans="1:13" x14ac:dyDescent="0.25">
      <c r="A223" t="s">
        <v>688</v>
      </c>
      <c r="B223" t="s">
        <v>472</v>
      </c>
      <c r="C223" t="s">
        <v>220</v>
      </c>
      <c r="D223" t="s">
        <v>203</v>
      </c>
      <c r="E223" t="s">
        <v>269</v>
      </c>
      <c r="F223" t="s">
        <v>8</v>
      </c>
      <c r="G223" s="8">
        <v>37622</v>
      </c>
      <c r="H223" t="s">
        <v>9</v>
      </c>
      <c r="I223" s="7">
        <v>0</v>
      </c>
      <c r="L223" s="7">
        <v>150910896000</v>
      </c>
      <c r="M223">
        <v>1</v>
      </c>
    </row>
    <row r="224" spans="1:13" x14ac:dyDescent="0.25">
      <c r="A224" t="s">
        <v>689</v>
      </c>
      <c r="B224" t="s">
        <v>473</v>
      </c>
      <c r="C224" t="s">
        <v>225</v>
      </c>
      <c r="D224" t="s">
        <v>366</v>
      </c>
      <c r="E224" t="s">
        <v>270</v>
      </c>
      <c r="F224" t="s">
        <v>8</v>
      </c>
      <c r="G224" s="8">
        <v>37622</v>
      </c>
      <c r="H224" t="s">
        <v>9</v>
      </c>
      <c r="I224" s="7">
        <v>0</v>
      </c>
      <c r="L224" s="7">
        <v>3439632410</v>
      </c>
      <c r="M224">
        <v>1</v>
      </c>
    </row>
    <row r="225" spans="1:13" x14ac:dyDescent="0.25">
      <c r="A225" t="s">
        <v>690</v>
      </c>
      <c r="B225" t="s">
        <v>473</v>
      </c>
      <c r="C225" t="s">
        <v>225</v>
      </c>
      <c r="D225" t="s">
        <v>367</v>
      </c>
      <c r="E225" t="s">
        <v>270</v>
      </c>
      <c r="F225" t="s">
        <v>8</v>
      </c>
      <c r="G225" s="8">
        <v>37622</v>
      </c>
      <c r="H225" t="s">
        <v>9</v>
      </c>
      <c r="I225" s="7">
        <v>0</v>
      </c>
      <c r="L225" s="7">
        <v>3601903742</v>
      </c>
      <c r="M225">
        <v>1</v>
      </c>
    </row>
    <row r="226" spans="1:13" x14ac:dyDescent="0.25">
      <c r="A226" t="s">
        <v>691</v>
      </c>
      <c r="B226" t="s">
        <v>473</v>
      </c>
      <c r="C226" t="s">
        <v>225</v>
      </c>
      <c r="D226" t="s">
        <v>373</v>
      </c>
      <c r="E226" t="s">
        <v>270</v>
      </c>
      <c r="F226" t="s">
        <v>8</v>
      </c>
      <c r="G226" s="8">
        <v>37622</v>
      </c>
      <c r="H226" t="s">
        <v>9</v>
      </c>
      <c r="I226" s="7">
        <v>0</v>
      </c>
      <c r="L226" s="7">
        <v>2032897322</v>
      </c>
      <c r="M226">
        <v>1</v>
      </c>
    </row>
    <row r="227" spans="1:13" x14ac:dyDescent="0.25">
      <c r="A227" t="s">
        <v>692</v>
      </c>
      <c r="B227" t="s">
        <v>473</v>
      </c>
      <c r="C227" t="s">
        <v>225</v>
      </c>
      <c r="D227" t="s">
        <v>203</v>
      </c>
      <c r="E227" t="s">
        <v>269</v>
      </c>
      <c r="F227" t="s">
        <v>8</v>
      </c>
      <c r="G227" s="8">
        <v>37622</v>
      </c>
      <c r="H227" t="s">
        <v>9</v>
      </c>
      <c r="I227" s="7">
        <v>0</v>
      </c>
      <c r="L227" s="7">
        <v>983182712065</v>
      </c>
      <c r="M227">
        <v>1</v>
      </c>
    </row>
    <row r="228" spans="1:13" x14ac:dyDescent="0.25">
      <c r="A228" t="s">
        <v>693</v>
      </c>
      <c r="B228" t="s">
        <v>474</v>
      </c>
      <c r="C228" t="s">
        <v>226</v>
      </c>
      <c r="D228" t="s">
        <v>227</v>
      </c>
      <c r="E228" t="s">
        <v>270</v>
      </c>
      <c r="F228" t="s">
        <v>8</v>
      </c>
      <c r="G228" s="8">
        <v>37622</v>
      </c>
      <c r="H228" t="s">
        <v>9</v>
      </c>
      <c r="I228" s="7">
        <v>0</v>
      </c>
      <c r="L228" s="7">
        <v>1565286544</v>
      </c>
      <c r="M228">
        <v>1</v>
      </c>
    </row>
    <row r="229" spans="1:13" x14ac:dyDescent="0.25">
      <c r="A229" t="s">
        <v>694</v>
      </c>
      <c r="B229" t="s">
        <v>474</v>
      </c>
      <c r="C229" t="s">
        <v>226</v>
      </c>
      <c r="D229" t="s">
        <v>301</v>
      </c>
      <c r="E229" t="s">
        <v>270</v>
      </c>
      <c r="F229" t="s">
        <v>8</v>
      </c>
      <c r="G229" s="8">
        <v>37622</v>
      </c>
      <c r="H229" t="s">
        <v>9</v>
      </c>
      <c r="I229" s="7">
        <v>0</v>
      </c>
      <c r="L229" s="7">
        <v>4154359457</v>
      </c>
      <c r="M229">
        <v>1</v>
      </c>
    </row>
    <row r="230" spans="1:13" x14ac:dyDescent="0.25">
      <c r="A230" t="s">
        <v>695</v>
      </c>
      <c r="B230" t="s">
        <v>474</v>
      </c>
      <c r="C230" t="s">
        <v>226</v>
      </c>
      <c r="D230" t="s">
        <v>229</v>
      </c>
      <c r="E230" t="s">
        <v>270</v>
      </c>
      <c r="F230" t="s">
        <v>8</v>
      </c>
      <c r="G230" s="8">
        <v>37622</v>
      </c>
      <c r="H230" t="s">
        <v>9</v>
      </c>
      <c r="I230" s="7">
        <v>0</v>
      </c>
      <c r="L230" s="7">
        <v>4178737190</v>
      </c>
      <c r="M230">
        <v>1</v>
      </c>
    </row>
    <row r="231" spans="1:13" x14ac:dyDescent="0.25">
      <c r="A231" t="s">
        <v>696</v>
      </c>
      <c r="B231" t="s">
        <v>474</v>
      </c>
      <c r="C231" t="s">
        <v>226</v>
      </c>
      <c r="D231" t="s">
        <v>230</v>
      </c>
      <c r="E231" t="s">
        <v>270</v>
      </c>
      <c r="F231" t="s">
        <v>8</v>
      </c>
      <c r="G231" s="8">
        <v>37622</v>
      </c>
      <c r="H231" t="s">
        <v>9</v>
      </c>
      <c r="I231" s="7">
        <v>0</v>
      </c>
      <c r="L231" s="7">
        <v>46078829939</v>
      </c>
      <c r="M231">
        <v>1</v>
      </c>
    </row>
    <row r="232" spans="1:13" x14ac:dyDescent="0.25">
      <c r="A232" t="s">
        <v>697</v>
      </c>
      <c r="B232" t="s">
        <v>474</v>
      </c>
      <c r="C232" t="s">
        <v>226</v>
      </c>
      <c r="D232" t="s">
        <v>231</v>
      </c>
      <c r="E232" t="s">
        <v>270</v>
      </c>
      <c r="F232" t="s">
        <v>8</v>
      </c>
      <c r="G232" s="8">
        <v>37622</v>
      </c>
      <c r="H232" t="s">
        <v>9</v>
      </c>
      <c r="I232" s="7">
        <v>0</v>
      </c>
      <c r="L232" s="7">
        <v>733170416</v>
      </c>
      <c r="M232">
        <v>1</v>
      </c>
    </row>
    <row r="233" spans="1:13" x14ac:dyDescent="0.25">
      <c r="A233" t="s">
        <v>698</v>
      </c>
      <c r="B233" t="s">
        <v>474</v>
      </c>
      <c r="C233" t="s">
        <v>226</v>
      </c>
      <c r="D233" t="s">
        <v>232</v>
      </c>
      <c r="E233" t="s">
        <v>270</v>
      </c>
      <c r="F233" t="s">
        <v>8</v>
      </c>
      <c r="G233" s="8">
        <v>37622</v>
      </c>
      <c r="H233" t="s">
        <v>9</v>
      </c>
      <c r="I233" s="7">
        <v>0</v>
      </c>
      <c r="L233" s="7">
        <v>4596812359</v>
      </c>
      <c r="M233">
        <v>1</v>
      </c>
    </row>
    <row r="234" spans="1:13" x14ac:dyDescent="0.25">
      <c r="A234" t="s">
        <v>699</v>
      </c>
      <c r="B234" t="s">
        <v>474</v>
      </c>
      <c r="C234" t="s">
        <v>226</v>
      </c>
      <c r="D234" t="s">
        <v>233</v>
      </c>
      <c r="E234" t="s">
        <v>270</v>
      </c>
      <c r="F234" t="s">
        <v>8</v>
      </c>
      <c r="G234" s="8">
        <v>37622</v>
      </c>
      <c r="H234" t="s">
        <v>9</v>
      </c>
      <c r="I234" s="7">
        <v>0</v>
      </c>
      <c r="L234" s="7">
        <v>6739103718</v>
      </c>
      <c r="M234">
        <v>1</v>
      </c>
    </row>
    <row r="235" spans="1:13" x14ac:dyDescent="0.25">
      <c r="A235" t="s">
        <v>700</v>
      </c>
      <c r="B235" t="s">
        <v>474</v>
      </c>
      <c r="C235" t="s">
        <v>226</v>
      </c>
      <c r="D235" t="s">
        <v>234</v>
      </c>
      <c r="E235" t="s">
        <v>270</v>
      </c>
      <c r="F235" t="s">
        <v>8</v>
      </c>
      <c r="G235" s="8">
        <v>37622</v>
      </c>
      <c r="H235" t="s">
        <v>9</v>
      </c>
      <c r="I235" s="7">
        <v>0</v>
      </c>
      <c r="L235" s="7">
        <v>8239367205</v>
      </c>
      <c r="M235">
        <v>1</v>
      </c>
    </row>
    <row r="236" spans="1:13" x14ac:dyDescent="0.25">
      <c r="A236" t="s">
        <v>701</v>
      </c>
      <c r="B236" t="s">
        <v>474</v>
      </c>
      <c r="C236" t="s">
        <v>226</v>
      </c>
      <c r="D236" t="s">
        <v>235</v>
      </c>
      <c r="E236" t="s">
        <v>270</v>
      </c>
      <c r="F236" t="s">
        <v>8</v>
      </c>
      <c r="G236" s="8">
        <v>37622</v>
      </c>
      <c r="H236" t="s">
        <v>9</v>
      </c>
      <c r="I236" s="7">
        <v>0</v>
      </c>
      <c r="L236" s="7">
        <v>7955312120</v>
      </c>
      <c r="M236">
        <v>1</v>
      </c>
    </row>
    <row r="237" spans="1:13" x14ac:dyDescent="0.25">
      <c r="A237" t="s">
        <v>702</v>
      </c>
      <c r="B237" t="s">
        <v>474</v>
      </c>
      <c r="C237" t="s">
        <v>226</v>
      </c>
      <c r="D237" t="s">
        <v>570</v>
      </c>
      <c r="E237" t="s">
        <v>270</v>
      </c>
      <c r="F237" t="s">
        <v>8</v>
      </c>
      <c r="G237" s="8">
        <v>37622</v>
      </c>
      <c r="H237" t="s">
        <v>9</v>
      </c>
      <c r="I237" s="7">
        <v>0</v>
      </c>
      <c r="L237" s="7">
        <v>186808058</v>
      </c>
      <c r="M237">
        <v>1</v>
      </c>
    </row>
    <row r="238" spans="1:13" x14ac:dyDescent="0.25">
      <c r="A238" t="s">
        <v>703</v>
      </c>
      <c r="B238" t="s">
        <v>475</v>
      </c>
      <c r="C238" t="s">
        <v>236</v>
      </c>
      <c r="D238" t="s">
        <v>628</v>
      </c>
      <c r="E238" t="s">
        <v>270</v>
      </c>
      <c r="F238" t="s">
        <v>8</v>
      </c>
      <c r="G238" s="8">
        <v>37622</v>
      </c>
      <c r="H238" t="s">
        <v>9</v>
      </c>
      <c r="I238" s="7">
        <v>0</v>
      </c>
      <c r="L238" s="7">
        <v>33391986272</v>
      </c>
      <c r="M238">
        <v>1</v>
      </c>
    </row>
    <row r="239" spans="1:13" x14ac:dyDescent="0.25">
      <c r="A239" t="s">
        <v>704</v>
      </c>
      <c r="B239" t="s">
        <v>475</v>
      </c>
      <c r="C239" t="s">
        <v>236</v>
      </c>
      <c r="D239" t="s">
        <v>629</v>
      </c>
      <c r="E239" t="s">
        <v>270</v>
      </c>
      <c r="F239" t="s">
        <v>8</v>
      </c>
      <c r="G239" s="8">
        <v>37622</v>
      </c>
      <c r="H239" t="s">
        <v>9</v>
      </c>
      <c r="I239" s="7">
        <v>0</v>
      </c>
      <c r="L239" s="7">
        <v>28433897982</v>
      </c>
      <c r="M239">
        <v>1</v>
      </c>
    </row>
    <row r="240" spans="1:13" x14ac:dyDescent="0.25">
      <c r="A240" t="s">
        <v>705</v>
      </c>
      <c r="B240" t="s">
        <v>475</v>
      </c>
      <c r="C240" t="s">
        <v>236</v>
      </c>
      <c r="D240" t="s">
        <v>630</v>
      </c>
      <c r="E240" t="s">
        <v>270</v>
      </c>
      <c r="F240" t="s">
        <v>8</v>
      </c>
      <c r="G240" s="8">
        <v>37622</v>
      </c>
      <c r="H240" t="s">
        <v>9</v>
      </c>
      <c r="I240" s="7">
        <v>0</v>
      </c>
      <c r="L240" s="7">
        <v>41655996484</v>
      </c>
      <c r="M240">
        <v>1</v>
      </c>
    </row>
    <row r="241" spans="1:13" x14ac:dyDescent="0.25">
      <c r="A241" t="s">
        <v>706</v>
      </c>
      <c r="B241" t="s">
        <v>475</v>
      </c>
      <c r="C241" t="s">
        <v>236</v>
      </c>
      <c r="D241" t="s">
        <v>631</v>
      </c>
      <c r="E241" t="s">
        <v>270</v>
      </c>
      <c r="F241" t="s">
        <v>8</v>
      </c>
      <c r="G241" s="8">
        <v>37622</v>
      </c>
      <c r="H241" t="s">
        <v>9</v>
      </c>
      <c r="I241" s="7">
        <v>0</v>
      </c>
      <c r="L241" s="7">
        <v>17683096128</v>
      </c>
      <c r="M241">
        <v>1</v>
      </c>
    </row>
    <row r="242" spans="1:13" x14ac:dyDescent="0.25">
      <c r="A242" t="s">
        <v>707</v>
      </c>
      <c r="B242" t="s">
        <v>475</v>
      </c>
      <c r="C242" t="s">
        <v>236</v>
      </c>
      <c r="D242" t="s">
        <v>632</v>
      </c>
      <c r="E242" t="s">
        <v>269</v>
      </c>
      <c r="F242" t="s">
        <v>8</v>
      </c>
      <c r="G242" s="8">
        <v>37622</v>
      </c>
      <c r="H242" t="s">
        <v>9</v>
      </c>
      <c r="I242" s="7">
        <v>0</v>
      </c>
      <c r="L242" s="7">
        <v>38791266538</v>
      </c>
      <c r="M242">
        <v>1</v>
      </c>
    </row>
    <row r="243" spans="1:13" x14ac:dyDescent="0.25">
      <c r="A243" t="s">
        <v>708</v>
      </c>
      <c r="B243" t="s">
        <v>476</v>
      </c>
      <c r="C243" t="s">
        <v>237</v>
      </c>
      <c r="D243" t="s">
        <v>242</v>
      </c>
      <c r="E243" t="s">
        <v>270</v>
      </c>
      <c r="F243" t="s">
        <v>8</v>
      </c>
      <c r="G243" s="8">
        <v>37622</v>
      </c>
      <c r="H243" t="s">
        <v>9</v>
      </c>
      <c r="I243" s="7">
        <v>0</v>
      </c>
      <c r="L243" s="7">
        <v>77422761</v>
      </c>
      <c r="M243">
        <v>1</v>
      </c>
    </row>
    <row r="244" spans="1:13" x14ac:dyDescent="0.25">
      <c r="A244" t="s">
        <v>709</v>
      </c>
      <c r="B244" t="s">
        <v>476</v>
      </c>
      <c r="C244" t="s">
        <v>237</v>
      </c>
      <c r="D244" t="s">
        <v>228</v>
      </c>
      <c r="E244" t="s">
        <v>270</v>
      </c>
      <c r="F244" t="s">
        <v>8</v>
      </c>
      <c r="G244" s="8">
        <v>37622</v>
      </c>
      <c r="H244" t="s">
        <v>9</v>
      </c>
      <c r="I244" s="7">
        <v>0</v>
      </c>
      <c r="L244" s="7">
        <v>2672173342</v>
      </c>
      <c r="M244">
        <v>1</v>
      </c>
    </row>
    <row r="245" spans="1:13" x14ac:dyDescent="0.25">
      <c r="A245" t="s">
        <v>710</v>
      </c>
      <c r="B245" t="s">
        <v>476</v>
      </c>
      <c r="C245" t="s">
        <v>237</v>
      </c>
      <c r="D245" t="s">
        <v>464</v>
      </c>
      <c r="E245" t="s">
        <v>270</v>
      </c>
      <c r="F245" t="s">
        <v>8</v>
      </c>
      <c r="G245" s="8">
        <v>37622</v>
      </c>
      <c r="H245" t="s">
        <v>9</v>
      </c>
      <c r="I245" s="7">
        <v>0</v>
      </c>
      <c r="L245" s="7">
        <v>1120256617</v>
      </c>
      <c r="M245">
        <v>1</v>
      </c>
    </row>
    <row r="246" spans="1:13" x14ac:dyDescent="0.25">
      <c r="A246" t="s">
        <v>711</v>
      </c>
      <c r="B246" t="s">
        <v>476</v>
      </c>
      <c r="C246" t="s">
        <v>237</v>
      </c>
      <c r="D246" t="s">
        <v>238</v>
      </c>
      <c r="E246" t="s">
        <v>270</v>
      </c>
      <c r="F246" t="s">
        <v>8</v>
      </c>
      <c r="G246" s="8">
        <v>37622</v>
      </c>
      <c r="H246" t="s">
        <v>9</v>
      </c>
      <c r="I246" s="7">
        <v>0</v>
      </c>
      <c r="L246" s="7">
        <v>858542993</v>
      </c>
      <c r="M246">
        <v>1</v>
      </c>
    </row>
    <row r="247" spans="1:13" x14ac:dyDescent="0.25">
      <c r="A247" t="s">
        <v>712</v>
      </c>
      <c r="B247" t="s">
        <v>476</v>
      </c>
      <c r="C247" t="s">
        <v>237</v>
      </c>
      <c r="D247" t="s">
        <v>239</v>
      </c>
      <c r="E247" t="s">
        <v>270</v>
      </c>
      <c r="F247" t="s">
        <v>8</v>
      </c>
      <c r="G247" s="8">
        <v>37622</v>
      </c>
      <c r="H247" t="s">
        <v>9</v>
      </c>
      <c r="I247" s="7">
        <v>0</v>
      </c>
      <c r="L247" s="7">
        <v>857579764</v>
      </c>
      <c r="M247">
        <v>1</v>
      </c>
    </row>
    <row r="248" spans="1:13" x14ac:dyDescent="0.25">
      <c r="A248" t="s">
        <v>713</v>
      </c>
      <c r="B248" t="s">
        <v>476</v>
      </c>
      <c r="C248" t="s">
        <v>237</v>
      </c>
      <c r="D248" t="s">
        <v>240</v>
      </c>
      <c r="E248" t="s">
        <v>270</v>
      </c>
      <c r="F248" t="s">
        <v>8</v>
      </c>
      <c r="G248" s="8">
        <v>37622</v>
      </c>
      <c r="H248" t="s">
        <v>9</v>
      </c>
      <c r="I248" s="7">
        <v>0</v>
      </c>
      <c r="L248" s="7">
        <v>93471759</v>
      </c>
      <c r="M248">
        <v>1</v>
      </c>
    </row>
    <row r="249" spans="1:13" x14ac:dyDescent="0.25">
      <c r="A249" t="s">
        <v>714</v>
      </c>
      <c r="B249" t="s">
        <v>476</v>
      </c>
      <c r="C249" t="s">
        <v>237</v>
      </c>
      <c r="D249" t="s">
        <v>241</v>
      </c>
      <c r="E249" t="s">
        <v>270</v>
      </c>
      <c r="F249" t="s">
        <v>8</v>
      </c>
      <c r="G249" s="8">
        <v>37622</v>
      </c>
      <c r="H249" t="s">
        <v>9</v>
      </c>
      <c r="I249" s="7">
        <v>0</v>
      </c>
      <c r="L249" s="7">
        <v>53446428</v>
      </c>
      <c r="M249">
        <v>1</v>
      </c>
    </row>
    <row r="250" spans="1:13" x14ac:dyDescent="0.25">
      <c r="A250" t="s">
        <v>715</v>
      </c>
      <c r="B250" t="s">
        <v>477</v>
      </c>
      <c r="C250" t="s">
        <v>243</v>
      </c>
      <c r="D250" t="s">
        <v>378</v>
      </c>
      <c r="E250" t="s">
        <v>270</v>
      </c>
      <c r="F250" t="s">
        <v>8</v>
      </c>
      <c r="G250" s="8">
        <v>37622</v>
      </c>
      <c r="H250" t="s">
        <v>9</v>
      </c>
      <c r="I250" s="7">
        <v>0</v>
      </c>
      <c r="L250" s="7">
        <v>3795039921</v>
      </c>
      <c r="M250">
        <v>1</v>
      </c>
    </row>
    <row r="251" spans="1:13" x14ac:dyDescent="0.25">
      <c r="A251" t="s">
        <v>716</v>
      </c>
      <c r="B251" t="s">
        <v>477</v>
      </c>
      <c r="C251" t="s">
        <v>243</v>
      </c>
      <c r="D251" t="s">
        <v>360</v>
      </c>
      <c r="E251" t="s">
        <v>270</v>
      </c>
      <c r="F251" t="s">
        <v>8</v>
      </c>
      <c r="G251" s="8">
        <v>37622</v>
      </c>
      <c r="H251" t="s">
        <v>9</v>
      </c>
      <c r="I251" s="7">
        <v>0</v>
      </c>
      <c r="L251" s="7">
        <v>4697527012</v>
      </c>
      <c r="M251">
        <v>1</v>
      </c>
    </row>
    <row r="252" spans="1:13" x14ac:dyDescent="0.25">
      <c r="A252" t="s">
        <v>717</v>
      </c>
      <c r="B252" t="s">
        <v>477</v>
      </c>
      <c r="C252" t="s">
        <v>243</v>
      </c>
      <c r="D252" t="s">
        <v>581</v>
      </c>
      <c r="E252" t="s">
        <v>270</v>
      </c>
      <c r="F252" s="8" t="s">
        <v>8</v>
      </c>
      <c r="G252" s="8">
        <v>37622</v>
      </c>
      <c r="H252" t="s">
        <v>9</v>
      </c>
      <c r="I252" s="7">
        <v>0</v>
      </c>
      <c r="L252" s="7">
        <v>89940181951</v>
      </c>
      <c r="M252">
        <v>1</v>
      </c>
    </row>
    <row r="253" spans="1:13" x14ac:dyDescent="0.25">
      <c r="A253" t="s">
        <v>718</v>
      </c>
      <c r="B253" t="s">
        <v>246</v>
      </c>
      <c r="C253" t="s">
        <v>246</v>
      </c>
      <c r="D253" t="s">
        <v>203</v>
      </c>
      <c r="E253" t="s">
        <v>269</v>
      </c>
      <c r="F253" s="8" t="s">
        <v>8</v>
      </c>
      <c r="G253" s="8">
        <v>37622</v>
      </c>
      <c r="H253" t="s">
        <v>9</v>
      </c>
      <c r="I253" s="7">
        <v>0</v>
      </c>
      <c r="L253" s="7">
        <v>42773601120</v>
      </c>
      <c r="M253">
        <v>1</v>
      </c>
    </row>
    <row r="254" spans="1:13" x14ac:dyDescent="0.25">
      <c r="A254" t="s">
        <v>719</v>
      </c>
      <c r="B254" t="s">
        <v>478</v>
      </c>
      <c r="C254" t="s">
        <v>244</v>
      </c>
      <c r="D254" t="s">
        <v>245</v>
      </c>
      <c r="E254" t="s">
        <v>269</v>
      </c>
      <c r="F254" s="8" t="s">
        <v>8</v>
      </c>
      <c r="G254" s="8">
        <v>37622</v>
      </c>
      <c r="H254" t="s">
        <v>9</v>
      </c>
      <c r="I254" s="7">
        <v>0</v>
      </c>
      <c r="L254" s="7">
        <v>69558139000</v>
      </c>
      <c r="M254">
        <v>1</v>
      </c>
    </row>
    <row r="255" spans="1:13" x14ac:dyDescent="0.25">
      <c r="A255" t="s">
        <v>720</v>
      </c>
      <c r="B255" t="s">
        <v>478</v>
      </c>
      <c r="C255" t="s">
        <v>244</v>
      </c>
      <c r="D255" t="s">
        <v>460</v>
      </c>
      <c r="E255" t="s">
        <v>269</v>
      </c>
      <c r="F255" s="8" t="s">
        <v>8</v>
      </c>
      <c r="G255" s="8">
        <v>37622</v>
      </c>
      <c r="H255" t="s">
        <v>9</v>
      </c>
      <c r="I255" s="7">
        <v>0</v>
      </c>
      <c r="L255" s="7">
        <v>40918920000</v>
      </c>
      <c r="M255">
        <v>1</v>
      </c>
    </row>
    <row r="256" spans="1:13" x14ac:dyDescent="0.25">
      <c r="A256" t="s">
        <v>721</v>
      </c>
      <c r="B256" t="s">
        <v>479</v>
      </c>
      <c r="C256" t="s">
        <v>247</v>
      </c>
      <c r="D256" t="s">
        <v>203</v>
      </c>
      <c r="E256" t="s">
        <v>269</v>
      </c>
      <c r="F256" s="8" t="s">
        <v>8</v>
      </c>
      <c r="G256" s="8">
        <v>37622</v>
      </c>
      <c r="H256" t="s">
        <v>9</v>
      </c>
      <c r="I256" s="7">
        <v>0</v>
      </c>
      <c r="L256" s="7">
        <v>20401799000</v>
      </c>
      <c r="M256">
        <v>1</v>
      </c>
    </row>
    <row r="257" spans="1:13" x14ac:dyDescent="0.25">
      <c r="A257" t="s">
        <v>722</v>
      </c>
      <c r="B257" t="s">
        <v>480</v>
      </c>
      <c r="C257" t="s">
        <v>268</v>
      </c>
      <c r="D257" t="s">
        <v>203</v>
      </c>
      <c r="E257" t="s">
        <v>269</v>
      </c>
      <c r="F257" s="8" t="s">
        <v>8</v>
      </c>
      <c r="G257" s="8">
        <v>37622</v>
      </c>
      <c r="H257" t="s">
        <v>9</v>
      </c>
      <c r="I257" s="7">
        <v>0</v>
      </c>
      <c r="L257" s="7">
        <v>14029578005</v>
      </c>
      <c r="M257">
        <v>1</v>
      </c>
    </row>
    <row r="258" spans="1:13" x14ac:dyDescent="0.25">
      <c r="A258" t="s">
        <v>723</v>
      </c>
      <c r="B258" t="s">
        <v>481</v>
      </c>
      <c r="C258" t="s">
        <v>248</v>
      </c>
      <c r="D258" t="s">
        <v>203</v>
      </c>
      <c r="E258" t="s">
        <v>269</v>
      </c>
      <c r="F258" s="8" t="s">
        <v>8</v>
      </c>
      <c r="G258" s="8">
        <v>37622</v>
      </c>
      <c r="H258" t="s">
        <v>9</v>
      </c>
      <c r="I258" s="7">
        <v>0</v>
      </c>
      <c r="L258" s="7">
        <v>24360197000</v>
      </c>
      <c r="M258">
        <v>1</v>
      </c>
    </row>
    <row r="259" spans="1:13" x14ac:dyDescent="0.25">
      <c r="A259" t="s">
        <v>724</v>
      </c>
      <c r="B259" t="s">
        <v>482</v>
      </c>
      <c r="C259" t="s">
        <v>249</v>
      </c>
      <c r="D259" t="s">
        <v>203</v>
      </c>
      <c r="E259" t="s">
        <v>269</v>
      </c>
      <c r="F259" s="8" t="s">
        <v>8</v>
      </c>
      <c r="G259" s="8">
        <v>37622</v>
      </c>
      <c r="H259" t="s">
        <v>9</v>
      </c>
      <c r="I259" s="7">
        <v>0</v>
      </c>
      <c r="L259" s="7">
        <v>91622025169</v>
      </c>
      <c r="M259">
        <v>1</v>
      </c>
    </row>
    <row r="260" spans="1:13" x14ac:dyDescent="0.25">
      <c r="A260" t="s">
        <v>725</v>
      </c>
      <c r="B260" t="s">
        <v>330</v>
      </c>
      <c r="C260" t="s">
        <v>250</v>
      </c>
      <c r="D260" t="s">
        <v>252</v>
      </c>
      <c r="E260" t="s">
        <v>270</v>
      </c>
      <c r="F260" t="s">
        <v>8</v>
      </c>
      <c r="G260" s="8">
        <v>37622</v>
      </c>
      <c r="H260" t="s">
        <v>9</v>
      </c>
      <c r="I260" s="7">
        <v>0</v>
      </c>
      <c r="L260" s="7">
        <v>10772268571</v>
      </c>
      <c r="M260">
        <v>1</v>
      </c>
    </row>
    <row r="261" spans="1:13" x14ac:dyDescent="0.25">
      <c r="A261" t="s">
        <v>726</v>
      </c>
      <c r="B261" t="s">
        <v>330</v>
      </c>
      <c r="C261" t="s">
        <v>250</v>
      </c>
      <c r="D261" t="s">
        <v>253</v>
      </c>
      <c r="E261" t="s">
        <v>270</v>
      </c>
      <c r="F261" t="s">
        <v>8</v>
      </c>
      <c r="G261" s="8">
        <v>37622</v>
      </c>
      <c r="H261" t="s">
        <v>9</v>
      </c>
      <c r="I261" s="7">
        <v>0</v>
      </c>
      <c r="L261" s="7">
        <v>3480752374</v>
      </c>
      <c r="M261">
        <v>1</v>
      </c>
    </row>
    <row r="262" spans="1:13" x14ac:dyDescent="0.25">
      <c r="A262" t="s">
        <v>727</v>
      </c>
      <c r="B262" t="s">
        <v>330</v>
      </c>
      <c r="C262" t="s">
        <v>250</v>
      </c>
      <c r="D262" t="s">
        <v>254</v>
      </c>
      <c r="E262" t="s">
        <v>270</v>
      </c>
      <c r="F262" t="s">
        <v>8</v>
      </c>
      <c r="G262" s="8">
        <v>37622</v>
      </c>
      <c r="H262" t="s">
        <v>9</v>
      </c>
      <c r="I262" s="7">
        <v>0</v>
      </c>
      <c r="L262" s="7">
        <v>13604302435</v>
      </c>
      <c r="M262">
        <v>1</v>
      </c>
    </row>
    <row r="263" spans="1:13" x14ac:dyDescent="0.25">
      <c r="A263" t="s">
        <v>728</v>
      </c>
      <c r="B263" t="s">
        <v>330</v>
      </c>
      <c r="C263" t="s">
        <v>250</v>
      </c>
      <c r="D263" t="s">
        <v>633</v>
      </c>
      <c r="E263" t="s">
        <v>269</v>
      </c>
      <c r="F263" t="s">
        <v>8</v>
      </c>
      <c r="G263" s="8">
        <v>37622</v>
      </c>
      <c r="H263" t="s">
        <v>9</v>
      </c>
      <c r="I263" s="7">
        <v>0</v>
      </c>
      <c r="L263" s="7">
        <v>1140113184125</v>
      </c>
      <c r="M263">
        <v>1</v>
      </c>
    </row>
    <row r="264" spans="1:13" x14ac:dyDescent="0.25">
      <c r="A264" t="s">
        <v>729</v>
      </c>
      <c r="B264" t="s">
        <v>330</v>
      </c>
      <c r="C264" t="s">
        <v>250</v>
      </c>
      <c r="D264" t="s">
        <v>634</v>
      </c>
      <c r="E264" t="s">
        <v>269</v>
      </c>
      <c r="F264" t="s">
        <v>8</v>
      </c>
      <c r="G264" s="8">
        <v>37622</v>
      </c>
      <c r="H264" t="s">
        <v>9</v>
      </c>
      <c r="I264" s="7">
        <v>0</v>
      </c>
      <c r="L264" s="7">
        <v>237174933919</v>
      </c>
      <c r="M264">
        <v>1</v>
      </c>
    </row>
    <row r="265" spans="1:13" x14ac:dyDescent="0.25">
      <c r="A265" t="s">
        <v>730</v>
      </c>
      <c r="B265" t="s">
        <v>330</v>
      </c>
      <c r="C265" t="s">
        <v>250</v>
      </c>
      <c r="D265" t="s">
        <v>599</v>
      </c>
      <c r="E265" t="s">
        <v>270</v>
      </c>
      <c r="F265" t="s">
        <v>8</v>
      </c>
      <c r="G265" s="8">
        <v>37622</v>
      </c>
      <c r="H265" t="s">
        <v>9</v>
      </c>
      <c r="I265" s="7">
        <v>0</v>
      </c>
      <c r="L265" s="7">
        <v>49186447</v>
      </c>
      <c r="M265">
        <v>1</v>
      </c>
    </row>
    <row r="266" spans="1:13" x14ac:dyDescent="0.25">
      <c r="A266" t="s">
        <v>731</v>
      </c>
      <c r="B266" t="s">
        <v>483</v>
      </c>
      <c r="C266" t="s">
        <v>255</v>
      </c>
      <c r="D266" t="s">
        <v>205</v>
      </c>
      <c r="E266" t="s">
        <v>270</v>
      </c>
      <c r="F266" t="s">
        <v>8</v>
      </c>
      <c r="G266" s="8">
        <v>37622</v>
      </c>
      <c r="H266" t="s">
        <v>9</v>
      </c>
      <c r="I266" s="7">
        <v>0</v>
      </c>
      <c r="L266" s="7">
        <v>6917962126</v>
      </c>
      <c r="M266">
        <v>1</v>
      </c>
    </row>
    <row r="267" spans="1:13" x14ac:dyDescent="0.25">
      <c r="A267" t="s">
        <v>732</v>
      </c>
      <c r="B267" t="s">
        <v>483</v>
      </c>
      <c r="C267" t="s">
        <v>255</v>
      </c>
      <c r="D267" t="s">
        <v>203</v>
      </c>
      <c r="E267" t="s">
        <v>269</v>
      </c>
      <c r="F267" t="s">
        <v>8</v>
      </c>
      <c r="G267" s="8">
        <v>37622</v>
      </c>
      <c r="H267" t="s">
        <v>9</v>
      </c>
      <c r="I267" s="7">
        <v>0</v>
      </c>
      <c r="L267" s="7">
        <v>2428869723</v>
      </c>
      <c r="M267">
        <v>1</v>
      </c>
    </row>
    <row r="268" spans="1:13" x14ac:dyDescent="0.25">
      <c r="A268" t="s">
        <v>733</v>
      </c>
      <c r="B268" t="s">
        <v>636</v>
      </c>
      <c r="C268" t="s">
        <v>635</v>
      </c>
      <c r="D268" t="s">
        <v>304</v>
      </c>
      <c r="E268" t="s">
        <v>270</v>
      </c>
      <c r="F268" t="s">
        <v>8</v>
      </c>
      <c r="G268" s="8">
        <v>37622</v>
      </c>
      <c r="H268" t="s">
        <v>9</v>
      </c>
      <c r="I268" s="7">
        <v>0</v>
      </c>
      <c r="L268" s="7">
        <v>4565783313</v>
      </c>
      <c r="M268">
        <v>1</v>
      </c>
    </row>
    <row r="269" spans="1:13" x14ac:dyDescent="0.25">
      <c r="A269" t="s">
        <v>734</v>
      </c>
      <c r="B269" t="s">
        <v>636</v>
      </c>
      <c r="C269" t="s">
        <v>635</v>
      </c>
      <c r="D269" t="s">
        <v>303</v>
      </c>
      <c r="E269" t="s">
        <v>270</v>
      </c>
      <c r="F269" t="s">
        <v>8</v>
      </c>
      <c r="G269" s="8">
        <v>37622</v>
      </c>
      <c r="H269" t="s">
        <v>9</v>
      </c>
      <c r="I269" s="7">
        <v>0</v>
      </c>
      <c r="L269" s="7">
        <v>3476303006</v>
      </c>
      <c r="M269">
        <v>1</v>
      </c>
    </row>
    <row r="270" spans="1:13" x14ac:dyDescent="0.25">
      <c r="A270" t="s">
        <v>735</v>
      </c>
      <c r="B270" t="s">
        <v>636</v>
      </c>
      <c r="C270" t="s">
        <v>635</v>
      </c>
      <c r="D270" t="s">
        <v>302</v>
      </c>
      <c r="E270" t="s">
        <v>270</v>
      </c>
      <c r="F270" t="s">
        <v>8</v>
      </c>
      <c r="G270" s="8">
        <v>37622</v>
      </c>
      <c r="H270" t="s">
        <v>9</v>
      </c>
      <c r="I270" s="7">
        <v>0</v>
      </c>
      <c r="L270" s="7">
        <v>2100767205</v>
      </c>
      <c r="M270">
        <v>1</v>
      </c>
    </row>
    <row r="271" spans="1:13" x14ac:dyDescent="0.25">
      <c r="A271" t="s">
        <v>736</v>
      </c>
      <c r="B271" t="s">
        <v>636</v>
      </c>
      <c r="C271" t="s">
        <v>635</v>
      </c>
      <c r="D271" t="s">
        <v>205</v>
      </c>
      <c r="E271" t="s">
        <v>270</v>
      </c>
      <c r="F271" t="s">
        <v>8</v>
      </c>
      <c r="G271" s="8">
        <v>37622</v>
      </c>
      <c r="H271" t="s">
        <v>9</v>
      </c>
      <c r="I271" s="7">
        <v>0</v>
      </c>
      <c r="L271" s="7">
        <v>20886055390</v>
      </c>
      <c r="M271">
        <v>1</v>
      </c>
    </row>
    <row r="272" spans="1:13" x14ac:dyDescent="0.25">
      <c r="A272" t="s">
        <v>737</v>
      </c>
      <c r="B272" t="s">
        <v>636</v>
      </c>
      <c r="C272" t="s">
        <v>635</v>
      </c>
      <c r="D272" t="s">
        <v>203</v>
      </c>
      <c r="E272" t="s">
        <v>269</v>
      </c>
      <c r="F272" t="s">
        <v>8</v>
      </c>
      <c r="G272" s="8">
        <v>37622</v>
      </c>
      <c r="H272" t="s">
        <v>9</v>
      </c>
      <c r="I272" s="7">
        <v>0</v>
      </c>
      <c r="L272" s="7">
        <v>1256491994424</v>
      </c>
      <c r="M272">
        <v>1</v>
      </c>
    </row>
    <row r="273" spans="1:13" x14ac:dyDescent="0.25">
      <c r="A273" t="s">
        <v>738</v>
      </c>
      <c r="B273" t="s">
        <v>484</v>
      </c>
      <c r="C273" t="s">
        <v>256</v>
      </c>
      <c r="D273" t="s">
        <v>208</v>
      </c>
      <c r="E273" t="s">
        <v>270</v>
      </c>
      <c r="F273" t="s">
        <v>8</v>
      </c>
      <c r="G273" s="8">
        <v>37622</v>
      </c>
      <c r="H273" t="s">
        <v>9</v>
      </c>
      <c r="I273" s="7">
        <v>0</v>
      </c>
      <c r="L273" s="7">
        <v>429346911</v>
      </c>
      <c r="M273">
        <v>1</v>
      </c>
    </row>
    <row r="274" spans="1:13" x14ac:dyDescent="0.25">
      <c r="A274" t="s">
        <v>739</v>
      </c>
      <c r="B274" t="s">
        <v>484</v>
      </c>
      <c r="C274" t="s">
        <v>256</v>
      </c>
      <c r="D274" t="s">
        <v>209</v>
      </c>
      <c r="E274" t="s">
        <v>270</v>
      </c>
      <c r="F274" t="s">
        <v>8</v>
      </c>
      <c r="G274" s="8">
        <v>37622</v>
      </c>
      <c r="H274" t="s">
        <v>9</v>
      </c>
      <c r="I274" s="7">
        <v>0</v>
      </c>
      <c r="L274" s="7">
        <v>630379359</v>
      </c>
      <c r="M274">
        <v>1</v>
      </c>
    </row>
    <row r="275" spans="1:13" x14ac:dyDescent="0.25">
      <c r="A275" t="s">
        <v>740</v>
      </c>
      <c r="B275" t="s">
        <v>484</v>
      </c>
      <c r="C275" t="s">
        <v>256</v>
      </c>
      <c r="D275" t="s">
        <v>203</v>
      </c>
      <c r="E275" t="s">
        <v>269</v>
      </c>
      <c r="F275" t="s">
        <v>8</v>
      </c>
      <c r="G275" s="8">
        <v>37622</v>
      </c>
      <c r="H275" t="s">
        <v>9</v>
      </c>
      <c r="I275" s="7">
        <v>68614974</v>
      </c>
      <c r="L275" s="7">
        <v>88224453830</v>
      </c>
      <c r="M275">
        <v>1</v>
      </c>
    </row>
    <row r="276" spans="1:13" x14ac:dyDescent="0.25">
      <c r="A276" t="s">
        <v>741</v>
      </c>
      <c r="B276" t="s">
        <v>485</v>
      </c>
      <c r="C276" t="s">
        <v>257</v>
      </c>
      <c r="D276" t="s">
        <v>258</v>
      </c>
      <c r="E276" t="s">
        <v>270</v>
      </c>
      <c r="F276" t="s">
        <v>8</v>
      </c>
      <c r="G276" s="8">
        <v>37622</v>
      </c>
      <c r="H276" t="s">
        <v>9</v>
      </c>
      <c r="I276" s="7">
        <v>0</v>
      </c>
      <c r="L276" s="7">
        <v>2398957441</v>
      </c>
      <c r="M276">
        <v>1</v>
      </c>
    </row>
    <row r="277" spans="1:13" x14ac:dyDescent="0.25">
      <c r="A277" t="s">
        <v>742</v>
      </c>
      <c r="B277" t="s">
        <v>485</v>
      </c>
      <c r="C277" t="s">
        <v>257</v>
      </c>
      <c r="D277" t="s">
        <v>259</v>
      </c>
      <c r="E277" t="s">
        <v>270</v>
      </c>
      <c r="F277" t="s">
        <v>8</v>
      </c>
      <c r="G277" s="8">
        <v>37622</v>
      </c>
      <c r="H277" t="s">
        <v>9</v>
      </c>
      <c r="I277" s="7">
        <v>0</v>
      </c>
      <c r="L277" s="7">
        <v>87556207</v>
      </c>
      <c r="M277">
        <v>1</v>
      </c>
    </row>
    <row r="278" spans="1:13" x14ac:dyDescent="0.25">
      <c r="A278" t="s">
        <v>743</v>
      </c>
      <c r="B278" t="s">
        <v>485</v>
      </c>
      <c r="C278" t="s">
        <v>257</v>
      </c>
      <c r="D278" t="s">
        <v>260</v>
      </c>
      <c r="E278" t="s">
        <v>270</v>
      </c>
      <c r="F278" t="s">
        <v>8</v>
      </c>
      <c r="G278" s="8">
        <v>37622</v>
      </c>
      <c r="H278" t="s">
        <v>9</v>
      </c>
      <c r="I278" s="7">
        <v>0</v>
      </c>
      <c r="L278" s="7">
        <v>145097351</v>
      </c>
      <c r="M278">
        <v>1</v>
      </c>
    </row>
    <row r="279" spans="1:13" x14ac:dyDescent="0.25">
      <c r="A279" t="s">
        <v>744</v>
      </c>
      <c r="B279" t="s">
        <v>485</v>
      </c>
      <c r="C279" t="s">
        <v>257</v>
      </c>
      <c r="D279" t="s">
        <v>261</v>
      </c>
      <c r="E279" t="s">
        <v>270</v>
      </c>
      <c r="F279" t="s">
        <v>8</v>
      </c>
      <c r="G279" s="8">
        <v>37622</v>
      </c>
      <c r="H279" t="s">
        <v>9</v>
      </c>
      <c r="I279" s="7">
        <v>0</v>
      </c>
      <c r="L279" s="7">
        <v>88988160</v>
      </c>
      <c r="M279">
        <v>1</v>
      </c>
    </row>
    <row r="280" spans="1:13" x14ac:dyDescent="0.25">
      <c r="A280" t="s">
        <v>745</v>
      </c>
      <c r="B280" t="s">
        <v>486</v>
      </c>
      <c r="C280" t="s">
        <v>262</v>
      </c>
      <c r="D280" t="s">
        <v>263</v>
      </c>
      <c r="E280" t="s">
        <v>270</v>
      </c>
      <c r="F280" t="s">
        <v>8</v>
      </c>
      <c r="G280" s="8">
        <v>37622</v>
      </c>
      <c r="H280" t="s">
        <v>9</v>
      </c>
      <c r="I280" s="7">
        <v>0</v>
      </c>
      <c r="L280" s="7">
        <v>27282552000</v>
      </c>
      <c r="M280">
        <v>1</v>
      </c>
    </row>
    <row r="281" spans="1:13" x14ac:dyDescent="0.25">
      <c r="A281" t="s">
        <v>746</v>
      </c>
      <c r="B281" t="s">
        <v>486</v>
      </c>
      <c r="C281" t="s">
        <v>262</v>
      </c>
      <c r="D281" t="s">
        <v>264</v>
      </c>
      <c r="E281" t="s">
        <v>270</v>
      </c>
      <c r="F281" t="s">
        <v>8</v>
      </c>
      <c r="G281" s="8">
        <v>37622</v>
      </c>
      <c r="H281" t="s">
        <v>9</v>
      </c>
      <c r="I281" s="7">
        <v>0</v>
      </c>
      <c r="L281" s="7">
        <v>5427913000</v>
      </c>
      <c r="M281">
        <v>1</v>
      </c>
    </row>
    <row r="282" spans="1:13" x14ac:dyDescent="0.25">
      <c r="A282" t="s">
        <v>747</v>
      </c>
      <c r="B282" t="s">
        <v>486</v>
      </c>
      <c r="C282" t="s">
        <v>262</v>
      </c>
      <c r="D282" t="s">
        <v>265</v>
      </c>
      <c r="E282" t="s">
        <v>270</v>
      </c>
      <c r="F282" t="s">
        <v>8</v>
      </c>
      <c r="G282" s="8">
        <v>37622</v>
      </c>
      <c r="H282" t="s">
        <v>9</v>
      </c>
      <c r="I282" s="7">
        <v>0</v>
      </c>
      <c r="L282" s="7">
        <v>950652000</v>
      </c>
      <c r="M282">
        <v>1</v>
      </c>
    </row>
    <row r="283" spans="1:13" x14ac:dyDescent="0.25">
      <c r="A283" t="s">
        <v>748</v>
      </c>
      <c r="B283" t="s">
        <v>486</v>
      </c>
      <c r="C283" t="s">
        <v>262</v>
      </c>
      <c r="D283" t="s">
        <v>203</v>
      </c>
      <c r="E283" t="s">
        <v>269</v>
      </c>
      <c r="F283" t="s">
        <v>8</v>
      </c>
      <c r="G283" s="8">
        <v>37622</v>
      </c>
      <c r="H283" t="s">
        <v>9</v>
      </c>
      <c r="I283" s="7">
        <v>0</v>
      </c>
      <c r="L283" s="7">
        <v>134097058000</v>
      </c>
      <c r="M283">
        <v>1</v>
      </c>
    </row>
    <row r="284" spans="1:13" x14ac:dyDescent="0.25">
      <c r="A284" t="s">
        <v>749</v>
      </c>
      <c r="B284" t="s">
        <v>332</v>
      </c>
      <c r="C284" t="s">
        <v>266</v>
      </c>
      <c r="D284" t="s">
        <v>267</v>
      </c>
      <c r="E284" t="s">
        <v>270</v>
      </c>
      <c r="F284" s="8" t="s">
        <v>8</v>
      </c>
      <c r="G284" s="8">
        <v>37622</v>
      </c>
      <c r="H284" t="s">
        <v>9</v>
      </c>
      <c r="I284" s="7">
        <v>0</v>
      </c>
      <c r="L284" s="7">
        <v>2421364394</v>
      </c>
      <c r="M284">
        <v>1</v>
      </c>
    </row>
    <row r="285" spans="1:13" x14ac:dyDescent="0.25">
      <c r="A285" t="s">
        <v>750</v>
      </c>
      <c r="B285" t="s">
        <v>332</v>
      </c>
      <c r="C285" t="s">
        <v>266</v>
      </c>
      <c r="D285" t="s">
        <v>590</v>
      </c>
      <c r="E285" t="s">
        <v>270</v>
      </c>
      <c r="F285" s="8" t="s">
        <v>8</v>
      </c>
      <c r="G285" s="8">
        <v>37622</v>
      </c>
      <c r="H285" t="s">
        <v>9</v>
      </c>
      <c r="I285" s="7">
        <v>0</v>
      </c>
      <c r="L285" s="7">
        <v>1946905414</v>
      </c>
      <c r="M285">
        <v>1</v>
      </c>
    </row>
    <row r="286" spans="1:13" x14ac:dyDescent="0.25">
      <c r="A286" t="s">
        <v>751</v>
      </c>
      <c r="B286" t="s">
        <v>332</v>
      </c>
      <c r="C286" t="s">
        <v>266</v>
      </c>
      <c r="D286" t="s">
        <v>582</v>
      </c>
      <c r="E286" t="s">
        <v>270</v>
      </c>
      <c r="F286" s="8" t="s">
        <v>8</v>
      </c>
      <c r="G286" s="8">
        <v>37622</v>
      </c>
      <c r="H286" t="s">
        <v>9</v>
      </c>
      <c r="I286" s="7">
        <v>0</v>
      </c>
      <c r="L286" s="7">
        <v>102527329</v>
      </c>
      <c r="M286">
        <v>1</v>
      </c>
    </row>
    <row r="287" spans="1:13" x14ac:dyDescent="0.25">
      <c r="A287" t="s">
        <v>752</v>
      </c>
      <c r="B287" t="s">
        <v>332</v>
      </c>
      <c r="C287" t="s">
        <v>266</v>
      </c>
      <c r="D287" t="s">
        <v>203</v>
      </c>
      <c r="E287" t="s">
        <v>269</v>
      </c>
      <c r="F287" s="8" t="s">
        <v>8</v>
      </c>
      <c r="G287" s="8">
        <v>37622</v>
      </c>
      <c r="H287" t="s">
        <v>9</v>
      </c>
      <c r="I287" s="7">
        <v>0</v>
      </c>
      <c r="L287" s="7">
        <v>260926476812</v>
      </c>
      <c r="M287">
        <v>1</v>
      </c>
    </row>
    <row r="288" spans="1:13" x14ac:dyDescent="0.25">
      <c r="A288" t="s">
        <v>753</v>
      </c>
      <c r="B288" t="s">
        <v>487</v>
      </c>
      <c r="C288" t="s">
        <v>207</v>
      </c>
      <c r="D288" t="s">
        <v>208</v>
      </c>
      <c r="E288" t="s">
        <v>270</v>
      </c>
      <c r="F288" s="8" t="s">
        <v>8</v>
      </c>
      <c r="G288" s="8">
        <v>37622</v>
      </c>
      <c r="H288" t="s">
        <v>9</v>
      </c>
      <c r="I288" s="7">
        <v>0</v>
      </c>
      <c r="L288" s="7">
        <v>2389556713</v>
      </c>
      <c r="M288">
        <v>1</v>
      </c>
    </row>
    <row r="289" spans="1:13" x14ac:dyDescent="0.25">
      <c r="A289" t="s">
        <v>754</v>
      </c>
      <c r="B289" t="s">
        <v>487</v>
      </c>
      <c r="C289" t="s">
        <v>207</v>
      </c>
      <c r="D289" t="s">
        <v>209</v>
      </c>
      <c r="E289" t="s">
        <v>270</v>
      </c>
      <c r="F289" s="8" t="s">
        <v>8</v>
      </c>
      <c r="G289" s="8">
        <v>37622</v>
      </c>
      <c r="H289" t="s">
        <v>9</v>
      </c>
      <c r="I289" s="7">
        <v>0</v>
      </c>
      <c r="L289" s="7">
        <v>5701620841</v>
      </c>
      <c r="M289">
        <v>1</v>
      </c>
    </row>
    <row r="290" spans="1:13" x14ac:dyDescent="0.25">
      <c r="A290" t="s">
        <v>755</v>
      </c>
      <c r="B290" t="s">
        <v>487</v>
      </c>
      <c r="C290" t="s">
        <v>207</v>
      </c>
      <c r="D290" t="s">
        <v>210</v>
      </c>
      <c r="E290" t="s">
        <v>270</v>
      </c>
      <c r="F290" s="8" t="s">
        <v>8</v>
      </c>
      <c r="G290" s="8">
        <v>37622</v>
      </c>
      <c r="H290" t="s">
        <v>9</v>
      </c>
      <c r="I290" s="7">
        <v>0</v>
      </c>
      <c r="L290" s="7">
        <v>326696832</v>
      </c>
      <c r="M290">
        <v>1</v>
      </c>
    </row>
    <row r="291" spans="1:13" x14ac:dyDescent="0.25">
      <c r="A291" t="s">
        <v>756</v>
      </c>
      <c r="B291" t="s">
        <v>487</v>
      </c>
      <c r="C291" t="s">
        <v>207</v>
      </c>
      <c r="D291" t="s">
        <v>211</v>
      </c>
      <c r="E291" t="s">
        <v>269</v>
      </c>
      <c r="F291" s="8" t="s">
        <v>8</v>
      </c>
      <c r="G291" s="8">
        <v>37622</v>
      </c>
      <c r="H291" t="s">
        <v>9</v>
      </c>
      <c r="I291" s="7">
        <v>0</v>
      </c>
      <c r="L291" s="7">
        <v>370042694916</v>
      </c>
      <c r="M291">
        <v>1</v>
      </c>
    </row>
    <row r="292" spans="1:13" x14ac:dyDescent="0.25">
      <c r="A292" t="s">
        <v>757</v>
      </c>
      <c r="B292" t="s">
        <v>487</v>
      </c>
      <c r="C292" t="s">
        <v>207</v>
      </c>
      <c r="D292" t="s">
        <v>385</v>
      </c>
      <c r="E292" t="s">
        <v>270</v>
      </c>
      <c r="F292" t="s">
        <v>8</v>
      </c>
      <c r="G292" s="8">
        <v>37622</v>
      </c>
      <c r="H292" t="s">
        <v>9</v>
      </c>
      <c r="I292" s="7">
        <v>0</v>
      </c>
      <c r="L292" s="7">
        <v>777116048</v>
      </c>
      <c r="M292">
        <v>1</v>
      </c>
    </row>
    <row r="293" spans="1:13" x14ac:dyDescent="0.25">
      <c r="A293" t="s">
        <v>661</v>
      </c>
      <c r="B293" t="s">
        <v>468</v>
      </c>
      <c r="C293" t="s">
        <v>0</v>
      </c>
      <c r="D293" t="s">
        <v>202</v>
      </c>
      <c r="E293" t="s">
        <v>270</v>
      </c>
      <c r="F293" t="s">
        <v>10</v>
      </c>
      <c r="G293" s="8">
        <v>37987</v>
      </c>
      <c r="H293" t="s">
        <v>11</v>
      </c>
      <c r="I293" s="7">
        <v>3676990238</v>
      </c>
      <c r="L293" s="7">
        <v>44497385600</v>
      </c>
      <c r="M293">
        <v>1</v>
      </c>
    </row>
    <row r="294" spans="1:13" x14ac:dyDescent="0.25">
      <c r="A294" t="s">
        <v>758</v>
      </c>
      <c r="B294" t="s">
        <v>468</v>
      </c>
      <c r="C294" t="s">
        <v>0</v>
      </c>
      <c r="D294" t="s">
        <v>1</v>
      </c>
      <c r="E294" t="s">
        <v>270</v>
      </c>
      <c r="F294" t="s">
        <v>10</v>
      </c>
      <c r="G294" s="8">
        <v>37987</v>
      </c>
      <c r="H294" t="s">
        <v>11</v>
      </c>
      <c r="I294" s="7">
        <v>32709402532</v>
      </c>
      <c r="L294" s="7">
        <v>33596222776</v>
      </c>
      <c r="M294">
        <v>1</v>
      </c>
    </row>
    <row r="295" spans="1:13" x14ac:dyDescent="0.25">
      <c r="A295" t="s">
        <v>665</v>
      </c>
      <c r="B295" t="s">
        <v>469</v>
      </c>
      <c r="C295" t="s">
        <v>212</v>
      </c>
      <c r="D295" t="s">
        <v>213</v>
      </c>
      <c r="E295" t="s">
        <v>270</v>
      </c>
      <c r="F295" t="s">
        <v>10</v>
      </c>
      <c r="G295" s="8">
        <v>37987</v>
      </c>
      <c r="H295" t="s">
        <v>11</v>
      </c>
      <c r="I295" s="7">
        <v>0</v>
      </c>
      <c r="L295" s="7">
        <v>1209774000</v>
      </c>
      <c r="M295">
        <v>1</v>
      </c>
    </row>
    <row r="296" spans="1:13" x14ac:dyDescent="0.25">
      <c r="A296" t="s">
        <v>666</v>
      </c>
      <c r="B296" t="s">
        <v>469</v>
      </c>
      <c r="C296" t="s">
        <v>212</v>
      </c>
      <c r="D296" t="s">
        <v>214</v>
      </c>
      <c r="E296" t="s">
        <v>270</v>
      </c>
      <c r="F296" t="s">
        <v>10</v>
      </c>
      <c r="G296" s="8">
        <v>37987</v>
      </c>
      <c r="H296" t="s">
        <v>11</v>
      </c>
      <c r="I296" s="7">
        <v>0</v>
      </c>
      <c r="L296" s="7">
        <v>10185099000</v>
      </c>
      <c r="M296">
        <v>1</v>
      </c>
    </row>
    <row r="297" spans="1:13" x14ac:dyDescent="0.25">
      <c r="A297" t="s">
        <v>667</v>
      </c>
      <c r="B297" t="s">
        <v>469</v>
      </c>
      <c r="C297" t="s">
        <v>212</v>
      </c>
      <c r="D297" t="s">
        <v>370</v>
      </c>
      <c r="E297" t="s">
        <v>270</v>
      </c>
      <c r="F297" t="s">
        <v>10</v>
      </c>
      <c r="G297" s="8">
        <v>37987</v>
      </c>
      <c r="H297" t="s">
        <v>11</v>
      </c>
      <c r="I297" s="7">
        <v>0</v>
      </c>
      <c r="L297" s="7">
        <v>7250762000</v>
      </c>
      <c r="M297">
        <v>1</v>
      </c>
    </row>
    <row r="298" spans="1:13" x14ac:dyDescent="0.25">
      <c r="A298" t="s">
        <v>668</v>
      </c>
      <c r="B298" t="s">
        <v>469</v>
      </c>
      <c r="C298" t="s">
        <v>212</v>
      </c>
      <c r="D298" t="s">
        <v>365</v>
      </c>
      <c r="E298" t="s">
        <v>270</v>
      </c>
      <c r="F298" t="s">
        <v>10</v>
      </c>
      <c r="G298" s="8">
        <v>37987</v>
      </c>
      <c r="H298" t="s">
        <v>11</v>
      </c>
      <c r="I298" s="7">
        <v>0</v>
      </c>
      <c r="L298" s="7">
        <v>22153880000</v>
      </c>
      <c r="M298">
        <v>1</v>
      </c>
    </row>
    <row r="299" spans="1:13" x14ac:dyDescent="0.25">
      <c r="A299" t="s">
        <v>669</v>
      </c>
      <c r="B299" t="s">
        <v>469</v>
      </c>
      <c r="C299" t="s">
        <v>212</v>
      </c>
      <c r="D299" t="s">
        <v>364</v>
      </c>
      <c r="E299" t="s">
        <v>270</v>
      </c>
      <c r="F299" t="s">
        <v>10</v>
      </c>
      <c r="G299" s="8">
        <v>37987</v>
      </c>
      <c r="H299" t="s">
        <v>11</v>
      </c>
      <c r="I299" s="7">
        <v>0</v>
      </c>
      <c r="L299" s="7">
        <v>31842258000</v>
      </c>
      <c r="M299">
        <v>1</v>
      </c>
    </row>
    <row r="300" spans="1:13" x14ac:dyDescent="0.25">
      <c r="A300" t="s">
        <v>670</v>
      </c>
      <c r="B300" t="s">
        <v>469</v>
      </c>
      <c r="C300" t="s">
        <v>212</v>
      </c>
      <c r="D300" t="s">
        <v>573</v>
      </c>
      <c r="E300" t="s">
        <v>270</v>
      </c>
      <c r="F300" t="s">
        <v>10</v>
      </c>
      <c r="G300" s="8">
        <v>37987</v>
      </c>
      <c r="H300" t="s">
        <v>11</v>
      </c>
      <c r="I300" s="7">
        <v>0</v>
      </c>
      <c r="L300" s="7">
        <v>16763779000</v>
      </c>
      <c r="M300">
        <v>1</v>
      </c>
    </row>
    <row r="301" spans="1:13" x14ac:dyDescent="0.25">
      <c r="A301" t="s">
        <v>671</v>
      </c>
      <c r="B301" t="s">
        <v>469</v>
      </c>
      <c r="C301" t="s">
        <v>212</v>
      </c>
      <c r="D301" t="s">
        <v>362</v>
      </c>
      <c r="E301" t="s">
        <v>270</v>
      </c>
      <c r="F301" t="s">
        <v>10</v>
      </c>
      <c r="G301" s="8">
        <v>37987</v>
      </c>
      <c r="H301" t="s">
        <v>11</v>
      </c>
      <c r="I301" s="7">
        <v>58539419000</v>
      </c>
      <c r="L301" s="7">
        <v>58491556000</v>
      </c>
      <c r="M301">
        <v>1</v>
      </c>
    </row>
    <row r="302" spans="1:13" x14ac:dyDescent="0.25">
      <c r="A302" t="s">
        <v>672</v>
      </c>
      <c r="B302" t="s">
        <v>470</v>
      </c>
      <c r="C302" t="s">
        <v>292</v>
      </c>
      <c r="D302" t="s">
        <v>307</v>
      </c>
      <c r="E302" t="s">
        <v>270</v>
      </c>
      <c r="F302" t="s">
        <v>10</v>
      </c>
      <c r="G302" s="8">
        <v>37987</v>
      </c>
      <c r="H302" t="s">
        <v>11</v>
      </c>
      <c r="I302" s="7">
        <v>0</v>
      </c>
      <c r="L302" s="7">
        <v>9764336905</v>
      </c>
      <c r="M302">
        <v>1</v>
      </c>
    </row>
    <row r="303" spans="1:13" x14ac:dyDescent="0.25">
      <c r="A303" t="s">
        <v>673</v>
      </c>
      <c r="B303" t="s">
        <v>470</v>
      </c>
      <c r="C303" t="s">
        <v>292</v>
      </c>
      <c r="D303" t="s">
        <v>206</v>
      </c>
      <c r="E303" t="s">
        <v>270</v>
      </c>
      <c r="F303" t="s">
        <v>10</v>
      </c>
      <c r="G303" s="8">
        <v>37987</v>
      </c>
      <c r="H303" t="s">
        <v>11</v>
      </c>
      <c r="I303" s="7">
        <v>5392788491</v>
      </c>
      <c r="L303" s="7">
        <v>5411649516</v>
      </c>
      <c r="M303">
        <v>1</v>
      </c>
    </row>
    <row r="304" spans="1:13" x14ac:dyDescent="0.25">
      <c r="A304" t="s">
        <v>674</v>
      </c>
      <c r="B304" t="s">
        <v>470</v>
      </c>
      <c r="C304" t="s">
        <v>292</v>
      </c>
      <c r="D304" t="s">
        <v>203</v>
      </c>
      <c r="E304" t="s">
        <v>269</v>
      </c>
      <c r="F304" t="s">
        <v>10</v>
      </c>
      <c r="G304" s="8">
        <v>37987</v>
      </c>
      <c r="H304" t="s">
        <v>11</v>
      </c>
      <c r="I304" s="7">
        <v>4074852</v>
      </c>
      <c r="L304" s="7">
        <v>599483569520</v>
      </c>
      <c r="M304">
        <v>1</v>
      </c>
    </row>
    <row r="305" spans="1:13" x14ac:dyDescent="0.25">
      <c r="A305" t="s">
        <v>675</v>
      </c>
      <c r="B305" t="s">
        <v>470</v>
      </c>
      <c r="C305" t="s">
        <v>292</v>
      </c>
      <c r="D305" t="s">
        <v>306</v>
      </c>
      <c r="E305" t="s">
        <v>270</v>
      </c>
      <c r="F305" t="s">
        <v>10</v>
      </c>
      <c r="G305" s="8">
        <v>37987</v>
      </c>
      <c r="H305" t="s">
        <v>11</v>
      </c>
      <c r="I305" s="7">
        <v>0</v>
      </c>
      <c r="L305" s="7">
        <v>9122399685</v>
      </c>
      <c r="M305">
        <v>1</v>
      </c>
    </row>
    <row r="306" spans="1:13" x14ac:dyDescent="0.25">
      <c r="A306" t="s">
        <v>676</v>
      </c>
      <c r="B306" t="s">
        <v>331</v>
      </c>
      <c r="C306" t="s">
        <v>215</v>
      </c>
      <c r="D306" t="s">
        <v>251</v>
      </c>
      <c r="E306" t="s">
        <v>269</v>
      </c>
      <c r="F306" t="s">
        <v>10</v>
      </c>
      <c r="G306" s="8">
        <v>37987</v>
      </c>
      <c r="H306" t="s">
        <v>11</v>
      </c>
      <c r="I306" s="7">
        <v>0</v>
      </c>
      <c r="L306" s="7">
        <v>310261377494</v>
      </c>
      <c r="M306">
        <v>1</v>
      </c>
    </row>
    <row r="307" spans="1:13" x14ac:dyDescent="0.25">
      <c r="A307" t="s">
        <v>677</v>
      </c>
      <c r="B307" t="s">
        <v>331</v>
      </c>
      <c r="C307" t="s">
        <v>215</v>
      </c>
      <c r="D307" t="s">
        <v>216</v>
      </c>
      <c r="E307" t="s">
        <v>269</v>
      </c>
      <c r="F307" t="s">
        <v>10</v>
      </c>
      <c r="G307" s="8">
        <v>37987</v>
      </c>
      <c r="H307" t="s">
        <v>11</v>
      </c>
      <c r="I307" s="7">
        <v>0</v>
      </c>
      <c r="L307" s="7">
        <v>15226914126</v>
      </c>
      <c r="M307">
        <v>1</v>
      </c>
    </row>
    <row r="308" spans="1:13" x14ac:dyDescent="0.25">
      <c r="A308" t="s">
        <v>678</v>
      </c>
      <c r="B308" t="s">
        <v>331</v>
      </c>
      <c r="C308" t="s">
        <v>215</v>
      </c>
      <c r="D308" t="s">
        <v>217</v>
      </c>
      <c r="E308" t="s">
        <v>269</v>
      </c>
      <c r="F308" t="s">
        <v>10</v>
      </c>
      <c r="G308" s="8">
        <v>37987</v>
      </c>
      <c r="H308" t="s">
        <v>11</v>
      </c>
      <c r="I308" s="7">
        <v>0</v>
      </c>
      <c r="L308" s="7">
        <v>67671087956</v>
      </c>
      <c r="M308">
        <v>1</v>
      </c>
    </row>
    <row r="309" spans="1:13" x14ac:dyDescent="0.25">
      <c r="A309" t="s">
        <v>679</v>
      </c>
      <c r="B309" t="s">
        <v>333</v>
      </c>
      <c r="C309" t="s">
        <v>533</v>
      </c>
      <c r="D309" t="s">
        <v>203</v>
      </c>
      <c r="E309" t="s">
        <v>269</v>
      </c>
      <c r="F309" t="s">
        <v>10</v>
      </c>
      <c r="G309" s="8">
        <v>37987</v>
      </c>
      <c r="H309" t="s">
        <v>11</v>
      </c>
      <c r="I309" s="7">
        <v>0</v>
      </c>
      <c r="L309" s="7">
        <v>60695593000</v>
      </c>
      <c r="M309">
        <v>1</v>
      </c>
    </row>
    <row r="310" spans="1:13" x14ac:dyDescent="0.25">
      <c r="A310" t="s">
        <v>680</v>
      </c>
      <c r="B310" t="s">
        <v>471</v>
      </c>
      <c r="C310" t="s">
        <v>219</v>
      </c>
      <c r="D310" t="s">
        <v>203</v>
      </c>
      <c r="E310" t="s">
        <v>269</v>
      </c>
      <c r="F310" t="s">
        <v>10</v>
      </c>
      <c r="G310" s="8">
        <v>37987</v>
      </c>
      <c r="H310" t="s">
        <v>11</v>
      </c>
      <c r="I310" s="7">
        <v>0</v>
      </c>
      <c r="L310" s="7">
        <v>278736778404</v>
      </c>
      <c r="M310">
        <v>1</v>
      </c>
    </row>
    <row r="311" spans="1:13" x14ac:dyDescent="0.25">
      <c r="A311" t="s">
        <v>681</v>
      </c>
      <c r="B311" t="s">
        <v>471</v>
      </c>
      <c r="C311" t="s">
        <v>219</v>
      </c>
      <c r="D311" t="s">
        <v>457</v>
      </c>
      <c r="E311" t="s">
        <v>270</v>
      </c>
      <c r="F311" t="s">
        <v>10</v>
      </c>
      <c r="G311" s="8">
        <v>37987</v>
      </c>
      <c r="H311" t="s">
        <v>11</v>
      </c>
      <c r="I311" s="7">
        <v>0</v>
      </c>
      <c r="L311" s="7">
        <v>150706287</v>
      </c>
      <c r="M311">
        <v>1</v>
      </c>
    </row>
    <row r="312" spans="1:13" x14ac:dyDescent="0.25">
      <c r="A312" t="s">
        <v>682</v>
      </c>
      <c r="B312" t="s">
        <v>471</v>
      </c>
      <c r="C312" t="s">
        <v>219</v>
      </c>
      <c r="D312" t="s">
        <v>381</v>
      </c>
      <c r="E312" t="s">
        <v>270</v>
      </c>
      <c r="F312" t="s">
        <v>10</v>
      </c>
      <c r="G312" s="8">
        <v>37987</v>
      </c>
      <c r="H312" t="s">
        <v>11</v>
      </c>
      <c r="I312" s="7">
        <v>0</v>
      </c>
      <c r="L312" s="7">
        <v>1331924172</v>
      </c>
      <c r="M312">
        <v>1</v>
      </c>
    </row>
    <row r="313" spans="1:13" x14ac:dyDescent="0.25">
      <c r="A313" t="s">
        <v>683</v>
      </c>
      <c r="B313" t="s">
        <v>472</v>
      </c>
      <c r="C313" t="s">
        <v>220</v>
      </c>
      <c r="D313" t="s">
        <v>221</v>
      </c>
      <c r="E313" t="s">
        <v>270</v>
      </c>
      <c r="F313" t="s">
        <v>10</v>
      </c>
      <c r="G313" s="8">
        <v>37987</v>
      </c>
      <c r="H313" t="s">
        <v>11</v>
      </c>
      <c r="I313" s="7">
        <v>0</v>
      </c>
      <c r="L313" s="7">
        <v>210379447000</v>
      </c>
      <c r="M313">
        <v>1</v>
      </c>
    </row>
    <row r="314" spans="1:13" x14ac:dyDescent="0.25">
      <c r="A314" t="s">
        <v>684</v>
      </c>
      <c r="B314" t="s">
        <v>472</v>
      </c>
      <c r="C314" t="s">
        <v>220</v>
      </c>
      <c r="D314" t="s">
        <v>222</v>
      </c>
      <c r="E314" t="s">
        <v>270</v>
      </c>
      <c r="F314" t="s">
        <v>10</v>
      </c>
      <c r="G314" s="8">
        <v>37987</v>
      </c>
      <c r="H314" t="s">
        <v>11</v>
      </c>
      <c r="I314" s="7">
        <v>0</v>
      </c>
      <c r="L314" s="7">
        <v>35195197000</v>
      </c>
      <c r="M314">
        <v>1</v>
      </c>
    </row>
    <row r="315" spans="1:13" x14ac:dyDescent="0.25">
      <c r="A315" t="s">
        <v>685</v>
      </c>
      <c r="B315" t="s">
        <v>472</v>
      </c>
      <c r="C315" t="s">
        <v>220</v>
      </c>
      <c r="D315" t="s">
        <v>223</v>
      </c>
      <c r="E315" t="s">
        <v>270</v>
      </c>
      <c r="F315" t="s">
        <v>10</v>
      </c>
      <c r="G315" s="8">
        <v>37987</v>
      </c>
      <c r="H315" t="s">
        <v>11</v>
      </c>
      <c r="I315" s="7">
        <v>13652000</v>
      </c>
      <c r="L315" s="7">
        <v>54187851000</v>
      </c>
      <c r="M315">
        <v>1</v>
      </c>
    </row>
    <row r="316" spans="1:13" x14ac:dyDescent="0.25">
      <c r="A316" t="s">
        <v>686</v>
      </c>
      <c r="B316" t="s">
        <v>472</v>
      </c>
      <c r="C316" t="s">
        <v>220</v>
      </c>
      <c r="D316" t="s">
        <v>224</v>
      </c>
      <c r="E316" t="s">
        <v>270</v>
      </c>
      <c r="F316" t="s">
        <v>10</v>
      </c>
      <c r="G316" s="8">
        <v>37987</v>
      </c>
      <c r="H316" t="s">
        <v>11</v>
      </c>
      <c r="I316" s="7">
        <v>0</v>
      </c>
      <c r="L316" s="7">
        <v>3835522000</v>
      </c>
      <c r="M316">
        <v>1</v>
      </c>
    </row>
    <row r="317" spans="1:13" x14ac:dyDescent="0.25">
      <c r="A317" t="s">
        <v>687</v>
      </c>
      <c r="B317" t="s">
        <v>472</v>
      </c>
      <c r="C317" t="s">
        <v>220</v>
      </c>
      <c r="D317" t="s">
        <v>305</v>
      </c>
      <c r="E317" t="s">
        <v>270</v>
      </c>
      <c r="F317" t="s">
        <v>10</v>
      </c>
      <c r="G317" s="8">
        <v>37987</v>
      </c>
      <c r="H317" t="s">
        <v>11</v>
      </c>
      <c r="I317" s="7">
        <v>0</v>
      </c>
      <c r="L317" s="7">
        <v>0</v>
      </c>
      <c r="M317">
        <v>1</v>
      </c>
    </row>
    <row r="318" spans="1:13" x14ac:dyDescent="0.25">
      <c r="A318" t="s">
        <v>688</v>
      </c>
      <c r="B318" t="s">
        <v>472</v>
      </c>
      <c r="C318" t="s">
        <v>220</v>
      </c>
      <c r="D318" t="s">
        <v>203</v>
      </c>
      <c r="E318" t="s">
        <v>269</v>
      </c>
      <c r="F318" t="s">
        <v>10</v>
      </c>
      <c r="G318" s="8">
        <v>37987</v>
      </c>
      <c r="H318" t="s">
        <v>11</v>
      </c>
      <c r="I318" s="7">
        <v>0</v>
      </c>
      <c r="L318" s="7">
        <v>150910896000</v>
      </c>
      <c r="M318">
        <v>1</v>
      </c>
    </row>
    <row r="319" spans="1:13" x14ac:dyDescent="0.25">
      <c r="A319" t="s">
        <v>689</v>
      </c>
      <c r="B319" t="s">
        <v>473</v>
      </c>
      <c r="C319" t="s">
        <v>225</v>
      </c>
      <c r="D319" t="s">
        <v>366</v>
      </c>
      <c r="E319" t="s">
        <v>270</v>
      </c>
      <c r="F319" t="s">
        <v>10</v>
      </c>
      <c r="G319" s="8">
        <v>37987</v>
      </c>
      <c r="H319" t="s">
        <v>11</v>
      </c>
      <c r="I319" s="7">
        <v>0</v>
      </c>
      <c r="L319" s="7">
        <v>3439632410</v>
      </c>
      <c r="M319">
        <v>1</v>
      </c>
    </row>
    <row r="320" spans="1:13" x14ac:dyDescent="0.25">
      <c r="A320" t="s">
        <v>690</v>
      </c>
      <c r="B320" t="s">
        <v>473</v>
      </c>
      <c r="C320" t="s">
        <v>225</v>
      </c>
      <c r="D320" t="s">
        <v>367</v>
      </c>
      <c r="E320" t="s">
        <v>270</v>
      </c>
      <c r="F320" t="s">
        <v>10</v>
      </c>
      <c r="G320" s="8">
        <v>37987</v>
      </c>
      <c r="H320" t="s">
        <v>11</v>
      </c>
      <c r="I320" s="7">
        <v>0</v>
      </c>
      <c r="L320" s="7">
        <v>3601903742</v>
      </c>
      <c r="M320">
        <v>1</v>
      </c>
    </row>
    <row r="321" spans="1:13" x14ac:dyDescent="0.25">
      <c r="A321" t="s">
        <v>691</v>
      </c>
      <c r="B321" t="s">
        <v>473</v>
      </c>
      <c r="C321" t="s">
        <v>225</v>
      </c>
      <c r="D321" t="s">
        <v>373</v>
      </c>
      <c r="E321" t="s">
        <v>270</v>
      </c>
      <c r="F321" t="s">
        <v>10</v>
      </c>
      <c r="G321" s="8">
        <v>37987</v>
      </c>
      <c r="H321" t="s">
        <v>11</v>
      </c>
      <c r="I321" s="7">
        <v>1912016853</v>
      </c>
      <c r="L321" s="7">
        <v>2032897322</v>
      </c>
      <c r="M321">
        <v>1</v>
      </c>
    </row>
    <row r="322" spans="1:13" x14ac:dyDescent="0.25">
      <c r="A322" t="s">
        <v>692</v>
      </c>
      <c r="B322" t="s">
        <v>473</v>
      </c>
      <c r="C322" t="s">
        <v>225</v>
      </c>
      <c r="D322" t="s">
        <v>203</v>
      </c>
      <c r="E322" t="s">
        <v>269</v>
      </c>
      <c r="F322" t="s">
        <v>10</v>
      </c>
      <c r="G322" s="8">
        <v>37987</v>
      </c>
      <c r="H322" t="s">
        <v>11</v>
      </c>
      <c r="I322" s="7">
        <v>0</v>
      </c>
      <c r="L322" s="7">
        <v>983182712065</v>
      </c>
      <c r="M322">
        <v>1</v>
      </c>
    </row>
    <row r="323" spans="1:13" x14ac:dyDescent="0.25">
      <c r="A323" t="s">
        <v>693</v>
      </c>
      <c r="B323" t="s">
        <v>474</v>
      </c>
      <c r="C323" t="s">
        <v>226</v>
      </c>
      <c r="D323" t="s">
        <v>227</v>
      </c>
      <c r="E323" t="s">
        <v>270</v>
      </c>
      <c r="F323" t="s">
        <v>10</v>
      </c>
      <c r="G323" s="8">
        <v>37987</v>
      </c>
      <c r="H323" t="s">
        <v>11</v>
      </c>
      <c r="I323" s="7">
        <v>0</v>
      </c>
      <c r="L323" s="7">
        <v>1565286544</v>
      </c>
      <c r="M323">
        <v>1</v>
      </c>
    </row>
    <row r="324" spans="1:13" x14ac:dyDescent="0.25">
      <c r="A324" t="s">
        <v>694</v>
      </c>
      <c r="B324" t="s">
        <v>474</v>
      </c>
      <c r="C324" t="s">
        <v>226</v>
      </c>
      <c r="D324" t="s">
        <v>301</v>
      </c>
      <c r="E324" t="s">
        <v>270</v>
      </c>
      <c r="F324" t="s">
        <v>10</v>
      </c>
      <c r="G324" s="8">
        <v>37987</v>
      </c>
      <c r="H324" t="s">
        <v>11</v>
      </c>
      <c r="I324" s="7">
        <v>0</v>
      </c>
      <c r="L324" s="7">
        <v>4154359457</v>
      </c>
      <c r="M324">
        <v>1</v>
      </c>
    </row>
    <row r="325" spans="1:13" x14ac:dyDescent="0.25">
      <c r="A325" t="s">
        <v>695</v>
      </c>
      <c r="B325" t="s">
        <v>474</v>
      </c>
      <c r="C325" t="s">
        <v>226</v>
      </c>
      <c r="D325" t="s">
        <v>229</v>
      </c>
      <c r="E325" t="s">
        <v>270</v>
      </c>
      <c r="F325" t="s">
        <v>10</v>
      </c>
      <c r="G325" s="8">
        <v>37987</v>
      </c>
      <c r="H325" t="s">
        <v>11</v>
      </c>
      <c r="I325" s="7">
        <v>4178737190</v>
      </c>
      <c r="L325" s="7">
        <v>4178737190</v>
      </c>
      <c r="M325">
        <v>1</v>
      </c>
    </row>
    <row r="326" spans="1:13" x14ac:dyDescent="0.25">
      <c r="A326" t="s">
        <v>696</v>
      </c>
      <c r="B326" t="s">
        <v>474</v>
      </c>
      <c r="C326" t="s">
        <v>226</v>
      </c>
      <c r="D326" t="s">
        <v>230</v>
      </c>
      <c r="E326" t="s">
        <v>270</v>
      </c>
      <c r="F326" t="s">
        <v>10</v>
      </c>
      <c r="G326" s="8">
        <v>37987</v>
      </c>
      <c r="H326" t="s">
        <v>11</v>
      </c>
      <c r="I326" s="7">
        <v>46078829939</v>
      </c>
      <c r="L326" s="7">
        <v>46078829939</v>
      </c>
      <c r="M326">
        <v>1</v>
      </c>
    </row>
    <row r="327" spans="1:13" x14ac:dyDescent="0.25">
      <c r="A327" t="s">
        <v>697</v>
      </c>
      <c r="B327" t="s">
        <v>474</v>
      </c>
      <c r="C327" t="s">
        <v>226</v>
      </c>
      <c r="D327" t="s">
        <v>231</v>
      </c>
      <c r="E327" t="s">
        <v>270</v>
      </c>
      <c r="F327" t="s">
        <v>10</v>
      </c>
      <c r="G327" s="8">
        <v>37987</v>
      </c>
      <c r="H327" t="s">
        <v>11</v>
      </c>
      <c r="I327" s="7">
        <v>0</v>
      </c>
      <c r="L327" s="7">
        <v>733170416</v>
      </c>
      <c r="M327">
        <v>1</v>
      </c>
    </row>
    <row r="328" spans="1:13" x14ac:dyDescent="0.25">
      <c r="A328" t="s">
        <v>698</v>
      </c>
      <c r="B328" t="s">
        <v>474</v>
      </c>
      <c r="C328" t="s">
        <v>226</v>
      </c>
      <c r="D328" t="s">
        <v>232</v>
      </c>
      <c r="E328" t="s">
        <v>270</v>
      </c>
      <c r="F328" t="s">
        <v>10</v>
      </c>
      <c r="G328" s="8">
        <v>37987</v>
      </c>
      <c r="H328" t="s">
        <v>11</v>
      </c>
      <c r="I328" s="7">
        <v>0</v>
      </c>
      <c r="L328" s="7">
        <v>4596812359</v>
      </c>
      <c r="M328">
        <v>1</v>
      </c>
    </row>
    <row r="329" spans="1:13" x14ac:dyDescent="0.25">
      <c r="A329" t="s">
        <v>699</v>
      </c>
      <c r="B329" t="s">
        <v>474</v>
      </c>
      <c r="C329" t="s">
        <v>226</v>
      </c>
      <c r="D329" t="s">
        <v>233</v>
      </c>
      <c r="E329" t="s">
        <v>270</v>
      </c>
      <c r="F329" t="s">
        <v>10</v>
      </c>
      <c r="G329" s="8">
        <v>37987</v>
      </c>
      <c r="H329" t="s">
        <v>11</v>
      </c>
      <c r="I329" s="7">
        <v>0</v>
      </c>
      <c r="L329" s="7">
        <v>6739103718</v>
      </c>
      <c r="M329">
        <v>1</v>
      </c>
    </row>
    <row r="330" spans="1:13" x14ac:dyDescent="0.25">
      <c r="A330" t="s">
        <v>700</v>
      </c>
      <c r="B330" t="s">
        <v>474</v>
      </c>
      <c r="C330" t="s">
        <v>226</v>
      </c>
      <c r="D330" t="s">
        <v>234</v>
      </c>
      <c r="E330" t="s">
        <v>270</v>
      </c>
      <c r="F330" t="s">
        <v>10</v>
      </c>
      <c r="G330" s="8">
        <v>37987</v>
      </c>
      <c r="H330" t="s">
        <v>11</v>
      </c>
      <c r="I330" s="7">
        <v>0</v>
      </c>
      <c r="L330" s="7">
        <v>8239367205</v>
      </c>
      <c r="M330">
        <v>1</v>
      </c>
    </row>
    <row r="331" spans="1:13" x14ac:dyDescent="0.25">
      <c r="A331" t="s">
        <v>701</v>
      </c>
      <c r="B331" t="s">
        <v>474</v>
      </c>
      <c r="C331" t="s">
        <v>226</v>
      </c>
      <c r="D331" t="s">
        <v>235</v>
      </c>
      <c r="E331" t="s">
        <v>270</v>
      </c>
      <c r="F331" t="s">
        <v>10</v>
      </c>
      <c r="G331" s="8">
        <v>37987</v>
      </c>
      <c r="H331" t="s">
        <v>11</v>
      </c>
      <c r="I331" s="7">
        <v>0</v>
      </c>
      <c r="L331" s="7">
        <v>7955312120</v>
      </c>
      <c r="M331">
        <v>1</v>
      </c>
    </row>
    <row r="332" spans="1:13" x14ac:dyDescent="0.25">
      <c r="A332" t="s">
        <v>702</v>
      </c>
      <c r="B332" t="s">
        <v>474</v>
      </c>
      <c r="C332" t="s">
        <v>226</v>
      </c>
      <c r="D332" t="s">
        <v>570</v>
      </c>
      <c r="E332" t="s">
        <v>270</v>
      </c>
      <c r="F332" t="s">
        <v>10</v>
      </c>
      <c r="G332" s="8">
        <v>37987</v>
      </c>
      <c r="H332" t="s">
        <v>11</v>
      </c>
      <c r="I332" s="7">
        <v>0</v>
      </c>
      <c r="L332" s="7">
        <v>186808058</v>
      </c>
      <c r="M332">
        <v>1</v>
      </c>
    </row>
    <row r="333" spans="1:13" x14ac:dyDescent="0.25">
      <c r="A333" t="s">
        <v>703</v>
      </c>
      <c r="B333" t="s">
        <v>475</v>
      </c>
      <c r="C333" t="s">
        <v>236</v>
      </c>
      <c r="D333" t="s">
        <v>628</v>
      </c>
      <c r="E333" t="s">
        <v>270</v>
      </c>
      <c r="F333" t="s">
        <v>10</v>
      </c>
      <c r="G333" s="8">
        <v>37987</v>
      </c>
      <c r="H333" t="s">
        <v>11</v>
      </c>
      <c r="I333" s="7">
        <v>0</v>
      </c>
      <c r="L333" s="7">
        <v>33391986272</v>
      </c>
      <c r="M333">
        <v>1</v>
      </c>
    </row>
    <row r="334" spans="1:13" x14ac:dyDescent="0.25">
      <c r="A334" t="s">
        <v>704</v>
      </c>
      <c r="B334" t="s">
        <v>475</v>
      </c>
      <c r="C334" t="s">
        <v>236</v>
      </c>
      <c r="D334" t="s">
        <v>629</v>
      </c>
      <c r="E334" t="s">
        <v>270</v>
      </c>
      <c r="F334" t="s">
        <v>10</v>
      </c>
      <c r="G334" s="8">
        <v>37987</v>
      </c>
      <c r="H334" t="s">
        <v>11</v>
      </c>
      <c r="I334" s="7">
        <v>0</v>
      </c>
      <c r="L334" s="7">
        <v>28433897982</v>
      </c>
      <c r="M334">
        <v>1</v>
      </c>
    </row>
    <row r="335" spans="1:13" x14ac:dyDescent="0.25">
      <c r="A335" t="s">
        <v>705</v>
      </c>
      <c r="B335" t="s">
        <v>475</v>
      </c>
      <c r="C335" t="s">
        <v>236</v>
      </c>
      <c r="D335" t="s">
        <v>630</v>
      </c>
      <c r="E335" t="s">
        <v>270</v>
      </c>
      <c r="F335" t="s">
        <v>10</v>
      </c>
      <c r="G335" s="8">
        <v>37987</v>
      </c>
      <c r="H335" t="s">
        <v>11</v>
      </c>
      <c r="I335" s="7">
        <v>0</v>
      </c>
      <c r="L335" s="7">
        <v>41655996484</v>
      </c>
      <c r="M335">
        <v>1</v>
      </c>
    </row>
    <row r="336" spans="1:13" x14ac:dyDescent="0.25">
      <c r="A336" t="s">
        <v>706</v>
      </c>
      <c r="B336" t="s">
        <v>475</v>
      </c>
      <c r="C336" t="s">
        <v>236</v>
      </c>
      <c r="D336" t="s">
        <v>631</v>
      </c>
      <c r="E336" t="s">
        <v>270</v>
      </c>
      <c r="F336" t="s">
        <v>10</v>
      </c>
      <c r="G336" s="8">
        <v>37987</v>
      </c>
      <c r="H336" t="s">
        <v>11</v>
      </c>
      <c r="I336" s="7">
        <v>0</v>
      </c>
      <c r="L336" s="7">
        <v>17683096128</v>
      </c>
      <c r="M336">
        <v>1</v>
      </c>
    </row>
    <row r="337" spans="1:13" x14ac:dyDescent="0.25">
      <c r="A337" t="s">
        <v>707</v>
      </c>
      <c r="B337" t="s">
        <v>475</v>
      </c>
      <c r="C337" t="s">
        <v>236</v>
      </c>
      <c r="D337" t="s">
        <v>632</v>
      </c>
      <c r="E337" t="s">
        <v>269</v>
      </c>
      <c r="F337" t="s">
        <v>10</v>
      </c>
      <c r="G337" s="8">
        <v>37987</v>
      </c>
      <c r="H337" t="s">
        <v>11</v>
      </c>
      <c r="I337" s="7">
        <v>0</v>
      </c>
      <c r="L337" s="7">
        <v>38791266538</v>
      </c>
      <c r="M337">
        <v>1</v>
      </c>
    </row>
    <row r="338" spans="1:13" x14ac:dyDescent="0.25">
      <c r="A338" t="s">
        <v>708</v>
      </c>
      <c r="B338" t="s">
        <v>476</v>
      </c>
      <c r="C338" t="s">
        <v>237</v>
      </c>
      <c r="D338" t="s">
        <v>242</v>
      </c>
      <c r="E338" t="s">
        <v>270</v>
      </c>
      <c r="F338" t="s">
        <v>10</v>
      </c>
      <c r="G338" s="8">
        <v>37987</v>
      </c>
      <c r="H338" t="s">
        <v>11</v>
      </c>
      <c r="I338" s="7">
        <v>0</v>
      </c>
      <c r="L338" s="7">
        <v>77422761</v>
      </c>
      <c r="M338">
        <v>1</v>
      </c>
    </row>
    <row r="339" spans="1:13" x14ac:dyDescent="0.25">
      <c r="A339" t="s">
        <v>709</v>
      </c>
      <c r="B339" t="s">
        <v>476</v>
      </c>
      <c r="C339" t="s">
        <v>237</v>
      </c>
      <c r="D339" t="s">
        <v>228</v>
      </c>
      <c r="E339" t="s">
        <v>270</v>
      </c>
      <c r="F339" t="s">
        <v>10</v>
      </c>
      <c r="G339" s="8">
        <v>37987</v>
      </c>
      <c r="H339" t="s">
        <v>11</v>
      </c>
      <c r="I339" s="7">
        <v>2672173342</v>
      </c>
      <c r="L339" s="7">
        <v>2672173342</v>
      </c>
      <c r="M339">
        <v>1</v>
      </c>
    </row>
    <row r="340" spans="1:13" x14ac:dyDescent="0.25">
      <c r="A340" t="s">
        <v>710</v>
      </c>
      <c r="B340" t="s">
        <v>476</v>
      </c>
      <c r="C340" t="s">
        <v>237</v>
      </c>
      <c r="D340" t="s">
        <v>464</v>
      </c>
      <c r="E340" t="s">
        <v>270</v>
      </c>
      <c r="F340" t="s">
        <v>10</v>
      </c>
      <c r="G340" s="8">
        <v>37987</v>
      </c>
      <c r="H340" t="s">
        <v>11</v>
      </c>
      <c r="I340" s="7">
        <v>0</v>
      </c>
      <c r="L340" s="7">
        <v>1120256617</v>
      </c>
      <c r="M340">
        <v>1</v>
      </c>
    </row>
    <row r="341" spans="1:13" x14ac:dyDescent="0.25">
      <c r="A341" t="s">
        <v>711</v>
      </c>
      <c r="B341" t="s">
        <v>476</v>
      </c>
      <c r="C341" t="s">
        <v>237</v>
      </c>
      <c r="D341" t="s">
        <v>238</v>
      </c>
      <c r="E341" t="s">
        <v>270</v>
      </c>
      <c r="F341" t="s">
        <v>10</v>
      </c>
      <c r="G341" s="8">
        <v>37987</v>
      </c>
      <c r="H341" t="s">
        <v>11</v>
      </c>
      <c r="I341" s="7">
        <v>858542993</v>
      </c>
      <c r="L341" s="7">
        <v>858542993</v>
      </c>
      <c r="M341">
        <v>1</v>
      </c>
    </row>
    <row r="342" spans="1:13" x14ac:dyDescent="0.25">
      <c r="A342" t="s">
        <v>712</v>
      </c>
      <c r="B342" t="s">
        <v>476</v>
      </c>
      <c r="C342" t="s">
        <v>237</v>
      </c>
      <c r="D342" t="s">
        <v>239</v>
      </c>
      <c r="E342" t="s">
        <v>270</v>
      </c>
      <c r="F342" t="s">
        <v>10</v>
      </c>
      <c r="G342" s="8">
        <v>37987</v>
      </c>
      <c r="H342" t="s">
        <v>11</v>
      </c>
      <c r="I342" s="7">
        <v>0</v>
      </c>
      <c r="L342" s="7">
        <v>857579764</v>
      </c>
      <c r="M342">
        <v>1</v>
      </c>
    </row>
    <row r="343" spans="1:13" x14ac:dyDescent="0.25">
      <c r="A343" t="s">
        <v>713</v>
      </c>
      <c r="B343" t="s">
        <v>476</v>
      </c>
      <c r="C343" t="s">
        <v>237</v>
      </c>
      <c r="D343" t="s">
        <v>240</v>
      </c>
      <c r="E343" t="s">
        <v>270</v>
      </c>
      <c r="F343" t="s">
        <v>10</v>
      </c>
      <c r="G343" s="8">
        <v>37987</v>
      </c>
      <c r="H343" t="s">
        <v>11</v>
      </c>
      <c r="I343" s="7">
        <v>0</v>
      </c>
      <c r="L343" s="7">
        <v>93471759</v>
      </c>
      <c r="M343">
        <v>1</v>
      </c>
    </row>
    <row r="344" spans="1:13" x14ac:dyDescent="0.25">
      <c r="A344" t="s">
        <v>714</v>
      </c>
      <c r="B344" t="s">
        <v>476</v>
      </c>
      <c r="C344" t="s">
        <v>237</v>
      </c>
      <c r="D344" t="s">
        <v>241</v>
      </c>
      <c r="E344" t="s">
        <v>270</v>
      </c>
      <c r="F344" t="s">
        <v>10</v>
      </c>
      <c r="G344" s="8">
        <v>37987</v>
      </c>
      <c r="H344" t="s">
        <v>11</v>
      </c>
      <c r="I344" s="7">
        <v>0</v>
      </c>
      <c r="L344" s="7">
        <v>53446428</v>
      </c>
      <c r="M344">
        <v>1</v>
      </c>
    </row>
    <row r="345" spans="1:13" x14ac:dyDescent="0.25">
      <c r="A345" t="s">
        <v>715</v>
      </c>
      <c r="B345" t="s">
        <v>477</v>
      </c>
      <c r="C345" t="s">
        <v>243</v>
      </c>
      <c r="D345" t="s">
        <v>378</v>
      </c>
      <c r="E345" t="s">
        <v>270</v>
      </c>
      <c r="F345" t="s">
        <v>10</v>
      </c>
      <c r="G345" s="8">
        <v>37987</v>
      </c>
      <c r="H345" t="s">
        <v>11</v>
      </c>
      <c r="I345" s="7">
        <v>0</v>
      </c>
      <c r="L345" s="7">
        <v>3795039921</v>
      </c>
      <c r="M345">
        <v>1</v>
      </c>
    </row>
    <row r="346" spans="1:13" x14ac:dyDescent="0.25">
      <c r="A346" t="s">
        <v>716</v>
      </c>
      <c r="B346" t="s">
        <v>477</v>
      </c>
      <c r="C346" t="s">
        <v>243</v>
      </c>
      <c r="D346" t="s">
        <v>360</v>
      </c>
      <c r="E346" t="s">
        <v>270</v>
      </c>
      <c r="F346" t="s">
        <v>10</v>
      </c>
      <c r="G346" s="8">
        <v>37987</v>
      </c>
      <c r="H346" t="s">
        <v>11</v>
      </c>
      <c r="I346" s="7">
        <v>4697527012</v>
      </c>
      <c r="L346" s="7">
        <v>4697527012</v>
      </c>
      <c r="M346">
        <v>1</v>
      </c>
    </row>
    <row r="347" spans="1:13" x14ac:dyDescent="0.25">
      <c r="A347" t="s">
        <v>717</v>
      </c>
      <c r="B347" t="s">
        <v>477</v>
      </c>
      <c r="C347" t="s">
        <v>243</v>
      </c>
      <c r="D347" t="s">
        <v>581</v>
      </c>
      <c r="E347" t="s">
        <v>270</v>
      </c>
      <c r="F347" t="s">
        <v>10</v>
      </c>
      <c r="G347" s="8">
        <v>37987</v>
      </c>
      <c r="H347" t="s">
        <v>11</v>
      </c>
      <c r="I347" s="7">
        <v>89940181951</v>
      </c>
      <c r="L347" s="7">
        <v>89940181951</v>
      </c>
      <c r="M347">
        <v>1</v>
      </c>
    </row>
    <row r="348" spans="1:13" x14ac:dyDescent="0.25">
      <c r="A348" t="s">
        <v>718</v>
      </c>
      <c r="B348" t="s">
        <v>246</v>
      </c>
      <c r="C348" t="s">
        <v>246</v>
      </c>
      <c r="D348" t="s">
        <v>203</v>
      </c>
      <c r="E348" t="s">
        <v>269</v>
      </c>
      <c r="F348" t="s">
        <v>10</v>
      </c>
      <c r="G348" s="8">
        <v>37987</v>
      </c>
      <c r="H348" t="s">
        <v>11</v>
      </c>
      <c r="I348" s="7">
        <v>0</v>
      </c>
      <c r="L348" s="7">
        <v>42773601120</v>
      </c>
      <c r="M348">
        <v>1</v>
      </c>
    </row>
    <row r="349" spans="1:13" x14ac:dyDescent="0.25">
      <c r="A349" t="s">
        <v>719</v>
      </c>
      <c r="B349" t="s">
        <v>478</v>
      </c>
      <c r="C349" t="s">
        <v>244</v>
      </c>
      <c r="D349" t="s">
        <v>245</v>
      </c>
      <c r="E349" t="s">
        <v>269</v>
      </c>
      <c r="F349" t="s">
        <v>10</v>
      </c>
      <c r="G349" s="8">
        <v>37987</v>
      </c>
      <c r="H349" t="s">
        <v>11</v>
      </c>
      <c r="I349" s="7">
        <v>543502000</v>
      </c>
      <c r="L349" s="7">
        <v>69558139000</v>
      </c>
      <c r="M349">
        <v>1</v>
      </c>
    </row>
    <row r="350" spans="1:13" x14ac:dyDescent="0.25">
      <c r="A350" t="s">
        <v>720</v>
      </c>
      <c r="B350" t="s">
        <v>478</v>
      </c>
      <c r="C350" t="s">
        <v>244</v>
      </c>
      <c r="D350" t="s">
        <v>460</v>
      </c>
      <c r="E350" t="s">
        <v>269</v>
      </c>
      <c r="F350" t="s">
        <v>10</v>
      </c>
      <c r="G350" s="8">
        <v>37987</v>
      </c>
      <c r="H350" t="s">
        <v>11</v>
      </c>
      <c r="I350" s="7">
        <v>0</v>
      </c>
      <c r="L350" s="7">
        <v>40918920000</v>
      </c>
      <c r="M350">
        <v>1</v>
      </c>
    </row>
    <row r="351" spans="1:13" x14ac:dyDescent="0.25">
      <c r="A351" t="s">
        <v>721</v>
      </c>
      <c r="B351" t="s">
        <v>479</v>
      </c>
      <c r="C351" t="s">
        <v>247</v>
      </c>
      <c r="D351" t="s">
        <v>203</v>
      </c>
      <c r="E351" t="s">
        <v>269</v>
      </c>
      <c r="F351" t="s">
        <v>10</v>
      </c>
      <c r="G351" s="8">
        <v>37987</v>
      </c>
      <c r="H351" t="s">
        <v>11</v>
      </c>
      <c r="I351" s="7">
        <v>320458000</v>
      </c>
      <c r="L351" s="7">
        <v>20401799000</v>
      </c>
      <c r="M351">
        <v>1</v>
      </c>
    </row>
    <row r="352" spans="1:13" x14ac:dyDescent="0.25">
      <c r="A352" t="s">
        <v>722</v>
      </c>
      <c r="B352" t="s">
        <v>480</v>
      </c>
      <c r="C352" t="s">
        <v>268</v>
      </c>
      <c r="D352" t="s">
        <v>203</v>
      </c>
      <c r="E352" t="s">
        <v>269</v>
      </c>
      <c r="F352" t="s">
        <v>10</v>
      </c>
      <c r="G352" s="8">
        <v>37987</v>
      </c>
      <c r="H352" t="s">
        <v>11</v>
      </c>
      <c r="I352" s="7">
        <v>0</v>
      </c>
      <c r="L352" s="7">
        <v>14029578005</v>
      </c>
      <c r="M352">
        <v>1</v>
      </c>
    </row>
    <row r="353" spans="1:13" x14ac:dyDescent="0.25">
      <c r="A353" t="s">
        <v>723</v>
      </c>
      <c r="B353" t="s">
        <v>481</v>
      </c>
      <c r="C353" t="s">
        <v>248</v>
      </c>
      <c r="D353" t="s">
        <v>203</v>
      </c>
      <c r="E353" t="s">
        <v>269</v>
      </c>
      <c r="F353" t="s">
        <v>10</v>
      </c>
      <c r="G353" s="8">
        <v>37987</v>
      </c>
      <c r="H353" t="s">
        <v>11</v>
      </c>
      <c r="I353" s="7">
        <v>0</v>
      </c>
      <c r="L353" s="7">
        <v>24360197000</v>
      </c>
      <c r="M353">
        <v>1</v>
      </c>
    </row>
    <row r="354" spans="1:13" x14ac:dyDescent="0.25">
      <c r="A354" t="s">
        <v>724</v>
      </c>
      <c r="B354" t="s">
        <v>482</v>
      </c>
      <c r="C354" t="s">
        <v>249</v>
      </c>
      <c r="D354" t="s">
        <v>203</v>
      </c>
      <c r="E354" t="s">
        <v>269</v>
      </c>
      <c r="F354" t="s">
        <v>10</v>
      </c>
      <c r="G354" s="8">
        <v>37987</v>
      </c>
      <c r="H354" t="s">
        <v>11</v>
      </c>
      <c r="I354" s="7">
        <v>0</v>
      </c>
      <c r="L354" s="7">
        <v>91622025169</v>
      </c>
      <c r="M354">
        <v>1</v>
      </c>
    </row>
    <row r="355" spans="1:13" x14ac:dyDescent="0.25">
      <c r="A355" t="s">
        <v>725</v>
      </c>
      <c r="B355" t="s">
        <v>330</v>
      </c>
      <c r="C355" t="s">
        <v>250</v>
      </c>
      <c r="D355" t="s">
        <v>252</v>
      </c>
      <c r="E355" t="s">
        <v>270</v>
      </c>
      <c r="F355" t="s">
        <v>10</v>
      </c>
      <c r="G355" s="8">
        <v>37987</v>
      </c>
      <c r="H355" t="s">
        <v>11</v>
      </c>
      <c r="I355" s="7">
        <v>0</v>
      </c>
      <c r="L355" s="7">
        <v>10772268571</v>
      </c>
      <c r="M355">
        <v>1</v>
      </c>
    </row>
    <row r="356" spans="1:13" x14ac:dyDescent="0.25">
      <c r="A356" t="s">
        <v>726</v>
      </c>
      <c r="B356" t="s">
        <v>330</v>
      </c>
      <c r="C356" t="s">
        <v>250</v>
      </c>
      <c r="D356" t="s">
        <v>253</v>
      </c>
      <c r="E356" t="s">
        <v>270</v>
      </c>
      <c r="F356" t="s">
        <v>10</v>
      </c>
      <c r="G356" s="8">
        <v>37987</v>
      </c>
      <c r="H356" t="s">
        <v>11</v>
      </c>
      <c r="I356" s="7">
        <v>0</v>
      </c>
      <c r="L356" s="7">
        <v>3480752374</v>
      </c>
      <c r="M356">
        <v>1</v>
      </c>
    </row>
    <row r="357" spans="1:13" x14ac:dyDescent="0.25">
      <c r="A357" t="s">
        <v>727</v>
      </c>
      <c r="B357" t="s">
        <v>330</v>
      </c>
      <c r="C357" t="s">
        <v>250</v>
      </c>
      <c r="D357" t="s">
        <v>254</v>
      </c>
      <c r="E357" t="s">
        <v>270</v>
      </c>
      <c r="F357" t="s">
        <v>10</v>
      </c>
      <c r="G357" s="8">
        <v>37987</v>
      </c>
      <c r="H357" t="s">
        <v>11</v>
      </c>
      <c r="I357" s="7">
        <v>12584825305</v>
      </c>
      <c r="L357" s="7">
        <v>13604302435</v>
      </c>
      <c r="M357">
        <v>1</v>
      </c>
    </row>
    <row r="358" spans="1:13" x14ac:dyDescent="0.25">
      <c r="A358" t="s">
        <v>728</v>
      </c>
      <c r="B358" t="s">
        <v>330</v>
      </c>
      <c r="C358" t="s">
        <v>250</v>
      </c>
      <c r="D358" t="s">
        <v>633</v>
      </c>
      <c r="E358" t="s">
        <v>269</v>
      </c>
      <c r="F358" t="s">
        <v>10</v>
      </c>
      <c r="G358" s="8">
        <v>37987</v>
      </c>
      <c r="H358" t="s">
        <v>11</v>
      </c>
      <c r="I358" s="7">
        <v>0</v>
      </c>
      <c r="L358" s="7">
        <v>1140113184125</v>
      </c>
      <c r="M358">
        <v>1</v>
      </c>
    </row>
    <row r="359" spans="1:13" x14ac:dyDescent="0.25">
      <c r="A359" t="s">
        <v>729</v>
      </c>
      <c r="B359" t="s">
        <v>330</v>
      </c>
      <c r="C359" t="s">
        <v>250</v>
      </c>
      <c r="D359" t="s">
        <v>634</v>
      </c>
      <c r="E359" t="s">
        <v>269</v>
      </c>
      <c r="F359" t="s">
        <v>10</v>
      </c>
      <c r="G359" s="8">
        <v>37987</v>
      </c>
      <c r="H359" t="s">
        <v>11</v>
      </c>
      <c r="I359" s="7">
        <v>0</v>
      </c>
      <c r="L359" s="7">
        <v>237174933919</v>
      </c>
      <c r="M359">
        <v>1</v>
      </c>
    </row>
    <row r="360" spans="1:13" x14ac:dyDescent="0.25">
      <c r="A360" t="s">
        <v>730</v>
      </c>
      <c r="B360" t="s">
        <v>330</v>
      </c>
      <c r="C360" t="s">
        <v>250</v>
      </c>
      <c r="D360" t="s">
        <v>599</v>
      </c>
      <c r="E360" t="s">
        <v>270</v>
      </c>
      <c r="F360" t="s">
        <v>10</v>
      </c>
      <c r="G360" s="8">
        <v>37987</v>
      </c>
      <c r="H360" t="s">
        <v>11</v>
      </c>
      <c r="I360" s="7">
        <v>0</v>
      </c>
      <c r="L360" s="7">
        <v>49186447</v>
      </c>
      <c r="M360">
        <v>1</v>
      </c>
    </row>
    <row r="361" spans="1:13" x14ac:dyDescent="0.25">
      <c r="A361" t="s">
        <v>731</v>
      </c>
      <c r="B361" t="s">
        <v>483</v>
      </c>
      <c r="C361" t="s">
        <v>255</v>
      </c>
      <c r="D361" t="s">
        <v>205</v>
      </c>
      <c r="E361" t="s">
        <v>270</v>
      </c>
      <c r="F361" t="s">
        <v>10</v>
      </c>
      <c r="G361" s="8">
        <v>37987</v>
      </c>
      <c r="H361" t="s">
        <v>11</v>
      </c>
      <c r="I361" s="7">
        <v>0</v>
      </c>
      <c r="L361" s="7">
        <v>6917962126</v>
      </c>
      <c r="M361">
        <v>1</v>
      </c>
    </row>
    <row r="362" spans="1:13" x14ac:dyDescent="0.25">
      <c r="A362" t="s">
        <v>732</v>
      </c>
      <c r="B362" t="s">
        <v>483</v>
      </c>
      <c r="C362" t="s">
        <v>255</v>
      </c>
      <c r="D362" t="s">
        <v>203</v>
      </c>
      <c r="E362" t="s">
        <v>269</v>
      </c>
      <c r="F362" t="s">
        <v>10</v>
      </c>
      <c r="G362" s="8">
        <v>37987</v>
      </c>
      <c r="H362" t="s">
        <v>11</v>
      </c>
      <c r="I362" s="7">
        <v>0</v>
      </c>
      <c r="L362" s="7">
        <v>2428869723</v>
      </c>
      <c r="M362">
        <v>1</v>
      </c>
    </row>
    <row r="363" spans="1:13" x14ac:dyDescent="0.25">
      <c r="A363" t="s">
        <v>733</v>
      </c>
      <c r="B363" t="s">
        <v>636</v>
      </c>
      <c r="C363" t="s">
        <v>635</v>
      </c>
      <c r="D363" t="s">
        <v>304</v>
      </c>
      <c r="E363" t="s">
        <v>270</v>
      </c>
      <c r="F363" t="s">
        <v>10</v>
      </c>
      <c r="G363" s="8">
        <v>37987</v>
      </c>
      <c r="H363" t="s">
        <v>11</v>
      </c>
      <c r="I363" s="7">
        <v>0</v>
      </c>
      <c r="L363" s="7">
        <v>4565783313</v>
      </c>
      <c r="M363">
        <v>1</v>
      </c>
    </row>
    <row r="364" spans="1:13" x14ac:dyDescent="0.25">
      <c r="A364" t="s">
        <v>734</v>
      </c>
      <c r="B364" t="s">
        <v>636</v>
      </c>
      <c r="C364" t="s">
        <v>635</v>
      </c>
      <c r="D364" t="s">
        <v>303</v>
      </c>
      <c r="E364" t="s">
        <v>270</v>
      </c>
      <c r="F364" t="s">
        <v>10</v>
      </c>
      <c r="G364" s="8">
        <v>37987</v>
      </c>
      <c r="H364" t="s">
        <v>11</v>
      </c>
      <c r="I364" s="7">
        <v>0</v>
      </c>
      <c r="L364" s="7">
        <v>3476303006</v>
      </c>
      <c r="M364">
        <v>1</v>
      </c>
    </row>
    <row r="365" spans="1:13" x14ac:dyDescent="0.25">
      <c r="A365" t="s">
        <v>735</v>
      </c>
      <c r="B365" t="s">
        <v>636</v>
      </c>
      <c r="C365" t="s">
        <v>635</v>
      </c>
      <c r="D365" t="s">
        <v>302</v>
      </c>
      <c r="E365" t="s">
        <v>270</v>
      </c>
      <c r="F365" t="s">
        <v>10</v>
      </c>
      <c r="G365" s="8">
        <v>37987</v>
      </c>
      <c r="H365" t="s">
        <v>11</v>
      </c>
      <c r="I365" s="7">
        <v>0</v>
      </c>
      <c r="L365" s="7">
        <v>2100767205</v>
      </c>
      <c r="M365">
        <v>1</v>
      </c>
    </row>
    <row r="366" spans="1:13" x14ac:dyDescent="0.25">
      <c r="A366" t="s">
        <v>736</v>
      </c>
      <c r="B366" t="s">
        <v>636</v>
      </c>
      <c r="C366" t="s">
        <v>635</v>
      </c>
      <c r="D366" t="s">
        <v>205</v>
      </c>
      <c r="E366" t="s">
        <v>270</v>
      </c>
      <c r="F366" t="s">
        <v>10</v>
      </c>
      <c r="G366" s="8">
        <v>37987</v>
      </c>
      <c r="H366" t="s">
        <v>11</v>
      </c>
      <c r="I366" s="7">
        <v>0</v>
      </c>
      <c r="L366" s="7">
        <v>20886055390</v>
      </c>
      <c r="M366">
        <v>1</v>
      </c>
    </row>
    <row r="367" spans="1:13" x14ac:dyDescent="0.25">
      <c r="A367" t="s">
        <v>737</v>
      </c>
      <c r="B367" t="s">
        <v>636</v>
      </c>
      <c r="C367" t="s">
        <v>635</v>
      </c>
      <c r="D367" t="s">
        <v>203</v>
      </c>
      <c r="E367" t="s">
        <v>269</v>
      </c>
      <c r="F367" t="s">
        <v>10</v>
      </c>
      <c r="G367" s="8">
        <v>37987</v>
      </c>
      <c r="H367" t="s">
        <v>11</v>
      </c>
      <c r="I367" s="7">
        <v>0</v>
      </c>
      <c r="L367" s="7">
        <v>1256491994424</v>
      </c>
      <c r="M367">
        <v>1</v>
      </c>
    </row>
    <row r="368" spans="1:13" x14ac:dyDescent="0.25">
      <c r="A368" t="s">
        <v>738</v>
      </c>
      <c r="B368" t="s">
        <v>484</v>
      </c>
      <c r="C368" t="s">
        <v>256</v>
      </c>
      <c r="D368" t="s">
        <v>208</v>
      </c>
      <c r="E368" t="s">
        <v>270</v>
      </c>
      <c r="F368" t="s">
        <v>10</v>
      </c>
      <c r="G368" s="8">
        <v>37987</v>
      </c>
      <c r="H368" t="s">
        <v>11</v>
      </c>
      <c r="I368" s="7">
        <v>0</v>
      </c>
      <c r="L368" s="7">
        <v>429346911</v>
      </c>
      <c r="M368">
        <v>1</v>
      </c>
    </row>
    <row r="369" spans="1:13" x14ac:dyDescent="0.25">
      <c r="A369" t="s">
        <v>739</v>
      </c>
      <c r="B369" t="s">
        <v>484</v>
      </c>
      <c r="C369" t="s">
        <v>256</v>
      </c>
      <c r="D369" t="s">
        <v>209</v>
      </c>
      <c r="E369" t="s">
        <v>270</v>
      </c>
      <c r="F369" t="s">
        <v>10</v>
      </c>
      <c r="G369" s="8">
        <v>37987</v>
      </c>
      <c r="H369" t="s">
        <v>11</v>
      </c>
      <c r="I369" s="7">
        <v>0</v>
      </c>
      <c r="L369" s="7">
        <v>630379359</v>
      </c>
      <c r="M369">
        <v>1</v>
      </c>
    </row>
    <row r="370" spans="1:13" x14ac:dyDescent="0.25">
      <c r="A370" t="s">
        <v>740</v>
      </c>
      <c r="B370" t="s">
        <v>484</v>
      </c>
      <c r="C370" t="s">
        <v>256</v>
      </c>
      <c r="D370" t="s">
        <v>203</v>
      </c>
      <c r="E370" t="s">
        <v>269</v>
      </c>
      <c r="F370" t="s">
        <v>10</v>
      </c>
      <c r="G370" s="8">
        <v>37987</v>
      </c>
      <c r="H370" t="s">
        <v>11</v>
      </c>
      <c r="I370" s="7">
        <v>0</v>
      </c>
      <c r="L370" s="7">
        <v>88224453830</v>
      </c>
      <c r="M370">
        <v>1</v>
      </c>
    </row>
    <row r="371" spans="1:13" x14ac:dyDescent="0.25">
      <c r="A371" t="s">
        <v>741</v>
      </c>
      <c r="B371" t="s">
        <v>485</v>
      </c>
      <c r="C371" t="s">
        <v>257</v>
      </c>
      <c r="D371" t="s">
        <v>258</v>
      </c>
      <c r="E371" t="s">
        <v>270</v>
      </c>
      <c r="F371" t="s">
        <v>10</v>
      </c>
      <c r="G371" s="8">
        <v>37987</v>
      </c>
      <c r="H371" t="s">
        <v>11</v>
      </c>
      <c r="I371" s="7">
        <v>2398957441</v>
      </c>
      <c r="L371" s="7">
        <v>2398957441</v>
      </c>
      <c r="M371">
        <v>1</v>
      </c>
    </row>
    <row r="372" spans="1:13" x14ac:dyDescent="0.25">
      <c r="A372" t="s">
        <v>742</v>
      </c>
      <c r="B372" t="s">
        <v>485</v>
      </c>
      <c r="C372" t="s">
        <v>257</v>
      </c>
      <c r="D372" t="s">
        <v>259</v>
      </c>
      <c r="E372" t="s">
        <v>270</v>
      </c>
      <c r="F372" t="s">
        <v>10</v>
      </c>
      <c r="G372" s="8">
        <v>37987</v>
      </c>
      <c r="H372" t="s">
        <v>11</v>
      </c>
      <c r="I372" s="7">
        <v>5519954</v>
      </c>
      <c r="L372" s="7">
        <v>87556207</v>
      </c>
      <c r="M372">
        <v>1</v>
      </c>
    </row>
    <row r="373" spans="1:13" x14ac:dyDescent="0.25">
      <c r="A373" t="s">
        <v>743</v>
      </c>
      <c r="B373" t="s">
        <v>485</v>
      </c>
      <c r="C373" t="s">
        <v>257</v>
      </c>
      <c r="D373" t="s">
        <v>260</v>
      </c>
      <c r="E373" t="s">
        <v>270</v>
      </c>
      <c r="F373" t="s">
        <v>10</v>
      </c>
      <c r="G373" s="8">
        <v>37987</v>
      </c>
      <c r="H373" t="s">
        <v>11</v>
      </c>
      <c r="I373" s="7">
        <v>3367308</v>
      </c>
      <c r="L373" s="7">
        <v>145097351</v>
      </c>
      <c r="M373">
        <v>1</v>
      </c>
    </row>
    <row r="374" spans="1:13" x14ac:dyDescent="0.25">
      <c r="A374" t="s">
        <v>744</v>
      </c>
      <c r="B374" t="s">
        <v>485</v>
      </c>
      <c r="C374" t="s">
        <v>257</v>
      </c>
      <c r="D374" t="s">
        <v>261</v>
      </c>
      <c r="E374" t="s">
        <v>270</v>
      </c>
      <c r="F374" t="s">
        <v>10</v>
      </c>
      <c r="G374" s="8">
        <v>37987</v>
      </c>
      <c r="H374" t="s">
        <v>11</v>
      </c>
      <c r="I374" s="7">
        <v>7271000</v>
      </c>
      <c r="L374" s="7">
        <v>88988160</v>
      </c>
      <c r="M374">
        <v>1</v>
      </c>
    </row>
    <row r="375" spans="1:13" x14ac:dyDescent="0.25">
      <c r="A375" t="s">
        <v>745</v>
      </c>
      <c r="B375" t="s">
        <v>486</v>
      </c>
      <c r="C375" t="s">
        <v>262</v>
      </c>
      <c r="D375" t="s">
        <v>263</v>
      </c>
      <c r="E375" t="s">
        <v>270</v>
      </c>
      <c r="F375" t="s">
        <v>10</v>
      </c>
      <c r="G375" s="8">
        <v>37987</v>
      </c>
      <c r="H375" t="s">
        <v>11</v>
      </c>
      <c r="I375" s="7">
        <v>4913000</v>
      </c>
      <c r="L375" s="7">
        <v>27282552000</v>
      </c>
      <c r="M375">
        <v>1</v>
      </c>
    </row>
    <row r="376" spans="1:13" x14ac:dyDescent="0.25">
      <c r="A376" t="s">
        <v>746</v>
      </c>
      <c r="B376" t="s">
        <v>486</v>
      </c>
      <c r="C376" t="s">
        <v>262</v>
      </c>
      <c r="D376" t="s">
        <v>264</v>
      </c>
      <c r="E376" t="s">
        <v>270</v>
      </c>
      <c r="F376" t="s">
        <v>10</v>
      </c>
      <c r="G376" s="8">
        <v>37987</v>
      </c>
      <c r="H376" t="s">
        <v>11</v>
      </c>
      <c r="I376" s="7">
        <v>0</v>
      </c>
      <c r="L376" s="7">
        <v>5427913000</v>
      </c>
      <c r="M376">
        <v>1</v>
      </c>
    </row>
    <row r="377" spans="1:13" x14ac:dyDescent="0.25">
      <c r="A377" t="s">
        <v>747</v>
      </c>
      <c r="B377" t="s">
        <v>486</v>
      </c>
      <c r="C377" t="s">
        <v>262</v>
      </c>
      <c r="D377" t="s">
        <v>265</v>
      </c>
      <c r="E377" t="s">
        <v>270</v>
      </c>
      <c r="F377" t="s">
        <v>10</v>
      </c>
      <c r="G377" s="8">
        <v>37987</v>
      </c>
      <c r="H377" t="s">
        <v>11</v>
      </c>
      <c r="I377" s="7">
        <v>0</v>
      </c>
      <c r="L377" s="7">
        <v>950652000</v>
      </c>
      <c r="M377">
        <v>1</v>
      </c>
    </row>
    <row r="378" spans="1:13" x14ac:dyDescent="0.25">
      <c r="A378" t="s">
        <v>748</v>
      </c>
      <c r="B378" t="s">
        <v>486</v>
      </c>
      <c r="C378" t="s">
        <v>262</v>
      </c>
      <c r="D378" t="s">
        <v>203</v>
      </c>
      <c r="E378" t="s">
        <v>269</v>
      </c>
      <c r="F378" t="s">
        <v>10</v>
      </c>
      <c r="G378" s="8">
        <v>37987</v>
      </c>
      <c r="H378" t="s">
        <v>11</v>
      </c>
      <c r="I378" s="7">
        <v>0</v>
      </c>
      <c r="L378" s="7">
        <v>134097058000</v>
      </c>
      <c r="M378">
        <v>1</v>
      </c>
    </row>
    <row r="379" spans="1:13" x14ac:dyDescent="0.25">
      <c r="A379" t="s">
        <v>749</v>
      </c>
      <c r="B379" t="s">
        <v>332</v>
      </c>
      <c r="C379" t="s">
        <v>266</v>
      </c>
      <c r="D379" t="s">
        <v>267</v>
      </c>
      <c r="E379" t="s">
        <v>270</v>
      </c>
      <c r="F379" t="s">
        <v>10</v>
      </c>
      <c r="G379" s="8">
        <v>37987</v>
      </c>
      <c r="H379" t="s">
        <v>11</v>
      </c>
      <c r="I379" s="7">
        <v>842382319</v>
      </c>
      <c r="L379" s="7">
        <v>2421364394</v>
      </c>
      <c r="M379">
        <v>1</v>
      </c>
    </row>
    <row r="380" spans="1:13" x14ac:dyDescent="0.25">
      <c r="A380" t="s">
        <v>750</v>
      </c>
      <c r="B380" t="s">
        <v>332</v>
      </c>
      <c r="C380" t="s">
        <v>266</v>
      </c>
      <c r="D380" t="s">
        <v>590</v>
      </c>
      <c r="E380" t="s">
        <v>270</v>
      </c>
      <c r="F380" t="s">
        <v>10</v>
      </c>
      <c r="G380" s="8">
        <v>37987</v>
      </c>
      <c r="H380" t="s">
        <v>11</v>
      </c>
      <c r="I380" s="7">
        <v>0</v>
      </c>
      <c r="L380" s="7">
        <v>1946905414</v>
      </c>
      <c r="M380">
        <v>1</v>
      </c>
    </row>
    <row r="381" spans="1:13" x14ac:dyDescent="0.25">
      <c r="A381" t="s">
        <v>751</v>
      </c>
      <c r="B381" t="s">
        <v>332</v>
      </c>
      <c r="C381" t="s">
        <v>266</v>
      </c>
      <c r="D381" t="s">
        <v>582</v>
      </c>
      <c r="E381" t="s">
        <v>270</v>
      </c>
      <c r="F381" t="s">
        <v>10</v>
      </c>
      <c r="G381" s="8">
        <v>37987</v>
      </c>
      <c r="H381" t="s">
        <v>11</v>
      </c>
      <c r="I381" s="7">
        <v>0</v>
      </c>
      <c r="L381" s="7">
        <v>102527329</v>
      </c>
      <c r="M381">
        <v>1</v>
      </c>
    </row>
    <row r="382" spans="1:13" x14ac:dyDescent="0.25">
      <c r="A382" t="s">
        <v>752</v>
      </c>
      <c r="B382" t="s">
        <v>332</v>
      </c>
      <c r="C382" t="s">
        <v>266</v>
      </c>
      <c r="D382" t="s">
        <v>203</v>
      </c>
      <c r="E382" t="s">
        <v>269</v>
      </c>
      <c r="F382" t="s">
        <v>10</v>
      </c>
      <c r="G382" s="8">
        <v>37987</v>
      </c>
      <c r="H382" t="s">
        <v>11</v>
      </c>
      <c r="I382" s="7">
        <v>0</v>
      </c>
      <c r="L382" s="7">
        <v>260926476812</v>
      </c>
      <c r="M382">
        <v>1</v>
      </c>
    </row>
    <row r="383" spans="1:13" x14ac:dyDescent="0.25">
      <c r="A383" t="s">
        <v>753</v>
      </c>
      <c r="B383" t="s">
        <v>487</v>
      </c>
      <c r="C383" t="s">
        <v>207</v>
      </c>
      <c r="D383" t="s">
        <v>208</v>
      </c>
      <c r="E383" t="s">
        <v>270</v>
      </c>
      <c r="F383" t="s">
        <v>10</v>
      </c>
      <c r="G383" s="8">
        <v>37987</v>
      </c>
      <c r="H383" t="s">
        <v>11</v>
      </c>
      <c r="I383" s="7">
        <v>0</v>
      </c>
      <c r="L383" s="7">
        <v>2389556713</v>
      </c>
      <c r="M383">
        <v>1</v>
      </c>
    </row>
    <row r="384" spans="1:13" x14ac:dyDescent="0.25">
      <c r="A384" t="s">
        <v>754</v>
      </c>
      <c r="B384" t="s">
        <v>487</v>
      </c>
      <c r="C384" t="s">
        <v>207</v>
      </c>
      <c r="D384" t="s">
        <v>209</v>
      </c>
      <c r="E384" t="s">
        <v>270</v>
      </c>
      <c r="F384" t="s">
        <v>10</v>
      </c>
      <c r="G384" s="8">
        <v>37987</v>
      </c>
      <c r="H384" t="s">
        <v>11</v>
      </c>
      <c r="I384" s="7">
        <v>0</v>
      </c>
      <c r="L384" s="7">
        <v>5701620841</v>
      </c>
      <c r="M384">
        <v>1</v>
      </c>
    </row>
    <row r="385" spans="1:13" x14ac:dyDescent="0.25">
      <c r="A385" t="s">
        <v>755</v>
      </c>
      <c r="B385" t="s">
        <v>487</v>
      </c>
      <c r="C385" t="s">
        <v>207</v>
      </c>
      <c r="D385" t="s">
        <v>210</v>
      </c>
      <c r="E385" t="s">
        <v>270</v>
      </c>
      <c r="F385" t="s">
        <v>10</v>
      </c>
      <c r="G385" s="8">
        <v>37987</v>
      </c>
      <c r="H385" t="s">
        <v>11</v>
      </c>
      <c r="I385" s="7">
        <v>0</v>
      </c>
      <c r="L385" s="7">
        <v>326696832</v>
      </c>
      <c r="M385">
        <v>1</v>
      </c>
    </row>
    <row r="386" spans="1:13" x14ac:dyDescent="0.25">
      <c r="A386" t="s">
        <v>756</v>
      </c>
      <c r="B386" t="s">
        <v>487</v>
      </c>
      <c r="C386" t="s">
        <v>207</v>
      </c>
      <c r="D386" t="s">
        <v>211</v>
      </c>
      <c r="E386" t="s">
        <v>269</v>
      </c>
      <c r="F386" t="s">
        <v>10</v>
      </c>
      <c r="G386" s="8">
        <v>37987</v>
      </c>
      <c r="H386" t="s">
        <v>11</v>
      </c>
      <c r="I386" s="7">
        <v>229593510</v>
      </c>
      <c r="L386" s="7">
        <v>370042694916</v>
      </c>
      <c r="M386">
        <v>1</v>
      </c>
    </row>
    <row r="387" spans="1:13" x14ac:dyDescent="0.25">
      <c r="A387" t="s">
        <v>757</v>
      </c>
      <c r="B387" t="s">
        <v>487</v>
      </c>
      <c r="C387" t="s">
        <v>207</v>
      </c>
      <c r="D387" t="s">
        <v>385</v>
      </c>
      <c r="E387" t="s">
        <v>270</v>
      </c>
      <c r="F387" t="s">
        <v>10</v>
      </c>
      <c r="G387" s="8">
        <v>37987</v>
      </c>
      <c r="H387" t="s">
        <v>11</v>
      </c>
      <c r="I387" s="7">
        <v>0</v>
      </c>
      <c r="L387" s="7">
        <v>777116048</v>
      </c>
      <c r="M387">
        <v>1</v>
      </c>
    </row>
    <row r="388" spans="1:13" x14ac:dyDescent="0.25">
      <c r="A388" t="s">
        <v>665</v>
      </c>
      <c r="B388" t="s">
        <v>469</v>
      </c>
      <c r="C388" t="s">
        <v>212</v>
      </c>
      <c r="D388" t="s">
        <v>213</v>
      </c>
      <c r="E388" t="s">
        <v>270</v>
      </c>
      <c r="F388" t="s">
        <v>12</v>
      </c>
      <c r="G388" s="8">
        <v>38353</v>
      </c>
      <c r="H388" t="s">
        <v>13</v>
      </c>
      <c r="I388" s="7">
        <v>0</v>
      </c>
      <c r="L388" s="7">
        <v>1209774000</v>
      </c>
      <c r="M388">
        <v>1</v>
      </c>
    </row>
    <row r="389" spans="1:13" x14ac:dyDescent="0.25">
      <c r="A389" t="s">
        <v>666</v>
      </c>
      <c r="B389" t="s">
        <v>469</v>
      </c>
      <c r="C389" t="s">
        <v>212</v>
      </c>
      <c r="D389" t="s">
        <v>214</v>
      </c>
      <c r="E389" t="s">
        <v>270</v>
      </c>
      <c r="F389" t="s">
        <v>12</v>
      </c>
      <c r="G389" s="8">
        <v>38353</v>
      </c>
      <c r="H389" t="s">
        <v>13</v>
      </c>
      <c r="I389" s="7">
        <v>0</v>
      </c>
      <c r="L389" s="7">
        <v>10185099000</v>
      </c>
      <c r="M389">
        <v>1</v>
      </c>
    </row>
    <row r="390" spans="1:13" x14ac:dyDescent="0.25">
      <c r="A390" t="s">
        <v>667</v>
      </c>
      <c r="B390" t="s">
        <v>469</v>
      </c>
      <c r="C390" t="s">
        <v>212</v>
      </c>
      <c r="D390" t="s">
        <v>370</v>
      </c>
      <c r="E390" t="s">
        <v>270</v>
      </c>
      <c r="F390" t="s">
        <v>12</v>
      </c>
      <c r="G390" s="8">
        <v>38353</v>
      </c>
      <c r="H390" t="s">
        <v>13</v>
      </c>
      <c r="I390" s="7">
        <v>0</v>
      </c>
      <c r="L390" s="7">
        <v>7250762000</v>
      </c>
      <c r="M390">
        <v>1</v>
      </c>
    </row>
    <row r="391" spans="1:13" x14ac:dyDescent="0.25">
      <c r="A391" t="s">
        <v>668</v>
      </c>
      <c r="B391" t="s">
        <v>469</v>
      </c>
      <c r="C391" t="s">
        <v>212</v>
      </c>
      <c r="D391" t="s">
        <v>365</v>
      </c>
      <c r="E391" t="s">
        <v>270</v>
      </c>
      <c r="F391" t="s">
        <v>12</v>
      </c>
      <c r="G391" s="8">
        <v>38353</v>
      </c>
      <c r="H391" t="s">
        <v>13</v>
      </c>
      <c r="I391" s="7">
        <v>0</v>
      </c>
      <c r="L391" s="7">
        <v>22153880000</v>
      </c>
      <c r="M391">
        <v>1</v>
      </c>
    </row>
    <row r="392" spans="1:13" x14ac:dyDescent="0.25">
      <c r="A392" t="s">
        <v>669</v>
      </c>
      <c r="B392" t="s">
        <v>469</v>
      </c>
      <c r="C392" t="s">
        <v>212</v>
      </c>
      <c r="D392" t="s">
        <v>364</v>
      </c>
      <c r="E392" t="s">
        <v>270</v>
      </c>
      <c r="F392" t="s">
        <v>12</v>
      </c>
      <c r="G392" s="8">
        <v>38353</v>
      </c>
      <c r="H392" t="s">
        <v>13</v>
      </c>
      <c r="I392" s="7">
        <v>0</v>
      </c>
      <c r="L392" s="7">
        <v>31842258000</v>
      </c>
      <c r="M392">
        <v>1</v>
      </c>
    </row>
    <row r="393" spans="1:13" x14ac:dyDescent="0.25">
      <c r="A393" t="s">
        <v>670</v>
      </c>
      <c r="B393" t="s">
        <v>469</v>
      </c>
      <c r="C393" t="s">
        <v>212</v>
      </c>
      <c r="D393" t="s">
        <v>573</v>
      </c>
      <c r="E393" t="s">
        <v>270</v>
      </c>
      <c r="F393" t="s">
        <v>12</v>
      </c>
      <c r="G393" s="8">
        <v>38353</v>
      </c>
      <c r="H393" t="s">
        <v>13</v>
      </c>
      <c r="I393" s="7">
        <v>0</v>
      </c>
      <c r="L393" s="7">
        <v>16763779000</v>
      </c>
      <c r="M393">
        <v>1</v>
      </c>
    </row>
    <row r="394" spans="1:13" x14ac:dyDescent="0.25">
      <c r="A394" t="s">
        <v>671</v>
      </c>
      <c r="B394" t="s">
        <v>469</v>
      </c>
      <c r="C394" t="s">
        <v>212</v>
      </c>
      <c r="D394" t="s">
        <v>362</v>
      </c>
      <c r="E394" t="s">
        <v>270</v>
      </c>
      <c r="F394" t="s">
        <v>12</v>
      </c>
      <c r="G394" s="8">
        <v>38353</v>
      </c>
      <c r="H394" t="s">
        <v>13</v>
      </c>
      <c r="I394" s="7">
        <v>0</v>
      </c>
      <c r="L394" s="7">
        <v>58491556000</v>
      </c>
      <c r="M394">
        <v>1</v>
      </c>
    </row>
    <row r="395" spans="1:13" x14ac:dyDescent="0.25">
      <c r="A395" t="s">
        <v>672</v>
      </c>
      <c r="B395" t="s">
        <v>470</v>
      </c>
      <c r="C395" t="s">
        <v>292</v>
      </c>
      <c r="D395" t="s">
        <v>307</v>
      </c>
      <c r="E395" t="s">
        <v>270</v>
      </c>
      <c r="F395" t="s">
        <v>12</v>
      </c>
      <c r="G395" s="8">
        <v>38353</v>
      </c>
      <c r="H395" t="s">
        <v>13</v>
      </c>
      <c r="I395" s="7">
        <v>0</v>
      </c>
      <c r="L395" s="7">
        <v>9764336905</v>
      </c>
      <c r="M395">
        <v>1</v>
      </c>
    </row>
    <row r="396" spans="1:13" x14ac:dyDescent="0.25">
      <c r="A396" t="s">
        <v>673</v>
      </c>
      <c r="B396" t="s">
        <v>470</v>
      </c>
      <c r="C396" t="s">
        <v>292</v>
      </c>
      <c r="D396" t="s">
        <v>206</v>
      </c>
      <c r="E396" t="s">
        <v>270</v>
      </c>
      <c r="F396" t="s">
        <v>12</v>
      </c>
      <c r="G396" s="8">
        <v>38353</v>
      </c>
      <c r="H396" t="s">
        <v>13</v>
      </c>
      <c r="I396" s="7">
        <v>0</v>
      </c>
      <c r="L396" s="7">
        <v>5411649516</v>
      </c>
      <c r="M396">
        <v>1</v>
      </c>
    </row>
    <row r="397" spans="1:13" x14ac:dyDescent="0.25">
      <c r="A397" t="s">
        <v>674</v>
      </c>
      <c r="B397" t="s">
        <v>470</v>
      </c>
      <c r="C397" t="s">
        <v>292</v>
      </c>
      <c r="D397" t="s">
        <v>203</v>
      </c>
      <c r="E397" t="s">
        <v>269</v>
      </c>
      <c r="F397" t="s">
        <v>12</v>
      </c>
      <c r="G397" s="8">
        <v>38353</v>
      </c>
      <c r="H397" t="s">
        <v>13</v>
      </c>
      <c r="I397" s="7">
        <v>0</v>
      </c>
      <c r="L397" s="7">
        <v>599483569520</v>
      </c>
      <c r="M397">
        <v>1</v>
      </c>
    </row>
    <row r="398" spans="1:13" x14ac:dyDescent="0.25">
      <c r="A398" t="s">
        <v>675</v>
      </c>
      <c r="B398" t="s">
        <v>470</v>
      </c>
      <c r="C398" t="s">
        <v>292</v>
      </c>
      <c r="D398" t="s">
        <v>306</v>
      </c>
      <c r="E398" t="s">
        <v>270</v>
      </c>
      <c r="F398" t="s">
        <v>12</v>
      </c>
      <c r="G398" s="8">
        <v>38353</v>
      </c>
      <c r="H398" t="s">
        <v>13</v>
      </c>
      <c r="I398" s="7">
        <v>0</v>
      </c>
      <c r="L398" s="7">
        <v>9122399685</v>
      </c>
      <c r="M398">
        <v>1</v>
      </c>
    </row>
    <row r="399" spans="1:13" x14ac:dyDescent="0.25">
      <c r="A399" t="s">
        <v>676</v>
      </c>
      <c r="B399" t="s">
        <v>331</v>
      </c>
      <c r="C399" t="s">
        <v>215</v>
      </c>
      <c r="D399" t="s">
        <v>251</v>
      </c>
      <c r="E399" t="s">
        <v>269</v>
      </c>
      <c r="F399" t="s">
        <v>12</v>
      </c>
      <c r="G399" s="8">
        <v>38353</v>
      </c>
      <c r="H399" t="s">
        <v>13</v>
      </c>
      <c r="I399" s="7">
        <v>0</v>
      </c>
      <c r="L399" s="7">
        <v>310261377494</v>
      </c>
      <c r="M399">
        <v>1</v>
      </c>
    </row>
    <row r="400" spans="1:13" x14ac:dyDescent="0.25">
      <c r="A400" t="s">
        <v>677</v>
      </c>
      <c r="B400" t="s">
        <v>331</v>
      </c>
      <c r="C400" t="s">
        <v>215</v>
      </c>
      <c r="D400" t="s">
        <v>216</v>
      </c>
      <c r="E400" t="s">
        <v>269</v>
      </c>
      <c r="F400" t="s">
        <v>12</v>
      </c>
      <c r="G400" s="8">
        <v>38353</v>
      </c>
      <c r="H400" t="s">
        <v>13</v>
      </c>
      <c r="I400" s="7">
        <v>0</v>
      </c>
      <c r="L400" s="7">
        <v>15226914126</v>
      </c>
      <c r="M400">
        <v>1</v>
      </c>
    </row>
    <row r="401" spans="1:13" x14ac:dyDescent="0.25">
      <c r="A401" t="s">
        <v>678</v>
      </c>
      <c r="B401" t="s">
        <v>331</v>
      </c>
      <c r="C401" t="s">
        <v>215</v>
      </c>
      <c r="D401" t="s">
        <v>217</v>
      </c>
      <c r="E401" t="s">
        <v>269</v>
      </c>
      <c r="F401" t="s">
        <v>12</v>
      </c>
      <c r="G401" s="8">
        <v>38353</v>
      </c>
      <c r="H401" t="s">
        <v>13</v>
      </c>
      <c r="I401" s="7">
        <v>0</v>
      </c>
      <c r="L401" s="7">
        <v>67671087956</v>
      </c>
      <c r="M401">
        <v>1</v>
      </c>
    </row>
    <row r="402" spans="1:13" x14ac:dyDescent="0.25">
      <c r="A402" t="s">
        <v>679</v>
      </c>
      <c r="B402" t="s">
        <v>333</v>
      </c>
      <c r="C402" t="s">
        <v>533</v>
      </c>
      <c r="D402" t="s">
        <v>203</v>
      </c>
      <c r="E402" t="s">
        <v>269</v>
      </c>
      <c r="F402" t="s">
        <v>12</v>
      </c>
      <c r="G402" s="8">
        <v>38353</v>
      </c>
      <c r="H402" t="s">
        <v>13</v>
      </c>
      <c r="I402" s="7">
        <v>0</v>
      </c>
      <c r="L402" s="7">
        <v>60695593000</v>
      </c>
      <c r="M402">
        <v>1</v>
      </c>
    </row>
    <row r="403" spans="1:13" x14ac:dyDescent="0.25">
      <c r="A403" t="s">
        <v>680</v>
      </c>
      <c r="B403" t="s">
        <v>471</v>
      </c>
      <c r="C403" t="s">
        <v>219</v>
      </c>
      <c r="D403" t="s">
        <v>203</v>
      </c>
      <c r="E403" t="s">
        <v>269</v>
      </c>
      <c r="F403" t="s">
        <v>12</v>
      </c>
      <c r="G403" s="8">
        <v>38353</v>
      </c>
      <c r="H403" t="s">
        <v>13</v>
      </c>
      <c r="I403" s="7">
        <v>0</v>
      </c>
      <c r="L403" s="7">
        <v>278736778404</v>
      </c>
      <c r="M403">
        <v>1</v>
      </c>
    </row>
    <row r="404" spans="1:13" x14ac:dyDescent="0.25">
      <c r="A404" t="s">
        <v>681</v>
      </c>
      <c r="B404" t="s">
        <v>471</v>
      </c>
      <c r="C404" t="s">
        <v>219</v>
      </c>
      <c r="D404" t="s">
        <v>457</v>
      </c>
      <c r="E404" t="s">
        <v>270</v>
      </c>
      <c r="F404" t="s">
        <v>12</v>
      </c>
      <c r="G404" s="8">
        <v>38353</v>
      </c>
      <c r="H404" t="s">
        <v>13</v>
      </c>
      <c r="I404" s="7">
        <v>0</v>
      </c>
      <c r="L404" s="7">
        <v>150706287</v>
      </c>
      <c r="M404">
        <v>1</v>
      </c>
    </row>
    <row r="405" spans="1:13" x14ac:dyDescent="0.25">
      <c r="A405" t="s">
        <v>682</v>
      </c>
      <c r="B405" t="s">
        <v>471</v>
      </c>
      <c r="C405" t="s">
        <v>219</v>
      </c>
      <c r="D405" t="s">
        <v>381</v>
      </c>
      <c r="E405" t="s">
        <v>270</v>
      </c>
      <c r="F405" t="s">
        <v>12</v>
      </c>
      <c r="G405" s="8">
        <v>38353</v>
      </c>
      <c r="H405" t="s">
        <v>13</v>
      </c>
      <c r="I405" s="7">
        <v>0</v>
      </c>
      <c r="L405" s="7">
        <v>1331924172</v>
      </c>
      <c r="M405">
        <v>1</v>
      </c>
    </row>
    <row r="406" spans="1:13" x14ac:dyDescent="0.25">
      <c r="A406" t="s">
        <v>683</v>
      </c>
      <c r="B406" t="s">
        <v>472</v>
      </c>
      <c r="C406" t="s">
        <v>220</v>
      </c>
      <c r="D406" t="s">
        <v>221</v>
      </c>
      <c r="E406" t="s">
        <v>270</v>
      </c>
      <c r="F406" t="s">
        <v>12</v>
      </c>
      <c r="G406" s="8">
        <v>38353</v>
      </c>
      <c r="H406" t="s">
        <v>13</v>
      </c>
      <c r="I406" s="7">
        <v>0</v>
      </c>
      <c r="L406" s="7">
        <v>210379447000</v>
      </c>
      <c r="M406">
        <v>1</v>
      </c>
    </row>
    <row r="407" spans="1:13" x14ac:dyDescent="0.25">
      <c r="A407" t="s">
        <v>684</v>
      </c>
      <c r="B407" t="s">
        <v>472</v>
      </c>
      <c r="C407" t="s">
        <v>220</v>
      </c>
      <c r="D407" t="s">
        <v>222</v>
      </c>
      <c r="E407" t="s">
        <v>270</v>
      </c>
      <c r="F407" t="s">
        <v>12</v>
      </c>
      <c r="G407" s="8">
        <v>38353</v>
      </c>
      <c r="H407" t="s">
        <v>13</v>
      </c>
      <c r="I407" s="7">
        <v>0</v>
      </c>
      <c r="L407" s="7">
        <v>35195197000</v>
      </c>
      <c r="M407">
        <v>1</v>
      </c>
    </row>
    <row r="408" spans="1:13" x14ac:dyDescent="0.25">
      <c r="A408" t="s">
        <v>685</v>
      </c>
      <c r="B408" t="s">
        <v>472</v>
      </c>
      <c r="C408" t="s">
        <v>220</v>
      </c>
      <c r="D408" t="s">
        <v>223</v>
      </c>
      <c r="E408" t="s">
        <v>270</v>
      </c>
      <c r="F408" t="s">
        <v>12</v>
      </c>
      <c r="G408" s="8">
        <v>38353</v>
      </c>
      <c r="H408" t="s">
        <v>13</v>
      </c>
      <c r="I408" s="7">
        <v>0</v>
      </c>
      <c r="L408" s="7">
        <v>54187851000</v>
      </c>
      <c r="M408">
        <v>1</v>
      </c>
    </row>
    <row r="409" spans="1:13" x14ac:dyDescent="0.25">
      <c r="A409" t="s">
        <v>686</v>
      </c>
      <c r="B409" t="s">
        <v>472</v>
      </c>
      <c r="C409" t="s">
        <v>220</v>
      </c>
      <c r="D409" t="s">
        <v>224</v>
      </c>
      <c r="E409" t="s">
        <v>270</v>
      </c>
      <c r="F409" t="s">
        <v>12</v>
      </c>
      <c r="G409" s="8">
        <v>38353</v>
      </c>
      <c r="H409" t="s">
        <v>13</v>
      </c>
      <c r="I409" s="7">
        <v>0</v>
      </c>
      <c r="L409" s="7">
        <v>3835522000</v>
      </c>
      <c r="M409">
        <v>1</v>
      </c>
    </row>
    <row r="410" spans="1:13" x14ac:dyDescent="0.25">
      <c r="A410" t="s">
        <v>687</v>
      </c>
      <c r="B410" t="s">
        <v>472</v>
      </c>
      <c r="C410" t="s">
        <v>220</v>
      </c>
      <c r="D410" t="s">
        <v>305</v>
      </c>
      <c r="E410" t="s">
        <v>270</v>
      </c>
      <c r="F410" t="s">
        <v>12</v>
      </c>
      <c r="G410" s="8">
        <v>38353</v>
      </c>
      <c r="H410" t="s">
        <v>13</v>
      </c>
      <c r="I410" s="7">
        <v>0</v>
      </c>
      <c r="L410" s="7">
        <v>0</v>
      </c>
      <c r="M410">
        <v>1</v>
      </c>
    </row>
    <row r="411" spans="1:13" x14ac:dyDescent="0.25">
      <c r="A411" t="s">
        <v>688</v>
      </c>
      <c r="B411" t="s">
        <v>472</v>
      </c>
      <c r="C411" t="s">
        <v>220</v>
      </c>
      <c r="D411" t="s">
        <v>203</v>
      </c>
      <c r="E411" t="s">
        <v>269</v>
      </c>
      <c r="F411" t="s">
        <v>12</v>
      </c>
      <c r="G411" s="8">
        <v>38353</v>
      </c>
      <c r="H411" t="s">
        <v>13</v>
      </c>
      <c r="I411" s="7">
        <v>0</v>
      </c>
      <c r="L411" s="7">
        <v>150910896000</v>
      </c>
      <c r="M411">
        <v>1</v>
      </c>
    </row>
    <row r="412" spans="1:13" x14ac:dyDescent="0.25">
      <c r="A412" t="s">
        <v>689</v>
      </c>
      <c r="B412" t="s">
        <v>473</v>
      </c>
      <c r="C412" t="s">
        <v>225</v>
      </c>
      <c r="D412" t="s">
        <v>366</v>
      </c>
      <c r="E412" t="s">
        <v>270</v>
      </c>
      <c r="F412" t="s">
        <v>12</v>
      </c>
      <c r="G412" s="8">
        <v>38353</v>
      </c>
      <c r="H412" t="s">
        <v>13</v>
      </c>
      <c r="I412" s="7">
        <v>0</v>
      </c>
      <c r="L412" s="7">
        <v>3439632410</v>
      </c>
      <c r="M412">
        <v>1</v>
      </c>
    </row>
    <row r="413" spans="1:13" x14ac:dyDescent="0.25">
      <c r="A413" t="s">
        <v>690</v>
      </c>
      <c r="B413" t="s">
        <v>473</v>
      </c>
      <c r="C413" t="s">
        <v>225</v>
      </c>
      <c r="D413" t="s">
        <v>367</v>
      </c>
      <c r="E413" t="s">
        <v>270</v>
      </c>
      <c r="F413" t="s">
        <v>12</v>
      </c>
      <c r="G413" s="8">
        <v>38353</v>
      </c>
      <c r="H413" t="s">
        <v>13</v>
      </c>
      <c r="I413" s="7">
        <v>0</v>
      </c>
      <c r="L413" s="7">
        <v>3601903742</v>
      </c>
      <c r="M413">
        <v>1</v>
      </c>
    </row>
    <row r="414" spans="1:13" x14ac:dyDescent="0.25">
      <c r="A414" t="s">
        <v>691</v>
      </c>
      <c r="B414" t="s">
        <v>473</v>
      </c>
      <c r="C414" t="s">
        <v>225</v>
      </c>
      <c r="D414" t="s">
        <v>373</v>
      </c>
      <c r="E414" t="s">
        <v>270</v>
      </c>
      <c r="F414" t="s">
        <v>12</v>
      </c>
      <c r="G414" s="8">
        <v>38353</v>
      </c>
      <c r="H414" t="s">
        <v>13</v>
      </c>
      <c r="I414" s="7">
        <v>0</v>
      </c>
      <c r="L414" s="7">
        <v>2032897322</v>
      </c>
      <c r="M414">
        <v>1</v>
      </c>
    </row>
    <row r="415" spans="1:13" x14ac:dyDescent="0.25">
      <c r="A415" t="s">
        <v>692</v>
      </c>
      <c r="B415" t="s">
        <v>473</v>
      </c>
      <c r="C415" t="s">
        <v>225</v>
      </c>
      <c r="D415" t="s">
        <v>203</v>
      </c>
      <c r="E415" t="s">
        <v>269</v>
      </c>
      <c r="F415" t="s">
        <v>12</v>
      </c>
      <c r="G415" s="8">
        <v>38353</v>
      </c>
      <c r="H415" t="s">
        <v>13</v>
      </c>
      <c r="I415" s="7">
        <v>0</v>
      </c>
      <c r="L415" s="7">
        <v>983182712065</v>
      </c>
      <c r="M415">
        <v>1</v>
      </c>
    </row>
    <row r="416" spans="1:13" x14ac:dyDescent="0.25">
      <c r="A416" t="s">
        <v>693</v>
      </c>
      <c r="B416" t="s">
        <v>474</v>
      </c>
      <c r="C416" t="s">
        <v>226</v>
      </c>
      <c r="D416" t="s">
        <v>227</v>
      </c>
      <c r="E416" t="s">
        <v>270</v>
      </c>
      <c r="F416" t="s">
        <v>12</v>
      </c>
      <c r="G416" s="8">
        <v>38353</v>
      </c>
      <c r="H416" t="s">
        <v>13</v>
      </c>
      <c r="I416" s="7">
        <v>0</v>
      </c>
      <c r="L416" s="7">
        <v>1565286544</v>
      </c>
      <c r="M416">
        <v>1</v>
      </c>
    </row>
    <row r="417" spans="1:13" x14ac:dyDescent="0.25">
      <c r="A417" t="s">
        <v>694</v>
      </c>
      <c r="B417" t="s">
        <v>474</v>
      </c>
      <c r="C417" t="s">
        <v>226</v>
      </c>
      <c r="D417" t="s">
        <v>301</v>
      </c>
      <c r="E417" t="s">
        <v>270</v>
      </c>
      <c r="F417" t="s">
        <v>12</v>
      </c>
      <c r="G417" s="8">
        <v>38353</v>
      </c>
      <c r="H417" t="s">
        <v>13</v>
      </c>
      <c r="I417" s="7">
        <v>0</v>
      </c>
      <c r="L417" s="7">
        <v>4154359457</v>
      </c>
      <c r="M417">
        <v>1</v>
      </c>
    </row>
    <row r="418" spans="1:13" x14ac:dyDescent="0.25">
      <c r="A418" t="s">
        <v>695</v>
      </c>
      <c r="B418" t="s">
        <v>474</v>
      </c>
      <c r="C418" t="s">
        <v>226</v>
      </c>
      <c r="D418" t="s">
        <v>229</v>
      </c>
      <c r="E418" t="s">
        <v>270</v>
      </c>
      <c r="F418" t="s">
        <v>12</v>
      </c>
      <c r="G418" s="8">
        <v>38353</v>
      </c>
      <c r="H418" t="s">
        <v>13</v>
      </c>
      <c r="I418" s="7">
        <v>0</v>
      </c>
      <c r="L418" s="7">
        <v>4178737190</v>
      </c>
      <c r="M418">
        <v>1</v>
      </c>
    </row>
    <row r="419" spans="1:13" x14ac:dyDescent="0.25">
      <c r="A419" t="s">
        <v>696</v>
      </c>
      <c r="B419" t="s">
        <v>474</v>
      </c>
      <c r="C419" t="s">
        <v>226</v>
      </c>
      <c r="D419" t="s">
        <v>230</v>
      </c>
      <c r="E419" t="s">
        <v>270</v>
      </c>
      <c r="F419" t="s">
        <v>12</v>
      </c>
      <c r="G419" s="8">
        <v>38353</v>
      </c>
      <c r="H419" t="s">
        <v>13</v>
      </c>
      <c r="I419" s="7">
        <v>0</v>
      </c>
      <c r="L419" s="7">
        <v>46078829939</v>
      </c>
      <c r="M419">
        <v>1</v>
      </c>
    </row>
    <row r="420" spans="1:13" x14ac:dyDescent="0.25">
      <c r="A420" t="s">
        <v>697</v>
      </c>
      <c r="B420" t="s">
        <v>474</v>
      </c>
      <c r="C420" t="s">
        <v>226</v>
      </c>
      <c r="D420" t="s">
        <v>231</v>
      </c>
      <c r="E420" t="s">
        <v>270</v>
      </c>
      <c r="F420" t="s">
        <v>12</v>
      </c>
      <c r="G420" s="8">
        <v>38353</v>
      </c>
      <c r="H420" t="s">
        <v>13</v>
      </c>
      <c r="I420" s="7">
        <v>0</v>
      </c>
      <c r="L420" s="7">
        <v>733170416</v>
      </c>
      <c r="M420">
        <v>1</v>
      </c>
    </row>
    <row r="421" spans="1:13" x14ac:dyDescent="0.25">
      <c r="A421" t="s">
        <v>698</v>
      </c>
      <c r="B421" t="s">
        <v>474</v>
      </c>
      <c r="C421" t="s">
        <v>226</v>
      </c>
      <c r="D421" t="s">
        <v>232</v>
      </c>
      <c r="E421" t="s">
        <v>270</v>
      </c>
      <c r="F421" t="s">
        <v>12</v>
      </c>
      <c r="G421" s="8">
        <v>38353</v>
      </c>
      <c r="H421" t="s">
        <v>13</v>
      </c>
      <c r="I421" s="7">
        <v>0</v>
      </c>
      <c r="L421" s="7">
        <v>4596812359</v>
      </c>
      <c r="M421">
        <v>1</v>
      </c>
    </row>
    <row r="422" spans="1:13" x14ac:dyDescent="0.25">
      <c r="A422" t="s">
        <v>699</v>
      </c>
      <c r="B422" t="s">
        <v>474</v>
      </c>
      <c r="C422" t="s">
        <v>226</v>
      </c>
      <c r="D422" t="s">
        <v>233</v>
      </c>
      <c r="E422" t="s">
        <v>270</v>
      </c>
      <c r="F422" t="s">
        <v>12</v>
      </c>
      <c r="G422" s="8">
        <v>38353</v>
      </c>
      <c r="H422" t="s">
        <v>13</v>
      </c>
      <c r="I422" s="7">
        <v>0</v>
      </c>
      <c r="L422" s="7">
        <v>6739103718</v>
      </c>
      <c r="M422">
        <v>1</v>
      </c>
    </row>
    <row r="423" spans="1:13" x14ac:dyDescent="0.25">
      <c r="A423" t="s">
        <v>700</v>
      </c>
      <c r="B423" t="s">
        <v>474</v>
      </c>
      <c r="C423" t="s">
        <v>226</v>
      </c>
      <c r="D423" t="s">
        <v>234</v>
      </c>
      <c r="E423" t="s">
        <v>270</v>
      </c>
      <c r="F423" t="s">
        <v>12</v>
      </c>
      <c r="G423" s="8">
        <v>38353</v>
      </c>
      <c r="H423" t="s">
        <v>13</v>
      </c>
      <c r="I423" s="7">
        <v>0</v>
      </c>
      <c r="L423" s="7">
        <v>8239367205</v>
      </c>
      <c r="M423">
        <v>1</v>
      </c>
    </row>
    <row r="424" spans="1:13" x14ac:dyDescent="0.25">
      <c r="A424" t="s">
        <v>701</v>
      </c>
      <c r="B424" t="s">
        <v>474</v>
      </c>
      <c r="C424" t="s">
        <v>226</v>
      </c>
      <c r="D424" t="s">
        <v>235</v>
      </c>
      <c r="E424" t="s">
        <v>270</v>
      </c>
      <c r="F424" t="s">
        <v>12</v>
      </c>
      <c r="G424" s="8">
        <v>38353</v>
      </c>
      <c r="H424" t="s">
        <v>13</v>
      </c>
      <c r="I424" s="7">
        <v>0</v>
      </c>
      <c r="L424" s="7">
        <v>7955312120</v>
      </c>
      <c r="M424">
        <v>1</v>
      </c>
    </row>
    <row r="425" spans="1:13" x14ac:dyDescent="0.25">
      <c r="A425" t="s">
        <v>702</v>
      </c>
      <c r="B425" t="s">
        <v>474</v>
      </c>
      <c r="C425" t="s">
        <v>226</v>
      </c>
      <c r="D425" t="s">
        <v>570</v>
      </c>
      <c r="E425" t="s">
        <v>270</v>
      </c>
      <c r="F425" t="s">
        <v>12</v>
      </c>
      <c r="G425" s="8">
        <v>38353</v>
      </c>
      <c r="H425" t="s">
        <v>13</v>
      </c>
      <c r="I425" s="7">
        <v>0</v>
      </c>
      <c r="L425" s="7">
        <v>186808058</v>
      </c>
      <c r="M425">
        <v>1</v>
      </c>
    </row>
    <row r="426" spans="1:13" x14ac:dyDescent="0.25">
      <c r="A426" t="s">
        <v>703</v>
      </c>
      <c r="B426" t="s">
        <v>475</v>
      </c>
      <c r="C426" t="s">
        <v>236</v>
      </c>
      <c r="D426" t="s">
        <v>628</v>
      </c>
      <c r="E426" t="s">
        <v>270</v>
      </c>
      <c r="F426" t="s">
        <v>12</v>
      </c>
      <c r="G426" s="8">
        <v>38353</v>
      </c>
      <c r="H426" t="s">
        <v>13</v>
      </c>
      <c r="I426" s="7">
        <v>0</v>
      </c>
      <c r="L426" s="7">
        <v>33391986272</v>
      </c>
      <c r="M426">
        <v>1</v>
      </c>
    </row>
    <row r="427" spans="1:13" x14ac:dyDescent="0.25">
      <c r="A427" t="s">
        <v>704</v>
      </c>
      <c r="B427" t="s">
        <v>475</v>
      </c>
      <c r="C427" t="s">
        <v>236</v>
      </c>
      <c r="D427" t="s">
        <v>629</v>
      </c>
      <c r="E427" t="s">
        <v>270</v>
      </c>
      <c r="F427" t="s">
        <v>12</v>
      </c>
      <c r="G427" s="8">
        <v>38353</v>
      </c>
      <c r="H427" t="s">
        <v>13</v>
      </c>
      <c r="I427" s="7">
        <v>0</v>
      </c>
      <c r="L427" s="7">
        <v>28433897982</v>
      </c>
      <c r="M427">
        <v>1</v>
      </c>
    </row>
    <row r="428" spans="1:13" x14ac:dyDescent="0.25">
      <c r="A428" t="s">
        <v>705</v>
      </c>
      <c r="B428" t="s">
        <v>475</v>
      </c>
      <c r="C428" t="s">
        <v>236</v>
      </c>
      <c r="D428" t="s">
        <v>630</v>
      </c>
      <c r="E428" t="s">
        <v>270</v>
      </c>
      <c r="F428" t="s">
        <v>12</v>
      </c>
      <c r="G428" s="8">
        <v>38353</v>
      </c>
      <c r="H428" t="s">
        <v>13</v>
      </c>
      <c r="I428" s="7">
        <v>0</v>
      </c>
      <c r="L428" s="7">
        <v>41655996484</v>
      </c>
      <c r="M428">
        <v>1</v>
      </c>
    </row>
    <row r="429" spans="1:13" x14ac:dyDescent="0.25">
      <c r="A429" t="s">
        <v>706</v>
      </c>
      <c r="B429" t="s">
        <v>475</v>
      </c>
      <c r="C429" t="s">
        <v>236</v>
      </c>
      <c r="D429" t="s">
        <v>631</v>
      </c>
      <c r="E429" t="s">
        <v>270</v>
      </c>
      <c r="F429" t="s">
        <v>12</v>
      </c>
      <c r="G429" s="8">
        <v>38353</v>
      </c>
      <c r="H429" t="s">
        <v>13</v>
      </c>
      <c r="I429" s="7">
        <v>0</v>
      </c>
      <c r="L429" s="7">
        <v>17683096128</v>
      </c>
      <c r="M429">
        <v>1</v>
      </c>
    </row>
    <row r="430" spans="1:13" x14ac:dyDescent="0.25">
      <c r="A430" t="s">
        <v>707</v>
      </c>
      <c r="B430" t="s">
        <v>475</v>
      </c>
      <c r="C430" t="s">
        <v>236</v>
      </c>
      <c r="D430" t="s">
        <v>632</v>
      </c>
      <c r="E430" t="s">
        <v>269</v>
      </c>
      <c r="F430" t="s">
        <v>12</v>
      </c>
      <c r="G430" s="8">
        <v>38353</v>
      </c>
      <c r="H430" t="s">
        <v>13</v>
      </c>
      <c r="I430" s="7">
        <v>0</v>
      </c>
      <c r="L430" s="7">
        <v>38791266538</v>
      </c>
      <c r="M430">
        <v>1</v>
      </c>
    </row>
    <row r="431" spans="1:13" x14ac:dyDescent="0.25">
      <c r="A431" t="s">
        <v>708</v>
      </c>
      <c r="B431" t="s">
        <v>476</v>
      </c>
      <c r="C431" t="s">
        <v>237</v>
      </c>
      <c r="D431" t="s">
        <v>242</v>
      </c>
      <c r="E431" t="s">
        <v>270</v>
      </c>
      <c r="F431" t="s">
        <v>12</v>
      </c>
      <c r="G431" s="8">
        <v>38353</v>
      </c>
      <c r="H431" t="s">
        <v>13</v>
      </c>
      <c r="I431" s="7">
        <v>0</v>
      </c>
      <c r="L431" s="7">
        <v>77422761</v>
      </c>
      <c r="M431">
        <v>1</v>
      </c>
    </row>
    <row r="432" spans="1:13" x14ac:dyDescent="0.25">
      <c r="A432" t="s">
        <v>709</v>
      </c>
      <c r="B432" t="s">
        <v>476</v>
      </c>
      <c r="C432" t="s">
        <v>237</v>
      </c>
      <c r="D432" t="s">
        <v>228</v>
      </c>
      <c r="E432" t="s">
        <v>270</v>
      </c>
      <c r="F432" t="s">
        <v>12</v>
      </c>
      <c r="G432" s="8">
        <v>38353</v>
      </c>
      <c r="H432" t="s">
        <v>13</v>
      </c>
      <c r="I432" s="7">
        <v>0</v>
      </c>
      <c r="L432" s="7">
        <v>2672173342</v>
      </c>
      <c r="M432">
        <v>1</v>
      </c>
    </row>
    <row r="433" spans="1:13" x14ac:dyDescent="0.25">
      <c r="A433" t="s">
        <v>710</v>
      </c>
      <c r="B433" t="s">
        <v>476</v>
      </c>
      <c r="C433" t="s">
        <v>237</v>
      </c>
      <c r="D433" t="s">
        <v>464</v>
      </c>
      <c r="E433" t="s">
        <v>270</v>
      </c>
      <c r="F433" t="s">
        <v>12</v>
      </c>
      <c r="G433" s="8">
        <v>38353</v>
      </c>
      <c r="H433" t="s">
        <v>13</v>
      </c>
      <c r="I433" s="7">
        <v>0</v>
      </c>
      <c r="L433" s="7">
        <v>1120256617</v>
      </c>
      <c r="M433">
        <v>1</v>
      </c>
    </row>
    <row r="434" spans="1:13" x14ac:dyDescent="0.25">
      <c r="A434" t="s">
        <v>711</v>
      </c>
      <c r="B434" t="s">
        <v>476</v>
      </c>
      <c r="C434" t="s">
        <v>237</v>
      </c>
      <c r="D434" t="s">
        <v>238</v>
      </c>
      <c r="E434" t="s">
        <v>270</v>
      </c>
      <c r="F434" t="s">
        <v>12</v>
      </c>
      <c r="G434" s="8">
        <v>38353</v>
      </c>
      <c r="H434" t="s">
        <v>13</v>
      </c>
      <c r="I434" s="7">
        <v>0</v>
      </c>
      <c r="L434" s="7">
        <v>858542993</v>
      </c>
      <c r="M434">
        <v>1</v>
      </c>
    </row>
    <row r="435" spans="1:13" x14ac:dyDescent="0.25">
      <c r="A435" t="s">
        <v>712</v>
      </c>
      <c r="B435" t="s">
        <v>476</v>
      </c>
      <c r="C435" t="s">
        <v>237</v>
      </c>
      <c r="D435" t="s">
        <v>239</v>
      </c>
      <c r="E435" t="s">
        <v>270</v>
      </c>
      <c r="F435" t="s">
        <v>12</v>
      </c>
      <c r="G435" s="8">
        <v>38353</v>
      </c>
      <c r="H435" t="s">
        <v>13</v>
      </c>
      <c r="I435" s="7">
        <v>0</v>
      </c>
      <c r="L435" s="7">
        <v>857579764</v>
      </c>
      <c r="M435">
        <v>1</v>
      </c>
    </row>
    <row r="436" spans="1:13" x14ac:dyDescent="0.25">
      <c r="A436" t="s">
        <v>713</v>
      </c>
      <c r="B436" t="s">
        <v>476</v>
      </c>
      <c r="C436" t="s">
        <v>237</v>
      </c>
      <c r="D436" t="s">
        <v>240</v>
      </c>
      <c r="E436" t="s">
        <v>270</v>
      </c>
      <c r="F436" t="s">
        <v>12</v>
      </c>
      <c r="G436" s="8">
        <v>38353</v>
      </c>
      <c r="H436" t="s">
        <v>13</v>
      </c>
      <c r="I436" s="7">
        <v>0</v>
      </c>
      <c r="L436" s="7">
        <v>93471759</v>
      </c>
      <c r="M436">
        <v>1</v>
      </c>
    </row>
    <row r="437" spans="1:13" x14ac:dyDescent="0.25">
      <c r="A437" t="s">
        <v>714</v>
      </c>
      <c r="B437" t="s">
        <v>476</v>
      </c>
      <c r="C437" t="s">
        <v>237</v>
      </c>
      <c r="D437" t="s">
        <v>241</v>
      </c>
      <c r="E437" t="s">
        <v>270</v>
      </c>
      <c r="F437" t="s">
        <v>12</v>
      </c>
      <c r="G437" s="8">
        <v>38353</v>
      </c>
      <c r="H437" t="s">
        <v>13</v>
      </c>
      <c r="I437" s="7">
        <v>0</v>
      </c>
      <c r="L437" s="7">
        <v>53446428</v>
      </c>
      <c r="M437">
        <v>1</v>
      </c>
    </row>
    <row r="438" spans="1:13" x14ac:dyDescent="0.25">
      <c r="A438" t="s">
        <v>715</v>
      </c>
      <c r="B438" t="s">
        <v>477</v>
      </c>
      <c r="C438" t="s">
        <v>243</v>
      </c>
      <c r="D438" t="s">
        <v>378</v>
      </c>
      <c r="E438" t="s">
        <v>270</v>
      </c>
      <c r="F438" t="s">
        <v>12</v>
      </c>
      <c r="G438" s="8">
        <v>38353</v>
      </c>
      <c r="H438" t="s">
        <v>13</v>
      </c>
      <c r="I438" s="7">
        <v>0</v>
      </c>
      <c r="L438" s="7">
        <v>3795039921</v>
      </c>
      <c r="M438">
        <v>1</v>
      </c>
    </row>
    <row r="439" spans="1:13" x14ac:dyDescent="0.25">
      <c r="A439" t="s">
        <v>716</v>
      </c>
      <c r="B439" t="s">
        <v>477</v>
      </c>
      <c r="C439" t="s">
        <v>243</v>
      </c>
      <c r="D439" t="s">
        <v>360</v>
      </c>
      <c r="E439" t="s">
        <v>270</v>
      </c>
      <c r="F439" t="s">
        <v>12</v>
      </c>
      <c r="G439" s="8">
        <v>38353</v>
      </c>
      <c r="H439" t="s">
        <v>13</v>
      </c>
      <c r="I439" s="7">
        <v>0</v>
      </c>
      <c r="L439" s="7">
        <v>4697527012</v>
      </c>
      <c r="M439">
        <v>1</v>
      </c>
    </row>
    <row r="440" spans="1:13" x14ac:dyDescent="0.25">
      <c r="A440" t="s">
        <v>717</v>
      </c>
      <c r="B440" t="s">
        <v>477</v>
      </c>
      <c r="C440" t="s">
        <v>243</v>
      </c>
      <c r="D440" t="s">
        <v>581</v>
      </c>
      <c r="E440" t="s">
        <v>270</v>
      </c>
      <c r="F440" t="s">
        <v>12</v>
      </c>
      <c r="G440" s="8">
        <v>38353</v>
      </c>
      <c r="H440" t="s">
        <v>13</v>
      </c>
      <c r="I440" s="7">
        <v>0</v>
      </c>
      <c r="L440" s="7">
        <v>89940181951</v>
      </c>
      <c r="M440">
        <v>1</v>
      </c>
    </row>
    <row r="441" spans="1:13" x14ac:dyDescent="0.25">
      <c r="A441" t="s">
        <v>718</v>
      </c>
      <c r="B441" t="s">
        <v>246</v>
      </c>
      <c r="C441" t="s">
        <v>246</v>
      </c>
      <c r="D441" t="s">
        <v>203</v>
      </c>
      <c r="E441" t="s">
        <v>269</v>
      </c>
      <c r="F441" t="s">
        <v>12</v>
      </c>
      <c r="G441" s="8">
        <v>38353</v>
      </c>
      <c r="H441" t="s">
        <v>13</v>
      </c>
      <c r="I441" s="7">
        <v>0</v>
      </c>
      <c r="L441" s="7">
        <v>42773601120</v>
      </c>
      <c r="M441">
        <v>1</v>
      </c>
    </row>
    <row r="442" spans="1:13" x14ac:dyDescent="0.25">
      <c r="A442" t="s">
        <v>719</v>
      </c>
      <c r="B442" t="s">
        <v>478</v>
      </c>
      <c r="C442" t="s">
        <v>244</v>
      </c>
      <c r="D442" t="s">
        <v>245</v>
      </c>
      <c r="E442" t="s">
        <v>269</v>
      </c>
      <c r="F442" t="s">
        <v>12</v>
      </c>
      <c r="G442" s="8">
        <v>38353</v>
      </c>
      <c r="H442" t="s">
        <v>13</v>
      </c>
      <c r="I442" s="7">
        <v>0</v>
      </c>
      <c r="L442" s="7">
        <v>69558139000</v>
      </c>
      <c r="M442">
        <v>1</v>
      </c>
    </row>
    <row r="443" spans="1:13" x14ac:dyDescent="0.25">
      <c r="A443" t="s">
        <v>720</v>
      </c>
      <c r="B443" t="s">
        <v>478</v>
      </c>
      <c r="C443" t="s">
        <v>244</v>
      </c>
      <c r="D443" t="s">
        <v>460</v>
      </c>
      <c r="E443" t="s">
        <v>269</v>
      </c>
      <c r="F443" t="s">
        <v>12</v>
      </c>
      <c r="G443" s="8">
        <v>38353</v>
      </c>
      <c r="H443" t="s">
        <v>13</v>
      </c>
      <c r="I443" s="7">
        <v>0</v>
      </c>
      <c r="L443" s="7">
        <v>40918920000</v>
      </c>
      <c r="M443">
        <v>1</v>
      </c>
    </row>
    <row r="444" spans="1:13" x14ac:dyDescent="0.25">
      <c r="A444" t="s">
        <v>721</v>
      </c>
      <c r="B444" t="s">
        <v>479</v>
      </c>
      <c r="C444" t="s">
        <v>247</v>
      </c>
      <c r="D444" t="s">
        <v>203</v>
      </c>
      <c r="E444" t="s">
        <v>269</v>
      </c>
      <c r="F444" t="s">
        <v>12</v>
      </c>
      <c r="G444" s="8">
        <v>38353</v>
      </c>
      <c r="H444" t="s">
        <v>13</v>
      </c>
      <c r="I444" s="7">
        <v>0</v>
      </c>
      <c r="L444" s="7">
        <v>20401799000</v>
      </c>
      <c r="M444">
        <v>1</v>
      </c>
    </row>
    <row r="445" spans="1:13" x14ac:dyDescent="0.25">
      <c r="A445" t="s">
        <v>723</v>
      </c>
      <c r="B445" t="s">
        <v>481</v>
      </c>
      <c r="C445" t="s">
        <v>248</v>
      </c>
      <c r="D445" t="s">
        <v>203</v>
      </c>
      <c r="E445" t="s">
        <v>269</v>
      </c>
      <c r="F445" t="s">
        <v>12</v>
      </c>
      <c r="G445" s="8">
        <v>38353</v>
      </c>
      <c r="H445" t="s">
        <v>13</v>
      </c>
      <c r="I445" s="7">
        <v>0</v>
      </c>
      <c r="L445" s="7">
        <v>24360197000</v>
      </c>
      <c r="M445">
        <v>1</v>
      </c>
    </row>
    <row r="446" spans="1:13" x14ac:dyDescent="0.25">
      <c r="A446" t="s">
        <v>724</v>
      </c>
      <c r="B446" t="s">
        <v>482</v>
      </c>
      <c r="C446" t="s">
        <v>249</v>
      </c>
      <c r="D446" t="s">
        <v>203</v>
      </c>
      <c r="E446" t="s">
        <v>269</v>
      </c>
      <c r="F446" t="s">
        <v>12</v>
      </c>
      <c r="G446" s="8">
        <v>38353</v>
      </c>
      <c r="H446" t="s">
        <v>13</v>
      </c>
      <c r="I446" s="7">
        <v>0</v>
      </c>
      <c r="L446" s="7">
        <v>91622025169</v>
      </c>
      <c r="M446">
        <v>1</v>
      </c>
    </row>
    <row r="447" spans="1:13" x14ac:dyDescent="0.25">
      <c r="A447" t="s">
        <v>725</v>
      </c>
      <c r="B447" t="s">
        <v>330</v>
      </c>
      <c r="C447" t="s">
        <v>250</v>
      </c>
      <c r="D447" t="s">
        <v>252</v>
      </c>
      <c r="E447" t="s">
        <v>270</v>
      </c>
      <c r="F447" t="s">
        <v>12</v>
      </c>
      <c r="G447" s="8">
        <v>38353</v>
      </c>
      <c r="H447" t="s">
        <v>13</v>
      </c>
      <c r="I447" s="7">
        <v>0</v>
      </c>
      <c r="L447" s="7">
        <v>10772268571</v>
      </c>
      <c r="M447">
        <v>1</v>
      </c>
    </row>
    <row r="448" spans="1:13" x14ac:dyDescent="0.25">
      <c r="A448" t="s">
        <v>726</v>
      </c>
      <c r="B448" t="s">
        <v>330</v>
      </c>
      <c r="C448" t="s">
        <v>250</v>
      </c>
      <c r="D448" t="s">
        <v>253</v>
      </c>
      <c r="E448" t="s">
        <v>270</v>
      </c>
      <c r="F448" t="s">
        <v>12</v>
      </c>
      <c r="G448" s="8">
        <v>38353</v>
      </c>
      <c r="H448" t="s">
        <v>13</v>
      </c>
      <c r="I448" s="7">
        <v>0</v>
      </c>
      <c r="L448" s="7">
        <v>3480752374</v>
      </c>
      <c r="M448">
        <v>1</v>
      </c>
    </row>
    <row r="449" spans="1:13" x14ac:dyDescent="0.25">
      <c r="A449" t="s">
        <v>727</v>
      </c>
      <c r="B449" t="s">
        <v>330</v>
      </c>
      <c r="C449" t="s">
        <v>250</v>
      </c>
      <c r="D449" t="s">
        <v>254</v>
      </c>
      <c r="E449" t="s">
        <v>270</v>
      </c>
      <c r="F449" t="s">
        <v>12</v>
      </c>
      <c r="G449" s="8">
        <v>38353</v>
      </c>
      <c r="H449" t="s">
        <v>13</v>
      </c>
      <c r="I449" s="7">
        <v>0</v>
      </c>
      <c r="L449" s="7">
        <v>13604302435</v>
      </c>
      <c r="M449">
        <v>1</v>
      </c>
    </row>
    <row r="450" spans="1:13" x14ac:dyDescent="0.25">
      <c r="A450" t="s">
        <v>728</v>
      </c>
      <c r="B450" t="s">
        <v>330</v>
      </c>
      <c r="C450" t="s">
        <v>250</v>
      </c>
      <c r="D450" t="s">
        <v>633</v>
      </c>
      <c r="E450" t="s">
        <v>269</v>
      </c>
      <c r="F450" t="s">
        <v>12</v>
      </c>
      <c r="G450" s="8">
        <v>38353</v>
      </c>
      <c r="H450" t="s">
        <v>13</v>
      </c>
      <c r="I450" s="7">
        <v>0</v>
      </c>
      <c r="L450" s="7">
        <v>1140113184125</v>
      </c>
      <c r="M450">
        <v>1</v>
      </c>
    </row>
    <row r="451" spans="1:13" x14ac:dyDescent="0.25">
      <c r="A451" t="s">
        <v>729</v>
      </c>
      <c r="B451" t="s">
        <v>330</v>
      </c>
      <c r="C451" t="s">
        <v>250</v>
      </c>
      <c r="D451" t="s">
        <v>634</v>
      </c>
      <c r="E451" t="s">
        <v>269</v>
      </c>
      <c r="F451" t="s">
        <v>12</v>
      </c>
      <c r="G451" s="8">
        <v>38353</v>
      </c>
      <c r="H451" t="s">
        <v>13</v>
      </c>
      <c r="I451" s="7">
        <v>0</v>
      </c>
      <c r="L451" s="7">
        <v>237174933919</v>
      </c>
      <c r="M451">
        <v>1</v>
      </c>
    </row>
    <row r="452" spans="1:13" x14ac:dyDescent="0.25">
      <c r="A452" t="s">
        <v>730</v>
      </c>
      <c r="B452" t="s">
        <v>330</v>
      </c>
      <c r="C452" t="s">
        <v>250</v>
      </c>
      <c r="D452" t="s">
        <v>599</v>
      </c>
      <c r="E452" t="s">
        <v>270</v>
      </c>
      <c r="F452" t="s">
        <v>12</v>
      </c>
      <c r="G452" s="8">
        <v>38353</v>
      </c>
      <c r="H452" t="s">
        <v>13</v>
      </c>
      <c r="I452" s="7">
        <v>0</v>
      </c>
      <c r="L452" s="7">
        <v>49186447</v>
      </c>
      <c r="M452">
        <v>1</v>
      </c>
    </row>
    <row r="453" spans="1:13" x14ac:dyDescent="0.25">
      <c r="A453" t="s">
        <v>731</v>
      </c>
      <c r="B453" t="s">
        <v>483</v>
      </c>
      <c r="C453" t="s">
        <v>255</v>
      </c>
      <c r="D453" t="s">
        <v>205</v>
      </c>
      <c r="E453" t="s">
        <v>270</v>
      </c>
      <c r="F453" t="s">
        <v>12</v>
      </c>
      <c r="G453" s="8">
        <v>38353</v>
      </c>
      <c r="H453" t="s">
        <v>13</v>
      </c>
      <c r="I453" s="7">
        <v>0</v>
      </c>
      <c r="L453" s="7">
        <v>6917962126</v>
      </c>
      <c r="M453">
        <v>1</v>
      </c>
    </row>
    <row r="454" spans="1:13" x14ac:dyDescent="0.25">
      <c r="A454" t="s">
        <v>732</v>
      </c>
      <c r="B454" t="s">
        <v>483</v>
      </c>
      <c r="C454" t="s">
        <v>255</v>
      </c>
      <c r="D454" t="s">
        <v>203</v>
      </c>
      <c r="E454" t="s">
        <v>269</v>
      </c>
      <c r="F454" t="s">
        <v>12</v>
      </c>
      <c r="G454" s="8">
        <v>38353</v>
      </c>
      <c r="H454" t="s">
        <v>13</v>
      </c>
      <c r="I454" s="7">
        <v>0</v>
      </c>
      <c r="L454" s="7">
        <v>2428869723</v>
      </c>
      <c r="M454">
        <v>1</v>
      </c>
    </row>
    <row r="455" spans="1:13" x14ac:dyDescent="0.25">
      <c r="A455" t="s">
        <v>733</v>
      </c>
      <c r="B455" t="s">
        <v>636</v>
      </c>
      <c r="C455" t="s">
        <v>635</v>
      </c>
      <c r="D455" t="s">
        <v>304</v>
      </c>
      <c r="E455" t="s">
        <v>270</v>
      </c>
      <c r="F455" t="s">
        <v>12</v>
      </c>
      <c r="G455" s="8">
        <v>38353</v>
      </c>
      <c r="H455" t="s">
        <v>13</v>
      </c>
      <c r="I455" s="7">
        <v>0</v>
      </c>
      <c r="L455" s="7">
        <v>4565783313</v>
      </c>
      <c r="M455">
        <v>1</v>
      </c>
    </row>
    <row r="456" spans="1:13" x14ac:dyDescent="0.25">
      <c r="A456" t="s">
        <v>734</v>
      </c>
      <c r="B456" t="s">
        <v>636</v>
      </c>
      <c r="C456" t="s">
        <v>635</v>
      </c>
      <c r="D456" t="s">
        <v>303</v>
      </c>
      <c r="E456" t="s">
        <v>270</v>
      </c>
      <c r="F456" t="s">
        <v>12</v>
      </c>
      <c r="G456" s="8">
        <v>38353</v>
      </c>
      <c r="H456" t="s">
        <v>13</v>
      </c>
      <c r="I456" s="7">
        <v>0</v>
      </c>
      <c r="L456" s="7">
        <v>3476303006</v>
      </c>
      <c r="M456">
        <v>1</v>
      </c>
    </row>
    <row r="457" spans="1:13" x14ac:dyDescent="0.25">
      <c r="A457" t="s">
        <v>735</v>
      </c>
      <c r="B457" t="s">
        <v>636</v>
      </c>
      <c r="C457" t="s">
        <v>635</v>
      </c>
      <c r="D457" t="s">
        <v>302</v>
      </c>
      <c r="E457" t="s">
        <v>270</v>
      </c>
      <c r="F457" t="s">
        <v>12</v>
      </c>
      <c r="G457" s="8">
        <v>38353</v>
      </c>
      <c r="H457" t="s">
        <v>13</v>
      </c>
      <c r="I457" s="7">
        <v>0</v>
      </c>
      <c r="L457" s="7">
        <v>2100767205</v>
      </c>
      <c r="M457">
        <v>1</v>
      </c>
    </row>
    <row r="458" spans="1:13" x14ac:dyDescent="0.25">
      <c r="A458" t="s">
        <v>736</v>
      </c>
      <c r="B458" t="s">
        <v>636</v>
      </c>
      <c r="C458" t="s">
        <v>635</v>
      </c>
      <c r="D458" t="s">
        <v>205</v>
      </c>
      <c r="E458" t="s">
        <v>270</v>
      </c>
      <c r="F458" t="s">
        <v>12</v>
      </c>
      <c r="G458" s="8">
        <v>38353</v>
      </c>
      <c r="H458" t="s">
        <v>13</v>
      </c>
      <c r="I458" s="7">
        <v>0</v>
      </c>
      <c r="L458" s="7">
        <v>20886055390</v>
      </c>
      <c r="M458">
        <v>1</v>
      </c>
    </row>
    <row r="459" spans="1:13" x14ac:dyDescent="0.25">
      <c r="A459" t="s">
        <v>737</v>
      </c>
      <c r="B459" t="s">
        <v>636</v>
      </c>
      <c r="C459" t="s">
        <v>635</v>
      </c>
      <c r="D459" t="s">
        <v>203</v>
      </c>
      <c r="E459" t="s">
        <v>269</v>
      </c>
      <c r="F459" t="s">
        <v>12</v>
      </c>
      <c r="G459" s="8">
        <v>38353</v>
      </c>
      <c r="H459" t="s">
        <v>13</v>
      </c>
      <c r="I459" s="7">
        <v>0</v>
      </c>
      <c r="L459" s="7">
        <v>1256491994424</v>
      </c>
      <c r="M459">
        <v>1</v>
      </c>
    </row>
    <row r="460" spans="1:13" x14ac:dyDescent="0.25">
      <c r="A460" t="s">
        <v>738</v>
      </c>
      <c r="B460" t="s">
        <v>484</v>
      </c>
      <c r="C460" t="s">
        <v>256</v>
      </c>
      <c r="D460" t="s">
        <v>208</v>
      </c>
      <c r="E460" t="s">
        <v>270</v>
      </c>
      <c r="F460" t="s">
        <v>12</v>
      </c>
      <c r="G460" s="8">
        <v>38353</v>
      </c>
      <c r="H460" t="s">
        <v>13</v>
      </c>
      <c r="I460" s="7">
        <v>0</v>
      </c>
      <c r="L460" s="7">
        <v>429346911</v>
      </c>
      <c r="M460">
        <v>1</v>
      </c>
    </row>
    <row r="461" spans="1:13" x14ac:dyDescent="0.25">
      <c r="A461" t="s">
        <v>739</v>
      </c>
      <c r="B461" t="s">
        <v>484</v>
      </c>
      <c r="C461" t="s">
        <v>256</v>
      </c>
      <c r="D461" t="s">
        <v>209</v>
      </c>
      <c r="E461" t="s">
        <v>270</v>
      </c>
      <c r="F461" t="s">
        <v>12</v>
      </c>
      <c r="G461" s="8">
        <v>38353</v>
      </c>
      <c r="H461" t="s">
        <v>13</v>
      </c>
      <c r="I461" s="7">
        <v>0</v>
      </c>
      <c r="L461" s="7">
        <v>630379359</v>
      </c>
      <c r="M461">
        <v>1</v>
      </c>
    </row>
    <row r="462" spans="1:13" x14ac:dyDescent="0.25">
      <c r="A462" t="s">
        <v>740</v>
      </c>
      <c r="B462" t="s">
        <v>484</v>
      </c>
      <c r="C462" t="s">
        <v>256</v>
      </c>
      <c r="D462" t="s">
        <v>203</v>
      </c>
      <c r="E462" t="s">
        <v>269</v>
      </c>
      <c r="F462" t="s">
        <v>12</v>
      </c>
      <c r="G462" s="8">
        <v>38353</v>
      </c>
      <c r="H462" t="s">
        <v>13</v>
      </c>
      <c r="I462" s="7">
        <v>0</v>
      </c>
      <c r="L462" s="7">
        <v>88224453830</v>
      </c>
      <c r="M462">
        <v>1</v>
      </c>
    </row>
    <row r="463" spans="1:13" x14ac:dyDescent="0.25">
      <c r="A463" t="s">
        <v>741</v>
      </c>
      <c r="B463" t="s">
        <v>485</v>
      </c>
      <c r="C463" t="s">
        <v>257</v>
      </c>
      <c r="D463" t="s">
        <v>258</v>
      </c>
      <c r="E463" t="s">
        <v>270</v>
      </c>
      <c r="F463" t="s">
        <v>12</v>
      </c>
      <c r="G463" s="8">
        <v>38353</v>
      </c>
      <c r="H463" t="s">
        <v>13</v>
      </c>
      <c r="I463" s="7">
        <v>0</v>
      </c>
      <c r="L463" s="7">
        <v>2398957441</v>
      </c>
      <c r="M463">
        <v>1</v>
      </c>
    </row>
    <row r="464" spans="1:13" x14ac:dyDescent="0.25">
      <c r="A464" t="s">
        <v>742</v>
      </c>
      <c r="B464" t="s">
        <v>485</v>
      </c>
      <c r="C464" t="s">
        <v>257</v>
      </c>
      <c r="D464" t="s">
        <v>259</v>
      </c>
      <c r="E464" t="s">
        <v>270</v>
      </c>
      <c r="F464" t="s">
        <v>12</v>
      </c>
      <c r="G464" s="8">
        <v>38353</v>
      </c>
      <c r="H464" t="s">
        <v>13</v>
      </c>
      <c r="I464" s="7">
        <v>0</v>
      </c>
      <c r="L464" s="7">
        <v>87556207</v>
      </c>
      <c r="M464">
        <v>1</v>
      </c>
    </row>
    <row r="465" spans="1:13" x14ac:dyDescent="0.25">
      <c r="A465" t="s">
        <v>743</v>
      </c>
      <c r="B465" t="s">
        <v>485</v>
      </c>
      <c r="C465" t="s">
        <v>257</v>
      </c>
      <c r="D465" t="s">
        <v>260</v>
      </c>
      <c r="E465" t="s">
        <v>270</v>
      </c>
      <c r="F465" t="s">
        <v>12</v>
      </c>
      <c r="G465" s="8">
        <v>38353</v>
      </c>
      <c r="H465" t="s">
        <v>13</v>
      </c>
      <c r="I465" s="7">
        <v>0</v>
      </c>
      <c r="L465" s="7">
        <v>145097351</v>
      </c>
      <c r="M465">
        <v>1</v>
      </c>
    </row>
    <row r="466" spans="1:13" x14ac:dyDescent="0.25">
      <c r="A466" t="s">
        <v>744</v>
      </c>
      <c r="B466" t="s">
        <v>485</v>
      </c>
      <c r="C466" t="s">
        <v>257</v>
      </c>
      <c r="D466" t="s">
        <v>261</v>
      </c>
      <c r="E466" t="s">
        <v>270</v>
      </c>
      <c r="F466" t="s">
        <v>12</v>
      </c>
      <c r="G466" s="8">
        <v>38353</v>
      </c>
      <c r="H466" t="s">
        <v>13</v>
      </c>
      <c r="I466" s="7">
        <v>0</v>
      </c>
      <c r="L466" s="7">
        <v>88988160</v>
      </c>
      <c r="M466">
        <v>1</v>
      </c>
    </row>
    <row r="467" spans="1:13" x14ac:dyDescent="0.25">
      <c r="A467" t="s">
        <v>745</v>
      </c>
      <c r="B467" t="s">
        <v>486</v>
      </c>
      <c r="C467" t="s">
        <v>262</v>
      </c>
      <c r="D467" t="s">
        <v>263</v>
      </c>
      <c r="E467" t="s">
        <v>270</v>
      </c>
      <c r="F467" t="s">
        <v>12</v>
      </c>
      <c r="G467" s="8">
        <v>38353</v>
      </c>
      <c r="H467" t="s">
        <v>13</v>
      </c>
      <c r="I467" s="7">
        <v>0</v>
      </c>
      <c r="L467" s="7">
        <v>27282552000</v>
      </c>
      <c r="M467">
        <v>1</v>
      </c>
    </row>
    <row r="468" spans="1:13" x14ac:dyDescent="0.25">
      <c r="A468" t="s">
        <v>746</v>
      </c>
      <c r="B468" t="s">
        <v>486</v>
      </c>
      <c r="C468" t="s">
        <v>262</v>
      </c>
      <c r="D468" t="s">
        <v>264</v>
      </c>
      <c r="E468" t="s">
        <v>270</v>
      </c>
      <c r="F468" t="s">
        <v>12</v>
      </c>
      <c r="G468" s="8">
        <v>38353</v>
      </c>
      <c r="H468" t="s">
        <v>13</v>
      </c>
      <c r="I468" s="7">
        <v>0</v>
      </c>
      <c r="L468" s="7">
        <v>5427913000</v>
      </c>
      <c r="M468">
        <v>1</v>
      </c>
    </row>
    <row r="469" spans="1:13" x14ac:dyDescent="0.25">
      <c r="A469" t="s">
        <v>747</v>
      </c>
      <c r="B469" t="s">
        <v>486</v>
      </c>
      <c r="C469" t="s">
        <v>262</v>
      </c>
      <c r="D469" t="s">
        <v>265</v>
      </c>
      <c r="E469" t="s">
        <v>270</v>
      </c>
      <c r="F469" t="s">
        <v>12</v>
      </c>
      <c r="G469" s="8">
        <v>38353</v>
      </c>
      <c r="H469" t="s">
        <v>13</v>
      </c>
      <c r="I469" s="7">
        <v>0</v>
      </c>
      <c r="L469" s="7">
        <v>950652000</v>
      </c>
      <c r="M469">
        <v>1</v>
      </c>
    </row>
    <row r="470" spans="1:13" x14ac:dyDescent="0.25">
      <c r="A470" t="s">
        <v>748</v>
      </c>
      <c r="B470" t="s">
        <v>486</v>
      </c>
      <c r="C470" t="s">
        <v>262</v>
      </c>
      <c r="D470" t="s">
        <v>203</v>
      </c>
      <c r="E470" t="s">
        <v>269</v>
      </c>
      <c r="F470" t="s">
        <v>12</v>
      </c>
      <c r="G470" s="8">
        <v>38353</v>
      </c>
      <c r="H470" t="s">
        <v>13</v>
      </c>
      <c r="I470" s="7">
        <v>0</v>
      </c>
      <c r="L470" s="7">
        <v>134097058000</v>
      </c>
      <c r="M470">
        <v>1</v>
      </c>
    </row>
    <row r="471" spans="1:13" x14ac:dyDescent="0.25">
      <c r="A471" t="s">
        <v>749</v>
      </c>
      <c r="B471" t="s">
        <v>332</v>
      </c>
      <c r="C471" t="s">
        <v>266</v>
      </c>
      <c r="D471" t="s">
        <v>267</v>
      </c>
      <c r="E471" t="s">
        <v>270</v>
      </c>
      <c r="F471" t="s">
        <v>12</v>
      </c>
      <c r="G471" s="8">
        <v>38353</v>
      </c>
      <c r="H471" t="s">
        <v>13</v>
      </c>
      <c r="I471" s="7">
        <v>0</v>
      </c>
      <c r="L471" s="7">
        <v>2421364394</v>
      </c>
      <c r="M471">
        <v>1</v>
      </c>
    </row>
    <row r="472" spans="1:13" x14ac:dyDescent="0.25">
      <c r="A472" t="s">
        <v>750</v>
      </c>
      <c r="B472" t="s">
        <v>332</v>
      </c>
      <c r="C472" t="s">
        <v>266</v>
      </c>
      <c r="D472" t="s">
        <v>590</v>
      </c>
      <c r="E472" t="s">
        <v>270</v>
      </c>
      <c r="F472" t="s">
        <v>12</v>
      </c>
      <c r="G472" s="8">
        <v>38353</v>
      </c>
      <c r="H472" t="s">
        <v>13</v>
      </c>
      <c r="I472" s="7">
        <v>0</v>
      </c>
      <c r="L472" s="7">
        <v>1946905414</v>
      </c>
      <c r="M472">
        <v>1</v>
      </c>
    </row>
    <row r="473" spans="1:13" x14ac:dyDescent="0.25">
      <c r="A473" t="s">
        <v>751</v>
      </c>
      <c r="B473" t="s">
        <v>332</v>
      </c>
      <c r="C473" t="s">
        <v>266</v>
      </c>
      <c r="D473" t="s">
        <v>582</v>
      </c>
      <c r="E473" t="s">
        <v>270</v>
      </c>
      <c r="F473" t="s">
        <v>12</v>
      </c>
      <c r="G473" s="8">
        <v>38353</v>
      </c>
      <c r="H473" t="s">
        <v>13</v>
      </c>
      <c r="I473" s="7">
        <v>0</v>
      </c>
      <c r="L473" s="7">
        <v>102527329</v>
      </c>
      <c r="M473">
        <v>1</v>
      </c>
    </row>
    <row r="474" spans="1:13" x14ac:dyDescent="0.25">
      <c r="A474" t="s">
        <v>752</v>
      </c>
      <c r="B474" t="s">
        <v>332</v>
      </c>
      <c r="C474" t="s">
        <v>266</v>
      </c>
      <c r="D474" t="s">
        <v>203</v>
      </c>
      <c r="E474" t="s">
        <v>269</v>
      </c>
      <c r="F474" t="s">
        <v>12</v>
      </c>
      <c r="G474" s="8">
        <v>38353</v>
      </c>
      <c r="H474" t="s">
        <v>13</v>
      </c>
      <c r="I474" s="7">
        <v>0</v>
      </c>
      <c r="L474" s="7">
        <v>260926476812</v>
      </c>
      <c r="M474">
        <v>1</v>
      </c>
    </row>
    <row r="475" spans="1:13" x14ac:dyDescent="0.25">
      <c r="A475" t="s">
        <v>753</v>
      </c>
      <c r="B475" t="s">
        <v>487</v>
      </c>
      <c r="C475" t="s">
        <v>207</v>
      </c>
      <c r="D475" t="s">
        <v>208</v>
      </c>
      <c r="E475" t="s">
        <v>270</v>
      </c>
      <c r="F475" t="s">
        <v>12</v>
      </c>
      <c r="G475" s="8">
        <v>38353</v>
      </c>
      <c r="H475" t="s">
        <v>13</v>
      </c>
      <c r="I475" s="7">
        <v>0</v>
      </c>
      <c r="L475" s="7">
        <v>2389556713</v>
      </c>
      <c r="M475">
        <v>1</v>
      </c>
    </row>
    <row r="476" spans="1:13" x14ac:dyDescent="0.25">
      <c r="A476" t="s">
        <v>754</v>
      </c>
      <c r="B476" t="s">
        <v>487</v>
      </c>
      <c r="C476" t="s">
        <v>207</v>
      </c>
      <c r="D476" t="s">
        <v>209</v>
      </c>
      <c r="E476" t="s">
        <v>270</v>
      </c>
      <c r="F476" t="s">
        <v>12</v>
      </c>
      <c r="G476" s="8">
        <v>38353</v>
      </c>
      <c r="H476" t="s">
        <v>13</v>
      </c>
      <c r="I476" s="7">
        <v>0</v>
      </c>
      <c r="L476" s="7">
        <v>5701620841</v>
      </c>
      <c r="M476">
        <v>1</v>
      </c>
    </row>
    <row r="477" spans="1:13" x14ac:dyDescent="0.25">
      <c r="A477" t="s">
        <v>755</v>
      </c>
      <c r="B477" t="s">
        <v>487</v>
      </c>
      <c r="C477" t="s">
        <v>207</v>
      </c>
      <c r="D477" t="s">
        <v>210</v>
      </c>
      <c r="E477" t="s">
        <v>270</v>
      </c>
      <c r="F477" t="s">
        <v>12</v>
      </c>
      <c r="G477" s="8">
        <v>38353</v>
      </c>
      <c r="H477" t="s">
        <v>13</v>
      </c>
      <c r="I477" s="7">
        <v>0</v>
      </c>
      <c r="L477" s="7">
        <v>326696832</v>
      </c>
      <c r="M477">
        <v>1</v>
      </c>
    </row>
    <row r="478" spans="1:13" x14ac:dyDescent="0.25">
      <c r="A478" t="s">
        <v>756</v>
      </c>
      <c r="B478" t="s">
        <v>487</v>
      </c>
      <c r="C478" t="s">
        <v>207</v>
      </c>
      <c r="D478" t="s">
        <v>211</v>
      </c>
      <c r="E478" t="s">
        <v>269</v>
      </c>
      <c r="F478" t="s">
        <v>12</v>
      </c>
      <c r="G478" s="8">
        <v>38353</v>
      </c>
      <c r="H478" t="s">
        <v>13</v>
      </c>
      <c r="I478" s="7">
        <v>0</v>
      </c>
      <c r="L478" s="7">
        <v>370042694916</v>
      </c>
      <c r="M478">
        <v>1</v>
      </c>
    </row>
    <row r="479" spans="1:13" x14ac:dyDescent="0.25">
      <c r="A479" t="s">
        <v>757</v>
      </c>
      <c r="B479" t="s">
        <v>487</v>
      </c>
      <c r="C479" t="s">
        <v>207</v>
      </c>
      <c r="D479" t="s">
        <v>385</v>
      </c>
      <c r="E479" t="s">
        <v>270</v>
      </c>
      <c r="F479" t="s">
        <v>12</v>
      </c>
      <c r="G479" s="8">
        <v>38353</v>
      </c>
      <c r="H479" t="s">
        <v>13</v>
      </c>
      <c r="I479" s="7">
        <v>0</v>
      </c>
      <c r="L479" s="7">
        <v>777116048</v>
      </c>
      <c r="M479">
        <v>1</v>
      </c>
    </row>
    <row r="480" spans="1:13" x14ac:dyDescent="0.25">
      <c r="A480" t="s">
        <v>664</v>
      </c>
      <c r="B480" t="s">
        <v>468</v>
      </c>
      <c r="C480" t="s">
        <v>0</v>
      </c>
      <c r="D480" t="s">
        <v>199</v>
      </c>
      <c r="E480" t="s">
        <v>269</v>
      </c>
      <c r="F480" t="s">
        <v>14</v>
      </c>
      <c r="G480" s="8">
        <v>38718</v>
      </c>
      <c r="H480" t="s">
        <v>15</v>
      </c>
      <c r="I480" s="7">
        <v>1800000</v>
      </c>
      <c r="L480" s="7">
        <v>195045422077</v>
      </c>
      <c r="M480">
        <v>1</v>
      </c>
    </row>
    <row r="481" spans="1:13" x14ac:dyDescent="0.25">
      <c r="A481" t="s">
        <v>665</v>
      </c>
      <c r="B481" t="s">
        <v>469</v>
      </c>
      <c r="C481" t="s">
        <v>212</v>
      </c>
      <c r="D481" t="s">
        <v>213</v>
      </c>
      <c r="E481" t="s">
        <v>270</v>
      </c>
      <c r="F481" t="s">
        <v>14</v>
      </c>
      <c r="G481" s="8">
        <v>38718</v>
      </c>
      <c r="H481" t="s">
        <v>15</v>
      </c>
      <c r="I481" s="7">
        <v>0</v>
      </c>
      <c r="L481" s="7">
        <v>1209774000</v>
      </c>
      <c r="M481">
        <v>1</v>
      </c>
    </row>
    <row r="482" spans="1:13" x14ac:dyDescent="0.25">
      <c r="A482" t="s">
        <v>666</v>
      </c>
      <c r="B482" t="s">
        <v>469</v>
      </c>
      <c r="C482" t="s">
        <v>212</v>
      </c>
      <c r="D482" t="s">
        <v>214</v>
      </c>
      <c r="E482" t="s">
        <v>270</v>
      </c>
      <c r="F482" t="s">
        <v>14</v>
      </c>
      <c r="G482" s="8">
        <v>38718</v>
      </c>
      <c r="H482" t="s">
        <v>15</v>
      </c>
      <c r="I482" s="7">
        <v>0</v>
      </c>
      <c r="L482" s="7">
        <v>10185099000</v>
      </c>
      <c r="M482">
        <v>1</v>
      </c>
    </row>
    <row r="483" spans="1:13" x14ac:dyDescent="0.25">
      <c r="A483" t="s">
        <v>667</v>
      </c>
      <c r="B483" t="s">
        <v>469</v>
      </c>
      <c r="C483" t="s">
        <v>212</v>
      </c>
      <c r="D483" t="s">
        <v>370</v>
      </c>
      <c r="E483" t="s">
        <v>270</v>
      </c>
      <c r="F483" t="s">
        <v>14</v>
      </c>
      <c r="G483" s="8">
        <v>38718</v>
      </c>
      <c r="H483" t="s">
        <v>15</v>
      </c>
      <c r="I483" s="7">
        <v>0</v>
      </c>
      <c r="L483" s="7">
        <v>7250762000</v>
      </c>
      <c r="M483">
        <v>1</v>
      </c>
    </row>
    <row r="484" spans="1:13" x14ac:dyDescent="0.25">
      <c r="A484" t="s">
        <v>668</v>
      </c>
      <c r="B484" t="s">
        <v>469</v>
      </c>
      <c r="C484" t="s">
        <v>212</v>
      </c>
      <c r="D484" t="s">
        <v>365</v>
      </c>
      <c r="E484" t="s">
        <v>270</v>
      </c>
      <c r="F484" t="s">
        <v>14</v>
      </c>
      <c r="G484" s="8">
        <v>38718</v>
      </c>
      <c r="H484" t="s">
        <v>15</v>
      </c>
      <c r="I484" s="7">
        <v>0</v>
      </c>
      <c r="L484" s="7">
        <v>22153880000</v>
      </c>
      <c r="M484">
        <v>1</v>
      </c>
    </row>
    <row r="485" spans="1:13" x14ac:dyDescent="0.25">
      <c r="A485" t="s">
        <v>669</v>
      </c>
      <c r="B485" t="s">
        <v>469</v>
      </c>
      <c r="C485" t="s">
        <v>212</v>
      </c>
      <c r="D485" t="s">
        <v>364</v>
      </c>
      <c r="E485" t="s">
        <v>270</v>
      </c>
      <c r="F485" t="s">
        <v>14</v>
      </c>
      <c r="G485" s="8">
        <v>38718</v>
      </c>
      <c r="H485" t="s">
        <v>15</v>
      </c>
      <c r="I485" s="7">
        <v>0</v>
      </c>
      <c r="L485" s="7">
        <v>31842258000</v>
      </c>
      <c r="M485">
        <v>1</v>
      </c>
    </row>
    <row r="486" spans="1:13" x14ac:dyDescent="0.25">
      <c r="A486" t="s">
        <v>670</v>
      </c>
      <c r="B486" t="s">
        <v>469</v>
      </c>
      <c r="C486" t="s">
        <v>212</v>
      </c>
      <c r="D486" t="s">
        <v>573</v>
      </c>
      <c r="E486" t="s">
        <v>270</v>
      </c>
      <c r="F486" t="s">
        <v>14</v>
      </c>
      <c r="G486" s="8">
        <v>38718</v>
      </c>
      <c r="H486" t="s">
        <v>15</v>
      </c>
      <c r="I486" s="7">
        <v>0</v>
      </c>
      <c r="L486" s="7">
        <v>16763779000</v>
      </c>
      <c r="M486">
        <v>1</v>
      </c>
    </row>
    <row r="487" spans="1:13" x14ac:dyDescent="0.25">
      <c r="A487" t="s">
        <v>671</v>
      </c>
      <c r="B487" t="s">
        <v>469</v>
      </c>
      <c r="C487" t="s">
        <v>212</v>
      </c>
      <c r="D487" t="s">
        <v>362</v>
      </c>
      <c r="E487" t="s">
        <v>270</v>
      </c>
      <c r="F487" t="s">
        <v>14</v>
      </c>
      <c r="G487" s="8">
        <v>38718</v>
      </c>
      <c r="H487" t="s">
        <v>15</v>
      </c>
      <c r="I487" s="7">
        <v>0</v>
      </c>
      <c r="L487" s="7">
        <v>58491556000</v>
      </c>
      <c r="M487">
        <v>1</v>
      </c>
    </row>
    <row r="488" spans="1:13" x14ac:dyDescent="0.25">
      <c r="A488" t="s">
        <v>672</v>
      </c>
      <c r="B488" t="s">
        <v>470</v>
      </c>
      <c r="C488" t="s">
        <v>292</v>
      </c>
      <c r="D488" t="s">
        <v>307</v>
      </c>
      <c r="E488" t="s">
        <v>270</v>
      </c>
      <c r="F488" s="8" t="s">
        <v>14</v>
      </c>
      <c r="G488" s="8">
        <v>38718</v>
      </c>
      <c r="H488" t="s">
        <v>15</v>
      </c>
      <c r="I488" s="7">
        <v>0</v>
      </c>
      <c r="L488" s="7">
        <v>9764336905</v>
      </c>
      <c r="M488">
        <v>1</v>
      </c>
    </row>
    <row r="489" spans="1:13" x14ac:dyDescent="0.25">
      <c r="A489" t="s">
        <v>673</v>
      </c>
      <c r="B489" t="s">
        <v>470</v>
      </c>
      <c r="C489" t="s">
        <v>292</v>
      </c>
      <c r="D489" t="s">
        <v>206</v>
      </c>
      <c r="E489" t="s">
        <v>270</v>
      </c>
      <c r="F489" s="8" t="s">
        <v>14</v>
      </c>
      <c r="G489" s="8">
        <v>38718</v>
      </c>
      <c r="H489" t="s">
        <v>15</v>
      </c>
      <c r="I489" s="7">
        <v>0</v>
      </c>
      <c r="L489" s="7">
        <v>5411649516</v>
      </c>
      <c r="M489">
        <v>1</v>
      </c>
    </row>
    <row r="490" spans="1:13" x14ac:dyDescent="0.25">
      <c r="A490" t="s">
        <v>674</v>
      </c>
      <c r="B490" t="s">
        <v>470</v>
      </c>
      <c r="C490" t="s">
        <v>292</v>
      </c>
      <c r="D490" t="s">
        <v>203</v>
      </c>
      <c r="E490" t="s">
        <v>269</v>
      </c>
      <c r="F490" s="8" t="s">
        <v>14</v>
      </c>
      <c r="G490" s="8">
        <v>38718</v>
      </c>
      <c r="H490" t="s">
        <v>15</v>
      </c>
      <c r="I490" s="7">
        <v>18770000</v>
      </c>
      <c r="L490" s="7">
        <v>599483569520</v>
      </c>
      <c r="M490">
        <v>1</v>
      </c>
    </row>
    <row r="491" spans="1:13" x14ac:dyDescent="0.25">
      <c r="A491" t="s">
        <v>675</v>
      </c>
      <c r="B491" t="s">
        <v>470</v>
      </c>
      <c r="C491" t="s">
        <v>292</v>
      </c>
      <c r="D491" t="s">
        <v>306</v>
      </c>
      <c r="E491" t="s">
        <v>270</v>
      </c>
      <c r="F491" s="8" t="s">
        <v>14</v>
      </c>
      <c r="G491" s="8">
        <v>38718</v>
      </c>
      <c r="H491" t="s">
        <v>15</v>
      </c>
      <c r="I491" s="7">
        <v>0</v>
      </c>
      <c r="L491" s="7">
        <v>9122399685</v>
      </c>
      <c r="M491">
        <v>1</v>
      </c>
    </row>
    <row r="492" spans="1:13" x14ac:dyDescent="0.25">
      <c r="A492" t="s">
        <v>676</v>
      </c>
      <c r="B492" t="s">
        <v>331</v>
      </c>
      <c r="C492" t="s">
        <v>215</v>
      </c>
      <c r="D492" t="s">
        <v>251</v>
      </c>
      <c r="E492" t="s">
        <v>269</v>
      </c>
      <c r="F492" s="8" t="s">
        <v>14</v>
      </c>
      <c r="G492" s="8">
        <v>38718</v>
      </c>
      <c r="H492" t="s">
        <v>15</v>
      </c>
      <c r="I492" s="7">
        <v>0</v>
      </c>
      <c r="L492" s="7">
        <v>310261377494</v>
      </c>
      <c r="M492">
        <v>1</v>
      </c>
    </row>
    <row r="493" spans="1:13" x14ac:dyDescent="0.25">
      <c r="A493" t="s">
        <v>677</v>
      </c>
      <c r="B493" t="s">
        <v>331</v>
      </c>
      <c r="C493" t="s">
        <v>215</v>
      </c>
      <c r="D493" t="s">
        <v>216</v>
      </c>
      <c r="E493" t="s">
        <v>269</v>
      </c>
      <c r="F493" s="8" t="s">
        <v>14</v>
      </c>
      <c r="G493" s="8">
        <v>38718</v>
      </c>
      <c r="H493" t="s">
        <v>15</v>
      </c>
      <c r="I493" s="7">
        <v>0</v>
      </c>
      <c r="L493" s="7">
        <v>15226914126</v>
      </c>
      <c r="M493">
        <v>1</v>
      </c>
    </row>
    <row r="494" spans="1:13" x14ac:dyDescent="0.25">
      <c r="A494" t="s">
        <v>678</v>
      </c>
      <c r="B494" t="s">
        <v>331</v>
      </c>
      <c r="C494" t="s">
        <v>215</v>
      </c>
      <c r="D494" t="s">
        <v>217</v>
      </c>
      <c r="E494" t="s">
        <v>269</v>
      </c>
      <c r="F494" s="8" t="s">
        <v>14</v>
      </c>
      <c r="G494" s="8">
        <v>38718</v>
      </c>
      <c r="H494" t="s">
        <v>15</v>
      </c>
      <c r="I494" s="7">
        <v>0</v>
      </c>
      <c r="L494" s="7">
        <v>67671087956</v>
      </c>
      <c r="M494">
        <v>1</v>
      </c>
    </row>
    <row r="495" spans="1:13" x14ac:dyDescent="0.25">
      <c r="A495" t="s">
        <v>679</v>
      </c>
      <c r="B495" t="s">
        <v>333</v>
      </c>
      <c r="C495" t="s">
        <v>533</v>
      </c>
      <c r="D495" t="s">
        <v>203</v>
      </c>
      <c r="E495" t="s">
        <v>269</v>
      </c>
      <c r="F495" s="8" t="s">
        <v>14</v>
      </c>
      <c r="G495" s="8">
        <v>38718</v>
      </c>
      <c r="H495" t="s">
        <v>15</v>
      </c>
      <c r="I495" s="7">
        <v>0</v>
      </c>
      <c r="L495" s="7">
        <v>60695593000</v>
      </c>
      <c r="M495">
        <v>1</v>
      </c>
    </row>
    <row r="496" spans="1:13" x14ac:dyDescent="0.25">
      <c r="A496" t="s">
        <v>680</v>
      </c>
      <c r="B496" t="s">
        <v>471</v>
      </c>
      <c r="C496" t="s">
        <v>219</v>
      </c>
      <c r="D496" t="s">
        <v>203</v>
      </c>
      <c r="E496" t="s">
        <v>269</v>
      </c>
      <c r="F496" s="8" t="s">
        <v>14</v>
      </c>
      <c r="G496" s="8">
        <v>38718</v>
      </c>
      <c r="H496" t="s">
        <v>15</v>
      </c>
      <c r="I496" s="7">
        <v>0</v>
      </c>
      <c r="L496" s="7">
        <v>278736778404</v>
      </c>
      <c r="M496">
        <v>1</v>
      </c>
    </row>
    <row r="497" spans="1:13" x14ac:dyDescent="0.25">
      <c r="A497" t="s">
        <v>681</v>
      </c>
      <c r="B497" t="s">
        <v>471</v>
      </c>
      <c r="C497" t="s">
        <v>219</v>
      </c>
      <c r="D497" t="s">
        <v>457</v>
      </c>
      <c r="E497" t="s">
        <v>270</v>
      </c>
      <c r="F497" s="8" t="s">
        <v>14</v>
      </c>
      <c r="G497" s="8">
        <v>38718</v>
      </c>
      <c r="H497" t="s">
        <v>15</v>
      </c>
      <c r="I497" s="7">
        <v>0</v>
      </c>
      <c r="L497" s="7">
        <v>150706287</v>
      </c>
      <c r="M497">
        <v>1</v>
      </c>
    </row>
    <row r="498" spans="1:13" x14ac:dyDescent="0.25">
      <c r="A498" t="s">
        <v>682</v>
      </c>
      <c r="B498" t="s">
        <v>471</v>
      </c>
      <c r="C498" t="s">
        <v>219</v>
      </c>
      <c r="D498" t="s">
        <v>381</v>
      </c>
      <c r="E498" t="s">
        <v>270</v>
      </c>
      <c r="F498" s="8" t="s">
        <v>14</v>
      </c>
      <c r="G498" s="8">
        <v>38718</v>
      </c>
      <c r="H498" t="s">
        <v>15</v>
      </c>
      <c r="I498" s="7">
        <v>0</v>
      </c>
      <c r="L498" s="7">
        <v>1331924172</v>
      </c>
      <c r="M498">
        <v>1</v>
      </c>
    </row>
    <row r="499" spans="1:13" x14ac:dyDescent="0.25">
      <c r="A499" t="s">
        <v>683</v>
      </c>
      <c r="B499" t="s">
        <v>472</v>
      </c>
      <c r="C499" t="s">
        <v>220</v>
      </c>
      <c r="D499" t="s">
        <v>221</v>
      </c>
      <c r="E499" t="s">
        <v>270</v>
      </c>
      <c r="F499" s="8" t="s">
        <v>14</v>
      </c>
      <c r="G499" s="8">
        <v>38718</v>
      </c>
      <c r="H499" t="s">
        <v>15</v>
      </c>
      <c r="I499" s="7">
        <v>0</v>
      </c>
      <c r="L499" s="7">
        <v>210379447000</v>
      </c>
      <c r="M499">
        <v>1</v>
      </c>
    </row>
    <row r="500" spans="1:13" x14ac:dyDescent="0.25">
      <c r="A500" t="s">
        <v>684</v>
      </c>
      <c r="B500" t="s">
        <v>472</v>
      </c>
      <c r="C500" t="s">
        <v>220</v>
      </c>
      <c r="D500" t="s">
        <v>222</v>
      </c>
      <c r="E500" t="s">
        <v>270</v>
      </c>
      <c r="F500" s="8" t="s">
        <v>14</v>
      </c>
      <c r="G500" s="8">
        <v>38718</v>
      </c>
      <c r="H500" t="s">
        <v>15</v>
      </c>
      <c r="I500" s="7">
        <v>0</v>
      </c>
      <c r="L500" s="7">
        <v>35195197000</v>
      </c>
      <c r="M500">
        <v>1</v>
      </c>
    </row>
    <row r="501" spans="1:13" x14ac:dyDescent="0.25">
      <c r="A501" t="s">
        <v>685</v>
      </c>
      <c r="B501" t="s">
        <v>472</v>
      </c>
      <c r="C501" t="s">
        <v>220</v>
      </c>
      <c r="D501" t="s">
        <v>223</v>
      </c>
      <c r="E501" t="s">
        <v>270</v>
      </c>
      <c r="F501" s="8" t="s">
        <v>14</v>
      </c>
      <c r="G501" s="8">
        <v>38718</v>
      </c>
      <c r="H501" t="s">
        <v>15</v>
      </c>
      <c r="I501" s="7">
        <v>0</v>
      </c>
      <c r="L501" s="7">
        <v>54187851000</v>
      </c>
      <c r="M501">
        <v>1</v>
      </c>
    </row>
    <row r="502" spans="1:13" x14ac:dyDescent="0.25">
      <c r="A502" t="s">
        <v>686</v>
      </c>
      <c r="B502" t="s">
        <v>472</v>
      </c>
      <c r="C502" t="s">
        <v>220</v>
      </c>
      <c r="D502" t="s">
        <v>224</v>
      </c>
      <c r="E502" t="s">
        <v>270</v>
      </c>
      <c r="F502" s="8" t="s">
        <v>14</v>
      </c>
      <c r="G502" s="8">
        <v>38718</v>
      </c>
      <c r="H502" t="s">
        <v>15</v>
      </c>
      <c r="I502" s="7">
        <v>0</v>
      </c>
      <c r="L502" s="7">
        <v>3835522000</v>
      </c>
      <c r="M502">
        <v>1</v>
      </c>
    </row>
    <row r="503" spans="1:13" x14ac:dyDescent="0.25">
      <c r="A503" t="s">
        <v>687</v>
      </c>
      <c r="B503" t="s">
        <v>472</v>
      </c>
      <c r="C503" t="s">
        <v>220</v>
      </c>
      <c r="D503" t="s">
        <v>305</v>
      </c>
      <c r="E503" t="s">
        <v>270</v>
      </c>
      <c r="F503" s="8" t="s">
        <v>14</v>
      </c>
      <c r="G503" s="8">
        <v>38718</v>
      </c>
      <c r="H503" t="s">
        <v>15</v>
      </c>
      <c r="I503" s="7">
        <v>0</v>
      </c>
      <c r="L503" s="7">
        <v>0</v>
      </c>
      <c r="M503">
        <v>1</v>
      </c>
    </row>
    <row r="504" spans="1:13" x14ac:dyDescent="0.25">
      <c r="A504" t="s">
        <v>688</v>
      </c>
      <c r="B504" t="s">
        <v>472</v>
      </c>
      <c r="C504" t="s">
        <v>220</v>
      </c>
      <c r="D504" t="s">
        <v>203</v>
      </c>
      <c r="E504" t="s">
        <v>269</v>
      </c>
      <c r="F504" t="s">
        <v>14</v>
      </c>
      <c r="G504" s="8">
        <v>38718</v>
      </c>
      <c r="H504" t="s">
        <v>15</v>
      </c>
      <c r="I504" s="7">
        <v>0</v>
      </c>
      <c r="L504" s="7">
        <v>150910896000</v>
      </c>
      <c r="M504">
        <v>1</v>
      </c>
    </row>
    <row r="505" spans="1:13" x14ac:dyDescent="0.25">
      <c r="A505" t="s">
        <v>689</v>
      </c>
      <c r="B505" t="s">
        <v>473</v>
      </c>
      <c r="C505" t="s">
        <v>225</v>
      </c>
      <c r="D505" t="s">
        <v>366</v>
      </c>
      <c r="E505" t="s">
        <v>270</v>
      </c>
      <c r="F505" t="s">
        <v>14</v>
      </c>
      <c r="G505" s="8">
        <v>38718</v>
      </c>
      <c r="H505" t="s">
        <v>15</v>
      </c>
      <c r="I505" s="7">
        <v>0</v>
      </c>
      <c r="L505" s="7">
        <v>3439632410</v>
      </c>
      <c r="M505">
        <v>1</v>
      </c>
    </row>
    <row r="506" spans="1:13" x14ac:dyDescent="0.25">
      <c r="A506" t="s">
        <v>690</v>
      </c>
      <c r="B506" t="s">
        <v>473</v>
      </c>
      <c r="C506" t="s">
        <v>225</v>
      </c>
      <c r="D506" t="s">
        <v>367</v>
      </c>
      <c r="E506" t="s">
        <v>270</v>
      </c>
      <c r="F506" t="s">
        <v>14</v>
      </c>
      <c r="G506" s="8">
        <v>38718</v>
      </c>
      <c r="H506" t="s">
        <v>15</v>
      </c>
      <c r="I506" s="7">
        <v>0</v>
      </c>
      <c r="L506" s="7">
        <v>3601903742</v>
      </c>
      <c r="M506">
        <v>1</v>
      </c>
    </row>
    <row r="507" spans="1:13" x14ac:dyDescent="0.25">
      <c r="A507" t="s">
        <v>691</v>
      </c>
      <c r="B507" t="s">
        <v>473</v>
      </c>
      <c r="C507" t="s">
        <v>225</v>
      </c>
      <c r="D507" t="s">
        <v>373</v>
      </c>
      <c r="E507" t="s">
        <v>270</v>
      </c>
      <c r="F507" t="s">
        <v>14</v>
      </c>
      <c r="G507" s="8">
        <v>38718</v>
      </c>
      <c r="H507" t="s">
        <v>15</v>
      </c>
      <c r="I507" s="7">
        <v>0</v>
      </c>
      <c r="L507" s="7">
        <v>2032897322</v>
      </c>
      <c r="M507">
        <v>1</v>
      </c>
    </row>
    <row r="508" spans="1:13" x14ac:dyDescent="0.25">
      <c r="A508" t="s">
        <v>692</v>
      </c>
      <c r="B508" t="s">
        <v>473</v>
      </c>
      <c r="C508" t="s">
        <v>225</v>
      </c>
      <c r="D508" t="s">
        <v>203</v>
      </c>
      <c r="E508" t="s">
        <v>269</v>
      </c>
      <c r="F508" t="s">
        <v>14</v>
      </c>
      <c r="G508" s="8">
        <v>38718</v>
      </c>
      <c r="H508" t="s">
        <v>15</v>
      </c>
      <c r="I508" s="7">
        <v>0</v>
      </c>
      <c r="L508" s="7">
        <v>983182712065</v>
      </c>
      <c r="M508">
        <v>1</v>
      </c>
    </row>
    <row r="509" spans="1:13" x14ac:dyDescent="0.25">
      <c r="A509" t="s">
        <v>693</v>
      </c>
      <c r="B509" t="s">
        <v>474</v>
      </c>
      <c r="C509" t="s">
        <v>226</v>
      </c>
      <c r="D509" t="s">
        <v>227</v>
      </c>
      <c r="E509" t="s">
        <v>270</v>
      </c>
      <c r="F509" t="s">
        <v>14</v>
      </c>
      <c r="G509" s="8">
        <v>38718</v>
      </c>
      <c r="H509" t="s">
        <v>15</v>
      </c>
      <c r="I509" s="7">
        <v>0</v>
      </c>
      <c r="L509" s="7">
        <v>1565286544</v>
      </c>
      <c r="M509">
        <v>1</v>
      </c>
    </row>
    <row r="510" spans="1:13" x14ac:dyDescent="0.25">
      <c r="A510" t="s">
        <v>694</v>
      </c>
      <c r="B510" t="s">
        <v>474</v>
      </c>
      <c r="C510" t="s">
        <v>226</v>
      </c>
      <c r="D510" t="s">
        <v>301</v>
      </c>
      <c r="E510" t="s">
        <v>270</v>
      </c>
      <c r="F510" t="s">
        <v>14</v>
      </c>
      <c r="G510" s="8">
        <v>38718</v>
      </c>
      <c r="H510" t="s">
        <v>15</v>
      </c>
      <c r="I510" s="7">
        <v>0</v>
      </c>
      <c r="L510" s="7">
        <v>4154359457</v>
      </c>
      <c r="M510">
        <v>1</v>
      </c>
    </row>
    <row r="511" spans="1:13" x14ac:dyDescent="0.25">
      <c r="A511" t="s">
        <v>695</v>
      </c>
      <c r="B511" t="s">
        <v>474</v>
      </c>
      <c r="C511" t="s">
        <v>226</v>
      </c>
      <c r="D511" t="s">
        <v>229</v>
      </c>
      <c r="E511" t="s">
        <v>270</v>
      </c>
      <c r="F511" t="s">
        <v>14</v>
      </c>
      <c r="G511" s="8">
        <v>38718</v>
      </c>
      <c r="H511" t="s">
        <v>15</v>
      </c>
      <c r="I511" s="7">
        <v>0</v>
      </c>
      <c r="L511" s="7">
        <v>4178737190</v>
      </c>
      <c r="M511">
        <v>1</v>
      </c>
    </row>
    <row r="512" spans="1:13" x14ac:dyDescent="0.25">
      <c r="A512" t="s">
        <v>696</v>
      </c>
      <c r="B512" t="s">
        <v>474</v>
      </c>
      <c r="C512" t="s">
        <v>226</v>
      </c>
      <c r="D512" t="s">
        <v>230</v>
      </c>
      <c r="E512" t="s">
        <v>270</v>
      </c>
      <c r="F512" t="s">
        <v>14</v>
      </c>
      <c r="G512" s="8">
        <v>38718</v>
      </c>
      <c r="H512" t="s">
        <v>15</v>
      </c>
      <c r="I512" s="7">
        <v>0</v>
      </c>
      <c r="L512" s="7">
        <v>46078829939</v>
      </c>
      <c r="M512">
        <v>1</v>
      </c>
    </row>
    <row r="513" spans="1:13" x14ac:dyDescent="0.25">
      <c r="A513" t="s">
        <v>697</v>
      </c>
      <c r="B513" t="s">
        <v>474</v>
      </c>
      <c r="C513" t="s">
        <v>226</v>
      </c>
      <c r="D513" t="s">
        <v>231</v>
      </c>
      <c r="E513" t="s">
        <v>270</v>
      </c>
      <c r="F513" t="s">
        <v>14</v>
      </c>
      <c r="G513" s="8">
        <v>38718</v>
      </c>
      <c r="H513" t="s">
        <v>15</v>
      </c>
      <c r="I513" s="7">
        <v>0</v>
      </c>
      <c r="L513" s="7">
        <v>733170416</v>
      </c>
      <c r="M513">
        <v>1</v>
      </c>
    </row>
    <row r="514" spans="1:13" x14ac:dyDescent="0.25">
      <c r="A514" t="s">
        <v>698</v>
      </c>
      <c r="B514" t="s">
        <v>474</v>
      </c>
      <c r="C514" t="s">
        <v>226</v>
      </c>
      <c r="D514" t="s">
        <v>232</v>
      </c>
      <c r="E514" t="s">
        <v>270</v>
      </c>
      <c r="F514" t="s">
        <v>14</v>
      </c>
      <c r="G514" s="8">
        <v>38718</v>
      </c>
      <c r="H514" t="s">
        <v>15</v>
      </c>
      <c r="I514" s="7">
        <v>0</v>
      </c>
      <c r="L514" s="7">
        <v>4596812359</v>
      </c>
      <c r="M514">
        <v>1</v>
      </c>
    </row>
    <row r="515" spans="1:13" x14ac:dyDescent="0.25">
      <c r="A515" t="s">
        <v>699</v>
      </c>
      <c r="B515" t="s">
        <v>474</v>
      </c>
      <c r="C515" t="s">
        <v>226</v>
      </c>
      <c r="D515" t="s">
        <v>233</v>
      </c>
      <c r="E515" t="s">
        <v>270</v>
      </c>
      <c r="F515" t="s">
        <v>14</v>
      </c>
      <c r="G515" s="8">
        <v>38718</v>
      </c>
      <c r="H515" t="s">
        <v>15</v>
      </c>
      <c r="I515" s="7">
        <v>0</v>
      </c>
      <c r="L515" s="7">
        <v>6739103718</v>
      </c>
      <c r="M515">
        <v>1</v>
      </c>
    </row>
    <row r="516" spans="1:13" x14ac:dyDescent="0.25">
      <c r="A516" t="s">
        <v>700</v>
      </c>
      <c r="B516" t="s">
        <v>474</v>
      </c>
      <c r="C516" t="s">
        <v>226</v>
      </c>
      <c r="D516" t="s">
        <v>234</v>
      </c>
      <c r="E516" t="s">
        <v>270</v>
      </c>
      <c r="F516" t="s">
        <v>14</v>
      </c>
      <c r="G516" s="8">
        <v>38718</v>
      </c>
      <c r="H516" t="s">
        <v>15</v>
      </c>
      <c r="I516" s="7">
        <v>0</v>
      </c>
      <c r="L516" s="7">
        <v>8239367205</v>
      </c>
      <c r="M516">
        <v>1</v>
      </c>
    </row>
    <row r="517" spans="1:13" x14ac:dyDescent="0.25">
      <c r="A517" t="s">
        <v>701</v>
      </c>
      <c r="B517" t="s">
        <v>474</v>
      </c>
      <c r="C517" t="s">
        <v>226</v>
      </c>
      <c r="D517" t="s">
        <v>235</v>
      </c>
      <c r="E517" t="s">
        <v>270</v>
      </c>
      <c r="F517" t="s">
        <v>14</v>
      </c>
      <c r="G517" s="8">
        <v>38718</v>
      </c>
      <c r="H517" t="s">
        <v>15</v>
      </c>
      <c r="I517" s="7">
        <v>0</v>
      </c>
      <c r="L517" s="7">
        <v>7955312120</v>
      </c>
      <c r="M517">
        <v>1</v>
      </c>
    </row>
    <row r="518" spans="1:13" x14ac:dyDescent="0.25">
      <c r="A518" t="s">
        <v>702</v>
      </c>
      <c r="B518" t="s">
        <v>474</v>
      </c>
      <c r="C518" t="s">
        <v>226</v>
      </c>
      <c r="D518" t="s">
        <v>570</v>
      </c>
      <c r="E518" t="s">
        <v>270</v>
      </c>
      <c r="F518" t="s">
        <v>14</v>
      </c>
      <c r="G518" s="8">
        <v>38718</v>
      </c>
      <c r="H518" t="s">
        <v>15</v>
      </c>
      <c r="I518" s="7">
        <v>0</v>
      </c>
      <c r="L518" s="7">
        <v>186808058</v>
      </c>
      <c r="M518">
        <v>1</v>
      </c>
    </row>
    <row r="519" spans="1:13" x14ac:dyDescent="0.25">
      <c r="A519" t="s">
        <v>703</v>
      </c>
      <c r="B519" t="s">
        <v>475</v>
      </c>
      <c r="C519" t="s">
        <v>236</v>
      </c>
      <c r="D519" t="s">
        <v>628</v>
      </c>
      <c r="E519" t="s">
        <v>270</v>
      </c>
      <c r="F519" t="s">
        <v>14</v>
      </c>
      <c r="G519" s="8">
        <v>38718</v>
      </c>
      <c r="H519" t="s">
        <v>15</v>
      </c>
      <c r="I519" s="7">
        <v>0</v>
      </c>
      <c r="L519" s="7">
        <v>33391986272</v>
      </c>
      <c r="M519">
        <v>1</v>
      </c>
    </row>
    <row r="520" spans="1:13" x14ac:dyDescent="0.25">
      <c r="A520" t="s">
        <v>704</v>
      </c>
      <c r="B520" t="s">
        <v>475</v>
      </c>
      <c r="C520" t="s">
        <v>236</v>
      </c>
      <c r="D520" t="s">
        <v>629</v>
      </c>
      <c r="E520" t="s">
        <v>270</v>
      </c>
      <c r="F520" t="s">
        <v>14</v>
      </c>
      <c r="G520" s="8">
        <v>38718</v>
      </c>
      <c r="H520" t="s">
        <v>15</v>
      </c>
      <c r="I520" s="7">
        <v>0</v>
      </c>
      <c r="L520" s="7">
        <v>28433897982</v>
      </c>
      <c r="M520">
        <v>1</v>
      </c>
    </row>
    <row r="521" spans="1:13" x14ac:dyDescent="0.25">
      <c r="A521" t="s">
        <v>705</v>
      </c>
      <c r="B521" t="s">
        <v>475</v>
      </c>
      <c r="C521" t="s">
        <v>236</v>
      </c>
      <c r="D521" t="s">
        <v>630</v>
      </c>
      <c r="E521" t="s">
        <v>270</v>
      </c>
      <c r="F521" t="s">
        <v>14</v>
      </c>
      <c r="G521" s="8">
        <v>38718</v>
      </c>
      <c r="H521" t="s">
        <v>15</v>
      </c>
      <c r="I521" s="7">
        <v>0</v>
      </c>
      <c r="L521" s="7">
        <v>41655996484</v>
      </c>
      <c r="M521">
        <v>1</v>
      </c>
    </row>
    <row r="522" spans="1:13" x14ac:dyDescent="0.25">
      <c r="A522" t="s">
        <v>706</v>
      </c>
      <c r="B522" t="s">
        <v>475</v>
      </c>
      <c r="C522" t="s">
        <v>236</v>
      </c>
      <c r="D522" t="s">
        <v>631</v>
      </c>
      <c r="E522" t="s">
        <v>270</v>
      </c>
      <c r="F522" t="s">
        <v>14</v>
      </c>
      <c r="G522" s="8">
        <v>38718</v>
      </c>
      <c r="H522" t="s">
        <v>15</v>
      </c>
      <c r="I522" s="7">
        <v>0</v>
      </c>
      <c r="L522" s="7">
        <v>17683096128</v>
      </c>
      <c r="M522">
        <v>1</v>
      </c>
    </row>
    <row r="523" spans="1:13" x14ac:dyDescent="0.25">
      <c r="A523" t="s">
        <v>707</v>
      </c>
      <c r="B523" t="s">
        <v>475</v>
      </c>
      <c r="C523" t="s">
        <v>236</v>
      </c>
      <c r="D523" t="s">
        <v>632</v>
      </c>
      <c r="E523" t="s">
        <v>269</v>
      </c>
      <c r="F523" t="s">
        <v>14</v>
      </c>
      <c r="G523" s="8">
        <v>38718</v>
      </c>
      <c r="H523" t="s">
        <v>15</v>
      </c>
      <c r="I523" s="7">
        <v>0</v>
      </c>
      <c r="L523" s="7">
        <v>38791266538</v>
      </c>
      <c r="M523">
        <v>1</v>
      </c>
    </row>
    <row r="524" spans="1:13" x14ac:dyDescent="0.25">
      <c r="A524" t="s">
        <v>708</v>
      </c>
      <c r="B524" t="s">
        <v>476</v>
      </c>
      <c r="C524" t="s">
        <v>237</v>
      </c>
      <c r="D524" t="s">
        <v>242</v>
      </c>
      <c r="E524" t="s">
        <v>270</v>
      </c>
      <c r="F524" t="s">
        <v>14</v>
      </c>
      <c r="G524" s="8">
        <v>38718</v>
      </c>
      <c r="H524" t="s">
        <v>15</v>
      </c>
      <c r="I524" s="7">
        <v>0</v>
      </c>
      <c r="L524" s="7">
        <v>77422761</v>
      </c>
      <c r="M524">
        <v>1</v>
      </c>
    </row>
    <row r="525" spans="1:13" x14ac:dyDescent="0.25">
      <c r="A525" t="s">
        <v>709</v>
      </c>
      <c r="B525" t="s">
        <v>476</v>
      </c>
      <c r="C525" t="s">
        <v>237</v>
      </c>
      <c r="D525" t="s">
        <v>228</v>
      </c>
      <c r="E525" t="s">
        <v>270</v>
      </c>
      <c r="F525" t="s">
        <v>14</v>
      </c>
      <c r="G525" s="8">
        <v>38718</v>
      </c>
      <c r="H525" t="s">
        <v>15</v>
      </c>
      <c r="I525" s="7">
        <v>0</v>
      </c>
      <c r="L525" s="7">
        <v>2672173342</v>
      </c>
      <c r="M525">
        <v>1</v>
      </c>
    </row>
    <row r="526" spans="1:13" x14ac:dyDescent="0.25">
      <c r="A526" t="s">
        <v>710</v>
      </c>
      <c r="B526" t="s">
        <v>476</v>
      </c>
      <c r="C526" t="s">
        <v>237</v>
      </c>
      <c r="D526" t="s">
        <v>464</v>
      </c>
      <c r="E526" t="s">
        <v>270</v>
      </c>
      <c r="F526" t="s">
        <v>14</v>
      </c>
      <c r="G526" s="8">
        <v>38718</v>
      </c>
      <c r="H526" t="s">
        <v>15</v>
      </c>
      <c r="I526" s="7">
        <v>0</v>
      </c>
      <c r="L526" s="7">
        <v>1120256617</v>
      </c>
      <c r="M526">
        <v>1</v>
      </c>
    </row>
    <row r="527" spans="1:13" x14ac:dyDescent="0.25">
      <c r="A527" t="s">
        <v>711</v>
      </c>
      <c r="B527" t="s">
        <v>476</v>
      </c>
      <c r="C527" t="s">
        <v>237</v>
      </c>
      <c r="D527" t="s">
        <v>238</v>
      </c>
      <c r="E527" t="s">
        <v>270</v>
      </c>
      <c r="F527" t="s">
        <v>14</v>
      </c>
      <c r="G527" s="8">
        <v>38718</v>
      </c>
      <c r="H527" t="s">
        <v>15</v>
      </c>
      <c r="I527" s="7">
        <v>0</v>
      </c>
      <c r="L527" s="7">
        <v>858542993</v>
      </c>
      <c r="M527">
        <v>1</v>
      </c>
    </row>
    <row r="528" spans="1:13" x14ac:dyDescent="0.25">
      <c r="A528" t="s">
        <v>712</v>
      </c>
      <c r="B528" t="s">
        <v>476</v>
      </c>
      <c r="C528" t="s">
        <v>237</v>
      </c>
      <c r="D528" t="s">
        <v>239</v>
      </c>
      <c r="E528" t="s">
        <v>270</v>
      </c>
      <c r="F528" t="s">
        <v>14</v>
      </c>
      <c r="G528" s="8">
        <v>38718</v>
      </c>
      <c r="H528" t="s">
        <v>15</v>
      </c>
      <c r="I528" s="7">
        <v>0</v>
      </c>
      <c r="L528" s="7">
        <v>857579764</v>
      </c>
      <c r="M528">
        <v>1</v>
      </c>
    </row>
    <row r="529" spans="1:13" x14ac:dyDescent="0.25">
      <c r="A529" t="s">
        <v>713</v>
      </c>
      <c r="B529" t="s">
        <v>476</v>
      </c>
      <c r="C529" t="s">
        <v>237</v>
      </c>
      <c r="D529" t="s">
        <v>240</v>
      </c>
      <c r="E529" t="s">
        <v>270</v>
      </c>
      <c r="F529" t="s">
        <v>14</v>
      </c>
      <c r="G529" s="8">
        <v>38718</v>
      </c>
      <c r="H529" t="s">
        <v>15</v>
      </c>
      <c r="I529" s="7">
        <v>0</v>
      </c>
      <c r="L529" s="7">
        <v>93471759</v>
      </c>
      <c r="M529">
        <v>1</v>
      </c>
    </row>
    <row r="530" spans="1:13" x14ac:dyDescent="0.25">
      <c r="A530" t="s">
        <v>714</v>
      </c>
      <c r="B530" t="s">
        <v>476</v>
      </c>
      <c r="C530" t="s">
        <v>237</v>
      </c>
      <c r="D530" t="s">
        <v>241</v>
      </c>
      <c r="E530" t="s">
        <v>270</v>
      </c>
      <c r="F530" t="s">
        <v>14</v>
      </c>
      <c r="G530" s="8">
        <v>38718</v>
      </c>
      <c r="H530" t="s">
        <v>15</v>
      </c>
      <c r="I530" s="7">
        <v>0</v>
      </c>
      <c r="L530" s="7">
        <v>53446428</v>
      </c>
      <c r="M530">
        <v>1</v>
      </c>
    </row>
    <row r="531" spans="1:13" x14ac:dyDescent="0.25">
      <c r="A531" t="s">
        <v>715</v>
      </c>
      <c r="B531" t="s">
        <v>477</v>
      </c>
      <c r="C531" t="s">
        <v>243</v>
      </c>
      <c r="D531" t="s">
        <v>378</v>
      </c>
      <c r="E531" t="s">
        <v>270</v>
      </c>
      <c r="F531" t="s">
        <v>14</v>
      </c>
      <c r="G531" s="8">
        <v>38718</v>
      </c>
      <c r="H531" t="s">
        <v>15</v>
      </c>
      <c r="I531" s="7">
        <v>0</v>
      </c>
      <c r="L531" s="7">
        <v>3795039921</v>
      </c>
      <c r="M531">
        <v>1</v>
      </c>
    </row>
    <row r="532" spans="1:13" x14ac:dyDescent="0.25">
      <c r="A532" t="s">
        <v>716</v>
      </c>
      <c r="B532" t="s">
        <v>477</v>
      </c>
      <c r="C532" t="s">
        <v>243</v>
      </c>
      <c r="D532" t="s">
        <v>360</v>
      </c>
      <c r="E532" t="s">
        <v>270</v>
      </c>
      <c r="F532" t="s">
        <v>14</v>
      </c>
      <c r="G532" s="8">
        <v>38718</v>
      </c>
      <c r="H532" t="s">
        <v>15</v>
      </c>
      <c r="I532" s="7">
        <v>0</v>
      </c>
      <c r="L532" s="7">
        <v>4697527012</v>
      </c>
      <c r="M532">
        <v>1</v>
      </c>
    </row>
    <row r="533" spans="1:13" x14ac:dyDescent="0.25">
      <c r="A533" t="s">
        <v>717</v>
      </c>
      <c r="B533" t="s">
        <v>477</v>
      </c>
      <c r="C533" t="s">
        <v>243</v>
      </c>
      <c r="D533" t="s">
        <v>581</v>
      </c>
      <c r="E533" t="s">
        <v>270</v>
      </c>
      <c r="F533" t="s">
        <v>14</v>
      </c>
      <c r="G533" s="8">
        <v>38718</v>
      </c>
      <c r="H533" t="s">
        <v>15</v>
      </c>
      <c r="I533" s="7">
        <v>0</v>
      </c>
      <c r="L533" s="7">
        <v>89940181951</v>
      </c>
      <c r="M533">
        <v>1</v>
      </c>
    </row>
    <row r="534" spans="1:13" x14ac:dyDescent="0.25">
      <c r="A534" t="s">
        <v>718</v>
      </c>
      <c r="B534" t="s">
        <v>246</v>
      </c>
      <c r="C534" t="s">
        <v>246</v>
      </c>
      <c r="D534" t="s">
        <v>203</v>
      </c>
      <c r="E534" t="s">
        <v>269</v>
      </c>
      <c r="F534" t="s">
        <v>14</v>
      </c>
      <c r="G534" s="8">
        <v>38718</v>
      </c>
      <c r="H534" t="s">
        <v>15</v>
      </c>
      <c r="I534" s="7">
        <v>0</v>
      </c>
      <c r="L534" s="7">
        <v>42773601120</v>
      </c>
      <c r="M534">
        <v>1</v>
      </c>
    </row>
    <row r="535" spans="1:13" x14ac:dyDescent="0.25">
      <c r="A535" t="s">
        <v>719</v>
      </c>
      <c r="B535" t="s">
        <v>478</v>
      </c>
      <c r="C535" t="s">
        <v>244</v>
      </c>
      <c r="D535" t="s">
        <v>245</v>
      </c>
      <c r="E535" t="s">
        <v>269</v>
      </c>
      <c r="F535" t="s">
        <v>14</v>
      </c>
      <c r="G535" s="8">
        <v>38718</v>
      </c>
      <c r="H535" t="s">
        <v>15</v>
      </c>
      <c r="I535" s="7">
        <v>0</v>
      </c>
      <c r="L535" s="7">
        <v>69558139000</v>
      </c>
      <c r="M535">
        <v>1</v>
      </c>
    </row>
    <row r="536" spans="1:13" x14ac:dyDescent="0.25">
      <c r="A536" t="s">
        <v>720</v>
      </c>
      <c r="B536" t="s">
        <v>478</v>
      </c>
      <c r="C536" t="s">
        <v>244</v>
      </c>
      <c r="D536" t="s">
        <v>460</v>
      </c>
      <c r="E536" t="s">
        <v>269</v>
      </c>
      <c r="F536" t="s">
        <v>14</v>
      </c>
      <c r="G536" s="8">
        <v>38718</v>
      </c>
      <c r="H536" t="s">
        <v>15</v>
      </c>
      <c r="I536" s="7">
        <v>0</v>
      </c>
      <c r="L536" s="7">
        <v>40918920000</v>
      </c>
      <c r="M536">
        <v>1</v>
      </c>
    </row>
    <row r="537" spans="1:13" x14ac:dyDescent="0.25">
      <c r="A537" t="s">
        <v>721</v>
      </c>
      <c r="B537" t="s">
        <v>479</v>
      </c>
      <c r="C537" t="s">
        <v>247</v>
      </c>
      <c r="D537" t="s">
        <v>203</v>
      </c>
      <c r="E537" t="s">
        <v>269</v>
      </c>
      <c r="F537" t="s">
        <v>14</v>
      </c>
      <c r="G537" s="8">
        <v>38718</v>
      </c>
      <c r="H537" t="s">
        <v>15</v>
      </c>
      <c r="I537" s="7">
        <v>0</v>
      </c>
      <c r="L537" s="7">
        <v>20401799000</v>
      </c>
      <c r="M537">
        <v>1</v>
      </c>
    </row>
    <row r="538" spans="1:13" x14ac:dyDescent="0.25">
      <c r="A538" t="s">
        <v>722</v>
      </c>
      <c r="B538" t="s">
        <v>480</v>
      </c>
      <c r="C538" t="s">
        <v>268</v>
      </c>
      <c r="D538" t="s">
        <v>203</v>
      </c>
      <c r="E538" t="s">
        <v>269</v>
      </c>
      <c r="F538" t="s">
        <v>14</v>
      </c>
      <c r="G538" s="8">
        <v>38718</v>
      </c>
      <c r="H538" t="s">
        <v>15</v>
      </c>
      <c r="I538" s="7">
        <v>0</v>
      </c>
      <c r="L538" s="7">
        <v>14029578005</v>
      </c>
      <c r="M538">
        <v>1</v>
      </c>
    </row>
    <row r="539" spans="1:13" x14ac:dyDescent="0.25">
      <c r="A539" t="s">
        <v>723</v>
      </c>
      <c r="B539" t="s">
        <v>481</v>
      </c>
      <c r="C539" t="s">
        <v>248</v>
      </c>
      <c r="D539" t="s">
        <v>203</v>
      </c>
      <c r="E539" t="s">
        <v>269</v>
      </c>
      <c r="F539" t="s">
        <v>14</v>
      </c>
      <c r="G539" s="8">
        <v>38718</v>
      </c>
      <c r="H539" t="s">
        <v>15</v>
      </c>
      <c r="I539" s="7">
        <v>0</v>
      </c>
      <c r="L539" s="7">
        <v>24360197000</v>
      </c>
      <c r="M539">
        <v>1</v>
      </c>
    </row>
    <row r="540" spans="1:13" x14ac:dyDescent="0.25">
      <c r="A540" t="s">
        <v>724</v>
      </c>
      <c r="B540" t="s">
        <v>482</v>
      </c>
      <c r="C540" t="s">
        <v>249</v>
      </c>
      <c r="D540" t="s">
        <v>203</v>
      </c>
      <c r="E540" t="s">
        <v>269</v>
      </c>
      <c r="F540" t="s">
        <v>14</v>
      </c>
      <c r="G540" s="8">
        <v>38718</v>
      </c>
      <c r="H540" t="s">
        <v>15</v>
      </c>
      <c r="I540" s="7">
        <v>0</v>
      </c>
      <c r="L540" s="7">
        <v>91622025169</v>
      </c>
      <c r="M540">
        <v>1</v>
      </c>
    </row>
    <row r="541" spans="1:13" x14ac:dyDescent="0.25">
      <c r="A541" t="s">
        <v>725</v>
      </c>
      <c r="B541" t="s">
        <v>330</v>
      </c>
      <c r="C541" t="s">
        <v>250</v>
      </c>
      <c r="D541" t="s">
        <v>252</v>
      </c>
      <c r="E541" t="s">
        <v>270</v>
      </c>
      <c r="F541" t="s">
        <v>14</v>
      </c>
      <c r="G541" s="8">
        <v>38718</v>
      </c>
      <c r="H541" t="s">
        <v>15</v>
      </c>
      <c r="I541" s="7">
        <v>0</v>
      </c>
      <c r="L541" s="7">
        <v>10772268571</v>
      </c>
      <c r="M541">
        <v>1</v>
      </c>
    </row>
    <row r="542" spans="1:13" x14ac:dyDescent="0.25">
      <c r="A542" t="s">
        <v>726</v>
      </c>
      <c r="B542" t="s">
        <v>330</v>
      </c>
      <c r="C542" t="s">
        <v>250</v>
      </c>
      <c r="D542" t="s">
        <v>253</v>
      </c>
      <c r="E542" t="s">
        <v>270</v>
      </c>
      <c r="F542" t="s">
        <v>14</v>
      </c>
      <c r="G542" s="8">
        <v>38718</v>
      </c>
      <c r="H542" t="s">
        <v>15</v>
      </c>
      <c r="I542" s="7">
        <v>0</v>
      </c>
      <c r="L542" s="7">
        <v>3480752374</v>
      </c>
      <c r="M542">
        <v>1</v>
      </c>
    </row>
    <row r="543" spans="1:13" x14ac:dyDescent="0.25">
      <c r="A543" t="s">
        <v>727</v>
      </c>
      <c r="B543" t="s">
        <v>330</v>
      </c>
      <c r="C543" t="s">
        <v>250</v>
      </c>
      <c r="D543" t="s">
        <v>254</v>
      </c>
      <c r="E543" t="s">
        <v>270</v>
      </c>
      <c r="F543" t="s">
        <v>14</v>
      </c>
      <c r="G543" s="8">
        <v>38718</v>
      </c>
      <c r="H543" t="s">
        <v>15</v>
      </c>
      <c r="I543" s="7">
        <v>0</v>
      </c>
      <c r="L543" s="7">
        <v>13604302435</v>
      </c>
      <c r="M543">
        <v>1</v>
      </c>
    </row>
    <row r="544" spans="1:13" x14ac:dyDescent="0.25">
      <c r="A544" t="s">
        <v>728</v>
      </c>
      <c r="B544" t="s">
        <v>330</v>
      </c>
      <c r="C544" t="s">
        <v>250</v>
      </c>
      <c r="D544" t="s">
        <v>633</v>
      </c>
      <c r="E544" t="s">
        <v>269</v>
      </c>
      <c r="F544" t="s">
        <v>14</v>
      </c>
      <c r="G544" s="8">
        <v>38718</v>
      </c>
      <c r="H544" t="s">
        <v>15</v>
      </c>
      <c r="I544" s="7">
        <v>0</v>
      </c>
      <c r="L544" s="7">
        <v>1140113184125</v>
      </c>
      <c r="M544">
        <v>1</v>
      </c>
    </row>
    <row r="545" spans="1:13" x14ac:dyDescent="0.25">
      <c r="A545" t="s">
        <v>729</v>
      </c>
      <c r="B545" t="s">
        <v>330</v>
      </c>
      <c r="C545" t="s">
        <v>250</v>
      </c>
      <c r="D545" t="s">
        <v>634</v>
      </c>
      <c r="E545" t="s">
        <v>269</v>
      </c>
      <c r="F545" t="s">
        <v>14</v>
      </c>
      <c r="G545" s="8">
        <v>38718</v>
      </c>
      <c r="H545" t="s">
        <v>15</v>
      </c>
      <c r="I545" s="7">
        <v>0</v>
      </c>
      <c r="L545" s="7">
        <v>237174933919</v>
      </c>
      <c r="M545">
        <v>1</v>
      </c>
    </row>
    <row r="546" spans="1:13" x14ac:dyDescent="0.25">
      <c r="A546" t="s">
        <v>730</v>
      </c>
      <c r="B546" t="s">
        <v>330</v>
      </c>
      <c r="C546" t="s">
        <v>250</v>
      </c>
      <c r="D546" t="s">
        <v>599</v>
      </c>
      <c r="E546" t="s">
        <v>270</v>
      </c>
      <c r="F546" t="s">
        <v>14</v>
      </c>
      <c r="G546" s="8">
        <v>38718</v>
      </c>
      <c r="H546" t="s">
        <v>15</v>
      </c>
      <c r="I546" s="7">
        <v>0</v>
      </c>
      <c r="L546" s="7">
        <v>49186447</v>
      </c>
      <c r="M546">
        <v>1</v>
      </c>
    </row>
    <row r="547" spans="1:13" x14ac:dyDescent="0.25">
      <c r="A547" t="s">
        <v>731</v>
      </c>
      <c r="B547" t="s">
        <v>483</v>
      </c>
      <c r="C547" t="s">
        <v>255</v>
      </c>
      <c r="D547" t="s">
        <v>205</v>
      </c>
      <c r="E547" t="s">
        <v>270</v>
      </c>
      <c r="F547" t="s">
        <v>14</v>
      </c>
      <c r="G547" s="8">
        <v>38718</v>
      </c>
      <c r="H547" t="s">
        <v>15</v>
      </c>
      <c r="I547" s="7">
        <v>10263487</v>
      </c>
      <c r="L547" s="7">
        <v>6917962126</v>
      </c>
      <c r="M547">
        <v>1</v>
      </c>
    </row>
    <row r="548" spans="1:13" x14ac:dyDescent="0.25">
      <c r="A548" t="s">
        <v>732</v>
      </c>
      <c r="B548" t="s">
        <v>483</v>
      </c>
      <c r="C548" t="s">
        <v>255</v>
      </c>
      <c r="D548" t="s">
        <v>203</v>
      </c>
      <c r="E548" t="s">
        <v>269</v>
      </c>
      <c r="F548" t="s">
        <v>14</v>
      </c>
      <c r="G548" s="8">
        <v>38718</v>
      </c>
      <c r="H548" t="s">
        <v>15</v>
      </c>
      <c r="I548" s="7">
        <v>0</v>
      </c>
      <c r="L548" s="7">
        <v>2428869723</v>
      </c>
      <c r="M548">
        <v>1</v>
      </c>
    </row>
    <row r="549" spans="1:13" x14ac:dyDescent="0.25">
      <c r="A549" t="s">
        <v>733</v>
      </c>
      <c r="B549" t="s">
        <v>636</v>
      </c>
      <c r="C549" t="s">
        <v>635</v>
      </c>
      <c r="D549" t="s">
        <v>304</v>
      </c>
      <c r="E549" t="s">
        <v>270</v>
      </c>
      <c r="F549" t="s">
        <v>14</v>
      </c>
      <c r="G549" s="8">
        <v>38718</v>
      </c>
      <c r="H549" t="s">
        <v>15</v>
      </c>
      <c r="I549" s="7">
        <v>0</v>
      </c>
      <c r="L549" s="7">
        <v>4565783313</v>
      </c>
      <c r="M549">
        <v>1</v>
      </c>
    </row>
    <row r="550" spans="1:13" x14ac:dyDescent="0.25">
      <c r="A550" t="s">
        <v>734</v>
      </c>
      <c r="B550" t="s">
        <v>636</v>
      </c>
      <c r="C550" t="s">
        <v>635</v>
      </c>
      <c r="D550" t="s">
        <v>303</v>
      </c>
      <c r="E550" t="s">
        <v>270</v>
      </c>
      <c r="F550" t="s">
        <v>14</v>
      </c>
      <c r="G550" s="8">
        <v>38718</v>
      </c>
      <c r="H550" t="s">
        <v>15</v>
      </c>
      <c r="I550" s="7">
        <v>0</v>
      </c>
      <c r="L550" s="7">
        <v>3476303006</v>
      </c>
      <c r="M550">
        <v>1</v>
      </c>
    </row>
    <row r="551" spans="1:13" x14ac:dyDescent="0.25">
      <c r="A551" t="s">
        <v>735</v>
      </c>
      <c r="B551" t="s">
        <v>636</v>
      </c>
      <c r="C551" t="s">
        <v>635</v>
      </c>
      <c r="D551" t="s">
        <v>302</v>
      </c>
      <c r="E551" t="s">
        <v>270</v>
      </c>
      <c r="F551" t="s">
        <v>14</v>
      </c>
      <c r="G551" s="8">
        <v>38718</v>
      </c>
      <c r="H551" t="s">
        <v>15</v>
      </c>
      <c r="I551" s="7">
        <v>0</v>
      </c>
      <c r="L551" s="7">
        <v>2100767205</v>
      </c>
      <c r="M551">
        <v>1</v>
      </c>
    </row>
    <row r="552" spans="1:13" x14ac:dyDescent="0.25">
      <c r="A552" t="s">
        <v>736</v>
      </c>
      <c r="B552" t="s">
        <v>636</v>
      </c>
      <c r="C552" t="s">
        <v>635</v>
      </c>
      <c r="D552" t="s">
        <v>205</v>
      </c>
      <c r="E552" t="s">
        <v>270</v>
      </c>
      <c r="F552" t="s">
        <v>14</v>
      </c>
      <c r="G552" s="8">
        <v>38718</v>
      </c>
      <c r="H552" t="s">
        <v>15</v>
      </c>
      <c r="I552" s="7">
        <v>0</v>
      </c>
      <c r="L552" s="7">
        <v>20886055390</v>
      </c>
      <c r="M552">
        <v>1</v>
      </c>
    </row>
    <row r="553" spans="1:13" x14ac:dyDescent="0.25">
      <c r="A553" t="s">
        <v>737</v>
      </c>
      <c r="B553" t="s">
        <v>636</v>
      </c>
      <c r="C553" t="s">
        <v>635</v>
      </c>
      <c r="D553" t="s">
        <v>203</v>
      </c>
      <c r="E553" t="s">
        <v>269</v>
      </c>
      <c r="F553" t="s">
        <v>14</v>
      </c>
      <c r="G553" s="8">
        <v>38718</v>
      </c>
      <c r="H553" t="s">
        <v>15</v>
      </c>
      <c r="I553" s="7">
        <v>0</v>
      </c>
      <c r="L553" s="7">
        <v>1256491994424</v>
      </c>
      <c r="M553">
        <v>1</v>
      </c>
    </row>
    <row r="554" spans="1:13" x14ac:dyDescent="0.25">
      <c r="A554" t="s">
        <v>738</v>
      </c>
      <c r="B554" t="s">
        <v>484</v>
      </c>
      <c r="C554" t="s">
        <v>256</v>
      </c>
      <c r="D554" t="s">
        <v>208</v>
      </c>
      <c r="E554" t="s">
        <v>270</v>
      </c>
      <c r="F554" t="s">
        <v>14</v>
      </c>
      <c r="G554" s="8">
        <v>38718</v>
      </c>
      <c r="H554" t="s">
        <v>15</v>
      </c>
      <c r="I554" s="7">
        <v>0</v>
      </c>
      <c r="L554" s="7">
        <v>429346911</v>
      </c>
      <c r="M554">
        <v>1</v>
      </c>
    </row>
    <row r="555" spans="1:13" x14ac:dyDescent="0.25">
      <c r="A555" t="s">
        <v>739</v>
      </c>
      <c r="B555" t="s">
        <v>484</v>
      </c>
      <c r="C555" t="s">
        <v>256</v>
      </c>
      <c r="D555" t="s">
        <v>209</v>
      </c>
      <c r="E555" t="s">
        <v>270</v>
      </c>
      <c r="F555" t="s">
        <v>14</v>
      </c>
      <c r="G555" s="8">
        <v>38718</v>
      </c>
      <c r="H555" t="s">
        <v>15</v>
      </c>
      <c r="I555" s="7">
        <v>0</v>
      </c>
      <c r="L555" s="7">
        <v>630379359</v>
      </c>
      <c r="M555">
        <v>1</v>
      </c>
    </row>
    <row r="556" spans="1:13" x14ac:dyDescent="0.25">
      <c r="A556" t="s">
        <v>740</v>
      </c>
      <c r="B556" t="s">
        <v>484</v>
      </c>
      <c r="C556" t="s">
        <v>256</v>
      </c>
      <c r="D556" t="s">
        <v>203</v>
      </c>
      <c r="E556" t="s">
        <v>269</v>
      </c>
      <c r="F556" t="s">
        <v>14</v>
      </c>
      <c r="G556" s="8">
        <v>38718</v>
      </c>
      <c r="H556" t="s">
        <v>15</v>
      </c>
      <c r="I556" s="7">
        <v>0</v>
      </c>
      <c r="L556" s="7">
        <v>88224453830</v>
      </c>
      <c r="M556">
        <v>1</v>
      </c>
    </row>
    <row r="557" spans="1:13" x14ac:dyDescent="0.25">
      <c r="A557" t="s">
        <v>741</v>
      </c>
      <c r="B557" t="s">
        <v>485</v>
      </c>
      <c r="C557" t="s">
        <v>257</v>
      </c>
      <c r="D557" t="s">
        <v>258</v>
      </c>
      <c r="E557" t="s">
        <v>270</v>
      </c>
      <c r="F557" t="s">
        <v>14</v>
      </c>
      <c r="G557" s="8">
        <v>38718</v>
      </c>
      <c r="H557" t="s">
        <v>15</v>
      </c>
      <c r="I557" s="7">
        <v>0</v>
      </c>
      <c r="L557" s="7">
        <v>2398957441</v>
      </c>
      <c r="M557">
        <v>1</v>
      </c>
    </row>
    <row r="558" spans="1:13" x14ac:dyDescent="0.25">
      <c r="A558" t="s">
        <v>742</v>
      </c>
      <c r="B558" t="s">
        <v>485</v>
      </c>
      <c r="C558" t="s">
        <v>257</v>
      </c>
      <c r="D558" t="s">
        <v>259</v>
      </c>
      <c r="E558" t="s">
        <v>270</v>
      </c>
      <c r="F558" s="8" t="s">
        <v>14</v>
      </c>
      <c r="G558" s="8">
        <v>38718</v>
      </c>
      <c r="H558" t="s">
        <v>15</v>
      </c>
      <c r="I558" s="7">
        <v>0</v>
      </c>
      <c r="L558" s="7">
        <v>87556207</v>
      </c>
      <c r="M558">
        <v>1</v>
      </c>
    </row>
    <row r="559" spans="1:13" x14ac:dyDescent="0.25">
      <c r="A559" t="s">
        <v>743</v>
      </c>
      <c r="B559" t="s">
        <v>485</v>
      </c>
      <c r="C559" t="s">
        <v>257</v>
      </c>
      <c r="D559" t="s">
        <v>260</v>
      </c>
      <c r="E559" t="s">
        <v>270</v>
      </c>
      <c r="F559" s="8" t="s">
        <v>14</v>
      </c>
      <c r="G559" s="8">
        <v>38718</v>
      </c>
      <c r="H559" t="s">
        <v>15</v>
      </c>
      <c r="I559" s="7">
        <v>0</v>
      </c>
      <c r="L559" s="7">
        <v>145097351</v>
      </c>
      <c r="M559">
        <v>1</v>
      </c>
    </row>
    <row r="560" spans="1:13" x14ac:dyDescent="0.25">
      <c r="A560" t="s">
        <v>744</v>
      </c>
      <c r="B560" t="s">
        <v>485</v>
      </c>
      <c r="C560" t="s">
        <v>257</v>
      </c>
      <c r="D560" t="s">
        <v>261</v>
      </c>
      <c r="E560" t="s">
        <v>270</v>
      </c>
      <c r="F560" s="8" t="s">
        <v>14</v>
      </c>
      <c r="G560" s="8">
        <v>38718</v>
      </c>
      <c r="H560" t="s">
        <v>15</v>
      </c>
      <c r="I560" s="7">
        <v>0</v>
      </c>
      <c r="L560" s="7">
        <v>88988160</v>
      </c>
      <c r="M560">
        <v>1</v>
      </c>
    </row>
    <row r="561" spans="1:13" x14ac:dyDescent="0.25">
      <c r="A561" t="s">
        <v>745</v>
      </c>
      <c r="B561" t="s">
        <v>486</v>
      </c>
      <c r="C561" t="s">
        <v>262</v>
      </c>
      <c r="D561" t="s">
        <v>263</v>
      </c>
      <c r="E561" t="s">
        <v>270</v>
      </c>
      <c r="F561" s="8" t="s">
        <v>14</v>
      </c>
      <c r="G561" s="8">
        <v>38718</v>
      </c>
      <c r="H561" t="s">
        <v>15</v>
      </c>
      <c r="I561" s="7">
        <v>0</v>
      </c>
      <c r="L561" s="7">
        <v>27282552000</v>
      </c>
      <c r="M561">
        <v>1</v>
      </c>
    </row>
    <row r="562" spans="1:13" x14ac:dyDescent="0.25">
      <c r="A562" t="s">
        <v>746</v>
      </c>
      <c r="B562" t="s">
        <v>486</v>
      </c>
      <c r="C562" t="s">
        <v>262</v>
      </c>
      <c r="D562" t="s">
        <v>264</v>
      </c>
      <c r="E562" t="s">
        <v>270</v>
      </c>
      <c r="F562" s="8" t="s">
        <v>14</v>
      </c>
      <c r="G562" s="8">
        <v>38718</v>
      </c>
      <c r="H562" t="s">
        <v>15</v>
      </c>
      <c r="I562" s="7">
        <v>0</v>
      </c>
      <c r="L562" s="7">
        <v>5427913000</v>
      </c>
      <c r="M562">
        <v>1</v>
      </c>
    </row>
    <row r="563" spans="1:13" x14ac:dyDescent="0.25">
      <c r="A563" t="s">
        <v>747</v>
      </c>
      <c r="B563" t="s">
        <v>486</v>
      </c>
      <c r="C563" t="s">
        <v>262</v>
      </c>
      <c r="D563" t="s">
        <v>265</v>
      </c>
      <c r="E563" t="s">
        <v>270</v>
      </c>
      <c r="F563" s="8" t="s">
        <v>14</v>
      </c>
      <c r="G563" s="8">
        <v>38718</v>
      </c>
      <c r="H563" t="s">
        <v>15</v>
      </c>
      <c r="I563" s="7">
        <v>0</v>
      </c>
      <c r="L563" s="7">
        <v>950652000</v>
      </c>
      <c r="M563">
        <v>1</v>
      </c>
    </row>
    <row r="564" spans="1:13" x14ac:dyDescent="0.25">
      <c r="A564" t="s">
        <v>748</v>
      </c>
      <c r="B564" t="s">
        <v>486</v>
      </c>
      <c r="C564" t="s">
        <v>262</v>
      </c>
      <c r="D564" t="s">
        <v>203</v>
      </c>
      <c r="E564" t="s">
        <v>269</v>
      </c>
      <c r="F564" s="8" t="s">
        <v>14</v>
      </c>
      <c r="G564" s="8">
        <v>38718</v>
      </c>
      <c r="H564" t="s">
        <v>15</v>
      </c>
      <c r="I564" s="7">
        <v>0</v>
      </c>
      <c r="L564" s="7">
        <v>134097058000</v>
      </c>
      <c r="M564">
        <v>1</v>
      </c>
    </row>
    <row r="565" spans="1:13" x14ac:dyDescent="0.25">
      <c r="A565" t="s">
        <v>749</v>
      </c>
      <c r="B565" t="s">
        <v>332</v>
      </c>
      <c r="C565" t="s">
        <v>266</v>
      </c>
      <c r="D565" t="s">
        <v>267</v>
      </c>
      <c r="E565" t="s">
        <v>270</v>
      </c>
      <c r="F565" s="8" t="s">
        <v>14</v>
      </c>
      <c r="G565" s="8">
        <v>38718</v>
      </c>
      <c r="H565" t="s">
        <v>15</v>
      </c>
      <c r="I565" s="7">
        <v>0</v>
      </c>
      <c r="L565" s="7">
        <v>2421364394</v>
      </c>
      <c r="M565">
        <v>1</v>
      </c>
    </row>
    <row r="566" spans="1:13" x14ac:dyDescent="0.25">
      <c r="A566" t="s">
        <v>750</v>
      </c>
      <c r="B566" t="s">
        <v>332</v>
      </c>
      <c r="C566" t="s">
        <v>266</v>
      </c>
      <c r="D566" t="s">
        <v>590</v>
      </c>
      <c r="E566" t="s">
        <v>270</v>
      </c>
      <c r="F566" s="8" t="s">
        <v>14</v>
      </c>
      <c r="G566" s="8">
        <v>38718</v>
      </c>
      <c r="H566" t="s">
        <v>15</v>
      </c>
      <c r="I566" s="7">
        <v>0</v>
      </c>
      <c r="L566" s="7">
        <v>1946905414</v>
      </c>
      <c r="M566">
        <v>1</v>
      </c>
    </row>
    <row r="567" spans="1:13" x14ac:dyDescent="0.25">
      <c r="A567" t="s">
        <v>751</v>
      </c>
      <c r="B567" t="s">
        <v>332</v>
      </c>
      <c r="C567" t="s">
        <v>266</v>
      </c>
      <c r="D567" t="s">
        <v>582</v>
      </c>
      <c r="E567" t="s">
        <v>270</v>
      </c>
      <c r="F567" s="8" t="s">
        <v>14</v>
      </c>
      <c r="G567" s="8">
        <v>38718</v>
      </c>
      <c r="H567" t="s">
        <v>15</v>
      </c>
      <c r="I567" s="7">
        <v>0</v>
      </c>
      <c r="L567" s="7">
        <v>102527329</v>
      </c>
      <c r="M567">
        <v>1</v>
      </c>
    </row>
    <row r="568" spans="1:13" x14ac:dyDescent="0.25">
      <c r="A568" t="s">
        <v>752</v>
      </c>
      <c r="B568" t="s">
        <v>332</v>
      </c>
      <c r="C568" t="s">
        <v>266</v>
      </c>
      <c r="D568" t="s">
        <v>203</v>
      </c>
      <c r="E568" t="s">
        <v>269</v>
      </c>
      <c r="F568" s="8" t="s">
        <v>14</v>
      </c>
      <c r="G568" s="8">
        <v>38718</v>
      </c>
      <c r="H568" t="s">
        <v>15</v>
      </c>
      <c r="I568" s="7">
        <v>0</v>
      </c>
      <c r="L568" s="7">
        <v>260926476812</v>
      </c>
      <c r="M568">
        <v>1</v>
      </c>
    </row>
    <row r="569" spans="1:13" x14ac:dyDescent="0.25">
      <c r="A569" t="s">
        <v>753</v>
      </c>
      <c r="B569" t="s">
        <v>487</v>
      </c>
      <c r="C569" t="s">
        <v>207</v>
      </c>
      <c r="D569" t="s">
        <v>208</v>
      </c>
      <c r="E569" t="s">
        <v>270</v>
      </c>
      <c r="F569" s="8" t="s">
        <v>14</v>
      </c>
      <c r="G569" s="8">
        <v>38718</v>
      </c>
      <c r="H569" t="s">
        <v>15</v>
      </c>
      <c r="I569" s="7">
        <v>0</v>
      </c>
      <c r="L569" s="7">
        <v>2389556713</v>
      </c>
      <c r="M569">
        <v>1</v>
      </c>
    </row>
    <row r="570" spans="1:13" x14ac:dyDescent="0.25">
      <c r="A570" t="s">
        <v>754</v>
      </c>
      <c r="B570" t="s">
        <v>487</v>
      </c>
      <c r="C570" t="s">
        <v>207</v>
      </c>
      <c r="D570" t="s">
        <v>209</v>
      </c>
      <c r="E570" t="s">
        <v>270</v>
      </c>
      <c r="F570" s="8" t="s">
        <v>14</v>
      </c>
      <c r="G570" s="8">
        <v>38718</v>
      </c>
      <c r="H570" t="s">
        <v>15</v>
      </c>
      <c r="I570" s="7">
        <v>0</v>
      </c>
      <c r="L570" s="7">
        <v>5701620841</v>
      </c>
      <c r="M570">
        <v>1</v>
      </c>
    </row>
    <row r="571" spans="1:13" x14ac:dyDescent="0.25">
      <c r="A571" t="s">
        <v>755</v>
      </c>
      <c r="B571" t="s">
        <v>487</v>
      </c>
      <c r="C571" t="s">
        <v>207</v>
      </c>
      <c r="D571" t="s">
        <v>210</v>
      </c>
      <c r="E571" t="s">
        <v>270</v>
      </c>
      <c r="F571" s="8" t="s">
        <v>14</v>
      </c>
      <c r="G571" s="8">
        <v>38718</v>
      </c>
      <c r="H571" t="s">
        <v>15</v>
      </c>
      <c r="I571" s="7">
        <v>0</v>
      </c>
      <c r="L571" s="7">
        <v>326696832</v>
      </c>
      <c r="M571">
        <v>1</v>
      </c>
    </row>
    <row r="572" spans="1:13" x14ac:dyDescent="0.25">
      <c r="A572" t="s">
        <v>756</v>
      </c>
      <c r="B572" t="s">
        <v>487</v>
      </c>
      <c r="C572" t="s">
        <v>207</v>
      </c>
      <c r="D572" t="s">
        <v>211</v>
      </c>
      <c r="E572" t="s">
        <v>269</v>
      </c>
      <c r="F572" s="8" t="s">
        <v>14</v>
      </c>
      <c r="G572" s="8">
        <v>38718</v>
      </c>
      <c r="H572" t="s">
        <v>15</v>
      </c>
      <c r="I572" s="7">
        <v>0</v>
      </c>
      <c r="L572" s="7">
        <v>370042694916</v>
      </c>
      <c r="M572">
        <v>1</v>
      </c>
    </row>
    <row r="573" spans="1:13" x14ac:dyDescent="0.25">
      <c r="A573" t="s">
        <v>757</v>
      </c>
      <c r="B573" t="s">
        <v>487</v>
      </c>
      <c r="C573" t="s">
        <v>207</v>
      </c>
      <c r="D573" t="s">
        <v>385</v>
      </c>
      <c r="E573" t="s">
        <v>270</v>
      </c>
      <c r="F573" s="8" t="s">
        <v>14</v>
      </c>
      <c r="G573" s="8">
        <v>38718</v>
      </c>
      <c r="H573" t="s">
        <v>15</v>
      </c>
      <c r="I573" s="7">
        <v>0</v>
      </c>
      <c r="L573" s="7">
        <v>777116048</v>
      </c>
      <c r="M573">
        <v>1</v>
      </c>
    </row>
    <row r="574" spans="1:13" x14ac:dyDescent="0.25">
      <c r="A574" t="s">
        <v>672</v>
      </c>
      <c r="B574" t="s">
        <v>470</v>
      </c>
      <c r="C574" t="s">
        <v>292</v>
      </c>
      <c r="D574" t="s">
        <v>307</v>
      </c>
      <c r="E574" t="s">
        <v>270</v>
      </c>
      <c r="F574" t="s">
        <v>17</v>
      </c>
      <c r="G574" s="8">
        <v>36923</v>
      </c>
      <c r="H574" t="s">
        <v>18</v>
      </c>
      <c r="I574" s="7">
        <v>0</v>
      </c>
      <c r="L574" s="7">
        <v>9764336905</v>
      </c>
      <c r="M574">
        <v>1</v>
      </c>
    </row>
    <row r="575" spans="1:13" x14ac:dyDescent="0.25">
      <c r="A575" t="s">
        <v>673</v>
      </c>
      <c r="B575" t="s">
        <v>470</v>
      </c>
      <c r="C575" t="s">
        <v>292</v>
      </c>
      <c r="D575" t="s">
        <v>206</v>
      </c>
      <c r="E575" t="s">
        <v>270</v>
      </c>
      <c r="F575" t="s">
        <v>17</v>
      </c>
      <c r="G575" s="8">
        <v>36923</v>
      </c>
      <c r="H575" t="s">
        <v>18</v>
      </c>
      <c r="I575" s="7">
        <v>0</v>
      </c>
      <c r="L575" s="7">
        <v>5411649516</v>
      </c>
      <c r="M575">
        <v>1</v>
      </c>
    </row>
    <row r="576" spans="1:13" x14ac:dyDescent="0.25">
      <c r="A576" t="s">
        <v>674</v>
      </c>
      <c r="B576" t="s">
        <v>470</v>
      </c>
      <c r="C576" t="s">
        <v>292</v>
      </c>
      <c r="D576" t="s">
        <v>203</v>
      </c>
      <c r="E576" t="s">
        <v>269</v>
      </c>
      <c r="F576" t="s">
        <v>17</v>
      </c>
      <c r="G576" s="8">
        <v>36923</v>
      </c>
      <c r="H576" t="s">
        <v>18</v>
      </c>
      <c r="I576" s="7">
        <v>0</v>
      </c>
      <c r="L576" s="7">
        <v>599483569520</v>
      </c>
      <c r="M576">
        <v>1</v>
      </c>
    </row>
    <row r="577" spans="1:13" x14ac:dyDescent="0.25">
      <c r="A577" t="s">
        <v>675</v>
      </c>
      <c r="B577" t="s">
        <v>470</v>
      </c>
      <c r="C577" t="s">
        <v>292</v>
      </c>
      <c r="D577" t="s">
        <v>306</v>
      </c>
      <c r="E577" t="s">
        <v>270</v>
      </c>
      <c r="F577" t="s">
        <v>17</v>
      </c>
      <c r="G577" s="8">
        <v>36923</v>
      </c>
      <c r="H577" t="s">
        <v>18</v>
      </c>
      <c r="I577" s="7">
        <v>0</v>
      </c>
      <c r="L577" s="7">
        <v>9122399685</v>
      </c>
      <c r="M577">
        <v>1</v>
      </c>
    </row>
    <row r="578" spans="1:13" x14ac:dyDescent="0.25">
      <c r="A578" t="s">
        <v>676</v>
      </c>
      <c r="B578" t="s">
        <v>331</v>
      </c>
      <c r="C578" t="s">
        <v>215</v>
      </c>
      <c r="D578" t="s">
        <v>251</v>
      </c>
      <c r="E578" t="s">
        <v>269</v>
      </c>
      <c r="F578" t="s">
        <v>17</v>
      </c>
      <c r="G578" s="8">
        <v>36923</v>
      </c>
      <c r="H578" t="s">
        <v>18</v>
      </c>
      <c r="I578" s="7">
        <v>0</v>
      </c>
      <c r="L578" s="7">
        <v>310261377494</v>
      </c>
      <c r="M578">
        <v>1</v>
      </c>
    </row>
    <row r="579" spans="1:13" x14ac:dyDescent="0.25">
      <c r="A579" t="s">
        <v>677</v>
      </c>
      <c r="B579" t="s">
        <v>331</v>
      </c>
      <c r="C579" t="s">
        <v>215</v>
      </c>
      <c r="D579" t="s">
        <v>216</v>
      </c>
      <c r="E579" t="s">
        <v>269</v>
      </c>
      <c r="F579" t="s">
        <v>17</v>
      </c>
      <c r="G579" s="8">
        <v>36923</v>
      </c>
      <c r="H579" t="s">
        <v>18</v>
      </c>
      <c r="I579" s="7">
        <v>0</v>
      </c>
      <c r="L579" s="7">
        <v>15226914126</v>
      </c>
      <c r="M579">
        <v>1</v>
      </c>
    </row>
    <row r="580" spans="1:13" x14ac:dyDescent="0.25">
      <c r="A580" t="s">
        <v>678</v>
      </c>
      <c r="B580" t="s">
        <v>331</v>
      </c>
      <c r="C580" t="s">
        <v>215</v>
      </c>
      <c r="D580" t="s">
        <v>217</v>
      </c>
      <c r="E580" t="s">
        <v>269</v>
      </c>
      <c r="F580" t="s">
        <v>17</v>
      </c>
      <c r="G580" s="8">
        <v>36923</v>
      </c>
      <c r="H580" t="s">
        <v>18</v>
      </c>
      <c r="I580" s="7">
        <v>0</v>
      </c>
      <c r="L580" s="7">
        <v>67671087956</v>
      </c>
      <c r="M580">
        <v>1</v>
      </c>
    </row>
    <row r="581" spans="1:13" x14ac:dyDescent="0.25">
      <c r="A581" t="s">
        <v>679</v>
      </c>
      <c r="B581" t="s">
        <v>333</v>
      </c>
      <c r="C581" t="s">
        <v>533</v>
      </c>
      <c r="D581" t="s">
        <v>203</v>
      </c>
      <c r="E581" t="s">
        <v>269</v>
      </c>
      <c r="F581" t="s">
        <v>17</v>
      </c>
      <c r="G581" s="8">
        <v>36923</v>
      </c>
      <c r="H581" t="s">
        <v>18</v>
      </c>
      <c r="I581" s="7">
        <v>0</v>
      </c>
      <c r="L581" s="7">
        <v>60695593000</v>
      </c>
      <c r="M581">
        <v>1</v>
      </c>
    </row>
    <row r="582" spans="1:13" x14ac:dyDescent="0.25">
      <c r="A582" t="s">
        <v>680</v>
      </c>
      <c r="B582" t="s">
        <v>471</v>
      </c>
      <c r="C582" t="s">
        <v>219</v>
      </c>
      <c r="D582" t="s">
        <v>203</v>
      </c>
      <c r="E582" t="s">
        <v>269</v>
      </c>
      <c r="F582" t="s">
        <v>17</v>
      </c>
      <c r="G582" s="8">
        <v>36923</v>
      </c>
      <c r="H582" t="s">
        <v>18</v>
      </c>
      <c r="I582" s="7">
        <v>0</v>
      </c>
      <c r="L582" s="7">
        <v>278736778404</v>
      </c>
      <c r="M582">
        <v>1</v>
      </c>
    </row>
    <row r="583" spans="1:13" x14ac:dyDescent="0.25">
      <c r="A583" t="s">
        <v>681</v>
      </c>
      <c r="B583" t="s">
        <v>471</v>
      </c>
      <c r="C583" t="s">
        <v>219</v>
      </c>
      <c r="D583" t="s">
        <v>457</v>
      </c>
      <c r="E583" t="s">
        <v>270</v>
      </c>
      <c r="F583" t="s">
        <v>17</v>
      </c>
      <c r="G583" s="8">
        <v>36923</v>
      </c>
      <c r="H583" t="s">
        <v>18</v>
      </c>
      <c r="I583" s="7">
        <v>0</v>
      </c>
      <c r="L583" s="7">
        <v>150706287</v>
      </c>
      <c r="M583">
        <v>1</v>
      </c>
    </row>
    <row r="584" spans="1:13" x14ac:dyDescent="0.25">
      <c r="A584" t="s">
        <v>682</v>
      </c>
      <c r="B584" t="s">
        <v>471</v>
      </c>
      <c r="C584" t="s">
        <v>219</v>
      </c>
      <c r="D584" t="s">
        <v>381</v>
      </c>
      <c r="E584" t="s">
        <v>270</v>
      </c>
      <c r="F584" t="s">
        <v>17</v>
      </c>
      <c r="G584" s="8">
        <v>36923</v>
      </c>
      <c r="H584" t="s">
        <v>18</v>
      </c>
      <c r="I584" s="7">
        <v>0</v>
      </c>
      <c r="L584" s="7">
        <v>1331924172</v>
      </c>
      <c r="M584">
        <v>1</v>
      </c>
    </row>
    <row r="585" spans="1:13" x14ac:dyDescent="0.25">
      <c r="A585" t="s">
        <v>683</v>
      </c>
      <c r="B585" t="s">
        <v>472</v>
      </c>
      <c r="C585" t="s">
        <v>220</v>
      </c>
      <c r="D585" t="s">
        <v>221</v>
      </c>
      <c r="E585" t="s">
        <v>270</v>
      </c>
      <c r="F585" t="s">
        <v>17</v>
      </c>
      <c r="G585" s="8">
        <v>36923</v>
      </c>
      <c r="H585" t="s">
        <v>18</v>
      </c>
      <c r="I585" s="7">
        <v>0</v>
      </c>
      <c r="L585" s="7">
        <v>210379447000</v>
      </c>
      <c r="M585">
        <v>1</v>
      </c>
    </row>
    <row r="586" spans="1:13" x14ac:dyDescent="0.25">
      <c r="A586" t="s">
        <v>684</v>
      </c>
      <c r="B586" t="s">
        <v>472</v>
      </c>
      <c r="C586" t="s">
        <v>220</v>
      </c>
      <c r="D586" t="s">
        <v>222</v>
      </c>
      <c r="E586" t="s">
        <v>270</v>
      </c>
      <c r="F586" t="s">
        <v>17</v>
      </c>
      <c r="G586" s="8">
        <v>36923</v>
      </c>
      <c r="H586" t="s">
        <v>18</v>
      </c>
      <c r="I586" s="7">
        <v>0</v>
      </c>
      <c r="L586" s="7">
        <v>35195197000</v>
      </c>
      <c r="M586">
        <v>1</v>
      </c>
    </row>
    <row r="587" spans="1:13" x14ac:dyDescent="0.25">
      <c r="A587" t="s">
        <v>685</v>
      </c>
      <c r="B587" t="s">
        <v>472</v>
      </c>
      <c r="C587" t="s">
        <v>220</v>
      </c>
      <c r="D587" t="s">
        <v>223</v>
      </c>
      <c r="E587" t="s">
        <v>270</v>
      </c>
      <c r="F587" t="s">
        <v>17</v>
      </c>
      <c r="G587" s="8">
        <v>36923</v>
      </c>
      <c r="H587" t="s">
        <v>18</v>
      </c>
      <c r="I587" s="7">
        <v>0</v>
      </c>
      <c r="L587" s="7">
        <v>54187851000</v>
      </c>
      <c r="M587">
        <v>1</v>
      </c>
    </row>
    <row r="588" spans="1:13" x14ac:dyDescent="0.25">
      <c r="A588" t="s">
        <v>686</v>
      </c>
      <c r="B588" t="s">
        <v>472</v>
      </c>
      <c r="C588" t="s">
        <v>220</v>
      </c>
      <c r="D588" t="s">
        <v>224</v>
      </c>
      <c r="E588" t="s">
        <v>270</v>
      </c>
      <c r="F588" t="s">
        <v>17</v>
      </c>
      <c r="G588" s="8">
        <v>36923</v>
      </c>
      <c r="H588" t="s">
        <v>18</v>
      </c>
      <c r="I588" s="7">
        <v>0</v>
      </c>
      <c r="L588" s="7">
        <v>3835522000</v>
      </c>
      <c r="M588">
        <v>1</v>
      </c>
    </row>
    <row r="589" spans="1:13" x14ac:dyDescent="0.25">
      <c r="A589" t="s">
        <v>687</v>
      </c>
      <c r="B589" t="s">
        <v>472</v>
      </c>
      <c r="C589" t="s">
        <v>220</v>
      </c>
      <c r="D589" t="s">
        <v>305</v>
      </c>
      <c r="E589" t="s">
        <v>270</v>
      </c>
      <c r="F589" t="s">
        <v>17</v>
      </c>
      <c r="G589" s="8">
        <v>36923</v>
      </c>
      <c r="H589" t="s">
        <v>18</v>
      </c>
      <c r="I589" s="7">
        <v>0</v>
      </c>
      <c r="L589" s="7">
        <v>0</v>
      </c>
      <c r="M589">
        <v>1</v>
      </c>
    </row>
    <row r="590" spans="1:13" x14ac:dyDescent="0.25">
      <c r="A590" t="s">
        <v>688</v>
      </c>
      <c r="B590" t="s">
        <v>472</v>
      </c>
      <c r="C590" t="s">
        <v>220</v>
      </c>
      <c r="D590" t="s">
        <v>203</v>
      </c>
      <c r="E590" t="s">
        <v>269</v>
      </c>
      <c r="F590" t="s">
        <v>17</v>
      </c>
      <c r="G590" s="8">
        <v>36923</v>
      </c>
      <c r="H590" t="s">
        <v>18</v>
      </c>
      <c r="I590" s="7">
        <v>0</v>
      </c>
      <c r="L590" s="7">
        <v>150910896000</v>
      </c>
      <c r="M590">
        <v>1</v>
      </c>
    </row>
    <row r="591" spans="1:13" x14ac:dyDescent="0.25">
      <c r="A591" t="s">
        <v>689</v>
      </c>
      <c r="B591" t="s">
        <v>473</v>
      </c>
      <c r="C591" t="s">
        <v>225</v>
      </c>
      <c r="D591" t="s">
        <v>366</v>
      </c>
      <c r="E591" t="s">
        <v>270</v>
      </c>
      <c r="F591" t="s">
        <v>17</v>
      </c>
      <c r="G591" s="8">
        <v>36923</v>
      </c>
      <c r="H591" t="s">
        <v>18</v>
      </c>
      <c r="I591" s="7">
        <v>0</v>
      </c>
      <c r="L591" s="7">
        <v>3439632410</v>
      </c>
      <c r="M591">
        <v>1</v>
      </c>
    </row>
    <row r="592" spans="1:13" x14ac:dyDescent="0.25">
      <c r="A592" t="s">
        <v>690</v>
      </c>
      <c r="B592" t="s">
        <v>473</v>
      </c>
      <c r="C592" t="s">
        <v>225</v>
      </c>
      <c r="D592" t="s">
        <v>367</v>
      </c>
      <c r="E592" t="s">
        <v>270</v>
      </c>
      <c r="F592" t="s">
        <v>17</v>
      </c>
      <c r="G592" s="8">
        <v>36923</v>
      </c>
      <c r="H592" t="s">
        <v>18</v>
      </c>
      <c r="I592" s="7">
        <v>0</v>
      </c>
      <c r="L592" s="7">
        <v>3601903742</v>
      </c>
      <c r="M592">
        <v>1</v>
      </c>
    </row>
    <row r="593" spans="1:13" x14ac:dyDescent="0.25">
      <c r="A593" t="s">
        <v>691</v>
      </c>
      <c r="B593" t="s">
        <v>473</v>
      </c>
      <c r="C593" t="s">
        <v>225</v>
      </c>
      <c r="D593" t="s">
        <v>373</v>
      </c>
      <c r="E593" t="s">
        <v>270</v>
      </c>
      <c r="F593" t="s">
        <v>17</v>
      </c>
      <c r="G593" s="8">
        <v>36923</v>
      </c>
      <c r="H593" t="s">
        <v>18</v>
      </c>
      <c r="I593" s="7">
        <v>0</v>
      </c>
      <c r="L593" s="7">
        <v>2032897322</v>
      </c>
      <c r="M593">
        <v>1</v>
      </c>
    </row>
    <row r="594" spans="1:13" x14ac:dyDescent="0.25">
      <c r="A594" t="s">
        <v>692</v>
      </c>
      <c r="B594" t="s">
        <v>473</v>
      </c>
      <c r="C594" t="s">
        <v>225</v>
      </c>
      <c r="D594" t="s">
        <v>203</v>
      </c>
      <c r="E594" t="s">
        <v>269</v>
      </c>
      <c r="F594" t="s">
        <v>17</v>
      </c>
      <c r="G594" s="8">
        <v>36923</v>
      </c>
      <c r="H594" t="s">
        <v>18</v>
      </c>
      <c r="I594" s="7">
        <v>0</v>
      </c>
      <c r="L594" s="7">
        <v>983182712065</v>
      </c>
      <c r="M594">
        <v>1</v>
      </c>
    </row>
    <row r="595" spans="1:13" x14ac:dyDescent="0.25">
      <c r="A595" t="s">
        <v>703</v>
      </c>
      <c r="B595" t="s">
        <v>475</v>
      </c>
      <c r="C595" t="s">
        <v>236</v>
      </c>
      <c r="D595" t="s">
        <v>628</v>
      </c>
      <c r="E595" t="s">
        <v>270</v>
      </c>
      <c r="F595" t="s">
        <v>17</v>
      </c>
      <c r="G595" s="8">
        <v>36923</v>
      </c>
      <c r="H595" t="s">
        <v>18</v>
      </c>
      <c r="I595" s="7">
        <v>0</v>
      </c>
      <c r="L595" s="7">
        <v>33391986272</v>
      </c>
      <c r="M595">
        <v>1</v>
      </c>
    </row>
    <row r="596" spans="1:13" x14ac:dyDescent="0.25">
      <c r="A596" t="s">
        <v>704</v>
      </c>
      <c r="B596" t="s">
        <v>475</v>
      </c>
      <c r="C596" t="s">
        <v>236</v>
      </c>
      <c r="D596" t="s">
        <v>629</v>
      </c>
      <c r="E596" t="s">
        <v>270</v>
      </c>
      <c r="F596" t="s">
        <v>17</v>
      </c>
      <c r="G596" s="8">
        <v>36923</v>
      </c>
      <c r="H596" t="s">
        <v>18</v>
      </c>
      <c r="I596" s="7">
        <v>0</v>
      </c>
      <c r="L596" s="7">
        <v>28433897982</v>
      </c>
      <c r="M596">
        <v>1</v>
      </c>
    </row>
    <row r="597" spans="1:13" x14ac:dyDescent="0.25">
      <c r="A597" t="s">
        <v>705</v>
      </c>
      <c r="B597" t="s">
        <v>475</v>
      </c>
      <c r="C597" t="s">
        <v>236</v>
      </c>
      <c r="D597" t="s">
        <v>630</v>
      </c>
      <c r="E597" t="s">
        <v>270</v>
      </c>
      <c r="F597" t="s">
        <v>17</v>
      </c>
      <c r="G597" s="8">
        <v>36923</v>
      </c>
      <c r="H597" t="s">
        <v>18</v>
      </c>
      <c r="I597" s="7">
        <v>0</v>
      </c>
      <c r="L597" s="7">
        <v>41655996484</v>
      </c>
      <c r="M597">
        <v>1</v>
      </c>
    </row>
    <row r="598" spans="1:13" x14ac:dyDescent="0.25">
      <c r="A598" t="s">
        <v>706</v>
      </c>
      <c r="B598" t="s">
        <v>475</v>
      </c>
      <c r="C598" t="s">
        <v>236</v>
      </c>
      <c r="D598" t="s">
        <v>631</v>
      </c>
      <c r="E598" t="s">
        <v>270</v>
      </c>
      <c r="F598" t="s">
        <v>17</v>
      </c>
      <c r="G598" s="8">
        <v>36923</v>
      </c>
      <c r="H598" t="s">
        <v>18</v>
      </c>
      <c r="I598" s="7">
        <v>0</v>
      </c>
      <c r="L598" s="7">
        <v>17683096128</v>
      </c>
      <c r="M598">
        <v>1</v>
      </c>
    </row>
    <row r="599" spans="1:13" x14ac:dyDescent="0.25">
      <c r="A599" t="s">
        <v>707</v>
      </c>
      <c r="B599" t="s">
        <v>475</v>
      </c>
      <c r="C599" t="s">
        <v>236</v>
      </c>
      <c r="D599" t="s">
        <v>632</v>
      </c>
      <c r="E599" t="s">
        <v>269</v>
      </c>
      <c r="F599" t="s">
        <v>17</v>
      </c>
      <c r="G599" s="8">
        <v>36923</v>
      </c>
      <c r="H599" t="s">
        <v>18</v>
      </c>
      <c r="I599" s="7">
        <v>0</v>
      </c>
      <c r="L599" s="7">
        <v>38791266538</v>
      </c>
      <c r="M599">
        <v>1</v>
      </c>
    </row>
    <row r="600" spans="1:13" x14ac:dyDescent="0.25">
      <c r="A600" t="s">
        <v>718</v>
      </c>
      <c r="B600" t="s">
        <v>246</v>
      </c>
      <c r="C600" t="s">
        <v>246</v>
      </c>
      <c r="D600" t="s">
        <v>203</v>
      </c>
      <c r="E600" t="s">
        <v>269</v>
      </c>
      <c r="F600" t="s">
        <v>17</v>
      </c>
      <c r="G600" s="8">
        <v>36923</v>
      </c>
      <c r="H600" t="s">
        <v>18</v>
      </c>
      <c r="I600" s="7">
        <v>0</v>
      </c>
      <c r="L600" s="7">
        <v>42773601120</v>
      </c>
      <c r="M600">
        <v>1</v>
      </c>
    </row>
    <row r="601" spans="1:13" x14ac:dyDescent="0.25">
      <c r="A601" t="s">
        <v>719</v>
      </c>
      <c r="B601" t="s">
        <v>478</v>
      </c>
      <c r="C601" t="s">
        <v>244</v>
      </c>
      <c r="D601" t="s">
        <v>245</v>
      </c>
      <c r="E601" t="s">
        <v>269</v>
      </c>
      <c r="F601" t="s">
        <v>17</v>
      </c>
      <c r="G601" s="8">
        <v>36923</v>
      </c>
      <c r="H601" t="s">
        <v>18</v>
      </c>
      <c r="I601" s="7">
        <v>0</v>
      </c>
      <c r="L601" s="7">
        <v>69558139000</v>
      </c>
      <c r="M601">
        <v>1</v>
      </c>
    </row>
    <row r="602" spans="1:13" x14ac:dyDescent="0.25">
      <c r="A602" t="s">
        <v>720</v>
      </c>
      <c r="B602" t="s">
        <v>478</v>
      </c>
      <c r="C602" t="s">
        <v>244</v>
      </c>
      <c r="D602" t="s">
        <v>460</v>
      </c>
      <c r="E602" t="s">
        <v>269</v>
      </c>
      <c r="F602" t="s">
        <v>17</v>
      </c>
      <c r="G602" s="8">
        <v>36923</v>
      </c>
      <c r="H602" t="s">
        <v>18</v>
      </c>
      <c r="I602" s="7">
        <v>0</v>
      </c>
      <c r="L602" s="7">
        <v>40918920000</v>
      </c>
      <c r="M602">
        <v>1</v>
      </c>
    </row>
    <row r="603" spans="1:13" x14ac:dyDescent="0.25">
      <c r="A603" t="s">
        <v>721</v>
      </c>
      <c r="B603" t="s">
        <v>479</v>
      </c>
      <c r="C603" t="s">
        <v>247</v>
      </c>
      <c r="D603" t="s">
        <v>203</v>
      </c>
      <c r="E603" t="s">
        <v>269</v>
      </c>
      <c r="F603" t="s">
        <v>17</v>
      </c>
      <c r="G603" s="8">
        <v>36923</v>
      </c>
      <c r="H603" t="s">
        <v>18</v>
      </c>
      <c r="I603" s="7">
        <v>0</v>
      </c>
      <c r="L603" s="7">
        <v>20401799000</v>
      </c>
      <c r="M603">
        <v>1</v>
      </c>
    </row>
    <row r="604" spans="1:13" x14ac:dyDescent="0.25">
      <c r="A604" t="s">
        <v>722</v>
      </c>
      <c r="B604" t="s">
        <v>480</v>
      </c>
      <c r="C604" t="s">
        <v>268</v>
      </c>
      <c r="D604" t="s">
        <v>203</v>
      </c>
      <c r="E604" t="s">
        <v>269</v>
      </c>
      <c r="F604" t="s">
        <v>17</v>
      </c>
      <c r="G604" s="8">
        <v>36923</v>
      </c>
      <c r="H604" t="s">
        <v>18</v>
      </c>
      <c r="I604" s="7">
        <v>0</v>
      </c>
      <c r="L604" s="7">
        <v>14029578005</v>
      </c>
      <c r="M604">
        <v>1</v>
      </c>
    </row>
    <row r="605" spans="1:13" x14ac:dyDescent="0.25">
      <c r="A605" t="s">
        <v>723</v>
      </c>
      <c r="B605" t="s">
        <v>481</v>
      </c>
      <c r="C605" t="s">
        <v>248</v>
      </c>
      <c r="D605" t="s">
        <v>203</v>
      </c>
      <c r="E605" t="s">
        <v>269</v>
      </c>
      <c r="F605" t="s">
        <v>17</v>
      </c>
      <c r="G605" s="8">
        <v>36923</v>
      </c>
      <c r="H605" t="s">
        <v>18</v>
      </c>
      <c r="I605" s="7">
        <v>0</v>
      </c>
      <c r="L605" s="7">
        <v>24360197000</v>
      </c>
      <c r="M605">
        <v>1</v>
      </c>
    </row>
    <row r="606" spans="1:13" x14ac:dyDescent="0.25">
      <c r="A606" t="s">
        <v>724</v>
      </c>
      <c r="B606" t="s">
        <v>482</v>
      </c>
      <c r="C606" t="s">
        <v>249</v>
      </c>
      <c r="D606" t="s">
        <v>203</v>
      </c>
      <c r="E606" t="s">
        <v>269</v>
      </c>
      <c r="F606" t="s">
        <v>17</v>
      </c>
      <c r="G606" s="8">
        <v>36923</v>
      </c>
      <c r="H606" t="s">
        <v>18</v>
      </c>
      <c r="I606" s="7">
        <v>0</v>
      </c>
      <c r="L606" s="7">
        <v>91622025169</v>
      </c>
      <c r="M606">
        <v>1</v>
      </c>
    </row>
    <row r="607" spans="1:13" x14ac:dyDescent="0.25">
      <c r="A607" t="s">
        <v>725</v>
      </c>
      <c r="B607" t="s">
        <v>330</v>
      </c>
      <c r="C607" t="s">
        <v>250</v>
      </c>
      <c r="D607" t="s">
        <v>252</v>
      </c>
      <c r="E607" t="s">
        <v>270</v>
      </c>
      <c r="F607" t="s">
        <v>17</v>
      </c>
      <c r="G607" s="8">
        <v>36923</v>
      </c>
      <c r="H607" t="s">
        <v>18</v>
      </c>
      <c r="I607" s="7">
        <v>0</v>
      </c>
      <c r="L607" s="7">
        <v>10772268571</v>
      </c>
      <c r="M607">
        <v>1</v>
      </c>
    </row>
    <row r="608" spans="1:13" x14ac:dyDescent="0.25">
      <c r="A608" t="s">
        <v>726</v>
      </c>
      <c r="B608" t="s">
        <v>330</v>
      </c>
      <c r="C608" t="s">
        <v>250</v>
      </c>
      <c r="D608" t="s">
        <v>253</v>
      </c>
      <c r="E608" t="s">
        <v>270</v>
      </c>
      <c r="F608" t="s">
        <v>17</v>
      </c>
      <c r="G608" s="8">
        <v>36923</v>
      </c>
      <c r="H608" t="s">
        <v>18</v>
      </c>
      <c r="I608" s="7">
        <v>0</v>
      </c>
      <c r="L608" s="7">
        <v>3480752374</v>
      </c>
      <c r="M608">
        <v>1</v>
      </c>
    </row>
    <row r="609" spans="1:13" x14ac:dyDescent="0.25">
      <c r="A609" t="s">
        <v>727</v>
      </c>
      <c r="B609" t="s">
        <v>330</v>
      </c>
      <c r="C609" t="s">
        <v>250</v>
      </c>
      <c r="D609" t="s">
        <v>254</v>
      </c>
      <c r="E609" t="s">
        <v>270</v>
      </c>
      <c r="F609" t="s">
        <v>17</v>
      </c>
      <c r="G609" s="8">
        <v>36923</v>
      </c>
      <c r="H609" t="s">
        <v>18</v>
      </c>
      <c r="I609" s="7">
        <v>0</v>
      </c>
      <c r="L609" s="7">
        <v>13604302435</v>
      </c>
      <c r="M609">
        <v>1</v>
      </c>
    </row>
    <row r="610" spans="1:13" x14ac:dyDescent="0.25">
      <c r="A610" t="s">
        <v>728</v>
      </c>
      <c r="B610" t="s">
        <v>330</v>
      </c>
      <c r="C610" t="s">
        <v>250</v>
      </c>
      <c r="D610" t="s">
        <v>633</v>
      </c>
      <c r="E610" t="s">
        <v>269</v>
      </c>
      <c r="F610" t="s">
        <v>17</v>
      </c>
      <c r="G610" s="8">
        <v>36923</v>
      </c>
      <c r="H610" t="s">
        <v>18</v>
      </c>
      <c r="I610" s="7">
        <v>0</v>
      </c>
      <c r="L610" s="7">
        <v>1140113184125</v>
      </c>
      <c r="M610">
        <v>1</v>
      </c>
    </row>
    <row r="611" spans="1:13" x14ac:dyDescent="0.25">
      <c r="A611" t="s">
        <v>729</v>
      </c>
      <c r="B611" t="s">
        <v>330</v>
      </c>
      <c r="C611" t="s">
        <v>250</v>
      </c>
      <c r="D611" t="s">
        <v>634</v>
      </c>
      <c r="E611" t="s">
        <v>269</v>
      </c>
      <c r="F611" t="s">
        <v>17</v>
      </c>
      <c r="G611" s="8">
        <v>36923</v>
      </c>
      <c r="H611" t="s">
        <v>18</v>
      </c>
      <c r="I611" s="7">
        <v>0</v>
      </c>
      <c r="L611" s="7">
        <v>237174933919</v>
      </c>
      <c r="M611">
        <v>1</v>
      </c>
    </row>
    <row r="612" spans="1:13" x14ac:dyDescent="0.25">
      <c r="A612" t="s">
        <v>730</v>
      </c>
      <c r="B612" t="s">
        <v>330</v>
      </c>
      <c r="C612" t="s">
        <v>250</v>
      </c>
      <c r="D612" t="s">
        <v>599</v>
      </c>
      <c r="E612" t="s">
        <v>270</v>
      </c>
      <c r="F612" t="s">
        <v>17</v>
      </c>
      <c r="G612" s="8">
        <v>36923</v>
      </c>
      <c r="H612" t="s">
        <v>18</v>
      </c>
      <c r="I612" s="7">
        <v>0</v>
      </c>
      <c r="L612" s="7">
        <v>49186447</v>
      </c>
      <c r="M612">
        <v>1</v>
      </c>
    </row>
    <row r="613" spans="1:13" x14ac:dyDescent="0.25">
      <c r="A613" t="s">
        <v>731</v>
      </c>
      <c r="B613" t="s">
        <v>483</v>
      </c>
      <c r="C613" t="s">
        <v>255</v>
      </c>
      <c r="D613" t="s">
        <v>205</v>
      </c>
      <c r="E613" t="s">
        <v>270</v>
      </c>
      <c r="F613" t="s">
        <v>17</v>
      </c>
      <c r="G613" s="8">
        <v>36923</v>
      </c>
      <c r="H613" t="s">
        <v>18</v>
      </c>
      <c r="I613" s="7">
        <v>0</v>
      </c>
      <c r="L613" s="7">
        <v>6917962126</v>
      </c>
      <c r="M613">
        <v>1</v>
      </c>
    </row>
    <row r="614" spans="1:13" x14ac:dyDescent="0.25">
      <c r="A614" t="s">
        <v>732</v>
      </c>
      <c r="B614" t="s">
        <v>483</v>
      </c>
      <c r="C614" t="s">
        <v>255</v>
      </c>
      <c r="D614" t="s">
        <v>203</v>
      </c>
      <c r="E614" t="s">
        <v>269</v>
      </c>
      <c r="F614" t="s">
        <v>17</v>
      </c>
      <c r="G614" s="8">
        <v>36923</v>
      </c>
      <c r="H614" t="s">
        <v>18</v>
      </c>
      <c r="I614" s="7">
        <v>0</v>
      </c>
      <c r="L614" s="7">
        <v>2428869723</v>
      </c>
      <c r="M614">
        <v>1</v>
      </c>
    </row>
    <row r="615" spans="1:13" x14ac:dyDescent="0.25">
      <c r="A615" t="s">
        <v>733</v>
      </c>
      <c r="B615" t="s">
        <v>636</v>
      </c>
      <c r="C615" t="s">
        <v>635</v>
      </c>
      <c r="D615" t="s">
        <v>304</v>
      </c>
      <c r="E615" t="s">
        <v>270</v>
      </c>
      <c r="F615" t="s">
        <v>17</v>
      </c>
      <c r="G615" s="8">
        <v>36923</v>
      </c>
      <c r="H615" t="s">
        <v>18</v>
      </c>
      <c r="I615" s="7">
        <v>0</v>
      </c>
      <c r="L615" s="7">
        <v>4565783313</v>
      </c>
      <c r="M615">
        <v>1</v>
      </c>
    </row>
    <row r="616" spans="1:13" x14ac:dyDescent="0.25">
      <c r="A616" t="s">
        <v>734</v>
      </c>
      <c r="B616" t="s">
        <v>636</v>
      </c>
      <c r="C616" t="s">
        <v>635</v>
      </c>
      <c r="D616" t="s">
        <v>303</v>
      </c>
      <c r="E616" t="s">
        <v>270</v>
      </c>
      <c r="F616" t="s">
        <v>17</v>
      </c>
      <c r="G616" s="8">
        <v>36923</v>
      </c>
      <c r="H616" t="s">
        <v>18</v>
      </c>
      <c r="I616" s="7">
        <v>0</v>
      </c>
      <c r="L616" s="7">
        <v>3476303006</v>
      </c>
      <c r="M616">
        <v>1</v>
      </c>
    </row>
    <row r="617" spans="1:13" x14ac:dyDescent="0.25">
      <c r="A617" t="s">
        <v>735</v>
      </c>
      <c r="B617" t="s">
        <v>636</v>
      </c>
      <c r="C617" t="s">
        <v>635</v>
      </c>
      <c r="D617" t="s">
        <v>302</v>
      </c>
      <c r="E617" t="s">
        <v>270</v>
      </c>
      <c r="F617" t="s">
        <v>17</v>
      </c>
      <c r="G617" s="8">
        <v>36923</v>
      </c>
      <c r="H617" t="s">
        <v>18</v>
      </c>
      <c r="I617" s="7">
        <v>0</v>
      </c>
      <c r="L617" s="7">
        <v>2100767205</v>
      </c>
      <c r="M617">
        <v>1</v>
      </c>
    </row>
    <row r="618" spans="1:13" x14ac:dyDescent="0.25">
      <c r="A618" t="s">
        <v>736</v>
      </c>
      <c r="B618" t="s">
        <v>636</v>
      </c>
      <c r="C618" t="s">
        <v>635</v>
      </c>
      <c r="D618" t="s">
        <v>205</v>
      </c>
      <c r="E618" t="s">
        <v>270</v>
      </c>
      <c r="F618" t="s">
        <v>17</v>
      </c>
      <c r="G618" s="8">
        <v>36923</v>
      </c>
      <c r="H618" t="s">
        <v>18</v>
      </c>
      <c r="I618" s="7">
        <v>0</v>
      </c>
      <c r="L618" s="7">
        <v>20886055390</v>
      </c>
      <c r="M618">
        <v>1</v>
      </c>
    </row>
    <row r="619" spans="1:13" x14ac:dyDescent="0.25">
      <c r="A619" t="s">
        <v>737</v>
      </c>
      <c r="B619" t="s">
        <v>636</v>
      </c>
      <c r="C619" t="s">
        <v>635</v>
      </c>
      <c r="D619" t="s">
        <v>203</v>
      </c>
      <c r="E619" t="s">
        <v>269</v>
      </c>
      <c r="F619" t="s">
        <v>17</v>
      </c>
      <c r="G619" s="8">
        <v>36923</v>
      </c>
      <c r="H619" t="s">
        <v>18</v>
      </c>
      <c r="I619" s="7">
        <v>0</v>
      </c>
      <c r="L619" s="7">
        <v>1256491994424</v>
      </c>
      <c r="M619">
        <v>1</v>
      </c>
    </row>
    <row r="620" spans="1:13" x14ac:dyDescent="0.25">
      <c r="A620" t="s">
        <v>738</v>
      </c>
      <c r="B620" t="s">
        <v>484</v>
      </c>
      <c r="C620" t="s">
        <v>256</v>
      </c>
      <c r="D620" t="s">
        <v>208</v>
      </c>
      <c r="E620" t="s">
        <v>270</v>
      </c>
      <c r="F620" t="s">
        <v>17</v>
      </c>
      <c r="G620" s="8">
        <v>36923</v>
      </c>
      <c r="H620" t="s">
        <v>18</v>
      </c>
      <c r="I620" s="7">
        <v>0</v>
      </c>
      <c r="L620" s="7">
        <v>429346911</v>
      </c>
      <c r="M620">
        <v>1</v>
      </c>
    </row>
    <row r="621" spans="1:13" x14ac:dyDescent="0.25">
      <c r="A621" t="s">
        <v>739</v>
      </c>
      <c r="B621" t="s">
        <v>484</v>
      </c>
      <c r="C621" t="s">
        <v>256</v>
      </c>
      <c r="D621" t="s">
        <v>209</v>
      </c>
      <c r="E621" t="s">
        <v>270</v>
      </c>
      <c r="F621" t="s">
        <v>17</v>
      </c>
      <c r="G621" s="8">
        <v>36923</v>
      </c>
      <c r="H621" t="s">
        <v>18</v>
      </c>
      <c r="I621" s="7">
        <v>0</v>
      </c>
      <c r="L621" s="7">
        <v>630379359</v>
      </c>
      <c r="M621">
        <v>1</v>
      </c>
    </row>
    <row r="622" spans="1:13" x14ac:dyDescent="0.25">
      <c r="A622" t="s">
        <v>740</v>
      </c>
      <c r="B622" t="s">
        <v>484</v>
      </c>
      <c r="C622" t="s">
        <v>256</v>
      </c>
      <c r="D622" t="s">
        <v>203</v>
      </c>
      <c r="E622" t="s">
        <v>269</v>
      </c>
      <c r="F622" t="s">
        <v>17</v>
      </c>
      <c r="G622" s="8">
        <v>36923</v>
      </c>
      <c r="H622" t="s">
        <v>18</v>
      </c>
      <c r="I622" s="7">
        <v>0</v>
      </c>
      <c r="L622" s="7">
        <v>88224453830</v>
      </c>
      <c r="M622">
        <v>1</v>
      </c>
    </row>
    <row r="623" spans="1:13" x14ac:dyDescent="0.25">
      <c r="A623" t="s">
        <v>745</v>
      </c>
      <c r="B623" t="s">
        <v>486</v>
      </c>
      <c r="C623" t="s">
        <v>262</v>
      </c>
      <c r="D623" t="s">
        <v>263</v>
      </c>
      <c r="E623" t="s">
        <v>270</v>
      </c>
      <c r="F623" t="s">
        <v>17</v>
      </c>
      <c r="G623" s="8">
        <v>36923</v>
      </c>
      <c r="H623" t="s">
        <v>18</v>
      </c>
      <c r="I623" s="7">
        <v>0</v>
      </c>
      <c r="L623" s="7">
        <v>27282552000</v>
      </c>
      <c r="M623">
        <v>1</v>
      </c>
    </row>
    <row r="624" spans="1:13" x14ac:dyDescent="0.25">
      <c r="A624" t="s">
        <v>746</v>
      </c>
      <c r="B624" t="s">
        <v>486</v>
      </c>
      <c r="C624" t="s">
        <v>262</v>
      </c>
      <c r="D624" t="s">
        <v>264</v>
      </c>
      <c r="E624" t="s">
        <v>270</v>
      </c>
      <c r="F624" t="s">
        <v>17</v>
      </c>
      <c r="G624" s="8">
        <v>36923</v>
      </c>
      <c r="H624" t="s">
        <v>18</v>
      </c>
      <c r="I624" s="7">
        <v>0</v>
      </c>
      <c r="L624" s="7">
        <v>5427913000</v>
      </c>
      <c r="M624">
        <v>1</v>
      </c>
    </row>
    <row r="625" spans="1:13" x14ac:dyDescent="0.25">
      <c r="A625" t="s">
        <v>747</v>
      </c>
      <c r="B625" t="s">
        <v>486</v>
      </c>
      <c r="C625" t="s">
        <v>262</v>
      </c>
      <c r="D625" t="s">
        <v>265</v>
      </c>
      <c r="E625" t="s">
        <v>270</v>
      </c>
      <c r="F625" t="s">
        <v>17</v>
      </c>
      <c r="G625" s="8">
        <v>36923</v>
      </c>
      <c r="H625" t="s">
        <v>18</v>
      </c>
      <c r="I625" s="7">
        <v>0</v>
      </c>
      <c r="L625" s="7">
        <v>950652000</v>
      </c>
      <c r="M625">
        <v>1</v>
      </c>
    </row>
    <row r="626" spans="1:13" x14ac:dyDescent="0.25">
      <c r="A626" t="s">
        <v>748</v>
      </c>
      <c r="B626" t="s">
        <v>486</v>
      </c>
      <c r="C626" t="s">
        <v>262</v>
      </c>
      <c r="D626" t="s">
        <v>203</v>
      </c>
      <c r="E626" t="s">
        <v>269</v>
      </c>
      <c r="F626" t="s">
        <v>17</v>
      </c>
      <c r="G626" s="8">
        <v>36923</v>
      </c>
      <c r="H626" t="s">
        <v>18</v>
      </c>
      <c r="I626" s="7">
        <v>0</v>
      </c>
      <c r="L626" s="7">
        <v>134097058000</v>
      </c>
      <c r="M626">
        <v>1</v>
      </c>
    </row>
    <row r="627" spans="1:13" x14ac:dyDescent="0.25">
      <c r="A627" t="s">
        <v>749</v>
      </c>
      <c r="B627" t="s">
        <v>332</v>
      </c>
      <c r="C627" t="s">
        <v>266</v>
      </c>
      <c r="D627" t="s">
        <v>267</v>
      </c>
      <c r="E627" t="s">
        <v>270</v>
      </c>
      <c r="F627" t="s">
        <v>17</v>
      </c>
      <c r="G627" s="8">
        <v>36923</v>
      </c>
      <c r="H627" t="s">
        <v>18</v>
      </c>
      <c r="I627" s="7">
        <v>0</v>
      </c>
      <c r="L627" s="7">
        <v>2421364394</v>
      </c>
      <c r="M627">
        <v>1</v>
      </c>
    </row>
    <row r="628" spans="1:13" x14ac:dyDescent="0.25">
      <c r="A628" t="s">
        <v>750</v>
      </c>
      <c r="B628" t="s">
        <v>332</v>
      </c>
      <c r="C628" t="s">
        <v>266</v>
      </c>
      <c r="D628" t="s">
        <v>590</v>
      </c>
      <c r="E628" t="s">
        <v>270</v>
      </c>
      <c r="F628" t="s">
        <v>17</v>
      </c>
      <c r="G628" s="8">
        <v>36923</v>
      </c>
      <c r="H628" t="s">
        <v>18</v>
      </c>
      <c r="I628" s="7">
        <v>0</v>
      </c>
      <c r="L628" s="7">
        <v>1946905414</v>
      </c>
      <c r="M628">
        <v>1</v>
      </c>
    </row>
    <row r="629" spans="1:13" x14ac:dyDescent="0.25">
      <c r="A629" t="s">
        <v>751</v>
      </c>
      <c r="B629" t="s">
        <v>332</v>
      </c>
      <c r="C629" t="s">
        <v>266</v>
      </c>
      <c r="D629" t="s">
        <v>582</v>
      </c>
      <c r="E629" t="s">
        <v>270</v>
      </c>
      <c r="F629" t="s">
        <v>17</v>
      </c>
      <c r="G629" s="8">
        <v>36923</v>
      </c>
      <c r="H629" t="s">
        <v>18</v>
      </c>
      <c r="I629" s="7">
        <v>0</v>
      </c>
      <c r="L629" s="7">
        <v>102527329</v>
      </c>
      <c r="M629">
        <v>1</v>
      </c>
    </row>
    <row r="630" spans="1:13" x14ac:dyDescent="0.25">
      <c r="A630" t="s">
        <v>752</v>
      </c>
      <c r="B630" t="s">
        <v>332</v>
      </c>
      <c r="C630" t="s">
        <v>266</v>
      </c>
      <c r="D630" t="s">
        <v>203</v>
      </c>
      <c r="E630" t="s">
        <v>269</v>
      </c>
      <c r="F630" t="s">
        <v>17</v>
      </c>
      <c r="G630" s="8">
        <v>36923</v>
      </c>
      <c r="H630" t="s">
        <v>18</v>
      </c>
      <c r="I630" s="7">
        <v>0</v>
      </c>
      <c r="L630" s="7">
        <v>260926476812</v>
      </c>
      <c r="M630">
        <v>1</v>
      </c>
    </row>
    <row r="631" spans="1:13" x14ac:dyDescent="0.25">
      <c r="A631" t="s">
        <v>753</v>
      </c>
      <c r="B631" t="s">
        <v>487</v>
      </c>
      <c r="C631" t="s">
        <v>207</v>
      </c>
      <c r="D631" t="s">
        <v>208</v>
      </c>
      <c r="E631" t="s">
        <v>270</v>
      </c>
      <c r="F631" t="s">
        <v>17</v>
      </c>
      <c r="G631" s="8">
        <v>36923</v>
      </c>
      <c r="H631" t="s">
        <v>18</v>
      </c>
      <c r="I631" s="7">
        <v>0</v>
      </c>
      <c r="L631" s="7">
        <v>2389556713</v>
      </c>
      <c r="M631">
        <v>1</v>
      </c>
    </row>
    <row r="632" spans="1:13" x14ac:dyDescent="0.25">
      <c r="A632" t="s">
        <v>754</v>
      </c>
      <c r="B632" t="s">
        <v>487</v>
      </c>
      <c r="C632" t="s">
        <v>207</v>
      </c>
      <c r="D632" t="s">
        <v>209</v>
      </c>
      <c r="E632" t="s">
        <v>270</v>
      </c>
      <c r="F632" t="s">
        <v>17</v>
      </c>
      <c r="G632" s="8">
        <v>36923</v>
      </c>
      <c r="H632" t="s">
        <v>18</v>
      </c>
      <c r="I632" s="7">
        <v>0</v>
      </c>
      <c r="L632" s="7">
        <v>5701620841</v>
      </c>
      <c r="M632">
        <v>1</v>
      </c>
    </row>
    <row r="633" spans="1:13" x14ac:dyDescent="0.25">
      <c r="A633" t="s">
        <v>755</v>
      </c>
      <c r="B633" t="s">
        <v>487</v>
      </c>
      <c r="C633" t="s">
        <v>207</v>
      </c>
      <c r="D633" t="s">
        <v>210</v>
      </c>
      <c r="E633" t="s">
        <v>270</v>
      </c>
      <c r="F633" t="s">
        <v>17</v>
      </c>
      <c r="G633" s="8">
        <v>36923</v>
      </c>
      <c r="H633" t="s">
        <v>18</v>
      </c>
      <c r="I633" s="7">
        <v>0</v>
      </c>
      <c r="L633" s="7">
        <v>326696832</v>
      </c>
      <c r="M633">
        <v>1</v>
      </c>
    </row>
    <row r="634" spans="1:13" x14ac:dyDescent="0.25">
      <c r="A634" t="s">
        <v>756</v>
      </c>
      <c r="B634" t="s">
        <v>487</v>
      </c>
      <c r="C634" t="s">
        <v>207</v>
      </c>
      <c r="D634" t="s">
        <v>211</v>
      </c>
      <c r="E634" t="s">
        <v>269</v>
      </c>
      <c r="F634" t="s">
        <v>17</v>
      </c>
      <c r="G634" s="8">
        <v>36923</v>
      </c>
      <c r="H634" t="s">
        <v>18</v>
      </c>
      <c r="I634" s="7">
        <v>0</v>
      </c>
      <c r="L634" s="7">
        <v>370042694916</v>
      </c>
      <c r="M634">
        <v>1</v>
      </c>
    </row>
    <row r="635" spans="1:13" x14ac:dyDescent="0.25">
      <c r="A635" t="s">
        <v>757</v>
      </c>
      <c r="B635" t="s">
        <v>487</v>
      </c>
      <c r="C635" t="s">
        <v>207</v>
      </c>
      <c r="D635" t="s">
        <v>385</v>
      </c>
      <c r="E635" t="s">
        <v>270</v>
      </c>
      <c r="F635" t="s">
        <v>17</v>
      </c>
      <c r="G635" s="8">
        <v>36923</v>
      </c>
      <c r="H635" t="s">
        <v>18</v>
      </c>
      <c r="I635" s="7">
        <v>0</v>
      </c>
      <c r="L635" s="7">
        <v>777116048</v>
      </c>
      <c r="M635">
        <v>1</v>
      </c>
    </row>
    <row r="636" spans="1:13" x14ac:dyDescent="0.25">
      <c r="A636" t="s">
        <v>664</v>
      </c>
      <c r="B636" t="s">
        <v>468</v>
      </c>
      <c r="C636" t="s">
        <v>0</v>
      </c>
      <c r="D636" t="s">
        <v>199</v>
      </c>
      <c r="E636" t="s">
        <v>269</v>
      </c>
      <c r="F636" t="s">
        <v>19</v>
      </c>
      <c r="G636" s="8">
        <v>37288</v>
      </c>
      <c r="H636" t="s">
        <v>20</v>
      </c>
      <c r="I636" s="7">
        <v>850000000</v>
      </c>
      <c r="L636" s="7">
        <v>195045422077</v>
      </c>
      <c r="M636">
        <v>1</v>
      </c>
    </row>
    <row r="637" spans="1:13" x14ac:dyDescent="0.25">
      <c r="A637" t="s">
        <v>665</v>
      </c>
      <c r="B637" t="s">
        <v>469</v>
      </c>
      <c r="C637" t="s">
        <v>212</v>
      </c>
      <c r="D637" t="s">
        <v>213</v>
      </c>
      <c r="E637" t="s">
        <v>270</v>
      </c>
      <c r="F637" t="s">
        <v>19</v>
      </c>
      <c r="G637" s="8">
        <v>37288</v>
      </c>
      <c r="H637" t="s">
        <v>20</v>
      </c>
      <c r="I637" s="7">
        <v>0</v>
      </c>
      <c r="L637" s="7">
        <v>1209774000</v>
      </c>
      <c r="M637">
        <v>1</v>
      </c>
    </row>
    <row r="638" spans="1:13" x14ac:dyDescent="0.25">
      <c r="A638" t="s">
        <v>666</v>
      </c>
      <c r="B638" t="s">
        <v>469</v>
      </c>
      <c r="C638" t="s">
        <v>212</v>
      </c>
      <c r="D638" t="s">
        <v>214</v>
      </c>
      <c r="E638" t="s">
        <v>270</v>
      </c>
      <c r="F638" t="s">
        <v>19</v>
      </c>
      <c r="G638" s="8">
        <v>37288</v>
      </c>
      <c r="H638" t="s">
        <v>20</v>
      </c>
      <c r="I638" s="7">
        <v>0</v>
      </c>
      <c r="L638" s="7">
        <v>10185099000</v>
      </c>
      <c r="M638">
        <v>1</v>
      </c>
    </row>
    <row r="639" spans="1:13" x14ac:dyDescent="0.25">
      <c r="A639" t="s">
        <v>667</v>
      </c>
      <c r="B639" t="s">
        <v>469</v>
      </c>
      <c r="C639" t="s">
        <v>212</v>
      </c>
      <c r="D639" t="s">
        <v>370</v>
      </c>
      <c r="E639" t="s">
        <v>270</v>
      </c>
      <c r="F639" t="s">
        <v>19</v>
      </c>
      <c r="G639" s="8">
        <v>37288</v>
      </c>
      <c r="H639" t="s">
        <v>20</v>
      </c>
      <c r="I639" s="7">
        <v>0</v>
      </c>
      <c r="L639" s="7">
        <v>7250762000</v>
      </c>
      <c r="M639">
        <v>1</v>
      </c>
    </row>
    <row r="640" spans="1:13" x14ac:dyDescent="0.25">
      <c r="A640" t="s">
        <v>668</v>
      </c>
      <c r="B640" t="s">
        <v>469</v>
      </c>
      <c r="C640" t="s">
        <v>212</v>
      </c>
      <c r="D640" t="s">
        <v>365</v>
      </c>
      <c r="E640" t="s">
        <v>270</v>
      </c>
      <c r="F640" t="s">
        <v>19</v>
      </c>
      <c r="G640" s="8">
        <v>37288</v>
      </c>
      <c r="H640" t="s">
        <v>20</v>
      </c>
      <c r="I640" s="7">
        <v>0</v>
      </c>
      <c r="L640" s="7">
        <v>22153880000</v>
      </c>
      <c r="M640">
        <v>1</v>
      </c>
    </row>
    <row r="641" spans="1:13" x14ac:dyDescent="0.25">
      <c r="A641" t="s">
        <v>669</v>
      </c>
      <c r="B641" t="s">
        <v>469</v>
      </c>
      <c r="C641" t="s">
        <v>212</v>
      </c>
      <c r="D641" t="s">
        <v>364</v>
      </c>
      <c r="E641" t="s">
        <v>270</v>
      </c>
      <c r="F641" t="s">
        <v>19</v>
      </c>
      <c r="G641" s="8">
        <v>37288</v>
      </c>
      <c r="H641" t="s">
        <v>20</v>
      </c>
      <c r="I641" s="7">
        <v>0</v>
      </c>
      <c r="L641" s="7">
        <v>31842258000</v>
      </c>
      <c r="M641">
        <v>1</v>
      </c>
    </row>
    <row r="642" spans="1:13" x14ac:dyDescent="0.25">
      <c r="A642" t="s">
        <v>670</v>
      </c>
      <c r="B642" t="s">
        <v>469</v>
      </c>
      <c r="C642" t="s">
        <v>212</v>
      </c>
      <c r="D642" t="s">
        <v>573</v>
      </c>
      <c r="E642" t="s">
        <v>270</v>
      </c>
      <c r="F642" t="s">
        <v>19</v>
      </c>
      <c r="G642" s="8">
        <v>37288</v>
      </c>
      <c r="H642" t="s">
        <v>20</v>
      </c>
      <c r="I642" s="7">
        <v>0</v>
      </c>
      <c r="L642" s="7">
        <v>16763779000</v>
      </c>
      <c r="M642">
        <v>1</v>
      </c>
    </row>
    <row r="643" spans="1:13" x14ac:dyDescent="0.25">
      <c r="A643" t="s">
        <v>671</v>
      </c>
      <c r="B643" t="s">
        <v>469</v>
      </c>
      <c r="C643" t="s">
        <v>212</v>
      </c>
      <c r="D643" t="s">
        <v>362</v>
      </c>
      <c r="E643" t="s">
        <v>270</v>
      </c>
      <c r="F643" t="s">
        <v>19</v>
      </c>
      <c r="G643" s="8">
        <v>37288</v>
      </c>
      <c r="H643" t="s">
        <v>20</v>
      </c>
      <c r="I643" s="7">
        <v>0</v>
      </c>
      <c r="L643" s="7">
        <v>58491556000</v>
      </c>
      <c r="M643">
        <v>1</v>
      </c>
    </row>
    <row r="644" spans="1:13" x14ac:dyDescent="0.25">
      <c r="A644" t="s">
        <v>672</v>
      </c>
      <c r="B644" t="s">
        <v>470</v>
      </c>
      <c r="C644" t="s">
        <v>292</v>
      </c>
      <c r="D644" t="s">
        <v>307</v>
      </c>
      <c r="E644" t="s">
        <v>270</v>
      </c>
      <c r="F644" t="s">
        <v>19</v>
      </c>
      <c r="G644" s="8">
        <v>37288</v>
      </c>
      <c r="H644" t="s">
        <v>20</v>
      </c>
      <c r="I644" s="7">
        <v>0</v>
      </c>
      <c r="L644" s="7">
        <v>9764336905</v>
      </c>
      <c r="M644">
        <v>1</v>
      </c>
    </row>
    <row r="645" spans="1:13" x14ac:dyDescent="0.25">
      <c r="A645" t="s">
        <v>673</v>
      </c>
      <c r="B645" t="s">
        <v>470</v>
      </c>
      <c r="C645" t="s">
        <v>292</v>
      </c>
      <c r="D645" t="s">
        <v>206</v>
      </c>
      <c r="E645" t="s">
        <v>270</v>
      </c>
      <c r="F645" t="s">
        <v>19</v>
      </c>
      <c r="G645" s="8">
        <v>37288</v>
      </c>
      <c r="H645" t="s">
        <v>20</v>
      </c>
      <c r="I645" s="7">
        <v>0</v>
      </c>
      <c r="L645" s="7">
        <v>5411649516</v>
      </c>
      <c r="M645">
        <v>1</v>
      </c>
    </row>
    <row r="646" spans="1:13" x14ac:dyDescent="0.25">
      <c r="A646" t="s">
        <v>674</v>
      </c>
      <c r="B646" t="s">
        <v>470</v>
      </c>
      <c r="C646" t="s">
        <v>292</v>
      </c>
      <c r="D646" t="s">
        <v>203</v>
      </c>
      <c r="E646" t="s">
        <v>269</v>
      </c>
      <c r="F646" t="s">
        <v>19</v>
      </c>
      <c r="G646" s="8">
        <v>37288</v>
      </c>
      <c r="H646" t="s">
        <v>20</v>
      </c>
      <c r="I646" s="7">
        <v>3044377220</v>
      </c>
      <c r="L646" s="7">
        <v>599483569520</v>
      </c>
      <c r="M646">
        <v>1</v>
      </c>
    </row>
    <row r="647" spans="1:13" x14ac:dyDescent="0.25">
      <c r="A647" t="s">
        <v>675</v>
      </c>
      <c r="B647" t="s">
        <v>470</v>
      </c>
      <c r="C647" t="s">
        <v>292</v>
      </c>
      <c r="D647" t="s">
        <v>306</v>
      </c>
      <c r="E647" t="s">
        <v>270</v>
      </c>
      <c r="F647" t="s">
        <v>19</v>
      </c>
      <c r="G647" s="8">
        <v>37288</v>
      </c>
      <c r="H647" t="s">
        <v>20</v>
      </c>
      <c r="I647" s="7">
        <v>0</v>
      </c>
      <c r="L647" s="7">
        <v>9122399685</v>
      </c>
      <c r="M647">
        <v>1</v>
      </c>
    </row>
    <row r="648" spans="1:13" x14ac:dyDescent="0.25">
      <c r="A648" t="s">
        <v>676</v>
      </c>
      <c r="B648" t="s">
        <v>331</v>
      </c>
      <c r="C648" t="s">
        <v>215</v>
      </c>
      <c r="D648" t="s">
        <v>251</v>
      </c>
      <c r="E648" t="s">
        <v>269</v>
      </c>
      <c r="F648" t="s">
        <v>19</v>
      </c>
      <c r="G648" s="8">
        <v>37288</v>
      </c>
      <c r="H648" t="s">
        <v>20</v>
      </c>
      <c r="I648" s="7">
        <v>1703394610</v>
      </c>
      <c r="L648" s="7">
        <v>310261377494</v>
      </c>
      <c r="M648">
        <v>1</v>
      </c>
    </row>
    <row r="649" spans="1:13" x14ac:dyDescent="0.25">
      <c r="A649" t="s">
        <v>677</v>
      </c>
      <c r="B649" t="s">
        <v>331</v>
      </c>
      <c r="C649" t="s">
        <v>215</v>
      </c>
      <c r="D649" t="s">
        <v>216</v>
      </c>
      <c r="E649" t="s">
        <v>269</v>
      </c>
      <c r="F649" t="s">
        <v>19</v>
      </c>
      <c r="G649" s="8">
        <v>37288</v>
      </c>
      <c r="H649" t="s">
        <v>20</v>
      </c>
      <c r="I649" s="7">
        <v>9773294</v>
      </c>
      <c r="L649" s="7">
        <v>15226914126</v>
      </c>
      <c r="M649">
        <v>1</v>
      </c>
    </row>
    <row r="650" spans="1:13" x14ac:dyDescent="0.25">
      <c r="A650" t="s">
        <v>678</v>
      </c>
      <c r="B650" t="s">
        <v>331</v>
      </c>
      <c r="C650" t="s">
        <v>215</v>
      </c>
      <c r="D650" t="s">
        <v>217</v>
      </c>
      <c r="E650" t="s">
        <v>269</v>
      </c>
      <c r="F650" t="s">
        <v>19</v>
      </c>
      <c r="G650" s="8">
        <v>37288</v>
      </c>
      <c r="H650" t="s">
        <v>20</v>
      </c>
      <c r="I650" s="7">
        <v>371527283</v>
      </c>
      <c r="L650" s="7">
        <v>67671087956</v>
      </c>
      <c r="M650">
        <v>1</v>
      </c>
    </row>
    <row r="651" spans="1:13" x14ac:dyDescent="0.25">
      <c r="A651" t="s">
        <v>679</v>
      </c>
      <c r="B651" t="s">
        <v>333</v>
      </c>
      <c r="C651" t="s">
        <v>533</v>
      </c>
      <c r="D651" t="s">
        <v>203</v>
      </c>
      <c r="E651" t="s">
        <v>269</v>
      </c>
      <c r="F651" t="s">
        <v>19</v>
      </c>
      <c r="G651" s="8">
        <v>37288</v>
      </c>
      <c r="H651" t="s">
        <v>20</v>
      </c>
      <c r="I651" s="7">
        <v>242615000</v>
      </c>
      <c r="L651" s="7">
        <v>60695593000</v>
      </c>
      <c r="M651">
        <v>1</v>
      </c>
    </row>
    <row r="652" spans="1:13" x14ac:dyDescent="0.25">
      <c r="A652" t="s">
        <v>680</v>
      </c>
      <c r="B652" t="s">
        <v>471</v>
      </c>
      <c r="C652" t="s">
        <v>219</v>
      </c>
      <c r="D652" t="s">
        <v>203</v>
      </c>
      <c r="E652" t="s">
        <v>269</v>
      </c>
      <c r="F652" t="s">
        <v>19</v>
      </c>
      <c r="G652" s="8">
        <v>37288</v>
      </c>
      <c r="H652" t="s">
        <v>20</v>
      </c>
      <c r="I652" s="7">
        <v>2137832749</v>
      </c>
      <c r="L652" s="7">
        <v>278736778404</v>
      </c>
      <c r="M652">
        <v>1</v>
      </c>
    </row>
    <row r="653" spans="1:13" x14ac:dyDescent="0.25">
      <c r="A653" t="s">
        <v>681</v>
      </c>
      <c r="B653" t="s">
        <v>471</v>
      </c>
      <c r="C653" t="s">
        <v>219</v>
      </c>
      <c r="D653" t="s">
        <v>457</v>
      </c>
      <c r="E653" t="s">
        <v>270</v>
      </c>
      <c r="F653" t="s">
        <v>19</v>
      </c>
      <c r="G653" s="8">
        <v>37288</v>
      </c>
      <c r="H653" t="s">
        <v>20</v>
      </c>
      <c r="I653" s="7">
        <v>3048210</v>
      </c>
      <c r="L653" s="7">
        <v>150706287</v>
      </c>
      <c r="M653">
        <v>1</v>
      </c>
    </row>
    <row r="654" spans="1:13" x14ac:dyDescent="0.25">
      <c r="A654" t="s">
        <v>682</v>
      </c>
      <c r="B654" t="s">
        <v>471</v>
      </c>
      <c r="C654" t="s">
        <v>219</v>
      </c>
      <c r="D654" t="s">
        <v>381</v>
      </c>
      <c r="E654" t="s">
        <v>270</v>
      </c>
      <c r="F654" t="s">
        <v>19</v>
      </c>
      <c r="G654" s="8">
        <v>37288</v>
      </c>
      <c r="H654" t="s">
        <v>20</v>
      </c>
      <c r="I654" s="7">
        <v>11149735</v>
      </c>
      <c r="L654" s="7">
        <v>1331924172</v>
      </c>
      <c r="M654">
        <v>1</v>
      </c>
    </row>
    <row r="655" spans="1:13" x14ac:dyDescent="0.25">
      <c r="A655" t="s">
        <v>683</v>
      </c>
      <c r="B655" t="s">
        <v>472</v>
      </c>
      <c r="C655" t="s">
        <v>220</v>
      </c>
      <c r="D655" t="s">
        <v>221</v>
      </c>
      <c r="E655" t="s">
        <v>270</v>
      </c>
      <c r="F655" t="s">
        <v>19</v>
      </c>
      <c r="G655" s="8">
        <v>37288</v>
      </c>
      <c r="H655" t="s">
        <v>20</v>
      </c>
      <c r="I655" s="7">
        <v>0</v>
      </c>
      <c r="L655" s="7">
        <v>210379447000</v>
      </c>
      <c r="M655">
        <v>1</v>
      </c>
    </row>
    <row r="656" spans="1:13" x14ac:dyDescent="0.25">
      <c r="A656" t="s">
        <v>684</v>
      </c>
      <c r="B656" t="s">
        <v>472</v>
      </c>
      <c r="C656" t="s">
        <v>220</v>
      </c>
      <c r="D656" t="s">
        <v>222</v>
      </c>
      <c r="E656" t="s">
        <v>270</v>
      </c>
      <c r="F656" t="s">
        <v>19</v>
      </c>
      <c r="G656" s="8">
        <v>37288</v>
      </c>
      <c r="H656" t="s">
        <v>20</v>
      </c>
      <c r="I656" s="7">
        <v>0</v>
      </c>
      <c r="L656" s="7">
        <v>35195197000</v>
      </c>
      <c r="M656">
        <v>1</v>
      </c>
    </row>
    <row r="657" spans="1:13" x14ac:dyDescent="0.25">
      <c r="A657" t="s">
        <v>685</v>
      </c>
      <c r="B657" t="s">
        <v>472</v>
      </c>
      <c r="C657" t="s">
        <v>220</v>
      </c>
      <c r="D657" t="s">
        <v>223</v>
      </c>
      <c r="E657" t="s">
        <v>270</v>
      </c>
      <c r="F657" t="s">
        <v>19</v>
      </c>
      <c r="G657" s="8">
        <v>37288</v>
      </c>
      <c r="H657" t="s">
        <v>20</v>
      </c>
      <c r="I657" s="7">
        <v>0</v>
      </c>
      <c r="L657" s="7">
        <v>54187851000</v>
      </c>
      <c r="M657">
        <v>1</v>
      </c>
    </row>
    <row r="658" spans="1:13" x14ac:dyDescent="0.25">
      <c r="A658" t="s">
        <v>686</v>
      </c>
      <c r="B658" t="s">
        <v>472</v>
      </c>
      <c r="C658" t="s">
        <v>220</v>
      </c>
      <c r="D658" t="s">
        <v>224</v>
      </c>
      <c r="E658" t="s">
        <v>270</v>
      </c>
      <c r="F658" t="s">
        <v>19</v>
      </c>
      <c r="G658" s="8">
        <v>37288</v>
      </c>
      <c r="H658" t="s">
        <v>20</v>
      </c>
      <c r="I658" s="7">
        <v>0</v>
      </c>
      <c r="L658" s="7">
        <v>3835522000</v>
      </c>
      <c r="M658">
        <v>1</v>
      </c>
    </row>
    <row r="659" spans="1:13" x14ac:dyDescent="0.25">
      <c r="A659" t="s">
        <v>687</v>
      </c>
      <c r="B659" t="s">
        <v>472</v>
      </c>
      <c r="C659" t="s">
        <v>220</v>
      </c>
      <c r="D659" t="s">
        <v>305</v>
      </c>
      <c r="E659" t="s">
        <v>270</v>
      </c>
      <c r="F659" t="s">
        <v>19</v>
      </c>
      <c r="G659" s="8">
        <v>37288</v>
      </c>
      <c r="H659" t="s">
        <v>20</v>
      </c>
      <c r="I659" s="7">
        <v>0</v>
      </c>
      <c r="L659" s="7">
        <v>0</v>
      </c>
      <c r="M659">
        <v>1</v>
      </c>
    </row>
    <row r="660" spans="1:13" x14ac:dyDescent="0.25">
      <c r="A660" t="s">
        <v>688</v>
      </c>
      <c r="B660" t="s">
        <v>472</v>
      </c>
      <c r="C660" t="s">
        <v>220</v>
      </c>
      <c r="D660" t="s">
        <v>203</v>
      </c>
      <c r="E660" t="s">
        <v>269</v>
      </c>
      <c r="F660" t="s">
        <v>19</v>
      </c>
      <c r="G660" s="8">
        <v>37288</v>
      </c>
      <c r="H660" t="s">
        <v>20</v>
      </c>
      <c r="I660" s="7">
        <v>1726612000</v>
      </c>
      <c r="L660" s="7">
        <v>150910896000</v>
      </c>
      <c r="M660">
        <v>1</v>
      </c>
    </row>
    <row r="661" spans="1:13" x14ac:dyDescent="0.25">
      <c r="A661" t="s">
        <v>689</v>
      </c>
      <c r="B661" t="s">
        <v>473</v>
      </c>
      <c r="C661" t="s">
        <v>225</v>
      </c>
      <c r="D661" t="s">
        <v>366</v>
      </c>
      <c r="E661" t="s">
        <v>270</v>
      </c>
      <c r="F661" t="s">
        <v>19</v>
      </c>
      <c r="G661" s="8">
        <v>37288</v>
      </c>
      <c r="H661" t="s">
        <v>20</v>
      </c>
      <c r="I661" s="7">
        <v>10637139</v>
      </c>
      <c r="L661" s="7">
        <v>3439632410</v>
      </c>
      <c r="M661">
        <v>1</v>
      </c>
    </row>
    <row r="662" spans="1:13" x14ac:dyDescent="0.25">
      <c r="A662" t="s">
        <v>690</v>
      </c>
      <c r="B662" t="s">
        <v>473</v>
      </c>
      <c r="C662" t="s">
        <v>225</v>
      </c>
      <c r="D662" t="s">
        <v>367</v>
      </c>
      <c r="E662" t="s">
        <v>270</v>
      </c>
      <c r="F662" t="s">
        <v>19</v>
      </c>
      <c r="G662" s="8">
        <v>37288</v>
      </c>
      <c r="H662" t="s">
        <v>20</v>
      </c>
      <c r="I662" s="7">
        <v>16983236</v>
      </c>
      <c r="L662" s="7">
        <v>3601903742</v>
      </c>
      <c r="M662">
        <v>1</v>
      </c>
    </row>
    <row r="663" spans="1:13" x14ac:dyDescent="0.25">
      <c r="A663" t="s">
        <v>691</v>
      </c>
      <c r="B663" t="s">
        <v>473</v>
      </c>
      <c r="C663" t="s">
        <v>225</v>
      </c>
      <c r="D663" t="s">
        <v>373</v>
      </c>
      <c r="E663" t="s">
        <v>270</v>
      </c>
      <c r="F663" t="s">
        <v>19</v>
      </c>
      <c r="G663" s="8">
        <v>37288</v>
      </c>
      <c r="H663" t="s">
        <v>20</v>
      </c>
      <c r="I663" s="7">
        <v>20211450</v>
      </c>
      <c r="L663" s="7">
        <v>2032897322</v>
      </c>
      <c r="M663">
        <v>1</v>
      </c>
    </row>
    <row r="664" spans="1:13" x14ac:dyDescent="0.25">
      <c r="A664" t="s">
        <v>692</v>
      </c>
      <c r="B664" t="s">
        <v>473</v>
      </c>
      <c r="C664" t="s">
        <v>225</v>
      </c>
      <c r="D664" t="s">
        <v>203</v>
      </c>
      <c r="E664" t="s">
        <v>269</v>
      </c>
      <c r="F664" t="s">
        <v>19</v>
      </c>
      <c r="G664" s="8">
        <v>37288</v>
      </c>
      <c r="H664" t="s">
        <v>20</v>
      </c>
      <c r="I664" s="7">
        <v>5591412003</v>
      </c>
      <c r="L664" s="7">
        <v>983182712065</v>
      </c>
      <c r="M664">
        <v>1</v>
      </c>
    </row>
    <row r="665" spans="1:13" x14ac:dyDescent="0.25">
      <c r="A665" t="s">
        <v>693</v>
      </c>
      <c r="B665" t="s">
        <v>474</v>
      </c>
      <c r="C665" t="s">
        <v>226</v>
      </c>
      <c r="D665" t="s">
        <v>227</v>
      </c>
      <c r="E665" t="s">
        <v>270</v>
      </c>
      <c r="F665" t="s">
        <v>19</v>
      </c>
      <c r="G665" s="8">
        <v>37288</v>
      </c>
      <c r="H665" t="s">
        <v>20</v>
      </c>
      <c r="I665" s="7">
        <v>0</v>
      </c>
      <c r="L665" s="7">
        <v>1565286544</v>
      </c>
      <c r="M665">
        <v>1</v>
      </c>
    </row>
    <row r="666" spans="1:13" x14ac:dyDescent="0.25">
      <c r="A666" t="s">
        <v>694</v>
      </c>
      <c r="B666" t="s">
        <v>474</v>
      </c>
      <c r="C666" t="s">
        <v>226</v>
      </c>
      <c r="D666" t="s">
        <v>301</v>
      </c>
      <c r="E666" t="s">
        <v>270</v>
      </c>
      <c r="F666" t="s">
        <v>19</v>
      </c>
      <c r="G666" s="8">
        <v>37288</v>
      </c>
      <c r="H666" t="s">
        <v>20</v>
      </c>
      <c r="I666" s="7">
        <v>0</v>
      </c>
      <c r="L666" s="7">
        <v>4154359457</v>
      </c>
      <c r="M666">
        <v>1</v>
      </c>
    </row>
    <row r="667" spans="1:13" x14ac:dyDescent="0.25">
      <c r="A667" t="s">
        <v>695</v>
      </c>
      <c r="B667" t="s">
        <v>474</v>
      </c>
      <c r="C667" t="s">
        <v>226</v>
      </c>
      <c r="D667" t="s">
        <v>229</v>
      </c>
      <c r="E667" t="s">
        <v>270</v>
      </c>
      <c r="F667" t="s">
        <v>19</v>
      </c>
      <c r="G667" s="8">
        <v>37288</v>
      </c>
      <c r="H667" t="s">
        <v>20</v>
      </c>
      <c r="I667" s="7">
        <v>0</v>
      </c>
      <c r="L667" s="7">
        <v>4178737190</v>
      </c>
      <c r="M667">
        <v>1</v>
      </c>
    </row>
    <row r="668" spans="1:13" x14ac:dyDescent="0.25">
      <c r="A668" t="s">
        <v>696</v>
      </c>
      <c r="B668" t="s">
        <v>474</v>
      </c>
      <c r="C668" t="s">
        <v>226</v>
      </c>
      <c r="D668" t="s">
        <v>230</v>
      </c>
      <c r="E668" t="s">
        <v>270</v>
      </c>
      <c r="F668" t="s">
        <v>19</v>
      </c>
      <c r="G668" s="8">
        <v>37288</v>
      </c>
      <c r="H668" t="s">
        <v>20</v>
      </c>
      <c r="I668" s="7">
        <v>0</v>
      </c>
      <c r="L668" s="7">
        <v>46078829939</v>
      </c>
      <c r="M668">
        <v>1</v>
      </c>
    </row>
    <row r="669" spans="1:13" x14ac:dyDescent="0.25">
      <c r="A669" t="s">
        <v>697</v>
      </c>
      <c r="B669" t="s">
        <v>474</v>
      </c>
      <c r="C669" t="s">
        <v>226</v>
      </c>
      <c r="D669" t="s">
        <v>231</v>
      </c>
      <c r="E669" t="s">
        <v>270</v>
      </c>
      <c r="F669" t="s">
        <v>19</v>
      </c>
      <c r="G669" s="8">
        <v>37288</v>
      </c>
      <c r="H669" t="s">
        <v>20</v>
      </c>
      <c r="I669" s="7">
        <v>0</v>
      </c>
      <c r="L669" s="7">
        <v>733170416</v>
      </c>
      <c r="M669">
        <v>1</v>
      </c>
    </row>
    <row r="670" spans="1:13" x14ac:dyDescent="0.25">
      <c r="A670" t="s">
        <v>698</v>
      </c>
      <c r="B670" t="s">
        <v>474</v>
      </c>
      <c r="C670" t="s">
        <v>226</v>
      </c>
      <c r="D670" t="s">
        <v>232</v>
      </c>
      <c r="E670" t="s">
        <v>270</v>
      </c>
      <c r="F670" t="s">
        <v>19</v>
      </c>
      <c r="G670" s="8">
        <v>37288</v>
      </c>
      <c r="H670" t="s">
        <v>20</v>
      </c>
      <c r="I670" s="7">
        <v>0</v>
      </c>
      <c r="L670" s="7">
        <v>4596812359</v>
      </c>
      <c r="M670">
        <v>1</v>
      </c>
    </row>
    <row r="671" spans="1:13" x14ac:dyDescent="0.25">
      <c r="A671" t="s">
        <v>699</v>
      </c>
      <c r="B671" t="s">
        <v>474</v>
      </c>
      <c r="C671" t="s">
        <v>226</v>
      </c>
      <c r="D671" t="s">
        <v>233</v>
      </c>
      <c r="E671" t="s">
        <v>270</v>
      </c>
      <c r="F671" t="s">
        <v>19</v>
      </c>
      <c r="G671" s="8">
        <v>37288</v>
      </c>
      <c r="H671" t="s">
        <v>20</v>
      </c>
      <c r="I671" s="7">
        <v>0</v>
      </c>
      <c r="L671" s="7">
        <v>6739103718</v>
      </c>
      <c r="M671">
        <v>1</v>
      </c>
    </row>
    <row r="672" spans="1:13" x14ac:dyDescent="0.25">
      <c r="A672" t="s">
        <v>700</v>
      </c>
      <c r="B672" t="s">
        <v>474</v>
      </c>
      <c r="C672" t="s">
        <v>226</v>
      </c>
      <c r="D672" t="s">
        <v>234</v>
      </c>
      <c r="E672" t="s">
        <v>270</v>
      </c>
      <c r="F672" t="s">
        <v>19</v>
      </c>
      <c r="G672" s="8">
        <v>37288</v>
      </c>
      <c r="H672" t="s">
        <v>20</v>
      </c>
      <c r="I672" s="7">
        <v>0</v>
      </c>
      <c r="L672" s="7">
        <v>8239367205</v>
      </c>
      <c r="M672">
        <v>1</v>
      </c>
    </row>
    <row r="673" spans="1:13" x14ac:dyDescent="0.25">
      <c r="A673" t="s">
        <v>701</v>
      </c>
      <c r="B673" t="s">
        <v>474</v>
      </c>
      <c r="C673" t="s">
        <v>226</v>
      </c>
      <c r="D673" t="s">
        <v>235</v>
      </c>
      <c r="E673" t="s">
        <v>270</v>
      </c>
      <c r="F673" t="s">
        <v>19</v>
      </c>
      <c r="G673" s="8">
        <v>37288</v>
      </c>
      <c r="H673" t="s">
        <v>20</v>
      </c>
      <c r="I673" s="7">
        <v>0</v>
      </c>
      <c r="L673" s="7">
        <v>7955312120</v>
      </c>
      <c r="M673">
        <v>1</v>
      </c>
    </row>
    <row r="674" spans="1:13" x14ac:dyDescent="0.25">
      <c r="A674" t="s">
        <v>702</v>
      </c>
      <c r="B674" t="s">
        <v>474</v>
      </c>
      <c r="C674" t="s">
        <v>226</v>
      </c>
      <c r="D674" t="s">
        <v>570</v>
      </c>
      <c r="E674" t="s">
        <v>270</v>
      </c>
      <c r="F674" t="s">
        <v>19</v>
      </c>
      <c r="G674" s="8">
        <v>37288</v>
      </c>
      <c r="H674" t="s">
        <v>20</v>
      </c>
      <c r="I674" s="7">
        <v>0</v>
      </c>
      <c r="L674" s="7">
        <v>186808058</v>
      </c>
      <c r="M674">
        <v>1</v>
      </c>
    </row>
    <row r="675" spans="1:13" x14ac:dyDescent="0.25">
      <c r="A675" t="s">
        <v>703</v>
      </c>
      <c r="B675" t="s">
        <v>475</v>
      </c>
      <c r="C675" t="s">
        <v>236</v>
      </c>
      <c r="D675" t="s">
        <v>628</v>
      </c>
      <c r="E675" t="s">
        <v>270</v>
      </c>
      <c r="F675" t="s">
        <v>19</v>
      </c>
      <c r="G675" s="8">
        <v>37288</v>
      </c>
      <c r="H675" t="s">
        <v>20</v>
      </c>
      <c r="I675" s="7">
        <v>0</v>
      </c>
      <c r="L675" s="7">
        <v>33391986272</v>
      </c>
      <c r="M675">
        <v>1</v>
      </c>
    </row>
    <row r="676" spans="1:13" x14ac:dyDescent="0.25">
      <c r="A676" t="s">
        <v>704</v>
      </c>
      <c r="B676" t="s">
        <v>475</v>
      </c>
      <c r="C676" t="s">
        <v>236</v>
      </c>
      <c r="D676" t="s">
        <v>629</v>
      </c>
      <c r="E676" t="s">
        <v>270</v>
      </c>
      <c r="F676" t="s">
        <v>19</v>
      </c>
      <c r="G676" s="8">
        <v>37288</v>
      </c>
      <c r="H676" t="s">
        <v>20</v>
      </c>
      <c r="I676" s="7">
        <v>0</v>
      </c>
      <c r="L676" s="7">
        <v>28433897982</v>
      </c>
      <c r="M676">
        <v>1</v>
      </c>
    </row>
    <row r="677" spans="1:13" x14ac:dyDescent="0.25">
      <c r="A677" t="s">
        <v>705</v>
      </c>
      <c r="B677" t="s">
        <v>475</v>
      </c>
      <c r="C677" t="s">
        <v>236</v>
      </c>
      <c r="D677" t="s">
        <v>630</v>
      </c>
      <c r="E677" t="s">
        <v>270</v>
      </c>
      <c r="F677" t="s">
        <v>19</v>
      </c>
      <c r="G677" s="8">
        <v>37288</v>
      </c>
      <c r="H677" t="s">
        <v>20</v>
      </c>
      <c r="I677" s="7">
        <v>0</v>
      </c>
      <c r="L677" s="7">
        <v>41655996484</v>
      </c>
      <c r="M677">
        <v>1</v>
      </c>
    </row>
    <row r="678" spans="1:13" x14ac:dyDescent="0.25">
      <c r="A678" t="s">
        <v>706</v>
      </c>
      <c r="B678" t="s">
        <v>475</v>
      </c>
      <c r="C678" t="s">
        <v>236</v>
      </c>
      <c r="D678" t="s">
        <v>631</v>
      </c>
      <c r="E678" t="s">
        <v>270</v>
      </c>
      <c r="F678" t="s">
        <v>19</v>
      </c>
      <c r="G678" s="8">
        <v>37288</v>
      </c>
      <c r="H678" t="s">
        <v>20</v>
      </c>
      <c r="I678" s="7">
        <v>0</v>
      </c>
      <c r="L678" s="7">
        <v>17683096128</v>
      </c>
      <c r="M678">
        <v>1</v>
      </c>
    </row>
    <row r="679" spans="1:13" x14ac:dyDescent="0.25">
      <c r="A679" t="s">
        <v>707</v>
      </c>
      <c r="B679" t="s">
        <v>475</v>
      </c>
      <c r="C679" t="s">
        <v>236</v>
      </c>
      <c r="D679" t="s">
        <v>632</v>
      </c>
      <c r="E679" t="s">
        <v>269</v>
      </c>
      <c r="F679" t="s">
        <v>19</v>
      </c>
      <c r="G679" s="8">
        <v>37288</v>
      </c>
      <c r="H679" t="s">
        <v>20</v>
      </c>
      <c r="I679" s="7">
        <v>397000000</v>
      </c>
      <c r="L679" s="7">
        <v>38791266538</v>
      </c>
      <c r="M679">
        <v>1</v>
      </c>
    </row>
    <row r="680" spans="1:13" x14ac:dyDescent="0.25">
      <c r="A680" t="s">
        <v>708</v>
      </c>
      <c r="B680" t="s">
        <v>476</v>
      </c>
      <c r="C680" t="s">
        <v>237</v>
      </c>
      <c r="D680" t="s">
        <v>242</v>
      </c>
      <c r="E680" t="s">
        <v>270</v>
      </c>
      <c r="F680" t="s">
        <v>19</v>
      </c>
      <c r="G680" s="8">
        <v>37288</v>
      </c>
      <c r="H680" t="s">
        <v>20</v>
      </c>
      <c r="I680" s="7">
        <v>0</v>
      </c>
      <c r="L680" s="7">
        <v>77422761</v>
      </c>
      <c r="M680">
        <v>1</v>
      </c>
    </row>
    <row r="681" spans="1:13" x14ac:dyDescent="0.25">
      <c r="A681" t="s">
        <v>709</v>
      </c>
      <c r="B681" t="s">
        <v>476</v>
      </c>
      <c r="C681" t="s">
        <v>237</v>
      </c>
      <c r="D681" t="s">
        <v>228</v>
      </c>
      <c r="E681" t="s">
        <v>270</v>
      </c>
      <c r="F681" t="s">
        <v>19</v>
      </c>
      <c r="G681" s="8">
        <v>37288</v>
      </c>
      <c r="H681" t="s">
        <v>20</v>
      </c>
      <c r="I681" s="7">
        <v>0</v>
      </c>
      <c r="L681" s="7">
        <v>2672173342</v>
      </c>
      <c r="M681">
        <v>1</v>
      </c>
    </row>
    <row r="682" spans="1:13" x14ac:dyDescent="0.25">
      <c r="A682" t="s">
        <v>710</v>
      </c>
      <c r="B682" t="s">
        <v>476</v>
      </c>
      <c r="C682" t="s">
        <v>237</v>
      </c>
      <c r="D682" t="s">
        <v>464</v>
      </c>
      <c r="E682" t="s">
        <v>270</v>
      </c>
      <c r="F682" t="s">
        <v>19</v>
      </c>
      <c r="G682" s="8">
        <v>37288</v>
      </c>
      <c r="H682" t="s">
        <v>20</v>
      </c>
      <c r="I682" s="7">
        <v>0</v>
      </c>
      <c r="L682" s="7">
        <v>1120256617</v>
      </c>
      <c r="M682">
        <v>1</v>
      </c>
    </row>
    <row r="683" spans="1:13" x14ac:dyDescent="0.25">
      <c r="A683" t="s">
        <v>711</v>
      </c>
      <c r="B683" t="s">
        <v>476</v>
      </c>
      <c r="C683" t="s">
        <v>237</v>
      </c>
      <c r="D683" t="s">
        <v>238</v>
      </c>
      <c r="E683" t="s">
        <v>270</v>
      </c>
      <c r="F683" t="s">
        <v>19</v>
      </c>
      <c r="G683" s="8">
        <v>37288</v>
      </c>
      <c r="H683" t="s">
        <v>20</v>
      </c>
      <c r="I683" s="7">
        <v>0</v>
      </c>
      <c r="L683" s="7">
        <v>858542993</v>
      </c>
      <c r="M683">
        <v>1</v>
      </c>
    </row>
    <row r="684" spans="1:13" x14ac:dyDescent="0.25">
      <c r="A684" t="s">
        <v>712</v>
      </c>
      <c r="B684" t="s">
        <v>476</v>
      </c>
      <c r="C684" t="s">
        <v>237</v>
      </c>
      <c r="D684" t="s">
        <v>239</v>
      </c>
      <c r="E684" t="s">
        <v>270</v>
      </c>
      <c r="F684" t="s">
        <v>19</v>
      </c>
      <c r="G684" s="8">
        <v>37288</v>
      </c>
      <c r="H684" t="s">
        <v>20</v>
      </c>
      <c r="I684" s="7">
        <v>0</v>
      </c>
      <c r="L684" s="7">
        <v>857579764</v>
      </c>
      <c r="M684">
        <v>1</v>
      </c>
    </row>
    <row r="685" spans="1:13" x14ac:dyDescent="0.25">
      <c r="A685" t="s">
        <v>713</v>
      </c>
      <c r="B685" t="s">
        <v>476</v>
      </c>
      <c r="C685" t="s">
        <v>237</v>
      </c>
      <c r="D685" t="s">
        <v>240</v>
      </c>
      <c r="E685" t="s">
        <v>270</v>
      </c>
      <c r="F685" t="s">
        <v>19</v>
      </c>
      <c r="G685" s="8">
        <v>37288</v>
      </c>
      <c r="H685" t="s">
        <v>20</v>
      </c>
      <c r="I685" s="7">
        <v>0</v>
      </c>
      <c r="L685" s="7">
        <v>93471759</v>
      </c>
      <c r="M685">
        <v>1</v>
      </c>
    </row>
    <row r="686" spans="1:13" x14ac:dyDescent="0.25">
      <c r="A686" t="s">
        <v>714</v>
      </c>
      <c r="B686" t="s">
        <v>476</v>
      </c>
      <c r="C686" t="s">
        <v>237</v>
      </c>
      <c r="D686" t="s">
        <v>241</v>
      </c>
      <c r="E686" t="s">
        <v>270</v>
      </c>
      <c r="F686" t="s">
        <v>19</v>
      </c>
      <c r="G686" s="8">
        <v>37288</v>
      </c>
      <c r="H686" t="s">
        <v>20</v>
      </c>
      <c r="I686" s="7">
        <v>0</v>
      </c>
      <c r="L686" s="7">
        <v>53446428</v>
      </c>
      <c r="M686">
        <v>1</v>
      </c>
    </row>
    <row r="687" spans="1:13" x14ac:dyDescent="0.25">
      <c r="A687" t="s">
        <v>715</v>
      </c>
      <c r="B687" t="s">
        <v>477</v>
      </c>
      <c r="C687" t="s">
        <v>243</v>
      </c>
      <c r="D687" t="s">
        <v>378</v>
      </c>
      <c r="E687" t="s">
        <v>270</v>
      </c>
      <c r="F687" t="s">
        <v>19</v>
      </c>
      <c r="G687" s="8">
        <v>37288</v>
      </c>
      <c r="H687" t="s">
        <v>20</v>
      </c>
      <c r="I687" s="7">
        <v>0</v>
      </c>
      <c r="L687" s="7">
        <v>3795039921</v>
      </c>
      <c r="M687">
        <v>1</v>
      </c>
    </row>
    <row r="688" spans="1:13" x14ac:dyDescent="0.25">
      <c r="A688" t="s">
        <v>716</v>
      </c>
      <c r="B688" t="s">
        <v>477</v>
      </c>
      <c r="C688" t="s">
        <v>243</v>
      </c>
      <c r="D688" t="s">
        <v>360</v>
      </c>
      <c r="E688" t="s">
        <v>270</v>
      </c>
      <c r="F688" t="s">
        <v>19</v>
      </c>
      <c r="G688" s="8">
        <v>37288</v>
      </c>
      <c r="H688" t="s">
        <v>20</v>
      </c>
      <c r="I688" s="7">
        <v>0</v>
      </c>
      <c r="L688" s="7">
        <v>4697527012</v>
      </c>
      <c r="M688">
        <v>1</v>
      </c>
    </row>
    <row r="689" spans="1:13" x14ac:dyDescent="0.25">
      <c r="A689" t="s">
        <v>717</v>
      </c>
      <c r="B689" t="s">
        <v>477</v>
      </c>
      <c r="C689" t="s">
        <v>243</v>
      </c>
      <c r="D689" t="s">
        <v>581</v>
      </c>
      <c r="E689" t="s">
        <v>270</v>
      </c>
      <c r="F689" t="s">
        <v>19</v>
      </c>
      <c r="G689" s="8">
        <v>37288</v>
      </c>
      <c r="H689" t="s">
        <v>20</v>
      </c>
      <c r="I689" s="7">
        <v>0</v>
      </c>
      <c r="L689" s="7">
        <v>89940181951</v>
      </c>
      <c r="M689">
        <v>1</v>
      </c>
    </row>
    <row r="690" spans="1:13" x14ac:dyDescent="0.25">
      <c r="A690" t="s">
        <v>718</v>
      </c>
      <c r="B690" t="s">
        <v>246</v>
      </c>
      <c r="C690" t="s">
        <v>246</v>
      </c>
      <c r="D690" t="s">
        <v>203</v>
      </c>
      <c r="E690" t="s">
        <v>269</v>
      </c>
      <c r="F690" t="s">
        <v>19</v>
      </c>
      <c r="G690" s="8">
        <v>37288</v>
      </c>
      <c r="H690" t="s">
        <v>20</v>
      </c>
      <c r="I690" s="7">
        <v>174638356</v>
      </c>
      <c r="L690" s="7">
        <v>42773601120</v>
      </c>
      <c r="M690">
        <v>1</v>
      </c>
    </row>
    <row r="691" spans="1:13" x14ac:dyDescent="0.25">
      <c r="A691" t="s">
        <v>719</v>
      </c>
      <c r="B691" t="s">
        <v>478</v>
      </c>
      <c r="C691" t="s">
        <v>244</v>
      </c>
      <c r="D691" t="s">
        <v>245</v>
      </c>
      <c r="E691" t="s">
        <v>269</v>
      </c>
      <c r="F691" t="s">
        <v>19</v>
      </c>
      <c r="G691" s="8">
        <v>37288</v>
      </c>
      <c r="H691" t="s">
        <v>20</v>
      </c>
      <c r="I691" s="7">
        <v>149216000</v>
      </c>
      <c r="L691" s="7">
        <v>69558139000</v>
      </c>
      <c r="M691">
        <v>1</v>
      </c>
    </row>
    <row r="692" spans="1:13" x14ac:dyDescent="0.25">
      <c r="A692" t="s">
        <v>720</v>
      </c>
      <c r="B692" t="s">
        <v>478</v>
      </c>
      <c r="C692" t="s">
        <v>244</v>
      </c>
      <c r="D692" t="s">
        <v>460</v>
      </c>
      <c r="E692" t="s">
        <v>269</v>
      </c>
      <c r="F692" t="s">
        <v>19</v>
      </c>
      <c r="G692" s="8">
        <v>37288</v>
      </c>
      <c r="H692" t="s">
        <v>20</v>
      </c>
      <c r="I692" s="7">
        <v>5784000</v>
      </c>
      <c r="L692" s="7">
        <v>40918920000</v>
      </c>
      <c r="M692">
        <v>1</v>
      </c>
    </row>
    <row r="693" spans="1:13" x14ac:dyDescent="0.25">
      <c r="A693" t="s">
        <v>721</v>
      </c>
      <c r="B693" t="s">
        <v>479</v>
      </c>
      <c r="C693" t="s">
        <v>247</v>
      </c>
      <c r="D693" t="s">
        <v>203</v>
      </c>
      <c r="E693" t="s">
        <v>269</v>
      </c>
      <c r="F693" t="s">
        <v>19</v>
      </c>
      <c r="G693" s="8">
        <v>37288</v>
      </c>
      <c r="H693" t="s">
        <v>20</v>
      </c>
      <c r="I693" s="7">
        <v>131590000</v>
      </c>
      <c r="L693" s="7">
        <v>20401799000</v>
      </c>
      <c r="M693">
        <v>1</v>
      </c>
    </row>
    <row r="694" spans="1:13" x14ac:dyDescent="0.25">
      <c r="A694" t="s">
        <v>722</v>
      </c>
      <c r="B694" t="s">
        <v>480</v>
      </c>
      <c r="C694" t="s">
        <v>268</v>
      </c>
      <c r="D694" t="s">
        <v>203</v>
      </c>
      <c r="E694" t="s">
        <v>269</v>
      </c>
      <c r="F694" t="s">
        <v>19</v>
      </c>
      <c r="G694" s="8">
        <v>37288</v>
      </c>
      <c r="H694" t="s">
        <v>20</v>
      </c>
      <c r="I694" s="7">
        <v>102880064</v>
      </c>
      <c r="L694" s="7">
        <v>14029578005</v>
      </c>
      <c r="M694">
        <v>1</v>
      </c>
    </row>
    <row r="695" spans="1:13" x14ac:dyDescent="0.25">
      <c r="A695" t="s">
        <v>723</v>
      </c>
      <c r="B695" t="s">
        <v>481</v>
      </c>
      <c r="C695" t="s">
        <v>248</v>
      </c>
      <c r="D695" t="s">
        <v>203</v>
      </c>
      <c r="E695" t="s">
        <v>269</v>
      </c>
      <c r="F695" t="s">
        <v>19</v>
      </c>
      <c r="G695" s="8">
        <v>37288</v>
      </c>
      <c r="H695" t="s">
        <v>20</v>
      </c>
      <c r="I695" s="7">
        <v>783000</v>
      </c>
      <c r="L695" s="7">
        <v>24360197000</v>
      </c>
      <c r="M695">
        <v>1</v>
      </c>
    </row>
    <row r="696" spans="1:13" x14ac:dyDescent="0.25">
      <c r="A696" t="s">
        <v>724</v>
      </c>
      <c r="B696" t="s">
        <v>482</v>
      </c>
      <c r="C696" t="s">
        <v>249</v>
      </c>
      <c r="D696" t="s">
        <v>203</v>
      </c>
      <c r="E696" t="s">
        <v>269</v>
      </c>
      <c r="F696" t="s">
        <v>19</v>
      </c>
      <c r="G696" s="8">
        <v>37288</v>
      </c>
      <c r="H696" t="s">
        <v>20</v>
      </c>
      <c r="I696" s="7">
        <v>9322282</v>
      </c>
      <c r="L696" s="7">
        <v>91622025169</v>
      </c>
      <c r="M696">
        <v>1</v>
      </c>
    </row>
    <row r="697" spans="1:13" x14ac:dyDescent="0.25">
      <c r="A697" t="s">
        <v>725</v>
      </c>
      <c r="B697" t="s">
        <v>330</v>
      </c>
      <c r="C697" t="s">
        <v>250</v>
      </c>
      <c r="D697" t="s">
        <v>252</v>
      </c>
      <c r="E697" t="s">
        <v>270</v>
      </c>
      <c r="F697" t="s">
        <v>19</v>
      </c>
      <c r="G697" s="8">
        <v>37288</v>
      </c>
      <c r="H697" t="s">
        <v>20</v>
      </c>
      <c r="I697" s="7">
        <v>0</v>
      </c>
      <c r="L697" s="7">
        <v>10772268571</v>
      </c>
      <c r="M697">
        <v>1</v>
      </c>
    </row>
    <row r="698" spans="1:13" x14ac:dyDescent="0.25">
      <c r="A698" t="s">
        <v>726</v>
      </c>
      <c r="B698" t="s">
        <v>330</v>
      </c>
      <c r="C698" t="s">
        <v>250</v>
      </c>
      <c r="D698" t="s">
        <v>253</v>
      </c>
      <c r="E698" t="s">
        <v>270</v>
      </c>
      <c r="F698" t="s">
        <v>19</v>
      </c>
      <c r="G698" s="8">
        <v>37288</v>
      </c>
      <c r="H698" t="s">
        <v>20</v>
      </c>
      <c r="I698" s="7">
        <v>0</v>
      </c>
      <c r="L698" s="7">
        <v>3480752374</v>
      </c>
      <c r="M698">
        <v>1</v>
      </c>
    </row>
    <row r="699" spans="1:13" x14ac:dyDescent="0.25">
      <c r="A699" t="s">
        <v>727</v>
      </c>
      <c r="B699" t="s">
        <v>330</v>
      </c>
      <c r="C699" t="s">
        <v>250</v>
      </c>
      <c r="D699" t="s">
        <v>254</v>
      </c>
      <c r="E699" t="s">
        <v>270</v>
      </c>
      <c r="F699" t="s">
        <v>19</v>
      </c>
      <c r="G699" s="8">
        <v>37288</v>
      </c>
      <c r="H699" t="s">
        <v>20</v>
      </c>
      <c r="I699" s="7">
        <v>0</v>
      </c>
      <c r="L699" s="7">
        <v>13604302435</v>
      </c>
      <c r="M699">
        <v>1</v>
      </c>
    </row>
    <row r="700" spans="1:13" x14ac:dyDescent="0.25">
      <c r="A700" t="s">
        <v>728</v>
      </c>
      <c r="B700" t="s">
        <v>330</v>
      </c>
      <c r="C700" t="s">
        <v>250</v>
      </c>
      <c r="D700" t="s">
        <v>633</v>
      </c>
      <c r="E700" t="s">
        <v>269</v>
      </c>
      <c r="F700" t="s">
        <v>19</v>
      </c>
      <c r="G700" s="8">
        <v>37288</v>
      </c>
      <c r="H700" t="s">
        <v>20</v>
      </c>
      <c r="I700" s="7">
        <v>4073331403</v>
      </c>
      <c r="L700" s="7">
        <v>1140113184125</v>
      </c>
      <c r="M700">
        <v>1</v>
      </c>
    </row>
    <row r="701" spans="1:13" x14ac:dyDescent="0.25">
      <c r="A701" t="s">
        <v>729</v>
      </c>
      <c r="B701" t="s">
        <v>330</v>
      </c>
      <c r="C701" t="s">
        <v>250</v>
      </c>
      <c r="D701" t="s">
        <v>634</v>
      </c>
      <c r="E701" t="s">
        <v>269</v>
      </c>
      <c r="F701" t="s">
        <v>19</v>
      </c>
      <c r="G701" s="8">
        <v>37288</v>
      </c>
      <c r="H701" t="s">
        <v>20</v>
      </c>
      <c r="I701" s="7">
        <v>359136052</v>
      </c>
      <c r="L701" s="7">
        <v>237174933919</v>
      </c>
      <c r="M701">
        <v>1</v>
      </c>
    </row>
    <row r="702" spans="1:13" x14ac:dyDescent="0.25">
      <c r="A702" t="s">
        <v>730</v>
      </c>
      <c r="B702" t="s">
        <v>330</v>
      </c>
      <c r="C702" t="s">
        <v>250</v>
      </c>
      <c r="D702" t="s">
        <v>599</v>
      </c>
      <c r="E702" t="s">
        <v>270</v>
      </c>
      <c r="F702" t="s">
        <v>19</v>
      </c>
      <c r="G702" s="8">
        <v>37288</v>
      </c>
      <c r="H702" t="s">
        <v>20</v>
      </c>
      <c r="I702" s="7">
        <v>0</v>
      </c>
      <c r="L702" s="7">
        <v>49186447</v>
      </c>
      <c r="M702">
        <v>1</v>
      </c>
    </row>
    <row r="703" spans="1:13" x14ac:dyDescent="0.25">
      <c r="A703" t="s">
        <v>731</v>
      </c>
      <c r="B703" t="s">
        <v>483</v>
      </c>
      <c r="C703" t="s">
        <v>255</v>
      </c>
      <c r="D703" t="s">
        <v>205</v>
      </c>
      <c r="E703" t="s">
        <v>270</v>
      </c>
      <c r="F703" t="s">
        <v>19</v>
      </c>
      <c r="G703" s="8">
        <v>37288</v>
      </c>
      <c r="H703" t="s">
        <v>20</v>
      </c>
      <c r="I703" s="7">
        <v>0</v>
      </c>
      <c r="L703" s="7">
        <v>6917962126</v>
      </c>
      <c r="M703">
        <v>1</v>
      </c>
    </row>
    <row r="704" spans="1:13" x14ac:dyDescent="0.25">
      <c r="A704" t="s">
        <v>732</v>
      </c>
      <c r="B704" t="s">
        <v>483</v>
      </c>
      <c r="C704" t="s">
        <v>255</v>
      </c>
      <c r="D704" t="s">
        <v>203</v>
      </c>
      <c r="E704" t="s">
        <v>269</v>
      </c>
      <c r="F704" t="s">
        <v>19</v>
      </c>
      <c r="G704" s="8">
        <v>37288</v>
      </c>
      <c r="H704" t="s">
        <v>20</v>
      </c>
      <c r="I704" s="7">
        <v>18787342</v>
      </c>
      <c r="L704" s="7">
        <v>2428869723</v>
      </c>
      <c r="M704">
        <v>1</v>
      </c>
    </row>
    <row r="705" spans="1:13" x14ac:dyDescent="0.25">
      <c r="A705" t="s">
        <v>733</v>
      </c>
      <c r="B705" t="s">
        <v>636</v>
      </c>
      <c r="C705" t="s">
        <v>635</v>
      </c>
      <c r="D705" t="s">
        <v>304</v>
      </c>
      <c r="E705" t="s">
        <v>270</v>
      </c>
      <c r="F705" t="s">
        <v>19</v>
      </c>
      <c r="G705" s="8">
        <v>37288</v>
      </c>
      <c r="H705" t="s">
        <v>20</v>
      </c>
      <c r="I705" s="7">
        <v>0</v>
      </c>
      <c r="L705" s="7">
        <v>4565783313</v>
      </c>
      <c r="M705">
        <v>1</v>
      </c>
    </row>
    <row r="706" spans="1:13" x14ac:dyDescent="0.25">
      <c r="A706" t="s">
        <v>734</v>
      </c>
      <c r="B706" t="s">
        <v>636</v>
      </c>
      <c r="C706" t="s">
        <v>635</v>
      </c>
      <c r="D706" t="s">
        <v>303</v>
      </c>
      <c r="E706" t="s">
        <v>270</v>
      </c>
      <c r="F706" t="s">
        <v>19</v>
      </c>
      <c r="G706" s="8">
        <v>37288</v>
      </c>
      <c r="H706" t="s">
        <v>20</v>
      </c>
      <c r="I706" s="7">
        <v>0</v>
      </c>
      <c r="L706" s="7">
        <v>3476303006</v>
      </c>
      <c r="M706">
        <v>1</v>
      </c>
    </row>
    <row r="707" spans="1:13" x14ac:dyDescent="0.25">
      <c r="A707" t="s">
        <v>735</v>
      </c>
      <c r="B707" t="s">
        <v>636</v>
      </c>
      <c r="C707" t="s">
        <v>635</v>
      </c>
      <c r="D707" t="s">
        <v>302</v>
      </c>
      <c r="E707" t="s">
        <v>270</v>
      </c>
      <c r="F707" t="s">
        <v>19</v>
      </c>
      <c r="G707" s="8">
        <v>37288</v>
      </c>
      <c r="H707" t="s">
        <v>20</v>
      </c>
      <c r="I707" s="7">
        <v>0</v>
      </c>
      <c r="L707" s="7">
        <v>2100767205</v>
      </c>
      <c r="M707">
        <v>1</v>
      </c>
    </row>
    <row r="708" spans="1:13" x14ac:dyDescent="0.25">
      <c r="A708" t="s">
        <v>736</v>
      </c>
      <c r="B708" t="s">
        <v>636</v>
      </c>
      <c r="C708" t="s">
        <v>635</v>
      </c>
      <c r="D708" t="s">
        <v>205</v>
      </c>
      <c r="E708" t="s">
        <v>270</v>
      </c>
      <c r="F708" t="s">
        <v>19</v>
      </c>
      <c r="G708" s="8">
        <v>37288</v>
      </c>
      <c r="H708" t="s">
        <v>20</v>
      </c>
      <c r="I708" s="7">
        <v>72966028</v>
      </c>
      <c r="L708" s="7">
        <v>20886055390</v>
      </c>
      <c r="M708">
        <v>1</v>
      </c>
    </row>
    <row r="709" spans="1:13" x14ac:dyDescent="0.25">
      <c r="A709" t="s">
        <v>737</v>
      </c>
      <c r="B709" t="s">
        <v>636</v>
      </c>
      <c r="C709" t="s">
        <v>635</v>
      </c>
      <c r="D709" t="s">
        <v>203</v>
      </c>
      <c r="E709" t="s">
        <v>269</v>
      </c>
      <c r="F709" t="s">
        <v>19</v>
      </c>
      <c r="G709" s="8">
        <v>37288</v>
      </c>
      <c r="H709" t="s">
        <v>20</v>
      </c>
      <c r="I709" s="7">
        <v>4389591464</v>
      </c>
      <c r="L709" s="7">
        <v>1256491994424</v>
      </c>
      <c r="M709">
        <v>1</v>
      </c>
    </row>
    <row r="710" spans="1:13" x14ac:dyDescent="0.25">
      <c r="A710" t="s">
        <v>738</v>
      </c>
      <c r="B710" t="s">
        <v>484</v>
      </c>
      <c r="C710" t="s">
        <v>256</v>
      </c>
      <c r="D710" t="s">
        <v>208</v>
      </c>
      <c r="E710" t="s">
        <v>270</v>
      </c>
      <c r="F710" t="s">
        <v>19</v>
      </c>
      <c r="G710" s="8">
        <v>37288</v>
      </c>
      <c r="H710" t="s">
        <v>20</v>
      </c>
      <c r="I710" s="7">
        <v>1774230</v>
      </c>
      <c r="L710" s="7">
        <v>429346911</v>
      </c>
      <c r="M710">
        <v>1</v>
      </c>
    </row>
    <row r="711" spans="1:13" x14ac:dyDescent="0.25">
      <c r="A711" t="s">
        <v>739</v>
      </c>
      <c r="B711" t="s">
        <v>484</v>
      </c>
      <c r="C711" t="s">
        <v>256</v>
      </c>
      <c r="D711" t="s">
        <v>209</v>
      </c>
      <c r="E711" t="s">
        <v>270</v>
      </c>
      <c r="F711" t="s">
        <v>19</v>
      </c>
      <c r="G711" s="8">
        <v>37288</v>
      </c>
      <c r="H711" t="s">
        <v>20</v>
      </c>
      <c r="I711" s="7">
        <v>2064066</v>
      </c>
      <c r="L711" s="7">
        <v>630379359</v>
      </c>
      <c r="M711">
        <v>1</v>
      </c>
    </row>
    <row r="712" spans="1:13" x14ac:dyDescent="0.25">
      <c r="A712" t="s">
        <v>740</v>
      </c>
      <c r="B712" t="s">
        <v>484</v>
      </c>
      <c r="C712" t="s">
        <v>256</v>
      </c>
      <c r="D712" t="s">
        <v>203</v>
      </c>
      <c r="E712" t="s">
        <v>269</v>
      </c>
      <c r="F712" t="s">
        <v>19</v>
      </c>
      <c r="G712" s="8">
        <v>37288</v>
      </c>
      <c r="H712" t="s">
        <v>20</v>
      </c>
      <c r="I712" s="7">
        <v>223834891</v>
      </c>
      <c r="L712" s="7">
        <v>88224453830</v>
      </c>
      <c r="M712">
        <v>1</v>
      </c>
    </row>
    <row r="713" spans="1:13" x14ac:dyDescent="0.25">
      <c r="A713" t="s">
        <v>741</v>
      </c>
      <c r="B713" t="s">
        <v>485</v>
      </c>
      <c r="C713" t="s">
        <v>257</v>
      </c>
      <c r="D713" t="s">
        <v>258</v>
      </c>
      <c r="E713" t="s">
        <v>270</v>
      </c>
      <c r="F713" t="s">
        <v>19</v>
      </c>
      <c r="G713" s="8">
        <v>37288</v>
      </c>
      <c r="H713" t="s">
        <v>20</v>
      </c>
      <c r="I713" s="7">
        <v>0</v>
      </c>
      <c r="L713" s="7">
        <v>2398957441</v>
      </c>
      <c r="M713">
        <v>1</v>
      </c>
    </row>
    <row r="714" spans="1:13" x14ac:dyDescent="0.25">
      <c r="A714" t="s">
        <v>742</v>
      </c>
      <c r="B714" t="s">
        <v>485</v>
      </c>
      <c r="C714" t="s">
        <v>257</v>
      </c>
      <c r="D714" t="s">
        <v>259</v>
      </c>
      <c r="E714" t="s">
        <v>270</v>
      </c>
      <c r="F714" t="s">
        <v>19</v>
      </c>
      <c r="G714" s="8">
        <v>37288</v>
      </c>
      <c r="H714" t="s">
        <v>20</v>
      </c>
      <c r="I714" s="7">
        <v>0</v>
      </c>
      <c r="L714" s="7">
        <v>87556207</v>
      </c>
      <c r="M714">
        <v>1</v>
      </c>
    </row>
    <row r="715" spans="1:13" x14ac:dyDescent="0.25">
      <c r="A715" t="s">
        <v>743</v>
      </c>
      <c r="B715" t="s">
        <v>485</v>
      </c>
      <c r="C715" t="s">
        <v>257</v>
      </c>
      <c r="D715" t="s">
        <v>260</v>
      </c>
      <c r="E715" t="s">
        <v>270</v>
      </c>
      <c r="F715" t="s">
        <v>19</v>
      </c>
      <c r="G715" s="8">
        <v>37288</v>
      </c>
      <c r="H715" t="s">
        <v>20</v>
      </c>
      <c r="I715" s="7">
        <v>0</v>
      </c>
      <c r="L715" s="7">
        <v>145097351</v>
      </c>
      <c r="M715">
        <v>1</v>
      </c>
    </row>
    <row r="716" spans="1:13" x14ac:dyDescent="0.25">
      <c r="A716" t="s">
        <v>744</v>
      </c>
      <c r="B716" t="s">
        <v>485</v>
      </c>
      <c r="C716" t="s">
        <v>257</v>
      </c>
      <c r="D716" t="s">
        <v>261</v>
      </c>
      <c r="E716" t="s">
        <v>270</v>
      </c>
      <c r="F716" t="s">
        <v>19</v>
      </c>
      <c r="G716" s="8">
        <v>37288</v>
      </c>
      <c r="H716" t="s">
        <v>20</v>
      </c>
      <c r="I716" s="7">
        <v>0</v>
      </c>
      <c r="L716" s="7">
        <v>88988160</v>
      </c>
      <c r="M716">
        <v>1</v>
      </c>
    </row>
    <row r="717" spans="1:13" x14ac:dyDescent="0.25">
      <c r="A717" t="s">
        <v>745</v>
      </c>
      <c r="B717" t="s">
        <v>486</v>
      </c>
      <c r="C717" t="s">
        <v>262</v>
      </c>
      <c r="D717" t="s">
        <v>263</v>
      </c>
      <c r="E717" t="s">
        <v>270</v>
      </c>
      <c r="F717" t="s">
        <v>19</v>
      </c>
      <c r="G717" s="8">
        <v>37288</v>
      </c>
      <c r="H717" t="s">
        <v>20</v>
      </c>
      <c r="I717" s="7">
        <v>249369000</v>
      </c>
      <c r="L717" s="7">
        <v>27282552000</v>
      </c>
      <c r="M717">
        <v>1</v>
      </c>
    </row>
    <row r="718" spans="1:13" x14ac:dyDescent="0.25">
      <c r="A718" t="s">
        <v>746</v>
      </c>
      <c r="B718" t="s">
        <v>486</v>
      </c>
      <c r="C718" t="s">
        <v>262</v>
      </c>
      <c r="D718" t="s">
        <v>264</v>
      </c>
      <c r="E718" t="s">
        <v>270</v>
      </c>
      <c r="F718" t="s">
        <v>19</v>
      </c>
      <c r="G718" s="8">
        <v>37288</v>
      </c>
      <c r="H718" t="s">
        <v>20</v>
      </c>
      <c r="I718" s="7">
        <v>79388000</v>
      </c>
      <c r="L718" s="7">
        <v>5427913000</v>
      </c>
      <c r="M718">
        <v>1</v>
      </c>
    </row>
    <row r="719" spans="1:13" x14ac:dyDescent="0.25">
      <c r="A719" t="s">
        <v>747</v>
      </c>
      <c r="B719" t="s">
        <v>486</v>
      </c>
      <c r="C719" t="s">
        <v>262</v>
      </c>
      <c r="D719" t="s">
        <v>265</v>
      </c>
      <c r="E719" t="s">
        <v>270</v>
      </c>
      <c r="F719" t="s">
        <v>19</v>
      </c>
      <c r="G719" s="8">
        <v>37288</v>
      </c>
      <c r="H719" t="s">
        <v>20</v>
      </c>
      <c r="I719" s="7">
        <v>12163000</v>
      </c>
      <c r="L719" s="7">
        <v>950652000</v>
      </c>
      <c r="M719">
        <v>1</v>
      </c>
    </row>
    <row r="720" spans="1:13" x14ac:dyDescent="0.25">
      <c r="A720" t="s">
        <v>748</v>
      </c>
      <c r="B720" t="s">
        <v>486</v>
      </c>
      <c r="C720" t="s">
        <v>262</v>
      </c>
      <c r="D720" t="s">
        <v>203</v>
      </c>
      <c r="E720" t="s">
        <v>269</v>
      </c>
      <c r="F720" t="s">
        <v>19</v>
      </c>
      <c r="G720" s="8">
        <v>37288</v>
      </c>
      <c r="H720" t="s">
        <v>20</v>
      </c>
      <c r="I720" s="7">
        <v>527975000</v>
      </c>
      <c r="L720" s="7">
        <v>134097058000</v>
      </c>
      <c r="M720">
        <v>1</v>
      </c>
    </row>
    <row r="721" spans="1:13" x14ac:dyDescent="0.25">
      <c r="A721" t="s">
        <v>749</v>
      </c>
      <c r="B721" t="s">
        <v>332</v>
      </c>
      <c r="C721" t="s">
        <v>266</v>
      </c>
      <c r="D721" t="s">
        <v>267</v>
      </c>
      <c r="E721" t="s">
        <v>270</v>
      </c>
      <c r="F721" t="s">
        <v>19</v>
      </c>
      <c r="G721" s="8">
        <v>37288</v>
      </c>
      <c r="H721" t="s">
        <v>20</v>
      </c>
      <c r="I721" s="7">
        <v>4856234</v>
      </c>
      <c r="L721" s="7">
        <v>2421364394</v>
      </c>
      <c r="M721">
        <v>1</v>
      </c>
    </row>
    <row r="722" spans="1:13" x14ac:dyDescent="0.25">
      <c r="A722" t="s">
        <v>750</v>
      </c>
      <c r="B722" t="s">
        <v>332</v>
      </c>
      <c r="C722" t="s">
        <v>266</v>
      </c>
      <c r="D722" t="s">
        <v>590</v>
      </c>
      <c r="E722" t="s">
        <v>270</v>
      </c>
      <c r="F722" s="8" t="s">
        <v>19</v>
      </c>
      <c r="G722" s="8">
        <v>37288</v>
      </c>
      <c r="H722" t="s">
        <v>20</v>
      </c>
      <c r="I722" s="7">
        <v>2241354</v>
      </c>
      <c r="L722" s="7">
        <v>1946905414</v>
      </c>
      <c r="M722">
        <v>1</v>
      </c>
    </row>
    <row r="723" spans="1:13" x14ac:dyDescent="0.25">
      <c r="A723" t="s">
        <v>751</v>
      </c>
      <c r="B723" t="s">
        <v>332</v>
      </c>
      <c r="C723" t="s">
        <v>266</v>
      </c>
      <c r="D723" t="s">
        <v>582</v>
      </c>
      <c r="E723" t="s">
        <v>270</v>
      </c>
      <c r="F723" s="8" t="s">
        <v>19</v>
      </c>
      <c r="G723" s="8">
        <v>37288</v>
      </c>
      <c r="H723" t="s">
        <v>20</v>
      </c>
      <c r="I723" s="7">
        <v>842984</v>
      </c>
      <c r="L723" s="7">
        <v>102527329</v>
      </c>
      <c r="M723">
        <v>1</v>
      </c>
    </row>
    <row r="724" spans="1:13" x14ac:dyDescent="0.25">
      <c r="A724" t="s">
        <v>752</v>
      </c>
      <c r="B724" t="s">
        <v>332</v>
      </c>
      <c r="C724" t="s">
        <v>266</v>
      </c>
      <c r="D724" t="s">
        <v>203</v>
      </c>
      <c r="E724" t="s">
        <v>269</v>
      </c>
      <c r="F724" s="8" t="s">
        <v>19</v>
      </c>
      <c r="G724" s="8">
        <v>37288</v>
      </c>
      <c r="H724" t="s">
        <v>20</v>
      </c>
      <c r="I724" s="7">
        <v>1011680460</v>
      </c>
      <c r="L724" s="7">
        <v>260926476812</v>
      </c>
      <c r="M724">
        <v>1</v>
      </c>
    </row>
    <row r="725" spans="1:13" x14ac:dyDescent="0.25">
      <c r="A725" t="s">
        <v>753</v>
      </c>
      <c r="B725" t="s">
        <v>487</v>
      </c>
      <c r="C725" t="s">
        <v>207</v>
      </c>
      <c r="D725" t="s">
        <v>208</v>
      </c>
      <c r="E725" t="s">
        <v>270</v>
      </c>
      <c r="F725" s="8" t="s">
        <v>19</v>
      </c>
      <c r="G725" s="8">
        <v>37288</v>
      </c>
      <c r="H725" t="s">
        <v>20</v>
      </c>
      <c r="I725" s="7">
        <v>4539487</v>
      </c>
      <c r="L725" s="7">
        <v>2389556713</v>
      </c>
      <c r="M725">
        <v>1</v>
      </c>
    </row>
    <row r="726" spans="1:13" x14ac:dyDescent="0.25">
      <c r="A726" t="s">
        <v>754</v>
      </c>
      <c r="B726" t="s">
        <v>487</v>
      </c>
      <c r="C726" t="s">
        <v>207</v>
      </c>
      <c r="D726" t="s">
        <v>209</v>
      </c>
      <c r="E726" t="s">
        <v>270</v>
      </c>
      <c r="F726" s="8" t="s">
        <v>19</v>
      </c>
      <c r="G726" s="8">
        <v>37288</v>
      </c>
      <c r="H726" t="s">
        <v>20</v>
      </c>
      <c r="I726" s="7">
        <v>42895703</v>
      </c>
      <c r="L726" s="7">
        <v>5701620841</v>
      </c>
      <c r="M726">
        <v>1</v>
      </c>
    </row>
    <row r="727" spans="1:13" x14ac:dyDescent="0.25">
      <c r="A727" t="s">
        <v>755</v>
      </c>
      <c r="B727" t="s">
        <v>487</v>
      </c>
      <c r="C727" t="s">
        <v>207</v>
      </c>
      <c r="D727" t="s">
        <v>210</v>
      </c>
      <c r="E727" t="s">
        <v>270</v>
      </c>
      <c r="F727" s="8" t="s">
        <v>19</v>
      </c>
      <c r="G727" s="8">
        <v>37288</v>
      </c>
      <c r="H727" t="s">
        <v>20</v>
      </c>
      <c r="I727" s="7">
        <v>9669040</v>
      </c>
      <c r="L727" s="7">
        <v>326696832</v>
      </c>
      <c r="M727">
        <v>1</v>
      </c>
    </row>
    <row r="728" spans="1:13" x14ac:dyDescent="0.25">
      <c r="A728" t="s">
        <v>756</v>
      </c>
      <c r="B728" t="s">
        <v>487</v>
      </c>
      <c r="C728" t="s">
        <v>207</v>
      </c>
      <c r="D728" t="s">
        <v>211</v>
      </c>
      <c r="E728" t="s">
        <v>269</v>
      </c>
      <c r="F728" s="8" t="s">
        <v>19</v>
      </c>
      <c r="G728" s="8">
        <v>37288</v>
      </c>
      <c r="H728" t="s">
        <v>20</v>
      </c>
      <c r="I728" s="7">
        <v>1755301645</v>
      </c>
      <c r="L728" s="7">
        <v>370042694916</v>
      </c>
      <c r="M728">
        <v>1</v>
      </c>
    </row>
    <row r="729" spans="1:13" x14ac:dyDescent="0.25">
      <c r="A729" t="s">
        <v>757</v>
      </c>
      <c r="B729" t="s">
        <v>487</v>
      </c>
      <c r="C729" t="s">
        <v>207</v>
      </c>
      <c r="D729" t="s">
        <v>385</v>
      </c>
      <c r="E729" t="s">
        <v>270</v>
      </c>
      <c r="F729" s="8" t="s">
        <v>19</v>
      </c>
      <c r="G729" s="8">
        <v>37288</v>
      </c>
      <c r="H729" t="s">
        <v>20</v>
      </c>
      <c r="I729" s="7">
        <v>112734726</v>
      </c>
      <c r="L729" s="7">
        <v>777116048</v>
      </c>
      <c r="M729">
        <v>1</v>
      </c>
    </row>
    <row r="730" spans="1:13" x14ac:dyDescent="0.25">
      <c r="A730" t="s">
        <v>665</v>
      </c>
      <c r="B730" t="s">
        <v>469</v>
      </c>
      <c r="C730" t="s">
        <v>212</v>
      </c>
      <c r="D730" t="s">
        <v>213</v>
      </c>
      <c r="E730" t="s">
        <v>270</v>
      </c>
      <c r="F730" s="8" t="s">
        <v>21</v>
      </c>
      <c r="G730" s="8">
        <v>37653</v>
      </c>
      <c r="H730" t="s">
        <v>22</v>
      </c>
      <c r="I730" s="7">
        <v>188000</v>
      </c>
      <c r="L730" s="7">
        <v>1209774000</v>
      </c>
      <c r="M730">
        <v>1</v>
      </c>
    </row>
    <row r="731" spans="1:13" x14ac:dyDescent="0.25">
      <c r="A731" t="s">
        <v>666</v>
      </c>
      <c r="B731" t="s">
        <v>469</v>
      </c>
      <c r="C731" t="s">
        <v>212</v>
      </c>
      <c r="D731" t="s">
        <v>214</v>
      </c>
      <c r="E731" t="s">
        <v>270</v>
      </c>
      <c r="F731" s="8" t="s">
        <v>21</v>
      </c>
      <c r="G731" s="8">
        <v>37653</v>
      </c>
      <c r="H731" t="s">
        <v>22</v>
      </c>
      <c r="I731" s="7">
        <v>11000</v>
      </c>
      <c r="L731" s="7">
        <v>10185099000</v>
      </c>
      <c r="M731">
        <v>1</v>
      </c>
    </row>
    <row r="732" spans="1:13" x14ac:dyDescent="0.25">
      <c r="A732" t="s">
        <v>667</v>
      </c>
      <c r="B732" t="s">
        <v>469</v>
      </c>
      <c r="C732" t="s">
        <v>212</v>
      </c>
      <c r="D732" t="s">
        <v>370</v>
      </c>
      <c r="E732" t="s">
        <v>270</v>
      </c>
      <c r="F732" s="8" t="s">
        <v>21</v>
      </c>
      <c r="G732" s="8">
        <v>37653</v>
      </c>
      <c r="H732" t="s">
        <v>22</v>
      </c>
      <c r="I732" s="7">
        <v>2508000</v>
      </c>
      <c r="L732" s="7">
        <v>7250762000</v>
      </c>
      <c r="M732">
        <v>1</v>
      </c>
    </row>
    <row r="733" spans="1:13" x14ac:dyDescent="0.25">
      <c r="A733" t="s">
        <v>668</v>
      </c>
      <c r="B733" t="s">
        <v>469</v>
      </c>
      <c r="C733" t="s">
        <v>212</v>
      </c>
      <c r="D733" t="s">
        <v>365</v>
      </c>
      <c r="E733" t="s">
        <v>270</v>
      </c>
      <c r="F733" s="8" t="s">
        <v>21</v>
      </c>
      <c r="G733" s="8">
        <v>37653</v>
      </c>
      <c r="H733" t="s">
        <v>22</v>
      </c>
      <c r="I733" s="7">
        <v>4906000</v>
      </c>
      <c r="L733" s="7">
        <v>22153880000</v>
      </c>
      <c r="M733">
        <v>1</v>
      </c>
    </row>
    <row r="734" spans="1:13" x14ac:dyDescent="0.25">
      <c r="A734" t="s">
        <v>669</v>
      </c>
      <c r="B734" t="s">
        <v>469</v>
      </c>
      <c r="C734" t="s">
        <v>212</v>
      </c>
      <c r="D734" t="s">
        <v>364</v>
      </c>
      <c r="E734" t="s">
        <v>270</v>
      </c>
      <c r="F734" s="8" t="s">
        <v>21</v>
      </c>
      <c r="G734" s="8">
        <v>37653</v>
      </c>
      <c r="H734" t="s">
        <v>22</v>
      </c>
      <c r="I734" s="7">
        <v>5901000</v>
      </c>
      <c r="L734" s="7">
        <v>31842258000</v>
      </c>
      <c r="M734">
        <v>1</v>
      </c>
    </row>
    <row r="735" spans="1:13" x14ac:dyDescent="0.25">
      <c r="A735" t="s">
        <v>670</v>
      </c>
      <c r="B735" t="s">
        <v>469</v>
      </c>
      <c r="C735" t="s">
        <v>212</v>
      </c>
      <c r="D735" t="s">
        <v>573</v>
      </c>
      <c r="E735" t="s">
        <v>270</v>
      </c>
      <c r="F735" s="8" t="s">
        <v>21</v>
      </c>
      <c r="G735" s="8">
        <v>37653</v>
      </c>
      <c r="H735" t="s">
        <v>22</v>
      </c>
      <c r="I735" s="7">
        <v>3176000</v>
      </c>
      <c r="L735" s="7">
        <v>16763779000</v>
      </c>
      <c r="M735">
        <v>1</v>
      </c>
    </row>
    <row r="736" spans="1:13" x14ac:dyDescent="0.25">
      <c r="A736" t="s">
        <v>671</v>
      </c>
      <c r="B736" t="s">
        <v>469</v>
      </c>
      <c r="C736" t="s">
        <v>212</v>
      </c>
      <c r="D736" t="s">
        <v>362</v>
      </c>
      <c r="E736" t="s">
        <v>270</v>
      </c>
      <c r="F736" s="8" t="s">
        <v>21</v>
      </c>
      <c r="G736" s="8">
        <v>37653</v>
      </c>
      <c r="H736" t="s">
        <v>22</v>
      </c>
      <c r="I736" s="7">
        <v>0</v>
      </c>
      <c r="L736" s="7">
        <v>58491556000</v>
      </c>
      <c r="M736">
        <v>1</v>
      </c>
    </row>
    <row r="737" spans="1:13" x14ac:dyDescent="0.25">
      <c r="A737" t="s">
        <v>672</v>
      </c>
      <c r="B737" t="s">
        <v>470</v>
      </c>
      <c r="C737" t="s">
        <v>292</v>
      </c>
      <c r="D737" t="s">
        <v>307</v>
      </c>
      <c r="E737" t="s">
        <v>270</v>
      </c>
      <c r="F737" s="8" t="s">
        <v>21</v>
      </c>
      <c r="G737" s="8">
        <v>37653</v>
      </c>
      <c r="H737" t="s">
        <v>22</v>
      </c>
      <c r="I737" s="7">
        <v>0</v>
      </c>
      <c r="L737" s="7">
        <v>9764336905</v>
      </c>
      <c r="M737">
        <v>1</v>
      </c>
    </row>
    <row r="738" spans="1:13" x14ac:dyDescent="0.25">
      <c r="A738" t="s">
        <v>673</v>
      </c>
      <c r="B738" t="s">
        <v>470</v>
      </c>
      <c r="C738" t="s">
        <v>292</v>
      </c>
      <c r="D738" t="s">
        <v>206</v>
      </c>
      <c r="E738" t="s">
        <v>270</v>
      </c>
      <c r="F738" s="8" t="s">
        <v>21</v>
      </c>
      <c r="G738" s="8">
        <v>37653</v>
      </c>
      <c r="H738" t="s">
        <v>22</v>
      </c>
      <c r="I738" s="7">
        <v>0</v>
      </c>
      <c r="L738" s="7">
        <v>5411649516</v>
      </c>
      <c r="M738">
        <v>1</v>
      </c>
    </row>
    <row r="739" spans="1:13" x14ac:dyDescent="0.25">
      <c r="A739" t="s">
        <v>674</v>
      </c>
      <c r="B739" t="s">
        <v>470</v>
      </c>
      <c r="C739" t="s">
        <v>292</v>
      </c>
      <c r="D739" t="s">
        <v>203</v>
      </c>
      <c r="E739" t="s">
        <v>269</v>
      </c>
      <c r="F739" s="8" t="s">
        <v>21</v>
      </c>
      <c r="G739" s="8">
        <v>37653</v>
      </c>
      <c r="H739" t="s">
        <v>22</v>
      </c>
      <c r="I739" s="7">
        <v>0</v>
      </c>
      <c r="L739" s="7">
        <v>599483569520</v>
      </c>
      <c r="M739">
        <v>1</v>
      </c>
    </row>
    <row r="740" spans="1:13" x14ac:dyDescent="0.25">
      <c r="A740" t="s">
        <v>675</v>
      </c>
      <c r="B740" t="s">
        <v>470</v>
      </c>
      <c r="C740" t="s">
        <v>292</v>
      </c>
      <c r="D740" t="s">
        <v>306</v>
      </c>
      <c r="E740" t="s">
        <v>270</v>
      </c>
      <c r="F740" s="8" t="s">
        <v>21</v>
      </c>
      <c r="G740" s="8">
        <v>37653</v>
      </c>
      <c r="H740" t="s">
        <v>22</v>
      </c>
      <c r="I740" s="7">
        <v>0</v>
      </c>
      <c r="L740" s="7">
        <v>9122399685</v>
      </c>
      <c r="M740">
        <v>1</v>
      </c>
    </row>
    <row r="741" spans="1:13" x14ac:dyDescent="0.25">
      <c r="A741" t="s">
        <v>676</v>
      </c>
      <c r="B741" t="s">
        <v>331</v>
      </c>
      <c r="C741" t="s">
        <v>215</v>
      </c>
      <c r="D741" t="s">
        <v>251</v>
      </c>
      <c r="E741" t="s">
        <v>269</v>
      </c>
      <c r="F741" s="8" t="s">
        <v>21</v>
      </c>
      <c r="G741" s="8">
        <v>37653</v>
      </c>
      <c r="H741" t="s">
        <v>22</v>
      </c>
      <c r="I741" s="7">
        <v>0</v>
      </c>
      <c r="L741" s="7">
        <v>310261377494</v>
      </c>
      <c r="M741">
        <v>1</v>
      </c>
    </row>
    <row r="742" spans="1:13" x14ac:dyDescent="0.25">
      <c r="A742" t="s">
        <v>677</v>
      </c>
      <c r="B742" t="s">
        <v>331</v>
      </c>
      <c r="C742" t="s">
        <v>215</v>
      </c>
      <c r="D742" t="s">
        <v>216</v>
      </c>
      <c r="E742" t="s">
        <v>269</v>
      </c>
      <c r="F742" s="8" t="s">
        <v>21</v>
      </c>
      <c r="G742" s="8">
        <v>37653</v>
      </c>
      <c r="H742" t="s">
        <v>22</v>
      </c>
      <c r="I742" s="7">
        <v>0</v>
      </c>
      <c r="L742" s="7">
        <v>15226914126</v>
      </c>
      <c r="M742">
        <v>1</v>
      </c>
    </row>
    <row r="743" spans="1:13" x14ac:dyDescent="0.25">
      <c r="A743" t="s">
        <v>678</v>
      </c>
      <c r="B743" t="s">
        <v>331</v>
      </c>
      <c r="C743" t="s">
        <v>215</v>
      </c>
      <c r="D743" t="s">
        <v>217</v>
      </c>
      <c r="E743" t="s">
        <v>269</v>
      </c>
      <c r="F743" s="8" t="s">
        <v>21</v>
      </c>
      <c r="G743" s="8">
        <v>37653</v>
      </c>
      <c r="H743" t="s">
        <v>22</v>
      </c>
      <c r="I743" s="7">
        <v>0</v>
      </c>
      <c r="L743" s="7">
        <v>67671087956</v>
      </c>
      <c r="M743">
        <v>1</v>
      </c>
    </row>
    <row r="744" spans="1:13" x14ac:dyDescent="0.25">
      <c r="A744" t="s">
        <v>679</v>
      </c>
      <c r="B744" t="s">
        <v>333</v>
      </c>
      <c r="C744" t="s">
        <v>533</v>
      </c>
      <c r="D744" t="s">
        <v>203</v>
      </c>
      <c r="E744" t="s">
        <v>269</v>
      </c>
      <c r="F744" s="8" t="s">
        <v>21</v>
      </c>
      <c r="G744" s="8">
        <v>37653</v>
      </c>
      <c r="H744" t="s">
        <v>22</v>
      </c>
      <c r="I744" s="7">
        <v>0</v>
      </c>
      <c r="L744" s="7">
        <v>60695593000</v>
      </c>
      <c r="M744">
        <v>1</v>
      </c>
    </row>
    <row r="745" spans="1:13" x14ac:dyDescent="0.25">
      <c r="A745" t="s">
        <v>680</v>
      </c>
      <c r="B745" t="s">
        <v>471</v>
      </c>
      <c r="C745" t="s">
        <v>219</v>
      </c>
      <c r="D745" t="s">
        <v>203</v>
      </c>
      <c r="E745" t="s">
        <v>269</v>
      </c>
      <c r="F745" s="8" t="s">
        <v>21</v>
      </c>
      <c r="G745" s="8">
        <v>37653</v>
      </c>
      <c r="H745" t="s">
        <v>22</v>
      </c>
      <c r="I745" s="7">
        <v>0</v>
      </c>
      <c r="L745" s="7">
        <v>278736778404</v>
      </c>
      <c r="M745">
        <v>1</v>
      </c>
    </row>
    <row r="746" spans="1:13" x14ac:dyDescent="0.25">
      <c r="A746" t="s">
        <v>681</v>
      </c>
      <c r="B746" t="s">
        <v>471</v>
      </c>
      <c r="C746" t="s">
        <v>219</v>
      </c>
      <c r="D746" t="s">
        <v>457</v>
      </c>
      <c r="E746" t="s">
        <v>270</v>
      </c>
      <c r="F746" s="8" t="s">
        <v>21</v>
      </c>
      <c r="G746" s="8">
        <v>37653</v>
      </c>
      <c r="H746" t="s">
        <v>22</v>
      </c>
      <c r="I746" s="7">
        <v>0</v>
      </c>
      <c r="L746" s="7">
        <v>150706287</v>
      </c>
      <c r="M746">
        <v>1</v>
      </c>
    </row>
    <row r="747" spans="1:13" x14ac:dyDescent="0.25">
      <c r="A747" t="s">
        <v>682</v>
      </c>
      <c r="B747" t="s">
        <v>471</v>
      </c>
      <c r="C747" t="s">
        <v>219</v>
      </c>
      <c r="D747" t="s">
        <v>381</v>
      </c>
      <c r="E747" t="s">
        <v>270</v>
      </c>
      <c r="F747" s="8" t="s">
        <v>21</v>
      </c>
      <c r="G747" s="8">
        <v>37653</v>
      </c>
      <c r="H747" t="s">
        <v>22</v>
      </c>
      <c r="I747" s="7">
        <v>0</v>
      </c>
      <c r="L747" s="7">
        <v>1331924172</v>
      </c>
      <c r="M747">
        <v>1</v>
      </c>
    </row>
    <row r="748" spans="1:13" x14ac:dyDescent="0.25">
      <c r="A748" t="s">
        <v>683</v>
      </c>
      <c r="B748" t="s">
        <v>472</v>
      </c>
      <c r="C748" t="s">
        <v>220</v>
      </c>
      <c r="D748" t="s">
        <v>221</v>
      </c>
      <c r="E748" t="s">
        <v>270</v>
      </c>
      <c r="F748" s="8" t="s">
        <v>21</v>
      </c>
      <c r="G748" s="8">
        <v>37653</v>
      </c>
      <c r="H748" t="s">
        <v>22</v>
      </c>
      <c r="I748" s="7">
        <v>116203000</v>
      </c>
      <c r="L748" s="7">
        <v>210379447000</v>
      </c>
      <c r="M748">
        <v>1</v>
      </c>
    </row>
    <row r="749" spans="1:13" x14ac:dyDescent="0.25">
      <c r="A749" t="s">
        <v>684</v>
      </c>
      <c r="B749" t="s">
        <v>472</v>
      </c>
      <c r="C749" t="s">
        <v>220</v>
      </c>
      <c r="D749" t="s">
        <v>222</v>
      </c>
      <c r="E749" t="s">
        <v>270</v>
      </c>
      <c r="F749" s="8" t="s">
        <v>21</v>
      </c>
      <c r="G749" s="8">
        <v>37653</v>
      </c>
      <c r="H749" t="s">
        <v>22</v>
      </c>
      <c r="I749" s="7">
        <v>7336000</v>
      </c>
      <c r="L749" s="7">
        <v>35195197000</v>
      </c>
      <c r="M749">
        <v>1</v>
      </c>
    </row>
    <row r="750" spans="1:13" x14ac:dyDescent="0.25">
      <c r="A750" t="s">
        <v>685</v>
      </c>
      <c r="B750" t="s">
        <v>472</v>
      </c>
      <c r="C750" t="s">
        <v>220</v>
      </c>
      <c r="D750" t="s">
        <v>223</v>
      </c>
      <c r="E750" t="s">
        <v>270</v>
      </c>
      <c r="F750" s="8" t="s">
        <v>21</v>
      </c>
      <c r="G750" s="8">
        <v>37653</v>
      </c>
      <c r="H750" t="s">
        <v>22</v>
      </c>
      <c r="I750" s="7">
        <v>1176000</v>
      </c>
      <c r="L750" s="7">
        <v>54187851000</v>
      </c>
      <c r="M750">
        <v>1</v>
      </c>
    </row>
    <row r="751" spans="1:13" x14ac:dyDescent="0.25">
      <c r="A751" t="s">
        <v>686</v>
      </c>
      <c r="B751" t="s">
        <v>472</v>
      </c>
      <c r="C751" t="s">
        <v>220</v>
      </c>
      <c r="D751" t="s">
        <v>224</v>
      </c>
      <c r="E751" t="s">
        <v>270</v>
      </c>
      <c r="F751" s="8" t="s">
        <v>21</v>
      </c>
      <c r="G751" s="8">
        <v>37653</v>
      </c>
      <c r="H751" t="s">
        <v>22</v>
      </c>
      <c r="I751" s="7">
        <v>2093000</v>
      </c>
      <c r="L751" s="7">
        <v>3835522000</v>
      </c>
      <c r="M751">
        <v>1</v>
      </c>
    </row>
    <row r="752" spans="1:13" x14ac:dyDescent="0.25">
      <c r="A752" t="s">
        <v>687</v>
      </c>
      <c r="B752" t="s">
        <v>472</v>
      </c>
      <c r="C752" t="s">
        <v>220</v>
      </c>
      <c r="D752" t="s">
        <v>305</v>
      </c>
      <c r="E752" t="s">
        <v>270</v>
      </c>
      <c r="F752" s="8" t="s">
        <v>21</v>
      </c>
      <c r="G752" s="8">
        <v>37653</v>
      </c>
      <c r="H752" t="s">
        <v>22</v>
      </c>
      <c r="I752" s="7">
        <v>0</v>
      </c>
      <c r="L752" s="7">
        <v>0</v>
      </c>
      <c r="M752">
        <v>1</v>
      </c>
    </row>
    <row r="753" spans="1:13" x14ac:dyDescent="0.25">
      <c r="A753" t="s">
        <v>688</v>
      </c>
      <c r="B753" t="s">
        <v>472</v>
      </c>
      <c r="C753" t="s">
        <v>220</v>
      </c>
      <c r="D753" t="s">
        <v>203</v>
      </c>
      <c r="E753" t="s">
        <v>269</v>
      </c>
      <c r="F753" s="8" t="s">
        <v>21</v>
      </c>
      <c r="G753" s="8">
        <v>37653</v>
      </c>
      <c r="H753" t="s">
        <v>22</v>
      </c>
      <c r="I753" s="7">
        <v>170016000</v>
      </c>
      <c r="L753" s="7">
        <v>150910896000</v>
      </c>
      <c r="M753">
        <v>1</v>
      </c>
    </row>
    <row r="754" spans="1:13" x14ac:dyDescent="0.25">
      <c r="A754" t="s">
        <v>689</v>
      </c>
      <c r="B754" t="s">
        <v>473</v>
      </c>
      <c r="C754" t="s">
        <v>225</v>
      </c>
      <c r="D754" t="s">
        <v>366</v>
      </c>
      <c r="E754" t="s">
        <v>270</v>
      </c>
      <c r="F754" t="s">
        <v>21</v>
      </c>
      <c r="G754" s="8">
        <v>37653</v>
      </c>
      <c r="H754" t="s">
        <v>22</v>
      </c>
      <c r="I754" s="7">
        <v>233526</v>
      </c>
      <c r="L754" s="7">
        <v>3439632410</v>
      </c>
      <c r="M754">
        <v>1</v>
      </c>
    </row>
    <row r="755" spans="1:13" x14ac:dyDescent="0.25">
      <c r="A755" t="s">
        <v>690</v>
      </c>
      <c r="B755" t="s">
        <v>473</v>
      </c>
      <c r="C755" t="s">
        <v>225</v>
      </c>
      <c r="D755" t="s">
        <v>367</v>
      </c>
      <c r="E755" t="s">
        <v>270</v>
      </c>
      <c r="F755" t="s">
        <v>21</v>
      </c>
      <c r="G755" s="8">
        <v>37653</v>
      </c>
      <c r="H755" t="s">
        <v>22</v>
      </c>
      <c r="I755" s="7">
        <v>750997</v>
      </c>
      <c r="L755" s="7">
        <v>3601903742</v>
      </c>
      <c r="M755">
        <v>1</v>
      </c>
    </row>
    <row r="756" spans="1:13" x14ac:dyDescent="0.25">
      <c r="A756" t="s">
        <v>691</v>
      </c>
      <c r="B756" t="s">
        <v>473</v>
      </c>
      <c r="C756" t="s">
        <v>225</v>
      </c>
      <c r="D756" t="s">
        <v>373</v>
      </c>
      <c r="E756" t="s">
        <v>270</v>
      </c>
      <c r="F756" t="s">
        <v>21</v>
      </c>
      <c r="G756" s="8">
        <v>37653</v>
      </c>
      <c r="H756" t="s">
        <v>22</v>
      </c>
      <c r="I756" s="7">
        <v>0</v>
      </c>
      <c r="L756" s="7">
        <v>2032897322</v>
      </c>
      <c r="M756">
        <v>1</v>
      </c>
    </row>
    <row r="757" spans="1:13" x14ac:dyDescent="0.25">
      <c r="A757" t="s">
        <v>692</v>
      </c>
      <c r="B757" t="s">
        <v>473</v>
      </c>
      <c r="C757" t="s">
        <v>225</v>
      </c>
      <c r="D757" t="s">
        <v>203</v>
      </c>
      <c r="E757" t="s">
        <v>269</v>
      </c>
      <c r="F757" t="s">
        <v>21</v>
      </c>
      <c r="G757" s="8">
        <v>37653</v>
      </c>
      <c r="H757" t="s">
        <v>22</v>
      </c>
      <c r="I757" s="7">
        <v>3319834074</v>
      </c>
      <c r="L757" s="7">
        <v>983182712065</v>
      </c>
      <c r="M757">
        <v>1</v>
      </c>
    </row>
    <row r="758" spans="1:13" x14ac:dyDescent="0.25">
      <c r="A758" t="s">
        <v>693</v>
      </c>
      <c r="B758" t="s">
        <v>474</v>
      </c>
      <c r="C758" t="s">
        <v>226</v>
      </c>
      <c r="D758" t="s">
        <v>227</v>
      </c>
      <c r="E758" t="s">
        <v>270</v>
      </c>
      <c r="F758" t="s">
        <v>21</v>
      </c>
      <c r="G758" s="8">
        <v>37653</v>
      </c>
      <c r="H758" t="s">
        <v>22</v>
      </c>
      <c r="I758" s="7">
        <v>0</v>
      </c>
      <c r="L758" s="7">
        <v>1565286544</v>
      </c>
      <c r="M758">
        <v>1</v>
      </c>
    </row>
    <row r="759" spans="1:13" x14ac:dyDescent="0.25">
      <c r="A759" t="s">
        <v>694</v>
      </c>
      <c r="B759" t="s">
        <v>474</v>
      </c>
      <c r="C759" t="s">
        <v>226</v>
      </c>
      <c r="D759" t="s">
        <v>301</v>
      </c>
      <c r="E759" t="s">
        <v>270</v>
      </c>
      <c r="F759" t="s">
        <v>21</v>
      </c>
      <c r="G759" s="8">
        <v>37653</v>
      </c>
      <c r="H759" t="s">
        <v>22</v>
      </c>
      <c r="I759" s="7">
        <v>0</v>
      </c>
      <c r="L759" s="7">
        <v>4154359457</v>
      </c>
      <c r="M759">
        <v>1</v>
      </c>
    </row>
    <row r="760" spans="1:13" x14ac:dyDescent="0.25">
      <c r="A760" t="s">
        <v>695</v>
      </c>
      <c r="B760" t="s">
        <v>474</v>
      </c>
      <c r="C760" t="s">
        <v>226</v>
      </c>
      <c r="D760" t="s">
        <v>229</v>
      </c>
      <c r="E760" t="s">
        <v>270</v>
      </c>
      <c r="F760" t="s">
        <v>21</v>
      </c>
      <c r="G760" s="8">
        <v>37653</v>
      </c>
      <c r="H760" t="s">
        <v>22</v>
      </c>
      <c r="I760" s="7">
        <v>0</v>
      </c>
      <c r="L760" s="7">
        <v>4178737190</v>
      </c>
      <c r="M760">
        <v>1</v>
      </c>
    </row>
    <row r="761" spans="1:13" x14ac:dyDescent="0.25">
      <c r="A761" t="s">
        <v>696</v>
      </c>
      <c r="B761" t="s">
        <v>474</v>
      </c>
      <c r="C761" t="s">
        <v>226</v>
      </c>
      <c r="D761" t="s">
        <v>230</v>
      </c>
      <c r="E761" t="s">
        <v>270</v>
      </c>
      <c r="F761" t="s">
        <v>21</v>
      </c>
      <c r="G761" s="8">
        <v>37653</v>
      </c>
      <c r="H761" t="s">
        <v>22</v>
      </c>
      <c r="I761" s="7">
        <v>0</v>
      </c>
      <c r="L761" s="7">
        <v>46078829939</v>
      </c>
      <c r="M761">
        <v>1</v>
      </c>
    </row>
    <row r="762" spans="1:13" x14ac:dyDescent="0.25">
      <c r="A762" t="s">
        <v>697</v>
      </c>
      <c r="B762" t="s">
        <v>474</v>
      </c>
      <c r="C762" t="s">
        <v>226</v>
      </c>
      <c r="D762" t="s">
        <v>231</v>
      </c>
      <c r="E762" t="s">
        <v>270</v>
      </c>
      <c r="F762" t="s">
        <v>21</v>
      </c>
      <c r="G762" s="8">
        <v>37653</v>
      </c>
      <c r="H762" t="s">
        <v>22</v>
      </c>
      <c r="I762" s="7">
        <v>0</v>
      </c>
      <c r="L762" s="7">
        <v>733170416</v>
      </c>
      <c r="M762">
        <v>1</v>
      </c>
    </row>
    <row r="763" spans="1:13" x14ac:dyDescent="0.25">
      <c r="A763" t="s">
        <v>698</v>
      </c>
      <c r="B763" t="s">
        <v>474</v>
      </c>
      <c r="C763" t="s">
        <v>226</v>
      </c>
      <c r="D763" t="s">
        <v>232</v>
      </c>
      <c r="E763" t="s">
        <v>270</v>
      </c>
      <c r="F763" t="s">
        <v>21</v>
      </c>
      <c r="G763" s="8">
        <v>37653</v>
      </c>
      <c r="H763" t="s">
        <v>22</v>
      </c>
      <c r="I763" s="7">
        <v>0</v>
      </c>
      <c r="L763" s="7">
        <v>4596812359</v>
      </c>
      <c r="M763">
        <v>1</v>
      </c>
    </row>
    <row r="764" spans="1:13" x14ac:dyDescent="0.25">
      <c r="A764" t="s">
        <v>699</v>
      </c>
      <c r="B764" t="s">
        <v>474</v>
      </c>
      <c r="C764" t="s">
        <v>226</v>
      </c>
      <c r="D764" t="s">
        <v>233</v>
      </c>
      <c r="E764" t="s">
        <v>270</v>
      </c>
      <c r="F764" t="s">
        <v>21</v>
      </c>
      <c r="G764" s="8">
        <v>37653</v>
      </c>
      <c r="H764" t="s">
        <v>22</v>
      </c>
      <c r="I764" s="7">
        <v>0</v>
      </c>
      <c r="L764" s="7">
        <v>6739103718</v>
      </c>
      <c r="M764">
        <v>1</v>
      </c>
    </row>
    <row r="765" spans="1:13" x14ac:dyDescent="0.25">
      <c r="A765" t="s">
        <v>700</v>
      </c>
      <c r="B765" t="s">
        <v>474</v>
      </c>
      <c r="C765" t="s">
        <v>226</v>
      </c>
      <c r="D765" t="s">
        <v>234</v>
      </c>
      <c r="E765" t="s">
        <v>270</v>
      </c>
      <c r="F765" t="s">
        <v>21</v>
      </c>
      <c r="G765" s="8">
        <v>37653</v>
      </c>
      <c r="H765" t="s">
        <v>22</v>
      </c>
      <c r="I765" s="7">
        <v>0</v>
      </c>
      <c r="L765" s="7">
        <v>8239367205</v>
      </c>
      <c r="M765">
        <v>1</v>
      </c>
    </row>
    <row r="766" spans="1:13" x14ac:dyDescent="0.25">
      <c r="A766" t="s">
        <v>701</v>
      </c>
      <c r="B766" t="s">
        <v>474</v>
      </c>
      <c r="C766" t="s">
        <v>226</v>
      </c>
      <c r="D766" t="s">
        <v>235</v>
      </c>
      <c r="E766" t="s">
        <v>270</v>
      </c>
      <c r="F766" t="s">
        <v>21</v>
      </c>
      <c r="G766" s="8">
        <v>37653</v>
      </c>
      <c r="H766" t="s">
        <v>22</v>
      </c>
      <c r="I766" s="7">
        <v>0</v>
      </c>
      <c r="L766" s="7">
        <v>7955312120</v>
      </c>
      <c r="M766">
        <v>1</v>
      </c>
    </row>
    <row r="767" spans="1:13" x14ac:dyDescent="0.25">
      <c r="A767" t="s">
        <v>702</v>
      </c>
      <c r="B767" t="s">
        <v>474</v>
      </c>
      <c r="C767" t="s">
        <v>226</v>
      </c>
      <c r="D767" t="s">
        <v>570</v>
      </c>
      <c r="E767" t="s">
        <v>270</v>
      </c>
      <c r="F767" t="s">
        <v>21</v>
      </c>
      <c r="G767" s="8">
        <v>37653</v>
      </c>
      <c r="H767" t="s">
        <v>22</v>
      </c>
      <c r="I767" s="7">
        <v>0</v>
      </c>
      <c r="L767" s="7">
        <v>186808058</v>
      </c>
      <c r="M767">
        <v>1</v>
      </c>
    </row>
    <row r="768" spans="1:13" x14ac:dyDescent="0.25">
      <c r="A768" t="s">
        <v>703</v>
      </c>
      <c r="B768" t="s">
        <v>475</v>
      </c>
      <c r="C768" t="s">
        <v>236</v>
      </c>
      <c r="D768" t="s">
        <v>628</v>
      </c>
      <c r="E768" t="s">
        <v>270</v>
      </c>
      <c r="F768" t="s">
        <v>21</v>
      </c>
      <c r="G768" s="8">
        <v>37653</v>
      </c>
      <c r="H768" t="s">
        <v>22</v>
      </c>
      <c r="I768" s="7">
        <v>0</v>
      </c>
      <c r="L768" s="7">
        <v>33391986272</v>
      </c>
      <c r="M768">
        <v>1</v>
      </c>
    </row>
    <row r="769" spans="1:13" x14ac:dyDescent="0.25">
      <c r="A769" t="s">
        <v>704</v>
      </c>
      <c r="B769" t="s">
        <v>475</v>
      </c>
      <c r="C769" t="s">
        <v>236</v>
      </c>
      <c r="D769" t="s">
        <v>629</v>
      </c>
      <c r="E769" t="s">
        <v>270</v>
      </c>
      <c r="F769" t="s">
        <v>21</v>
      </c>
      <c r="G769" s="8">
        <v>37653</v>
      </c>
      <c r="H769" t="s">
        <v>22</v>
      </c>
      <c r="I769" s="7">
        <v>0</v>
      </c>
      <c r="L769" s="7">
        <v>28433897982</v>
      </c>
      <c r="M769">
        <v>1</v>
      </c>
    </row>
    <row r="770" spans="1:13" x14ac:dyDescent="0.25">
      <c r="A770" t="s">
        <v>705</v>
      </c>
      <c r="B770" t="s">
        <v>475</v>
      </c>
      <c r="C770" t="s">
        <v>236</v>
      </c>
      <c r="D770" t="s">
        <v>630</v>
      </c>
      <c r="E770" t="s">
        <v>270</v>
      </c>
      <c r="F770" t="s">
        <v>21</v>
      </c>
      <c r="G770" s="8">
        <v>37653</v>
      </c>
      <c r="H770" t="s">
        <v>22</v>
      </c>
      <c r="I770" s="7">
        <v>0</v>
      </c>
      <c r="L770" s="7">
        <v>41655996484</v>
      </c>
      <c r="M770">
        <v>1</v>
      </c>
    </row>
    <row r="771" spans="1:13" x14ac:dyDescent="0.25">
      <c r="A771" t="s">
        <v>706</v>
      </c>
      <c r="B771" t="s">
        <v>475</v>
      </c>
      <c r="C771" t="s">
        <v>236</v>
      </c>
      <c r="D771" t="s">
        <v>631</v>
      </c>
      <c r="E771" t="s">
        <v>270</v>
      </c>
      <c r="F771" t="s">
        <v>21</v>
      </c>
      <c r="G771" s="8">
        <v>37653</v>
      </c>
      <c r="H771" t="s">
        <v>22</v>
      </c>
      <c r="I771" s="7">
        <v>0</v>
      </c>
      <c r="L771" s="7">
        <v>17683096128</v>
      </c>
      <c r="M771">
        <v>1</v>
      </c>
    </row>
    <row r="772" spans="1:13" x14ac:dyDescent="0.25">
      <c r="A772" t="s">
        <v>707</v>
      </c>
      <c r="B772" t="s">
        <v>475</v>
      </c>
      <c r="C772" t="s">
        <v>236</v>
      </c>
      <c r="D772" t="s">
        <v>632</v>
      </c>
      <c r="E772" t="s">
        <v>269</v>
      </c>
      <c r="F772" t="s">
        <v>21</v>
      </c>
      <c r="G772" s="8">
        <v>37653</v>
      </c>
      <c r="H772" t="s">
        <v>22</v>
      </c>
      <c r="I772" s="7">
        <v>0</v>
      </c>
      <c r="L772" s="7">
        <v>38791266538</v>
      </c>
      <c r="M772">
        <v>1</v>
      </c>
    </row>
    <row r="773" spans="1:13" x14ac:dyDescent="0.25">
      <c r="A773" t="s">
        <v>708</v>
      </c>
      <c r="B773" t="s">
        <v>476</v>
      </c>
      <c r="C773" t="s">
        <v>237</v>
      </c>
      <c r="D773" t="s">
        <v>242</v>
      </c>
      <c r="E773" t="s">
        <v>270</v>
      </c>
      <c r="F773" t="s">
        <v>21</v>
      </c>
      <c r="G773" s="8">
        <v>37653</v>
      </c>
      <c r="H773" t="s">
        <v>22</v>
      </c>
      <c r="I773" s="7">
        <v>0</v>
      </c>
      <c r="L773" s="7">
        <v>77422761</v>
      </c>
      <c r="M773">
        <v>1</v>
      </c>
    </row>
    <row r="774" spans="1:13" x14ac:dyDescent="0.25">
      <c r="A774" t="s">
        <v>709</v>
      </c>
      <c r="B774" t="s">
        <v>476</v>
      </c>
      <c r="C774" t="s">
        <v>237</v>
      </c>
      <c r="D774" t="s">
        <v>228</v>
      </c>
      <c r="E774" t="s">
        <v>270</v>
      </c>
      <c r="F774" t="s">
        <v>21</v>
      </c>
      <c r="G774" s="8">
        <v>37653</v>
      </c>
      <c r="H774" t="s">
        <v>22</v>
      </c>
      <c r="I774" s="7">
        <v>0</v>
      </c>
      <c r="L774" s="7">
        <v>2672173342</v>
      </c>
      <c r="M774">
        <v>1</v>
      </c>
    </row>
    <row r="775" spans="1:13" x14ac:dyDescent="0.25">
      <c r="A775" t="s">
        <v>710</v>
      </c>
      <c r="B775" t="s">
        <v>476</v>
      </c>
      <c r="C775" t="s">
        <v>237</v>
      </c>
      <c r="D775" t="s">
        <v>464</v>
      </c>
      <c r="E775" t="s">
        <v>270</v>
      </c>
      <c r="F775" t="s">
        <v>21</v>
      </c>
      <c r="G775" s="8">
        <v>37653</v>
      </c>
      <c r="H775" t="s">
        <v>22</v>
      </c>
      <c r="I775" s="7">
        <v>0</v>
      </c>
      <c r="L775" s="7">
        <v>1120256617</v>
      </c>
      <c r="M775">
        <v>1</v>
      </c>
    </row>
    <row r="776" spans="1:13" x14ac:dyDescent="0.25">
      <c r="A776" t="s">
        <v>711</v>
      </c>
      <c r="B776" t="s">
        <v>476</v>
      </c>
      <c r="C776" t="s">
        <v>237</v>
      </c>
      <c r="D776" t="s">
        <v>238</v>
      </c>
      <c r="E776" t="s">
        <v>270</v>
      </c>
      <c r="F776" t="s">
        <v>21</v>
      </c>
      <c r="G776" s="8">
        <v>37653</v>
      </c>
      <c r="H776" t="s">
        <v>22</v>
      </c>
      <c r="I776" s="7">
        <v>0</v>
      </c>
      <c r="L776" s="7">
        <v>858542993</v>
      </c>
      <c r="M776">
        <v>1</v>
      </c>
    </row>
    <row r="777" spans="1:13" x14ac:dyDescent="0.25">
      <c r="A777" t="s">
        <v>712</v>
      </c>
      <c r="B777" t="s">
        <v>476</v>
      </c>
      <c r="C777" t="s">
        <v>237</v>
      </c>
      <c r="D777" t="s">
        <v>239</v>
      </c>
      <c r="E777" t="s">
        <v>270</v>
      </c>
      <c r="F777" t="s">
        <v>21</v>
      </c>
      <c r="G777" s="8">
        <v>37653</v>
      </c>
      <c r="H777" t="s">
        <v>22</v>
      </c>
      <c r="I777" s="7">
        <v>0</v>
      </c>
      <c r="L777" s="7">
        <v>857579764</v>
      </c>
      <c r="M777">
        <v>1</v>
      </c>
    </row>
    <row r="778" spans="1:13" x14ac:dyDescent="0.25">
      <c r="A778" t="s">
        <v>713</v>
      </c>
      <c r="B778" t="s">
        <v>476</v>
      </c>
      <c r="C778" t="s">
        <v>237</v>
      </c>
      <c r="D778" t="s">
        <v>240</v>
      </c>
      <c r="E778" t="s">
        <v>270</v>
      </c>
      <c r="F778" t="s">
        <v>21</v>
      </c>
      <c r="G778" s="8">
        <v>37653</v>
      </c>
      <c r="H778" t="s">
        <v>22</v>
      </c>
      <c r="I778" s="7">
        <v>0</v>
      </c>
      <c r="L778" s="7">
        <v>93471759</v>
      </c>
      <c r="M778">
        <v>1</v>
      </c>
    </row>
    <row r="779" spans="1:13" x14ac:dyDescent="0.25">
      <c r="A779" t="s">
        <v>714</v>
      </c>
      <c r="B779" t="s">
        <v>476</v>
      </c>
      <c r="C779" t="s">
        <v>237</v>
      </c>
      <c r="D779" t="s">
        <v>241</v>
      </c>
      <c r="E779" t="s">
        <v>270</v>
      </c>
      <c r="F779" t="s">
        <v>21</v>
      </c>
      <c r="G779" s="8">
        <v>37653</v>
      </c>
      <c r="H779" t="s">
        <v>22</v>
      </c>
      <c r="I779" s="7">
        <v>0</v>
      </c>
      <c r="L779" s="7">
        <v>53446428</v>
      </c>
      <c r="M779">
        <v>1</v>
      </c>
    </row>
    <row r="780" spans="1:13" x14ac:dyDescent="0.25">
      <c r="A780" t="s">
        <v>715</v>
      </c>
      <c r="B780" t="s">
        <v>477</v>
      </c>
      <c r="C780" t="s">
        <v>243</v>
      </c>
      <c r="D780" t="s">
        <v>378</v>
      </c>
      <c r="E780" t="s">
        <v>270</v>
      </c>
      <c r="F780" t="s">
        <v>21</v>
      </c>
      <c r="G780" s="8">
        <v>37653</v>
      </c>
      <c r="H780" t="s">
        <v>22</v>
      </c>
      <c r="I780" s="7">
        <v>0</v>
      </c>
      <c r="L780" s="7">
        <v>3795039921</v>
      </c>
      <c r="M780">
        <v>1</v>
      </c>
    </row>
    <row r="781" spans="1:13" x14ac:dyDescent="0.25">
      <c r="A781" t="s">
        <v>716</v>
      </c>
      <c r="B781" t="s">
        <v>477</v>
      </c>
      <c r="C781" t="s">
        <v>243</v>
      </c>
      <c r="D781" t="s">
        <v>360</v>
      </c>
      <c r="E781" t="s">
        <v>270</v>
      </c>
      <c r="F781" t="s">
        <v>21</v>
      </c>
      <c r="G781" s="8">
        <v>37653</v>
      </c>
      <c r="H781" t="s">
        <v>22</v>
      </c>
      <c r="I781" s="7">
        <v>0</v>
      </c>
      <c r="L781" s="7">
        <v>4697527012</v>
      </c>
      <c r="M781">
        <v>1</v>
      </c>
    </row>
    <row r="782" spans="1:13" x14ac:dyDescent="0.25">
      <c r="A782" t="s">
        <v>717</v>
      </c>
      <c r="B782" t="s">
        <v>477</v>
      </c>
      <c r="C782" t="s">
        <v>243</v>
      </c>
      <c r="D782" t="s">
        <v>581</v>
      </c>
      <c r="E782" t="s">
        <v>270</v>
      </c>
      <c r="F782" t="s">
        <v>21</v>
      </c>
      <c r="G782" s="8">
        <v>37653</v>
      </c>
      <c r="H782" t="s">
        <v>22</v>
      </c>
      <c r="I782" s="7">
        <v>0</v>
      </c>
      <c r="L782" s="7">
        <v>89940181951</v>
      </c>
      <c r="M782">
        <v>1</v>
      </c>
    </row>
    <row r="783" spans="1:13" x14ac:dyDescent="0.25">
      <c r="A783" t="s">
        <v>718</v>
      </c>
      <c r="B783" t="s">
        <v>246</v>
      </c>
      <c r="C783" t="s">
        <v>246</v>
      </c>
      <c r="D783" t="s">
        <v>203</v>
      </c>
      <c r="E783" t="s">
        <v>269</v>
      </c>
      <c r="F783" t="s">
        <v>21</v>
      </c>
      <c r="G783" s="8">
        <v>37653</v>
      </c>
      <c r="H783" t="s">
        <v>22</v>
      </c>
      <c r="I783" s="7">
        <v>0</v>
      </c>
      <c r="L783" s="7">
        <v>42773601120</v>
      </c>
      <c r="M783">
        <v>1</v>
      </c>
    </row>
    <row r="784" spans="1:13" x14ac:dyDescent="0.25">
      <c r="A784" t="s">
        <v>719</v>
      </c>
      <c r="B784" t="s">
        <v>478</v>
      </c>
      <c r="C784" t="s">
        <v>244</v>
      </c>
      <c r="D784" t="s">
        <v>245</v>
      </c>
      <c r="E784" t="s">
        <v>269</v>
      </c>
      <c r="F784" t="s">
        <v>21</v>
      </c>
      <c r="G784" s="8">
        <v>37653</v>
      </c>
      <c r="H784" t="s">
        <v>22</v>
      </c>
      <c r="I784" s="7">
        <v>0</v>
      </c>
      <c r="L784" s="7">
        <v>69558139000</v>
      </c>
      <c r="M784">
        <v>1</v>
      </c>
    </row>
    <row r="785" spans="1:13" x14ac:dyDescent="0.25">
      <c r="A785" t="s">
        <v>720</v>
      </c>
      <c r="B785" t="s">
        <v>478</v>
      </c>
      <c r="C785" t="s">
        <v>244</v>
      </c>
      <c r="D785" t="s">
        <v>460</v>
      </c>
      <c r="E785" t="s">
        <v>269</v>
      </c>
      <c r="F785" t="s">
        <v>21</v>
      </c>
      <c r="G785" s="8">
        <v>37653</v>
      </c>
      <c r="H785" t="s">
        <v>22</v>
      </c>
      <c r="I785" s="7">
        <v>0</v>
      </c>
      <c r="L785" s="7">
        <v>40918920000</v>
      </c>
      <c r="M785">
        <v>1</v>
      </c>
    </row>
    <row r="786" spans="1:13" x14ac:dyDescent="0.25">
      <c r="A786" t="s">
        <v>721</v>
      </c>
      <c r="B786" t="s">
        <v>479</v>
      </c>
      <c r="C786" t="s">
        <v>247</v>
      </c>
      <c r="D786" t="s">
        <v>203</v>
      </c>
      <c r="E786" t="s">
        <v>269</v>
      </c>
      <c r="F786" t="s">
        <v>21</v>
      </c>
      <c r="G786" s="8">
        <v>37653</v>
      </c>
      <c r="H786" t="s">
        <v>22</v>
      </c>
      <c r="I786" s="7">
        <v>71899000</v>
      </c>
      <c r="L786" s="7">
        <v>20401799000</v>
      </c>
      <c r="M786">
        <v>1</v>
      </c>
    </row>
    <row r="787" spans="1:13" x14ac:dyDescent="0.25">
      <c r="A787" t="s">
        <v>722</v>
      </c>
      <c r="B787" t="s">
        <v>480</v>
      </c>
      <c r="C787" t="s">
        <v>268</v>
      </c>
      <c r="D787" t="s">
        <v>203</v>
      </c>
      <c r="E787" t="s">
        <v>269</v>
      </c>
      <c r="F787" t="s">
        <v>21</v>
      </c>
      <c r="G787" s="8">
        <v>37653</v>
      </c>
      <c r="H787" t="s">
        <v>22</v>
      </c>
      <c r="I787" s="7">
        <v>0</v>
      </c>
      <c r="L787" s="7">
        <v>14029578005</v>
      </c>
      <c r="M787">
        <v>1</v>
      </c>
    </row>
    <row r="788" spans="1:13" x14ac:dyDescent="0.25">
      <c r="A788" t="s">
        <v>723</v>
      </c>
      <c r="B788" t="s">
        <v>481</v>
      </c>
      <c r="C788" t="s">
        <v>248</v>
      </c>
      <c r="D788" t="s">
        <v>203</v>
      </c>
      <c r="E788" t="s">
        <v>269</v>
      </c>
      <c r="F788" t="s">
        <v>21</v>
      </c>
      <c r="G788" s="8">
        <v>37653</v>
      </c>
      <c r="H788" t="s">
        <v>22</v>
      </c>
      <c r="I788" s="7">
        <v>0</v>
      </c>
      <c r="L788" s="7">
        <v>24360197000</v>
      </c>
      <c r="M788">
        <v>1</v>
      </c>
    </row>
    <row r="789" spans="1:13" x14ac:dyDescent="0.25">
      <c r="A789" t="s">
        <v>724</v>
      </c>
      <c r="B789" t="s">
        <v>482</v>
      </c>
      <c r="C789" t="s">
        <v>249</v>
      </c>
      <c r="D789" t="s">
        <v>203</v>
      </c>
      <c r="E789" t="s">
        <v>269</v>
      </c>
      <c r="F789" t="s">
        <v>21</v>
      </c>
      <c r="G789" s="8">
        <v>37653</v>
      </c>
      <c r="H789" t="s">
        <v>22</v>
      </c>
      <c r="I789" s="7">
        <v>0</v>
      </c>
      <c r="L789" s="7">
        <v>91622025169</v>
      </c>
      <c r="M789">
        <v>1</v>
      </c>
    </row>
    <row r="790" spans="1:13" x14ac:dyDescent="0.25">
      <c r="A790" t="s">
        <v>725</v>
      </c>
      <c r="B790" t="s">
        <v>330</v>
      </c>
      <c r="C790" t="s">
        <v>250</v>
      </c>
      <c r="D790" t="s">
        <v>252</v>
      </c>
      <c r="E790" t="s">
        <v>270</v>
      </c>
      <c r="F790" t="s">
        <v>21</v>
      </c>
      <c r="G790" s="8">
        <v>37653</v>
      </c>
      <c r="H790" t="s">
        <v>22</v>
      </c>
      <c r="I790" s="7">
        <v>0</v>
      </c>
      <c r="L790" s="7">
        <v>10772268571</v>
      </c>
      <c r="M790">
        <v>1</v>
      </c>
    </row>
    <row r="791" spans="1:13" x14ac:dyDescent="0.25">
      <c r="A791" t="s">
        <v>726</v>
      </c>
      <c r="B791" t="s">
        <v>330</v>
      </c>
      <c r="C791" t="s">
        <v>250</v>
      </c>
      <c r="D791" t="s">
        <v>253</v>
      </c>
      <c r="E791" t="s">
        <v>270</v>
      </c>
      <c r="F791" t="s">
        <v>21</v>
      </c>
      <c r="G791" s="8">
        <v>37653</v>
      </c>
      <c r="H791" t="s">
        <v>22</v>
      </c>
      <c r="I791" s="7">
        <v>0</v>
      </c>
      <c r="L791" s="7">
        <v>3480752374</v>
      </c>
      <c r="M791">
        <v>1</v>
      </c>
    </row>
    <row r="792" spans="1:13" x14ac:dyDescent="0.25">
      <c r="A792" t="s">
        <v>727</v>
      </c>
      <c r="B792" t="s">
        <v>330</v>
      </c>
      <c r="C792" t="s">
        <v>250</v>
      </c>
      <c r="D792" t="s">
        <v>254</v>
      </c>
      <c r="E792" t="s">
        <v>270</v>
      </c>
      <c r="F792" t="s">
        <v>21</v>
      </c>
      <c r="G792" s="8">
        <v>37653</v>
      </c>
      <c r="H792" t="s">
        <v>22</v>
      </c>
      <c r="I792" s="7">
        <v>0</v>
      </c>
      <c r="L792" s="7">
        <v>13604302435</v>
      </c>
      <c r="M792">
        <v>1</v>
      </c>
    </row>
    <row r="793" spans="1:13" x14ac:dyDescent="0.25">
      <c r="A793" t="s">
        <v>728</v>
      </c>
      <c r="B793" t="s">
        <v>330</v>
      </c>
      <c r="C793" t="s">
        <v>250</v>
      </c>
      <c r="D793" t="s">
        <v>633</v>
      </c>
      <c r="E793" t="s">
        <v>269</v>
      </c>
      <c r="F793" t="s">
        <v>21</v>
      </c>
      <c r="G793" s="8">
        <v>37653</v>
      </c>
      <c r="H793" t="s">
        <v>22</v>
      </c>
      <c r="I793" s="7">
        <v>0</v>
      </c>
      <c r="L793" s="7">
        <v>1140113184125</v>
      </c>
      <c r="M793">
        <v>1</v>
      </c>
    </row>
    <row r="794" spans="1:13" x14ac:dyDescent="0.25">
      <c r="A794" t="s">
        <v>729</v>
      </c>
      <c r="B794" t="s">
        <v>330</v>
      </c>
      <c r="C794" t="s">
        <v>250</v>
      </c>
      <c r="D794" t="s">
        <v>634</v>
      </c>
      <c r="E794" t="s">
        <v>269</v>
      </c>
      <c r="F794" t="s">
        <v>21</v>
      </c>
      <c r="G794" s="8">
        <v>37653</v>
      </c>
      <c r="H794" t="s">
        <v>22</v>
      </c>
      <c r="I794" s="7">
        <v>0</v>
      </c>
      <c r="L794" s="7">
        <v>237174933919</v>
      </c>
      <c r="M794">
        <v>1</v>
      </c>
    </row>
    <row r="795" spans="1:13" x14ac:dyDescent="0.25">
      <c r="A795" t="s">
        <v>730</v>
      </c>
      <c r="B795" t="s">
        <v>330</v>
      </c>
      <c r="C795" t="s">
        <v>250</v>
      </c>
      <c r="D795" t="s">
        <v>599</v>
      </c>
      <c r="E795" t="s">
        <v>270</v>
      </c>
      <c r="F795" t="s">
        <v>21</v>
      </c>
      <c r="G795" s="8">
        <v>37653</v>
      </c>
      <c r="H795" t="s">
        <v>22</v>
      </c>
      <c r="I795" s="7">
        <v>0</v>
      </c>
      <c r="L795" s="7">
        <v>49186447</v>
      </c>
      <c r="M795">
        <v>1</v>
      </c>
    </row>
    <row r="796" spans="1:13" x14ac:dyDescent="0.25">
      <c r="A796" t="s">
        <v>731</v>
      </c>
      <c r="B796" t="s">
        <v>483</v>
      </c>
      <c r="C796" t="s">
        <v>255</v>
      </c>
      <c r="D796" t="s">
        <v>205</v>
      </c>
      <c r="E796" t="s">
        <v>270</v>
      </c>
      <c r="F796" t="s">
        <v>21</v>
      </c>
      <c r="G796" s="8">
        <v>37653</v>
      </c>
      <c r="H796" t="s">
        <v>22</v>
      </c>
      <c r="I796" s="7">
        <v>0</v>
      </c>
      <c r="L796" s="7">
        <v>6917962126</v>
      </c>
      <c r="M796">
        <v>1</v>
      </c>
    </row>
    <row r="797" spans="1:13" x14ac:dyDescent="0.25">
      <c r="A797" t="s">
        <v>732</v>
      </c>
      <c r="B797" t="s">
        <v>483</v>
      </c>
      <c r="C797" t="s">
        <v>255</v>
      </c>
      <c r="D797" t="s">
        <v>203</v>
      </c>
      <c r="E797" t="s">
        <v>269</v>
      </c>
      <c r="F797" t="s">
        <v>21</v>
      </c>
      <c r="G797" s="8">
        <v>37653</v>
      </c>
      <c r="H797" t="s">
        <v>22</v>
      </c>
      <c r="I797" s="7">
        <v>0</v>
      </c>
      <c r="L797" s="7">
        <v>2428869723</v>
      </c>
      <c r="M797">
        <v>1</v>
      </c>
    </row>
    <row r="798" spans="1:13" x14ac:dyDescent="0.25">
      <c r="A798" t="s">
        <v>733</v>
      </c>
      <c r="B798" t="s">
        <v>636</v>
      </c>
      <c r="C798" t="s">
        <v>635</v>
      </c>
      <c r="D798" t="s">
        <v>304</v>
      </c>
      <c r="E798" t="s">
        <v>270</v>
      </c>
      <c r="F798" t="s">
        <v>21</v>
      </c>
      <c r="G798" s="8">
        <v>37653</v>
      </c>
      <c r="H798" t="s">
        <v>22</v>
      </c>
      <c r="I798" s="7">
        <v>0</v>
      </c>
      <c r="L798" s="7">
        <v>4565783313</v>
      </c>
      <c r="M798">
        <v>1</v>
      </c>
    </row>
    <row r="799" spans="1:13" x14ac:dyDescent="0.25">
      <c r="A799" t="s">
        <v>734</v>
      </c>
      <c r="B799" t="s">
        <v>636</v>
      </c>
      <c r="C799" t="s">
        <v>635</v>
      </c>
      <c r="D799" t="s">
        <v>303</v>
      </c>
      <c r="E799" t="s">
        <v>270</v>
      </c>
      <c r="F799" t="s">
        <v>21</v>
      </c>
      <c r="G799" s="8">
        <v>37653</v>
      </c>
      <c r="H799" t="s">
        <v>22</v>
      </c>
      <c r="I799" s="7">
        <v>0</v>
      </c>
      <c r="L799" s="7">
        <v>3476303006</v>
      </c>
      <c r="M799">
        <v>1</v>
      </c>
    </row>
    <row r="800" spans="1:13" x14ac:dyDescent="0.25">
      <c r="A800" t="s">
        <v>735</v>
      </c>
      <c r="B800" t="s">
        <v>636</v>
      </c>
      <c r="C800" t="s">
        <v>635</v>
      </c>
      <c r="D800" t="s">
        <v>302</v>
      </c>
      <c r="E800" t="s">
        <v>270</v>
      </c>
      <c r="F800" s="8" t="s">
        <v>21</v>
      </c>
      <c r="G800" s="8">
        <v>37653</v>
      </c>
      <c r="H800" t="s">
        <v>22</v>
      </c>
      <c r="I800" s="7">
        <v>0</v>
      </c>
      <c r="L800" s="7">
        <v>2100767205</v>
      </c>
      <c r="M800">
        <v>1</v>
      </c>
    </row>
    <row r="801" spans="1:13" x14ac:dyDescent="0.25">
      <c r="A801" t="s">
        <v>736</v>
      </c>
      <c r="B801" t="s">
        <v>636</v>
      </c>
      <c r="C801" t="s">
        <v>635</v>
      </c>
      <c r="D801" t="s">
        <v>205</v>
      </c>
      <c r="E801" t="s">
        <v>270</v>
      </c>
      <c r="F801" s="8" t="s">
        <v>21</v>
      </c>
      <c r="G801" s="8">
        <v>37653</v>
      </c>
      <c r="H801" t="s">
        <v>22</v>
      </c>
      <c r="I801" s="7">
        <v>0</v>
      </c>
      <c r="L801" s="7">
        <v>20886055390</v>
      </c>
      <c r="M801">
        <v>1</v>
      </c>
    </row>
    <row r="802" spans="1:13" x14ac:dyDescent="0.25">
      <c r="A802" t="s">
        <v>737</v>
      </c>
      <c r="B802" t="s">
        <v>636</v>
      </c>
      <c r="C802" t="s">
        <v>635</v>
      </c>
      <c r="D802" t="s">
        <v>203</v>
      </c>
      <c r="E802" t="s">
        <v>269</v>
      </c>
      <c r="F802" s="8" t="s">
        <v>21</v>
      </c>
      <c r="G802" s="8">
        <v>37653</v>
      </c>
      <c r="H802" t="s">
        <v>22</v>
      </c>
      <c r="I802" s="7">
        <v>0</v>
      </c>
      <c r="L802" s="7">
        <v>1256491994424</v>
      </c>
      <c r="M802">
        <v>1</v>
      </c>
    </row>
    <row r="803" spans="1:13" x14ac:dyDescent="0.25">
      <c r="A803" t="s">
        <v>738</v>
      </c>
      <c r="B803" t="s">
        <v>484</v>
      </c>
      <c r="C803" t="s">
        <v>256</v>
      </c>
      <c r="D803" t="s">
        <v>208</v>
      </c>
      <c r="E803" t="s">
        <v>270</v>
      </c>
      <c r="F803" s="8" t="s">
        <v>21</v>
      </c>
      <c r="G803" s="8">
        <v>37653</v>
      </c>
      <c r="H803" t="s">
        <v>22</v>
      </c>
      <c r="I803" s="7">
        <v>0</v>
      </c>
      <c r="L803" s="7">
        <v>429346911</v>
      </c>
      <c r="M803">
        <v>1</v>
      </c>
    </row>
    <row r="804" spans="1:13" x14ac:dyDescent="0.25">
      <c r="A804" t="s">
        <v>739</v>
      </c>
      <c r="B804" t="s">
        <v>484</v>
      </c>
      <c r="C804" t="s">
        <v>256</v>
      </c>
      <c r="D804" t="s">
        <v>209</v>
      </c>
      <c r="E804" t="s">
        <v>270</v>
      </c>
      <c r="F804" s="8" t="s">
        <v>21</v>
      </c>
      <c r="G804" s="8">
        <v>37653</v>
      </c>
      <c r="H804" t="s">
        <v>22</v>
      </c>
      <c r="I804" s="7">
        <v>0</v>
      </c>
      <c r="L804" s="7">
        <v>630379359</v>
      </c>
      <c r="M804">
        <v>1</v>
      </c>
    </row>
    <row r="805" spans="1:13" x14ac:dyDescent="0.25">
      <c r="A805" t="s">
        <v>740</v>
      </c>
      <c r="B805" t="s">
        <v>484</v>
      </c>
      <c r="C805" t="s">
        <v>256</v>
      </c>
      <c r="D805" t="s">
        <v>203</v>
      </c>
      <c r="E805" t="s">
        <v>269</v>
      </c>
      <c r="F805" s="8" t="s">
        <v>21</v>
      </c>
      <c r="G805" s="8">
        <v>37653</v>
      </c>
      <c r="H805" t="s">
        <v>22</v>
      </c>
      <c r="I805" s="7">
        <v>0</v>
      </c>
      <c r="L805" s="7">
        <v>88224453830</v>
      </c>
      <c r="M805">
        <v>1</v>
      </c>
    </row>
    <row r="806" spans="1:13" x14ac:dyDescent="0.25">
      <c r="A806" t="s">
        <v>741</v>
      </c>
      <c r="B806" t="s">
        <v>485</v>
      </c>
      <c r="C806" t="s">
        <v>257</v>
      </c>
      <c r="D806" t="s">
        <v>258</v>
      </c>
      <c r="E806" t="s">
        <v>270</v>
      </c>
      <c r="F806" s="8" t="s">
        <v>21</v>
      </c>
      <c r="G806" s="8">
        <v>37653</v>
      </c>
      <c r="H806" t="s">
        <v>22</v>
      </c>
      <c r="I806" s="7">
        <v>0</v>
      </c>
      <c r="L806" s="7">
        <v>2398957441</v>
      </c>
      <c r="M806">
        <v>1</v>
      </c>
    </row>
    <row r="807" spans="1:13" x14ac:dyDescent="0.25">
      <c r="A807" t="s">
        <v>742</v>
      </c>
      <c r="B807" t="s">
        <v>485</v>
      </c>
      <c r="C807" t="s">
        <v>257</v>
      </c>
      <c r="D807" t="s">
        <v>259</v>
      </c>
      <c r="E807" t="s">
        <v>270</v>
      </c>
      <c r="F807" s="8" t="s">
        <v>21</v>
      </c>
      <c r="G807" s="8">
        <v>37653</v>
      </c>
      <c r="H807" t="s">
        <v>22</v>
      </c>
      <c r="I807" s="7">
        <v>0</v>
      </c>
      <c r="L807" s="7">
        <v>87556207</v>
      </c>
      <c r="M807">
        <v>1</v>
      </c>
    </row>
    <row r="808" spans="1:13" x14ac:dyDescent="0.25">
      <c r="A808" t="s">
        <v>743</v>
      </c>
      <c r="B808" t="s">
        <v>485</v>
      </c>
      <c r="C808" t="s">
        <v>257</v>
      </c>
      <c r="D808" t="s">
        <v>260</v>
      </c>
      <c r="E808" t="s">
        <v>270</v>
      </c>
      <c r="F808" t="s">
        <v>21</v>
      </c>
      <c r="G808" s="8">
        <v>37653</v>
      </c>
      <c r="H808" t="s">
        <v>22</v>
      </c>
      <c r="I808" s="7">
        <v>0</v>
      </c>
      <c r="L808" s="7">
        <v>145097351</v>
      </c>
      <c r="M808">
        <v>1</v>
      </c>
    </row>
    <row r="809" spans="1:13" x14ac:dyDescent="0.25">
      <c r="A809" t="s">
        <v>744</v>
      </c>
      <c r="B809" t="s">
        <v>485</v>
      </c>
      <c r="C809" t="s">
        <v>257</v>
      </c>
      <c r="D809" t="s">
        <v>261</v>
      </c>
      <c r="E809" t="s">
        <v>270</v>
      </c>
      <c r="F809" t="s">
        <v>21</v>
      </c>
      <c r="G809" s="8">
        <v>37653</v>
      </c>
      <c r="H809" t="s">
        <v>22</v>
      </c>
      <c r="I809" s="7">
        <v>0</v>
      </c>
      <c r="L809" s="7">
        <v>88988160</v>
      </c>
      <c r="M809">
        <v>1</v>
      </c>
    </row>
    <row r="810" spans="1:13" x14ac:dyDescent="0.25">
      <c r="A810" t="s">
        <v>745</v>
      </c>
      <c r="B810" t="s">
        <v>486</v>
      </c>
      <c r="C810" t="s">
        <v>262</v>
      </c>
      <c r="D810" t="s">
        <v>263</v>
      </c>
      <c r="E810" t="s">
        <v>270</v>
      </c>
      <c r="F810" t="s">
        <v>21</v>
      </c>
      <c r="G810" s="8">
        <v>37653</v>
      </c>
      <c r="H810" t="s">
        <v>22</v>
      </c>
      <c r="I810" s="7">
        <v>0</v>
      </c>
      <c r="L810" s="7">
        <v>27282552000</v>
      </c>
      <c r="M810">
        <v>1</v>
      </c>
    </row>
    <row r="811" spans="1:13" x14ac:dyDescent="0.25">
      <c r="A811" t="s">
        <v>746</v>
      </c>
      <c r="B811" t="s">
        <v>486</v>
      </c>
      <c r="C811" t="s">
        <v>262</v>
      </c>
      <c r="D811" t="s">
        <v>264</v>
      </c>
      <c r="E811" t="s">
        <v>270</v>
      </c>
      <c r="F811" t="s">
        <v>21</v>
      </c>
      <c r="G811" s="8">
        <v>37653</v>
      </c>
      <c r="H811" t="s">
        <v>22</v>
      </c>
      <c r="I811" s="7">
        <v>0</v>
      </c>
      <c r="L811" s="7">
        <v>5427913000</v>
      </c>
      <c r="M811">
        <v>1</v>
      </c>
    </row>
    <row r="812" spans="1:13" x14ac:dyDescent="0.25">
      <c r="A812" t="s">
        <v>747</v>
      </c>
      <c r="B812" t="s">
        <v>486</v>
      </c>
      <c r="C812" t="s">
        <v>262</v>
      </c>
      <c r="D812" t="s">
        <v>265</v>
      </c>
      <c r="E812" t="s">
        <v>270</v>
      </c>
      <c r="F812" t="s">
        <v>21</v>
      </c>
      <c r="G812" s="8">
        <v>37653</v>
      </c>
      <c r="H812" t="s">
        <v>22</v>
      </c>
      <c r="I812" s="7">
        <v>0</v>
      </c>
      <c r="L812" s="7">
        <v>950652000</v>
      </c>
      <c r="M812">
        <v>1</v>
      </c>
    </row>
    <row r="813" spans="1:13" x14ac:dyDescent="0.25">
      <c r="A813" t="s">
        <v>748</v>
      </c>
      <c r="B813" t="s">
        <v>486</v>
      </c>
      <c r="C813" t="s">
        <v>262</v>
      </c>
      <c r="D813" t="s">
        <v>203</v>
      </c>
      <c r="E813" t="s">
        <v>269</v>
      </c>
      <c r="F813" t="s">
        <v>21</v>
      </c>
      <c r="G813" s="8">
        <v>37653</v>
      </c>
      <c r="H813" t="s">
        <v>22</v>
      </c>
      <c r="I813" s="7">
        <v>0</v>
      </c>
      <c r="L813" s="7">
        <v>134097058000</v>
      </c>
      <c r="M813">
        <v>1</v>
      </c>
    </row>
    <row r="814" spans="1:13" x14ac:dyDescent="0.25">
      <c r="A814" t="s">
        <v>749</v>
      </c>
      <c r="B814" t="s">
        <v>332</v>
      </c>
      <c r="C814" t="s">
        <v>266</v>
      </c>
      <c r="D814" t="s">
        <v>267</v>
      </c>
      <c r="E814" t="s">
        <v>270</v>
      </c>
      <c r="F814" t="s">
        <v>21</v>
      </c>
      <c r="G814" s="8">
        <v>37653</v>
      </c>
      <c r="H814" t="s">
        <v>22</v>
      </c>
      <c r="I814" s="7">
        <v>0</v>
      </c>
      <c r="L814" s="7">
        <v>2421364394</v>
      </c>
      <c r="M814">
        <v>1</v>
      </c>
    </row>
    <row r="815" spans="1:13" x14ac:dyDescent="0.25">
      <c r="A815" t="s">
        <v>750</v>
      </c>
      <c r="B815" t="s">
        <v>332</v>
      </c>
      <c r="C815" t="s">
        <v>266</v>
      </c>
      <c r="D815" t="s">
        <v>590</v>
      </c>
      <c r="E815" t="s">
        <v>270</v>
      </c>
      <c r="F815" t="s">
        <v>21</v>
      </c>
      <c r="G815" s="8">
        <v>37653</v>
      </c>
      <c r="H815" t="s">
        <v>22</v>
      </c>
      <c r="I815" s="7">
        <v>0</v>
      </c>
      <c r="L815" s="7">
        <v>1946905414</v>
      </c>
      <c r="M815">
        <v>1</v>
      </c>
    </row>
    <row r="816" spans="1:13" x14ac:dyDescent="0.25">
      <c r="A816" t="s">
        <v>751</v>
      </c>
      <c r="B816" t="s">
        <v>332</v>
      </c>
      <c r="C816" t="s">
        <v>266</v>
      </c>
      <c r="D816" t="s">
        <v>582</v>
      </c>
      <c r="E816" t="s">
        <v>270</v>
      </c>
      <c r="F816" t="s">
        <v>21</v>
      </c>
      <c r="G816" s="8">
        <v>37653</v>
      </c>
      <c r="H816" t="s">
        <v>22</v>
      </c>
      <c r="I816" s="7">
        <v>0</v>
      </c>
      <c r="L816" s="7">
        <v>102527329</v>
      </c>
      <c r="M816">
        <v>1</v>
      </c>
    </row>
    <row r="817" spans="1:13" x14ac:dyDescent="0.25">
      <c r="A817" t="s">
        <v>752</v>
      </c>
      <c r="B817" t="s">
        <v>332</v>
      </c>
      <c r="C817" t="s">
        <v>266</v>
      </c>
      <c r="D817" t="s">
        <v>203</v>
      </c>
      <c r="E817" t="s">
        <v>269</v>
      </c>
      <c r="F817" t="s">
        <v>21</v>
      </c>
      <c r="G817" s="8">
        <v>37653</v>
      </c>
      <c r="H817" t="s">
        <v>22</v>
      </c>
      <c r="I817" s="7">
        <v>0</v>
      </c>
      <c r="L817" s="7">
        <v>260926476812</v>
      </c>
      <c r="M817">
        <v>1</v>
      </c>
    </row>
    <row r="818" spans="1:13" x14ac:dyDescent="0.25">
      <c r="A818" t="s">
        <v>753</v>
      </c>
      <c r="B818" t="s">
        <v>487</v>
      </c>
      <c r="C818" t="s">
        <v>207</v>
      </c>
      <c r="D818" t="s">
        <v>208</v>
      </c>
      <c r="E818" t="s">
        <v>270</v>
      </c>
      <c r="F818" t="s">
        <v>21</v>
      </c>
      <c r="G818" s="8">
        <v>37653</v>
      </c>
      <c r="H818" t="s">
        <v>22</v>
      </c>
      <c r="I818" s="7">
        <v>0</v>
      </c>
      <c r="L818" s="7">
        <v>2389556713</v>
      </c>
      <c r="M818">
        <v>1</v>
      </c>
    </row>
    <row r="819" spans="1:13" x14ac:dyDescent="0.25">
      <c r="A819" t="s">
        <v>754</v>
      </c>
      <c r="B819" t="s">
        <v>487</v>
      </c>
      <c r="C819" t="s">
        <v>207</v>
      </c>
      <c r="D819" t="s">
        <v>209</v>
      </c>
      <c r="E819" t="s">
        <v>270</v>
      </c>
      <c r="F819" t="s">
        <v>21</v>
      </c>
      <c r="G819" s="8">
        <v>37653</v>
      </c>
      <c r="H819" t="s">
        <v>22</v>
      </c>
      <c r="I819" s="7">
        <v>0</v>
      </c>
      <c r="L819" s="7">
        <v>5701620841</v>
      </c>
      <c r="M819">
        <v>1</v>
      </c>
    </row>
    <row r="820" spans="1:13" x14ac:dyDescent="0.25">
      <c r="A820" t="s">
        <v>755</v>
      </c>
      <c r="B820" t="s">
        <v>487</v>
      </c>
      <c r="C820" t="s">
        <v>207</v>
      </c>
      <c r="D820" t="s">
        <v>210</v>
      </c>
      <c r="E820" t="s">
        <v>270</v>
      </c>
      <c r="F820" t="s">
        <v>21</v>
      </c>
      <c r="G820" s="8">
        <v>37653</v>
      </c>
      <c r="H820" t="s">
        <v>22</v>
      </c>
      <c r="I820" s="7">
        <v>0</v>
      </c>
      <c r="L820" s="7">
        <v>326696832</v>
      </c>
      <c r="M820">
        <v>1</v>
      </c>
    </row>
    <row r="821" spans="1:13" x14ac:dyDescent="0.25">
      <c r="A821" t="s">
        <v>756</v>
      </c>
      <c r="B821" t="s">
        <v>487</v>
      </c>
      <c r="C821" t="s">
        <v>207</v>
      </c>
      <c r="D821" t="s">
        <v>211</v>
      </c>
      <c r="E821" t="s">
        <v>269</v>
      </c>
      <c r="F821" t="s">
        <v>21</v>
      </c>
      <c r="G821" s="8">
        <v>37653</v>
      </c>
      <c r="H821" t="s">
        <v>22</v>
      </c>
      <c r="I821" s="7">
        <v>0</v>
      </c>
      <c r="L821" s="7">
        <v>370042694916</v>
      </c>
      <c r="M821">
        <v>1</v>
      </c>
    </row>
    <row r="822" spans="1:13" x14ac:dyDescent="0.25">
      <c r="A822" t="s">
        <v>757</v>
      </c>
      <c r="B822" t="s">
        <v>487</v>
      </c>
      <c r="C822" t="s">
        <v>207</v>
      </c>
      <c r="D822" t="s">
        <v>385</v>
      </c>
      <c r="E822" t="s">
        <v>270</v>
      </c>
      <c r="F822" t="s">
        <v>21</v>
      </c>
      <c r="G822" s="8">
        <v>37653</v>
      </c>
      <c r="H822" t="s">
        <v>22</v>
      </c>
      <c r="I822" s="7">
        <v>0</v>
      </c>
      <c r="L822" s="7">
        <v>777116048</v>
      </c>
      <c r="M822">
        <v>1</v>
      </c>
    </row>
    <row r="823" spans="1:13" x14ac:dyDescent="0.25">
      <c r="A823" t="s">
        <v>659</v>
      </c>
      <c r="B823" t="s">
        <v>468</v>
      </c>
      <c r="C823" t="s">
        <v>0</v>
      </c>
      <c r="D823" t="s">
        <v>200</v>
      </c>
      <c r="E823" t="s">
        <v>270</v>
      </c>
      <c r="F823" t="s">
        <v>23</v>
      </c>
      <c r="G823" s="8">
        <v>38018</v>
      </c>
      <c r="H823" t="s">
        <v>24</v>
      </c>
      <c r="I823" s="7">
        <v>121419833</v>
      </c>
      <c r="L823" s="7">
        <v>50185283716</v>
      </c>
      <c r="M823">
        <v>1</v>
      </c>
    </row>
    <row r="824" spans="1:13" x14ac:dyDescent="0.25">
      <c r="A824" t="s">
        <v>660</v>
      </c>
      <c r="B824" t="s">
        <v>468</v>
      </c>
      <c r="C824" t="s">
        <v>0</v>
      </c>
      <c r="D824" t="s">
        <v>201</v>
      </c>
      <c r="E824" t="s">
        <v>270</v>
      </c>
      <c r="F824" t="s">
        <v>23</v>
      </c>
      <c r="G824" s="8">
        <v>38018</v>
      </c>
      <c r="H824" t="s">
        <v>24</v>
      </c>
      <c r="I824" s="7">
        <v>171849456</v>
      </c>
      <c r="L824" s="7">
        <v>89599596613</v>
      </c>
      <c r="M824">
        <v>1</v>
      </c>
    </row>
    <row r="825" spans="1:13" x14ac:dyDescent="0.25">
      <c r="A825" t="s">
        <v>661</v>
      </c>
      <c r="B825" t="s">
        <v>468</v>
      </c>
      <c r="C825" t="s">
        <v>0</v>
      </c>
      <c r="D825" t="s">
        <v>202</v>
      </c>
      <c r="E825" t="s">
        <v>270</v>
      </c>
      <c r="F825" t="s">
        <v>23</v>
      </c>
      <c r="G825" s="8">
        <v>38018</v>
      </c>
      <c r="H825" t="s">
        <v>24</v>
      </c>
      <c r="I825" s="7">
        <v>50808030</v>
      </c>
      <c r="L825" s="7">
        <v>44497385600</v>
      </c>
      <c r="M825">
        <v>1</v>
      </c>
    </row>
    <row r="826" spans="1:13" x14ac:dyDescent="0.25">
      <c r="A826" t="s">
        <v>662</v>
      </c>
      <c r="B826" t="s">
        <v>468</v>
      </c>
      <c r="C826" t="s">
        <v>0</v>
      </c>
      <c r="D826" t="s">
        <v>308</v>
      </c>
      <c r="E826" t="s">
        <v>270</v>
      </c>
      <c r="F826" t="s">
        <v>23</v>
      </c>
      <c r="G826" s="8">
        <v>38018</v>
      </c>
      <c r="H826" t="s">
        <v>24</v>
      </c>
      <c r="I826" s="7">
        <v>258313</v>
      </c>
      <c r="L826" s="7">
        <v>891110221</v>
      </c>
      <c r="M826">
        <v>1</v>
      </c>
    </row>
    <row r="827" spans="1:13" x14ac:dyDescent="0.25">
      <c r="A827" t="s">
        <v>758</v>
      </c>
      <c r="B827" t="s">
        <v>468</v>
      </c>
      <c r="C827" t="s">
        <v>0</v>
      </c>
      <c r="D827" t="s">
        <v>1</v>
      </c>
      <c r="E827" t="s">
        <v>270</v>
      </c>
      <c r="F827" t="s">
        <v>23</v>
      </c>
      <c r="G827" s="8">
        <v>38018</v>
      </c>
      <c r="H827" t="s">
        <v>24</v>
      </c>
      <c r="I827" s="7">
        <v>12676623</v>
      </c>
      <c r="L827" s="7">
        <v>33596222776</v>
      </c>
      <c r="M827">
        <v>1</v>
      </c>
    </row>
    <row r="828" spans="1:13" x14ac:dyDescent="0.25">
      <c r="A828" t="s">
        <v>663</v>
      </c>
      <c r="B828" t="s">
        <v>468</v>
      </c>
      <c r="C828" t="s">
        <v>0</v>
      </c>
      <c r="D828" t="s">
        <v>198</v>
      </c>
      <c r="E828" t="s">
        <v>270</v>
      </c>
      <c r="F828" t="s">
        <v>23</v>
      </c>
      <c r="G828" s="8">
        <v>38018</v>
      </c>
      <c r="H828" t="s">
        <v>24</v>
      </c>
      <c r="I828" s="7">
        <v>103373</v>
      </c>
      <c r="L828" s="7">
        <v>1360016630</v>
      </c>
      <c r="M828">
        <v>1</v>
      </c>
    </row>
    <row r="829" spans="1:13" x14ac:dyDescent="0.25">
      <c r="A829" t="s">
        <v>664</v>
      </c>
      <c r="B829" t="s">
        <v>468</v>
      </c>
      <c r="C829" t="s">
        <v>0</v>
      </c>
      <c r="D829" t="s">
        <v>199</v>
      </c>
      <c r="E829" t="s">
        <v>269</v>
      </c>
      <c r="F829" t="s">
        <v>23</v>
      </c>
      <c r="G829" s="8">
        <v>38018</v>
      </c>
      <c r="H829" t="s">
        <v>24</v>
      </c>
      <c r="I829" s="7">
        <v>409890610</v>
      </c>
      <c r="L829" s="7">
        <v>195045422077</v>
      </c>
      <c r="M829">
        <v>1</v>
      </c>
    </row>
    <row r="830" spans="1:13" x14ac:dyDescent="0.25">
      <c r="A830" t="s">
        <v>672</v>
      </c>
      <c r="B830" t="s">
        <v>470</v>
      </c>
      <c r="C830" t="s">
        <v>292</v>
      </c>
      <c r="D830" t="s">
        <v>307</v>
      </c>
      <c r="E830" t="s">
        <v>270</v>
      </c>
      <c r="F830" t="s">
        <v>23</v>
      </c>
      <c r="G830" s="8">
        <v>38018</v>
      </c>
      <c r="H830" t="s">
        <v>24</v>
      </c>
      <c r="I830" s="7">
        <v>0</v>
      </c>
      <c r="L830" s="7">
        <v>9764336905</v>
      </c>
      <c r="M830">
        <v>1</v>
      </c>
    </row>
    <row r="831" spans="1:13" x14ac:dyDescent="0.25">
      <c r="A831" t="s">
        <v>673</v>
      </c>
      <c r="B831" t="s">
        <v>470</v>
      </c>
      <c r="C831" t="s">
        <v>292</v>
      </c>
      <c r="D831" t="s">
        <v>206</v>
      </c>
      <c r="E831" t="s">
        <v>270</v>
      </c>
      <c r="F831" t="s">
        <v>23</v>
      </c>
      <c r="G831" s="8">
        <v>38018</v>
      </c>
      <c r="H831" t="s">
        <v>24</v>
      </c>
      <c r="I831" s="7">
        <v>0</v>
      </c>
      <c r="L831" s="7">
        <v>5411649516</v>
      </c>
      <c r="M831">
        <v>1</v>
      </c>
    </row>
    <row r="832" spans="1:13" x14ac:dyDescent="0.25">
      <c r="A832" t="s">
        <v>674</v>
      </c>
      <c r="B832" t="s">
        <v>470</v>
      </c>
      <c r="C832" t="s">
        <v>292</v>
      </c>
      <c r="D832" t="s">
        <v>203</v>
      </c>
      <c r="E832" t="s">
        <v>269</v>
      </c>
      <c r="F832" t="s">
        <v>23</v>
      </c>
      <c r="G832" s="8">
        <v>38018</v>
      </c>
      <c r="H832" t="s">
        <v>24</v>
      </c>
      <c r="I832" s="7">
        <v>236437519</v>
      </c>
      <c r="L832" s="7">
        <v>599483569520</v>
      </c>
      <c r="M832">
        <v>1</v>
      </c>
    </row>
    <row r="833" spans="1:13" x14ac:dyDescent="0.25">
      <c r="A833" t="s">
        <v>675</v>
      </c>
      <c r="B833" t="s">
        <v>470</v>
      </c>
      <c r="C833" t="s">
        <v>292</v>
      </c>
      <c r="D833" t="s">
        <v>306</v>
      </c>
      <c r="E833" t="s">
        <v>270</v>
      </c>
      <c r="F833" t="s">
        <v>23</v>
      </c>
      <c r="G833" s="8">
        <v>38018</v>
      </c>
      <c r="H833" t="s">
        <v>24</v>
      </c>
      <c r="I833" s="7">
        <v>0</v>
      </c>
      <c r="L833" s="7">
        <v>9122399685</v>
      </c>
      <c r="M833">
        <v>1</v>
      </c>
    </row>
    <row r="834" spans="1:13" x14ac:dyDescent="0.25">
      <c r="A834" t="s">
        <v>676</v>
      </c>
      <c r="B834" t="s">
        <v>331</v>
      </c>
      <c r="C834" t="s">
        <v>215</v>
      </c>
      <c r="D834" t="s">
        <v>251</v>
      </c>
      <c r="E834" t="s">
        <v>269</v>
      </c>
      <c r="F834" t="s">
        <v>23</v>
      </c>
      <c r="G834" s="8">
        <v>38018</v>
      </c>
      <c r="H834" t="s">
        <v>24</v>
      </c>
      <c r="I834" s="7">
        <v>571364942</v>
      </c>
      <c r="L834" s="7">
        <v>310261377494</v>
      </c>
      <c r="M834">
        <v>1</v>
      </c>
    </row>
    <row r="835" spans="1:13" x14ac:dyDescent="0.25">
      <c r="A835" t="s">
        <v>677</v>
      </c>
      <c r="B835" t="s">
        <v>331</v>
      </c>
      <c r="C835" t="s">
        <v>215</v>
      </c>
      <c r="D835" t="s">
        <v>216</v>
      </c>
      <c r="E835" t="s">
        <v>269</v>
      </c>
      <c r="F835" t="s">
        <v>23</v>
      </c>
      <c r="G835" s="8">
        <v>38018</v>
      </c>
      <c r="H835" t="s">
        <v>24</v>
      </c>
      <c r="I835" s="7">
        <v>198555527</v>
      </c>
      <c r="L835" s="7">
        <v>15226914126</v>
      </c>
      <c r="M835">
        <v>1</v>
      </c>
    </row>
    <row r="836" spans="1:13" x14ac:dyDescent="0.25">
      <c r="A836" t="s">
        <v>678</v>
      </c>
      <c r="B836" t="s">
        <v>331</v>
      </c>
      <c r="C836" t="s">
        <v>215</v>
      </c>
      <c r="D836" t="s">
        <v>217</v>
      </c>
      <c r="E836" t="s">
        <v>269</v>
      </c>
      <c r="F836" t="s">
        <v>23</v>
      </c>
      <c r="G836" s="8">
        <v>38018</v>
      </c>
      <c r="H836" t="s">
        <v>24</v>
      </c>
      <c r="I836" s="7">
        <v>124620369</v>
      </c>
      <c r="L836" s="7">
        <v>67671087956</v>
      </c>
      <c r="M836">
        <v>1</v>
      </c>
    </row>
    <row r="837" spans="1:13" x14ac:dyDescent="0.25">
      <c r="A837" t="s">
        <v>679</v>
      </c>
      <c r="B837" t="s">
        <v>333</v>
      </c>
      <c r="C837" t="s">
        <v>533</v>
      </c>
      <c r="D837" t="s">
        <v>203</v>
      </c>
      <c r="E837" t="s">
        <v>269</v>
      </c>
      <c r="F837" t="s">
        <v>23</v>
      </c>
      <c r="G837" s="8">
        <v>38018</v>
      </c>
      <c r="H837" t="s">
        <v>24</v>
      </c>
      <c r="I837" s="7">
        <v>30491000</v>
      </c>
      <c r="L837" s="7">
        <v>60695593000</v>
      </c>
      <c r="M837">
        <v>1</v>
      </c>
    </row>
    <row r="838" spans="1:13" x14ac:dyDescent="0.25">
      <c r="A838" t="s">
        <v>680</v>
      </c>
      <c r="B838" t="s">
        <v>471</v>
      </c>
      <c r="C838" t="s">
        <v>219</v>
      </c>
      <c r="D838" t="s">
        <v>203</v>
      </c>
      <c r="E838" t="s">
        <v>269</v>
      </c>
      <c r="F838" t="s">
        <v>23</v>
      </c>
      <c r="G838" s="8">
        <v>38018</v>
      </c>
      <c r="H838" t="s">
        <v>24</v>
      </c>
      <c r="I838" s="7">
        <v>1038601518</v>
      </c>
      <c r="L838" s="7">
        <v>278736778404</v>
      </c>
      <c r="M838">
        <v>1</v>
      </c>
    </row>
    <row r="839" spans="1:13" x14ac:dyDescent="0.25">
      <c r="A839" t="s">
        <v>681</v>
      </c>
      <c r="B839" t="s">
        <v>471</v>
      </c>
      <c r="C839" t="s">
        <v>219</v>
      </c>
      <c r="D839" t="s">
        <v>457</v>
      </c>
      <c r="E839" t="s">
        <v>270</v>
      </c>
      <c r="F839" t="s">
        <v>23</v>
      </c>
      <c r="G839" s="8">
        <v>38018</v>
      </c>
      <c r="H839" t="s">
        <v>24</v>
      </c>
      <c r="I839" s="7">
        <v>2960013</v>
      </c>
      <c r="L839" s="7">
        <v>150706287</v>
      </c>
      <c r="M839">
        <v>1</v>
      </c>
    </row>
    <row r="840" spans="1:13" x14ac:dyDescent="0.25">
      <c r="A840" t="s">
        <v>682</v>
      </c>
      <c r="B840" t="s">
        <v>471</v>
      </c>
      <c r="C840" t="s">
        <v>219</v>
      </c>
      <c r="D840" t="s">
        <v>381</v>
      </c>
      <c r="E840" t="s">
        <v>270</v>
      </c>
      <c r="F840" t="s">
        <v>23</v>
      </c>
      <c r="G840" s="8">
        <v>38018</v>
      </c>
      <c r="H840" t="s">
        <v>24</v>
      </c>
      <c r="I840" s="7">
        <v>4350037</v>
      </c>
      <c r="L840" s="7">
        <v>1331924172</v>
      </c>
      <c r="M840">
        <v>1</v>
      </c>
    </row>
    <row r="841" spans="1:13" x14ac:dyDescent="0.25">
      <c r="A841" t="s">
        <v>683</v>
      </c>
      <c r="B841" t="s">
        <v>472</v>
      </c>
      <c r="C841" t="s">
        <v>220</v>
      </c>
      <c r="D841" t="s">
        <v>221</v>
      </c>
      <c r="E841" t="s">
        <v>270</v>
      </c>
      <c r="F841" t="s">
        <v>23</v>
      </c>
      <c r="G841" s="8">
        <v>38018</v>
      </c>
      <c r="H841" t="s">
        <v>24</v>
      </c>
      <c r="I841" s="7">
        <v>18790000</v>
      </c>
      <c r="L841" s="7">
        <v>210379447000</v>
      </c>
      <c r="M841">
        <v>1</v>
      </c>
    </row>
    <row r="842" spans="1:13" x14ac:dyDescent="0.25">
      <c r="A842" t="s">
        <v>684</v>
      </c>
      <c r="B842" t="s">
        <v>472</v>
      </c>
      <c r="C842" t="s">
        <v>220</v>
      </c>
      <c r="D842" t="s">
        <v>222</v>
      </c>
      <c r="E842" t="s">
        <v>270</v>
      </c>
      <c r="F842" t="s">
        <v>23</v>
      </c>
      <c r="G842" s="8">
        <v>38018</v>
      </c>
      <c r="H842" t="s">
        <v>24</v>
      </c>
      <c r="I842" s="7">
        <v>2803000</v>
      </c>
      <c r="L842" s="7">
        <v>35195197000</v>
      </c>
      <c r="M842">
        <v>1</v>
      </c>
    </row>
    <row r="843" spans="1:13" x14ac:dyDescent="0.25">
      <c r="A843" t="s">
        <v>685</v>
      </c>
      <c r="B843" t="s">
        <v>472</v>
      </c>
      <c r="C843" t="s">
        <v>220</v>
      </c>
      <c r="D843" t="s">
        <v>223</v>
      </c>
      <c r="E843" t="s">
        <v>270</v>
      </c>
      <c r="F843" t="s">
        <v>23</v>
      </c>
      <c r="G843" s="8">
        <v>38018</v>
      </c>
      <c r="H843" t="s">
        <v>24</v>
      </c>
      <c r="I843" s="7">
        <v>6766000</v>
      </c>
      <c r="L843" s="7">
        <v>54187851000</v>
      </c>
      <c r="M843">
        <v>1</v>
      </c>
    </row>
    <row r="844" spans="1:13" x14ac:dyDescent="0.25">
      <c r="A844" t="s">
        <v>686</v>
      </c>
      <c r="B844" t="s">
        <v>472</v>
      </c>
      <c r="C844" t="s">
        <v>220</v>
      </c>
      <c r="D844" t="s">
        <v>224</v>
      </c>
      <c r="E844" t="s">
        <v>270</v>
      </c>
      <c r="F844" t="s">
        <v>23</v>
      </c>
      <c r="G844" s="8">
        <v>38018</v>
      </c>
      <c r="H844" t="s">
        <v>24</v>
      </c>
      <c r="I844" s="7">
        <v>20000</v>
      </c>
      <c r="L844" s="7">
        <v>3835522000</v>
      </c>
      <c r="M844">
        <v>1</v>
      </c>
    </row>
    <row r="845" spans="1:13" x14ac:dyDescent="0.25">
      <c r="A845" t="s">
        <v>687</v>
      </c>
      <c r="B845" t="s">
        <v>472</v>
      </c>
      <c r="C845" t="s">
        <v>220</v>
      </c>
      <c r="D845" t="s">
        <v>305</v>
      </c>
      <c r="E845" t="s">
        <v>270</v>
      </c>
      <c r="F845" t="s">
        <v>23</v>
      </c>
      <c r="G845" s="8">
        <v>38018</v>
      </c>
      <c r="H845" t="s">
        <v>24</v>
      </c>
      <c r="I845" s="7">
        <v>0</v>
      </c>
      <c r="L845" s="7">
        <v>0</v>
      </c>
      <c r="M845">
        <v>1</v>
      </c>
    </row>
    <row r="846" spans="1:13" x14ac:dyDescent="0.25">
      <c r="A846" t="s">
        <v>688</v>
      </c>
      <c r="B846" t="s">
        <v>472</v>
      </c>
      <c r="C846" t="s">
        <v>220</v>
      </c>
      <c r="D846" t="s">
        <v>203</v>
      </c>
      <c r="E846" t="s">
        <v>269</v>
      </c>
      <c r="F846" t="s">
        <v>23</v>
      </c>
      <c r="G846" s="8">
        <v>38018</v>
      </c>
      <c r="H846" t="s">
        <v>24</v>
      </c>
      <c r="I846" s="7">
        <v>11545000</v>
      </c>
      <c r="L846" s="7">
        <v>150910896000</v>
      </c>
      <c r="M846">
        <v>1</v>
      </c>
    </row>
    <row r="847" spans="1:13" x14ac:dyDescent="0.25">
      <c r="A847" t="s">
        <v>689</v>
      </c>
      <c r="B847" t="s">
        <v>473</v>
      </c>
      <c r="C847" t="s">
        <v>225</v>
      </c>
      <c r="D847" t="s">
        <v>366</v>
      </c>
      <c r="E847" t="s">
        <v>270</v>
      </c>
      <c r="F847" t="s">
        <v>23</v>
      </c>
      <c r="G847" s="8">
        <v>38018</v>
      </c>
      <c r="H847" t="s">
        <v>24</v>
      </c>
      <c r="I847" s="7">
        <v>0</v>
      </c>
      <c r="L847" s="7">
        <v>3439632410</v>
      </c>
      <c r="M847">
        <v>1</v>
      </c>
    </row>
    <row r="848" spans="1:13" x14ac:dyDescent="0.25">
      <c r="A848" t="s">
        <v>690</v>
      </c>
      <c r="B848" t="s">
        <v>473</v>
      </c>
      <c r="C848" t="s">
        <v>225</v>
      </c>
      <c r="D848" t="s">
        <v>367</v>
      </c>
      <c r="E848" t="s">
        <v>270</v>
      </c>
      <c r="F848" t="s">
        <v>23</v>
      </c>
      <c r="G848" s="8">
        <v>38018</v>
      </c>
      <c r="H848" t="s">
        <v>24</v>
      </c>
      <c r="I848" s="7">
        <v>0</v>
      </c>
      <c r="L848" s="7">
        <v>3601903742</v>
      </c>
      <c r="M848">
        <v>1</v>
      </c>
    </row>
    <row r="849" spans="1:13" x14ac:dyDescent="0.25">
      <c r="A849" t="s">
        <v>691</v>
      </c>
      <c r="B849" t="s">
        <v>473</v>
      </c>
      <c r="C849" t="s">
        <v>225</v>
      </c>
      <c r="D849" t="s">
        <v>373</v>
      </c>
      <c r="E849" t="s">
        <v>270</v>
      </c>
      <c r="F849" t="s">
        <v>23</v>
      </c>
      <c r="G849" s="8">
        <v>38018</v>
      </c>
      <c r="H849" t="s">
        <v>24</v>
      </c>
      <c r="I849" s="7">
        <v>0</v>
      </c>
      <c r="L849" s="7">
        <v>2032897322</v>
      </c>
      <c r="M849">
        <v>1</v>
      </c>
    </row>
    <row r="850" spans="1:13" x14ac:dyDescent="0.25">
      <c r="A850" t="s">
        <v>692</v>
      </c>
      <c r="B850" t="s">
        <v>473</v>
      </c>
      <c r="C850" t="s">
        <v>225</v>
      </c>
      <c r="D850" t="s">
        <v>203</v>
      </c>
      <c r="E850" t="s">
        <v>269</v>
      </c>
      <c r="F850" t="s">
        <v>23</v>
      </c>
      <c r="G850" s="8">
        <v>38018</v>
      </c>
      <c r="H850" t="s">
        <v>24</v>
      </c>
      <c r="I850" s="7">
        <v>0</v>
      </c>
      <c r="L850" s="7">
        <v>983182712065</v>
      </c>
      <c r="M850">
        <v>1</v>
      </c>
    </row>
    <row r="851" spans="1:13" x14ac:dyDescent="0.25">
      <c r="A851" t="s">
        <v>703</v>
      </c>
      <c r="B851" t="s">
        <v>475</v>
      </c>
      <c r="C851" t="s">
        <v>236</v>
      </c>
      <c r="D851" t="s">
        <v>628</v>
      </c>
      <c r="E851" t="s">
        <v>270</v>
      </c>
      <c r="F851" t="s">
        <v>23</v>
      </c>
      <c r="G851" s="8">
        <v>38018</v>
      </c>
      <c r="H851" t="s">
        <v>24</v>
      </c>
      <c r="I851" s="7">
        <v>123187819</v>
      </c>
      <c r="L851" s="7">
        <v>33391986272</v>
      </c>
      <c r="M851">
        <v>1</v>
      </c>
    </row>
    <row r="852" spans="1:13" x14ac:dyDescent="0.25">
      <c r="A852" t="s">
        <v>704</v>
      </c>
      <c r="B852" t="s">
        <v>475</v>
      </c>
      <c r="C852" t="s">
        <v>236</v>
      </c>
      <c r="D852" t="s">
        <v>629</v>
      </c>
      <c r="E852" t="s">
        <v>270</v>
      </c>
      <c r="F852" t="s">
        <v>23</v>
      </c>
      <c r="G852" s="8">
        <v>38018</v>
      </c>
      <c r="H852" t="s">
        <v>24</v>
      </c>
      <c r="I852" s="7">
        <v>78402721</v>
      </c>
      <c r="L852" s="7">
        <v>28433897982</v>
      </c>
      <c r="M852">
        <v>1</v>
      </c>
    </row>
    <row r="853" spans="1:13" x14ac:dyDescent="0.25">
      <c r="A853" t="s">
        <v>705</v>
      </c>
      <c r="B853" t="s">
        <v>475</v>
      </c>
      <c r="C853" t="s">
        <v>236</v>
      </c>
      <c r="D853" t="s">
        <v>630</v>
      </c>
      <c r="E853" t="s">
        <v>270</v>
      </c>
      <c r="F853" t="s">
        <v>23</v>
      </c>
      <c r="G853" s="8">
        <v>38018</v>
      </c>
      <c r="H853" t="s">
        <v>24</v>
      </c>
      <c r="I853" s="7">
        <v>2271028</v>
      </c>
      <c r="L853" s="7">
        <v>41655996484</v>
      </c>
      <c r="M853">
        <v>1</v>
      </c>
    </row>
    <row r="854" spans="1:13" x14ac:dyDescent="0.25">
      <c r="A854" t="s">
        <v>706</v>
      </c>
      <c r="B854" t="s">
        <v>475</v>
      </c>
      <c r="C854" t="s">
        <v>236</v>
      </c>
      <c r="D854" t="s">
        <v>631</v>
      </c>
      <c r="E854" t="s">
        <v>270</v>
      </c>
      <c r="F854" t="s">
        <v>23</v>
      </c>
      <c r="G854" s="8">
        <v>38018</v>
      </c>
      <c r="H854" t="s">
        <v>24</v>
      </c>
      <c r="I854" s="7">
        <v>25591113</v>
      </c>
      <c r="L854" s="7">
        <v>17683096128</v>
      </c>
      <c r="M854">
        <v>1</v>
      </c>
    </row>
    <row r="855" spans="1:13" x14ac:dyDescent="0.25">
      <c r="A855" t="s">
        <v>707</v>
      </c>
      <c r="B855" t="s">
        <v>475</v>
      </c>
      <c r="C855" t="s">
        <v>236</v>
      </c>
      <c r="D855" t="s">
        <v>632</v>
      </c>
      <c r="E855" t="s">
        <v>269</v>
      </c>
      <c r="F855" t="s">
        <v>23</v>
      </c>
      <c r="G855" s="8">
        <v>38018</v>
      </c>
      <c r="H855" t="s">
        <v>24</v>
      </c>
      <c r="I855" s="7">
        <v>305878207</v>
      </c>
      <c r="L855" s="7">
        <v>38791266538</v>
      </c>
      <c r="M855">
        <v>1</v>
      </c>
    </row>
    <row r="856" spans="1:13" x14ac:dyDescent="0.25">
      <c r="A856" t="s">
        <v>718</v>
      </c>
      <c r="B856" t="s">
        <v>246</v>
      </c>
      <c r="C856" t="s">
        <v>246</v>
      </c>
      <c r="D856" t="s">
        <v>203</v>
      </c>
      <c r="E856" t="s">
        <v>269</v>
      </c>
      <c r="F856" t="s">
        <v>23</v>
      </c>
      <c r="G856" s="8">
        <v>38018</v>
      </c>
      <c r="H856" t="s">
        <v>24</v>
      </c>
      <c r="I856" s="7">
        <v>46091877</v>
      </c>
      <c r="L856" s="7">
        <v>42773601120</v>
      </c>
      <c r="M856">
        <v>1</v>
      </c>
    </row>
    <row r="857" spans="1:13" x14ac:dyDescent="0.25">
      <c r="A857" t="s">
        <v>719</v>
      </c>
      <c r="B857" t="s">
        <v>478</v>
      </c>
      <c r="C857" t="s">
        <v>244</v>
      </c>
      <c r="D857" t="s">
        <v>245</v>
      </c>
      <c r="E857" t="s">
        <v>269</v>
      </c>
      <c r="F857" t="s">
        <v>23</v>
      </c>
      <c r="G857" s="8">
        <v>38018</v>
      </c>
      <c r="H857" t="s">
        <v>24</v>
      </c>
      <c r="I857" s="7">
        <v>62133000</v>
      </c>
      <c r="L857" s="7">
        <v>69558139000</v>
      </c>
      <c r="M857">
        <v>1</v>
      </c>
    </row>
    <row r="858" spans="1:13" x14ac:dyDescent="0.25">
      <c r="A858" t="s">
        <v>720</v>
      </c>
      <c r="B858" t="s">
        <v>478</v>
      </c>
      <c r="C858" t="s">
        <v>244</v>
      </c>
      <c r="D858" t="s">
        <v>460</v>
      </c>
      <c r="E858" t="s">
        <v>269</v>
      </c>
      <c r="F858" t="s">
        <v>23</v>
      </c>
      <c r="G858" s="8">
        <v>38018</v>
      </c>
      <c r="H858" t="s">
        <v>24</v>
      </c>
      <c r="I858" s="7">
        <v>37111000</v>
      </c>
      <c r="L858" s="7">
        <v>40918920000</v>
      </c>
      <c r="M858">
        <v>1</v>
      </c>
    </row>
    <row r="859" spans="1:13" x14ac:dyDescent="0.25">
      <c r="A859" t="s">
        <v>721</v>
      </c>
      <c r="B859" t="s">
        <v>479</v>
      </c>
      <c r="C859" t="s">
        <v>247</v>
      </c>
      <c r="D859" t="s">
        <v>203</v>
      </c>
      <c r="E859" t="s">
        <v>269</v>
      </c>
      <c r="F859" t="s">
        <v>23</v>
      </c>
      <c r="G859" s="8">
        <v>38018</v>
      </c>
      <c r="H859" t="s">
        <v>24</v>
      </c>
      <c r="I859" s="7">
        <v>1339000</v>
      </c>
      <c r="L859" s="7">
        <v>20401799000</v>
      </c>
      <c r="M859">
        <v>1</v>
      </c>
    </row>
    <row r="860" spans="1:13" x14ac:dyDescent="0.25">
      <c r="A860" t="s">
        <v>722</v>
      </c>
      <c r="B860" t="s">
        <v>480</v>
      </c>
      <c r="C860" t="s">
        <v>268</v>
      </c>
      <c r="D860" t="s">
        <v>203</v>
      </c>
      <c r="E860" t="s">
        <v>269</v>
      </c>
      <c r="F860" t="s">
        <v>23</v>
      </c>
      <c r="G860" s="8">
        <v>38018</v>
      </c>
      <c r="H860" t="s">
        <v>24</v>
      </c>
      <c r="I860" s="7">
        <v>115204509</v>
      </c>
      <c r="L860" s="7">
        <v>14029578005</v>
      </c>
      <c r="M860">
        <v>1</v>
      </c>
    </row>
    <row r="861" spans="1:13" x14ac:dyDescent="0.25">
      <c r="A861" t="s">
        <v>723</v>
      </c>
      <c r="B861" t="s">
        <v>481</v>
      </c>
      <c r="C861" t="s">
        <v>248</v>
      </c>
      <c r="D861" t="s">
        <v>203</v>
      </c>
      <c r="E861" t="s">
        <v>269</v>
      </c>
      <c r="F861" t="s">
        <v>23</v>
      </c>
      <c r="G861" s="8">
        <v>38018</v>
      </c>
      <c r="H861" t="s">
        <v>24</v>
      </c>
      <c r="I861" s="7">
        <v>4260000</v>
      </c>
      <c r="L861" s="7">
        <v>24360197000</v>
      </c>
      <c r="M861">
        <v>1</v>
      </c>
    </row>
    <row r="862" spans="1:13" x14ac:dyDescent="0.25">
      <c r="A862" t="s">
        <v>724</v>
      </c>
      <c r="B862" t="s">
        <v>482</v>
      </c>
      <c r="C862" t="s">
        <v>249</v>
      </c>
      <c r="D862" t="s">
        <v>203</v>
      </c>
      <c r="E862" t="s">
        <v>269</v>
      </c>
      <c r="F862" t="s">
        <v>23</v>
      </c>
      <c r="G862" s="8">
        <v>38018</v>
      </c>
      <c r="H862" t="s">
        <v>24</v>
      </c>
      <c r="I862" s="7">
        <v>288676713</v>
      </c>
      <c r="L862" s="7">
        <v>91622025169</v>
      </c>
      <c r="M862">
        <v>1</v>
      </c>
    </row>
    <row r="863" spans="1:13" x14ac:dyDescent="0.25">
      <c r="A863" t="s">
        <v>725</v>
      </c>
      <c r="B863" t="s">
        <v>330</v>
      </c>
      <c r="C863" t="s">
        <v>250</v>
      </c>
      <c r="D863" t="s">
        <v>252</v>
      </c>
      <c r="E863" t="s">
        <v>270</v>
      </c>
      <c r="F863" t="s">
        <v>23</v>
      </c>
      <c r="G863" s="8">
        <v>38018</v>
      </c>
      <c r="H863" t="s">
        <v>24</v>
      </c>
      <c r="I863" s="7">
        <v>18038642</v>
      </c>
      <c r="L863" s="7">
        <v>10772268571</v>
      </c>
      <c r="M863">
        <v>1</v>
      </c>
    </row>
    <row r="864" spans="1:13" x14ac:dyDescent="0.25">
      <c r="A864" t="s">
        <v>726</v>
      </c>
      <c r="B864" t="s">
        <v>330</v>
      </c>
      <c r="C864" t="s">
        <v>250</v>
      </c>
      <c r="D864" t="s">
        <v>253</v>
      </c>
      <c r="E864" t="s">
        <v>270</v>
      </c>
      <c r="F864" t="s">
        <v>23</v>
      </c>
      <c r="G864" s="8">
        <v>38018</v>
      </c>
      <c r="H864" t="s">
        <v>24</v>
      </c>
      <c r="I864" s="7">
        <v>6666324</v>
      </c>
      <c r="L864" s="7">
        <v>3480752374</v>
      </c>
      <c r="M864">
        <v>1</v>
      </c>
    </row>
    <row r="865" spans="1:13" x14ac:dyDescent="0.25">
      <c r="A865" t="s">
        <v>727</v>
      </c>
      <c r="B865" t="s">
        <v>330</v>
      </c>
      <c r="C865" t="s">
        <v>250</v>
      </c>
      <c r="D865" t="s">
        <v>254</v>
      </c>
      <c r="E865" t="s">
        <v>270</v>
      </c>
      <c r="F865" t="s">
        <v>23</v>
      </c>
      <c r="G865" s="8">
        <v>38018</v>
      </c>
      <c r="H865" t="s">
        <v>24</v>
      </c>
      <c r="I865" s="7">
        <v>9708490</v>
      </c>
      <c r="L865" s="7">
        <v>13604302435</v>
      </c>
      <c r="M865">
        <v>1</v>
      </c>
    </row>
    <row r="866" spans="1:13" x14ac:dyDescent="0.25">
      <c r="A866" t="s">
        <v>728</v>
      </c>
      <c r="B866" t="s">
        <v>330</v>
      </c>
      <c r="C866" t="s">
        <v>250</v>
      </c>
      <c r="D866" t="s">
        <v>633</v>
      </c>
      <c r="E866" t="s">
        <v>269</v>
      </c>
      <c r="F866" t="s">
        <v>23</v>
      </c>
      <c r="G866" s="8">
        <v>38018</v>
      </c>
      <c r="H866" t="s">
        <v>24</v>
      </c>
      <c r="I866" s="7">
        <v>270105650</v>
      </c>
      <c r="L866" s="7">
        <v>1140113184125</v>
      </c>
      <c r="M866">
        <v>1</v>
      </c>
    </row>
    <row r="867" spans="1:13" x14ac:dyDescent="0.25">
      <c r="A867" t="s">
        <v>729</v>
      </c>
      <c r="B867" t="s">
        <v>330</v>
      </c>
      <c r="C867" t="s">
        <v>250</v>
      </c>
      <c r="D867" t="s">
        <v>634</v>
      </c>
      <c r="E867" t="s">
        <v>269</v>
      </c>
      <c r="F867" t="s">
        <v>23</v>
      </c>
      <c r="G867" s="8">
        <v>38018</v>
      </c>
      <c r="H867" t="s">
        <v>24</v>
      </c>
      <c r="I867" s="7">
        <v>93592576</v>
      </c>
      <c r="L867" s="7">
        <v>237174933919</v>
      </c>
      <c r="M867">
        <v>1</v>
      </c>
    </row>
    <row r="868" spans="1:13" x14ac:dyDescent="0.25">
      <c r="A868" t="s">
        <v>730</v>
      </c>
      <c r="B868" t="s">
        <v>330</v>
      </c>
      <c r="C868" t="s">
        <v>250</v>
      </c>
      <c r="D868" t="s">
        <v>599</v>
      </c>
      <c r="E868" t="s">
        <v>270</v>
      </c>
      <c r="F868" t="s">
        <v>23</v>
      </c>
      <c r="G868" s="8">
        <v>38018</v>
      </c>
      <c r="H868" t="s">
        <v>24</v>
      </c>
      <c r="I868" s="7">
        <v>-9083</v>
      </c>
      <c r="L868" s="7">
        <v>49186447</v>
      </c>
      <c r="M868">
        <v>1</v>
      </c>
    </row>
    <row r="869" spans="1:13" x14ac:dyDescent="0.25">
      <c r="A869" t="s">
        <v>731</v>
      </c>
      <c r="B869" t="s">
        <v>483</v>
      </c>
      <c r="C869" t="s">
        <v>255</v>
      </c>
      <c r="D869" t="s">
        <v>205</v>
      </c>
      <c r="E869" t="s">
        <v>270</v>
      </c>
      <c r="F869" t="s">
        <v>23</v>
      </c>
      <c r="G869" s="8">
        <v>38018</v>
      </c>
      <c r="H869" t="s">
        <v>24</v>
      </c>
      <c r="I869" s="7">
        <v>2560370</v>
      </c>
      <c r="L869" s="7">
        <v>6917962126</v>
      </c>
      <c r="M869">
        <v>1</v>
      </c>
    </row>
    <row r="870" spans="1:13" x14ac:dyDescent="0.25">
      <c r="A870" t="s">
        <v>732</v>
      </c>
      <c r="B870" t="s">
        <v>483</v>
      </c>
      <c r="C870" t="s">
        <v>255</v>
      </c>
      <c r="D870" t="s">
        <v>203</v>
      </c>
      <c r="E870" t="s">
        <v>269</v>
      </c>
      <c r="F870" t="s">
        <v>23</v>
      </c>
      <c r="G870" s="8">
        <v>38018</v>
      </c>
      <c r="H870" t="s">
        <v>24</v>
      </c>
      <c r="I870" s="7">
        <v>2946322</v>
      </c>
      <c r="L870" s="7">
        <v>2428869723</v>
      </c>
      <c r="M870">
        <v>1</v>
      </c>
    </row>
    <row r="871" spans="1:13" x14ac:dyDescent="0.25">
      <c r="A871" t="s">
        <v>733</v>
      </c>
      <c r="B871" t="s">
        <v>636</v>
      </c>
      <c r="C871" t="s">
        <v>635</v>
      </c>
      <c r="D871" t="s">
        <v>304</v>
      </c>
      <c r="E871" t="s">
        <v>270</v>
      </c>
      <c r="F871" t="s">
        <v>23</v>
      </c>
      <c r="G871" s="8">
        <v>38018</v>
      </c>
      <c r="H871" t="s">
        <v>24</v>
      </c>
      <c r="I871" s="7">
        <v>0</v>
      </c>
      <c r="L871" s="7">
        <v>4565783313</v>
      </c>
      <c r="M871">
        <v>1</v>
      </c>
    </row>
    <row r="872" spans="1:13" x14ac:dyDescent="0.25">
      <c r="A872" t="s">
        <v>734</v>
      </c>
      <c r="B872" t="s">
        <v>636</v>
      </c>
      <c r="C872" t="s">
        <v>635</v>
      </c>
      <c r="D872" t="s">
        <v>303</v>
      </c>
      <c r="E872" t="s">
        <v>270</v>
      </c>
      <c r="F872" t="s">
        <v>23</v>
      </c>
      <c r="G872" s="8">
        <v>38018</v>
      </c>
      <c r="H872" t="s">
        <v>24</v>
      </c>
      <c r="I872" s="7">
        <v>0</v>
      </c>
      <c r="L872" s="7">
        <v>3476303006</v>
      </c>
      <c r="M872">
        <v>1</v>
      </c>
    </row>
    <row r="873" spans="1:13" x14ac:dyDescent="0.25">
      <c r="A873" t="s">
        <v>735</v>
      </c>
      <c r="B873" t="s">
        <v>636</v>
      </c>
      <c r="C873" t="s">
        <v>635</v>
      </c>
      <c r="D873" t="s">
        <v>302</v>
      </c>
      <c r="E873" t="s">
        <v>270</v>
      </c>
      <c r="F873" t="s">
        <v>23</v>
      </c>
      <c r="G873" s="8">
        <v>38018</v>
      </c>
      <c r="H873" t="s">
        <v>24</v>
      </c>
      <c r="I873" s="7">
        <v>0</v>
      </c>
      <c r="L873" s="7">
        <v>2100767205</v>
      </c>
      <c r="M873">
        <v>1</v>
      </c>
    </row>
    <row r="874" spans="1:13" x14ac:dyDescent="0.25">
      <c r="A874" t="s">
        <v>736</v>
      </c>
      <c r="B874" t="s">
        <v>636</v>
      </c>
      <c r="C874" t="s">
        <v>635</v>
      </c>
      <c r="D874" t="s">
        <v>205</v>
      </c>
      <c r="E874" t="s">
        <v>270</v>
      </c>
      <c r="F874" t="s">
        <v>23</v>
      </c>
      <c r="G874" s="8">
        <v>38018</v>
      </c>
      <c r="H874" t="s">
        <v>24</v>
      </c>
      <c r="I874" s="7">
        <v>9334787</v>
      </c>
      <c r="L874" s="7">
        <v>20886055390</v>
      </c>
      <c r="M874">
        <v>1</v>
      </c>
    </row>
    <row r="875" spans="1:13" x14ac:dyDescent="0.25">
      <c r="A875" t="s">
        <v>737</v>
      </c>
      <c r="B875" t="s">
        <v>636</v>
      </c>
      <c r="C875" t="s">
        <v>635</v>
      </c>
      <c r="D875" t="s">
        <v>203</v>
      </c>
      <c r="E875" t="s">
        <v>269</v>
      </c>
      <c r="F875" t="s">
        <v>23</v>
      </c>
      <c r="G875" s="8">
        <v>38018</v>
      </c>
      <c r="H875" t="s">
        <v>24</v>
      </c>
      <c r="I875" s="7">
        <v>561575037</v>
      </c>
      <c r="L875" s="7">
        <v>1256491994424</v>
      </c>
      <c r="M875">
        <v>1</v>
      </c>
    </row>
    <row r="876" spans="1:13" x14ac:dyDescent="0.25">
      <c r="A876" t="s">
        <v>738</v>
      </c>
      <c r="B876" t="s">
        <v>484</v>
      </c>
      <c r="C876" t="s">
        <v>256</v>
      </c>
      <c r="D876" t="s">
        <v>208</v>
      </c>
      <c r="E876" t="s">
        <v>270</v>
      </c>
      <c r="F876" t="s">
        <v>23</v>
      </c>
      <c r="G876" s="8">
        <v>38018</v>
      </c>
      <c r="H876" t="s">
        <v>24</v>
      </c>
      <c r="I876" s="7">
        <v>6316381</v>
      </c>
      <c r="L876" s="7">
        <v>429346911</v>
      </c>
      <c r="M876">
        <v>1</v>
      </c>
    </row>
    <row r="877" spans="1:13" x14ac:dyDescent="0.25">
      <c r="A877" t="s">
        <v>739</v>
      </c>
      <c r="B877" t="s">
        <v>484</v>
      </c>
      <c r="C877" t="s">
        <v>256</v>
      </c>
      <c r="D877" t="s">
        <v>209</v>
      </c>
      <c r="E877" t="s">
        <v>270</v>
      </c>
      <c r="F877" t="s">
        <v>23</v>
      </c>
      <c r="G877" s="8">
        <v>38018</v>
      </c>
      <c r="H877" t="s">
        <v>24</v>
      </c>
      <c r="I877" s="7">
        <v>3115190</v>
      </c>
      <c r="L877" s="7">
        <v>630379359</v>
      </c>
      <c r="M877">
        <v>1</v>
      </c>
    </row>
    <row r="878" spans="1:13" x14ac:dyDescent="0.25">
      <c r="A878" t="s">
        <v>740</v>
      </c>
      <c r="B878" t="s">
        <v>484</v>
      </c>
      <c r="C878" t="s">
        <v>256</v>
      </c>
      <c r="D878" t="s">
        <v>203</v>
      </c>
      <c r="E878" t="s">
        <v>269</v>
      </c>
      <c r="F878" t="s">
        <v>23</v>
      </c>
      <c r="G878" s="8">
        <v>38018</v>
      </c>
      <c r="H878" t="s">
        <v>24</v>
      </c>
      <c r="I878" s="7">
        <v>110071902</v>
      </c>
      <c r="L878" s="7">
        <v>88224453830</v>
      </c>
      <c r="M878">
        <v>1</v>
      </c>
    </row>
    <row r="879" spans="1:13" x14ac:dyDescent="0.25">
      <c r="A879" t="s">
        <v>745</v>
      </c>
      <c r="B879" t="s">
        <v>486</v>
      </c>
      <c r="C879" t="s">
        <v>262</v>
      </c>
      <c r="D879" t="s">
        <v>263</v>
      </c>
      <c r="E879" t="s">
        <v>270</v>
      </c>
      <c r="F879" t="s">
        <v>23</v>
      </c>
      <c r="G879" s="8">
        <v>38018</v>
      </c>
      <c r="H879" t="s">
        <v>24</v>
      </c>
      <c r="I879" s="7">
        <v>0</v>
      </c>
      <c r="L879" s="7">
        <v>27282552000</v>
      </c>
      <c r="M879">
        <v>1</v>
      </c>
    </row>
    <row r="880" spans="1:13" x14ac:dyDescent="0.25">
      <c r="A880" t="s">
        <v>746</v>
      </c>
      <c r="B880" t="s">
        <v>486</v>
      </c>
      <c r="C880" t="s">
        <v>262</v>
      </c>
      <c r="D880" t="s">
        <v>264</v>
      </c>
      <c r="E880" t="s">
        <v>270</v>
      </c>
      <c r="F880" t="s">
        <v>23</v>
      </c>
      <c r="G880" s="8">
        <v>38018</v>
      </c>
      <c r="H880" t="s">
        <v>24</v>
      </c>
      <c r="I880" s="7">
        <v>0</v>
      </c>
      <c r="L880" s="7">
        <v>5427913000</v>
      </c>
      <c r="M880">
        <v>1</v>
      </c>
    </row>
    <row r="881" spans="1:13" x14ac:dyDescent="0.25">
      <c r="A881" t="s">
        <v>747</v>
      </c>
      <c r="B881" t="s">
        <v>486</v>
      </c>
      <c r="C881" t="s">
        <v>262</v>
      </c>
      <c r="D881" t="s">
        <v>265</v>
      </c>
      <c r="E881" t="s">
        <v>270</v>
      </c>
      <c r="F881" t="s">
        <v>23</v>
      </c>
      <c r="G881" s="8">
        <v>38018</v>
      </c>
      <c r="H881" t="s">
        <v>24</v>
      </c>
      <c r="I881" s="7">
        <v>0</v>
      </c>
      <c r="L881" s="7">
        <v>950652000</v>
      </c>
      <c r="M881">
        <v>1</v>
      </c>
    </row>
    <row r="882" spans="1:13" x14ac:dyDescent="0.25">
      <c r="A882" t="s">
        <v>748</v>
      </c>
      <c r="B882" t="s">
        <v>486</v>
      </c>
      <c r="C882" t="s">
        <v>262</v>
      </c>
      <c r="D882" t="s">
        <v>203</v>
      </c>
      <c r="E882" t="s">
        <v>269</v>
      </c>
      <c r="F882" t="s">
        <v>23</v>
      </c>
      <c r="G882" s="8">
        <v>38018</v>
      </c>
      <c r="H882" t="s">
        <v>24</v>
      </c>
      <c r="I882" s="7">
        <v>110159000</v>
      </c>
      <c r="L882" s="7">
        <v>134097058000</v>
      </c>
      <c r="M882">
        <v>1</v>
      </c>
    </row>
    <row r="883" spans="1:13" x14ac:dyDescent="0.25">
      <c r="A883" t="s">
        <v>749</v>
      </c>
      <c r="B883" t="s">
        <v>332</v>
      </c>
      <c r="C883" t="s">
        <v>266</v>
      </c>
      <c r="D883" t="s">
        <v>267</v>
      </c>
      <c r="E883" t="s">
        <v>270</v>
      </c>
      <c r="F883" t="s">
        <v>23</v>
      </c>
      <c r="G883" s="8">
        <v>38018</v>
      </c>
      <c r="H883" t="s">
        <v>24</v>
      </c>
      <c r="I883" s="7">
        <v>0</v>
      </c>
      <c r="L883" s="7">
        <v>2421364394</v>
      </c>
      <c r="M883">
        <v>1</v>
      </c>
    </row>
    <row r="884" spans="1:13" x14ac:dyDescent="0.25">
      <c r="A884" t="s">
        <v>750</v>
      </c>
      <c r="B884" t="s">
        <v>332</v>
      </c>
      <c r="C884" t="s">
        <v>266</v>
      </c>
      <c r="D884" t="s">
        <v>590</v>
      </c>
      <c r="E884" t="s">
        <v>270</v>
      </c>
      <c r="F884" t="s">
        <v>23</v>
      </c>
      <c r="G884" s="8">
        <v>38018</v>
      </c>
      <c r="H884" t="s">
        <v>24</v>
      </c>
      <c r="I884" s="7">
        <v>0</v>
      </c>
      <c r="L884" s="7">
        <v>1946905414</v>
      </c>
      <c r="M884">
        <v>1</v>
      </c>
    </row>
    <row r="885" spans="1:13" x14ac:dyDescent="0.25">
      <c r="A885" t="s">
        <v>751</v>
      </c>
      <c r="B885" t="s">
        <v>332</v>
      </c>
      <c r="C885" t="s">
        <v>266</v>
      </c>
      <c r="D885" t="s">
        <v>582</v>
      </c>
      <c r="E885" t="s">
        <v>270</v>
      </c>
      <c r="F885" t="s">
        <v>23</v>
      </c>
      <c r="G885" s="8">
        <v>38018</v>
      </c>
      <c r="H885" t="s">
        <v>24</v>
      </c>
      <c r="I885" s="7">
        <v>0</v>
      </c>
      <c r="L885" s="7">
        <v>102527329</v>
      </c>
      <c r="M885">
        <v>1</v>
      </c>
    </row>
    <row r="886" spans="1:13" x14ac:dyDescent="0.25">
      <c r="A886" t="s">
        <v>752</v>
      </c>
      <c r="B886" t="s">
        <v>332</v>
      </c>
      <c r="C886" t="s">
        <v>266</v>
      </c>
      <c r="D886" t="s">
        <v>203</v>
      </c>
      <c r="E886" t="s">
        <v>269</v>
      </c>
      <c r="F886" t="s">
        <v>23</v>
      </c>
      <c r="G886" s="8">
        <v>38018</v>
      </c>
      <c r="H886" t="s">
        <v>24</v>
      </c>
      <c r="I886" s="7">
        <v>104070288</v>
      </c>
      <c r="L886" s="7">
        <v>260926476812</v>
      </c>
      <c r="M886">
        <v>1</v>
      </c>
    </row>
    <row r="887" spans="1:13" x14ac:dyDescent="0.25">
      <c r="A887" t="s">
        <v>753</v>
      </c>
      <c r="B887" t="s">
        <v>487</v>
      </c>
      <c r="C887" t="s">
        <v>207</v>
      </c>
      <c r="D887" t="s">
        <v>208</v>
      </c>
      <c r="E887" t="s">
        <v>270</v>
      </c>
      <c r="F887" t="s">
        <v>23</v>
      </c>
      <c r="G887" s="8">
        <v>38018</v>
      </c>
      <c r="H887" t="s">
        <v>24</v>
      </c>
      <c r="I887" s="7">
        <v>0</v>
      </c>
      <c r="L887" s="7">
        <v>2389556713</v>
      </c>
      <c r="M887">
        <v>1</v>
      </c>
    </row>
    <row r="888" spans="1:13" x14ac:dyDescent="0.25">
      <c r="A888" t="s">
        <v>754</v>
      </c>
      <c r="B888" t="s">
        <v>487</v>
      </c>
      <c r="C888" t="s">
        <v>207</v>
      </c>
      <c r="D888" t="s">
        <v>209</v>
      </c>
      <c r="E888" t="s">
        <v>270</v>
      </c>
      <c r="F888" t="s">
        <v>23</v>
      </c>
      <c r="G888" s="8">
        <v>38018</v>
      </c>
      <c r="H888" t="s">
        <v>24</v>
      </c>
      <c r="I888" s="7">
        <v>0</v>
      </c>
      <c r="L888" s="7">
        <v>5701620841</v>
      </c>
      <c r="M888">
        <v>1</v>
      </c>
    </row>
    <row r="889" spans="1:13" x14ac:dyDescent="0.25">
      <c r="A889" t="s">
        <v>755</v>
      </c>
      <c r="B889" t="s">
        <v>487</v>
      </c>
      <c r="C889" t="s">
        <v>207</v>
      </c>
      <c r="D889" t="s">
        <v>210</v>
      </c>
      <c r="E889" t="s">
        <v>270</v>
      </c>
      <c r="F889" t="s">
        <v>23</v>
      </c>
      <c r="G889" s="8">
        <v>38018</v>
      </c>
      <c r="H889" t="s">
        <v>24</v>
      </c>
      <c r="I889" s="7">
        <v>0</v>
      </c>
      <c r="L889" s="7">
        <v>326696832</v>
      </c>
      <c r="M889">
        <v>1</v>
      </c>
    </row>
    <row r="890" spans="1:13" x14ac:dyDescent="0.25">
      <c r="A890" t="s">
        <v>756</v>
      </c>
      <c r="B890" t="s">
        <v>487</v>
      </c>
      <c r="C890" t="s">
        <v>207</v>
      </c>
      <c r="D890" t="s">
        <v>211</v>
      </c>
      <c r="E890" t="s">
        <v>269</v>
      </c>
      <c r="F890" t="s">
        <v>23</v>
      </c>
      <c r="G890" s="8">
        <v>38018</v>
      </c>
      <c r="H890" t="s">
        <v>24</v>
      </c>
      <c r="I890" s="7">
        <v>793930522</v>
      </c>
      <c r="L890" s="7">
        <v>370042694916</v>
      </c>
      <c r="M890">
        <v>1</v>
      </c>
    </row>
    <row r="891" spans="1:13" x14ac:dyDescent="0.25">
      <c r="A891" t="s">
        <v>757</v>
      </c>
      <c r="B891" t="s">
        <v>487</v>
      </c>
      <c r="C891" t="s">
        <v>207</v>
      </c>
      <c r="D891" t="s">
        <v>385</v>
      </c>
      <c r="E891" t="s">
        <v>270</v>
      </c>
      <c r="F891" t="s">
        <v>23</v>
      </c>
      <c r="G891" s="8">
        <v>38018</v>
      </c>
      <c r="H891" t="s">
        <v>24</v>
      </c>
      <c r="I891" s="7">
        <v>0</v>
      </c>
      <c r="L891" s="7">
        <v>777116048</v>
      </c>
      <c r="M891">
        <v>1</v>
      </c>
    </row>
    <row r="892" spans="1:13" x14ac:dyDescent="0.25">
      <c r="A892" t="s">
        <v>672</v>
      </c>
      <c r="B892" t="s">
        <v>470</v>
      </c>
      <c r="C892" t="s">
        <v>292</v>
      </c>
      <c r="D892" t="s">
        <v>307</v>
      </c>
      <c r="E892" t="s">
        <v>270</v>
      </c>
      <c r="F892" t="s">
        <v>26</v>
      </c>
      <c r="G892" s="8">
        <v>36951</v>
      </c>
      <c r="H892" t="s">
        <v>27</v>
      </c>
      <c r="I892" s="7">
        <v>0</v>
      </c>
      <c r="L892" s="7">
        <v>9764336905</v>
      </c>
      <c r="M892">
        <v>1</v>
      </c>
    </row>
    <row r="893" spans="1:13" x14ac:dyDescent="0.25">
      <c r="A893" t="s">
        <v>673</v>
      </c>
      <c r="B893" t="s">
        <v>470</v>
      </c>
      <c r="C893" t="s">
        <v>292</v>
      </c>
      <c r="D893" t="s">
        <v>206</v>
      </c>
      <c r="E893" t="s">
        <v>270</v>
      </c>
      <c r="F893" t="s">
        <v>26</v>
      </c>
      <c r="G893" s="8">
        <v>36951</v>
      </c>
      <c r="H893" t="s">
        <v>27</v>
      </c>
      <c r="I893" s="7">
        <v>0</v>
      </c>
      <c r="L893" s="7">
        <v>5411649516</v>
      </c>
      <c r="M893">
        <v>1</v>
      </c>
    </row>
    <row r="894" spans="1:13" x14ac:dyDescent="0.25">
      <c r="A894" t="s">
        <v>674</v>
      </c>
      <c r="B894" t="s">
        <v>470</v>
      </c>
      <c r="C894" t="s">
        <v>292</v>
      </c>
      <c r="D894" t="s">
        <v>203</v>
      </c>
      <c r="E894" t="s">
        <v>269</v>
      </c>
      <c r="F894" t="s">
        <v>26</v>
      </c>
      <c r="G894" s="8">
        <v>36951</v>
      </c>
      <c r="H894" t="s">
        <v>27</v>
      </c>
      <c r="I894" s="7">
        <v>0</v>
      </c>
      <c r="L894" s="7">
        <v>599483569520</v>
      </c>
      <c r="M894">
        <v>1</v>
      </c>
    </row>
    <row r="895" spans="1:13" x14ac:dyDescent="0.25">
      <c r="A895" t="s">
        <v>675</v>
      </c>
      <c r="B895" t="s">
        <v>470</v>
      </c>
      <c r="C895" t="s">
        <v>292</v>
      </c>
      <c r="D895" t="s">
        <v>306</v>
      </c>
      <c r="E895" t="s">
        <v>270</v>
      </c>
      <c r="F895" t="s">
        <v>26</v>
      </c>
      <c r="G895" s="8">
        <v>36951</v>
      </c>
      <c r="H895" t="s">
        <v>27</v>
      </c>
      <c r="I895" s="7">
        <v>0</v>
      </c>
      <c r="L895" s="7">
        <v>9122399685</v>
      </c>
      <c r="M895">
        <v>1</v>
      </c>
    </row>
    <row r="896" spans="1:13" x14ac:dyDescent="0.25">
      <c r="A896" t="s">
        <v>676</v>
      </c>
      <c r="B896" t="s">
        <v>331</v>
      </c>
      <c r="C896" t="s">
        <v>215</v>
      </c>
      <c r="D896" t="s">
        <v>251</v>
      </c>
      <c r="E896" t="s">
        <v>269</v>
      </c>
      <c r="F896" t="s">
        <v>26</v>
      </c>
      <c r="G896" s="8">
        <v>36951</v>
      </c>
      <c r="H896" t="s">
        <v>27</v>
      </c>
      <c r="I896" s="7">
        <v>132349555</v>
      </c>
      <c r="L896" s="7">
        <v>310261377494</v>
      </c>
      <c r="M896">
        <v>1</v>
      </c>
    </row>
    <row r="897" spans="1:13" x14ac:dyDescent="0.25">
      <c r="A897" t="s">
        <v>677</v>
      </c>
      <c r="B897" t="s">
        <v>331</v>
      </c>
      <c r="C897" t="s">
        <v>215</v>
      </c>
      <c r="D897" t="s">
        <v>216</v>
      </c>
      <c r="E897" t="s">
        <v>269</v>
      </c>
      <c r="F897" t="s">
        <v>26</v>
      </c>
      <c r="G897" s="8">
        <v>36951</v>
      </c>
      <c r="H897" t="s">
        <v>27</v>
      </c>
      <c r="I897" s="7">
        <v>0</v>
      </c>
      <c r="L897" s="7">
        <v>15226914126</v>
      </c>
      <c r="M897">
        <v>1</v>
      </c>
    </row>
    <row r="898" spans="1:13" x14ac:dyDescent="0.25">
      <c r="A898" t="s">
        <v>678</v>
      </c>
      <c r="B898" t="s">
        <v>331</v>
      </c>
      <c r="C898" t="s">
        <v>215</v>
      </c>
      <c r="D898" t="s">
        <v>217</v>
      </c>
      <c r="E898" t="s">
        <v>269</v>
      </c>
      <c r="F898" t="s">
        <v>26</v>
      </c>
      <c r="G898" s="8">
        <v>36951</v>
      </c>
      <c r="H898" t="s">
        <v>27</v>
      </c>
      <c r="I898" s="7">
        <v>28866753</v>
      </c>
      <c r="L898" s="7">
        <v>67671087956</v>
      </c>
      <c r="M898">
        <v>1</v>
      </c>
    </row>
    <row r="899" spans="1:13" x14ac:dyDescent="0.25">
      <c r="A899" t="s">
        <v>679</v>
      </c>
      <c r="B899" t="s">
        <v>333</v>
      </c>
      <c r="C899" t="s">
        <v>533</v>
      </c>
      <c r="D899" t="s">
        <v>203</v>
      </c>
      <c r="E899" t="s">
        <v>269</v>
      </c>
      <c r="F899" t="s">
        <v>26</v>
      </c>
      <c r="G899" s="8">
        <v>36951</v>
      </c>
      <c r="H899" t="s">
        <v>27</v>
      </c>
      <c r="I899" s="7">
        <v>0</v>
      </c>
      <c r="L899" s="7">
        <v>60695593000</v>
      </c>
      <c r="M899">
        <v>1</v>
      </c>
    </row>
    <row r="900" spans="1:13" x14ac:dyDescent="0.25">
      <c r="A900" t="s">
        <v>680</v>
      </c>
      <c r="B900" t="s">
        <v>471</v>
      </c>
      <c r="C900" t="s">
        <v>219</v>
      </c>
      <c r="D900" t="s">
        <v>203</v>
      </c>
      <c r="E900" t="s">
        <v>269</v>
      </c>
      <c r="F900" t="s">
        <v>26</v>
      </c>
      <c r="G900" s="8">
        <v>36951</v>
      </c>
      <c r="H900" t="s">
        <v>27</v>
      </c>
      <c r="I900" s="7">
        <v>0</v>
      </c>
      <c r="L900" s="7">
        <v>278736778404</v>
      </c>
      <c r="M900">
        <v>1</v>
      </c>
    </row>
    <row r="901" spans="1:13" x14ac:dyDescent="0.25">
      <c r="A901" t="s">
        <v>681</v>
      </c>
      <c r="B901" t="s">
        <v>471</v>
      </c>
      <c r="C901" t="s">
        <v>219</v>
      </c>
      <c r="D901" t="s">
        <v>457</v>
      </c>
      <c r="E901" t="s">
        <v>270</v>
      </c>
      <c r="F901" t="s">
        <v>26</v>
      </c>
      <c r="G901" s="8">
        <v>36951</v>
      </c>
      <c r="H901" t="s">
        <v>27</v>
      </c>
      <c r="I901" s="7">
        <v>0</v>
      </c>
      <c r="L901" s="7">
        <v>150706287</v>
      </c>
      <c r="M901">
        <v>1</v>
      </c>
    </row>
    <row r="902" spans="1:13" x14ac:dyDescent="0.25">
      <c r="A902" t="s">
        <v>682</v>
      </c>
      <c r="B902" t="s">
        <v>471</v>
      </c>
      <c r="C902" t="s">
        <v>219</v>
      </c>
      <c r="D902" t="s">
        <v>381</v>
      </c>
      <c r="E902" t="s">
        <v>270</v>
      </c>
      <c r="F902" t="s">
        <v>26</v>
      </c>
      <c r="G902" s="8">
        <v>36951</v>
      </c>
      <c r="H902" t="s">
        <v>27</v>
      </c>
      <c r="I902" s="7">
        <v>0</v>
      </c>
      <c r="L902" s="7">
        <v>1331924172</v>
      </c>
      <c r="M902">
        <v>1</v>
      </c>
    </row>
    <row r="903" spans="1:13" x14ac:dyDescent="0.25">
      <c r="A903" t="s">
        <v>683</v>
      </c>
      <c r="B903" t="s">
        <v>472</v>
      </c>
      <c r="C903" t="s">
        <v>220</v>
      </c>
      <c r="D903" t="s">
        <v>221</v>
      </c>
      <c r="E903" t="s">
        <v>270</v>
      </c>
      <c r="F903" t="s">
        <v>26</v>
      </c>
      <c r="G903" s="8">
        <v>36951</v>
      </c>
      <c r="H903" t="s">
        <v>27</v>
      </c>
      <c r="I903" s="7">
        <v>0</v>
      </c>
      <c r="L903" s="7">
        <v>210379447000</v>
      </c>
      <c r="M903">
        <v>1</v>
      </c>
    </row>
    <row r="904" spans="1:13" x14ac:dyDescent="0.25">
      <c r="A904" t="s">
        <v>684</v>
      </c>
      <c r="B904" t="s">
        <v>472</v>
      </c>
      <c r="C904" t="s">
        <v>220</v>
      </c>
      <c r="D904" t="s">
        <v>222</v>
      </c>
      <c r="E904" t="s">
        <v>270</v>
      </c>
      <c r="F904" t="s">
        <v>26</v>
      </c>
      <c r="G904" s="8">
        <v>36951</v>
      </c>
      <c r="H904" t="s">
        <v>27</v>
      </c>
      <c r="I904" s="7">
        <v>0</v>
      </c>
      <c r="L904" s="7">
        <v>35195197000</v>
      </c>
      <c r="M904">
        <v>1</v>
      </c>
    </row>
    <row r="905" spans="1:13" x14ac:dyDescent="0.25">
      <c r="A905" t="s">
        <v>685</v>
      </c>
      <c r="B905" t="s">
        <v>472</v>
      </c>
      <c r="C905" t="s">
        <v>220</v>
      </c>
      <c r="D905" t="s">
        <v>223</v>
      </c>
      <c r="E905" t="s">
        <v>270</v>
      </c>
      <c r="F905" t="s">
        <v>26</v>
      </c>
      <c r="G905" s="8">
        <v>36951</v>
      </c>
      <c r="H905" t="s">
        <v>27</v>
      </c>
      <c r="I905" s="7">
        <v>0</v>
      </c>
      <c r="L905" s="7">
        <v>54187851000</v>
      </c>
      <c r="M905">
        <v>1</v>
      </c>
    </row>
    <row r="906" spans="1:13" x14ac:dyDescent="0.25">
      <c r="A906" t="s">
        <v>686</v>
      </c>
      <c r="B906" t="s">
        <v>472</v>
      </c>
      <c r="C906" t="s">
        <v>220</v>
      </c>
      <c r="D906" t="s">
        <v>224</v>
      </c>
      <c r="E906" t="s">
        <v>270</v>
      </c>
      <c r="F906" t="s">
        <v>26</v>
      </c>
      <c r="G906" s="8">
        <v>36951</v>
      </c>
      <c r="H906" t="s">
        <v>27</v>
      </c>
      <c r="I906" s="7">
        <v>0</v>
      </c>
      <c r="L906" s="7">
        <v>3835522000</v>
      </c>
      <c r="M906">
        <v>1</v>
      </c>
    </row>
    <row r="907" spans="1:13" x14ac:dyDescent="0.25">
      <c r="A907" t="s">
        <v>687</v>
      </c>
      <c r="B907" t="s">
        <v>472</v>
      </c>
      <c r="C907" t="s">
        <v>220</v>
      </c>
      <c r="D907" t="s">
        <v>305</v>
      </c>
      <c r="E907" t="s">
        <v>270</v>
      </c>
      <c r="F907" t="s">
        <v>26</v>
      </c>
      <c r="G907" s="8">
        <v>36951</v>
      </c>
      <c r="H907" t="s">
        <v>27</v>
      </c>
      <c r="I907" s="7">
        <v>0</v>
      </c>
      <c r="L907" s="7">
        <v>0</v>
      </c>
      <c r="M907">
        <v>1</v>
      </c>
    </row>
    <row r="908" spans="1:13" x14ac:dyDescent="0.25">
      <c r="A908" t="s">
        <v>688</v>
      </c>
      <c r="B908" t="s">
        <v>472</v>
      </c>
      <c r="C908" t="s">
        <v>220</v>
      </c>
      <c r="D908" t="s">
        <v>203</v>
      </c>
      <c r="E908" t="s">
        <v>269</v>
      </c>
      <c r="F908" t="s">
        <v>26</v>
      </c>
      <c r="G908" s="8">
        <v>36951</v>
      </c>
      <c r="H908" t="s">
        <v>27</v>
      </c>
      <c r="I908" s="7">
        <v>0</v>
      </c>
      <c r="L908" s="7">
        <v>150910896000</v>
      </c>
      <c r="M908">
        <v>1</v>
      </c>
    </row>
    <row r="909" spans="1:13" x14ac:dyDescent="0.25">
      <c r="A909" t="s">
        <v>689</v>
      </c>
      <c r="B909" t="s">
        <v>473</v>
      </c>
      <c r="C909" t="s">
        <v>225</v>
      </c>
      <c r="D909" t="s">
        <v>366</v>
      </c>
      <c r="E909" t="s">
        <v>270</v>
      </c>
      <c r="F909" t="s">
        <v>26</v>
      </c>
      <c r="G909" s="8">
        <v>36951</v>
      </c>
      <c r="H909" t="s">
        <v>27</v>
      </c>
      <c r="I909" s="7">
        <v>0</v>
      </c>
      <c r="L909" s="7">
        <v>3439632410</v>
      </c>
      <c r="M909">
        <v>1</v>
      </c>
    </row>
    <row r="910" spans="1:13" x14ac:dyDescent="0.25">
      <c r="A910" t="s">
        <v>690</v>
      </c>
      <c r="B910" t="s">
        <v>473</v>
      </c>
      <c r="C910" t="s">
        <v>225</v>
      </c>
      <c r="D910" t="s">
        <v>367</v>
      </c>
      <c r="E910" t="s">
        <v>270</v>
      </c>
      <c r="F910" t="s">
        <v>26</v>
      </c>
      <c r="G910" s="8">
        <v>36951</v>
      </c>
      <c r="H910" t="s">
        <v>27</v>
      </c>
      <c r="I910" s="7">
        <v>0</v>
      </c>
      <c r="L910" s="7">
        <v>3601903742</v>
      </c>
      <c r="M910">
        <v>1</v>
      </c>
    </row>
    <row r="911" spans="1:13" x14ac:dyDescent="0.25">
      <c r="A911" t="s">
        <v>691</v>
      </c>
      <c r="B911" t="s">
        <v>473</v>
      </c>
      <c r="C911" t="s">
        <v>225</v>
      </c>
      <c r="D911" t="s">
        <v>373</v>
      </c>
      <c r="E911" t="s">
        <v>270</v>
      </c>
      <c r="F911" t="s">
        <v>26</v>
      </c>
      <c r="G911" s="8">
        <v>36951</v>
      </c>
      <c r="H911" t="s">
        <v>27</v>
      </c>
      <c r="I911" s="7">
        <v>0</v>
      </c>
      <c r="L911" s="7">
        <v>2032897322</v>
      </c>
      <c r="M911">
        <v>1</v>
      </c>
    </row>
    <row r="912" spans="1:13" x14ac:dyDescent="0.25">
      <c r="A912" t="s">
        <v>692</v>
      </c>
      <c r="B912" t="s">
        <v>473</v>
      </c>
      <c r="C912" t="s">
        <v>225</v>
      </c>
      <c r="D912" t="s">
        <v>203</v>
      </c>
      <c r="E912" t="s">
        <v>269</v>
      </c>
      <c r="F912" t="s">
        <v>26</v>
      </c>
      <c r="G912" s="8">
        <v>36951</v>
      </c>
      <c r="H912" t="s">
        <v>27</v>
      </c>
      <c r="I912" s="7">
        <v>0</v>
      </c>
      <c r="L912" s="7">
        <v>983182712065</v>
      </c>
      <c r="M912">
        <v>1</v>
      </c>
    </row>
    <row r="913" spans="1:13" x14ac:dyDescent="0.25">
      <c r="A913" t="s">
        <v>703</v>
      </c>
      <c r="B913" t="s">
        <v>475</v>
      </c>
      <c r="C913" t="s">
        <v>236</v>
      </c>
      <c r="D913" t="s">
        <v>628</v>
      </c>
      <c r="E913" t="s">
        <v>270</v>
      </c>
      <c r="F913" t="s">
        <v>26</v>
      </c>
      <c r="G913" s="8">
        <v>36951</v>
      </c>
      <c r="H913" t="s">
        <v>27</v>
      </c>
      <c r="I913" s="7">
        <v>0</v>
      </c>
      <c r="L913" s="7">
        <v>33391986272</v>
      </c>
      <c r="M913">
        <v>1</v>
      </c>
    </row>
    <row r="914" spans="1:13" x14ac:dyDescent="0.25">
      <c r="A914" t="s">
        <v>704</v>
      </c>
      <c r="B914" t="s">
        <v>475</v>
      </c>
      <c r="C914" t="s">
        <v>236</v>
      </c>
      <c r="D914" t="s">
        <v>629</v>
      </c>
      <c r="E914" t="s">
        <v>270</v>
      </c>
      <c r="F914" t="s">
        <v>26</v>
      </c>
      <c r="G914" s="8">
        <v>36951</v>
      </c>
      <c r="H914" t="s">
        <v>27</v>
      </c>
      <c r="I914" s="7">
        <v>0</v>
      </c>
      <c r="L914" s="7">
        <v>28433897982</v>
      </c>
      <c r="M914">
        <v>1</v>
      </c>
    </row>
    <row r="915" spans="1:13" x14ac:dyDescent="0.25">
      <c r="A915" t="s">
        <v>705</v>
      </c>
      <c r="B915" t="s">
        <v>475</v>
      </c>
      <c r="C915" t="s">
        <v>236</v>
      </c>
      <c r="D915" t="s">
        <v>630</v>
      </c>
      <c r="E915" t="s">
        <v>270</v>
      </c>
      <c r="F915" t="s">
        <v>26</v>
      </c>
      <c r="G915" s="8">
        <v>36951</v>
      </c>
      <c r="H915" t="s">
        <v>27</v>
      </c>
      <c r="I915" s="7">
        <v>0</v>
      </c>
      <c r="L915" s="7">
        <v>41655996484</v>
      </c>
      <c r="M915">
        <v>1</v>
      </c>
    </row>
    <row r="916" spans="1:13" x14ac:dyDescent="0.25">
      <c r="A916" t="s">
        <v>706</v>
      </c>
      <c r="B916" t="s">
        <v>475</v>
      </c>
      <c r="C916" t="s">
        <v>236</v>
      </c>
      <c r="D916" t="s">
        <v>631</v>
      </c>
      <c r="E916" t="s">
        <v>270</v>
      </c>
      <c r="F916" t="s">
        <v>26</v>
      </c>
      <c r="G916" s="8">
        <v>36951</v>
      </c>
      <c r="H916" t="s">
        <v>27</v>
      </c>
      <c r="I916" s="7">
        <v>0</v>
      </c>
      <c r="L916" s="7">
        <v>17683096128</v>
      </c>
      <c r="M916">
        <v>1</v>
      </c>
    </row>
    <row r="917" spans="1:13" x14ac:dyDescent="0.25">
      <c r="A917" t="s">
        <v>707</v>
      </c>
      <c r="B917" t="s">
        <v>475</v>
      </c>
      <c r="C917" t="s">
        <v>236</v>
      </c>
      <c r="D917" t="s">
        <v>632</v>
      </c>
      <c r="E917" t="s">
        <v>269</v>
      </c>
      <c r="F917" t="s">
        <v>26</v>
      </c>
      <c r="G917" s="8">
        <v>36951</v>
      </c>
      <c r="H917" t="s">
        <v>27</v>
      </c>
      <c r="I917" s="7">
        <v>0</v>
      </c>
      <c r="L917" s="7">
        <v>38791266538</v>
      </c>
      <c r="M917">
        <v>1</v>
      </c>
    </row>
    <row r="918" spans="1:13" x14ac:dyDescent="0.25">
      <c r="A918" t="s">
        <v>718</v>
      </c>
      <c r="B918" t="s">
        <v>246</v>
      </c>
      <c r="C918" t="s">
        <v>246</v>
      </c>
      <c r="D918" t="s">
        <v>203</v>
      </c>
      <c r="E918" t="s">
        <v>269</v>
      </c>
      <c r="F918" t="s">
        <v>26</v>
      </c>
      <c r="G918" s="8">
        <v>36951</v>
      </c>
      <c r="H918" t="s">
        <v>27</v>
      </c>
      <c r="I918" s="7">
        <v>0</v>
      </c>
      <c r="L918" s="7">
        <v>42773601120</v>
      </c>
      <c r="M918">
        <v>1</v>
      </c>
    </row>
    <row r="919" spans="1:13" x14ac:dyDescent="0.25">
      <c r="A919" t="s">
        <v>719</v>
      </c>
      <c r="B919" t="s">
        <v>478</v>
      </c>
      <c r="C919" t="s">
        <v>244</v>
      </c>
      <c r="D919" t="s">
        <v>245</v>
      </c>
      <c r="E919" t="s">
        <v>269</v>
      </c>
      <c r="F919" t="s">
        <v>26</v>
      </c>
      <c r="G919" s="8">
        <v>36951</v>
      </c>
      <c r="H919" t="s">
        <v>27</v>
      </c>
      <c r="I919" s="7">
        <v>0</v>
      </c>
      <c r="L919" s="7">
        <v>69558139000</v>
      </c>
      <c r="M919">
        <v>1</v>
      </c>
    </row>
    <row r="920" spans="1:13" x14ac:dyDescent="0.25">
      <c r="A920" t="s">
        <v>720</v>
      </c>
      <c r="B920" t="s">
        <v>478</v>
      </c>
      <c r="C920" t="s">
        <v>244</v>
      </c>
      <c r="D920" t="s">
        <v>460</v>
      </c>
      <c r="E920" t="s">
        <v>269</v>
      </c>
      <c r="F920" t="s">
        <v>26</v>
      </c>
      <c r="G920" s="8">
        <v>36951</v>
      </c>
      <c r="H920" t="s">
        <v>27</v>
      </c>
      <c r="I920" s="7">
        <v>0</v>
      </c>
      <c r="L920" s="7">
        <v>40918920000</v>
      </c>
      <c r="M920">
        <v>1</v>
      </c>
    </row>
    <row r="921" spans="1:13" x14ac:dyDescent="0.25">
      <c r="A921" t="s">
        <v>721</v>
      </c>
      <c r="B921" t="s">
        <v>479</v>
      </c>
      <c r="C921" t="s">
        <v>247</v>
      </c>
      <c r="D921" t="s">
        <v>203</v>
      </c>
      <c r="E921" t="s">
        <v>269</v>
      </c>
      <c r="F921" t="s">
        <v>26</v>
      </c>
      <c r="G921" s="8">
        <v>36951</v>
      </c>
      <c r="H921" t="s">
        <v>27</v>
      </c>
      <c r="I921" s="7">
        <v>0</v>
      </c>
      <c r="L921" s="7">
        <v>20401799000</v>
      </c>
      <c r="M921">
        <v>1</v>
      </c>
    </row>
    <row r="922" spans="1:13" x14ac:dyDescent="0.25">
      <c r="A922" t="s">
        <v>722</v>
      </c>
      <c r="B922" t="s">
        <v>480</v>
      </c>
      <c r="C922" t="s">
        <v>268</v>
      </c>
      <c r="D922" t="s">
        <v>203</v>
      </c>
      <c r="E922" t="s">
        <v>269</v>
      </c>
      <c r="F922" t="s">
        <v>26</v>
      </c>
      <c r="G922" s="8">
        <v>36951</v>
      </c>
      <c r="H922" t="s">
        <v>27</v>
      </c>
      <c r="I922" s="7">
        <v>0</v>
      </c>
      <c r="L922" s="7">
        <v>14029578005</v>
      </c>
      <c r="M922">
        <v>1</v>
      </c>
    </row>
    <row r="923" spans="1:13" x14ac:dyDescent="0.25">
      <c r="A923" t="s">
        <v>723</v>
      </c>
      <c r="B923" t="s">
        <v>481</v>
      </c>
      <c r="C923" t="s">
        <v>248</v>
      </c>
      <c r="D923" t="s">
        <v>203</v>
      </c>
      <c r="E923" t="s">
        <v>269</v>
      </c>
      <c r="F923" t="s">
        <v>26</v>
      </c>
      <c r="G923" s="8">
        <v>36951</v>
      </c>
      <c r="H923" t="s">
        <v>27</v>
      </c>
      <c r="I923" s="7">
        <v>0</v>
      </c>
      <c r="L923" s="7">
        <v>24360197000</v>
      </c>
      <c r="M923">
        <v>1</v>
      </c>
    </row>
    <row r="924" spans="1:13" x14ac:dyDescent="0.25">
      <c r="A924" t="s">
        <v>724</v>
      </c>
      <c r="B924" t="s">
        <v>482</v>
      </c>
      <c r="C924" t="s">
        <v>249</v>
      </c>
      <c r="D924" t="s">
        <v>203</v>
      </c>
      <c r="E924" t="s">
        <v>269</v>
      </c>
      <c r="F924" t="s">
        <v>26</v>
      </c>
      <c r="G924" s="8">
        <v>36951</v>
      </c>
      <c r="H924" t="s">
        <v>27</v>
      </c>
      <c r="I924" s="7">
        <v>0</v>
      </c>
      <c r="L924" s="7">
        <v>91622025169</v>
      </c>
      <c r="M924">
        <v>1</v>
      </c>
    </row>
    <row r="925" spans="1:13" x14ac:dyDescent="0.25">
      <c r="A925" t="s">
        <v>725</v>
      </c>
      <c r="B925" t="s">
        <v>330</v>
      </c>
      <c r="C925" t="s">
        <v>250</v>
      </c>
      <c r="D925" t="s">
        <v>252</v>
      </c>
      <c r="E925" t="s">
        <v>270</v>
      </c>
      <c r="F925" t="s">
        <v>26</v>
      </c>
      <c r="G925" s="8">
        <v>36951</v>
      </c>
      <c r="H925" t="s">
        <v>27</v>
      </c>
      <c r="I925" s="7">
        <v>0</v>
      </c>
      <c r="L925" s="7">
        <v>10772268571</v>
      </c>
      <c r="M925">
        <v>1</v>
      </c>
    </row>
    <row r="926" spans="1:13" x14ac:dyDescent="0.25">
      <c r="A926" t="s">
        <v>726</v>
      </c>
      <c r="B926" t="s">
        <v>330</v>
      </c>
      <c r="C926" t="s">
        <v>250</v>
      </c>
      <c r="D926" t="s">
        <v>253</v>
      </c>
      <c r="E926" t="s">
        <v>270</v>
      </c>
      <c r="F926" t="s">
        <v>26</v>
      </c>
      <c r="G926" s="8">
        <v>36951</v>
      </c>
      <c r="H926" t="s">
        <v>27</v>
      </c>
      <c r="I926" s="7">
        <v>0</v>
      </c>
      <c r="L926" s="7">
        <v>3480752374</v>
      </c>
      <c r="M926">
        <v>1</v>
      </c>
    </row>
    <row r="927" spans="1:13" x14ac:dyDescent="0.25">
      <c r="A927" t="s">
        <v>727</v>
      </c>
      <c r="B927" t="s">
        <v>330</v>
      </c>
      <c r="C927" t="s">
        <v>250</v>
      </c>
      <c r="D927" t="s">
        <v>254</v>
      </c>
      <c r="E927" t="s">
        <v>270</v>
      </c>
      <c r="F927" t="s">
        <v>26</v>
      </c>
      <c r="G927" s="8">
        <v>36951</v>
      </c>
      <c r="H927" t="s">
        <v>27</v>
      </c>
      <c r="I927" s="7">
        <v>0</v>
      </c>
      <c r="L927" s="7">
        <v>13604302435</v>
      </c>
      <c r="M927">
        <v>1</v>
      </c>
    </row>
    <row r="928" spans="1:13" x14ac:dyDescent="0.25">
      <c r="A928" t="s">
        <v>728</v>
      </c>
      <c r="B928" t="s">
        <v>330</v>
      </c>
      <c r="C928" t="s">
        <v>250</v>
      </c>
      <c r="D928" t="s">
        <v>633</v>
      </c>
      <c r="E928" t="s">
        <v>269</v>
      </c>
      <c r="F928" t="s">
        <v>26</v>
      </c>
      <c r="G928" s="8">
        <v>36951</v>
      </c>
      <c r="H928" t="s">
        <v>27</v>
      </c>
      <c r="I928" s="7">
        <v>0</v>
      </c>
      <c r="L928" s="7">
        <v>1140113184125</v>
      </c>
      <c r="M928">
        <v>1</v>
      </c>
    </row>
    <row r="929" spans="1:13" x14ac:dyDescent="0.25">
      <c r="A929" t="s">
        <v>729</v>
      </c>
      <c r="B929" t="s">
        <v>330</v>
      </c>
      <c r="C929" t="s">
        <v>250</v>
      </c>
      <c r="D929" t="s">
        <v>634</v>
      </c>
      <c r="E929" t="s">
        <v>269</v>
      </c>
      <c r="F929" t="s">
        <v>26</v>
      </c>
      <c r="G929" s="8">
        <v>36951</v>
      </c>
      <c r="H929" t="s">
        <v>27</v>
      </c>
      <c r="I929" s="7">
        <v>0</v>
      </c>
      <c r="L929" s="7">
        <v>237174933919</v>
      </c>
      <c r="M929">
        <v>1</v>
      </c>
    </row>
    <row r="930" spans="1:13" x14ac:dyDescent="0.25">
      <c r="A930" t="s">
        <v>730</v>
      </c>
      <c r="B930" t="s">
        <v>330</v>
      </c>
      <c r="C930" t="s">
        <v>250</v>
      </c>
      <c r="D930" t="s">
        <v>599</v>
      </c>
      <c r="E930" t="s">
        <v>270</v>
      </c>
      <c r="F930" t="s">
        <v>26</v>
      </c>
      <c r="G930" s="8">
        <v>36951</v>
      </c>
      <c r="H930" t="s">
        <v>27</v>
      </c>
      <c r="I930" s="7">
        <v>0</v>
      </c>
      <c r="L930" s="7">
        <v>49186447</v>
      </c>
      <c r="M930">
        <v>1</v>
      </c>
    </row>
    <row r="931" spans="1:13" x14ac:dyDescent="0.25">
      <c r="A931" t="s">
        <v>731</v>
      </c>
      <c r="B931" t="s">
        <v>483</v>
      </c>
      <c r="C931" t="s">
        <v>255</v>
      </c>
      <c r="D931" t="s">
        <v>205</v>
      </c>
      <c r="E931" t="s">
        <v>270</v>
      </c>
      <c r="F931" t="s">
        <v>26</v>
      </c>
      <c r="G931" s="8">
        <v>36951</v>
      </c>
      <c r="H931" t="s">
        <v>27</v>
      </c>
      <c r="I931" s="7">
        <v>0</v>
      </c>
      <c r="L931" s="7">
        <v>6917962126</v>
      </c>
      <c r="M931">
        <v>1</v>
      </c>
    </row>
    <row r="932" spans="1:13" x14ac:dyDescent="0.25">
      <c r="A932" t="s">
        <v>732</v>
      </c>
      <c r="B932" t="s">
        <v>483</v>
      </c>
      <c r="C932" t="s">
        <v>255</v>
      </c>
      <c r="D932" t="s">
        <v>203</v>
      </c>
      <c r="E932" t="s">
        <v>269</v>
      </c>
      <c r="F932" t="s">
        <v>26</v>
      </c>
      <c r="G932" s="8">
        <v>36951</v>
      </c>
      <c r="H932" t="s">
        <v>27</v>
      </c>
      <c r="I932" s="7">
        <v>0</v>
      </c>
      <c r="L932" s="7">
        <v>2428869723</v>
      </c>
      <c r="M932">
        <v>1</v>
      </c>
    </row>
    <row r="933" spans="1:13" x14ac:dyDescent="0.25">
      <c r="A933" t="s">
        <v>733</v>
      </c>
      <c r="B933" t="s">
        <v>636</v>
      </c>
      <c r="C933" t="s">
        <v>635</v>
      </c>
      <c r="D933" t="s">
        <v>304</v>
      </c>
      <c r="E933" t="s">
        <v>270</v>
      </c>
      <c r="F933" t="s">
        <v>26</v>
      </c>
      <c r="G933" s="8">
        <v>36951</v>
      </c>
      <c r="H933" t="s">
        <v>27</v>
      </c>
      <c r="I933" s="7">
        <v>0</v>
      </c>
      <c r="L933" s="7">
        <v>4565783313</v>
      </c>
      <c r="M933">
        <v>1</v>
      </c>
    </row>
    <row r="934" spans="1:13" x14ac:dyDescent="0.25">
      <c r="A934" t="s">
        <v>734</v>
      </c>
      <c r="B934" t="s">
        <v>636</v>
      </c>
      <c r="C934" t="s">
        <v>635</v>
      </c>
      <c r="D934" t="s">
        <v>303</v>
      </c>
      <c r="E934" t="s">
        <v>270</v>
      </c>
      <c r="F934" t="s">
        <v>26</v>
      </c>
      <c r="G934" s="8">
        <v>36951</v>
      </c>
      <c r="H934" t="s">
        <v>27</v>
      </c>
      <c r="I934" s="7">
        <v>0</v>
      </c>
      <c r="L934" s="7">
        <v>3476303006</v>
      </c>
      <c r="M934">
        <v>1</v>
      </c>
    </row>
    <row r="935" spans="1:13" x14ac:dyDescent="0.25">
      <c r="A935" t="s">
        <v>735</v>
      </c>
      <c r="B935" t="s">
        <v>636</v>
      </c>
      <c r="C935" t="s">
        <v>635</v>
      </c>
      <c r="D935" t="s">
        <v>302</v>
      </c>
      <c r="E935" t="s">
        <v>270</v>
      </c>
      <c r="F935" t="s">
        <v>26</v>
      </c>
      <c r="G935" s="8">
        <v>36951</v>
      </c>
      <c r="H935" t="s">
        <v>27</v>
      </c>
      <c r="I935" s="7">
        <v>0</v>
      </c>
      <c r="L935" s="7">
        <v>2100767205</v>
      </c>
      <c r="M935">
        <v>1</v>
      </c>
    </row>
    <row r="936" spans="1:13" x14ac:dyDescent="0.25">
      <c r="A936" t="s">
        <v>736</v>
      </c>
      <c r="B936" t="s">
        <v>636</v>
      </c>
      <c r="C936" t="s">
        <v>635</v>
      </c>
      <c r="D936" t="s">
        <v>205</v>
      </c>
      <c r="E936" t="s">
        <v>270</v>
      </c>
      <c r="F936" t="s">
        <v>26</v>
      </c>
      <c r="G936" s="8">
        <v>36951</v>
      </c>
      <c r="H936" t="s">
        <v>27</v>
      </c>
      <c r="I936" s="7">
        <v>0</v>
      </c>
      <c r="L936" s="7">
        <v>20886055390</v>
      </c>
      <c r="M936">
        <v>1</v>
      </c>
    </row>
    <row r="937" spans="1:13" x14ac:dyDescent="0.25">
      <c r="A937" t="s">
        <v>737</v>
      </c>
      <c r="B937" t="s">
        <v>636</v>
      </c>
      <c r="C937" t="s">
        <v>635</v>
      </c>
      <c r="D937" t="s">
        <v>203</v>
      </c>
      <c r="E937" t="s">
        <v>269</v>
      </c>
      <c r="F937" t="s">
        <v>26</v>
      </c>
      <c r="G937" s="8">
        <v>36951</v>
      </c>
      <c r="H937" t="s">
        <v>27</v>
      </c>
      <c r="I937" s="7">
        <v>0</v>
      </c>
      <c r="L937" s="7">
        <v>1256491994424</v>
      </c>
      <c r="M937">
        <v>1</v>
      </c>
    </row>
    <row r="938" spans="1:13" x14ac:dyDescent="0.25">
      <c r="A938" t="s">
        <v>738</v>
      </c>
      <c r="B938" t="s">
        <v>484</v>
      </c>
      <c r="C938" t="s">
        <v>256</v>
      </c>
      <c r="D938" t="s">
        <v>208</v>
      </c>
      <c r="E938" t="s">
        <v>270</v>
      </c>
      <c r="F938" t="s">
        <v>26</v>
      </c>
      <c r="G938" s="8">
        <v>36951</v>
      </c>
      <c r="H938" t="s">
        <v>27</v>
      </c>
      <c r="I938" s="7">
        <v>0</v>
      </c>
      <c r="L938" s="7">
        <v>429346911</v>
      </c>
      <c r="M938">
        <v>1</v>
      </c>
    </row>
    <row r="939" spans="1:13" x14ac:dyDescent="0.25">
      <c r="A939" t="s">
        <v>739</v>
      </c>
      <c r="B939" t="s">
        <v>484</v>
      </c>
      <c r="C939" t="s">
        <v>256</v>
      </c>
      <c r="D939" t="s">
        <v>209</v>
      </c>
      <c r="E939" t="s">
        <v>270</v>
      </c>
      <c r="F939" t="s">
        <v>26</v>
      </c>
      <c r="G939" s="8">
        <v>36951</v>
      </c>
      <c r="H939" t="s">
        <v>27</v>
      </c>
      <c r="I939" s="7">
        <v>0</v>
      </c>
      <c r="L939" s="7">
        <v>630379359</v>
      </c>
      <c r="M939">
        <v>1</v>
      </c>
    </row>
    <row r="940" spans="1:13" x14ac:dyDescent="0.25">
      <c r="A940" t="s">
        <v>740</v>
      </c>
      <c r="B940" t="s">
        <v>484</v>
      </c>
      <c r="C940" t="s">
        <v>256</v>
      </c>
      <c r="D940" t="s">
        <v>203</v>
      </c>
      <c r="E940" t="s">
        <v>269</v>
      </c>
      <c r="F940" t="s">
        <v>26</v>
      </c>
      <c r="G940" s="8">
        <v>36951</v>
      </c>
      <c r="H940" t="s">
        <v>27</v>
      </c>
      <c r="I940" s="7">
        <v>0</v>
      </c>
      <c r="L940" s="7">
        <v>88224453830</v>
      </c>
      <c r="M940">
        <v>1</v>
      </c>
    </row>
    <row r="941" spans="1:13" x14ac:dyDescent="0.25">
      <c r="A941" t="s">
        <v>745</v>
      </c>
      <c r="B941" t="s">
        <v>486</v>
      </c>
      <c r="C941" t="s">
        <v>262</v>
      </c>
      <c r="D941" t="s">
        <v>263</v>
      </c>
      <c r="E941" t="s">
        <v>270</v>
      </c>
      <c r="F941" t="s">
        <v>26</v>
      </c>
      <c r="G941" s="8">
        <v>36951</v>
      </c>
      <c r="H941" t="s">
        <v>27</v>
      </c>
      <c r="I941" s="7">
        <v>0</v>
      </c>
      <c r="L941" s="7">
        <v>27282552000</v>
      </c>
      <c r="M941">
        <v>1</v>
      </c>
    </row>
    <row r="942" spans="1:13" x14ac:dyDescent="0.25">
      <c r="A942" t="s">
        <v>746</v>
      </c>
      <c r="B942" t="s">
        <v>486</v>
      </c>
      <c r="C942" t="s">
        <v>262</v>
      </c>
      <c r="D942" t="s">
        <v>264</v>
      </c>
      <c r="E942" t="s">
        <v>270</v>
      </c>
      <c r="F942" t="s">
        <v>26</v>
      </c>
      <c r="G942" s="8">
        <v>36951</v>
      </c>
      <c r="H942" t="s">
        <v>27</v>
      </c>
      <c r="I942" s="7">
        <v>0</v>
      </c>
      <c r="L942" s="7">
        <v>5427913000</v>
      </c>
      <c r="M942">
        <v>1</v>
      </c>
    </row>
    <row r="943" spans="1:13" x14ac:dyDescent="0.25">
      <c r="A943" t="s">
        <v>747</v>
      </c>
      <c r="B943" t="s">
        <v>486</v>
      </c>
      <c r="C943" t="s">
        <v>262</v>
      </c>
      <c r="D943" t="s">
        <v>265</v>
      </c>
      <c r="E943" t="s">
        <v>270</v>
      </c>
      <c r="F943" t="s">
        <v>26</v>
      </c>
      <c r="G943" s="8">
        <v>36951</v>
      </c>
      <c r="H943" t="s">
        <v>27</v>
      </c>
      <c r="I943" s="7">
        <v>0</v>
      </c>
      <c r="L943" s="7">
        <v>950652000</v>
      </c>
      <c r="M943">
        <v>1</v>
      </c>
    </row>
    <row r="944" spans="1:13" x14ac:dyDescent="0.25">
      <c r="A944" t="s">
        <v>748</v>
      </c>
      <c r="B944" t="s">
        <v>486</v>
      </c>
      <c r="C944" t="s">
        <v>262</v>
      </c>
      <c r="D944" t="s">
        <v>203</v>
      </c>
      <c r="E944" t="s">
        <v>269</v>
      </c>
      <c r="F944" t="s">
        <v>26</v>
      </c>
      <c r="G944" s="8">
        <v>36951</v>
      </c>
      <c r="H944" t="s">
        <v>27</v>
      </c>
      <c r="I944" s="7">
        <v>0</v>
      </c>
      <c r="L944" s="7">
        <v>134097058000</v>
      </c>
      <c r="M944">
        <v>1</v>
      </c>
    </row>
    <row r="945" spans="1:13" x14ac:dyDescent="0.25">
      <c r="A945" t="s">
        <v>749</v>
      </c>
      <c r="B945" t="s">
        <v>332</v>
      </c>
      <c r="C945" t="s">
        <v>266</v>
      </c>
      <c r="D945" t="s">
        <v>267</v>
      </c>
      <c r="E945" t="s">
        <v>270</v>
      </c>
      <c r="F945" t="s">
        <v>26</v>
      </c>
      <c r="G945" s="8">
        <v>36951</v>
      </c>
      <c r="H945" t="s">
        <v>27</v>
      </c>
      <c r="I945" s="7">
        <v>0</v>
      </c>
      <c r="L945" s="7">
        <v>2421364394</v>
      </c>
      <c r="M945">
        <v>1</v>
      </c>
    </row>
    <row r="946" spans="1:13" x14ac:dyDescent="0.25">
      <c r="A946" t="s">
        <v>750</v>
      </c>
      <c r="B946" t="s">
        <v>332</v>
      </c>
      <c r="C946" t="s">
        <v>266</v>
      </c>
      <c r="D946" t="s">
        <v>590</v>
      </c>
      <c r="E946" t="s">
        <v>270</v>
      </c>
      <c r="F946" t="s">
        <v>26</v>
      </c>
      <c r="G946" s="8">
        <v>36951</v>
      </c>
      <c r="H946" t="s">
        <v>27</v>
      </c>
      <c r="I946" s="7">
        <v>0</v>
      </c>
      <c r="L946" s="7">
        <v>1946905414</v>
      </c>
      <c r="M946">
        <v>1</v>
      </c>
    </row>
    <row r="947" spans="1:13" x14ac:dyDescent="0.25">
      <c r="A947" t="s">
        <v>751</v>
      </c>
      <c r="B947" t="s">
        <v>332</v>
      </c>
      <c r="C947" t="s">
        <v>266</v>
      </c>
      <c r="D947" t="s">
        <v>582</v>
      </c>
      <c r="E947" t="s">
        <v>270</v>
      </c>
      <c r="F947" t="s">
        <v>26</v>
      </c>
      <c r="G947" s="8">
        <v>36951</v>
      </c>
      <c r="H947" t="s">
        <v>27</v>
      </c>
      <c r="I947" s="7">
        <v>0</v>
      </c>
      <c r="L947" s="7">
        <v>102527329</v>
      </c>
      <c r="M947">
        <v>1</v>
      </c>
    </row>
    <row r="948" spans="1:13" x14ac:dyDescent="0.25">
      <c r="A948" t="s">
        <v>752</v>
      </c>
      <c r="B948" t="s">
        <v>332</v>
      </c>
      <c r="C948" t="s">
        <v>266</v>
      </c>
      <c r="D948" t="s">
        <v>203</v>
      </c>
      <c r="E948" t="s">
        <v>269</v>
      </c>
      <c r="F948" t="s">
        <v>26</v>
      </c>
      <c r="G948" s="8">
        <v>36951</v>
      </c>
      <c r="H948" t="s">
        <v>27</v>
      </c>
      <c r="I948" s="7">
        <v>0</v>
      </c>
      <c r="L948" s="7">
        <v>260926476812</v>
      </c>
      <c r="M948">
        <v>1</v>
      </c>
    </row>
    <row r="949" spans="1:13" x14ac:dyDescent="0.25">
      <c r="A949" t="s">
        <v>753</v>
      </c>
      <c r="B949" t="s">
        <v>487</v>
      </c>
      <c r="C949" t="s">
        <v>207</v>
      </c>
      <c r="D949" t="s">
        <v>208</v>
      </c>
      <c r="E949" t="s">
        <v>270</v>
      </c>
      <c r="F949" t="s">
        <v>26</v>
      </c>
      <c r="G949" s="8">
        <v>36951</v>
      </c>
      <c r="H949" t="s">
        <v>27</v>
      </c>
      <c r="I949" s="7">
        <v>0</v>
      </c>
      <c r="L949" s="7">
        <v>2389556713</v>
      </c>
      <c r="M949">
        <v>1</v>
      </c>
    </row>
    <row r="950" spans="1:13" x14ac:dyDescent="0.25">
      <c r="A950" t="s">
        <v>754</v>
      </c>
      <c r="B950" t="s">
        <v>487</v>
      </c>
      <c r="C950" t="s">
        <v>207</v>
      </c>
      <c r="D950" t="s">
        <v>209</v>
      </c>
      <c r="E950" t="s">
        <v>270</v>
      </c>
      <c r="F950" t="s">
        <v>26</v>
      </c>
      <c r="G950" s="8">
        <v>36951</v>
      </c>
      <c r="H950" t="s">
        <v>27</v>
      </c>
      <c r="I950" s="7">
        <v>0</v>
      </c>
      <c r="L950" s="7">
        <v>5701620841</v>
      </c>
      <c r="M950">
        <v>1</v>
      </c>
    </row>
    <row r="951" spans="1:13" x14ac:dyDescent="0.25">
      <c r="A951" t="s">
        <v>755</v>
      </c>
      <c r="B951" t="s">
        <v>487</v>
      </c>
      <c r="C951" t="s">
        <v>207</v>
      </c>
      <c r="D951" t="s">
        <v>210</v>
      </c>
      <c r="E951" t="s">
        <v>270</v>
      </c>
      <c r="F951" t="s">
        <v>26</v>
      </c>
      <c r="G951" s="8">
        <v>36951</v>
      </c>
      <c r="H951" t="s">
        <v>27</v>
      </c>
      <c r="I951" s="7">
        <v>0</v>
      </c>
      <c r="L951" s="7">
        <v>326696832</v>
      </c>
      <c r="M951">
        <v>1</v>
      </c>
    </row>
    <row r="952" spans="1:13" x14ac:dyDescent="0.25">
      <c r="A952" t="s">
        <v>756</v>
      </c>
      <c r="B952" t="s">
        <v>487</v>
      </c>
      <c r="C952" t="s">
        <v>207</v>
      </c>
      <c r="D952" t="s">
        <v>211</v>
      </c>
      <c r="E952" t="s">
        <v>269</v>
      </c>
      <c r="F952" t="s">
        <v>26</v>
      </c>
      <c r="G952" s="8">
        <v>36951</v>
      </c>
      <c r="H952" t="s">
        <v>27</v>
      </c>
      <c r="I952" s="7">
        <v>0</v>
      </c>
      <c r="L952" s="7">
        <v>370042694916</v>
      </c>
      <c r="M952">
        <v>1</v>
      </c>
    </row>
    <row r="953" spans="1:13" x14ac:dyDescent="0.25">
      <c r="A953" t="s">
        <v>757</v>
      </c>
      <c r="B953" t="s">
        <v>487</v>
      </c>
      <c r="C953" t="s">
        <v>207</v>
      </c>
      <c r="D953" t="s">
        <v>385</v>
      </c>
      <c r="E953" t="s">
        <v>270</v>
      </c>
      <c r="F953" t="s">
        <v>26</v>
      </c>
      <c r="G953" s="8">
        <v>36951</v>
      </c>
      <c r="H953" t="s">
        <v>27</v>
      </c>
      <c r="I953" s="7">
        <v>0</v>
      </c>
      <c r="L953" s="7">
        <v>777116048</v>
      </c>
      <c r="M953">
        <v>1</v>
      </c>
    </row>
    <row r="954" spans="1:13" x14ac:dyDescent="0.25">
      <c r="A954" t="s">
        <v>665</v>
      </c>
      <c r="B954" t="s">
        <v>469</v>
      </c>
      <c r="C954" t="s">
        <v>212</v>
      </c>
      <c r="D954" t="s">
        <v>213</v>
      </c>
      <c r="E954" t="s">
        <v>270</v>
      </c>
      <c r="F954" t="s">
        <v>28</v>
      </c>
      <c r="G954" s="8">
        <v>37316</v>
      </c>
      <c r="H954" t="s">
        <v>29</v>
      </c>
      <c r="I954" s="7">
        <v>0</v>
      </c>
      <c r="L954" s="7">
        <v>1209774000</v>
      </c>
      <c r="M954">
        <v>1</v>
      </c>
    </row>
    <row r="955" spans="1:13" x14ac:dyDescent="0.25">
      <c r="A955" t="s">
        <v>666</v>
      </c>
      <c r="B955" t="s">
        <v>469</v>
      </c>
      <c r="C955" t="s">
        <v>212</v>
      </c>
      <c r="D955" t="s">
        <v>214</v>
      </c>
      <c r="E955" t="s">
        <v>270</v>
      </c>
      <c r="F955" t="s">
        <v>28</v>
      </c>
      <c r="G955" s="8">
        <v>37316</v>
      </c>
      <c r="H955" t="s">
        <v>29</v>
      </c>
      <c r="I955" s="7">
        <v>0</v>
      </c>
      <c r="L955" s="7">
        <v>10185099000</v>
      </c>
      <c r="M955">
        <v>1</v>
      </c>
    </row>
    <row r="956" spans="1:13" x14ac:dyDescent="0.25">
      <c r="A956" t="s">
        <v>667</v>
      </c>
      <c r="B956" t="s">
        <v>469</v>
      </c>
      <c r="C956" t="s">
        <v>212</v>
      </c>
      <c r="D956" t="s">
        <v>370</v>
      </c>
      <c r="E956" t="s">
        <v>270</v>
      </c>
      <c r="F956" t="s">
        <v>28</v>
      </c>
      <c r="G956" s="8">
        <v>37316</v>
      </c>
      <c r="H956" t="s">
        <v>29</v>
      </c>
      <c r="I956" s="7">
        <v>0</v>
      </c>
      <c r="L956" s="7">
        <v>7250762000</v>
      </c>
      <c r="M956">
        <v>1</v>
      </c>
    </row>
    <row r="957" spans="1:13" x14ac:dyDescent="0.25">
      <c r="A957" t="s">
        <v>668</v>
      </c>
      <c r="B957" t="s">
        <v>469</v>
      </c>
      <c r="C957" t="s">
        <v>212</v>
      </c>
      <c r="D957" t="s">
        <v>365</v>
      </c>
      <c r="E957" t="s">
        <v>270</v>
      </c>
      <c r="F957" t="s">
        <v>28</v>
      </c>
      <c r="G957" s="8">
        <v>37316</v>
      </c>
      <c r="H957" t="s">
        <v>29</v>
      </c>
      <c r="I957" s="7">
        <v>0</v>
      </c>
      <c r="L957" s="7">
        <v>22153880000</v>
      </c>
      <c r="M957">
        <v>1</v>
      </c>
    </row>
    <row r="958" spans="1:13" x14ac:dyDescent="0.25">
      <c r="A958" t="s">
        <v>669</v>
      </c>
      <c r="B958" t="s">
        <v>469</v>
      </c>
      <c r="C958" t="s">
        <v>212</v>
      </c>
      <c r="D958" t="s">
        <v>364</v>
      </c>
      <c r="E958" t="s">
        <v>270</v>
      </c>
      <c r="F958" t="s">
        <v>28</v>
      </c>
      <c r="G958" s="8">
        <v>37316</v>
      </c>
      <c r="H958" t="s">
        <v>29</v>
      </c>
      <c r="I958" s="7">
        <v>0</v>
      </c>
      <c r="L958" s="7">
        <v>31842258000</v>
      </c>
      <c r="M958">
        <v>1</v>
      </c>
    </row>
    <row r="959" spans="1:13" x14ac:dyDescent="0.25">
      <c r="A959" t="s">
        <v>670</v>
      </c>
      <c r="B959" t="s">
        <v>469</v>
      </c>
      <c r="C959" t="s">
        <v>212</v>
      </c>
      <c r="D959" t="s">
        <v>573</v>
      </c>
      <c r="E959" t="s">
        <v>270</v>
      </c>
      <c r="F959" t="s">
        <v>28</v>
      </c>
      <c r="G959" s="8">
        <v>37316</v>
      </c>
      <c r="H959" t="s">
        <v>29</v>
      </c>
      <c r="I959" s="7">
        <v>0</v>
      </c>
      <c r="L959" s="7">
        <v>16763779000</v>
      </c>
      <c r="M959">
        <v>1</v>
      </c>
    </row>
    <row r="960" spans="1:13" x14ac:dyDescent="0.25">
      <c r="A960" t="s">
        <v>671</v>
      </c>
      <c r="B960" t="s">
        <v>469</v>
      </c>
      <c r="C960" t="s">
        <v>212</v>
      </c>
      <c r="D960" t="s">
        <v>362</v>
      </c>
      <c r="E960" t="s">
        <v>270</v>
      </c>
      <c r="F960" t="s">
        <v>28</v>
      </c>
      <c r="G960" s="8">
        <v>37316</v>
      </c>
      <c r="H960" t="s">
        <v>29</v>
      </c>
      <c r="I960" s="7">
        <v>0</v>
      </c>
      <c r="L960" s="7">
        <v>58491556000</v>
      </c>
      <c r="M960">
        <v>1</v>
      </c>
    </row>
    <row r="961" spans="1:13" x14ac:dyDescent="0.25">
      <c r="A961" t="s">
        <v>672</v>
      </c>
      <c r="B961" t="s">
        <v>470</v>
      </c>
      <c r="C961" t="s">
        <v>292</v>
      </c>
      <c r="D961" t="s">
        <v>307</v>
      </c>
      <c r="E961" t="s">
        <v>270</v>
      </c>
      <c r="F961" t="s">
        <v>28</v>
      </c>
      <c r="G961" s="8">
        <v>37316</v>
      </c>
      <c r="H961" t="s">
        <v>29</v>
      </c>
      <c r="I961" s="7">
        <v>0</v>
      </c>
      <c r="L961" s="7">
        <v>9764336905</v>
      </c>
      <c r="M961">
        <v>1</v>
      </c>
    </row>
    <row r="962" spans="1:13" x14ac:dyDescent="0.25">
      <c r="A962" t="s">
        <v>673</v>
      </c>
      <c r="B962" t="s">
        <v>470</v>
      </c>
      <c r="C962" t="s">
        <v>292</v>
      </c>
      <c r="D962" t="s">
        <v>206</v>
      </c>
      <c r="E962" t="s">
        <v>270</v>
      </c>
      <c r="F962" t="s">
        <v>28</v>
      </c>
      <c r="G962" s="8">
        <v>37316</v>
      </c>
      <c r="H962" t="s">
        <v>29</v>
      </c>
      <c r="I962" s="7">
        <v>0</v>
      </c>
      <c r="L962" s="7">
        <v>5411649516</v>
      </c>
      <c r="M962">
        <v>1</v>
      </c>
    </row>
    <row r="963" spans="1:13" x14ac:dyDescent="0.25">
      <c r="A963" t="s">
        <v>674</v>
      </c>
      <c r="B963" t="s">
        <v>470</v>
      </c>
      <c r="C963" t="s">
        <v>292</v>
      </c>
      <c r="D963" t="s">
        <v>203</v>
      </c>
      <c r="E963" t="s">
        <v>269</v>
      </c>
      <c r="F963" t="s">
        <v>28</v>
      </c>
      <c r="G963" s="8">
        <v>37316</v>
      </c>
      <c r="H963" t="s">
        <v>29</v>
      </c>
      <c r="I963" s="7">
        <v>893159849</v>
      </c>
      <c r="L963" s="7">
        <v>599483569520</v>
      </c>
      <c r="M963">
        <v>1</v>
      </c>
    </row>
    <row r="964" spans="1:13" x14ac:dyDescent="0.25">
      <c r="A964" t="s">
        <v>675</v>
      </c>
      <c r="B964" t="s">
        <v>470</v>
      </c>
      <c r="C964" t="s">
        <v>292</v>
      </c>
      <c r="D964" t="s">
        <v>306</v>
      </c>
      <c r="E964" t="s">
        <v>270</v>
      </c>
      <c r="F964" t="s">
        <v>28</v>
      </c>
      <c r="G964" s="8">
        <v>37316</v>
      </c>
      <c r="H964" t="s">
        <v>29</v>
      </c>
      <c r="I964" s="7">
        <v>0</v>
      </c>
      <c r="L964" s="7">
        <v>9122399685</v>
      </c>
      <c r="M964">
        <v>1</v>
      </c>
    </row>
    <row r="965" spans="1:13" x14ac:dyDescent="0.25">
      <c r="A965" t="s">
        <v>676</v>
      </c>
      <c r="B965" t="s">
        <v>331</v>
      </c>
      <c r="C965" t="s">
        <v>215</v>
      </c>
      <c r="D965" t="s">
        <v>251</v>
      </c>
      <c r="E965" t="s">
        <v>269</v>
      </c>
      <c r="F965" t="s">
        <v>28</v>
      </c>
      <c r="G965" s="8">
        <v>37316</v>
      </c>
      <c r="H965" t="s">
        <v>29</v>
      </c>
      <c r="I965" s="7">
        <v>103883875</v>
      </c>
      <c r="L965" s="7">
        <v>310261377494</v>
      </c>
      <c r="M965">
        <v>1</v>
      </c>
    </row>
    <row r="966" spans="1:13" x14ac:dyDescent="0.25">
      <c r="A966" t="s">
        <v>677</v>
      </c>
      <c r="B966" t="s">
        <v>331</v>
      </c>
      <c r="C966" t="s">
        <v>215</v>
      </c>
      <c r="D966" t="s">
        <v>216</v>
      </c>
      <c r="E966" t="s">
        <v>269</v>
      </c>
      <c r="F966" t="s">
        <v>28</v>
      </c>
      <c r="G966" s="8">
        <v>37316</v>
      </c>
      <c r="H966" t="s">
        <v>29</v>
      </c>
      <c r="I966" s="7">
        <v>0</v>
      </c>
      <c r="L966" s="7">
        <v>15226914126</v>
      </c>
      <c r="M966">
        <v>1</v>
      </c>
    </row>
    <row r="967" spans="1:13" x14ac:dyDescent="0.25">
      <c r="A967" t="s">
        <v>678</v>
      </c>
      <c r="B967" t="s">
        <v>331</v>
      </c>
      <c r="C967" t="s">
        <v>215</v>
      </c>
      <c r="D967" t="s">
        <v>217</v>
      </c>
      <c r="E967" t="s">
        <v>269</v>
      </c>
      <c r="F967" t="s">
        <v>28</v>
      </c>
      <c r="G967" s="8">
        <v>37316</v>
      </c>
      <c r="H967" t="s">
        <v>29</v>
      </c>
      <c r="I967" s="7">
        <v>22658105</v>
      </c>
      <c r="L967" s="7">
        <v>67671087956</v>
      </c>
      <c r="M967">
        <v>1</v>
      </c>
    </row>
    <row r="968" spans="1:13" x14ac:dyDescent="0.25">
      <c r="A968" t="s">
        <v>679</v>
      </c>
      <c r="B968" t="s">
        <v>333</v>
      </c>
      <c r="C968" t="s">
        <v>533</v>
      </c>
      <c r="D968" t="s">
        <v>203</v>
      </c>
      <c r="E968" t="s">
        <v>269</v>
      </c>
      <c r="F968" t="s">
        <v>28</v>
      </c>
      <c r="G968" s="8">
        <v>37316</v>
      </c>
      <c r="H968" t="s">
        <v>29</v>
      </c>
      <c r="I968" s="7">
        <v>0</v>
      </c>
      <c r="L968" s="7">
        <v>60695593000</v>
      </c>
      <c r="M968">
        <v>1</v>
      </c>
    </row>
    <row r="969" spans="1:13" x14ac:dyDescent="0.25">
      <c r="A969" t="s">
        <v>680</v>
      </c>
      <c r="B969" t="s">
        <v>471</v>
      </c>
      <c r="C969" t="s">
        <v>219</v>
      </c>
      <c r="D969" t="s">
        <v>203</v>
      </c>
      <c r="E969" t="s">
        <v>269</v>
      </c>
      <c r="F969" t="s">
        <v>28</v>
      </c>
      <c r="G969" s="8">
        <v>37316</v>
      </c>
      <c r="H969" t="s">
        <v>29</v>
      </c>
      <c r="I969" s="7">
        <v>48542352</v>
      </c>
      <c r="L969" s="7">
        <v>278736778404</v>
      </c>
      <c r="M969">
        <v>1</v>
      </c>
    </row>
    <row r="970" spans="1:13" x14ac:dyDescent="0.25">
      <c r="A970" t="s">
        <v>681</v>
      </c>
      <c r="B970" t="s">
        <v>471</v>
      </c>
      <c r="C970" t="s">
        <v>219</v>
      </c>
      <c r="D970" t="s">
        <v>457</v>
      </c>
      <c r="E970" t="s">
        <v>270</v>
      </c>
      <c r="F970" t="s">
        <v>28</v>
      </c>
      <c r="G970" s="8">
        <v>37316</v>
      </c>
      <c r="H970" t="s">
        <v>29</v>
      </c>
      <c r="I970" s="7">
        <v>0</v>
      </c>
      <c r="L970" s="7">
        <v>150706287</v>
      </c>
      <c r="M970">
        <v>1</v>
      </c>
    </row>
    <row r="971" spans="1:13" x14ac:dyDescent="0.25">
      <c r="A971" t="s">
        <v>682</v>
      </c>
      <c r="B971" t="s">
        <v>471</v>
      </c>
      <c r="C971" t="s">
        <v>219</v>
      </c>
      <c r="D971" t="s">
        <v>381</v>
      </c>
      <c r="E971" t="s">
        <v>270</v>
      </c>
      <c r="F971" t="s">
        <v>28</v>
      </c>
      <c r="G971" s="8">
        <v>37316</v>
      </c>
      <c r="H971" t="s">
        <v>29</v>
      </c>
      <c r="I971" s="7">
        <v>0</v>
      </c>
      <c r="L971" s="7">
        <v>1331924172</v>
      </c>
      <c r="M971">
        <v>1</v>
      </c>
    </row>
    <row r="972" spans="1:13" x14ac:dyDescent="0.25">
      <c r="A972" t="s">
        <v>683</v>
      </c>
      <c r="B972" t="s">
        <v>472</v>
      </c>
      <c r="C972" t="s">
        <v>220</v>
      </c>
      <c r="D972" t="s">
        <v>221</v>
      </c>
      <c r="E972" t="s">
        <v>270</v>
      </c>
      <c r="F972" s="8" t="s">
        <v>28</v>
      </c>
      <c r="G972" s="8">
        <v>37316</v>
      </c>
      <c r="H972" t="s">
        <v>29</v>
      </c>
      <c r="I972" s="7">
        <v>0</v>
      </c>
      <c r="L972" s="7">
        <v>210379447000</v>
      </c>
      <c r="M972">
        <v>1</v>
      </c>
    </row>
    <row r="973" spans="1:13" x14ac:dyDescent="0.25">
      <c r="A973" t="s">
        <v>684</v>
      </c>
      <c r="B973" t="s">
        <v>472</v>
      </c>
      <c r="C973" t="s">
        <v>220</v>
      </c>
      <c r="D973" t="s">
        <v>222</v>
      </c>
      <c r="E973" t="s">
        <v>270</v>
      </c>
      <c r="F973" s="8" t="s">
        <v>28</v>
      </c>
      <c r="G973" s="8">
        <v>37316</v>
      </c>
      <c r="H973" t="s">
        <v>29</v>
      </c>
      <c r="I973" s="7">
        <v>0</v>
      </c>
      <c r="L973" s="7">
        <v>35195197000</v>
      </c>
      <c r="M973">
        <v>1</v>
      </c>
    </row>
    <row r="974" spans="1:13" x14ac:dyDescent="0.25">
      <c r="A974" t="s">
        <v>685</v>
      </c>
      <c r="B974" t="s">
        <v>472</v>
      </c>
      <c r="C974" t="s">
        <v>220</v>
      </c>
      <c r="D974" t="s">
        <v>223</v>
      </c>
      <c r="E974" t="s">
        <v>270</v>
      </c>
      <c r="F974" s="8" t="s">
        <v>28</v>
      </c>
      <c r="G974" s="8">
        <v>37316</v>
      </c>
      <c r="H974" t="s">
        <v>29</v>
      </c>
      <c r="I974" s="7">
        <v>0</v>
      </c>
      <c r="L974" s="7">
        <v>54187851000</v>
      </c>
      <c r="M974">
        <v>1</v>
      </c>
    </row>
    <row r="975" spans="1:13" x14ac:dyDescent="0.25">
      <c r="A975" t="s">
        <v>686</v>
      </c>
      <c r="B975" t="s">
        <v>472</v>
      </c>
      <c r="C975" t="s">
        <v>220</v>
      </c>
      <c r="D975" t="s">
        <v>224</v>
      </c>
      <c r="E975" t="s">
        <v>270</v>
      </c>
      <c r="F975" s="8" t="s">
        <v>28</v>
      </c>
      <c r="G975" s="8">
        <v>37316</v>
      </c>
      <c r="H975" t="s">
        <v>29</v>
      </c>
      <c r="I975" s="7">
        <v>0</v>
      </c>
      <c r="L975" s="7">
        <v>3835522000</v>
      </c>
      <c r="M975">
        <v>1</v>
      </c>
    </row>
    <row r="976" spans="1:13" x14ac:dyDescent="0.25">
      <c r="A976" t="s">
        <v>687</v>
      </c>
      <c r="B976" t="s">
        <v>472</v>
      </c>
      <c r="C976" t="s">
        <v>220</v>
      </c>
      <c r="D976" t="s">
        <v>305</v>
      </c>
      <c r="E976" t="s">
        <v>270</v>
      </c>
      <c r="F976" s="8" t="s">
        <v>28</v>
      </c>
      <c r="G976" s="8">
        <v>37316</v>
      </c>
      <c r="H976" t="s">
        <v>29</v>
      </c>
      <c r="I976" s="7">
        <v>0</v>
      </c>
      <c r="L976" s="7">
        <v>0</v>
      </c>
      <c r="M976">
        <v>1</v>
      </c>
    </row>
    <row r="977" spans="1:13" x14ac:dyDescent="0.25">
      <c r="A977" t="s">
        <v>688</v>
      </c>
      <c r="B977" t="s">
        <v>472</v>
      </c>
      <c r="C977" t="s">
        <v>220</v>
      </c>
      <c r="D977" t="s">
        <v>203</v>
      </c>
      <c r="E977" t="s">
        <v>269</v>
      </c>
      <c r="F977" s="8" t="s">
        <v>28</v>
      </c>
      <c r="G977" s="8">
        <v>37316</v>
      </c>
      <c r="H977" t="s">
        <v>29</v>
      </c>
      <c r="I977" s="7">
        <v>0</v>
      </c>
      <c r="L977" s="7">
        <v>150910896000</v>
      </c>
      <c r="M977">
        <v>1</v>
      </c>
    </row>
    <row r="978" spans="1:13" x14ac:dyDescent="0.25">
      <c r="A978" t="s">
        <v>689</v>
      </c>
      <c r="B978" t="s">
        <v>473</v>
      </c>
      <c r="C978" t="s">
        <v>225</v>
      </c>
      <c r="D978" t="s">
        <v>366</v>
      </c>
      <c r="E978" t="s">
        <v>270</v>
      </c>
      <c r="F978" s="8" t="s">
        <v>28</v>
      </c>
      <c r="G978" s="8">
        <v>37316</v>
      </c>
      <c r="H978" t="s">
        <v>29</v>
      </c>
      <c r="I978" s="7">
        <v>0</v>
      </c>
      <c r="L978" s="7">
        <v>3439632410</v>
      </c>
      <c r="M978">
        <v>1</v>
      </c>
    </row>
    <row r="979" spans="1:13" x14ac:dyDescent="0.25">
      <c r="A979" t="s">
        <v>690</v>
      </c>
      <c r="B979" t="s">
        <v>473</v>
      </c>
      <c r="C979" t="s">
        <v>225</v>
      </c>
      <c r="D979" t="s">
        <v>367</v>
      </c>
      <c r="E979" t="s">
        <v>270</v>
      </c>
      <c r="F979" t="s">
        <v>28</v>
      </c>
      <c r="G979" s="8">
        <v>37316</v>
      </c>
      <c r="H979" t="s">
        <v>29</v>
      </c>
      <c r="I979" s="7">
        <v>0</v>
      </c>
      <c r="L979" s="7">
        <v>3601903742</v>
      </c>
      <c r="M979">
        <v>1</v>
      </c>
    </row>
    <row r="980" spans="1:13" x14ac:dyDescent="0.25">
      <c r="A980" t="s">
        <v>691</v>
      </c>
      <c r="B980" t="s">
        <v>473</v>
      </c>
      <c r="C980" t="s">
        <v>225</v>
      </c>
      <c r="D980" t="s">
        <v>373</v>
      </c>
      <c r="E980" t="s">
        <v>270</v>
      </c>
      <c r="F980" s="8" t="s">
        <v>28</v>
      </c>
      <c r="G980" s="8">
        <v>37316</v>
      </c>
      <c r="H980" t="s">
        <v>29</v>
      </c>
      <c r="I980" s="7">
        <v>0</v>
      </c>
      <c r="L980" s="7">
        <v>2032897322</v>
      </c>
      <c r="M980">
        <v>1</v>
      </c>
    </row>
    <row r="981" spans="1:13" x14ac:dyDescent="0.25">
      <c r="A981" t="s">
        <v>692</v>
      </c>
      <c r="B981" t="s">
        <v>473</v>
      </c>
      <c r="C981" t="s">
        <v>225</v>
      </c>
      <c r="D981" t="s">
        <v>203</v>
      </c>
      <c r="E981" t="s">
        <v>269</v>
      </c>
      <c r="F981" t="s">
        <v>28</v>
      </c>
      <c r="G981" s="8">
        <v>37316</v>
      </c>
      <c r="H981" t="s">
        <v>29</v>
      </c>
      <c r="I981" s="7">
        <v>488195275</v>
      </c>
      <c r="L981" s="7">
        <v>983182712065</v>
      </c>
      <c r="M981">
        <v>1</v>
      </c>
    </row>
    <row r="982" spans="1:13" x14ac:dyDescent="0.25">
      <c r="A982" t="s">
        <v>693</v>
      </c>
      <c r="B982" t="s">
        <v>474</v>
      </c>
      <c r="C982" t="s">
        <v>226</v>
      </c>
      <c r="D982" t="s">
        <v>227</v>
      </c>
      <c r="E982" t="s">
        <v>270</v>
      </c>
      <c r="F982" s="8" t="s">
        <v>28</v>
      </c>
      <c r="G982" s="8">
        <v>37316</v>
      </c>
      <c r="H982" t="s">
        <v>29</v>
      </c>
      <c r="I982" s="7">
        <v>0</v>
      </c>
      <c r="L982" s="7">
        <v>1565286544</v>
      </c>
      <c r="M982">
        <v>1</v>
      </c>
    </row>
    <row r="983" spans="1:13" x14ac:dyDescent="0.25">
      <c r="A983" t="s">
        <v>694</v>
      </c>
      <c r="B983" t="s">
        <v>474</v>
      </c>
      <c r="C983" t="s">
        <v>226</v>
      </c>
      <c r="D983" t="s">
        <v>301</v>
      </c>
      <c r="E983" t="s">
        <v>270</v>
      </c>
      <c r="F983" t="s">
        <v>28</v>
      </c>
      <c r="G983" s="8">
        <v>37316</v>
      </c>
      <c r="H983" t="s">
        <v>29</v>
      </c>
      <c r="I983" s="7">
        <v>0</v>
      </c>
      <c r="L983" s="7">
        <v>4154359457</v>
      </c>
      <c r="M983">
        <v>1</v>
      </c>
    </row>
    <row r="984" spans="1:13" x14ac:dyDescent="0.25">
      <c r="A984" t="s">
        <v>695</v>
      </c>
      <c r="B984" t="s">
        <v>474</v>
      </c>
      <c r="C984" t="s">
        <v>226</v>
      </c>
      <c r="D984" t="s">
        <v>229</v>
      </c>
      <c r="E984" t="s">
        <v>270</v>
      </c>
      <c r="F984" s="8" t="s">
        <v>28</v>
      </c>
      <c r="G984" s="8">
        <v>37316</v>
      </c>
      <c r="H984" t="s">
        <v>29</v>
      </c>
      <c r="I984" s="7">
        <v>0</v>
      </c>
      <c r="L984" s="7">
        <v>4178737190</v>
      </c>
      <c r="M984">
        <v>1</v>
      </c>
    </row>
    <row r="985" spans="1:13" x14ac:dyDescent="0.25">
      <c r="A985" t="s">
        <v>696</v>
      </c>
      <c r="B985" t="s">
        <v>474</v>
      </c>
      <c r="C985" t="s">
        <v>226</v>
      </c>
      <c r="D985" t="s">
        <v>230</v>
      </c>
      <c r="E985" t="s">
        <v>270</v>
      </c>
      <c r="F985" t="s">
        <v>28</v>
      </c>
      <c r="G985" s="8">
        <v>37316</v>
      </c>
      <c r="H985" t="s">
        <v>29</v>
      </c>
      <c r="I985" s="7">
        <v>0</v>
      </c>
      <c r="L985" s="7">
        <v>46078829939</v>
      </c>
      <c r="M985">
        <v>1</v>
      </c>
    </row>
    <row r="986" spans="1:13" x14ac:dyDescent="0.25">
      <c r="A986" t="s">
        <v>697</v>
      </c>
      <c r="B986" t="s">
        <v>474</v>
      </c>
      <c r="C986" t="s">
        <v>226</v>
      </c>
      <c r="D986" t="s">
        <v>231</v>
      </c>
      <c r="E986" t="s">
        <v>270</v>
      </c>
      <c r="F986" s="8" t="s">
        <v>28</v>
      </c>
      <c r="G986" s="8">
        <v>37316</v>
      </c>
      <c r="H986" t="s">
        <v>29</v>
      </c>
      <c r="I986" s="7">
        <v>0</v>
      </c>
      <c r="L986" s="7">
        <v>733170416</v>
      </c>
      <c r="M986">
        <v>1</v>
      </c>
    </row>
    <row r="987" spans="1:13" x14ac:dyDescent="0.25">
      <c r="A987" t="s">
        <v>698</v>
      </c>
      <c r="B987" t="s">
        <v>474</v>
      </c>
      <c r="C987" t="s">
        <v>226</v>
      </c>
      <c r="D987" t="s">
        <v>232</v>
      </c>
      <c r="E987" t="s">
        <v>270</v>
      </c>
      <c r="F987" t="s">
        <v>28</v>
      </c>
      <c r="G987" s="8">
        <v>37316</v>
      </c>
      <c r="H987" t="s">
        <v>29</v>
      </c>
      <c r="I987" s="7">
        <v>0</v>
      </c>
      <c r="L987" s="7">
        <v>4596812359</v>
      </c>
      <c r="M987">
        <v>1</v>
      </c>
    </row>
    <row r="988" spans="1:13" x14ac:dyDescent="0.25">
      <c r="A988" t="s">
        <v>699</v>
      </c>
      <c r="B988" t="s">
        <v>474</v>
      </c>
      <c r="C988" t="s">
        <v>226</v>
      </c>
      <c r="D988" t="s">
        <v>233</v>
      </c>
      <c r="E988" t="s">
        <v>270</v>
      </c>
      <c r="F988" s="8" t="s">
        <v>28</v>
      </c>
      <c r="G988" s="8">
        <v>37316</v>
      </c>
      <c r="H988" t="s">
        <v>29</v>
      </c>
      <c r="I988" s="7">
        <v>0</v>
      </c>
      <c r="L988" s="7">
        <v>6739103718</v>
      </c>
      <c r="M988">
        <v>1</v>
      </c>
    </row>
    <row r="989" spans="1:13" x14ac:dyDescent="0.25">
      <c r="A989" t="s">
        <v>700</v>
      </c>
      <c r="B989" t="s">
        <v>474</v>
      </c>
      <c r="C989" t="s">
        <v>226</v>
      </c>
      <c r="D989" t="s">
        <v>234</v>
      </c>
      <c r="E989" t="s">
        <v>270</v>
      </c>
      <c r="F989" t="s">
        <v>28</v>
      </c>
      <c r="G989" s="8">
        <v>37316</v>
      </c>
      <c r="H989" t="s">
        <v>29</v>
      </c>
      <c r="I989" s="7">
        <v>0</v>
      </c>
      <c r="L989" s="7">
        <v>8239367205</v>
      </c>
      <c r="M989">
        <v>1</v>
      </c>
    </row>
    <row r="990" spans="1:13" x14ac:dyDescent="0.25">
      <c r="A990" t="s">
        <v>701</v>
      </c>
      <c r="B990" t="s">
        <v>474</v>
      </c>
      <c r="C990" t="s">
        <v>226</v>
      </c>
      <c r="D990" t="s">
        <v>235</v>
      </c>
      <c r="E990" t="s">
        <v>270</v>
      </c>
      <c r="F990" t="s">
        <v>28</v>
      </c>
      <c r="G990" s="8">
        <v>37316</v>
      </c>
      <c r="H990" t="s">
        <v>29</v>
      </c>
      <c r="I990" s="7">
        <v>0</v>
      </c>
      <c r="L990" s="7">
        <v>7955312120</v>
      </c>
      <c r="M990">
        <v>1</v>
      </c>
    </row>
    <row r="991" spans="1:13" x14ac:dyDescent="0.25">
      <c r="A991" t="s">
        <v>702</v>
      </c>
      <c r="B991" t="s">
        <v>474</v>
      </c>
      <c r="C991" t="s">
        <v>226</v>
      </c>
      <c r="D991" t="s">
        <v>570</v>
      </c>
      <c r="E991" t="s">
        <v>270</v>
      </c>
      <c r="F991" t="s">
        <v>28</v>
      </c>
      <c r="G991" s="8">
        <v>37316</v>
      </c>
      <c r="H991" t="s">
        <v>29</v>
      </c>
      <c r="I991" s="7">
        <v>0</v>
      </c>
      <c r="L991" s="7">
        <v>186808058</v>
      </c>
      <c r="M991">
        <v>1</v>
      </c>
    </row>
    <row r="992" spans="1:13" x14ac:dyDescent="0.25">
      <c r="A992" t="s">
        <v>703</v>
      </c>
      <c r="B992" t="s">
        <v>475</v>
      </c>
      <c r="C992" t="s">
        <v>236</v>
      </c>
      <c r="D992" t="s">
        <v>628</v>
      </c>
      <c r="E992" t="s">
        <v>270</v>
      </c>
      <c r="F992" t="s">
        <v>28</v>
      </c>
      <c r="G992" s="8">
        <v>37316</v>
      </c>
      <c r="H992" t="s">
        <v>29</v>
      </c>
      <c r="I992" s="7">
        <v>0</v>
      </c>
      <c r="L992" s="7">
        <v>33391986272</v>
      </c>
      <c r="M992">
        <v>1</v>
      </c>
    </row>
    <row r="993" spans="1:13" x14ac:dyDescent="0.25">
      <c r="A993" t="s">
        <v>704</v>
      </c>
      <c r="B993" t="s">
        <v>475</v>
      </c>
      <c r="C993" t="s">
        <v>236</v>
      </c>
      <c r="D993" t="s">
        <v>629</v>
      </c>
      <c r="E993" t="s">
        <v>270</v>
      </c>
      <c r="F993" t="s">
        <v>28</v>
      </c>
      <c r="G993" s="8">
        <v>37316</v>
      </c>
      <c r="H993" t="s">
        <v>29</v>
      </c>
      <c r="I993" s="7">
        <v>0</v>
      </c>
      <c r="L993" s="7">
        <v>28433897982</v>
      </c>
      <c r="M993">
        <v>1</v>
      </c>
    </row>
    <row r="994" spans="1:13" x14ac:dyDescent="0.25">
      <c r="A994" t="s">
        <v>705</v>
      </c>
      <c r="B994" t="s">
        <v>475</v>
      </c>
      <c r="C994" t="s">
        <v>236</v>
      </c>
      <c r="D994" t="s">
        <v>630</v>
      </c>
      <c r="E994" t="s">
        <v>270</v>
      </c>
      <c r="F994" t="s">
        <v>28</v>
      </c>
      <c r="G994" s="8">
        <v>37316</v>
      </c>
      <c r="H994" t="s">
        <v>29</v>
      </c>
      <c r="I994" s="7">
        <v>0</v>
      </c>
      <c r="L994" s="7">
        <v>41655996484</v>
      </c>
      <c r="M994">
        <v>1</v>
      </c>
    </row>
    <row r="995" spans="1:13" x14ac:dyDescent="0.25">
      <c r="A995" t="s">
        <v>706</v>
      </c>
      <c r="B995" t="s">
        <v>475</v>
      </c>
      <c r="C995" t="s">
        <v>236</v>
      </c>
      <c r="D995" t="s">
        <v>631</v>
      </c>
      <c r="E995" t="s">
        <v>270</v>
      </c>
      <c r="F995" t="s">
        <v>28</v>
      </c>
      <c r="G995" s="8">
        <v>37316</v>
      </c>
      <c r="H995" t="s">
        <v>29</v>
      </c>
      <c r="I995" s="7">
        <v>0</v>
      </c>
      <c r="L995" s="7">
        <v>17683096128</v>
      </c>
      <c r="M995">
        <v>1</v>
      </c>
    </row>
    <row r="996" spans="1:13" x14ac:dyDescent="0.25">
      <c r="A996" t="s">
        <v>707</v>
      </c>
      <c r="B996" t="s">
        <v>475</v>
      </c>
      <c r="C996" t="s">
        <v>236</v>
      </c>
      <c r="D996" t="s">
        <v>632</v>
      </c>
      <c r="E996" t="s">
        <v>269</v>
      </c>
      <c r="F996" s="8" t="s">
        <v>28</v>
      </c>
      <c r="G996" s="8">
        <v>37316</v>
      </c>
      <c r="H996" t="s">
        <v>29</v>
      </c>
      <c r="I996" s="7">
        <v>0</v>
      </c>
      <c r="L996" s="7">
        <v>38791266538</v>
      </c>
      <c r="M996">
        <v>1</v>
      </c>
    </row>
    <row r="997" spans="1:13" x14ac:dyDescent="0.25">
      <c r="A997" t="s">
        <v>708</v>
      </c>
      <c r="B997" t="s">
        <v>476</v>
      </c>
      <c r="C997" t="s">
        <v>237</v>
      </c>
      <c r="D997" t="s">
        <v>242</v>
      </c>
      <c r="E997" t="s">
        <v>270</v>
      </c>
      <c r="F997" s="8" t="s">
        <v>28</v>
      </c>
      <c r="G997" s="8">
        <v>37316</v>
      </c>
      <c r="H997" t="s">
        <v>29</v>
      </c>
      <c r="I997" s="7">
        <v>0</v>
      </c>
      <c r="L997" s="7">
        <v>77422761</v>
      </c>
      <c r="M997">
        <v>1</v>
      </c>
    </row>
    <row r="998" spans="1:13" x14ac:dyDescent="0.25">
      <c r="A998" t="s">
        <v>709</v>
      </c>
      <c r="B998" t="s">
        <v>476</v>
      </c>
      <c r="C998" t="s">
        <v>237</v>
      </c>
      <c r="D998" t="s">
        <v>228</v>
      </c>
      <c r="E998" t="s">
        <v>270</v>
      </c>
      <c r="F998" s="8" t="s">
        <v>28</v>
      </c>
      <c r="G998" s="8">
        <v>37316</v>
      </c>
      <c r="H998" t="s">
        <v>29</v>
      </c>
      <c r="I998" s="7">
        <v>0</v>
      </c>
      <c r="L998" s="7">
        <v>2672173342</v>
      </c>
      <c r="M998">
        <v>1</v>
      </c>
    </row>
    <row r="999" spans="1:13" x14ac:dyDescent="0.25">
      <c r="A999" t="s">
        <v>710</v>
      </c>
      <c r="B999" t="s">
        <v>476</v>
      </c>
      <c r="C999" t="s">
        <v>237</v>
      </c>
      <c r="D999" t="s">
        <v>464</v>
      </c>
      <c r="E999" t="s">
        <v>270</v>
      </c>
      <c r="F999" s="8" t="s">
        <v>28</v>
      </c>
      <c r="G999" s="8">
        <v>37316</v>
      </c>
      <c r="H999" t="s">
        <v>29</v>
      </c>
      <c r="I999" s="7">
        <v>0</v>
      </c>
      <c r="L999" s="7">
        <v>1120256617</v>
      </c>
      <c r="M999">
        <v>1</v>
      </c>
    </row>
    <row r="1000" spans="1:13" x14ac:dyDescent="0.25">
      <c r="A1000" t="s">
        <v>711</v>
      </c>
      <c r="B1000" t="s">
        <v>476</v>
      </c>
      <c r="C1000" t="s">
        <v>237</v>
      </c>
      <c r="D1000" t="s">
        <v>238</v>
      </c>
      <c r="E1000" t="s">
        <v>270</v>
      </c>
      <c r="F1000" s="8" t="s">
        <v>28</v>
      </c>
      <c r="G1000" s="8">
        <v>37316</v>
      </c>
      <c r="H1000" t="s">
        <v>29</v>
      </c>
      <c r="I1000" s="7">
        <v>0</v>
      </c>
      <c r="L1000" s="7">
        <v>858542993</v>
      </c>
      <c r="M1000">
        <v>1</v>
      </c>
    </row>
    <row r="1001" spans="1:13" x14ac:dyDescent="0.25">
      <c r="A1001" t="s">
        <v>712</v>
      </c>
      <c r="B1001" t="s">
        <v>476</v>
      </c>
      <c r="C1001" t="s">
        <v>237</v>
      </c>
      <c r="D1001" t="s">
        <v>239</v>
      </c>
      <c r="E1001" t="s">
        <v>270</v>
      </c>
      <c r="F1001" s="8" t="s">
        <v>28</v>
      </c>
      <c r="G1001" s="8">
        <v>37316</v>
      </c>
      <c r="H1001" t="s">
        <v>29</v>
      </c>
      <c r="I1001" s="7">
        <v>0</v>
      </c>
      <c r="L1001" s="7">
        <v>857579764</v>
      </c>
      <c r="M1001">
        <v>1</v>
      </c>
    </row>
    <row r="1002" spans="1:13" x14ac:dyDescent="0.25">
      <c r="A1002" t="s">
        <v>713</v>
      </c>
      <c r="B1002" t="s">
        <v>476</v>
      </c>
      <c r="C1002" t="s">
        <v>237</v>
      </c>
      <c r="D1002" t="s">
        <v>240</v>
      </c>
      <c r="E1002" t="s">
        <v>270</v>
      </c>
      <c r="F1002" t="s">
        <v>28</v>
      </c>
      <c r="G1002" s="8">
        <v>37316</v>
      </c>
      <c r="H1002" t="s">
        <v>29</v>
      </c>
      <c r="I1002" s="7">
        <v>0</v>
      </c>
      <c r="L1002" s="7">
        <v>93471759</v>
      </c>
      <c r="M1002">
        <v>1</v>
      </c>
    </row>
    <row r="1003" spans="1:13" x14ac:dyDescent="0.25">
      <c r="A1003" t="s">
        <v>714</v>
      </c>
      <c r="B1003" t="s">
        <v>476</v>
      </c>
      <c r="C1003" t="s">
        <v>237</v>
      </c>
      <c r="D1003" t="s">
        <v>241</v>
      </c>
      <c r="E1003" t="s">
        <v>270</v>
      </c>
      <c r="F1003" t="s">
        <v>28</v>
      </c>
      <c r="G1003" s="8">
        <v>37316</v>
      </c>
      <c r="H1003" t="s">
        <v>29</v>
      </c>
      <c r="I1003" s="7">
        <v>0</v>
      </c>
      <c r="L1003" s="7">
        <v>53446428</v>
      </c>
      <c r="M1003">
        <v>1</v>
      </c>
    </row>
    <row r="1004" spans="1:13" x14ac:dyDescent="0.25">
      <c r="A1004" t="s">
        <v>715</v>
      </c>
      <c r="B1004" t="s">
        <v>477</v>
      </c>
      <c r="C1004" t="s">
        <v>243</v>
      </c>
      <c r="D1004" t="s">
        <v>378</v>
      </c>
      <c r="E1004" t="s">
        <v>270</v>
      </c>
      <c r="F1004" t="s">
        <v>28</v>
      </c>
      <c r="G1004" s="8">
        <v>37316</v>
      </c>
      <c r="H1004" t="s">
        <v>29</v>
      </c>
      <c r="I1004" s="7">
        <v>0</v>
      </c>
      <c r="L1004" s="7">
        <v>3795039921</v>
      </c>
      <c r="M1004">
        <v>1</v>
      </c>
    </row>
    <row r="1005" spans="1:13" x14ac:dyDescent="0.25">
      <c r="A1005" t="s">
        <v>716</v>
      </c>
      <c r="B1005" t="s">
        <v>477</v>
      </c>
      <c r="C1005" t="s">
        <v>243</v>
      </c>
      <c r="D1005" t="s">
        <v>360</v>
      </c>
      <c r="E1005" t="s">
        <v>270</v>
      </c>
      <c r="F1005" t="s">
        <v>28</v>
      </c>
      <c r="G1005" s="8">
        <v>37316</v>
      </c>
      <c r="H1005" t="s">
        <v>29</v>
      </c>
      <c r="I1005" s="7">
        <v>0</v>
      </c>
      <c r="L1005" s="7">
        <v>4697527012</v>
      </c>
      <c r="M1005">
        <v>1</v>
      </c>
    </row>
    <row r="1006" spans="1:13" x14ac:dyDescent="0.25">
      <c r="A1006" t="s">
        <v>717</v>
      </c>
      <c r="B1006" t="s">
        <v>477</v>
      </c>
      <c r="C1006" t="s">
        <v>243</v>
      </c>
      <c r="D1006" t="s">
        <v>581</v>
      </c>
      <c r="E1006" t="s">
        <v>270</v>
      </c>
      <c r="F1006" t="s">
        <v>28</v>
      </c>
      <c r="G1006" s="8">
        <v>37316</v>
      </c>
      <c r="H1006" t="s">
        <v>29</v>
      </c>
      <c r="I1006" s="7">
        <v>0</v>
      </c>
      <c r="L1006" s="7">
        <v>89940181951</v>
      </c>
      <c r="M1006">
        <v>1</v>
      </c>
    </row>
    <row r="1007" spans="1:13" x14ac:dyDescent="0.25">
      <c r="A1007" t="s">
        <v>718</v>
      </c>
      <c r="B1007" t="s">
        <v>246</v>
      </c>
      <c r="C1007" t="s">
        <v>246</v>
      </c>
      <c r="D1007" t="s">
        <v>203</v>
      </c>
      <c r="E1007" t="s">
        <v>269</v>
      </c>
      <c r="F1007" t="s">
        <v>28</v>
      </c>
      <c r="G1007" s="8">
        <v>37316</v>
      </c>
      <c r="H1007" t="s">
        <v>29</v>
      </c>
      <c r="I1007" s="7">
        <v>3035797</v>
      </c>
      <c r="L1007" s="7">
        <v>42773601120</v>
      </c>
      <c r="M1007">
        <v>1</v>
      </c>
    </row>
    <row r="1008" spans="1:13" x14ac:dyDescent="0.25">
      <c r="A1008" t="s">
        <v>719</v>
      </c>
      <c r="B1008" t="s">
        <v>478</v>
      </c>
      <c r="C1008" t="s">
        <v>244</v>
      </c>
      <c r="D1008" t="s">
        <v>245</v>
      </c>
      <c r="E1008" t="s">
        <v>269</v>
      </c>
      <c r="F1008" t="s">
        <v>28</v>
      </c>
      <c r="G1008" s="8">
        <v>37316</v>
      </c>
      <c r="H1008" t="s">
        <v>29</v>
      </c>
      <c r="I1008" s="7">
        <v>940000</v>
      </c>
      <c r="L1008" s="7">
        <v>69558139000</v>
      </c>
      <c r="M1008">
        <v>1</v>
      </c>
    </row>
    <row r="1009" spans="1:13" x14ac:dyDescent="0.25">
      <c r="A1009" t="s">
        <v>720</v>
      </c>
      <c r="B1009" t="s">
        <v>478</v>
      </c>
      <c r="C1009" t="s">
        <v>244</v>
      </c>
      <c r="D1009" t="s">
        <v>460</v>
      </c>
      <c r="E1009" t="s">
        <v>269</v>
      </c>
      <c r="F1009" t="s">
        <v>28</v>
      </c>
      <c r="G1009" s="8">
        <v>37316</v>
      </c>
      <c r="H1009" t="s">
        <v>29</v>
      </c>
      <c r="I1009" s="7">
        <v>947000</v>
      </c>
      <c r="L1009" s="7">
        <v>40918920000</v>
      </c>
      <c r="M1009">
        <v>1</v>
      </c>
    </row>
    <row r="1010" spans="1:13" x14ac:dyDescent="0.25">
      <c r="A1010" t="s">
        <v>721</v>
      </c>
      <c r="B1010" t="s">
        <v>479</v>
      </c>
      <c r="C1010" t="s">
        <v>247</v>
      </c>
      <c r="D1010" t="s">
        <v>203</v>
      </c>
      <c r="E1010" t="s">
        <v>269</v>
      </c>
      <c r="F1010" t="s">
        <v>28</v>
      </c>
      <c r="G1010" s="8">
        <v>37316</v>
      </c>
      <c r="H1010" t="s">
        <v>29</v>
      </c>
      <c r="I1010" s="7">
        <v>144000</v>
      </c>
      <c r="L1010" s="7">
        <v>20401799000</v>
      </c>
      <c r="M1010">
        <v>1</v>
      </c>
    </row>
    <row r="1011" spans="1:13" x14ac:dyDescent="0.25">
      <c r="A1011" t="s">
        <v>722</v>
      </c>
      <c r="B1011" t="s">
        <v>480</v>
      </c>
      <c r="C1011" t="s">
        <v>268</v>
      </c>
      <c r="D1011" t="s">
        <v>203</v>
      </c>
      <c r="E1011" t="s">
        <v>269</v>
      </c>
      <c r="F1011" t="s">
        <v>28</v>
      </c>
      <c r="G1011" s="8">
        <v>37316</v>
      </c>
      <c r="H1011" t="s">
        <v>29</v>
      </c>
      <c r="I1011" s="7">
        <v>0</v>
      </c>
      <c r="L1011" s="7">
        <v>14029578005</v>
      </c>
      <c r="M1011">
        <v>1</v>
      </c>
    </row>
    <row r="1012" spans="1:13" x14ac:dyDescent="0.25">
      <c r="A1012" t="s">
        <v>723</v>
      </c>
      <c r="B1012" t="s">
        <v>481</v>
      </c>
      <c r="C1012" t="s">
        <v>248</v>
      </c>
      <c r="D1012" t="s">
        <v>203</v>
      </c>
      <c r="E1012" t="s">
        <v>269</v>
      </c>
      <c r="F1012" t="s">
        <v>28</v>
      </c>
      <c r="G1012" s="8">
        <v>37316</v>
      </c>
      <c r="H1012" t="s">
        <v>29</v>
      </c>
      <c r="I1012" s="7">
        <v>0</v>
      </c>
      <c r="L1012" s="7">
        <v>24360197000</v>
      </c>
      <c r="M1012">
        <v>1</v>
      </c>
    </row>
    <row r="1013" spans="1:13" x14ac:dyDescent="0.25">
      <c r="A1013" t="s">
        <v>724</v>
      </c>
      <c r="B1013" t="s">
        <v>482</v>
      </c>
      <c r="C1013" t="s">
        <v>249</v>
      </c>
      <c r="D1013" t="s">
        <v>203</v>
      </c>
      <c r="E1013" t="s">
        <v>269</v>
      </c>
      <c r="F1013" s="8" t="s">
        <v>28</v>
      </c>
      <c r="G1013" s="8">
        <v>37316</v>
      </c>
      <c r="H1013" t="s">
        <v>29</v>
      </c>
      <c r="I1013" s="7">
        <v>0</v>
      </c>
      <c r="L1013" s="7">
        <v>91622025169</v>
      </c>
      <c r="M1013">
        <v>1</v>
      </c>
    </row>
    <row r="1014" spans="1:13" x14ac:dyDescent="0.25">
      <c r="A1014" t="s">
        <v>725</v>
      </c>
      <c r="B1014" t="s">
        <v>330</v>
      </c>
      <c r="C1014" t="s">
        <v>250</v>
      </c>
      <c r="D1014" t="s">
        <v>252</v>
      </c>
      <c r="E1014" t="s">
        <v>270</v>
      </c>
      <c r="F1014" s="8" t="s">
        <v>28</v>
      </c>
      <c r="G1014" s="8">
        <v>37316</v>
      </c>
      <c r="H1014" t="s">
        <v>29</v>
      </c>
      <c r="I1014" s="7">
        <v>0</v>
      </c>
      <c r="L1014" s="7">
        <v>10772268571</v>
      </c>
      <c r="M1014">
        <v>1</v>
      </c>
    </row>
    <row r="1015" spans="1:13" x14ac:dyDescent="0.25">
      <c r="A1015" t="s">
        <v>726</v>
      </c>
      <c r="B1015" t="s">
        <v>330</v>
      </c>
      <c r="C1015" t="s">
        <v>250</v>
      </c>
      <c r="D1015" t="s">
        <v>253</v>
      </c>
      <c r="E1015" t="s">
        <v>270</v>
      </c>
      <c r="F1015" s="8" t="s">
        <v>28</v>
      </c>
      <c r="G1015" s="8">
        <v>37316</v>
      </c>
      <c r="H1015" t="s">
        <v>29</v>
      </c>
      <c r="I1015" s="7">
        <v>0</v>
      </c>
      <c r="L1015" s="7">
        <v>3480752374</v>
      </c>
      <c r="M1015">
        <v>1</v>
      </c>
    </row>
    <row r="1016" spans="1:13" x14ac:dyDescent="0.25">
      <c r="A1016" t="s">
        <v>727</v>
      </c>
      <c r="B1016" t="s">
        <v>330</v>
      </c>
      <c r="C1016" t="s">
        <v>250</v>
      </c>
      <c r="D1016" t="s">
        <v>254</v>
      </c>
      <c r="E1016" t="s">
        <v>270</v>
      </c>
      <c r="F1016" s="8" t="s">
        <v>28</v>
      </c>
      <c r="G1016" s="8">
        <v>37316</v>
      </c>
      <c r="H1016" t="s">
        <v>29</v>
      </c>
      <c r="I1016" s="7">
        <v>0</v>
      </c>
      <c r="L1016" s="7">
        <v>13604302435</v>
      </c>
      <c r="M1016">
        <v>1</v>
      </c>
    </row>
    <row r="1017" spans="1:13" x14ac:dyDescent="0.25">
      <c r="A1017" t="s">
        <v>728</v>
      </c>
      <c r="B1017" t="s">
        <v>330</v>
      </c>
      <c r="C1017" t="s">
        <v>250</v>
      </c>
      <c r="D1017" t="s">
        <v>633</v>
      </c>
      <c r="E1017" t="s">
        <v>269</v>
      </c>
      <c r="F1017" s="8" t="s">
        <v>28</v>
      </c>
      <c r="G1017" s="8">
        <v>37316</v>
      </c>
      <c r="H1017" t="s">
        <v>29</v>
      </c>
      <c r="I1017" s="7">
        <v>430959425</v>
      </c>
      <c r="L1017" s="7">
        <v>1140113184125</v>
      </c>
      <c r="M1017">
        <v>1</v>
      </c>
    </row>
    <row r="1018" spans="1:13" x14ac:dyDescent="0.25">
      <c r="A1018" t="s">
        <v>729</v>
      </c>
      <c r="B1018" t="s">
        <v>330</v>
      </c>
      <c r="C1018" t="s">
        <v>250</v>
      </c>
      <c r="D1018" t="s">
        <v>634</v>
      </c>
      <c r="E1018" t="s">
        <v>269</v>
      </c>
      <c r="F1018" s="8" t="s">
        <v>28</v>
      </c>
      <c r="G1018" s="8">
        <v>37316</v>
      </c>
      <c r="H1018" t="s">
        <v>29</v>
      </c>
      <c r="I1018" s="7">
        <v>0</v>
      </c>
      <c r="L1018" s="7">
        <v>237174933919</v>
      </c>
      <c r="M1018">
        <v>1</v>
      </c>
    </row>
    <row r="1019" spans="1:13" x14ac:dyDescent="0.25">
      <c r="A1019" t="s">
        <v>730</v>
      </c>
      <c r="B1019" t="s">
        <v>330</v>
      </c>
      <c r="C1019" t="s">
        <v>250</v>
      </c>
      <c r="D1019" t="s">
        <v>599</v>
      </c>
      <c r="E1019" t="s">
        <v>270</v>
      </c>
      <c r="F1019" t="s">
        <v>28</v>
      </c>
      <c r="G1019" s="8">
        <v>37316</v>
      </c>
      <c r="H1019" t="s">
        <v>29</v>
      </c>
      <c r="I1019" s="7">
        <v>0</v>
      </c>
      <c r="L1019" s="7">
        <v>49186447</v>
      </c>
      <c r="M1019">
        <v>1</v>
      </c>
    </row>
    <row r="1020" spans="1:13" x14ac:dyDescent="0.25">
      <c r="A1020" t="s">
        <v>731</v>
      </c>
      <c r="B1020" t="s">
        <v>483</v>
      </c>
      <c r="C1020" t="s">
        <v>255</v>
      </c>
      <c r="D1020" t="s">
        <v>205</v>
      </c>
      <c r="E1020" t="s">
        <v>270</v>
      </c>
      <c r="F1020" t="s">
        <v>28</v>
      </c>
      <c r="G1020" s="8">
        <v>37316</v>
      </c>
      <c r="H1020" t="s">
        <v>29</v>
      </c>
      <c r="I1020" s="7">
        <v>0</v>
      </c>
      <c r="L1020" s="7">
        <v>6917962126</v>
      </c>
      <c r="M1020">
        <v>1</v>
      </c>
    </row>
    <row r="1021" spans="1:13" x14ac:dyDescent="0.25">
      <c r="A1021" t="s">
        <v>732</v>
      </c>
      <c r="B1021" t="s">
        <v>483</v>
      </c>
      <c r="C1021" t="s">
        <v>255</v>
      </c>
      <c r="D1021" t="s">
        <v>203</v>
      </c>
      <c r="E1021" t="s">
        <v>269</v>
      </c>
      <c r="F1021" t="s">
        <v>28</v>
      </c>
      <c r="G1021" s="8">
        <v>37316</v>
      </c>
      <c r="H1021" t="s">
        <v>29</v>
      </c>
      <c r="I1021" s="7">
        <v>0</v>
      </c>
      <c r="L1021" s="7">
        <v>2428869723</v>
      </c>
      <c r="M1021">
        <v>1</v>
      </c>
    </row>
    <row r="1022" spans="1:13" x14ac:dyDescent="0.25">
      <c r="A1022" t="s">
        <v>733</v>
      </c>
      <c r="B1022" t="s">
        <v>636</v>
      </c>
      <c r="C1022" t="s">
        <v>635</v>
      </c>
      <c r="D1022" t="s">
        <v>304</v>
      </c>
      <c r="E1022" t="s">
        <v>270</v>
      </c>
      <c r="F1022" t="s">
        <v>28</v>
      </c>
      <c r="G1022" s="8">
        <v>37316</v>
      </c>
      <c r="H1022" t="s">
        <v>29</v>
      </c>
      <c r="I1022" s="7">
        <v>0</v>
      </c>
      <c r="L1022" s="7">
        <v>4565783313</v>
      </c>
      <c r="M1022">
        <v>1</v>
      </c>
    </row>
    <row r="1023" spans="1:13" x14ac:dyDescent="0.25">
      <c r="A1023" t="s">
        <v>734</v>
      </c>
      <c r="B1023" t="s">
        <v>636</v>
      </c>
      <c r="C1023" t="s">
        <v>635</v>
      </c>
      <c r="D1023" t="s">
        <v>303</v>
      </c>
      <c r="E1023" t="s">
        <v>270</v>
      </c>
      <c r="F1023" t="s">
        <v>28</v>
      </c>
      <c r="G1023" s="8">
        <v>37316</v>
      </c>
      <c r="H1023" t="s">
        <v>29</v>
      </c>
      <c r="I1023" s="7">
        <v>0</v>
      </c>
      <c r="L1023" s="7">
        <v>3476303006</v>
      </c>
      <c r="M1023">
        <v>1</v>
      </c>
    </row>
    <row r="1024" spans="1:13" x14ac:dyDescent="0.25">
      <c r="A1024" t="s">
        <v>735</v>
      </c>
      <c r="B1024" t="s">
        <v>636</v>
      </c>
      <c r="C1024" t="s">
        <v>635</v>
      </c>
      <c r="D1024" t="s">
        <v>302</v>
      </c>
      <c r="E1024" t="s">
        <v>270</v>
      </c>
      <c r="F1024" t="s">
        <v>28</v>
      </c>
      <c r="G1024" s="8">
        <v>37316</v>
      </c>
      <c r="H1024" t="s">
        <v>29</v>
      </c>
      <c r="I1024" s="7">
        <v>0</v>
      </c>
      <c r="L1024" s="7">
        <v>2100767205</v>
      </c>
      <c r="M1024">
        <v>1</v>
      </c>
    </row>
    <row r="1025" spans="1:13" x14ac:dyDescent="0.25">
      <c r="A1025" t="s">
        <v>736</v>
      </c>
      <c r="B1025" t="s">
        <v>636</v>
      </c>
      <c r="C1025" t="s">
        <v>635</v>
      </c>
      <c r="D1025" t="s">
        <v>205</v>
      </c>
      <c r="E1025" t="s">
        <v>270</v>
      </c>
      <c r="F1025" s="8" t="s">
        <v>28</v>
      </c>
      <c r="G1025" s="8">
        <v>37316</v>
      </c>
      <c r="H1025" t="s">
        <v>29</v>
      </c>
      <c r="I1025" s="7">
        <v>8378740</v>
      </c>
      <c r="L1025" s="7">
        <v>20886055390</v>
      </c>
      <c r="M1025">
        <v>1</v>
      </c>
    </row>
    <row r="1026" spans="1:13" x14ac:dyDescent="0.25">
      <c r="A1026" t="s">
        <v>737</v>
      </c>
      <c r="B1026" t="s">
        <v>636</v>
      </c>
      <c r="C1026" t="s">
        <v>635</v>
      </c>
      <c r="D1026" t="s">
        <v>203</v>
      </c>
      <c r="E1026" t="s">
        <v>269</v>
      </c>
      <c r="F1026" s="8" t="s">
        <v>28</v>
      </c>
      <c r="G1026" s="8">
        <v>37316</v>
      </c>
      <c r="H1026" t="s">
        <v>29</v>
      </c>
      <c r="I1026" s="7">
        <v>504059876</v>
      </c>
      <c r="L1026" s="7">
        <v>1256491994424</v>
      </c>
      <c r="M1026">
        <v>1</v>
      </c>
    </row>
    <row r="1027" spans="1:13" x14ac:dyDescent="0.25">
      <c r="A1027" t="s">
        <v>738</v>
      </c>
      <c r="B1027" t="s">
        <v>484</v>
      </c>
      <c r="C1027" t="s">
        <v>256</v>
      </c>
      <c r="D1027" t="s">
        <v>208</v>
      </c>
      <c r="E1027" t="s">
        <v>270</v>
      </c>
      <c r="F1027" s="8" t="s">
        <v>28</v>
      </c>
      <c r="G1027" s="8">
        <v>37316</v>
      </c>
      <c r="H1027" t="s">
        <v>29</v>
      </c>
      <c r="I1027" s="7">
        <v>0</v>
      </c>
      <c r="L1027" s="7">
        <v>429346911</v>
      </c>
      <c r="M1027">
        <v>1</v>
      </c>
    </row>
    <row r="1028" spans="1:13" x14ac:dyDescent="0.25">
      <c r="A1028" t="s">
        <v>739</v>
      </c>
      <c r="B1028" t="s">
        <v>484</v>
      </c>
      <c r="C1028" t="s">
        <v>256</v>
      </c>
      <c r="D1028" t="s">
        <v>209</v>
      </c>
      <c r="E1028" t="s">
        <v>270</v>
      </c>
      <c r="F1028" s="8" t="s">
        <v>28</v>
      </c>
      <c r="G1028" s="8">
        <v>37316</v>
      </c>
      <c r="H1028" t="s">
        <v>29</v>
      </c>
      <c r="I1028" s="7">
        <v>0</v>
      </c>
      <c r="L1028" s="7">
        <v>630379359</v>
      </c>
      <c r="M1028">
        <v>1</v>
      </c>
    </row>
    <row r="1029" spans="1:13" x14ac:dyDescent="0.25">
      <c r="A1029" t="s">
        <v>740</v>
      </c>
      <c r="B1029" t="s">
        <v>484</v>
      </c>
      <c r="C1029" t="s">
        <v>256</v>
      </c>
      <c r="D1029" t="s">
        <v>203</v>
      </c>
      <c r="E1029" t="s">
        <v>269</v>
      </c>
      <c r="F1029" s="8" t="s">
        <v>28</v>
      </c>
      <c r="G1029" s="8">
        <v>37316</v>
      </c>
      <c r="H1029" t="s">
        <v>29</v>
      </c>
      <c r="I1029" s="7">
        <v>24292023</v>
      </c>
      <c r="L1029" s="7">
        <v>88224453830</v>
      </c>
      <c r="M1029">
        <v>1</v>
      </c>
    </row>
    <row r="1030" spans="1:13" x14ac:dyDescent="0.25">
      <c r="A1030" t="s">
        <v>741</v>
      </c>
      <c r="B1030" t="s">
        <v>485</v>
      </c>
      <c r="C1030" t="s">
        <v>257</v>
      </c>
      <c r="D1030" t="s">
        <v>258</v>
      </c>
      <c r="E1030" t="s">
        <v>270</v>
      </c>
      <c r="F1030" t="s">
        <v>28</v>
      </c>
      <c r="G1030" s="8">
        <v>37316</v>
      </c>
      <c r="H1030" t="s">
        <v>29</v>
      </c>
      <c r="I1030" s="7">
        <v>0</v>
      </c>
      <c r="L1030" s="7">
        <v>2398957441</v>
      </c>
      <c r="M1030">
        <v>1</v>
      </c>
    </row>
    <row r="1031" spans="1:13" x14ac:dyDescent="0.25">
      <c r="A1031" t="s">
        <v>742</v>
      </c>
      <c r="B1031" t="s">
        <v>485</v>
      </c>
      <c r="C1031" t="s">
        <v>257</v>
      </c>
      <c r="D1031" t="s">
        <v>259</v>
      </c>
      <c r="E1031" t="s">
        <v>270</v>
      </c>
      <c r="F1031" t="s">
        <v>28</v>
      </c>
      <c r="G1031" s="8">
        <v>37316</v>
      </c>
      <c r="H1031" t="s">
        <v>29</v>
      </c>
      <c r="I1031" s="7">
        <v>0</v>
      </c>
      <c r="L1031" s="7">
        <v>87556207</v>
      </c>
      <c r="M1031">
        <v>1</v>
      </c>
    </row>
    <row r="1032" spans="1:13" x14ac:dyDescent="0.25">
      <c r="A1032" t="s">
        <v>743</v>
      </c>
      <c r="B1032" t="s">
        <v>485</v>
      </c>
      <c r="C1032" t="s">
        <v>257</v>
      </c>
      <c r="D1032" t="s">
        <v>260</v>
      </c>
      <c r="E1032" t="s">
        <v>270</v>
      </c>
      <c r="F1032" t="s">
        <v>28</v>
      </c>
      <c r="G1032" s="8">
        <v>37316</v>
      </c>
      <c r="H1032" t="s">
        <v>29</v>
      </c>
      <c r="I1032" s="7">
        <v>0</v>
      </c>
      <c r="L1032" s="7">
        <v>145097351</v>
      </c>
      <c r="M1032">
        <v>1</v>
      </c>
    </row>
    <row r="1033" spans="1:13" x14ac:dyDescent="0.25">
      <c r="A1033" t="s">
        <v>744</v>
      </c>
      <c r="B1033" t="s">
        <v>485</v>
      </c>
      <c r="C1033" t="s">
        <v>257</v>
      </c>
      <c r="D1033" t="s">
        <v>261</v>
      </c>
      <c r="E1033" t="s">
        <v>270</v>
      </c>
      <c r="F1033" t="s">
        <v>28</v>
      </c>
      <c r="G1033" s="8">
        <v>37316</v>
      </c>
      <c r="H1033" t="s">
        <v>29</v>
      </c>
      <c r="I1033" s="7">
        <v>0</v>
      </c>
      <c r="L1033" s="7">
        <v>88988160</v>
      </c>
      <c r="M1033">
        <v>1</v>
      </c>
    </row>
    <row r="1034" spans="1:13" x14ac:dyDescent="0.25">
      <c r="A1034" t="s">
        <v>745</v>
      </c>
      <c r="B1034" t="s">
        <v>486</v>
      </c>
      <c r="C1034" t="s">
        <v>262</v>
      </c>
      <c r="D1034" t="s">
        <v>263</v>
      </c>
      <c r="E1034" t="s">
        <v>270</v>
      </c>
      <c r="F1034" t="s">
        <v>28</v>
      </c>
      <c r="G1034" s="8">
        <v>37316</v>
      </c>
      <c r="H1034" t="s">
        <v>29</v>
      </c>
      <c r="I1034" s="7">
        <v>0</v>
      </c>
      <c r="L1034" s="7">
        <v>27282552000</v>
      </c>
      <c r="M1034">
        <v>1</v>
      </c>
    </row>
    <row r="1035" spans="1:13" x14ac:dyDescent="0.25">
      <c r="A1035" t="s">
        <v>746</v>
      </c>
      <c r="B1035" t="s">
        <v>486</v>
      </c>
      <c r="C1035" t="s">
        <v>262</v>
      </c>
      <c r="D1035" t="s">
        <v>264</v>
      </c>
      <c r="E1035" t="s">
        <v>270</v>
      </c>
      <c r="F1035" t="s">
        <v>28</v>
      </c>
      <c r="G1035" s="8">
        <v>37316</v>
      </c>
      <c r="H1035" t="s">
        <v>29</v>
      </c>
      <c r="I1035" s="7">
        <v>0</v>
      </c>
      <c r="L1035" s="7">
        <v>5427913000</v>
      </c>
      <c r="M1035">
        <v>1</v>
      </c>
    </row>
    <row r="1036" spans="1:13" x14ac:dyDescent="0.25">
      <c r="A1036" t="s">
        <v>747</v>
      </c>
      <c r="B1036" t="s">
        <v>486</v>
      </c>
      <c r="C1036" t="s">
        <v>262</v>
      </c>
      <c r="D1036" t="s">
        <v>265</v>
      </c>
      <c r="E1036" t="s">
        <v>270</v>
      </c>
      <c r="F1036" s="8" t="s">
        <v>28</v>
      </c>
      <c r="G1036" s="8">
        <v>37316</v>
      </c>
      <c r="H1036" t="s">
        <v>29</v>
      </c>
      <c r="I1036" s="7">
        <v>0</v>
      </c>
      <c r="L1036" s="7">
        <v>950652000</v>
      </c>
      <c r="M1036">
        <v>1</v>
      </c>
    </row>
    <row r="1037" spans="1:13" x14ac:dyDescent="0.25">
      <c r="A1037" t="s">
        <v>748</v>
      </c>
      <c r="B1037" t="s">
        <v>486</v>
      </c>
      <c r="C1037" t="s">
        <v>262</v>
      </c>
      <c r="D1037" t="s">
        <v>203</v>
      </c>
      <c r="E1037" t="s">
        <v>269</v>
      </c>
      <c r="F1037" s="8" t="s">
        <v>28</v>
      </c>
      <c r="G1037" s="8">
        <v>37316</v>
      </c>
      <c r="H1037" t="s">
        <v>29</v>
      </c>
      <c r="I1037" s="7">
        <v>12525000</v>
      </c>
      <c r="L1037" s="7">
        <v>134097058000</v>
      </c>
      <c r="M1037">
        <v>1</v>
      </c>
    </row>
    <row r="1038" spans="1:13" x14ac:dyDescent="0.25">
      <c r="A1038" t="s">
        <v>749</v>
      </c>
      <c r="B1038" t="s">
        <v>332</v>
      </c>
      <c r="C1038" t="s">
        <v>266</v>
      </c>
      <c r="D1038" t="s">
        <v>267</v>
      </c>
      <c r="E1038" t="s">
        <v>270</v>
      </c>
      <c r="F1038" s="8" t="s">
        <v>28</v>
      </c>
      <c r="G1038" s="8">
        <v>37316</v>
      </c>
      <c r="H1038" t="s">
        <v>29</v>
      </c>
      <c r="I1038" s="7">
        <v>0</v>
      </c>
      <c r="L1038" s="7">
        <v>2421364394</v>
      </c>
      <c r="M1038">
        <v>1</v>
      </c>
    </row>
    <row r="1039" spans="1:13" x14ac:dyDescent="0.25">
      <c r="A1039" t="s">
        <v>750</v>
      </c>
      <c r="B1039" t="s">
        <v>332</v>
      </c>
      <c r="C1039" t="s">
        <v>266</v>
      </c>
      <c r="D1039" t="s">
        <v>590</v>
      </c>
      <c r="E1039" t="s">
        <v>270</v>
      </c>
      <c r="F1039" s="8" t="s">
        <v>28</v>
      </c>
      <c r="G1039" s="8">
        <v>37316</v>
      </c>
      <c r="H1039" t="s">
        <v>29</v>
      </c>
      <c r="I1039" s="7">
        <v>0</v>
      </c>
      <c r="L1039" s="7">
        <v>1946905414</v>
      </c>
      <c r="M1039">
        <v>1</v>
      </c>
    </row>
    <row r="1040" spans="1:13" x14ac:dyDescent="0.25">
      <c r="A1040" t="s">
        <v>751</v>
      </c>
      <c r="B1040" t="s">
        <v>332</v>
      </c>
      <c r="C1040" t="s">
        <v>266</v>
      </c>
      <c r="D1040" t="s">
        <v>582</v>
      </c>
      <c r="E1040" t="s">
        <v>270</v>
      </c>
      <c r="F1040" s="8" t="s">
        <v>28</v>
      </c>
      <c r="G1040" s="8">
        <v>37316</v>
      </c>
      <c r="H1040" t="s">
        <v>29</v>
      </c>
      <c r="I1040" s="7">
        <v>0</v>
      </c>
      <c r="L1040" s="7">
        <v>102527329</v>
      </c>
      <c r="M1040">
        <v>1</v>
      </c>
    </row>
    <row r="1041" spans="1:13" x14ac:dyDescent="0.25">
      <c r="A1041" t="s">
        <v>752</v>
      </c>
      <c r="B1041" t="s">
        <v>332</v>
      </c>
      <c r="C1041" t="s">
        <v>266</v>
      </c>
      <c r="D1041" t="s">
        <v>203</v>
      </c>
      <c r="E1041" t="s">
        <v>269</v>
      </c>
      <c r="F1041" s="8" t="s">
        <v>28</v>
      </c>
      <c r="G1041" s="8">
        <v>37316</v>
      </c>
      <c r="H1041" t="s">
        <v>29</v>
      </c>
      <c r="I1041" s="7">
        <v>169522313</v>
      </c>
      <c r="L1041" s="7">
        <v>260926476812</v>
      </c>
      <c r="M1041">
        <v>1</v>
      </c>
    </row>
    <row r="1042" spans="1:13" x14ac:dyDescent="0.25">
      <c r="A1042" t="s">
        <v>753</v>
      </c>
      <c r="B1042" t="s">
        <v>487</v>
      </c>
      <c r="C1042" t="s">
        <v>207</v>
      </c>
      <c r="D1042" t="s">
        <v>208</v>
      </c>
      <c r="E1042" t="s">
        <v>270</v>
      </c>
      <c r="F1042" s="8" t="s">
        <v>28</v>
      </c>
      <c r="G1042" s="8">
        <v>37316</v>
      </c>
      <c r="H1042" t="s">
        <v>29</v>
      </c>
      <c r="I1042" s="7">
        <v>0</v>
      </c>
      <c r="L1042" s="7">
        <v>2389556713</v>
      </c>
      <c r="M1042">
        <v>1</v>
      </c>
    </row>
    <row r="1043" spans="1:13" x14ac:dyDescent="0.25">
      <c r="A1043" t="s">
        <v>754</v>
      </c>
      <c r="B1043" t="s">
        <v>487</v>
      </c>
      <c r="C1043" t="s">
        <v>207</v>
      </c>
      <c r="D1043" t="s">
        <v>209</v>
      </c>
      <c r="E1043" t="s">
        <v>270</v>
      </c>
      <c r="F1043" s="8" t="s">
        <v>28</v>
      </c>
      <c r="G1043" s="8">
        <v>37316</v>
      </c>
      <c r="H1043" t="s">
        <v>29</v>
      </c>
      <c r="I1043" s="7">
        <v>0</v>
      </c>
      <c r="L1043" s="7">
        <v>5701620841</v>
      </c>
      <c r="M1043">
        <v>1</v>
      </c>
    </row>
    <row r="1044" spans="1:13" x14ac:dyDescent="0.25">
      <c r="A1044" t="s">
        <v>755</v>
      </c>
      <c r="B1044" t="s">
        <v>487</v>
      </c>
      <c r="C1044" t="s">
        <v>207</v>
      </c>
      <c r="D1044" t="s">
        <v>210</v>
      </c>
      <c r="E1044" t="s">
        <v>270</v>
      </c>
      <c r="F1044" s="8" t="s">
        <v>28</v>
      </c>
      <c r="G1044" s="8">
        <v>37316</v>
      </c>
      <c r="H1044" t="s">
        <v>29</v>
      </c>
      <c r="I1044" s="7">
        <v>0</v>
      </c>
      <c r="L1044" s="7">
        <v>326696832</v>
      </c>
      <c r="M1044">
        <v>1</v>
      </c>
    </row>
    <row r="1045" spans="1:13" x14ac:dyDescent="0.25">
      <c r="A1045" t="s">
        <v>756</v>
      </c>
      <c r="B1045" t="s">
        <v>487</v>
      </c>
      <c r="C1045" t="s">
        <v>207</v>
      </c>
      <c r="D1045" t="s">
        <v>211</v>
      </c>
      <c r="E1045" t="s">
        <v>269</v>
      </c>
      <c r="F1045" s="8" t="s">
        <v>28</v>
      </c>
      <c r="G1045" s="8">
        <v>37316</v>
      </c>
      <c r="H1045" t="s">
        <v>29</v>
      </c>
      <c r="I1045" s="7">
        <v>280802158</v>
      </c>
      <c r="L1045" s="7">
        <v>370042694916</v>
      </c>
      <c r="M1045">
        <v>1</v>
      </c>
    </row>
    <row r="1046" spans="1:13" x14ac:dyDescent="0.25">
      <c r="A1046" t="s">
        <v>757</v>
      </c>
      <c r="B1046" t="s">
        <v>487</v>
      </c>
      <c r="C1046" t="s">
        <v>207</v>
      </c>
      <c r="D1046" t="s">
        <v>385</v>
      </c>
      <c r="E1046" t="s">
        <v>270</v>
      </c>
      <c r="F1046" s="8" t="s">
        <v>28</v>
      </c>
      <c r="G1046" s="8">
        <v>37316</v>
      </c>
      <c r="H1046" t="s">
        <v>29</v>
      </c>
      <c r="I1046" s="7">
        <v>0</v>
      </c>
      <c r="L1046" s="7">
        <v>777116048</v>
      </c>
      <c r="M1046">
        <v>1</v>
      </c>
    </row>
    <row r="1047" spans="1:13" x14ac:dyDescent="0.25">
      <c r="A1047" t="s">
        <v>665</v>
      </c>
      <c r="B1047" t="s">
        <v>469</v>
      </c>
      <c r="C1047" t="s">
        <v>212</v>
      </c>
      <c r="D1047" t="s">
        <v>213</v>
      </c>
      <c r="E1047" t="s">
        <v>270</v>
      </c>
      <c r="F1047" s="8" t="s">
        <v>30</v>
      </c>
      <c r="G1047" s="8">
        <v>37681</v>
      </c>
      <c r="H1047" t="s">
        <v>31</v>
      </c>
      <c r="I1047" s="7">
        <v>0</v>
      </c>
      <c r="L1047" s="7">
        <v>1209774000</v>
      </c>
      <c r="M1047">
        <v>1</v>
      </c>
    </row>
    <row r="1048" spans="1:13" x14ac:dyDescent="0.25">
      <c r="A1048" t="s">
        <v>666</v>
      </c>
      <c r="B1048" t="s">
        <v>469</v>
      </c>
      <c r="C1048" t="s">
        <v>212</v>
      </c>
      <c r="D1048" t="s">
        <v>214</v>
      </c>
      <c r="E1048" t="s">
        <v>270</v>
      </c>
      <c r="F1048" t="s">
        <v>30</v>
      </c>
      <c r="G1048" s="8">
        <v>37681</v>
      </c>
      <c r="H1048" t="s">
        <v>31</v>
      </c>
      <c r="I1048" s="7">
        <v>0</v>
      </c>
      <c r="L1048" s="7">
        <v>10185099000</v>
      </c>
      <c r="M1048">
        <v>1</v>
      </c>
    </row>
    <row r="1049" spans="1:13" x14ac:dyDescent="0.25">
      <c r="A1049" t="s">
        <v>667</v>
      </c>
      <c r="B1049" t="s">
        <v>469</v>
      </c>
      <c r="C1049" t="s">
        <v>212</v>
      </c>
      <c r="D1049" t="s">
        <v>370</v>
      </c>
      <c r="E1049" t="s">
        <v>270</v>
      </c>
      <c r="F1049" t="s">
        <v>30</v>
      </c>
      <c r="G1049" s="8">
        <v>37681</v>
      </c>
      <c r="H1049" t="s">
        <v>31</v>
      </c>
      <c r="I1049" s="7">
        <v>0</v>
      </c>
      <c r="L1049" s="7">
        <v>7250762000</v>
      </c>
      <c r="M1049">
        <v>1</v>
      </c>
    </row>
    <row r="1050" spans="1:13" x14ac:dyDescent="0.25">
      <c r="A1050" t="s">
        <v>668</v>
      </c>
      <c r="B1050" t="s">
        <v>469</v>
      </c>
      <c r="C1050" t="s">
        <v>212</v>
      </c>
      <c r="D1050" t="s">
        <v>365</v>
      </c>
      <c r="E1050" t="s">
        <v>270</v>
      </c>
      <c r="F1050" t="s">
        <v>30</v>
      </c>
      <c r="G1050" s="8">
        <v>37681</v>
      </c>
      <c r="H1050" t="s">
        <v>31</v>
      </c>
      <c r="I1050" s="7">
        <v>0</v>
      </c>
      <c r="L1050" s="7">
        <v>22153880000</v>
      </c>
      <c r="M1050">
        <v>1</v>
      </c>
    </row>
    <row r="1051" spans="1:13" x14ac:dyDescent="0.25">
      <c r="A1051" t="s">
        <v>669</v>
      </c>
      <c r="B1051" t="s">
        <v>469</v>
      </c>
      <c r="C1051" t="s">
        <v>212</v>
      </c>
      <c r="D1051" t="s">
        <v>364</v>
      </c>
      <c r="E1051" t="s">
        <v>270</v>
      </c>
      <c r="F1051" t="s">
        <v>30</v>
      </c>
      <c r="G1051" s="8">
        <v>37681</v>
      </c>
      <c r="H1051" t="s">
        <v>31</v>
      </c>
      <c r="I1051" s="7">
        <v>0</v>
      </c>
      <c r="L1051" s="7">
        <v>31842258000</v>
      </c>
      <c r="M1051">
        <v>1</v>
      </c>
    </row>
    <row r="1052" spans="1:13" x14ac:dyDescent="0.25">
      <c r="A1052" t="s">
        <v>670</v>
      </c>
      <c r="B1052" t="s">
        <v>469</v>
      </c>
      <c r="C1052" t="s">
        <v>212</v>
      </c>
      <c r="D1052" t="s">
        <v>573</v>
      </c>
      <c r="E1052" t="s">
        <v>270</v>
      </c>
      <c r="F1052" t="s">
        <v>30</v>
      </c>
      <c r="G1052" s="8">
        <v>37681</v>
      </c>
      <c r="H1052" t="s">
        <v>31</v>
      </c>
      <c r="I1052" s="7">
        <v>0</v>
      </c>
      <c r="L1052" s="7">
        <v>16763779000</v>
      </c>
      <c r="M1052">
        <v>1</v>
      </c>
    </row>
    <row r="1053" spans="1:13" x14ac:dyDescent="0.25">
      <c r="A1053" t="s">
        <v>671</v>
      </c>
      <c r="B1053" t="s">
        <v>469</v>
      </c>
      <c r="C1053" t="s">
        <v>212</v>
      </c>
      <c r="D1053" t="s">
        <v>362</v>
      </c>
      <c r="E1053" t="s">
        <v>270</v>
      </c>
      <c r="F1053" t="s">
        <v>30</v>
      </c>
      <c r="G1053" s="8">
        <v>37681</v>
      </c>
      <c r="H1053" t="s">
        <v>31</v>
      </c>
      <c r="I1053" s="7">
        <v>0</v>
      </c>
      <c r="L1053" s="7">
        <v>58491556000</v>
      </c>
      <c r="M1053">
        <v>1</v>
      </c>
    </row>
    <row r="1054" spans="1:13" x14ac:dyDescent="0.25">
      <c r="A1054" t="s">
        <v>672</v>
      </c>
      <c r="B1054" t="s">
        <v>470</v>
      </c>
      <c r="C1054" t="s">
        <v>292</v>
      </c>
      <c r="D1054" t="s">
        <v>307</v>
      </c>
      <c r="E1054" t="s">
        <v>270</v>
      </c>
      <c r="F1054" s="8" t="s">
        <v>30</v>
      </c>
      <c r="G1054" s="8">
        <v>37681</v>
      </c>
      <c r="H1054" t="s">
        <v>31</v>
      </c>
      <c r="I1054" s="7">
        <v>0</v>
      </c>
      <c r="L1054" s="7">
        <v>9764336905</v>
      </c>
      <c r="M1054">
        <v>1</v>
      </c>
    </row>
    <row r="1055" spans="1:13" x14ac:dyDescent="0.25">
      <c r="A1055" t="s">
        <v>673</v>
      </c>
      <c r="B1055" t="s">
        <v>470</v>
      </c>
      <c r="C1055" t="s">
        <v>292</v>
      </c>
      <c r="D1055" t="s">
        <v>206</v>
      </c>
      <c r="E1055" t="s">
        <v>270</v>
      </c>
      <c r="F1055" s="8" t="s">
        <v>30</v>
      </c>
      <c r="G1055" s="8">
        <v>37681</v>
      </c>
      <c r="H1055" t="s">
        <v>31</v>
      </c>
      <c r="I1055" s="7">
        <v>0</v>
      </c>
      <c r="L1055" s="7">
        <v>5411649516</v>
      </c>
      <c r="M1055">
        <v>1</v>
      </c>
    </row>
    <row r="1056" spans="1:13" x14ac:dyDescent="0.25">
      <c r="A1056" t="s">
        <v>674</v>
      </c>
      <c r="B1056" t="s">
        <v>470</v>
      </c>
      <c r="C1056" t="s">
        <v>292</v>
      </c>
      <c r="D1056" t="s">
        <v>203</v>
      </c>
      <c r="E1056" t="s">
        <v>269</v>
      </c>
      <c r="F1056" s="8" t="s">
        <v>30</v>
      </c>
      <c r="G1056" s="8">
        <v>37681</v>
      </c>
      <c r="H1056" t="s">
        <v>31</v>
      </c>
      <c r="I1056" s="7">
        <v>0</v>
      </c>
      <c r="L1056" s="7">
        <v>599483569520</v>
      </c>
      <c r="M1056">
        <v>1</v>
      </c>
    </row>
    <row r="1057" spans="1:13" x14ac:dyDescent="0.25">
      <c r="A1057" t="s">
        <v>675</v>
      </c>
      <c r="B1057" t="s">
        <v>470</v>
      </c>
      <c r="C1057" t="s">
        <v>292</v>
      </c>
      <c r="D1057" t="s">
        <v>306</v>
      </c>
      <c r="E1057" t="s">
        <v>270</v>
      </c>
      <c r="F1057" s="8" t="s">
        <v>30</v>
      </c>
      <c r="G1057" s="8">
        <v>37681</v>
      </c>
      <c r="H1057" t="s">
        <v>31</v>
      </c>
      <c r="I1057" s="7">
        <v>0</v>
      </c>
      <c r="L1057" s="7">
        <v>9122399685</v>
      </c>
      <c r="M1057">
        <v>1</v>
      </c>
    </row>
    <row r="1058" spans="1:13" x14ac:dyDescent="0.25">
      <c r="A1058" t="s">
        <v>676</v>
      </c>
      <c r="B1058" t="s">
        <v>331</v>
      </c>
      <c r="C1058" t="s">
        <v>215</v>
      </c>
      <c r="D1058" t="s">
        <v>251</v>
      </c>
      <c r="E1058" t="s">
        <v>269</v>
      </c>
      <c r="F1058" s="8" t="s">
        <v>30</v>
      </c>
      <c r="G1058" s="8">
        <v>37681</v>
      </c>
      <c r="H1058" t="s">
        <v>31</v>
      </c>
      <c r="I1058" s="7">
        <v>0</v>
      </c>
      <c r="L1058" s="7">
        <v>310261377494</v>
      </c>
      <c r="M1058">
        <v>1</v>
      </c>
    </row>
    <row r="1059" spans="1:13" x14ac:dyDescent="0.25">
      <c r="A1059" t="s">
        <v>677</v>
      </c>
      <c r="B1059" t="s">
        <v>331</v>
      </c>
      <c r="C1059" t="s">
        <v>215</v>
      </c>
      <c r="D1059" t="s">
        <v>216</v>
      </c>
      <c r="E1059" t="s">
        <v>269</v>
      </c>
      <c r="F1059" s="8" t="s">
        <v>30</v>
      </c>
      <c r="G1059" s="8">
        <v>37681</v>
      </c>
      <c r="H1059" t="s">
        <v>31</v>
      </c>
      <c r="I1059" s="7">
        <v>0</v>
      </c>
      <c r="L1059" s="7">
        <v>15226914126</v>
      </c>
      <c r="M1059">
        <v>1</v>
      </c>
    </row>
    <row r="1060" spans="1:13" x14ac:dyDescent="0.25">
      <c r="A1060" t="s">
        <v>678</v>
      </c>
      <c r="B1060" t="s">
        <v>331</v>
      </c>
      <c r="C1060" t="s">
        <v>215</v>
      </c>
      <c r="D1060" t="s">
        <v>217</v>
      </c>
      <c r="E1060" t="s">
        <v>269</v>
      </c>
      <c r="F1060" t="s">
        <v>30</v>
      </c>
      <c r="G1060" s="8">
        <v>37681</v>
      </c>
      <c r="H1060" t="s">
        <v>31</v>
      </c>
      <c r="I1060" s="7">
        <v>0</v>
      </c>
      <c r="L1060" s="7">
        <v>67671087956</v>
      </c>
      <c r="M1060">
        <v>1</v>
      </c>
    </row>
    <row r="1061" spans="1:13" x14ac:dyDescent="0.25">
      <c r="A1061" t="s">
        <v>679</v>
      </c>
      <c r="B1061" t="s">
        <v>333</v>
      </c>
      <c r="C1061" t="s">
        <v>533</v>
      </c>
      <c r="D1061" t="s">
        <v>203</v>
      </c>
      <c r="E1061" t="s">
        <v>269</v>
      </c>
      <c r="F1061" t="s">
        <v>30</v>
      </c>
      <c r="G1061" s="8">
        <v>37681</v>
      </c>
      <c r="H1061" t="s">
        <v>31</v>
      </c>
      <c r="I1061" s="7">
        <v>0</v>
      </c>
      <c r="L1061" s="7">
        <v>60695593000</v>
      </c>
      <c r="M1061">
        <v>1</v>
      </c>
    </row>
    <row r="1062" spans="1:13" x14ac:dyDescent="0.25">
      <c r="A1062" t="s">
        <v>680</v>
      </c>
      <c r="B1062" t="s">
        <v>471</v>
      </c>
      <c r="C1062" t="s">
        <v>219</v>
      </c>
      <c r="D1062" t="s">
        <v>203</v>
      </c>
      <c r="E1062" t="s">
        <v>269</v>
      </c>
      <c r="F1062" t="s">
        <v>30</v>
      </c>
      <c r="G1062" s="8">
        <v>37681</v>
      </c>
      <c r="H1062" t="s">
        <v>31</v>
      </c>
      <c r="I1062" s="7">
        <v>0</v>
      </c>
      <c r="L1062" s="7">
        <v>278736778404</v>
      </c>
      <c r="M1062">
        <v>1</v>
      </c>
    </row>
    <row r="1063" spans="1:13" x14ac:dyDescent="0.25">
      <c r="A1063" t="s">
        <v>681</v>
      </c>
      <c r="B1063" t="s">
        <v>471</v>
      </c>
      <c r="C1063" t="s">
        <v>219</v>
      </c>
      <c r="D1063" t="s">
        <v>457</v>
      </c>
      <c r="E1063" t="s">
        <v>270</v>
      </c>
      <c r="F1063" t="s">
        <v>30</v>
      </c>
      <c r="G1063" s="8">
        <v>37681</v>
      </c>
      <c r="H1063" t="s">
        <v>31</v>
      </c>
      <c r="I1063" s="7">
        <v>0</v>
      </c>
      <c r="L1063" s="7">
        <v>150706287</v>
      </c>
      <c r="M1063">
        <v>1</v>
      </c>
    </row>
    <row r="1064" spans="1:13" x14ac:dyDescent="0.25">
      <c r="A1064" t="s">
        <v>682</v>
      </c>
      <c r="B1064" t="s">
        <v>471</v>
      </c>
      <c r="C1064" t="s">
        <v>219</v>
      </c>
      <c r="D1064" t="s">
        <v>381</v>
      </c>
      <c r="E1064" t="s">
        <v>270</v>
      </c>
      <c r="F1064" t="s">
        <v>30</v>
      </c>
      <c r="G1064" s="8">
        <v>37681</v>
      </c>
      <c r="H1064" t="s">
        <v>31</v>
      </c>
      <c r="I1064" s="7">
        <v>0</v>
      </c>
      <c r="L1064" s="7">
        <v>1331924172</v>
      </c>
      <c r="M1064">
        <v>1</v>
      </c>
    </row>
    <row r="1065" spans="1:13" x14ac:dyDescent="0.25">
      <c r="A1065" t="s">
        <v>683</v>
      </c>
      <c r="B1065" t="s">
        <v>472</v>
      </c>
      <c r="C1065" t="s">
        <v>220</v>
      </c>
      <c r="D1065" t="s">
        <v>221</v>
      </c>
      <c r="E1065" t="s">
        <v>270</v>
      </c>
      <c r="F1065" t="s">
        <v>30</v>
      </c>
      <c r="G1065" s="8">
        <v>37681</v>
      </c>
      <c r="H1065" t="s">
        <v>31</v>
      </c>
      <c r="I1065" s="7">
        <v>0</v>
      </c>
      <c r="L1065" s="7">
        <v>210379447000</v>
      </c>
      <c r="M1065">
        <v>1</v>
      </c>
    </row>
    <row r="1066" spans="1:13" x14ac:dyDescent="0.25">
      <c r="A1066" t="s">
        <v>684</v>
      </c>
      <c r="B1066" t="s">
        <v>472</v>
      </c>
      <c r="C1066" t="s">
        <v>220</v>
      </c>
      <c r="D1066" t="s">
        <v>222</v>
      </c>
      <c r="E1066" t="s">
        <v>270</v>
      </c>
      <c r="F1066" t="s">
        <v>30</v>
      </c>
      <c r="G1066" s="8">
        <v>37681</v>
      </c>
      <c r="H1066" t="s">
        <v>31</v>
      </c>
      <c r="I1066" s="7">
        <v>0</v>
      </c>
      <c r="L1066" s="7">
        <v>35195197000</v>
      </c>
      <c r="M1066">
        <v>1</v>
      </c>
    </row>
    <row r="1067" spans="1:13" x14ac:dyDescent="0.25">
      <c r="A1067" t="s">
        <v>685</v>
      </c>
      <c r="B1067" t="s">
        <v>472</v>
      </c>
      <c r="C1067" t="s">
        <v>220</v>
      </c>
      <c r="D1067" t="s">
        <v>223</v>
      </c>
      <c r="E1067" t="s">
        <v>270</v>
      </c>
      <c r="F1067" t="s">
        <v>30</v>
      </c>
      <c r="G1067" s="8">
        <v>37681</v>
      </c>
      <c r="H1067" t="s">
        <v>31</v>
      </c>
      <c r="I1067" s="7">
        <v>0</v>
      </c>
      <c r="L1067" s="7">
        <v>54187851000</v>
      </c>
      <c r="M1067">
        <v>1</v>
      </c>
    </row>
    <row r="1068" spans="1:13" x14ac:dyDescent="0.25">
      <c r="A1068" t="s">
        <v>686</v>
      </c>
      <c r="B1068" t="s">
        <v>472</v>
      </c>
      <c r="C1068" t="s">
        <v>220</v>
      </c>
      <c r="D1068" t="s">
        <v>224</v>
      </c>
      <c r="E1068" t="s">
        <v>270</v>
      </c>
      <c r="F1068" t="s">
        <v>30</v>
      </c>
      <c r="G1068" s="8">
        <v>37681</v>
      </c>
      <c r="H1068" t="s">
        <v>31</v>
      </c>
      <c r="I1068" s="7">
        <v>0</v>
      </c>
      <c r="L1068" s="7">
        <v>3835522000</v>
      </c>
      <c r="M1068">
        <v>1</v>
      </c>
    </row>
    <row r="1069" spans="1:13" x14ac:dyDescent="0.25">
      <c r="A1069" t="s">
        <v>687</v>
      </c>
      <c r="B1069" t="s">
        <v>472</v>
      </c>
      <c r="C1069" t="s">
        <v>220</v>
      </c>
      <c r="D1069" t="s">
        <v>305</v>
      </c>
      <c r="E1069" t="s">
        <v>270</v>
      </c>
      <c r="F1069" t="s">
        <v>30</v>
      </c>
      <c r="G1069" s="8">
        <v>37681</v>
      </c>
      <c r="H1069" t="s">
        <v>31</v>
      </c>
      <c r="I1069" s="7">
        <v>0</v>
      </c>
      <c r="L1069" s="7">
        <v>0</v>
      </c>
      <c r="M1069">
        <v>1</v>
      </c>
    </row>
    <row r="1070" spans="1:13" x14ac:dyDescent="0.25">
      <c r="A1070" t="s">
        <v>688</v>
      </c>
      <c r="B1070" t="s">
        <v>472</v>
      </c>
      <c r="C1070" t="s">
        <v>220</v>
      </c>
      <c r="D1070" t="s">
        <v>203</v>
      </c>
      <c r="E1070" t="s">
        <v>269</v>
      </c>
      <c r="F1070" t="s">
        <v>30</v>
      </c>
      <c r="G1070" s="8">
        <v>37681</v>
      </c>
      <c r="H1070" t="s">
        <v>31</v>
      </c>
      <c r="I1070" s="7">
        <v>0</v>
      </c>
      <c r="L1070" s="7">
        <v>150910896000</v>
      </c>
      <c r="M1070">
        <v>1</v>
      </c>
    </row>
    <row r="1071" spans="1:13" x14ac:dyDescent="0.25">
      <c r="A1071" t="s">
        <v>689</v>
      </c>
      <c r="B1071" t="s">
        <v>473</v>
      </c>
      <c r="C1071" t="s">
        <v>225</v>
      </c>
      <c r="D1071" t="s">
        <v>366</v>
      </c>
      <c r="E1071" t="s">
        <v>270</v>
      </c>
      <c r="F1071" t="s">
        <v>30</v>
      </c>
      <c r="G1071" s="8">
        <v>37681</v>
      </c>
      <c r="H1071" t="s">
        <v>31</v>
      </c>
      <c r="I1071" s="7">
        <v>0</v>
      </c>
      <c r="L1071" s="7">
        <v>3439632410</v>
      </c>
      <c r="M1071">
        <v>1</v>
      </c>
    </row>
    <row r="1072" spans="1:13" x14ac:dyDescent="0.25">
      <c r="A1072" t="s">
        <v>690</v>
      </c>
      <c r="B1072" t="s">
        <v>473</v>
      </c>
      <c r="C1072" t="s">
        <v>225</v>
      </c>
      <c r="D1072" t="s">
        <v>367</v>
      </c>
      <c r="E1072" t="s">
        <v>270</v>
      </c>
      <c r="F1072" t="s">
        <v>30</v>
      </c>
      <c r="G1072" s="8">
        <v>37681</v>
      </c>
      <c r="H1072" t="s">
        <v>31</v>
      </c>
      <c r="I1072" s="7">
        <v>0</v>
      </c>
      <c r="L1072" s="7">
        <v>3601903742</v>
      </c>
      <c r="M1072">
        <v>1</v>
      </c>
    </row>
    <row r="1073" spans="1:13" x14ac:dyDescent="0.25">
      <c r="A1073" t="s">
        <v>691</v>
      </c>
      <c r="B1073" t="s">
        <v>473</v>
      </c>
      <c r="C1073" t="s">
        <v>225</v>
      </c>
      <c r="D1073" t="s">
        <v>373</v>
      </c>
      <c r="E1073" t="s">
        <v>270</v>
      </c>
      <c r="F1073" t="s">
        <v>30</v>
      </c>
      <c r="G1073" s="8">
        <v>37681</v>
      </c>
      <c r="H1073" t="s">
        <v>31</v>
      </c>
      <c r="I1073" s="7">
        <v>0</v>
      </c>
      <c r="L1073" s="7">
        <v>2032897322</v>
      </c>
      <c r="M1073">
        <v>1</v>
      </c>
    </row>
    <row r="1074" spans="1:13" x14ac:dyDescent="0.25">
      <c r="A1074" t="s">
        <v>692</v>
      </c>
      <c r="B1074" t="s">
        <v>473</v>
      </c>
      <c r="C1074" t="s">
        <v>225</v>
      </c>
      <c r="D1074" t="s">
        <v>203</v>
      </c>
      <c r="E1074" t="s">
        <v>269</v>
      </c>
      <c r="F1074" t="s">
        <v>30</v>
      </c>
      <c r="G1074" s="8">
        <v>37681</v>
      </c>
      <c r="H1074" t="s">
        <v>31</v>
      </c>
      <c r="I1074" s="7">
        <v>0</v>
      </c>
      <c r="L1074" s="7">
        <v>983182712065</v>
      </c>
      <c r="M1074">
        <v>1</v>
      </c>
    </row>
    <row r="1075" spans="1:13" x14ac:dyDescent="0.25">
      <c r="A1075" t="s">
        <v>693</v>
      </c>
      <c r="B1075" t="s">
        <v>474</v>
      </c>
      <c r="C1075" t="s">
        <v>226</v>
      </c>
      <c r="D1075" t="s">
        <v>227</v>
      </c>
      <c r="E1075" t="s">
        <v>270</v>
      </c>
      <c r="F1075" t="s">
        <v>30</v>
      </c>
      <c r="G1075" s="8">
        <v>37681</v>
      </c>
      <c r="H1075" t="s">
        <v>31</v>
      </c>
      <c r="I1075" s="7">
        <v>0</v>
      </c>
      <c r="L1075" s="7">
        <v>1565286544</v>
      </c>
      <c r="M1075">
        <v>1</v>
      </c>
    </row>
    <row r="1076" spans="1:13" x14ac:dyDescent="0.25">
      <c r="A1076" t="s">
        <v>694</v>
      </c>
      <c r="B1076" t="s">
        <v>474</v>
      </c>
      <c r="C1076" t="s">
        <v>226</v>
      </c>
      <c r="D1076" t="s">
        <v>301</v>
      </c>
      <c r="E1076" t="s">
        <v>270</v>
      </c>
      <c r="F1076" t="s">
        <v>30</v>
      </c>
      <c r="G1076" s="8">
        <v>37681</v>
      </c>
      <c r="H1076" t="s">
        <v>31</v>
      </c>
      <c r="I1076" s="7">
        <v>0</v>
      </c>
      <c r="L1076" s="7">
        <v>4154359457</v>
      </c>
      <c r="M1076">
        <v>1</v>
      </c>
    </row>
    <row r="1077" spans="1:13" x14ac:dyDescent="0.25">
      <c r="A1077" t="s">
        <v>695</v>
      </c>
      <c r="B1077" t="s">
        <v>474</v>
      </c>
      <c r="C1077" t="s">
        <v>226</v>
      </c>
      <c r="D1077" t="s">
        <v>229</v>
      </c>
      <c r="E1077" t="s">
        <v>270</v>
      </c>
      <c r="F1077" t="s">
        <v>30</v>
      </c>
      <c r="G1077" s="8">
        <v>37681</v>
      </c>
      <c r="H1077" t="s">
        <v>31</v>
      </c>
      <c r="I1077" s="7">
        <v>0</v>
      </c>
      <c r="L1077" s="7">
        <v>4178737190</v>
      </c>
      <c r="M1077">
        <v>1</v>
      </c>
    </row>
    <row r="1078" spans="1:13" x14ac:dyDescent="0.25">
      <c r="A1078" t="s">
        <v>696</v>
      </c>
      <c r="B1078" t="s">
        <v>474</v>
      </c>
      <c r="C1078" t="s">
        <v>226</v>
      </c>
      <c r="D1078" t="s">
        <v>230</v>
      </c>
      <c r="E1078" t="s">
        <v>270</v>
      </c>
      <c r="F1078" t="s">
        <v>30</v>
      </c>
      <c r="G1078" s="8">
        <v>37681</v>
      </c>
      <c r="H1078" t="s">
        <v>31</v>
      </c>
      <c r="I1078" s="7">
        <v>0</v>
      </c>
      <c r="L1078" s="7">
        <v>46078829939</v>
      </c>
      <c r="M1078">
        <v>1</v>
      </c>
    </row>
    <row r="1079" spans="1:13" x14ac:dyDescent="0.25">
      <c r="A1079" t="s">
        <v>697</v>
      </c>
      <c r="B1079" t="s">
        <v>474</v>
      </c>
      <c r="C1079" t="s">
        <v>226</v>
      </c>
      <c r="D1079" t="s">
        <v>231</v>
      </c>
      <c r="E1079" t="s">
        <v>270</v>
      </c>
      <c r="F1079" t="s">
        <v>30</v>
      </c>
      <c r="G1079" s="8">
        <v>37681</v>
      </c>
      <c r="H1079" t="s">
        <v>31</v>
      </c>
      <c r="I1079" s="7">
        <v>0</v>
      </c>
      <c r="L1079" s="7">
        <v>733170416</v>
      </c>
      <c r="M1079">
        <v>1</v>
      </c>
    </row>
    <row r="1080" spans="1:13" x14ac:dyDescent="0.25">
      <c r="A1080" t="s">
        <v>698</v>
      </c>
      <c r="B1080" t="s">
        <v>474</v>
      </c>
      <c r="C1080" t="s">
        <v>226</v>
      </c>
      <c r="D1080" t="s">
        <v>232</v>
      </c>
      <c r="E1080" t="s">
        <v>270</v>
      </c>
      <c r="F1080" t="s">
        <v>30</v>
      </c>
      <c r="G1080" s="8">
        <v>37681</v>
      </c>
      <c r="H1080" t="s">
        <v>31</v>
      </c>
      <c r="I1080" s="7">
        <v>0</v>
      </c>
      <c r="L1080" s="7">
        <v>4596812359</v>
      </c>
      <c r="M1080">
        <v>1</v>
      </c>
    </row>
    <row r="1081" spans="1:13" x14ac:dyDescent="0.25">
      <c r="A1081" t="s">
        <v>699</v>
      </c>
      <c r="B1081" t="s">
        <v>474</v>
      </c>
      <c r="C1081" t="s">
        <v>226</v>
      </c>
      <c r="D1081" t="s">
        <v>233</v>
      </c>
      <c r="E1081" t="s">
        <v>270</v>
      </c>
      <c r="F1081" t="s">
        <v>30</v>
      </c>
      <c r="G1081" s="8">
        <v>37681</v>
      </c>
      <c r="H1081" t="s">
        <v>31</v>
      </c>
      <c r="I1081" s="7">
        <v>0</v>
      </c>
      <c r="L1081" s="7">
        <v>6739103718</v>
      </c>
      <c r="M1081">
        <v>1</v>
      </c>
    </row>
    <row r="1082" spans="1:13" x14ac:dyDescent="0.25">
      <c r="A1082" t="s">
        <v>700</v>
      </c>
      <c r="B1082" t="s">
        <v>474</v>
      </c>
      <c r="C1082" t="s">
        <v>226</v>
      </c>
      <c r="D1082" t="s">
        <v>234</v>
      </c>
      <c r="E1082" t="s">
        <v>270</v>
      </c>
      <c r="F1082" t="s">
        <v>30</v>
      </c>
      <c r="G1082" s="8">
        <v>37681</v>
      </c>
      <c r="H1082" t="s">
        <v>31</v>
      </c>
      <c r="I1082" s="7">
        <v>0</v>
      </c>
      <c r="L1082" s="7">
        <v>8239367205</v>
      </c>
      <c r="M1082">
        <v>1</v>
      </c>
    </row>
    <row r="1083" spans="1:13" x14ac:dyDescent="0.25">
      <c r="A1083" t="s">
        <v>701</v>
      </c>
      <c r="B1083" t="s">
        <v>474</v>
      </c>
      <c r="C1083" t="s">
        <v>226</v>
      </c>
      <c r="D1083" t="s">
        <v>235</v>
      </c>
      <c r="E1083" t="s">
        <v>270</v>
      </c>
      <c r="F1083" t="s">
        <v>30</v>
      </c>
      <c r="G1083" s="8">
        <v>37681</v>
      </c>
      <c r="H1083" t="s">
        <v>31</v>
      </c>
      <c r="I1083" s="7">
        <v>0</v>
      </c>
      <c r="L1083" s="7">
        <v>7955312120</v>
      </c>
      <c r="M1083">
        <v>1</v>
      </c>
    </row>
    <row r="1084" spans="1:13" x14ac:dyDescent="0.25">
      <c r="A1084" t="s">
        <v>702</v>
      </c>
      <c r="B1084" t="s">
        <v>474</v>
      </c>
      <c r="C1084" t="s">
        <v>226</v>
      </c>
      <c r="D1084" t="s">
        <v>570</v>
      </c>
      <c r="E1084" t="s">
        <v>270</v>
      </c>
      <c r="F1084" t="s">
        <v>30</v>
      </c>
      <c r="G1084" s="8">
        <v>37681</v>
      </c>
      <c r="H1084" t="s">
        <v>31</v>
      </c>
      <c r="I1084" s="7">
        <v>0</v>
      </c>
      <c r="L1084" s="7">
        <v>186808058</v>
      </c>
      <c r="M1084">
        <v>1</v>
      </c>
    </row>
    <row r="1085" spans="1:13" x14ac:dyDescent="0.25">
      <c r="A1085" t="s">
        <v>703</v>
      </c>
      <c r="B1085" t="s">
        <v>475</v>
      </c>
      <c r="C1085" t="s">
        <v>236</v>
      </c>
      <c r="D1085" t="s">
        <v>628</v>
      </c>
      <c r="E1085" t="s">
        <v>270</v>
      </c>
      <c r="F1085" t="s">
        <v>30</v>
      </c>
      <c r="G1085" s="8">
        <v>37681</v>
      </c>
      <c r="H1085" t="s">
        <v>31</v>
      </c>
      <c r="I1085" s="7">
        <v>0</v>
      </c>
      <c r="L1085" s="7">
        <v>33391986272</v>
      </c>
      <c r="M1085">
        <v>1</v>
      </c>
    </row>
    <row r="1086" spans="1:13" x14ac:dyDescent="0.25">
      <c r="A1086" t="s">
        <v>704</v>
      </c>
      <c r="B1086" t="s">
        <v>475</v>
      </c>
      <c r="C1086" t="s">
        <v>236</v>
      </c>
      <c r="D1086" t="s">
        <v>629</v>
      </c>
      <c r="E1086" t="s">
        <v>270</v>
      </c>
      <c r="F1086" t="s">
        <v>30</v>
      </c>
      <c r="G1086" s="8">
        <v>37681</v>
      </c>
      <c r="H1086" t="s">
        <v>31</v>
      </c>
      <c r="I1086" s="7">
        <v>0</v>
      </c>
      <c r="L1086" s="7">
        <v>28433897982</v>
      </c>
      <c r="M1086">
        <v>1</v>
      </c>
    </row>
    <row r="1087" spans="1:13" x14ac:dyDescent="0.25">
      <c r="A1087" t="s">
        <v>705</v>
      </c>
      <c r="B1087" t="s">
        <v>475</v>
      </c>
      <c r="C1087" t="s">
        <v>236</v>
      </c>
      <c r="D1087" t="s">
        <v>630</v>
      </c>
      <c r="E1087" t="s">
        <v>270</v>
      </c>
      <c r="F1087" t="s">
        <v>30</v>
      </c>
      <c r="G1087" s="8">
        <v>37681</v>
      </c>
      <c r="H1087" t="s">
        <v>31</v>
      </c>
      <c r="I1087" s="7">
        <v>0</v>
      </c>
      <c r="L1087" s="7">
        <v>41655996484</v>
      </c>
      <c r="M1087">
        <v>1</v>
      </c>
    </row>
    <row r="1088" spans="1:13" x14ac:dyDescent="0.25">
      <c r="A1088" t="s">
        <v>706</v>
      </c>
      <c r="B1088" t="s">
        <v>475</v>
      </c>
      <c r="C1088" t="s">
        <v>236</v>
      </c>
      <c r="D1088" t="s">
        <v>631</v>
      </c>
      <c r="E1088" t="s">
        <v>270</v>
      </c>
      <c r="F1088" t="s">
        <v>30</v>
      </c>
      <c r="G1088" s="8">
        <v>37681</v>
      </c>
      <c r="H1088" t="s">
        <v>31</v>
      </c>
      <c r="I1088" s="7">
        <v>0</v>
      </c>
      <c r="L1088" s="7">
        <v>17683096128</v>
      </c>
      <c r="M1088">
        <v>1</v>
      </c>
    </row>
    <row r="1089" spans="1:13" x14ac:dyDescent="0.25">
      <c r="A1089" t="s">
        <v>707</v>
      </c>
      <c r="B1089" t="s">
        <v>475</v>
      </c>
      <c r="C1089" t="s">
        <v>236</v>
      </c>
      <c r="D1089" t="s">
        <v>632</v>
      </c>
      <c r="E1089" t="s">
        <v>269</v>
      </c>
      <c r="F1089" t="s">
        <v>30</v>
      </c>
      <c r="G1089" s="8">
        <v>37681</v>
      </c>
      <c r="H1089" t="s">
        <v>31</v>
      </c>
      <c r="I1089" s="7">
        <v>0</v>
      </c>
      <c r="L1089" s="7">
        <v>38791266538</v>
      </c>
      <c r="M1089">
        <v>1</v>
      </c>
    </row>
    <row r="1090" spans="1:13" x14ac:dyDescent="0.25">
      <c r="A1090" t="s">
        <v>708</v>
      </c>
      <c r="B1090" t="s">
        <v>476</v>
      </c>
      <c r="C1090" t="s">
        <v>237</v>
      </c>
      <c r="D1090" t="s">
        <v>242</v>
      </c>
      <c r="E1090" t="s">
        <v>270</v>
      </c>
      <c r="F1090" s="8" t="s">
        <v>30</v>
      </c>
      <c r="G1090" s="8">
        <v>37681</v>
      </c>
      <c r="H1090" t="s">
        <v>31</v>
      </c>
      <c r="I1090" s="7">
        <v>0</v>
      </c>
      <c r="L1090" s="7">
        <v>77422761</v>
      </c>
      <c r="M1090">
        <v>1</v>
      </c>
    </row>
    <row r="1091" spans="1:13" x14ac:dyDescent="0.25">
      <c r="A1091" t="s">
        <v>709</v>
      </c>
      <c r="B1091" t="s">
        <v>476</v>
      </c>
      <c r="C1091" t="s">
        <v>237</v>
      </c>
      <c r="D1091" t="s">
        <v>228</v>
      </c>
      <c r="E1091" t="s">
        <v>270</v>
      </c>
      <c r="F1091" s="8" t="s">
        <v>30</v>
      </c>
      <c r="G1091" s="8">
        <v>37681</v>
      </c>
      <c r="H1091" t="s">
        <v>31</v>
      </c>
      <c r="I1091" s="7">
        <v>0</v>
      </c>
      <c r="L1091" s="7">
        <v>2672173342</v>
      </c>
      <c r="M1091">
        <v>1</v>
      </c>
    </row>
    <row r="1092" spans="1:13" x14ac:dyDescent="0.25">
      <c r="A1092" t="s">
        <v>710</v>
      </c>
      <c r="B1092" t="s">
        <v>476</v>
      </c>
      <c r="C1092" t="s">
        <v>237</v>
      </c>
      <c r="D1092" t="s">
        <v>464</v>
      </c>
      <c r="E1092" t="s">
        <v>270</v>
      </c>
      <c r="F1092" s="8" t="s">
        <v>30</v>
      </c>
      <c r="G1092" s="8">
        <v>37681</v>
      </c>
      <c r="H1092" t="s">
        <v>31</v>
      </c>
      <c r="I1092" s="7">
        <v>0</v>
      </c>
      <c r="L1092" s="7">
        <v>1120256617</v>
      </c>
      <c r="M1092">
        <v>1</v>
      </c>
    </row>
    <row r="1093" spans="1:13" x14ac:dyDescent="0.25">
      <c r="A1093" t="s">
        <v>711</v>
      </c>
      <c r="B1093" t="s">
        <v>476</v>
      </c>
      <c r="C1093" t="s">
        <v>237</v>
      </c>
      <c r="D1093" t="s">
        <v>238</v>
      </c>
      <c r="E1093" t="s">
        <v>270</v>
      </c>
      <c r="F1093" s="8" t="s">
        <v>30</v>
      </c>
      <c r="G1093" s="8">
        <v>37681</v>
      </c>
      <c r="H1093" t="s">
        <v>31</v>
      </c>
      <c r="I1093" s="7">
        <v>0</v>
      </c>
      <c r="L1093" s="7">
        <v>858542993</v>
      </c>
      <c r="M1093">
        <v>1</v>
      </c>
    </row>
    <row r="1094" spans="1:13" x14ac:dyDescent="0.25">
      <c r="A1094" t="s">
        <v>712</v>
      </c>
      <c r="B1094" t="s">
        <v>476</v>
      </c>
      <c r="C1094" t="s">
        <v>237</v>
      </c>
      <c r="D1094" t="s">
        <v>239</v>
      </c>
      <c r="E1094" t="s">
        <v>270</v>
      </c>
      <c r="F1094" s="8" t="s">
        <v>30</v>
      </c>
      <c r="G1094" s="8">
        <v>37681</v>
      </c>
      <c r="H1094" t="s">
        <v>31</v>
      </c>
      <c r="I1094" s="7">
        <v>0</v>
      </c>
      <c r="L1094" s="7">
        <v>857579764</v>
      </c>
      <c r="M1094">
        <v>1</v>
      </c>
    </row>
    <row r="1095" spans="1:13" x14ac:dyDescent="0.25">
      <c r="A1095" t="s">
        <v>713</v>
      </c>
      <c r="B1095" t="s">
        <v>476</v>
      </c>
      <c r="C1095" t="s">
        <v>237</v>
      </c>
      <c r="D1095" t="s">
        <v>240</v>
      </c>
      <c r="E1095" t="s">
        <v>270</v>
      </c>
      <c r="F1095" s="8" t="s">
        <v>30</v>
      </c>
      <c r="G1095" s="8">
        <v>37681</v>
      </c>
      <c r="H1095" t="s">
        <v>31</v>
      </c>
      <c r="I1095" s="7">
        <v>0</v>
      </c>
      <c r="L1095" s="7">
        <v>93471759</v>
      </c>
      <c r="M1095">
        <v>1</v>
      </c>
    </row>
    <row r="1096" spans="1:13" x14ac:dyDescent="0.25">
      <c r="A1096" t="s">
        <v>714</v>
      </c>
      <c r="B1096" t="s">
        <v>476</v>
      </c>
      <c r="C1096" t="s">
        <v>237</v>
      </c>
      <c r="D1096" t="s">
        <v>241</v>
      </c>
      <c r="E1096" t="s">
        <v>270</v>
      </c>
      <c r="F1096" t="s">
        <v>30</v>
      </c>
      <c r="G1096" s="8">
        <v>37681</v>
      </c>
      <c r="H1096" t="s">
        <v>31</v>
      </c>
      <c r="I1096" s="7">
        <v>0</v>
      </c>
      <c r="L1096" s="7">
        <v>53446428</v>
      </c>
      <c r="M1096">
        <v>1</v>
      </c>
    </row>
    <row r="1097" spans="1:13" x14ac:dyDescent="0.25">
      <c r="A1097" t="s">
        <v>715</v>
      </c>
      <c r="B1097" t="s">
        <v>477</v>
      </c>
      <c r="C1097" t="s">
        <v>243</v>
      </c>
      <c r="D1097" t="s">
        <v>378</v>
      </c>
      <c r="E1097" t="s">
        <v>270</v>
      </c>
      <c r="F1097" t="s">
        <v>30</v>
      </c>
      <c r="G1097" s="8">
        <v>37681</v>
      </c>
      <c r="H1097" t="s">
        <v>31</v>
      </c>
      <c r="I1097" s="7">
        <v>1230135</v>
      </c>
      <c r="L1097" s="7">
        <v>3795039921</v>
      </c>
      <c r="M1097">
        <v>1</v>
      </c>
    </row>
    <row r="1098" spans="1:13" x14ac:dyDescent="0.25">
      <c r="A1098" t="s">
        <v>716</v>
      </c>
      <c r="B1098" t="s">
        <v>477</v>
      </c>
      <c r="C1098" t="s">
        <v>243</v>
      </c>
      <c r="D1098" t="s">
        <v>360</v>
      </c>
      <c r="E1098" t="s">
        <v>270</v>
      </c>
      <c r="F1098" t="s">
        <v>30</v>
      </c>
      <c r="G1098" s="8">
        <v>37681</v>
      </c>
      <c r="H1098" t="s">
        <v>31</v>
      </c>
      <c r="I1098" s="7">
        <v>0</v>
      </c>
      <c r="L1098" s="7">
        <v>4697527012</v>
      </c>
      <c r="M1098">
        <v>1</v>
      </c>
    </row>
    <row r="1099" spans="1:13" x14ac:dyDescent="0.25">
      <c r="A1099" t="s">
        <v>717</v>
      </c>
      <c r="B1099" t="s">
        <v>477</v>
      </c>
      <c r="C1099" t="s">
        <v>243</v>
      </c>
      <c r="D1099" t="s">
        <v>581</v>
      </c>
      <c r="E1099" t="s">
        <v>270</v>
      </c>
      <c r="F1099" t="s">
        <v>30</v>
      </c>
      <c r="G1099" s="8">
        <v>37681</v>
      </c>
      <c r="H1099" t="s">
        <v>31</v>
      </c>
      <c r="I1099" s="7">
        <v>0</v>
      </c>
      <c r="L1099" s="7">
        <v>89940181951</v>
      </c>
      <c r="M1099">
        <v>1</v>
      </c>
    </row>
    <row r="1100" spans="1:13" x14ac:dyDescent="0.25">
      <c r="A1100" t="s">
        <v>718</v>
      </c>
      <c r="B1100" t="s">
        <v>246</v>
      </c>
      <c r="C1100" t="s">
        <v>246</v>
      </c>
      <c r="D1100" t="s">
        <v>203</v>
      </c>
      <c r="E1100" t="s">
        <v>269</v>
      </c>
      <c r="F1100" t="s">
        <v>30</v>
      </c>
      <c r="G1100" s="8">
        <v>37681</v>
      </c>
      <c r="H1100" t="s">
        <v>31</v>
      </c>
      <c r="I1100" s="7">
        <v>0</v>
      </c>
      <c r="L1100" s="7">
        <v>42773601120</v>
      </c>
      <c r="M1100">
        <v>1</v>
      </c>
    </row>
    <row r="1101" spans="1:13" x14ac:dyDescent="0.25">
      <c r="A1101" t="s">
        <v>719</v>
      </c>
      <c r="B1101" t="s">
        <v>478</v>
      </c>
      <c r="C1101" t="s">
        <v>244</v>
      </c>
      <c r="D1101" t="s">
        <v>245</v>
      </c>
      <c r="E1101" t="s">
        <v>269</v>
      </c>
      <c r="F1101" t="s">
        <v>30</v>
      </c>
      <c r="G1101" s="8">
        <v>37681</v>
      </c>
      <c r="H1101" t="s">
        <v>31</v>
      </c>
      <c r="I1101" s="7">
        <v>0</v>
      </c>
      <c r="L1101" s="7">
        <v>69558139000</v>
      </c>
      <c r="M1101">
        <v>1</v>
      </c>
    </row>
    <row r="1102" spans="1:13" x14ac:dyDescent="0.25">
      <c r="A1102" t="s">
        <v>720</v>
      </c>
      <c r="B1102" t="s">
        <v>478</v>
      </c>
      <c r="C1102" t="s">
        <v>244</v>
      </c>
      <c r="D1102" t="s">
        <v>460</v>
      </c>
      <c r="E1102" t="s">
        <v>269</v>
      </c>
      <c r="F1102" t="s">
        <v>30</v>
      </c>
      <c r="G1102" s="8">
        <v>37681</v>
      </c>
      <c r="H1102" t="s">
        <v>31</v>
      </c>
      <c r="I1102" s="7">
        <v>0</v>
      </c>
      <c r="L1102" s="7">
        <v>40918920000</v>
      </c>
      <c r="M1102">
        <v>1</v>
      </c>
    </row>
    <row r="1103" spans="1:13" x14ac:dyDescent="0.25">
      <c r="A1103" t="s">
        <v>721</v>
      </c>
      <c r="B1103" t="s">
        <v>479</v>
      </c>
      <c r="C1103" t="s">
        <v>247</v>
      </c>
      <c r="D1103" t="s">
        <v>203</v>
      </c>
      <c r="E1103" t="s">
        <v>269</v>
      </c>
      <c r="F1103" t="s">
        <v>30</v>
      </c>
      <c r="G1103" s="8">
        <v>37681</v>
      </c>
      <c r="H1103" t="s">
        <v>31</v>
      </c>
      <c r="I1103" s="7">
        <v>0</v>
      </c>
      <c r="L1103" s="7">
        <v>20401799000</v>
      </c>
      <c r="M1103">
        <v>1</v>
      </c>
    </row>
    <row r="1104" spans="1:13" x14ac:dyDescent="0.25">
      <c r="A1104" t="s">
        <v>722</v>
      </c>
      <c r="B1104" t="s">
        <v>480</v>
      </c>
      <c r="C1104" t="s">
        <v>268</v>
      </c>
      <c r="D1104" t="s">
        <v>203</v>
      </c>
      <c r="E1104" t="s">
        <v>269</v>
      </c>
      <c r="F1104" t="s">
        <v>30</v>
      </c>
      <c r="G1104" s="8">
        <v>37681</v>
      </c>
      <c r="H1104" t="s">
        <v>31</v>
      </c>
      <c r="I1104" s="7">
        <v>0</v>
      </c>
      <c r="L1104" s="7">
        <v>14029578005</v>
      </c>
      <c r="M1104">
        <v>1</v>
      </c>
    </row>
    <row r="1105" spans="1:13" x14ac:dyDescent="0.25">
      <c r="A1105" t="s">
        <v>723</v>
      </c>
      <c r="B1105" t="s">
        <v>481</v>
      </c>
      <c r="C1105" t="s">
        <v>248</v>
      </c>
      <c r="D1105" t="s">
        <v>203</v>
      </c>
      <c r="E1105" t="s">
        <v>269</v>
      </c>
      <c r="F1105" t="s">
        <v>30</v>
      </c>
      <c r="G1105" s="8">
        <v>37681</v>
      </c>
      <c r="H1105" t="s">
        <v>31</v>
      </c>
      <c r="I1105" s="7">
        <v>0</v>
      </c>
      <c r="L1105" s="7">
        <v>24360197000</v>
      </c>
      <c r="M1105">
        <v>1</v>
      </c>
    </row>
    <row r="1106" spans="1:13" x14ac:dyDescent="0.25">
      <c r="A1106" t="s">
        <v>724</v>
      </c>
      <c r="B1106" t="s">
        <v>482</v>
      </c>
      <c r="C1106" t="s">
        <v>249</v>
      </c>
      <c r="D1106" t="s">
        <v>203</v>
      </c>
      <c r="E1106" t="s">
        <v>269</v>
      </c>
      <c r="F1106" t="s">
        <v>30</v>
      </c>
      <c r="G1106" s="8">
        <v>37681</v>
      </c>
      <c r="H1106" t="s">
        <v>31</v>
      </c>
      <c r="I1106" s="7">
        <v>0</v>
      </c>
      <c r="L1106" s="7">
        <v>91622025169</v>
      </c>
      <c r="M1106">
        <v>1</v>
      </c>
    </row>
    <row r="1107" spans="1:13" x14ac:dyDescent="0.25">
      <c r="A1107" t="s">
        <v>725</v>
      </c>
      <c r="B1107" t="s">
        <v>330</v>
      </c>
      <c r="C1107" t="s">
        <v>250</v>
      </c>
      <c r="D1107" t="s">
        <v>252</v>
      </c>
      <c r="E1107" t="s">
        <v>270</v>
      </c>
      <c r="F1107" t="s">
        <v>30</v>
      </c>
      <c r="G1107" s="8">
        <v>37681</v>
      </c>
      <c r="H1107" t="s">
        <v>31</v>
      </c>
      <c r="I1107" s="7">
        <v>0</v>
      </c>
      <c r="L1107" s="7">
        <v>10772268571</v>
      </c>
      <c r="M1107">
        <v>1</v>
      </c>
    </row>
    <row r="1108" spans="1:13" x14ac:dyDescent="0.25">
      <c r="A1108" t="s">
        <v>726</v>
      </c>
      <c r="B1108" t="s">
        <v>330</v>
      </c>
      <c r="C1108" t="s">
        <v>250</v>
      </c>
      <c r="D1108" t="s">
        <v>253</v>
      </c>
      <c r="E1108" t="s">
        <v>270</v>
      </c>
      <c r="F1108" t="s">
        <v>30</v>
      </c>
      <c r="G1108" s="8">
        <v>37681</v>
      </c>
      <c r="H1108" t="s">
        <v>31</v>
      </c>
      <c r="I1108" s="7">
        <v>0</v>
      </c>
      <c r="L1108" s="7">
        <v>3480752374</v>
      </c>
      <c r="M1108">
        <v>1</v>
      </c>
    </row>
    <row r="1109" spans="1:13" x14ac:dyDescent="0.25">
      <c r="A1109" t="s">
        <v>727</v>
      </c>
      <c r="B1109" t="s">
        <v>330</v>
      </c>
      <c r="C1109" t="s">
        <v>250</v>
      </c>
      <c r="D1109" t="s">
        <v>254</v>
      </c>
      <c r="E1109" t="s">
        <v>270</v>
      </c>
      <c r="F1109" t="s">
        <v>30</v>
      </c>
      <c r="G1109" s="8">
        <v>37681</v>
      </c>
      <c r="H1109" t="s">
        <v>31</v>
      </c>
      <c r="I1109" s="7">
        <v>0</v>
      </c>
      <c r="L1109" s="7">
        <v>13604302435</v>
      </c>
      <c r="M1109">
        <v>1</v>
      </c>
    </row>
    <row r="1110" spans="1:13" x14ac:dyDescent="0.25">
      <c r="A1110" t="s">
        <v>728</v>
      </c>
      <c r="B1110" t="s">
        <v>330</v>
      </c>
      <c r="C1110" t="s">
        <v>250</v>
      </c>
      <c r="D1110" t="s">
        <v>633</v>
      </c>
      <c r="E1110" t="s">
        <v>269</v>
      </c>
      <c r="F1110" t="s">
        <v>30</v>
      </c>
      <c r="G1110" s="8">
        <v>37681</v>
      </c>
      <c r="H1110" t="s">
        <v>31</v>
      </c>
      <c r="I1110" s="7">
        <v>0</v>
      </c>
      <c r="L1110" s="7">
        <v>1140113184125</v>
      </c>
      <c r="M1110">
        <v>1</v>
      </c>
    </row>
    <row r="1111" spans="1:13" x14ac:dyDescent="0.25">
      <c r="A1111" t="s">
        <v>729</v>
      </c>
      <c r="B1111" t="s">
        <v>330</v>
      </c>
      <c r="C1111" t="s">
        <v>250</v>
      </c>
      <c r="D1111" t="s">
        <v>634</v>
      </c>
      <c r="E1111" t="s">
        <v>269</v>
      </c>
      <c r="F1111" t="s">
        <v>30</v>
      </c>
      <c r="G1111" s="8">
        <v>37681</v>
      </c>
      <c r="H1111" t="s">
        <v>31</v>
      </c>
      <c r="I1111" s="7">
        <v>0</v>
      </c>
      <c r="L1111" s="7">
        <v>237174933919</v>
      </c>
      <c r="M1111">
        <v>1</v>
      </c>
    </row>
    <row r="1112" spans="1:13" x14ac:dyDescent="0.25">
      <c r="A1112" t="s">
        <v>730</v>
      </c>
      <c r="B1112" t="s">
        <v>330</v>
      </c>
      <c r="C1112" t="s">
        <v>250</v>
      </c>
      <c r="D1112" t="s">
        <v>599</v>
      </c>
      <c r="E1112" t="s">
        <v>270</v>
      </c>
      <c r="F1112" t="s">
        <v>30</v>
      </c>
      <c r="G1112" s="8">
        <v>37681</v>
      </c>
      <c r="H1112" t="s">
        <v>31</v>
      </c>
      <c r="I1112" s="7">
        <v>0</v>
      </c>
      <c r="L1112" s="7">
        <v>49186447</v>
      </c>
      <c r="M1112">
        <v>1</v>
      </c>
    </row>
    <row r="1113" spans="1:13" x14ac:dyDescent="0.25">
      <c r="A1113" t="s">
        <v>731</v>
      </c>
      <c r="B1113" t="s">
        <v>483</v>
      </c>
      <c r="C1113" t="s">
        <v>255</v>
      </c>
      <c r="D1113" t="s">
        <v>205</v>
      </c>
      <c r="E1113" t="s">
        <v>270</v>
      </c>
      <c r="F1113" t="s">
        <v>30</v>
      </c>
      <c r="G1113" s="8">
        <v>37681</v>
      </c>
      <c r="H1113" t="s">
        <v>31</v>
      </c>
      <c r="I1113" s="7">
        <v>0</v>
      </c>
      <c r="L1113" s="7">
        <v>6917962126</v>
      </c>
      <c r="M1113">
        <v>1</v>
      </c>
    </row>
    <row r="1114" spans="1:13" x14ac:dyDescent="0.25">
      <c r="A1114" t="s">
        <v>732</v>
      </c>
      <c r="B1114" t="s">
        <v>483</v>
      </c>
      <c r="C1114" t="s">
        <v>255</v>
      </c>
      <c r="D1114" t="s">
        <v>203</v>
      </c>
      <c r="E1114" t="s">
        <v>269</v>
      </c>
      <c r="F1114" t="s">
        <v>30</v>
      </c>
      <c r="G1114" s="8">
        <v>37681</v>
      </c>
      <c r="H1114" t="s">
        <v>31</v>
      </c>
      <c r="I1114" s="7">
        <v>0</v>
      </c>
      <c r="L1114" s="7">
        <v>2428869723</v>
      </c>
      <c r="M1114">
        <v>1</v>
      </c>
    </row>
    <row r="1115" spans="1:13" x14ac:dyDescent="0.25">
      <c r="A1115" t="s">
        <v>733</v>
      </c>
      <c r="B1115" t="s">
        <v>636</v>
      </c>
      <c r="C1115" t="s">
        <v>635</v>
      </c>
      <c r="D1115" t="s">
        <v>304</v>
      </c>
      <c r="E1115" t="s">
        <v>270</v>
      </c>
      <c r="F1115" t="s">
        <v>30</v>
      </c>
      <c r="G1115" s="8">
        <v>37681</v>
      </c>
      <c r="H1115" t="s">
        <v>31</v>
      </c>
      <c r="I1115" s="7">
        <v>0</v>
      </c>
      <c r="L1115" s="7">
        <v>4565783313</v>
      </c>
      <c r="M1115">
        <v>1</v>
      </c>
    </row>
    <row r="1116" spans="1:13" x14ac:dyDescent="0.25">
      <c r="A1116" t="s">
        <v>734</v>
      </c>
      <c r="B1116" t="s">
        <v>636</v>
      </c>
      <c r="C1116" t="s">
        <v>635</v>
      </c>
      <c r="D1116" t="s">
        <v>303</v>
      </c>
      <c r="E1116" t="s">
        <v>270</v>
      </c>
      <c r="F1116" t="s">
        <v>30</v>
      </c>
      <c r="G1116" s="8">
        <v>37681</v>
      </c>
      <c r="H1116" t="s">
        <v>31</v>
      </c>
      <c r="I1116" s="7">
        <v>0</v>
      </c>
      <c r="L1116" s="7">
        <v>3476303006</v>
      </c>
      <c r="M1116">
        <v>1</v>
      </c>
    </row>
    <row r="1117" spans="1:13" x14ac:dyDescent="0.25">
      <c r="A1117" t="s">
        <v>735</v>
      </c>
      <c r="B1117" t="s">
        <v>636</v>
      </c>
      <c r="C1117" t="s">
        <v>635</v>
      </c>
      <c r="D1117" t="s">
        <v>302</v>
      </c>
      <c r="E1117" t="s">
        <v>270</v>
      </c>
      <c r="F1117" t="s">
        <v>30</v>
      </c>
      <c r="G1117" s="8">
        <v>37681</v>
      </c>
      <c r="H1117" t="s">
        <v>31</v>
      </c>
      <c r="I1117" s="7">
        <v>0</v>
      </c>
      <c r="L1117" s="7">
        <v>2100767205</v>
      </c>
      <c r="M1117">
        <v>1</v>
      </c>
    </row>
    <row r="1118" spans="1:13" x14ac:dyDescent="0.25">
      <c r="A1118" t="s">
        <v>736</v>
      </c>
      <c r="B1118" t="s">
        <v>636</v>
      </c>
      <c r="C1118" t="s">
        <v>635</v>
      </c>
      <c r="D1118" t="s">
        <v>205</v>
      </c>
      <c r="E1118" t="s">
        <v>270</v>
      </c>
      <c r="F1118" t="s">
        <v>30</v>
      </c>
      <c r="G1118" s="8">
        <v>37681</v>
      </c>
      <c r="H1118" t="s">
        <v>31</v>
      </c>
      <c r="I1118" s="7">
        <v>0</v>
      </c>
      <c r="L1118" s="7">
        <v>20886055390</v>
      </c>
      <c r="M1118">
        <v>1</v>
      </c>
    </row>
    <row r="1119" spans="1:13" x14ac:dyDescent="0.25">
      <c r="A1119" t="s">
        <v>737</v>
      </c>
      <c r="B1119" t="s">
        <v>636</v>
      </c>
      <c r="C1119" t="s">
        <v>635</v>
      </c>
      <c r="D1119" t="s">
        <v>203</v>
      </c>
      <c r="E1119" t="s">
        <v>269</v>
      </c>
      <c r="F1119" t="s">
        <v>30</v>
      </c>
      <c r="G1119" s="8">
        <v>37681</v>
      </c>
      <c r="H1119" t="s">
        <v>31</v>
      </c>
      <c r="I1119" s="7">
        <v>0</v>
      </c>
      <c r="L1119" s="7">
        <v>1256491994424</v>
      </c>
      <c r="M1119">
        <v>1</v>
      </c>
    </row>
    <row r="1120" spans="1:13" x14ac:dyDescent="0.25">
      <c r="A1120" t="s">
        <v>738</v>
      </c>
      <c r="B1120" t="s">
        <v>484</v>
      </c>
      <c r="C1120" t="s">
        <v>256</v>
      </c>
      <c r="D1120" t="s">
        <v>208</v>
      </c>
      <c r="E1120" t="s">
        <v>270</v>
      </c>
      <c r="F1120" t="s">
        <v>30</v>
      </c>
      <c r="G1120" s="8">
        <v>37681</v>
      </c>
      <c r="H1120" t="s">
        <v>31</v>
      </c>
      <c r="I1120" s="7">
        <v>0</v>
      </c>
      <c r="L1120" s="7">
        <v>429346911</v>
      </c>
      <c r="M1120">
        <v>1</v>
      </c>
    </row>
    <row r="1121" spans="1:13" x14ac:dyDescent="0.25">
      <c r="A1121" t="s">
        <v>739</v>
      </c>
      <c r="B1121" t="s">
        <v>484</v>
      </c>
      <c r="C1121" t="s">
        <v>256</v>
      </c>
      <c r="D1121" t="s">
        <v>209</v>
      </c>
      <c r="E1121" t="s">
        <v>270</v>
      </c>
      <c r="F1121" t="s">
        <v>30</v>
      </c>
      <c r="G1121" s="8">
        <v>37681</v>
      </c>
      <c r="H1121" t="s">
        <v>31</v>
      </c>
      <c r="I1121" s="7">
        <v>0</v>
      </c>
      <c r="L1121" s="7">
        <v>630379359</v>
      </c>
      <c r="M1121">
        <v>1</v>
      </c>
    </row>
    <row r="1122" spans="1:13" x14ac:dyDescent="0.25">
      <c r="A1122" t="s">
        <v>740</v>
      </c>
      <c r="B1122" t="s">
        <v>484</v>
      </c>
      <c r="C1122" t="s">
        <v>256</v>
      </c>
      <c r="D1122" t="s">
        <v>203</v>
      </c>
      <c r="E1122" t="s">
        <v>269</v>
      </c>
      <c r="F1122" t="s">
        <v>30</v>
      </c>
      <c r="G1122" s="8">
        <v>37681</v>
      </c>
      <c r="H1122" t="s">
        <v>31</v>
      </c>
      <c r="I1122" s="7">
        <v>0</v>
      </c>
      <c r="L1122" s="7">
        <v>88224453830</v>
      </c>
      <c r="M1122">
        <v>1</v>
      </c>
    </row>
    <row r="1123" spans="1:13" x14ac:dyDescent="0.25">
      <c r="A1123" t="s">
        <v>741</v>
      </c>
      <c r="B1123" t="s">
        <v>485</v>
      </c>
      <c r="C1123" t="s">
        <v>257</v>
      </c>
      <c r="D1123" t="s">
        <v>258</v>
      </c>
      <c r="E1123" t="s">
        <v>270</v>
      </c>
      <c r="F1123" t="s">
        <v>30</v>
      </c>
      <c r="G1123" s="8">
        <v>37681</v>
      </c>
      <c r="H1123" t="s">
        <v>31</v>
      </c>
      <c r="I1123" s="7">
        <v>0</v>
      </c>
      <c r="L1123" s="7">
        <v>2398957441</v>
      </c>
      <c r="M1123">
        <v>1</v>
      </c>
    </row>
    <row r="1124" spans="1:13" x14ac:dyDescent="0.25">
      <c r="A1124" t="s">
        <v>742</v>
      </c>
      <c r="B1124" t="s">
        <v>485</v>
      </c>
      <c r="C1124" t="s">
        <v>257</v>
      </c>
      <c r="D1124" t="s">
        <v>259</v>
      </c>
      <c r="E1124" t="s">
        <v>270</v>
      </c>
      <c r="F1124" t="s">
        <v>30</v>
      </c>
      <c r="G1124" s="8">
        <v>37681</v>
      </c>
      <c r="H1124" t="s">
        <v>31</v>
      </c>
      <c r="I1124" s="7">
        <v>0</v>
      </c>
      <c r="L1124" s="7">
        <v>87556207</v>
      </c>
      <c r="M1124">
        <v>1</v>
      </c>
    </row>
    <row r="1125" spans="1:13" x14ac:dyDescent="0.25">
      <c r="A1125" t="s">
        <v>743</v>
      </c>
      <c r="B1125" t="s">
        <v>485</v>
      </c>
      <c r="C1125" t="s">
        <v>257</v>
      </c>
      <c r="D1125" t="s">
        <v>260</v>
      </c>
      <c r="E1125" t="s">
        <v>270</v>
      </c>
      <c r="F1125" s="8" t="s">
        <v>30</v>
      </c>
      <c r="G1125" s="8">
        <v>37681</v>
      </c>
      <c r="H1125" t="s">
        <v>31</v>
      </c>
      <c r="I1125" s="7">
        <v>0</v>
      </c>
      <c r="L1125" s="7">
        <v>145097351</v>
      </c>
      <c r="M1125">
        <v>1</v>
      </c>
    </row>
    <row r="1126" spans="1:13" x14ac:dyDescent="0.25">
      <c r="A1126" t="s">
        <v>744</v>
      </c>
      <c r="B1126" t="s">
        <v>485</v>
      </c>
      <c r="C1126" t="s">
        <v>257</v>
      </c>
      <c r="D1126" t="s">
        <v>261</v>
      </c>
      <c r="E1126" t="s">
        <v>270</v>
      </c>
      <c r="F1126" s="8" t="s">
        <v>30</v>
      </c>
      <c r="G1126" s="8">
        <v>37681</v>
      </c>
      <c r="H1126" t="s">
        <v>31</v>
      </c>
      <c r="I1126" s="7">
        <v>0</v>
      </c>
      <c r="L1126" s="7">
        <v>88988160</v>
      </c>
      <c r="M1126">
        <v>1</v>
      </c>
    </row>
    <row r="1127" spans="1:13" x14ac:dyDescent="0.25">
      <c r="A1127" t="s">
        <v>745</v>
      </c>
      <c r="B1127" t="s">
        <v>486</v>
      </c>
      <c r="C1127" t="s">
        <v>262</v>
      </c>
      <c r="D1127" t="s">
        <v>263</v>
      </c>
      <c r="E1127" t="s">
        <v>270</v>
      </c>
      <c r="F1127" s="8" t="s">
        <v>30</v>
      </c>
      <c r="G1127" s="8">
        <v>37681</v>
      </c>
      <c r="H1127" t="s">
        <v>31</v>
      </c>
      <c r="I1127" s="7">
        <v>0</v>
      </c>
      <c r="L1127" s="7">
        <v>27282552000</v>
      </c>
      <c r="M1127">
        <v>1</v>
      </c>
    </row>
    <row r="1128" spans="1:13" x14ac:dyDescent="0.25">
      <c r="A1128" t="s">
        <v>746</v>
      </c>
      <c r="B1128" t="s">
        <v>486</v>
      </c>
      <c r="C1128" t="s">
        <v>262</v>
      </c>
      <c r="D1128" t="s">
        <v>264</v>
      </c>
      <c r="E1128" t="s">
        <v>270</v>
      </c>
      <c r="F1128" s="8" t="s">
        <v>30</v>
      </c>
      <c r="G1128" s="8">
        <v>37681</v>
      </c>
      <c r="H1128" t="s">
        <v>31</v>
      </c>
      <c r="I1128" s="7">
        <v>0</v>
      </c>
      <c r="L1128" s="7">
        <v>5427913000</v>
      </c>
      <c r="M1128">
        <v>1</v>
      </c>
    </row>
    <row r="1129" spans="1:13" x14ac:dyDescent="0.25">
      <c r="A1129" t="s">
        <v>747</v>
      </c>
      <c r="B1129" t="s">
        <v>486</v>
      </c>
      <c r="C1129" t="s">
        <v>262</v>
      </c>
      <c r="D1129" t="s">
        <v>265</v>
      </c>
      <c r="E1129" t="s">
        <v>270</v>
      </c>
      <c r="F1129" s="8" t="s">
        <v>30</v>
      </c>
      <c r="G1129" s="8">
        <v>37681</v>
      </c>
      <c r="H1129" t="s">
        <v>31</v>
      </c>
      <c r="I1129" s="7">
        <v>0</v>
      </c>
      <c r="L1129" s="7">
        <v>950652000</v>
      </c>
      <c r="M1129">
        <v>1</v>
      </c>
    </row>
    <row r="1130" spans="1:13" x14ac:dyDescent="0.25">
      <c r="A1130" t="s">
        <v>748</v>
      </c>
      <c r="B1130" t="s">
        <v>486</v>
      </c>
      <c r="C1130" t="s">
        <v>262</v>
      </c>
      <c r="D1130" t="s">
        <v>203</v>
      </c>
      <c r="E1130" t="s">
        <v>269</v>
      </c>
      <c r="F1130" t="s">
        <v>30</v>
      </c>
      <c r="G1130" s="8">
        <v>37681</v>
      </c>
      <c r="H1130" t="s">
        <v>31</v>
      </c>
      <c r="I1130" s="7">
        <v>0</v>
      </c>
      <c r="L1130" s="7">
        <v>134097058000</v>
      </c>
      <c r="M1130">
        <v>1</v>
      </c>
    </row>
    <row r="1131" spans="1:13" x14ac:dyDescent="0.25">
      <c r="A1131" t="s">
        <v>749</v>
      </c>
      <c r="B1131" t="s">
        <v>332</v>
      </c>
      <c r="C1131" t="s">
        <v>266</v>
      </c>
      <c r="D1131" t="s">
        <v>267</v>
      </c>
      <c r="E1131" t="s">
        <v>270</v>
      </c>
      <c r="F1131" t="s">
        <v>30</v>
      </c>
      <c r="G1131" s="8">
        <v>37681</v>
      </c>
      <c r="H1131" t="s">
        <v>31</v>
      </c>
      <c r="I1131" s="7">
        <v>0</v>
      </c>
      <c r="L1131" s="7">
        <v>2421364394</v>
      </c>
      <c r="M1131">
        <v>1</v>
      </c>
    </row>
    <row r="1132" spans="1:13" x14ac:dyDescent="0.25">
      <c r="A1132" t="s">
        <v>750</v>
      </c>
      <c r="B1132" t="s">
        <v>332</v>
      </c>
      <c r="C1132" t="s">
        <v>266</v>
      </c>
      <c r="D1132" t="s">
        <v>590</v>
      </c>
      <c r="E1132" t="s">
        <v>270</v>
      </c>
      <c r="F1132" t="s">
        <v>30</v>
      </c>
      <c r="G1132" s="8">
        <v>37681</v>
      </c>
      <c r="H1132" t="s">
        <v>31</v>
      </c>
      <c r="I1132" s="7">
        <v>0</v>
      </c>
      <c r="L1132" s="7">
        <v>1946905414</v>
      </c>
      <c r="M1132">
        <v>1</v>
      </c>
    </row>
    <row r="1133" spans="1:13" x14ac:dyDescent="0.25">
      <c r="A1133" t="s">
        <v>751</v>
      </c>
      <c r="B1133" t="s">
        <v>332</v>
      </c>
      <c r="C1133" t="s">
        <v>266</v>
      </c>
      <c r="D1133" t="s">
        <v>582</v>
      </c>
      <c r="E1133" t="s">
        <v>270</v>
      </c>
      <c r="F1133" t="s">
        <v>30</v>
      </c>
      <c r="G1133" s="8">
        <v>37681</v>
      </c>
      <c r="H1133" t="s">
        <v>31</v>
      </c>
      <c r="I1133" s="7">
        <v>3309379</v>
      </c>
      <c r="L1133" s="7">
        <v>102527329</v>
      </c>
      <c r="M1133">
        <v>1</v>
      </c>
    </row>
    <row r="1134" spans="1:13" x14ac:dyDescent="0.25">
      <c r="A1134" t="s">
        <v>752</v>
      </c>
      <c r="B1134" t="s">
        <v>332</v>
      </c>
      <c r="C1134" t="s">
        <v>266</v>
      </c>
      <c r="D1134" t="s">
        <v>203</v>
      </c>
      <c r="E1134" t="s">
        <v>269</v>
      </c>
      <c r="F1134" t="s">
        <v>30</v>
      </c>
      <c r="G1134" s="8">
        <v>37681</v>
      </c>
      <c r="H1134" t="s">
        <v>31</v>
      </c>
      <c r="I1134" s="7">
        <v>17224171</v>
      </c>
      <c r="L1134" s="7">
        <v>260926476812</v>
      </c>
      <c r="M1134">
        <v>1</v>
      </c>
    </row>
    <row r="1135" spans="1:13" x14ac:dyDescent="0.25">
      <c r="A1135" t="s">
        <v>753</v>
      </c>
      <c r="B1135" t="s">
        <v>487</v>
      </c>
      <c r="C1135" t="s">
        <v>207</v>
      </c>
      <c r="D1135" t="s">
        <v>208</v>
      </c>
      <c r="E1135" t="s">
        <v>270</v>
      </c>
      <c r="F1135" t="s">
        <v>30</v>
      </c>
      <c r="G1135" s="8">
        <v>37681</v>
      </c>
      <c r="H1135" t="s">
        <v>31</v>
      </c>
      <c r="I1135" s="7">
        <v>0</v>
      </c>
      <c r="L1135" s="7">
        <v>2389556713</v>
      </c>
      <c r="M1135">
        <v>1</v>
      </c>
    </row>
    <row r="1136" spans="1:13" x14ac:dyDescent="0.25">
      <c r="A1136" t="s">
        <v>754</v>
      </c>
      <c r="B1136" t="s">
        <v>487</v>
      </c>
      <c r="C1136" t="s">
        <v>207</v>
      </c>
      <c r="D1136" t="s">
        <v>209</v>
      </c>
      <c r="E1136" t="s">
        <v>270</v>
      </c>
      <c r="F1136" s="8" t="s">
        <v>30</v>
      </c>
      <c r="G1136" s="8">
        <v>37681</v>
      </c>
      <c r="H1136" t="s">
        <v>31</v>
      </c>
      <c r="I1136" s="7">
        <v>0</v>
      </c>
      <c r="L1136" s="7">
        <v>5701620841</v>
      </c>
      <c r="M1136">
        <v>1</v>
      </c>
    </row>
    <row r="1137" spans="1:13" x14ac:dyDescent="0.25">
      <c r="A1137" t="s">
        <v>755</v>
      </c>
      <c r="B1137" t="s">
        <v>487</v>
      </c>
      <c r="C1137" t="s">
        <v>207</v>
      </c>
      <c r="D1137" t="s">
        <v>210</v>
      </c>
      <c r="E1137" t="s">
        <v>270</v>
      </c>
      <c r="F1137" s="8" t="s">
        <v>30</v>
      </c>
      <c r="G1137" s="8">
        <v>37681</v>
      </c>
      <c r="H1137" t="s">
        <v>31</v>
      </c>
      <c r="I1137" s="7">
        <v>0</v>
      </c>
      <c r="L1137" s="7">
        <v>326696832</v>
      </c>
      <c r="M1137">
        <v>1</v>
      </c>
    </row>
    <row r="1138" spans="1:13" x14ac:dyDescent="0.25">
      <c r="A1138" t="s">
        <v>756</v>
      </c>
      <c r="B1138" t="s">
        <v>487</v>
      </c>
      <c r="C1138" t="s">
        <v>207</v>
      </c>
      <c r="D1138" t="s">
        <v>211</v>
      </c>
      <c r="E1138" t="s">
        <v>269</v>
      </c>
      <c r="F1138" s="8" t="s">
        <v>30</v>
      </c>
      <c r="G1138" s="8">
        <v>37681</v>
      </c>
      <c r="H1138" t="s">
        <v>31</v>
      </c>
      <c r="I1138" s="7">
        <v>0</v>
      </c>
      <c r="L1138" s="7">
        <v>370042694916</v>
      </c>
      <c r="M1138">
        <v>1</v>
      </c>
    </row>
    <row r="1139" spans="1:13" x14ac:dyDescent="0.25">
      <c r="A1139" t="s">
        <v>757</v>
      </c>
      <c r="B1139" t="s">
        <v>487</v>
      </c>
      <c r="C1139" t="s">
        <v>207</v>
      </c>
      <c r="D1139" t="s">
        <v>385</v>
      </c>
      <c r="E1139" t="s">
        <v>270</v>
      </c>
      <c r="F1139" s="8" t="s">
        <v>30</v>
      </c>
      <c r="G1139" s="8">
        <v>37681</v>
      </c>
      <c r="H1139" t="s">
        <v>31</v>
      </c>
      <c r="I1139" s="7">
        <v>0</v>
      </c>
      <c r="L1139" s="7">
        <v>777116048</v>
      </c>
      <c r="M1139">
        <v>1</v>
      </c>
    </row>
    <row r="1140" spans="1:13" x14ac:dyDescent="0.25">
      <c r="A1140" t="s">
        <v>659</v>
      </c>
      <c r="B1140" t="s">
        <v>468</v>
      </c>
      <c r="C1140" t="s">
        <v>0</v>
      </c>
      <c r="D1140" t="s">
        <v>200</v>
      </c>
      <c r="E1140" t="s">
        <v>270</v>
      </c>
      <c r="F1140" s="8" t="s">
        <v>32</v>
      </c>
      <c r="G1140" s="8">
        <v>36617</v>
      </c>
      <c r="H1140" t="s">
        <v>33</v>
      </c>
      <c r="I1140" s="7">
        <v>854411217</v>
      </c>
      <c r="L1140" s="7">
        <v>50185283716</v>
      </c>
      <c r="M1140">
        <v>1</v>
      </c>
    </row>
    <row r="1141" spans="1:13" x14ac:dyDescent="0.25">
      <c r="A1141" t="s">
        <v>660</v>
      </c>
      <c r="B1141" t="s">
        <v>468</v>
      </c>
      <c r="C1141" t="s">
        <v>0</v>
      </c>
      <c r="D1141" t="s">
        <v>201</v>
      </c>
      <c r="E1141" t="s">
        <v>270</v>
      </c>
      <c r="F1141" s="8" t="s">
        <v>32</v>
      </c>
      <c r="G1141" s="8">
        <v>36617</v>
      </c>
      <c r="H1141" t="s">
        <v>33</v>
      </c>
      <c r="I1141" s="7">
        <v>1548673994</v>
      </c>
      <c r="L1141" s="7">
        <v>89599596613</v>
      </c>
      <c r="M1141">
        <v>1</v>
      </c>
    </row>
    <row r="1142" spans="1:13" x14ac:dyDescent="0.25">
      <c r="A1142" t="s">
        <v>661</v>
      </c>
      <c r="B1142" t="s">
        <v>468</v>
      </c>
      <c r="C1142" t="s">
        <v>0</v>
      </c>
      <c r="D1142" t="s">
        <v>202</v>
      </c>
      <c r="E1142" t="s">
        <v>270</v>
      </c>
      <c r="F1142" t="s">
        <v>32</v>
      </c>
      <c r="G1142" s="8">
        <v>36617</v>
      </c>
      <c r="H1142" t="s">
        <v>33</v>
      </c>
      <c r="I1142" s="7">
        <v>1231972528</v>
      </c>
      <c r="L1142" s="7">
        <v>44497385600</v>
      </c>
      <c r="M1142">
        <v>1</v>
      </c>
    </row>
    <row r="1143" spans="1:13" x14ac:dyDescent="0.25">
      <c r="A1143" t="s">
        <v>662</v>
      </c>
      <c r="B1143" t="s">
        <v>468</v>
      </c>
      <c r="C1143" t="s">
        <v>0</v>
      </c>
      <c r="D1143" t="s">
        <v>308</v>
      </c>
      <c r="E1143" t="s">
        <v>270</v>
      </c>
      <c r="F1143" t="s">
        <v>32</v>
      </c>
      <c r="G1143" s="8">
        <v>36617</v>
      </c>
      <c r="H1143" t="s">
        <v>33</v>
      </c>
      <c r="I1143" s="7">
        <v>77580627</v>
      </c>
      <c r="L1143" s="7">
        <v>891110221</v>
      </c>
      <c r="M1143">
        <v>1</v>
      </c>
    </row>
    <row r="1144" spans="1:13" x14ac:dyDescent="0.25">
      <c r="A1144" t="s">
        <v>758</v>
      </c>
      <c r="B1144" t="s">
        <v>468</v>
      </c>
      <c r="C1144" t="s">
        <v>0</v>
      </c>
      <c r="D1144" t="s">
        <v>1</v>
      </c>
      <c r="E1144" t="s">
        <v>270</v>
      </c>
      <c r="F1144" t="s">
        <v>32</v>
      </c>
      <c r="G1144" s="8">
        <v>36617</v>
      </c>
      <c r="H1144" t="s">
        <v>33</v>
      </c>
      <c r="I1144" s="7">
        <v>924453696</v>
      </c>
      <c r="L1144" s="7">
        <v>33596222776</v>
      </c>
      <c r="M1144">
        <v>1</v>
      </c>
    </row>
    <row r="1145" spans="1:13" x14ac:dyDescent="0.25">
      <c r="A1145" t="s">
        <v>663</v>
      </c>
      <c r="B1145" t="s">
        <v>468</v>
      </c>
      <c r="C1145" t="s">
        <v>0</v>
      </c>
      <c r="D1145" t="s">
        <v>198</v>
      </c>
      <c r="E1145" t="s">
        <v>270</v>
      </c>
      <c r="F1145" t="s">
        <v>32</v>
      </c>
      <c r="G1145" s="8">
        <v>36617</v>
      </c>
      <c r="H1145" t="s">
        <v>33</v>
      </c>
      <c r="I1145" s="7">
        <v>91130824</v>
      </c>
      <c r="L1145" s="7">
        <v>1360016630</v>
      </c>
      <c r="M1145">
        <v>1</v>
      </c>
    </row>
    <row r="1146" spans="1:13" x14ac:dyDescent="0.25">
      <c r="A1146" t="s">
        <v>664</v>
      </c>
      <c r="B1146" t="s">
        <v>468</v>
      </c>
      <c r="C1146" t="s">
        <v>0</v>
      </c>
      <c r="D1146" t="s">
        <v>199</v>
      </c>
      <c r="E1146" t="s">
        <v>269</v>
      </c>
      <c r="F1146" t="s">
        <v>32</v>
      </c>
      <c r="G1146" s="8">
        <v>36617</v>
      </c>
      <c r="H1146" t="s">
        <v>33</v>
      </c>
      <c r="I1146" s="7">
        <v>2996886156</v>
      </c>
      <c r="L1146" s="7">
        <v>195045422077</v>
      </c>
      <c r="M1146">
        <v>1</v>
      </c>
    </row>
    <row r="1147" spans="1:13" x14ac:dyDescent="0.25">
      <c r="A1147" t="s">
        <v>665</v>
      </c>
      <c r="B1147" t="s">
        <v>469</v>
      </c>
      <c r="C1147" t="s">
        <v>212</v>
      </c>
      <c r="D1147" t="s">
        <v>213</v>
      </c>
      <c r="E1147" t="s">
        <v>270</v>
      </c>
      <c r="F1147" t="s">
        <v>32</v>
      </c>
      <c r="G1147" s="8">
        <v>36617</v>
      </c>
      <c r="H1147" t="s">
        <v>33</v>
      </c>
      <c r="I1147" s="7">
        <v>63210000</v>
      </c>
      <c r="L1147" s="7">
        <v>1209774000</v>
      </c>
      <c r="M1147">
        <v>1</v>
      </c>
    </row>
    <row r="1148" spans="1:13" x14ac:dyDescent="0.25">
      <c r="A1148" t="s">
        <v>666</v>
      </c>
      <c r="B1148" t="s">
        <v>469</v>
      </c>
      <c r="C1148" t="s">
        <v>212</v>
      </c>
      <c r="D1148" t="s">
        <v>214</v>
      </c>
      <c r="E1148" t="s">
        <v>270</v>
      </c>
      <c r="F1148" t="s">
        <v>32</v>
      </c>
      <c r="G1148" s="8">
        <v>36617</v>
      </c>
      <c r="H1148" t="s">
        <v>33</v>
      </c>
      <c r="I1148" s="7">
        <v>52014000</v>
      </c>
      <c r="L1148" s="7">
        <v>10185099000</v>
      </c>
      <c r="M1148">
        <v>1</v>
      </c>
    </row>
    <row r="1149" spans="1:13" x14ac:dyDescent="0.25">
      <c r="A1149" t="s">
        <v>667</v>
      </c>
      <c r="B1149" t="s">
        <v>469</v>
      </c>
      <c r="C1149" t="s">
        <v>212</v>
      </c>
      <c r="D1149" t="s">
        <v>370</v>
      </c>
      <c r="E1149" t="s">
        <v>270</v>
      </c>
      <c r="F1149" t="s">
        <v>32</v>
      </c>
      <c r="G1149" s="8">
        <v>36617</v>
      </c>
      <c r="H1149" t="s">
        <v>33</v>
      </c>
      <c r="I1149" s="7">
        <v>176170000</v>
      </c>
      <c r="L1149" s="7">
        <v>7250762000</v>
      </c>
      <c r="M1149">
        <v>1</v>
      </c>
    </row>
    <row r="1150" spans="1:13" x14ac:dyDescent="0.25">
      <c r="A1150" t="s">
        <v>668</v>
      </c>
      <c r="B1150" t="s">
        <v>469</v>
      </c>
      <c r="C1150" t="s">
        <v>212</v>
      </c>
      <c r="D1150" t="s">
        <v>365</v>
      </c>
      <c r="E1150" t="s">
        <v>270</v>
      </c>
      <c r="F1150" t="s">
        <v>32</v>
      </c>
      <c r="G1150" s="8">
        <v>36617</v>
      </c>
      <c r="H1150" t="s">
        <v>33</v>
      </c>
      <c r="I1150" s="7">
        <v>236660000</v>
      </c>
      <c r="L1150" s="7">
        <v>22153880000</v>
      </c>
      <c r="M1150">
        <v>1</v>
      </c>
    </row>
    <row r="1151" spans="1:13" x14ac:dyDescent="0.25">
      <c r="A1151" t="s">
        <v>669</v>
      </c>
      <c r="B1151" t="s">
        <v>469</v>
      </c>
      <c r="C1151" t="s">
        <v>212</v>
      </c>
      <c r="D1151" t="s">
        <v>364</v>
      </c>
      <c r="E1151" t="s">
        <v>270</v>
      </c>
      <c r="F1151" t="s">
        <v>32</v>
      </c>
      <c r="G1151" s="8">
        <v>36617</v>
      </c>
      <c r="H1151" t="s">
        <v>33</v>
      </c>
      <c r="I1151" s="7">
        <v>304954000</v>
      </c>
      <c r="L1151" s="7">
        <v>31842258000</v>
      </c>
      <c r="M1151">
        <v>1</v>
      </c>
    </row>
    <row r="1152" spans="1:13" x14ac:dyDescent="0.25">
      <c r="A1152" t="s">
        <v>670</v>
      </c>
      <c r="B1152" t="s">
        <v>469</v>
      </c>
      <c r="C1152" t="s">
        <v>212</v>
      </c>
      <c r="D1152" t="s">
        <v>573</v>
      </c>
      <c r="E1152" t="s">
        <v>270</v>
      </c>
      <c r="F1152" t="s">
        <v>32</v>
      </c>
      <c r="G1152" s="8">
        <v>36617</v>
      </c>
      <c r="H1152" t="s">
        <v>33</v>
      </c>
      <c r="I1152" s="7">
        <v>209017000</v>
      </c>
      <c r="L1152" s="7">
        <v>16763779000</v>
      </c>
      <c r="M1152">
        <v>1</v>
      </c>
    </row>
    <row r="1153" spans="1:13" x14ac:dyDescent="0.25">
      <c r="A1153" t="s">
        <v>671</v>
      </c>
      <c r="B1153" t="s">
        <v>469</v>
      </c>
      <c r="C1153" t="s">
        <v>212</v>
      </c>
      <c r="D1153" t="s">
        <v>362</v>
      </c>
      <c r="E1153" t="s">
        <v>270</v>
      </c>
      <c r="F1153" t="s">
        <v>32</v>
      </c>
      <c r="G1153" s="8">
        <v>36617</v>
      </c>
      <c r="H1153" t="s">
        <v>33</v>
      </c>
      <c r="I1153" s="7">
        <v>284000</v>
      </c>
      <c r="L1153" s="7">
        <v>58491556000</v>
      </c>
      <c r="M1153">
        <v>1</v>
      </c>
    </row>
    <row r="1154" spans="1:13" x14ac:dyDescent="0.25">
      <c r="A1154" t="s">
        <v>672</v>
      </c>
      <c r="B1154" t="s">
        <v>470</v>
      </c>
      <c r="C1154" t="s">
        <v>292</v>
      </c>
      <c r="D1154" t="s">
        <v>307</v>
      </c>
      <c r="E1154" t="s">
        <v>270</v>
      </c>
      <c r="F1154" t="s">
        <v>32</v>
      </c>
      <c r="G1154" s="8">
        <v>36617</v>
      </c>
      <c r="H1154" t="s">
        <v>33</v>
      </c>
      <c r="I1154" s="7">
        <v>524949238</v>
      </c>
      <c r="L1154" s="7">
        <v>9764336905</v>
      </c>
      <c r="M1154">
        <v>1</v>
      </c>
    </row>
    <row r="1155" spans="1:13" x14ac:dyDescent="0.25">
      <c r="A1155" t="s">
        <v>673</v>
      </c>
      <c r="B1155" t="s">
        <v>470</v>
      </c>
      <c r="C1155" t="s">
        <v>292</v>
      </c>
      <c r="D1155" t="s">
        <v>206</v>
      </c>
      <c r="E1155" t="s">
        <v>270</v>
      </c>
      <c r="F1155" t="s">
        <v>32</v>
      </c>
      <c r="G1155" s="8">
        <v>36617</v>
      </c>
      <c r="H1155" t="s">
        <v>33</v>
      </c>
      <c r="I1155" s="7">
        <v>0</v>
      </c>
      <c r="L1155" s="7">
        <v>5411649516</v>
      </c>
      <c r="M1155">
        <v>1</v>
      </c>
    </row>
    <row r="1156" spans="1:13" x14ac:dyDescent="0.25">
      <c r="A1156" t="s">
        <v>674</v>
      </c>
      <c r="B1156" t="s">
        <v>470</v>
      </c>
      <c r="C1156" t="s">
        <v>292</v>
      </c>
      <c r="D1156" t="s">
        <v>203</v>
      </c>
      <c r="E1156" t="s">
        <v>269</v>
      </c>
      <c r="F1156" t="s">
        <v>32</v>
      </c>
      <c r="G1156" s="8">
        <v>36617</v>
      </c>
      <c r="H1156" t="s">
        <v>33</v>
      </c>
      <c r="I1156" s="7">
        <v>2507163386</v>
      </c>
      <c r="L1156" s="7">
        <v>599483569520</v>
      </c>
      <c r="M1156">
        <v>1</v>
      </c>
    </row>
    <row r="1157" spans="1:13" x14ac:dyDescent="0.25">
      <c r="A1157" t="s">
        <v>675</v>
      </c>
      <c r="B1157" t="s">
        <v>470</v>
      </c>
      <c r="C1157" t="s">
        <v>292</v>
      </c>
      <c r="D1157" t="s">
        <v>306</v>
      </c>
      <c r="E1157" t="s">
        <v>270</v>
      </c>
      <c r="F1157" t="s">
        <v>32</v>
      </c>
      <c r="G1157" s="8">
        <v>36617</v>
      </c>
      <c r="H1157" t="s">
        <v>33</v>
      </c>
      <c r="I1157" s="7">
        <v>229285884</v>
      </c>
      <c r="L1157" s="7">
        <v>9122399685</v>
      </c>
      <c r="M1157">
        <v>1</v>
      </c>
    </row>
    <row r="1158" spans="1:13" x14ac:dyDescent="0.25">
      <c r="A1158" t="s">
        <v>676</v>
      </c>
      <c r="B1158" t="s">
        <v>331</v>
      </c>
      <c r="C1158" t="s">
        <v>215</v>
      </c>
      <c r="D1158" t="s">
        <v>251</v>
      </c>
      <c r="E1158" t="s">
        <v>269</v>
      </c>
      <c r="F1158" t="s">
        <v>32</v>
      </c>
      <c r="G1158" s="8">
        <v>36617</v>
      </c>
      <c r="H1158" t="s">
        <v>33</v>
      </c>
      <c r="I1158" s="7">
        <v>3517015171</v>
      </c>
      <c r="L1158" s="7">
        <v>310261377494</v>
      </c>
      <c r="M1158">
        <v>1</v>
      </c>
    </row>
    <row r="1159" spans="1:13" x14ac:dyDescent="0.25">
      <c r="A1159" t="s">
        <v>677</v>
      </c>
      <c r="B1159" t="s">
        <v>331</v>
      </c>
      <c r="C1159" t="s">
        <v>215</v>
      </c>
      <c r="D1159" t="s">
        <v>216</v>
      </c>
      <c r="E1159" t="s">
        <v>269</v>
      </c>
      <c r="F1159" t="s">
        <v>32</v>
      </c>
      <c r="G1159" s="8">
        <v>36617</v>
      </c>
      <c r="H1159" t="s">
        <v>33</v>
      </c>
      <c r="I1159" s="7">
        <v>550350079</v>
      </c>
      <c r="L1159" s="7">
        <v>15226914126</v>
      </c>
      <c r="M1159">
        <v>1</v>
      </c>
    </row>
    <row r="1160" spans="1:13" x14ac:dyDescent="0.25">
      <c r="A1160" t="s">
        <v>678</v>
      </c>
      <c r="B1160" t="s">
        <v>331</v>
      </c>
      <c r="C1160" t="s">
        <v>215</v>
      </c>
      <c r="D1160" t="s">
        <v>217</v>
      </c>
      <c r="E1160" t="s">
        <v>269</v>
      </c>
      <c r="F1160" t="s">
        <v>32</v>
      </c>
      <c r="G1160" s="8">
        <v>36617</v>
      </c>
      <c r="H1160" t="s">
        <v>33</v>
      </c>
      <c r="I1160" s="7">
        <v>767095940</v>
      </c>
      <c r="L1160" s="7">
        <v>67671087956</v>
      </c>
      <c r="M1160">
        <v>1</v>
      </c>
    </row>
    <row r="1161" spans="1:13" x14ac:dyDescent="0.25">
      <c r="A1161" t="s">
        <v>679</v>
      </c>
      <c r="B1161" t="s">
        <v>333</v>
      </c>
      <c r="C1161" t="s">
        <v>533</v>
      </c>
      <c r="D1161" t="s">
        <v>203</v>
      </c>
      <c r="E1161" t="s">
        <v>269</v>
      </c>
      <c r="F1161" t="s">
        <v>32</v>
      </c>
      <c r="G1161" s="8">
        <v>36617</v>
      </c>
      <c r="H1161" t="s">
        <v>33</v>
      </c>
      <c r="I1161" s="7">
        <v>916853000</v>
      </c>
      <c r="L1161" s="7">
        <v>60695593000</v>
      </c>
      <c r="M1161">
        <v>1</v>
      </c>
    </row>
    <row r="1162" spans="1:13" x14ac:dyDescent="0.25">
      <c r="A1162" t="s">
        <v>680</v>
      </c>
      <c r="B1162" t="s">
        <v>471</v>
      </c>
      <c r="C1162" t="s">
        <v>219</v>
      </c>
      <c r="D1162" t="s">
        <v>203</v>
      </c>
      <c r="E1162" t="s">
        <v>269</v>
      </c>
      <c r="F1162" t="s">
        <v>32</v>
      </c>
      <c r="G1162" s="8">
        <v>36617</v>
      </c>
      <c r="H1162" t="s">
        <v>33</v>
      </c>
      <c r="I1162" s="7">
        <v>4270934956</v>
      </c>
      <c r="L1162" s="7">
        <v>278736778404</v>
      </c>
      <c r="M1162">
        <v>1</v>
      </c>
    </row>
    <row r="1163" spans="1:13" x14ac:dyDescent="0.25">
      <c r="A1163" t="s">
        <v>681</v>
      </c>
      <c r="B1163" t="s">
        <v>471</v>
      </c>
      <c r="C1163" t="s">
        <v>219</v>
      </c>
      <c r="D1163" t="s">
        <v>457</v>
      </c>
      <c r="E1163" t="s">
        <v>270</v>
      </c>
      <c r="F1163" t="s">
        <v>32</v>
      </c>
      <c r="G1163" s="8">
        <v>36617</v>
      </c>
      <c r="H1163" t="s">
        <v>33</v>
      </c>
      <c r="I1163" s="7">
        <v>3850469</v>
      </c>
      <c r="L1163" s="7">
        <v>150706287</v>
      </c>
      <c r="M1163">
        <v>1</v>
      </c>
    </row>
    <row r="1164" spans="1:13" x14ac:dyDescent="0.25">
      <c r="A1164" t="s">
        <v>682</v>
      </c>
      <c r="B1164" t="s">
        <v>471</v>
      </c>
      <c r="C1164" t="s">
        <v>219</v>
      </c>
      <c r="D1164" t="s">
        <v>381</v>
      </c>
      <c r="E1164" t="s">
        <v>270</v>
      </c>
      <c r="F1164" t="s">
        <v>32</v>
      </c>
      <c r="G1164" s="8">
        <v>36617</v>
      </c>
      <c r="H1164" t="s">
        <v>33</v>
      </c>
      <c r="I1164" s="7">
        <v>23950735</v>
      </c>
      <c r="L1164" s="7">
        <v>1331924172</v>
      </c>
      <c r="M1164">
        <v>1</v>
      </c>
    </row>
    <row r="1165" spans="1:13" x14ac:dyDescent="0.25">
      <c r="A1165" t="s">
        <v>683</v>
      </c>
      <c r="B1165" t="s">
        <v>472</v>
      </c>
      <c r="C1165" t="s">
        <v>220</v>
      </c>
      <c r="D1165" t="s">
        <v>221</v>
      </c>
      <c r="E1165" t="s">
        <v>270</v>
      </c>
      <c r="F1165" t="s">
        <v>32</v>
      </c>
      <c r="G1165" s="8">
        <v>36617</v>
      </c>
      <c r="H1165" t="s">
        <v>33</v>
      </c>
      <c r="I1165" s="7">
        <v>2326322000</v>
      </c>
      <c r="L1165" s="7">
        <v>210379447000</v>
      </c>
      <c r="M1165">
        <v>1</v>
      </c>
    </row>
    <row r="1166" spans="1:13" x14ac:dyDescent="0.25">
      <c r="A1166" t="s">
        <v>684</v>
      </c>
      <c r="B1166" t="s">
        <v>472</v>
      </c>
      <c r="C1166" t="s">
        <v>220</v>
      </c>
      <c r="D1166" t="s">
        <v>222</v>
      </c>
      <c r="E1166" t="s">
        <v>270</v>
      </c>
      <c r="F1166" t="s">
        <v>32</v>
      </c>
      <c r="G1166" s="8">
        <v>36617</v>
      </c>
      <c r="H1166" t="s">
        <v>33</v>
      </c>
      <c r="I1166" s="7">
        <v>617597000</v>
      </c>
      <c r="L1166" s="7">
        <v>35195197000</v>
      </c>
      <c r="M1166">
        <v>1</v>
      </c>
    </row>
    <row r="1167" spans="1:13" x14ac:dyDescent="0.25">
      <c r="A1167" t="s">
        <v>685</v>
      </c>
      <c r="B1167" t="s">
        <v>472</v>
      </c>
      <c r="C1167" t="s">
        <v>220</v>
      </c>
      <c r="D1167" t="s">
        <v>223</v>
      </c>
      <c r="E1167" t="s">
        <v>270</v>
      </c>
      <c r="F1167" t="s">
        <v>32</v>
      </c>
      <c r="G1167" s="8">
        <v>36617</v>
      </c>
      <c r="H1167" t="s">
        <v>33</v>
      </c>
      <c r="I1167" s="7">
        <v>365730000</v>
      </c>
      <c r="L1167" s="7">
        <v>54187851000</v>
      </c>
      <c r="M1167">
        <v>1</v>
      </c>
    </row>
    <row r="1168" spans="1:13" x14ac:dyDescent="0.25">
      <c r="A1168" t="s">
        <v>686</v>
      </c>
      <c r="B1168" t="s">
        <v>472</v>
      </c>
      <c r="C1168" t="s">
        <v>220</v>
      </c>
      <c r="D1168" t="s">
        <v>224</v>
      </c>
      <c r="E1168" t="s">
        <v>270</v>
      </c>
      <c r="F1168" t="s">
        <v>32</v>
      </c>
      <c r="G1168" s="8">
        <v>36617</v>
      </c>
      <c r="H1168" t="s">
        <v>33</v>
      </c>
      <c r="I1168" s="7">
        <v>161720000</v>
      </c>
      <c r="L1168" s="7">
        <v>3835522000</v>
      </c>
      <c r="M1168">
        <v>1</v>
      </c>
    </row>
    <row r="1169" spans="1:13" x14ac:dyDescent="0.25">
      <c r="A1169" t="s">
        <v>687</v>
      </c>
      <c r="B1169" t="s">
        <v>472</v>
      </c>
      <c r="C1169" t="s">
        <v>220</v>
      </c>
      <c r="D1169" t="s">
        <v>305</v>
      </c>
      <c r="E1169" t="s">
        <v>270</v>
      </c>
      <c r="F1169" t="s">
        <v>32</v>
      </c>
      <c r="G1169" s="8">
        <v>36617</v>
      </c>
      <c r="H1169" t="s">
        <v>33</v>
      </c>
      <c r="I1169" s="7">
        <v>1046436000</v>
      </c>
      <c r="L1169" s="7">
        <v>0</v>
      </c>
      <c r="M1169">
        <v>1</v>
      </c>
    </row>
    <row r="1170" spans="1:13" x14ac:dyDescent="0.25">
      <c r="A1170" t="s">
        <v>688</v>
      </c>
      <c r="B1170" t="s">
        <v>472</v>
      </c>
      <c r="C1170" t="s">
        <v>220</v>
      </c>
      <c r="D1170" t="s">
        <v>203</v>
      </c>
      <c r="E1170" t="s">
        <v>269</v>
      </c>
      <c r="F1170" t="s">
        <v>32</v>
      </c>
      <c r="G1170" s="8">
        <v>36617</v>
      </c>
      <c r="H1170" t="s">
        <v>33</v>
      </c>
      <c r="I1170" s="7">
        <v>2391494000</v>
      </c>
      <c r="L1170" s="7">
        <v>150910896000</v>
      </c>
      <c r="M1170">
        <v>1</v>
      </c>
    </row>
    <row r="1171" spans="1:13" x14ac:dyDescent="0.25">
      <c r="A1171" t="s">
        <v>689</v>
      </c>
      <c r="B1171" t="s">
        <v>473</v>
      </c>
      <c r="C1171" t="s">
        <v>225</v>
      </c>
      <c r="D1171" t="s">
        <v>366</v>
      </c>
      <c r="E1171" t="s">
        <v>270</v>
      </c>
      <c r="F1171" t="s">
        <v>32</v>
      </c>
      <c r="G1171" s="8">
        <v>36617</v>
      </c>
      <c r="H1171" t="s">
        <v>33</v>
      </c>
      <c r="I1171" s="7">
        <v>36838545</v>
      </c>
      <c r="L1171" s="7">
        <v>3439632410</v>
      </c>
      <c r="M1171">
        <v>1</v>
      </c>
    </row>
    <row r="1172" spans="1:13" x14ac:dyDescent="0.25">
      <c r="A1172" t="s">
        <v>690</v>
      </c>
      <c r="B1172" t="s">
        <v>473</v>
      </c>
      <c r="C1172" t="s">
        <v>225</v>
      </c>
      <c r="D1172" t="s">
        <v>367</v>
      </c>
      <c r="E1172" t="s">
        <v>270</v>
      </c>
      <c r="F1172" t="s">
        <v>32</v>
      </c>
      <c r="G1172" s="8">
        <v>36617</v>
      </c>
      <c r="H1172" t="s">
        <v>33</v>
      </c>
      <c r="I1172" s="7">
        <v>35211840</v>
      </c>
      <c r="L1172" s="7">
        <v>3601903742</v>
      </c>
      <c r="M1172">
        <v>1</v>
      </c>
    </row>
    <row r="1173" spans="1:13" x14ac:dyDescent="0.25">
      <c r="A1173" t="s">
        <v>691</v>
      </c>
      <c r="B1173" t="s">
        <v>473</v>
      </c>
      <c r="C1173" t="s">
        <v>225</v>
      </c>
      <c r="D1173" t="s">
        <v>373</v>
      </c>
      <c r="E1173" t="s">
        <v>270</v>
      </c>
      <c r="F1173" t="s">
        <v>32</v>
      </c>
      <c r="G1173" s="8">
        <v>36617</v>
      </c>
      <c r="H1173" t="s">
        <v>33</v>
      </c>
      <c r="I1173" s="7">
        <v>0</v>
      </c>
      <c r="L1173" s="7">
        <v>2032897322</v>
      </c>
      <c r="M1173">
        <v>1</v>
      </c>
    </row>
    <row r="1174" spans="1:13" x14ac:dyDescent="0.25">
      <c r="A1174" t="s">
        <v>692</v>
      </c>
      <c r="B1174" t="s">
        <v>473</v>
      </c>
      <c r="C1174" t="s">
        <v>225</v>
      </c>
      <c r="D1174" t="s">
        <v>203</v>
      </c>
      <c r="E1174" t="s">
        <v>269</v>
      </c>
      <c r="F1174" t="s">
        <v>32</v>
      </c>
      <c r="G1174" s="8">
        <v>36617</v>
      </c>
      <c r="H1174" t="s">
        <v>33</v>
      </c>
      <c r="I1174" s="7">
        <v>9366973197</v>
      </c>
      <c r="L1174" s="7">
        <v>983182712065</v>
      </c>
      <c r="M1174">
        <v>1</v>
      </c>
    </row>
    <row r="1175" spans="1:13" x14ac:dyDescent="0.25">
      <c r="A1175" t="s">
        <v>693</v>
      </c>
      <c r="B1175" t="s">
        <v>474</v>
      </c>
      <c r="C1175" t="s">
        <v>226</v>
      </c>
      <c r="D1175" t="s">
        <v>227</v>
      </c>
      <c r="E1175" t="s">
        <v>270</v>
      </c>
      <c r="F1175" t="s">
        <v>32</v>
      </c>
      <c r="G1175" s="8">
        <v>36617</v>
      </c>
      <c r="H1175" t="s">
        <v>33</v>
      </c>
      <c r="I1175" s="7">
        <v>67183444</v>
      </c>
      <c r="L1175" s="7">
        <v>1565286544</v>
      </c>
      <c r="M1175">
        <v>1</v>
      </c>
    </row>
    <row r="1176" spans="1:13" x14ac:dyDescent="0.25">
      <c r="A1176" t="s">
        <v>694</v>
      </c>
      <c r="B1176" t="s">
        <v>474</v>
      </c>
      <c r="C1176" t="s">
        <v>226</v>
      </c>
      <c r="D1176" t="s">
        <v>301</v>
      </c>
      <c r="E1176" t="s">
        <v>270</v>
      </c>
      <c r="F1176" t="s">
        <v>32</v>
      </c>
      <c r="G1176" s="8">
        <v>36617</v>
      </c>
      <c r="H1176" t="s">
        <v>33</v>
      </c>
      <c r="I1176" s="7">
        <v>995151970</v>
      </c>
      <c r="L1176" s="7">
        <v>4154359457</v>
      </c>
      <c r="M1176">
        <v>1</v>
      </c>
    </row>
    <row r="1177" spans="1:13" x14ac:dyDescent="0.25">
      <c r="A1177" t="s">
        <v>695</v>
      </c>
      <c r="B1177" t="s">
        <v>474</v>
      </c>
      <c r="C1177" t="s">
        <v>226</v>
      </c>
      <c r="D1177" t="s">
        <v>229</v>
      </c>
      <c r="E1177" t="s">
        <v>270</v>
      </c>
      <c r="F1177" t="s">
        <v>32</v>
      </c>
      <c r="G1177" s="8">
        <v>36617</v>
      </c>
      <c r="H1177" t="s">
        <v>33</v>
      </c>
      <c r="I1177" s="7">
        <v>0</v>
      </c>
      <c r="L1177" s="7">
        <v>4178737190</v>
      </c>
      <c r="M1177">
        <v>1</v>
      </c>
    </row>
    <row r="1178" spans="1:13" x14ac:dyDescent="0.25">
      <c r="A1178" t="s">
        <v>696</v>
      </c>
      <c r="B1178" t="s">
        <v>474</v>
      </c>
      <c r="C1178" t="s">
        <v>226</v>
      </c>
      <c r="D1178" t="s">
        <v>230</v>
      </c>
      <c r="E1178" t="s">
        <v>270</v>
      </c>
      <c r="F1178" t="s">
        <v>32</v>
      </c>
      <c r="G1178" s="8">
        <v>36617</v>
      </c>
      <c r="H1178" t="s">
        <v>33</v>
      </c>
      <c r="I1178" s="7">
        <v>0</v>
      </c>
      <c r="L1178" s="7">
        <v>46078829939</v>
      </c>
      <c r="M1178">
        <v>1</v>
      </c>
    </row>
    <row r="1179" spans="1:13" x14ac:dyDescent="0.25">
      <c r="A1179" t="s">
        <v>697</v>
      </c>
      <c r="B1179" t="s">
        <v>474</v>
      </c>
      <c r="C1179" t="s">
        <v>226</v>
      </c>
      <c r="D1179" t="s">
        <v>231</v>
      </c>
      <c r="E1179" t="s">
        <v>270</v>
      </c>
      <c r="F1179" t="s">
        <v>32</v>
      </c>
      <c r="G1179" s="8">
        <v>36617</v>
      </c>
      <c r="H1179" t="s">
        <v>33</v>
      </c>
      <c r="I1179" s="7">
        <v>28450261</v>
      </c>
      <c r="L1179" s="7">
        <v>733170416</v>
      </c>
      <c r="M1179">
        <v>1</v>
      </c>
    </row>
    <row r="1180" spans="1:13" x14ac:dyDescent="0.25">
      <c r="A1180" t="s">
        <v>698</v>
      </c>
      <c r="B1180" t="s">
        <v>474</v>
      </c>
      <c r="C1180" t="s">
        <v>226</v>
      </c>
      <c r="D1180" t="s">
        <v>232</v>
      </c>
      <c r="E1180" t="s">
        <v>270</v>
      </c>
      <c r="F1180" t="s">
        <v>32</v>
      </c>
      <c r="G1180" s="8">
        <v>36617</v>
      </c>
      <c r="H1180" t="s">
        <v>33</v>
      </c>
      <c r="I1180" s="7">
        <v>161314176</v>
      </c>
      <c r="L1180" s="7">
        <v>4596812359</v>
      </c>
      <c r="M1180">
        <v>1</v>
      </c>
    </row>
    <row r="1181" spans="1:13" x14ac:dyDescent="0.25">
      <c r="A1181" t="s">
        <v>699</v>
      </c>
      <c r="B1181" t="s">
        <v>474</v>
      </c>
      <c r="C1181" t="s">
        <v>226</v>
      </c>
      <c r="D1181" t="s">
        <v>233</v>
      </c>
      <c r="E1181" t="s">
        <v>270</v>
      </c>
      <c r="F1181" t="s">
        <v>32</v>
      </c>
      <c r="G1181" s="8">
        <v>36617</v>
      </c>
      <c r="H1181" t="s">
        <v>33</v>
      </c>
      <c r="I1181" s="7">
        <v>178796784</v>
      </c>
      <c r="L1181" s="7">
        <v>6739103718</v>
      </c>
      <c r="M1181">
        <v>1</v>
      </c>
    </row>
    <row r="1182" spans="1:13" x14ac:dyDescent="0.25">
      <c r="A1182" t="s">
        <v>700</v>
      </c>
      <c r="B1182" t="s">
        <v>474</v>
      </c>
      <c r="C1182" t="s">
        <v>226</v>
      </c>
      <c r="D1182" t="s">
        <v>234</v>
      </c>
      <c r="E1182" t="s">
        <v>270</v>
      </c>
      <c r="F1182" t="s">
        <v>32</v>
      </c>
      <c r="G1182" s="8">
        <v>36617</v>
      </c>
      <c r="H1182" t="s">
        <v>33</v>
      </c>
      <c r="I1182" s="7">
        <v>252299004</v>
      </c>
      <c r="L1182" s="7">
        <v>8239367205</v>
      </c>
      <c r="M1182">
        <v>1</v>
      </c>
    </row>
    <row r="1183" spans="1:13" x14ac:dyDescent="0.25">
      <c r="A1183" t="s">
        <v>701</v>
      </c>
      <c r="B1183" t="s">
        <v>474</v>
      </c>
      <c r="C1183" t="s">
        <v>226</v>
      </c>
      <c r="D1183" t="s">
        <v>235</v>
      </c>
      <c r="E1183" t="s">
        <v>270</v>
      </c>
      <c r="F1183" t="s">
        <v>32</v>
      </c>
      <c r="G1183" s="8">
        <v>36617</v>
      </c>
      <c r="H1183" t="s">
        <v>33</v>
      </c>
      <c r="I1183" s="7">
        <v>340812068</v>
      </c>
      <c r="L1183" s="7">
        <v>7955312120</v>
      </c>
      <c r="M1183">
        <v>1</v>
      </c>
    </row>
    <row r="1184" spans="1:13" x14ac:dyDescent="0.25">
      <c r="A1184" t="s">
        <v>702</v>
      </c>
      <c r="B1184" t="s">
        <v>474</v>
      </c>
      <c r="C1184" t="s">
        <v>226</v>
      </c>
      <c r="D1184" t="s">
        <v>570</v>
      </c>
      <c r="E1184" t="s">
        <v>270</v>
      </c>
      <c r="F1184" t="s">
        <v>32</v>
      </c>
      <c r="G1184" s="8">
        <v>36617</v>
      </c>
      <c r="H1184" t="s">
        <v>33</v>
      </c>
      <c r="I1184" s="7">
        <v>4996977</v>
      </c>
      <c r="L1184" s="7">
        <v>186808058</v>
      </c>
      <c r="M1184">
        <v>1</v>
      </c>
    </row>
    <row r="1185" spans="1:13" x14ac:dyDescent="0.25">
      <c r="A1185" t="s">
        <v>703</v>
      </c>
      <c r="B1185" t="s">
        <v>475</v>
      </c>
      <c r="C1185" t="s">
        <v>236</v>
      </c>
      <c r="D1185" t="s">
        <v>628</v>
      </c>
      <c r="E1185" t="s">
        <v>270</v>
      </c>
      <c r="F1185" t="s">
        <v>32</v>
      </c>
      <c r="G1185" s="8">
        <v>36617</v>
      </c>
      <c r="H1185" t="s">
        <v>33</v>
      </c>
      <c r="I1185" s="7">
        <v>194365726</v>
      </c>
      <c r="L1185" s="7">
        <v>33391986272</v>
      </c>
      <c r="M1185">
        <v>1</v>
      </c>
    </row>
    <row r="1186" spans="1:13" x14ac:dyDescent="0.25">
      <c r="A1186" t="s">
        <v>704</v>
      </c>
      <c r="B1186" t="s">
        <v>475</v>
      </c>
      <c r="C1186" t="s">
        <v>236</v>
      </c>
      <c r="D1186" t="s">
        <v>629</v>
      </c>
      <c r="E1186" t="s">
        <v>270</v>
      </c>
      <c r="F1186" t="s">
        <v>32</v>
      </c>
      <c r="G1186" s="8">
        <v>36617</v>
      </c>
      <c r="H1186" t="s">
        <v>33</v>
      </c>
      <c r="I1186" s="7">
        <v>322712233</v>
      </c>
      <c r="L1186" s="7">
        <v>28433897982</v>
      </c>
      <c r="M1186">
        <v>1</v>
      </c>
    </row>
    <row r="1187" spans="1:13" x14ac:dyDescent="0.25">
      <c r="A1187" t="s">
        <v>705</v>
      </c>
      <c r="B1187" t="s">
        <v>475</v>
      </c>
      <c r="C1187" t="s">
        <v>236</v>
      </c>
      <c r="D1187" t="s">
        <v>630</v>
      </c>
      <c r="E1187" t="s">
        <v>270</v>
      </c>
      <c r="F1187" t="s">
        <v>32</v>
      </c>
      <c r="G1187" s="8">
        <v>36617</v>
      </c>
      <c r="H1187" t="s">
        <v>33</v>
      </c>
      <c r="I1187" s="7">
        <v>1187324740</v>
      </c>
      <c r="L1187" s="7">
        <v>41655996484</v>
      </c>
      <c r="M1187">
        <v>1</v>
      </c>
    </row>
    <row r="1188" spans="1:13" x14ac:dyDescent="0.25">
      <c r="A1188" t="s">
        <v>706</v>
      </c>
      <c r="B1188" t="s">
        <v>475</v>
      </c>
      <c r="C1188" t="s">
        <v>236</v>
      </c>
      <c r="D1188" t="s">
        <v>631</v>
      </c>
      <c r="E1188" t="s">
        <v>270</v>
      </c>
      <c r="F1188" t="s">
        <v>32</v>
      </c>
      <c r="G1188" s="8">
        <v>36617</v>
      </c>
      <c r="H1188" t="s">
        <v>33</v>
      </c>
      <c r="I1188" s="7">
        <v>229996664</v>
      </c>
      <c r="L1188" s="7">
        <v>17683096128</v>
      </c>
      <c r="M1188">
        <v>1</v>
      </c>
    </row>
    <row r="1189" spans="1:13" x14ac:dyDescent="0.25">
      <c r="A1189" t="s">
        <v>707</v>
      </c>
      <c r="B1189" t="s">
        <v>475</v>
      </c>
      <c r="C1189" t="s">
        <v>236</v>
      </c>
      <c r="D1189" t="s">
        <v>632</v>
      </c>
      <c r="E1189" t="s">
        <v>269</v>
      </c>
      <c r="F1189" t="s">
        <v>32</v>
      </c>
      <c r="G1189" s="8">
        <v>36617</v>
      </c>
      <c r="H1189" t="s">
        <v>33</v>
      </c>
      <c r="I1189" s="7">
        <v>381401456</v>
      </c>
      <c r="L1189" s="7">
        <v>38791266538</v>
      </c>
      <c r="M1189">
        <v>1</v>
      </c>
    </row>
    <row r="1190" spans="1:13" x14ac:dyDescent="0.25">
      <c r="A1190" t="s">
        <v>708</v>
      </c>
      <c r="B1190" t="s">
        <v>476</v>
      </c>
      <c r="C1190" t="s">
        <v>237</v>
      </c>
      <c r="D1190" t="s">
        <v>242</v>
      </c>
      <c r="E1190" t="s">
        <v>270</v>
      </c>
      <c r="F1190" t="s">
        <v>32</v>
      </c>
      <c r="G1190" s="8">
        <v>36617</v>
      </c>
      <c r="H1190" t="s">
        <v>33</v>
      </c>
      <c r="I1190" s="7">
        <v>6021974</v>
      </c>
      <c r="L1190" s="7">
        <v>77422761</v>
      </c>
      <c r="M1190">
        <v>1</v>
      </c>
    </row>
    <row r="1191" spans="1:13" x14ac:dyDescent="0.25">
      <c r="A1191" t="s">
        <v>709</v>
      </c>
      <c r="B1191" t="s">
        <v>476</v>
      </c>
      <c r="C1191" t="s">
        <v>237</v>
      </c>
      <c r="D1191" t="s">
        <v>228</v>
      </c>
      <c r="E1191" t="s">
        <v>270</v>
      </c>
      <c r="F1191" t="s">
        <v>32</v>
      </c>
      <c r="G1191" s="8">
        <v>36617</v>
      </c>
      <c r="H1191" t="s">
        <v>33</v>
      </c>
      <c r="I1191" s="7">
        <v>0</v>
      </c>
      <c r="L1191" s="7">
        <v>2672173342</v>
      </c>
      <c r="M1191">
        <v>1</v>
      </c>
    </row>
    <row r="1192" spans="1:13" x14ac:dyDescent="0.25">
      <c r="A1192" t="s">
        <v>710</v>
      </c>
      <c r="B1192" t="s">
        <v>476</v>
      </c>
      <c r="C1192" t="s">
        <v>237</v>
      </c>
      <c r="D1192" t="s">
        <v>464</v>
      </c>
      <c r="E1192" t="s">
        <v>270</v>
      </c>
      <c r="F1192" t="s">
        <v>32</v>
      </c>
      <c r="G1192" s="8">
        <v>36617</v>
      </c>
      <c r="H1192" t="s">
        <v>33</v>
      </c>
      <c r="I1192" s="7">
        <v>13323457</v>
      </c>
      <c r="L1192" s="7">
        <v>1120256617</v>
      </c>
      <c r="M1192">
        <v>1</v>
      </c>
    </row>
    <row r="1193" spans="1:13" x14ac:dyDescent="0.25">
      <c r="A1193" t="s">
        <v>711</v>
      </c>
      <c r="B1193" t="s">
        <v>476</v>
      </c>
      <c r="C1193" t="s">
        <v>237</v>
      </c>
      <c r="D1193" t="s">
        <v>238</v>
      </c>
      <c r="E1193" t="s">
        <v>270</v>
      </c>
      <c r="F1193" t="s">
        <v>32</v>
      </c>
      <c r="G1193" s="8">
        <v>36617</v>
      </c>
      <c r="H1193" t="s">
        <v>33</v>
      </c>
      <c r="I1193" s="7">
        <v>0</v>
      </c>
      <c r="L1193" s="7">
        <v>858542993</v>
      </c>
      <c r="M1193">
        <v>1</v>
      </c>
    </row>
    <row r="1194" spans="1:13" x14ac:dyDescent="0.25">
      <c r="A1194" t="s">
        <v>712</v>
      </c>
      <c r="B1194" t="s">
        <v>476</v>
      </c>
      <c r="C1194" t="s">
        <v>237</v>
      </c>
      <c r="D1194" t="s">
        <v>239</v>
      </c>
      <c r="E1194" t="s">
        <v>270</v>
      </c>
      <c r="F1194" t="s">
        <v>32</v>
      </c>
      <c r="G1194" s="8">
        <v>36617</v>
      </c>
      <c r="H1194" t="s">
        <v>33</v>
      </c>
      <c r="I1194" s="7">
        <v>3422775</v>
      </c>
      <c r="L1194" s="7">
        <v>857579764</v>
      </c>
      <c r="M1194">
        <v>1</v>
      </c>
    </row>
    <row r="1195" spans="1:13" x14ac:dyDescent="0.25">
      <c r="A1195" t="s">
        <v>713</v>
      </c>
      <c r="B1195" t="s">
        <v>476</v>
      </c>
      <c r="C1195" t="s">
        <v>237</v>
      </c>
      <c r="D1195" t="s">
        <v>240</v>
      </c>
      <c r="E1195" t="s">
        <v>270</v>
      </c>
      <c r="F1195" t="s">
        <v>32</v>
      </c>
      <c r="G1195" s="8">
        <v>36617</v>
      </c>
      <c r="H1195" t="s">
        <v>33</v>
      </c>
      <c r="I1195" s="7">
        <v>2301079</v>
      </c>
      <c r="L1195" s="7">
        <v>93471759</v>
      </c>
      <c r="M1195">
        <v>1</v>
      </c>
    </row>
    <row r="1196" spans="1:13" x14ac:dyDescent="0.25">
      <c r="A1196" t="s">
        <v>714</v>
      </c>
      <c r="B1196" t="s">
        <v>476</v>
      </c>
      <c r="C1196" t="s">
        <v>237</v>
      </c>
      <c r="D1196" t="s">
        <v>241</v>
      </c>
      <c r="E1196" t="s">
        <v>270</v>
      </c>
      <c r="F1196" t="s">
        <v>32</v>
      </c>
      <c r="G1196" s="8">
        <v>36617</v>
      </c>
      <c r="H1196" t="s">
        <v>33</v>
      </c>
      <c r="I1196" s="7">
        <v>2453772</v>
      </c>
      <c r="L1196" s="7">
        <v>53446428</v>
      </c>
      <c r="M1196">
        <v>1</v>
      </c>
    </row>
    <row r="1197" spans="1:13" x14ac:dyDescent="0.25">
      <c r="A1197" t="s">
        <v>715</v>
      </c>
      <c r="B1197" t="s">
        <v>477</v>
      </c>
      <c r="C1197" t="s">
        <v>243</v>
      </c>
      <c r="D1197" t="s">
        <v>378</v>
      </c>
      <c r="E1197" t="s">
        <v>270</v>
      </c>
      <c r="F1197" t="s">
        <v>32</v>
      </c>
      <c r="G1197" s="8">
        <v>36617</v>
      </c>
      <c r="H1197" t="s">
        <v>33</v>
      </c>
      <c r="I1197" s="7">
        <v>114340844</v>
      </c>
      <c r="L1197" s="7">
        <v>3795039921</v>
      </c>
      <c r="M1197">
        <v>1</v>
      </c>
    </row>
    <row r="1198" spans="1:13" x14ac:dyDescent="0.25">
      <c r="A1198" t="s">
        <v>716</v>
      </c>
      <c r="B1198" t="s">
        <v>477</v>
      </c>
      <c r="C1198" t="s">
        <v>243</v>
      </c>
      <c r="D1198" t="s">
        <v>360</v>
      </c>
      <c r="E1198" t="s">
        <v>270</v>
      </c>
      <c r="F1198" t="s">
        <v>32</v>
      </c>
      <c r="G1198" s="8">
        <v>36617</v>
      </c>
      <c r="H1198" t="s">
        <v>33</v>
      </c>
      <c r="I1198" s="7">
        <v>0</v>
      </c>
      <c r="L1198" s="7">
        <v>4697527012</v>
      </c>
      <c r="M1198">
        <v>1</v>
      </c>
    </row>
    <row r="1199" spans="1:13" x14ac:dyDescent="0.25">
      <c r="A1199" t="s">
        <v>717</v>
      </c>
      <c r="B1199" t="s">
        <v>477</v>
      </c>
      <c r="C1199" t="s">
        <v>243</v>
      </c>
      <c r="D1199" t="s">
        <v>581</v>
      </c>
      <c r="E1199" t="s">
        <v>270</v>
      </c>
      <c r="F1199" t="s">
        <v>32</v>
      </c>
      <c r="G1199" s="8">
        <v>36617</v>
      </c>
      <c r="H1199" t="s">
        <v>33</v>
      </c>
      <c r="I1199" s="7">
        <v>0</v>
      </c>
      <c r="L1199" s="7">
        <v>89940181951</v>
      </c>
      <c r="M1199">
        <v>1</v>
      </c>
    </row>
    <row r="1200" spans="1:13" x14ac:dyDescent="0.25">
      <c r="A1200" t="s">
        <v>718</v>
      </c>
      <c r="B1200" t="s">
        <v>246</v>
      </c>
      <c r="C1200" t="s">
        <v>246</v>
      </c>
      <c r="D1200" t="s">
        <v>203</v>
      </c>
      <c r="E1200" t="s">
        <v>269</v>
      </c>
      <c r="F1200" t="s">
        <v>32</v>
      </c>
      <c r="G1200" s="8">
        <v>36617</v>
      </c>
      <c r="H1200" t="s">
        <v>33</v>
      </c>
      <c r="I1200" s="7">
        <v>314688690</v>
      </c>
      <c r="L1200" s="7">
        <v>42773601120</v>
      </c>
      <c r="M1200">
        <v>1</v>
      </c>
    </row>
    <row r="1201" spans="1:13" x14ac:dyDescent="0.25">
      <c r="A1201" t="s">
        <v>719</v>
      </c>
      <c r="B1201" t="s">
        <v>478</v>
      </c>
      <c r="C1201" t="s">
        <v>244</v>
      </c>
      <c r="D1201" t="s">
        <v>245</v>
      </c>
      <c r="E1201" t="s">
        <v>269</v>
      </c>
      <c r="F1201" t="s">
        <v>32</v>
      </c>
      <c r="G1201" s="8">
        <v>36617</v>
      </c>
      <c r="H1201" t="s">
        <v>33</v>
      </c>
      <c r="I1201" s="7">
        <v>1431295000</v>
      </c>
      <c r="L1201" s="7">
        <v>69558139000</v>
      </c>
      <c r="M1201">
        <v>1</v>
      </c>
    </row>
    <row r="1202" spans="1:13" x14ac:dyDescent="0.25">
      <c r="A1202" t="s">
        <v>720</v>
      </c>
      <c r="B1202" t="s">
        <v>478</v>
      </c>
      <c r="C1202" t="s">
        <v>244</v>
      </c>
      <c r="D1202" t="s">
        <v>460</v>
      </c>
      <c r="E1202" t="s">
        <v>269</v>
      </c>
      <c r="F1202" t="s">
        <v>32</v>
      </c>
      <c r="G1202" s="8">
        <v>36617</v>
      </c>
      <c r="H1202" t="s">
        <v>33</v>
      </c>
      <c r="I1202" s="7">
        <v>1324119000</v>
      </c>
      <c r="L1202" s="7">
        <v>40918920000</v>
      </c>
      <c r="M1202">
        <v>1</v>
      </c>
    </row>
    <row r="1203" spans="1:13" x14ac:dyDescent="0.25">
      <c r="A1203" t="s">
        <v>721</v>
      </c>
      <c r="B1203" t="s">
        <v>479</v>
      </c>
      <c r="C1203" t="s">
        <v>247</v>
      </c>
      <c r="D1203" t="s">
        <v>203</v>
      </c>
      <c r="E1203" t="s">
        <v>269</v>
      </c>
      <c r="F1203" t="s">
        <v>32</v>
      </c>
      <c r="G1203" s="8">
        <v>36617</v>
      </c>
      <c r="H1203" t="s">
        <v>33</v>
      </c>
      <c r="I1203" s="7">
        <v>279158000</v>
      </c>
      <c r="L1203" s="7">
        <v>20401799000</v>
      </c>
      <c r="M1203">
        <v>1</v>
      </c>
    </row>
    <row r="1204" spans="1:13" x14ac:dyDescent="0.25">
      <c r="A1204" t="s">
        <v>722</v>
      </c>
      <c r="B1204" t="s">
        <v>480</v>
      </c>
      <c r="C1204" t="s">
        <v>268</v>
      </c>
      <c r="D1204" t="s">
        <v>203</v>
      </c>
      <c r="E1204" t="s">
        <v>269</v>
      </c>
      <c r="F1204" t="s">
        <v>32</v>
      </c>
      <c r="G1204" s="8">
        <v>36617</v>
      </c>
      <c r="H1204" t="s">
        <v>33</v>
      </c>
      <c r="I1204" s="7">
        <v>63622797</v>
      </c>
      <c r="L1204" s="7">
        <v>14029578005</v>
      </c>
      <c r="M1204">
        <v>1</v>
      </c>
    </row>
    <row r="1205" spans="1:13" x14ac:dyDescent="0.25">
      <c r="A1205" t="s">
        <v>723</v>
      </c>
      <c r="B1205" t="s">
        <v>481</v>
      </c>
      <c r="C1205" t="s">
        <v>248</v>
      </c>
      <c r="D1205" t="s">
        <v>203</v>
      </c>
      <c r="E1205" t="s">
        <v>269</v>
      </c>
      <c r="F1205" t="s">
        <v>32</v>
      </c>
      <c r="G1205" s="8">
        <v>36617</v>
      </c>
      <c r="H1205" t="s">
        <v>33</v>
      </c>
      <c r="I1205" s="7">
        <v>286598000</v>
      </c>
      <c r="L1205" s="7">
        <v>24360197000</v>
      </c>
      <c r="M1205">
        <v>1</v>
      </c>
    </row>
    <row r="1206" spans="1:13" x14ac:dyDescent="0.25">
      <c r="A1206" t="s">
        <v>724</v>
      </c>
      <c r="B1206" t="s">
        <v>482</v>
      </c>
      <c r="C1206" t="s">
        <v>249</v>
      </c>
      <c r="D1206" t="s">
        <v>203</v>
      </c>
      <c r="E1206" t="s">
        <v>269</v>
      </c>
      <c r="F1206" t="s">
        <v>32</v>
      </c>
      <c r="G1206" s="8">
        <v>36617</v>
      </c>
      <c r="H1206" t="s">
        <v>33</v>
      </c>
      <c r="I1206" s="7">
        <v>1349011996</v>
      </c>
      <c r="L1206" s="7">
        <v>91622025169</v>
      </c>
      <c r="M1206">
        <v>1</v>
      </c>
    </row>
    <row r="1207" spans="1:13" x14ac:dyDescent="0.25">
      <c r="A1207" t="s">
        <v>725</v>
      </c>
      <c r="B1207" t="s">
        <v>330</v>
      </c>
      <c r="C1207" t="s">
        <v>250</v>
      </c>
      <c r="D1207" t="s">
        <v>252</v>
      </c>
      <c r="E1207" t="s">
        <v>270</v>
      </c>
      <c r="F1207" t="s">
        <v>32</v>
      </c>
      <c r="G1207" s="8">
        <v>36617</v>
      </c>
      <c r="H1207" t="s">
        <v>33</v>
      </c>
      <c r="I1207" s="7">
        <v>240427227</v>
      </c>
      <c r="L1207" s="7">
        <v>10772268571</v>
      </c>
      <c r="M1207">
        <v>1</v>
      </c>
    </row>
    <row r="1208" spans="1:13" x14ac:dyDescent="0.25">
      <c r="A1208" t="s">
        <v>726</v>
      </c>
      <c r="B1208" t="s">
        <v>330</v>
      </c>
      <c r="C1208" t="s">
        <v>250</v>
      </c>
      <c r="D1208" t="s">
        <v>253</v>
      </c>
      <c r="E1208" t="s">
        <v>270</v>
      </c>
      <c r="F1208" t="s">
        <v>32</v>
      </c>
      <c r="G1208" s="8">
        <v>36617</v>
      </c>
      <c r="H1208" t="s">
        <v>33</v>
      </c>
      <c r="I1208" s="7">
        <v>98110868</v>
      </c>
      <c r="L1208" s="7">
        <v>3480752374</v>
      </c>
      <c r="M1208">
        <v>1</v>
      </c>
    </row>
    <row r="1209" spans="1:13" x14ac:dyDescent="0.25">
      <c r="A1209" t="s">
        <v>727</v>
      </c>
      <c r="B1209" t="s">
        <v>330</v>
      </c>
      <c r="C1209" t="s">
        <v>250</v>
      </c>
      <c r="D1209" t="s">
        <v>254</v>
      </c>
      <c r="E1209" t="s">
        <v>270</v>
      </c>
      <c r="F1209" t="s">
        <v>32</v>
      </c>
      <c r="G1209" s="8">
        <v>36617</v>
      </c>
      <c r="H1209" t="s">
        <v>33</v>
      </c>
      <c r="I1209" s="7">
        <v>1039965432</v>
      </c>
      <c r="L1209" s="7">
        <v>13604302435</v>
      </c>
      <c r="M1209">
        <v>1</v>
      </c>
    </row>
    <row r="1210" spans="1:13" x14ac:dyDescent="0.25">
      <c r="A1210" t="s">
        <v>728</v>
      </c>
      <c r="B1210" t="s">
        <v>330</v>
      </c>
      <c r="C1210" t="s">
        <v>250</v>
      </c>
      <c r="D1210" t="s">
        <v>633</v>
      </c>
      <c r="E1210" t="s">
        <v>269</v>
      </c>
      <c r="F1210" t="s">
        <v>32</v>
      </c>
      <c r="G1210" s="8">
        <v>36617</v>
      </c>
      <c r="H1210" t="s">
        <v>33</v>
      </c>
      <c r="I1210" s="7">
        <v>18033952341</v>
      </c>
      <c r="L1210" s="7">
        <v>1140113184125</v>
      </c>
      <c r="M1210">
        <v>1</v>
      </c>
    </row>
    <row r="1211" spans="1:13" x14ac:dyDescent="0.25">
      <c r="A1211" t="s">
        <v>729</v>
      </c>
      <c r="B1211" t="s">
        <v>330</v>
      </c>
      <c r="C1211" t="s">
        <v>250</v>
      </c>
      <c r="D1211" t="s">
        <v>634</v>
      </c>
      <c r="E1211" t="s">
        <v>269</v>
      </c>
      <c r="F1211" t="s">
        <v>32</v>
      </c>
      <c r="G1211" s="8">
        <v>36617</v>
      </c>
      <c r="H1211" t="s">
        <v>33</v>
      </c>
      <c r="I1211" s="7">
        <v>15418301071</v>
      </c>
      <c r="L1211" s="7">
        <v>237174933919</v>
      </c>
      <c r="M1211">
        <v>1</v>
      </c>
    </row>
    <row r="1212" spans="1:13" x14ac:dyDescent="0.25">
      <c r="A1212" t="s">
        <v>730</v>
      </c>
      <c r="B1212" t="s">
        <v>330</v>
      </c>
      <c r="C1212" t="s">
        <v>250</v>
      </c>
      <c r="D1212" t="s">
        <v>599</v>
      </c>
      <c r="E1212" t="s">
        <v>270</v>
      </c>
      <c r="F1212" t="s">
        <v>32</v>
      </c>
      <c r="G1212" s="8">
        <v>36617</v>
      </c>
      <c r="H1212" t="s">
        <v>33</v>
      </c>
      <c r="I1212" s="7">
        <v>5977702</v>
      </c>
      <c r="L1212" s="7">
        <v>49186447</v>
      </c>
      <c r="M1212">
        <v>1</v>
      </c>
    </row>
    <row r="1213" spans="1:13" x14ac:dyDescent="0.25">
      <c r="A1213" t="s">
        <v>731</v>
      </c>
      <c r="B1213" t="s">
        <v>483</v>
      </c>
      <c r="C1213" t="s">
        <v>255</v>
      </c>
      <c r="D1213" t="s">
        <v>205</v>
      </c>
      <c r="E1213" t="s">
        <v>270</v>
      </c>
      <c r="F1213" t="s">
        <v>32</v>
      </c>
      <c r="G1213" s="8">
        <v>36617</v>
      </c>
      <c r="H1213" t="s">
        <v>33</v>
      </c>
      <c r="I1213" s="7">
        <v>154715991</v>
      </c>
      <c r="L1213" s="7">
        <v>6917962126</v>
      </c>
      <c r="M1213">
        <v>1</v>
      </c>
    </row>
    <row r="1214" spans="1:13" x14ac:dyDescent="0.25">
      <c r="A1214" t="s">
        <v>732</v>
      </c>
      <c r="B1214" t="s">
        <v>483</v>
      </c>
      <c r="C1214" t="s">
        <v>255</v>
      </c>
      <c r="D1214" t="s">
        <v>203</v>
      </c>
      <c r="E1214" t="s">
        <v>269</v>
      </c>
      <c r="F1214" t="s">
        <v>32</v>
      </c>
      <c r="G1214" s="8">
        <v>36617</v>
      </c>
      <c r="H1214" t="s">
        <v>33</v>
      </c>
      <c r="I1214" s="7">
        <v>92855616</v>
      </c>
      <c r="L1214" s="7">
        <v>2428869723</v>
      </c>
      <c r="M1214">
        <v>1</v>
      </c>
    </row>
    <row r="1215" spans="1:13" x14ac:dyDescent="0.25">
      <c r="A1215" t="s">
        <v>733</v>
      </c>
      <c r="B1215" t="s">
        <v>636</v>
      </c>
      <c r="C1215" t="s">
        <v>635</v>
      </c>
      <c r="D1215" t="s">
        <v>304</v>
      </c>
      <c r="E1215" t="s">
        <v>270</v>
      </c>
      <c r="F1215" t="s">
        <v>32</v>
      </c>
      <c r="G1215" s="8">
        <v>36617</v>
      </c>
      <c r="H1215" t="s">
        <v>33</v>
      </c>
      <c r="I1215" s="7">
        <v>124808118</v>
      </c>
      <c r="L1215" s="7">
        <v>4565783313</v>
      </c>
      <c r="M1215">
        <v>1</v>
      </c>
    </row>
    <row r="1216" spans="1:13" x14ac:dyDescent="0.25">
      <c r="A1216" t="s">
        <v>734</v>
      </c>
      <c r="B1216" t="s">
        <v>636</v>
      </c>
      <c r="C1216" t="s">
        <v>635</v>
      </c>
      <c r="D1216" t="s">
        <v>303</v>
      </c>
      <c r="E1216" t="s">
        <v>270</v>
      </c>
      <c r="F1216" t="s">
        <v>32</v>
      </c>
      <c r="G1216" s="8">
        <v>36617</v>
      </c>
      <c r="H1216" t="s">
        <v>33</v>
      </c>
      <c r="I1216" s="7">
        <v>160346424</v>
      </c>
      <c r="L1216" s="7">
        <v>3476303006</v>
      </c>
      <c r="M1216">
        <v>1</v>
      </c>
    </row>
    <row r="1217" spans="1:13" x14ac:dyDescent="0.25">
      <c r="A1217" t="s">
        <v>735</v>
      </c>
      <c r="B1217" t="s">
        <v>636</v>
      </c>
      <c r="C1217" t="s">
        <v>635</v>
      </c>
      <c r="D1217" t="s">
        <v>302</v>
      </c>
      <c r="E1217" t="s">
        <v>270</v>
      </c>
      <c r="F1217" t="s">
        <v>32</v>
      </c>
      <c r="G1217" s="8">
        <v>36617</v>
      </c>
      <c r="H1217" t="s">
        <v>33</v>
      </c>
      <c r="I1217" s="7">
        <v>50622418</v>
      </c>
      <c r="L1217" s="7">
        <v>2100767205</v>
      </c>
      <c r="M1217">
        <v>1</v>
      </c>
    </row>
    <row r="1218" spans="1:13" x14ac:dyDescent="0.25">
      <c r="A1218" t="s">
        <v>736</v>
      </c>
      <c r="B1218" t="s">
        <v>636</v>
      </c>
      <c r="C1218" t="s">
        <v>635</v>
      </c>
      <c r="D1218" t="s">
        <v>205</v>
      </c>
      <c r="E1218" t="s">
        <v>270</v>
      </c>
      <c r="F1218" t="s">
        <v>32</v>
      </c>
      <c r="G1218" s="8">
        <v>36617</v>
      </c>
      <c r="H1218" t="s">
        <v>33</v>
      </c>
      <c r="I1218" s="7">
        <v>167718781</v>
      </c>
      <c r="L1218" s="7">
        <v>20886055390</v>
      </c>
      <c r="M1218">
        <v>1</v>
      </c>
    </row>
    <row r="1219" spans="1:13" x14ac:dyDescent="0.25">
      <c r="A1219" t="s">
        <v>737</v>
      </c>
      <c r="B1219" t="s">
        <v>636</v>
      </c>
      <c r="C1219" t="s">
        <v>635</v>
      </c>
      <c r="D1219" t="s">
        <v>203</v>
      </c>
      <c r="E1219" t="s">
        <v>269</v>
      </c>
      <c r="F1219" t="s">
        <v>32</v>
      </c>
      <c r="G1219" s="8">
        <v>36617</v>
      </c>
      <c r="H1219" t="s">
        <v>33</v>
      </c>
      <c r="I1219" s="7">
        <v>10089858917</v>
      </c>
      <c r="L1219" s="7">
        <v>1256491994424</v>
      </c>
      <c r="M1219">
        <v>1</v>
      </c>
    </row>
    <row r="1220" spans="1:13" x14ac:dyDescent="0.25">
      <c r="A1220" t="s">
        <v>738</v>
      </c>
      <c r="B1220" t="s">
        <v>484</v>
      </c>
      <c r="C1220" t="s">
        <v>256</v>
      </c>
      <c r="D1220" t="s">
        <v>208</v>
      </c>
      <c r="E1220" t="s">
        <v>270</v>
      </c>
      <c r="F1220" t="s">
        <v>32</v>
      </c>
      <c r="G1220" s="8">
        <v>36617</v>
      </c>
      <c r="H1220" t="s">
        <v>33</v>
      </c>
      <c r="I1220" s="7">
        <v>0</v>
      </c>
      <c r="L1220" s="7">
        <v>429346911</v>
      </c>
      <c r="M1220">
        <v>1</v>
      </c>
    </row>
    <row r="1221" spans="1:13" x14ac:dyDescent="0.25">
      <c r="A1221" t="s">
        <v>739</v>
      </c>
      <c r="B1221" t="s">
        <v>484</v>
      </c>
      <c r="C1221" t="s">
        <v>256</v>
      </c>
      <c r="D1221" t="s">
        <v>209</v>
      </c>
      <c r="E1221" t="s">
        <v>270</v>
      </c>
      <c r="F1221" t="s">
        <v>32</v>
      </c>
      <c r="G1221" s="8">
        <v>36617</v>
      </c>
      <c r="H1221" t="s">
        <v>33</v>
      </c>
      <c r="I1221" s="7">
        <v>0</v>
      </c>
      <c r="L1221" s="7">
        <v>630379359</v>
      </c>
      <c r="M1221">
        <v>1</v>
      </c>
    </row>
    <row r="1222" spans="1:13" x14ac:dyDescent="0.25">
      <c r="A1222" t="s">
        <v>740</v>
      </c>
      <c r="B1222" t="s">
        <v>484</v>
      </c>
      <c r="C1222" t="s">
        <v>256</v>
      </c>
      <c r="D1222" t="s">
        <v>203</v>
      </c>
      <c r="E1222" t="s">
        <v>269</v>
      </c>
      <c r="F1222" t="s">
        <v>32</v>
      </c>
      <c r="G1222" s="8">
        <v>36617</v>
      </c>
      <c r="H1222" t="s">
        <v>33</v>
      </c>
      <c r="I1222" s="7">
        <v>227400331</v>
      </c>
      <c r="L1222" s="7">
        <v>88224453830</v>
      </c>
      <c r="M1222">
        <v>1</v>
      </c>
    </row>
    <row r="1223" spans="1:13" x14ac:dyDescent="0.25">
      <c r="A1223" t="s">
        <v>741</v>
      </c>
      <c r="B1223" t="s">
        <v>485</v>
      </c>
      <c r="C1223" t="s">
        <v>257</v>
      </c>
      <c r="D1223" t="s">
        <v>258</v>
      </c>
      <c r="E1223" t="s">
        <v>270</v>
      </c>
      <c r="F1223" t="s">
        <v>32</v>
      </c>
      <c r="G1223" s="8">
        <v>36617</v>
      </c>
      <c r="H1223" t="s">
        <v>33</v>
      </c>
      <c r="I1223" s="7">
        <v>0</v>
      </c>
      <c r="L1223" s="7">
        <v>2398957441</v>
      </c>
      <c r="M1223">
        <v>1</v>
      </c>
    </row>
    <row r="1224" spans="1:13" x14ac:dyDescent="0.25">
      <c r="A1224" t="s">
        <v>742</v>
      </c>
      <c r="B1224" t="s">
        <v>485</v>
      </c>
      <c r="C1224" t="s">
        <v>257</v>
      </c>
      <c r="D1224" t="s">
        <v>259</v>
      </c>
      <c r="E1224" t="s">
        <v>270</v>
      </c>
      <c r="F1224" t="s">
        <v>32</v>
      </c>
      <c r="G1224" s="8">
        <v>36617</v>
      </c>
      <c r="H1224" t="s">
        <v>33</v>
      </c>
      <c r="I1224" s="7">
        <v>0</v>
      </c>
      <c r="L1224" s="7">
        <v>87556207</v>
      </c>
      <c r="M1224">
        <v>1</v>
      </c>
    </row>
    <row r="1225" spans="1:13" x14ac:dyDescent="0.25">
      <c r="A1225" t="s">
        <v>743</v>
      </c>
      <c r="B1225" t="s">
        <v>485</v>
      </c>
      <c r="C1225" t="s">
        <v>257</v>
      </c>
      <c r="D1225" t="s">
        <v>260</v>
      </c>
      <c r="E1225" t="s">
        <v>270</v>
      </c>
      <c r="F1225" t="s">
        <v>32</v>
      </c>
      <c r="G1225" s="8">
        <v>36617</v>
      </c>
      <c r="H1225" t="s">
        <v>33</v>
      </c>
      <c r="I1225" s="7">
        <v>0</v>
      </c>
      <c r="L1225" s="7">
        <v>145097351</v>
      </c>
      <c r="M1225">
        <v>1</v>
      </c>
    </row>
    <row r="1226" spans="1:13" x14ac:dyDescent="0.25">
      <c r="A1226" t="s">
        <v>744</v>
      </c>
      <c r="B1226" t="s">
        <v>485</v>
      </c>
      <c r="C1226" t="s">
        <v>257</v>
      </c>
      <c r="D1226" t="s">
        <v>261</v>
      </c>
      <c r="E1226" t="s">
        <v>270</v>
      </c>
      <c r="F1226" t="s">
        <v>32</v>
      </c>
      <c r="G1226" s="8">
        <v>36617</v>
      </c>
      <c r="H1226" t="s">
        <v>33</v>
      </c>
      <c r="I1226" s="7">
        <v>0</v>
      </c>
      <c r="L1226" s="7">
        <v>88988160</v>
      </c>
      <c r="M1226">
        <v>1</v>
      </c>
    </row>
    <row r="1227" spans="1:13" x14ac:dyDescent="0.25">
      <c r="A1227" t="s">
        <v>745</v>
      </c>
      <c r="B1227" t="s">
        <v>486</v>
      </c>
      <c r="C1227" t="s">
        <v>262</v>
      </c>
      <c r="D1227" t="s">
        <v>263</v>
      </c>
      <c r="E1227" t="s">
        <v>270</v>
      </c>
      <c r="F1227" t="s">
        <v>32</v>
      </c>
      <c r="G1227" s="8">
        <v>36617</v>
      </c>
      <c r="H1227" t="s">
        <v>33</v>
      </c>
      <c r="I1227" s="7">
        <v>190624000</v>
      </c>
      <c r="L1227" s="7">
        <v>27282552000</v>
      </c>
      <c r="M1227">
        <v>1</v>
      </c>
    </row>
    <row r="1228" spans="1:13" x14ac:dyDescent="0.25">
      <c r="A1228" t="s">
        <v>746</v>
      </c>
      <c r="B1228" t="s">
        <v>486</v>
      </c>
      <c r="C1228" t="s">
        <v>262</v>
      </c>
      <c r="D1228" t="s">
        <v>264</v>
      </c>
      <c r="E1228" t="s">
        <v>270</v>
      </c>
      <c r="F1228" t="s">
        <v>32</v>
      </c>
      <c r="G1228" s="8">
        <v>36617</v>
      </c>
      <c r="H1228" t="s">
        <v>33</v>
      </c>
      <c r="I1228" s="7">
        <v>84407000</v>
      </c>
      <c r="L1228" s="7">
        <v>5427913000</v>
      </c>
      <c r="M1228">
        <v>1</v>
      </c>
    </row>
    <row r="1229" spans="1:13" x14ac:dyDescent="0.25">
      <c r="A1229" t="s">
        <v>747</v>
      </c>
      <c r="B1229" t="s">
        <v>486</v>
      </c>
      <c r="C1229" t="s">
        <v>262</v>
      </c>
      <c r="D1229" t="s">
        <v>265</v>
      </c>
      <c r="E1229" t="s">
        <v>270</v>
      </c>
      <c r="F1229" t="s">
        <v>32</v>
      </c>
      <c r="G1229" s="8">
        <v>36617</v>
      </c>
      <c r="H1229" t="s">
        <v>33</v>
      </c>
      <c r="I1229" s="7">
        <v>16598000</v>
      </c>
      <c r="L1229" s="7">
        <v>950652000</v>
      </c>
      <c r="M1229">
        <v>1</v>
      </c>
    </row>
    <row r="1230" spans="1:13" x14ac:dyDescent="0.25">
      <c r="A1230" t="s">
        <v>748</v>
      </c>
      <c r="B1230" t="s">
        <v>486</v>
      </c>
      <c r="C1230" t="s">
        <v>262</v>
      </c>
      <c r="D1230" t="s">
        <v>203</v>
      </c>
      <c r="E1230" t="s">
        <v>269</v>
      </c>
      <c r="F1230" t="s">
        <v>32</v>
      </c>
      <c r="G1230" s="8">
        <v>36617</v>
      </c>
      <c r="H1230" t="s">
        <v>33</v>
      </c>
      <c r="I1230" s="7">
        <v>2307786000</v>
      </c>
      <c r="L1230" s="7">
        <v>134097058000</v>
      </c>
      <c r="M1230">
        <v>1</v>
      </c>
    </row>
    <row r="1231" spans="1:13" x14ac:dyDescent="0.25">
      <c r="A1231" t="s">
        <v>749</v>
      </c>
      <c r="B1231" t="s">
        <v>332</v>
      </c>
      <c r="C1231" t="s">
        <v>266</v>
      </c>
      <c r="D1231" t="s">
        <v>267</v>
      </c>
      <c r="E1231" t="s">
        <v>270</v>
      </c>
      <c r="F1231" t="s">
        <v>32</v>
      </c>
      <c r="G1231" s="8">
        <v>36617</v>
      </c>
      <c r="H1231" t="s">
        <v>33</v>
      </c>
      <c r="I1231" s="7">
        <v>28063438</v>
      </c>
      <c r="L1231" s="7">
        <v>2421364394</v>
      </c>
      <c r="M1231">
        <v>1</v>
      </c>
    </row>
    <row r="1232" spans="1:13" x14ac:dyDescent="0.25">
      <c r="A1232" t="s">
        <v>750</v>
      </c>
      <c r="B1232" t="s">
        <v>332</v>
      </c>
      <c r="C1232" t="s">
        <v>266</v>
      </c>
      <c r="D1232" t="s">
        <v>590</v>
      </c>
      <c r="E1232" t="s">
        <v>270</v>
      </c>
      <c r="F1232" t="s">
        <v>32</v>
      </c>
      <c r="G1232" s="8">
        <v>36617</v>
      </c>
      <c r="H1232" t="s">
        <v>33</v>
      </c>
      <c r="I1232" s="7">
        <v>44552086</v>
      </c>
      <c r="L1232" s="7">
        <v>1946905414</v>
      </c>
      <c r="M1232">
        <v>1</v>
      </c>
    </row>
    <row r="1233" spans="1:13" x14ac:dyDescent="0.25">
      <c r="A1233" t="s">
        <v>751</v>
      </c>
      <c r="B1233" t="s">
        <v>332</v>
      </c>
      <c r="C1233" t="s">
        <v>266</v>
      </c>
      <c r="D1233" t="s">
        <v>582</v>
      </c>
      <c r="E1233" t="s">
        <v>270</v>
      </c>
      <c r="F1233" t="s">
        <v>32</v>
      </c>
      <c r="G1233" s="8">
        <v>36617</v>
      </c>
      <c r="H1233" t="s">
        <v>33</v>
      </c>
      <c r="I1233" s="7">
        <v>8261310</v>
      </c>
      <c r="L1233" s="7">
        <v>102527329</v>
      </c>
      <c r="M1233">
        <v>1</v>
      </c>
    </row>
    <row r="1234" spans="1:13" x14ac:dyDescent="0.25">
      <c r="A1234" t="s">
        <v>752</v>
      </c>
      <c r="B1234" t="s">
        <v>332</v>
      </c>
      <c r="C1234" t="s">
        <v>266</v>
      </c>
      <c r="D1234" t="s">
        <v>203</v>
      </c>
      <c r="E1234" t="s">
        <v>269</v>
      </c>
      <c r="F1234" t="s">
        <v>32</v>
      </c>
      <c r="G1234" s="8">
        <v>36617</v>
      </c>
      <c r="H1234" t="s">
        <v>33</v>
      </c>
      <c r="I1234" s="7">
        <v>838982785</v>
      </c>
      <c r="L1234" s="7">
        <v>260926476812</v>
      </c>
      <c r="M1234">
        <v>1</v>
      </c>
    </row>
    <row r="1235" spans="1:13" x14ac:dyDescent="0.25">
      <c r="A1235" t="s">
        <v>753</v>
      </c>
      <c r="B1235" t="s">
        <v>487</v>
      </c>
      <c r="C1235" t="s">
        <v>207</v>
      </c>
      <c r="D1235" t="s">
        <v>208</v>
      </c>
      <c r="E1235" t="s">
        <v>270</v>
      </c>
      <c r="F1235" t="s">
        <v>32</v>
      </c>
      <c r="G1235" s="8">
        <v>36617</v>
      </c>
      <c r="H1235" t="s">
        <v>33</v>
      </c>
      <c r="I1235" s="7">
        <v>65397454</v>
      </c>
      <c r="L1235" s="7">
        <v>2389556713</v>
      </c>
      <c r="M1235">
        <v>1</v>
      </c>
    </row>
    <row r="1236" spans="1:13" x14ac:dyDescent="0.25">
      <c r="A1236" t="s">
        <v>754</v>
      </c>
      <c r="B1236" t="s">
        <v>487</v>
      </c>
      <c r="C1236" t="s">
        <v>207</v>
      </c>
      <c r="D1236" t="s">
        <v>209</v>
      </c>
      <c r="E1236" t="s">
        <v>270</v>
      </c>
      <c r="F1236" t="s">
        <v>32</v>
      </c>
      <c r="G1236" s="8">
        <v>36617</v>
      </c>
      <c r="H1236" t="s">
        <v>33</v>
      </c>
      <c r="I1236" s="7">
        <v>81814423</v>
      </c>
      <c r="L1236" s="7">
        <v>5701620841</v>
      </c>
      <c r="M1236">
        <v>1</v>
      </c>
    </row>
    <row r="1237" spans="1:13" x14ac:dyDescent="0.25">
      <c r="A1237" t="s">
        <v>755</v>
      </c>
      <c r="B1237" t="s">
        <v>487</v>
      </c>
      <c r="C1237" t="s">
        <v>207</v>
      </c>
      <c r="D1237" t="s">
        <v>210</v>
      </c>
      <c r="E1237" t="s">
        <v>270</v>
      </c>
      <c r="F1237" t="s">
        <v>32</v>
      </c>
      <c r="G1237" s="8">
        <v>36617</v>
      </c>
      <c r="H1237" t="s">
        <v>33</v>
      </c>
      <c r="I1237" s="7">
        <v>317140666</v>
      </c>
      <c r="L1237" s="7">
        <v>326696832</v>
      </c>
      <c r="M1237">
        <v>1</v>
      </c>
    </row>
    <row r="1238" spans="1:13" x14ac:dyDescent="0.25">
      <c r="A1238" t="s">
        <v>756</v>
      </c>
      <c r="B1238" t="s">
        <v>487</v>
      </c>
      <c r="C1238" t="s">
        <v>207</v>
      </c>
      <c r="D1238" t="s">
        <v>211</v>
      </c>
      <c r="E1238" t="s">
        <v>269</v>
      </c>
      <c r="F1238" t="s">
        <v>32</v>
      </c>
      <c r="G1238" s="8">
        <v>36617</v>
      </c>
      <c r="H1238" t="s">
        <v>33</v>
      </c>
      <c r="I1238" s="7">
        <v>4479366219</v>
      </c>
      <c r="L1238" s="7">
        <v>370042694916</v>
      </c>
      <c r="M1238">
        <v>1</v>
      </c>
    </row>
    <row r="1239" spans="1:13" x14ac:dyDescent="0.25">
      <c r="A1239" t="s">
        <v>757</v>
      </c>
      <c r="B1239" t="s">
        <v>487</v>
      </c>
      <c r="C1239" t="s">
        <v>207</v>
      </c>
      <c r="D1239" t="s">
        <v>385</v>
      </c>
      <c r="E1239" t="s">
        <v>270</v>
      </c>
      <c r="F1239" t="s">
        <v>32</v>
      </c>
      <c r="G1239" s="8">
        <v>36617</v>
      </c>
      <c r="H1239" t="s">
        <v>33</v>
      </c>
      <c r="I1239" s="7">
        <v>13378611</v>
      </c>
      <c r="L1239" s="7">
        <v>777116048</v>
      </c>
      <c r="M1239">
        <v>1</v>
      </c>
    </row>
    <row r="1240" spans="1:13" x14ac:dyDescent="0.25">
      <c r="A1240" t="s">
        <v>672</v>
      </c>
      <c r="B1240" t="s">
        <v>470</v>
      </c>
      <c r="C1240" t="s">
        <v>292</v>
      </c>
      <c r="D1240" t="s">
        <v>307</v>
      </c>
      <c r="E1240" t="s">
        <v>270</v>
      </c>
      <c r="F1240" t="s">
        <v>35</v>
      </c>
      <c r="G1240" s="8">
        <v>36893</v>
      </c>
      <c r="H1240" t="s">
        <v>36</v>
      </c>
      <c r="I1240" s="7">
        <v>0</v>
      </c>
      <c r="L1240" s="7">
        <v>9764336905</v>
      </c>
      <c r="M1240">
        <v>2</v>
      </c>
    </row>
    <row r="1241" spans="1:13" x14ac:dyDescent="0.25">
      <c r="A1241" t="s">
        <v>673</v>
      </c>
      <c r="B1241" t="s">
        <v>470</v>
      </c>
      <c r="C1241" t="s">
        <v>292</v>
      </c>
      <c r="D1241" t="s">
        <v>206</v>
      </c>
      <c r="E1241" t="s">
        <v>270</v>
      </c>
      <c r="F1241" t="s">
        <v>35</v>
      </c>
      <c r="G1241" s="8">
        <v>36893</v>
      </c>
      <c r="H1241" t="s">
        <v>36</v>
      </c>
      <c r="I1241" s="7">
        <v>0</v>
      </c>
      <c r="L1241" s="7">
        <v>5411649516</v>
      </c>
      <c r="M1241">
        <v>2</v>
      </c>
    </row>
    <row r="1242" spans="1:13" x14ac:dyDescent="0.25">
      <c r="A1242" t="s">
        <v>674</v>
      </c>
      <c r="B1242" t="s">
        <v>470</v>
      </c>
      <c r="C1242" t="s">
        <v>292</v>
      </c>
      <c r="D1242" t="s">
        <v>203</v>
      </c>
      <c r="E1242" t="s">
        <v>269</v>
      </c>
      <c r="F1242" t="s">
        <v>35</v>
      </c>
      <c r="G1242" s="8">
        <v>36893</v>
      </c>
      <c r="H1242" t="s">
        <v>36</v>
      </c>
      <c r="I1242" s="7">
        <v>0</v>
      </c>
      <c r="L1242" s="7">
        <v>599483569520</v>
      </c>
      <c r="M1242">
        <v>2</v>
      </c>
    </row>
    <row r="1243" spans="1:13" x14ac:dyDescent="0.25">
      <c r="A1243" t="s">
        <v>675</v>
      </c>
      <c r="B1243" t="s">
        <v>470</v>
      </c>
      <c r="C1243" t="s">
        <v>292</v>
      </c>
      <c r="D1243" t="s">
        <v>306</v>
      </c>
      <c r="E1243" t="s">
        <v>270</v>
      </c>
      <c r="F1243" t="s">
        <v>35</v>
      </c>
      <c r="G1243" s="8">
        <v>36893</v>
      </c>
      <c r="H1243" t="s">
        <v>36</v>
      </c>
      <c r="I1243" s="7">
        <v>0</v>
      </c>
      <c r="L1243" s="7">
        <v>9122399685</v>
      </c>
      <c r="M1243">
        <v>2</v>
      </c>
    </row>
    <row r="1244" spans="1:13" x14ac:dyDescent="0.25">
      <c r="A1244" t="s">
        <v>676</v>
      </c>
      <c r="B1244" t="s">
        <v>331</v>
      </c>
      <c r="C1244" t="s">
        <v>215</v>
      </c>
      <c r="D1244" t="s">
        <v>251</v>
      </c>
      <c r="E1244" t="s">
        <v>269</v>
      </c>
      <c r="F1244" t="s">
        <v>35</v>
      </c>
      <c r="G1244" s="8">
        <v>36893</v>
      </c>
      <c r="H1244" t="s">
        <v>36</v>
      </c>
      <c r="I1244" s="7">
        <v>0</v>
      </c>
      <c r="L1244" s="7">
        <v>310261377494</v>
      </c>
      <c r="M1244">
        <v>2</v>
      </c>
    </row>
    <row r="1245" spans="1:13" x14ac:dyDescent="0.25">
      <c r="A1245" t="s">
        <v>677</v>
      </c>
      <c r="B1245" t="s">
        <v>331</v>
      </c>
      <c r="C1245" t="s">
        <v>215</v>
      </c>
      <c r="D1245" t="s">
        <v>216</v>
      </c>
      <c r="E1245" t="s">
        <v>269</v>
      </c>
      <c r="F1245" t="s">
        <v>35</v>
      </c>
      <c r="G1245" s="8">
        <v>36893</v>
      </c>
      <c r="H1245" t="s">
        <v>36</v>
      </c>
      <c r="I1245" s="7">
        <v>0</v>
      </c>
      <c r="L1245" s="7">
        <v>15226914126</v>
      </c>
      <c r="M1245">
        <v>2</v>
      </c>
    </row>
    <row r="1246" spans="1:13" x14ac:dyDescent="0.25">
      <c r="A1246" t="s">
        <v>678</v>
      </c>
      <c r="B1246" t="s">
        <v>331</v>
      </c>
      <c r="C1246" t="s">
        <v>215</v>
      </c>
      <c r="D1246" t="s">
        <v>217</v>
      </c>
      <c r="E1246" t="s">
        <v>269</v>
      </c>
      <c r="F1246" t="s">
        <v>35</v>
      </c>
      <c r="G1246" s="8">
        <v>36893</v>
      </c>
      <c r="H1246" t="s">
        <v>36</v>
      </c>
      <c r="I1246" s="7">
        <v>0</v>
      </c>
      <c r="L1246" s="7">
        <v>67671087956</v>
      </c>
      <c r="M1246">
        <v>2</v>
      </c>
    </row>
    <row r="1247" spans="1:13" x14ac:dyDescent="0.25">
      <c r="A1247" t="s">
        <v>679</v>
      </c>
      <c r="B1247" t="s">
        <v>333</v>
      </c>
      <c r="C1247" t="s">
        <v>533</v>
      </c>
      <c r="D1247" t="s">
        <v>203</v>
      </c>
      <c r="E1247" t="s">
        <v>269</v>
      </c>
      <c r="F1247" t="s">
        <v>35</v>
      </c>
      <c r="G1247" s="8">
        <v>36893</v>
      </c>
      <c r="H1247" t="s">
        <v>36</v>
      </c>
      <c r="I1247" s="7">
        <v>0</v>
      </c>
      <c r="L1247" s="7">
        <v>60695593000</v>
      </c>
      <c r="M1247">
        <v>2</v>
      </c>
    </row>
    <row r="1248" spans="1:13" x14ac:dyDescent="0.25">
      <c r="A1248" t="s">
        <v>680</v>
      </c>
      <c r="B1248" t="s">
        <v>471</v>
      </c>
      <c r="C1248" t="s">
        <v>219</v>
      </c>
      <c r="D1248" t="s">
        <v>203</v>
      </c>
      <c r="E1248" t="s">
        <v>269</v>
      </c>
      <c r="F1248" s="8" t="s">
        <v>35</v>
      </c>
      <c r="G1248" s="8">
        <v>36893</v>
      </c>
      <c r="H1248" t="s">
        <v>36</v>
      </c>
      <c r="I1248" s="7">
        <v>0</v>
      </c>
      <c r="L1248" s="7">
        <v>278736778404</v>
      </c>
      <c r="M1248">
        <v>2</v>
      </c>
    </row>
    <row r="1249" spans="1:13" x14ac:dyDescent="0.25">
      <c r="A1249" t="s">
        <v>681</v>
      </c>
      <c r="B1249" t="s">
        <v>471</v>
      </c>
      <c r="C1249" t="s">
        <v>219</v>
      </c>
      <c r="D1249" t="s">
        <v>457</v>
      </c>
      <c r="E1249" t="s">
        <v>270</v>
      </c>
      <c r="F1249" s="8" t="s">
        <v>35</v>
      </c>
      <c r="G1249" s="8">
        <v>36893</v>
      </c>
      <c r="H1249" t="s">
        <v>36</v>
      </c>
      <c r="I1249" s="7">
        <v>0</v>
      </c>
      <c r="L1249" s="7">
        <v>150706287</v>
      </c>
      <c r="M1249">
        <v>2</v>
      </c>
    </row>
    <row r="1250" spans="1:13" x14ac:dyDescent="0.25">
      <c r="A1250" t="s">
        <v>682</v>
      </c>
      <c r="B1250" t="s">
        <v>471</v>
      </c>
      <c r="C1250" t="s">
        <v>219</v>
      </c>
      <c r="D1250" t="s">
        <v>381</v>
      </c>
      <c r="E1250" t="s">
        <v>270</v>
      </c>
      <c r="F1250" s="8" t="s">
        <v>35</v>
      </c>
      <c r="G1250" s="8">
        <v>36893</v>
      </c>
      <c r="H1250" t="s">
        <v>36</v>
      </c>
      <c r="I1250" s="7">
        <v>0</v>
      </c>
      <c r="L1250" s="7">
        <v>1331924172</v>
      </c>
      <c r="M1250">
        <v>2</v>
      </c>
    </row>
    <row r="1251" spans="1:13" x14ac:dyDescent="0.25">
      <c r="A1251" t="s">
        <v>683</v>
      </c>
      <c r="B1251" t="s">
        <v>472</v>
      </c>
      <c r="C1251" t="s">
        <v>220</v>
      </c>
      <c r="D1251" t="s">
        <v>221</v>
      </c>
      <c r="E1251" t="s">
        <v>270</v>
      </c>
      <c r="F1251" s="8" t="s">
        <v>35</v>
      </c>
      <c r="G1251" s="8">
        <v>36893</v>
      </c>
      <c r="H1251" t="s">
        <v>36</v>
      </c>
      <c r="I1251" s="7">
        <v>0</v>
      </c>
      <c r="L1251" s="7">
        <v>210379447000</v>
      </c>
      <c r="M1251">
        <v>2</v>
      </c>
    </row>
    <row r="1252" spans="1:13" x14ac:dyDescent="0.25">
      <c r="A1252" t="s">
        <v>684</v>
      </c>
      <c r="B1252" t="s">
        <v>472</v>
      </c>
      <c r="C1252" t="s">
        <v>220</v>
      </c>
      <c r="D1252" t="s">
        <v>222</v>
      </c>
      <c r="E1252" t="s">
        <v>270</v>
      </c>
      <c r="F1252" s="8" t="s">
        <v>35</v>
      </c>
      <c r="G1252" s="8">
        <v>36893</v>
      </c>
      <c r="H1252" t="s">
        <v>36</v>
      </c>
      <c r="I1252" s="7">
        <v>0</v>
      </c>
      <c r="L1252" s="7">
        <v>35195197000</v>
      </c>
      <c r="M1252">
        <v>2</v>
      </c>
    </row>
    <row r="1253" spans="1:13" x14ac:dyDescent="0.25">
      <c r="A1253" t="s">
        <v>685</v>
      </c>
      <c r="B1253" t="s">
        <v>472</v>
      </c>
      <c r="C1253" t="s">
        <v>220</v>
      </c>
      <c r="D1253" t="s">
        <v>223</v>
      </c>
      <c r="E1253" t="s">
        <v>270</v>
      </c>
      <c r="F1253" s="8" t="s">
        <v>35</v>
      </c>
      <c r="G1253" s="8">
        <v>36893</v>
      </c>
      <c r="H1253" t="s">
        <v>36</v>
      </c>
      <c r="I1253" s="7">
        <v>0</v>
      </c>
      <c r="L1253" s="7">
        <v>54187851000</v>
      </c>
      <c r="M1253">
        <v>2</v>
      </c>
    </row>
    <row r="1254" spans="1:13" x14ac:dyDescent="0.25">
      <c r="A1254" t="s">
        <v>686</v>
      </c>
      <c r="B1254" t="s">
        <v>472</v>
      </c>
      <c r="C1254" t="s">
        <v>220</v>
      </c>
      <c r="D1254" t="s">
        <v>224</v>
      </c>
      <c r="E1254" t="s">
        <v>270</v>
      </c>
      <c r="F1254" t="s">
        <v>35</v>
      </c>
      <c r="G1254" s="8">
        <v>36893</v>
      </c>
      <c r="H1254" t="s">
        <v>36</v>
      </c>
      <c r="I1254" s="7">
        <v>0</v>
      </c>
      <c r="L1254" s="7">
        <v>3835522000</v>
      </c>
      <c r="M1254">
        <v>2</v>
      </c>
    </row>
    <row r="1255" spans="1:13" x14ac:dyDescent="0.25">
      <c r="A1255" t="s">
        <v>687</v>
      </c>
      <c r="B1255" t="s">
        <v>472</v>
      </c>
      <c r="C1255" t="s">
        <v>220</v>
      </c>
      <c r="D1255" t="s">
        <v>305</v>
      </c>
      <c r="E1255" t="s">
        <v>270</v>
      </c>
      <c r="F1255" t="s">
        <v>35</v>
      </c>
      <c r="G1255" s="8">
        <v>36893</v>
      </c>
      <c r="H1255" t="s">
        <v>36</v>
      </c>
      <c r="I1255" s="7">
        <v>0</v>
      </c>
      <c r="L1255" s="7">
        <v>0</v>
      </c>
      <c r="M1255">
        <v>2</v>
      </c>
    </row>
    <row r="1256" spans="1:13" x14ac:dyDescent="0.25">
      <c r="A1256" t="s">
        <v>688</v>
      </c>
      <c r="B1256" t="s">
        <v>472</v>
      </c>
      <c r="C1256" t="s">
        <v>220</v>
      </c>
      <c r="D1256" t="s">
        <v>203</v>
      </c>
      <c r="E1256" t="s">
        <v>269</v>
      </c>
      <c r="F1256" t="s">
        <v>35</v>
      </c>
      <c r="G1256" s="8">
        <v>36893</v>
      </c>
      <c r="H1256" t="s">
        <v>36</v>
      </c>
      <c r="I1256" s="7">
        <v>0</v>
      </c>
      <c r="L1256" s="7">
        <v>150910896000</v>
      </c>
      <c r="M1256">
        <v>2</v>
      </c>
    </row>
    <row r="1257" spans="1:13" x14ac:dyDescent="0.25">
      <c r="A1257" t="s">
        <v>689</v>
      </c>
      <c r="B1257" t="s">
        <v>473</v>
      </c>
      <c r="C1257" t="s">
        <v>225</v>
      </c>
      <c r="D1257" t="s">
        <v>366</v>
      </c>
      <c r="E1257" t="s">
        <v>270</v>
      </c>
      <c r="F1257" t="s">
        <v>35</v>
      </c>
      <c r="G1257" s="8">
        <v>36893</v>
      </c>
      <c r="H1257" t="s">
        <v>36</v>
      </c>
      <c r="I1257" s="7">
        <v>0</v>
      </c>
      <c r="L1257" s="7">
        <v>3439632410</v>
      </c>
      <c r="M1257">
        <v>2</v>
      </c>
    </row>
    <row r="1258" spans="1:13" x14ac:dyDescent="0.25">
      <c r="A1258" t="s">
        <v>690</v>
      </c>
      <c r="B1258" t="s">
        <v>473</v>
      </c>
      <c r="C1258" t="s">
        <v>225</v>
      </c>
      <c r="D1258" t="s">
        <v>367</v>
      </c>
      <c r="E1258" t="s">
        <v>270</v>
      </c>
      <c r="F1258" t="s">
        <v>35</v>
      </c>
      <c r="G1258" s="8">
        <v>36893</v>
      </c>
      <c r="H1258" t="s">
        <v>36</v>
      </c>
      <c r="I1258" s="7">
        <v>0</v>
      </c>
      <c r="L1258" s="7">
        <v>3601903742</v>
      </c>
      <c r="M1258">
        <v>2</v>
      </c>
    </row>
    <row r="1259" spans="1:13" x14ac:dyDescent="0.25">
      <c r="A1259" t="s">
        <v>691</v>
      </c>
      <c r="B1259" t="s">
        <v>473</v>
      </c>
      <c r="C1259" t="s">
        <v>225</v>
      </c>
      <c r="D1259" t="s">
        <v>373</v>
      </c>
      <c r="E1259" t="s">
        <v>270</v>
      </c>
      <c r="F1259" t="s">
        <v>35</v>
      </c>
      <c r="G1259" s="8">
        <v>36893</v>
      </c>
      <c r="H1259" t="s">
        <v>36</v>
      </c>
      <c r="I1259" s="7">
        <v>0</v>
      </c>
      <c r="L1259" s="7">
        <v>2032897322</v>
      </c>
      <c r="M1259">
        <v>2</v>
      </c>
    </row>
    <row r="1260" spans="1:13" x14ac:dyDescent="0.25">
      <c r="A1260" t="s">
        <v>692</v>
      </c>
      <c r="B1260" t="s">
        <v>473</v>
      </c>
      <c r="C1260" t="s">
        <v>225</v>
      </c>
      <c r="D1260" t="s">
        <v>203</v>
      </c>
      <c r="E1260" t="s">
        <v>269</v>
      </c>
      <c r="F1260" t="s">
        <v>35</v>
      </c>
      <c r="G1260" s="8">
        <v>36893</v>
      </c>
      <c r="H1260" t="s">
        <v>36</v>
      </c>
      <c r="I1260" s="7">
        <v>0</v>
      </c>
      <c r="L1260" s="7">
        <v>983182712065</v>
      </c>
      <c r="M1260">
        <v>2</v>
      </c>
    </row>
    <row r="1261" spans="1:13" x14ac:dyDescent="0.25">
      <c r="A1261" t="s">
        <v>703</v>
      </c>
      <c r="B1261" t="s">
        <v>475</v>
      </c>
      <c r="C1261" t="s">
        <v>236</v>
      </c>
      <c r="D1261" t="s">
        <v>628</v>
      </c>
      <c r="E1261" t="s">
        <v>270</v>
      </c>
      <c r="F1261" t="s">
        <v>35</v>
      </c>
      <c r="G1261" s="8">
        <v>36893</v>
      </c>
      <c r="H1261" t="s">
        <v>36</v>
      </c>
      <c r="I1261" s="7">
        <v>0</v>
      </c>
      <c r="L1261" s="7">
        <v>33391986272</v>
      </c>
      <c r="M1261">
        <v>2</v>
      </c>
    </row>
    <row r="1262" spans="1:13" x14ac:dyDescent="0.25">
      <c r="A1262" t="s">
        <v>704</v>
      </c>
      <c r="B1262" t="s">
        <v>475</v>
      </c>
      <c r="C1262" t="s">
        <v>236</v>
      </c>
      <c r="D1262" t="s">
        <v>629</v>
      </c>
      <c r="E1262" t="s">
        <v>270</v>
      </c>
      <c r="F1262" t="s">
        <v>35</v>
      </c>
      <c r="G1262" s="8">
        <v>36893</v>
      </c>
      <c r="H1262" t="s">
        <v>36</v>
      </c>
      <c r="I1262" s="7">
        <v>0</v>
      </c>
      <c r="L1262" s="7">
        <v>28433897982</v>
      </c>
      <c r="M1262">
        <v>2</v>
      </c>
    </row>
    <row r="1263" spans="1:13" x14ac:dyDescent="0.25">
      <c r="A1263" t="s">
        <v>705</v>
      </c>
      <c r="B1263" t="s">
        <v>475</v>
      </c>
      <c r="C1263" t="s">
        <v>236</v>
      </c>
      <c r="D1263" t="s">
        <v>630</v>
      </c>
      <c r="E1263" t="s">
        <v>270</v>
      </c>
      <c r="F1263" t="s">
        <v>35</v>
      </c>
      <c r="G1263" s="8">
        <v>36893</v>
      </c>
      <c r="H1263" t="s">
        <v>36</v>
      </c>
      <c r="I1263" s="7">
        <v>0</v>
      </c>
      <c r="L1263" s="7">
        <v>41655996484</v>
      </c>
      <c r="M1263">
        <v>2</v>
      </c>
    </row>
    <row r="1264" spans="1:13" x14ac:dyDescent="0.25">
      <c r="A1264" t="s">
        <v>706</v>
      </c>
      <c r="B1264" t="s">
        <v>475</v>
      </c>
      <c r="C1264" t="s">
        <v>236</v>
      </c>
      <c r="D1264" t="s">
        <v>631</v>
      </c>
      <c r="E1264" t="s">
        <v>270</v>
      </c>
      <c r="F1264" t="s">
        <v>35</v>
      </c>
      <c r="G1264" s="8">
        <v>36893</v>
      </c>
      <c r="H1264" t="s">
        <v>36</v>
      </c>
      <c r="I1264" s="7">
        <v>0</v>
      </c>
      <c r="L1264" s="7">
        <v>17683096128</v>
      </c>
      <c r="M1264">
        <v>2</v>
      </c>
    </row>
    <row r="1265" spans="1:13" x14ac:dyDescent="0.25">
      <c r="A1265" t="s">
        <v>707</v>
      </c>
      <c r="B1265" t="s">
        <v>475</v>
      </c>
      <c r="C1265" t="s">
        <v>236</v>
      </c>
      <c r="D1265" t="s">
        <v>632</v>
      </c>
      <c r="E1265" t="s">
        <v>269</v>
      </c>
      <c r="F1265" t="s">
        <v>35</v>
      </c>
      <c r="G1265" s="8">
        <v>36893</v>
      </c>
      <c r="H1265" t="s">
        <v>36</v>
      </c>
      <c r="I1265" s="7">
        <v>0</v>
      </c>
      <c r="L1265" s="7">
        <v>38791266538</v>
      </c>
      <c r="M1265">
        <v>2</v>
      </c>
    </row>
    <row r="1266" spans="1:13" x14ac:dyDescent="0.25">
      <c r="A1266" t="s">
        <v>718</v>
      </c>
      <c r="B1266" t="s">
        <v>246</v>
      </c>
      <c r="C1266" t="s">
        <v>246</v>
      </c>
      <c r="D1266" t="s">
        <v>203</v>
      </c>
      <c r="E1266" t="s">
        <v>269</v>
      </c>
      <c r="F1266" t="s">
        <v>35</v>
      </c>
      <c r="G1266" s="8">
        <v>36893</v>
      </c>
      <c r="H1266" t="s">
        <v>36</v>
      </c>
      <c r="I1266" s="7">
        <v>0</v>
      </c>
      <c r="L1266" s="7">
        <v>42773601120</v>
      </c>
      <c r="M1266">
        <v>2</v>
      </c>
    </row>
    <row r="1267" spans="1:13" x14ac:dyDescent="0.25">
      <c r="A1267" t="s">
        <v>719</v>
      </c>
      <c r="B1267" t="s">
        <v>478</v>
      </c>
      <c r="C1267" t="s">
        <v>244</v>
      </c>
      <c r="D1267" t="s">
        <v>245</v>
      </c>
      <c r="E1267" t="s">
        <v>269</v>
      </c>
      <c r="F1267" t="s">
        <v>35</v>
      </c>
      <c r="G1267" s="8">
        <v>36893</v>
      </c>
      <c r="H1267" t="s">
        <v>36</v>
      </c>
      <c r="I1267" s="7">
        <v>0</v>
      </c>
      <c r="L1267" s="7">
        <v>69558139000</v>
      </c>
      <c r="M1267">
        <v>2</v>
      </c>
    </row>
    <row r="1268" spans="1:13" x14ac:dyDescent="0.25">
      <c r="A1268" t="s">
        <v>720</v>
      </c>
      <c r="B1268" t="s">
        <v>478</v>
      </c>
      <c r="C1268" t="s">
        <v>244</v>
      </c>
      <c r="D1268" t="s">
        <v>460</v>
      </c>
      <c r="E1268" t="s">
        <v>269</v>
      </c>
      <c r="F1268" t="s">
        <v>35</v>
      </c>
      <c r="G1268" s="8">
        <v>36893</v>
      </c>
      <c r="H1268" t="s">
        <v>36</v>
      </c>
      <c r="I1268" s="7">
        <v>0</v>
      </c>
      <c r="L1268" s="7">
        <v>40918920000</v>
      </c>
      <c r="M1268">
        <v>2</v>
      </c>
    </row>
    <row r="1269" spans="1:13" x14ac:dyDescent="0.25">
      <c r="A1269" t="s">
        <v>721</v>
      </c>
      <c r="B1269" t="s">
        <v>479</v>
      </c>
      <c r="C1269" t="s">
        <v>247</v>
      </c>
      <c r="D1269" t="s">
        <v>203</v>
      </c>
      <c r="E1269" t="s">
        <v>269</v>
      </c>
      <c r="F1269" t="s">
        <v>35</v>
      </c>
      <c r="G1269" s="8">
        <v>36893</v>
      </c>
      <c r="H1269" t="s">
        <v>36</v>
      </c>
      <c r="I1269" s="7">
        <v>0</v>
      </c>
      <c r="L1269" s="7">
        <v>20401799000</v>
      </c>
      <c r="M1269">
        <v>2</v>
      </c>
    </row>
    <row r="1270" spans="1:13" x14ac:dyDescent="0.25">
      <c r="A1270" t="s">
        <v>722</v>
      </c>
      <c r="B1270" t="s">
        <v>480</v>
      </c>
      <c r="C1270" t="s">
        <v>268</v>
      </c>
      <c r="D1270" t="s">
        <v>203</v>
      </c>
      <c r="E1270" t="s">
        <v>269</v>
      </c>
      <c r="F1270" t="s">
        <v>35</v>
      </c>
      <c r="G1270" s="8">
        <v>36893</v>
      </c>
      <c r="H1270" t="s">
        <v>36</v>
      </c>
      <c r="I1270" s="7">
        <v>0</v>
      </c>
      <c r="L1270" s="7">
        <v>14029578005</v>
      </c>
      <c r="M1270">
        <v>2</v>
      </c>
    </row>
    <row r="1271" spans="1:13" x14ac:dyDescent="0.25">
      <c r="A1271" t="s">
        <v>723</v>
      </c>
      <c r="B1271" t="s">
        <v>481</v>
      </c>
      <c r="C1271" t="s">
        <v>248</v>
      </c>
      <c r="D1271" t="s">
        <v>203</v>
      </c>
      <c r="E1271" t="s">
        <v>269</v>
      </c>
      <c r="F1271" t="s">
        <v>35</v>
      </c>
      <c r="G1271" s="8">
        <v>36893</v>
      </c>
      <c r="H1271" t="s">
        <v>36</v>
      </c>
      <c r="I1271" s="7">
        <v>0</v>
      </c>
      <c r="L1271" s="7">
        <v>24360197000</v>
      </c>
      <c r="M1271">
        <v>2</v>
      </c>
    </row>
    <row r="1272" spans="1:13" x14ac:dyDescent="0.25">
      <c r="A1272" t="s">
        <v>724</v>
      </c>
      <c r="B1272" t="s">
        <v>482</v>
      </c>
      <c r="C1272" t="s">
        <v>249</v>
      </c>
      <c r="D1272" t="s">
        <v>203</v>
      </c>
      <c r="E1272" t="s">
        <v>269</v>
      </c>
      <c r="F1272" t="s">
        <v>35</v>
      </c>
      <c r="G1272" s="8">
        <v>36893</v>
      </c>
      <c r="H1272" t="s">
        <v>36</v>
      </c>
      <c r="I1272" s="7">
        <v>0</v>
      </c>
      <c r="L1272" s="7">
        <v>91622025169</v>
      </c>
      <c r="M1272">
        <v>2</v>
      </c>
    </row>
    <row r="1273" spans="1:13" x14ac:dyDescent="0.25">
      <c r="A1273" t="s">
        <v>725</v>
      </c>
      <c r="B1273" t="s">
        <v>330</v>
      </c>
      <c r="C1273" t="s">
        <v>250</v>
      </c>
      <c r="D1273" t="s">
        <v>252</v>
      </c>
      <c r="E1273" t="s">
        <v>270</v>
      </c>
      <c r="F1273" t="s">
        <v>35</v>
      </c>
      <c r="G1273" s="8">
        <v>36893</v>
      </c>
      <c r="H1273" t="s">
        <v>36</v>
      </c>
      <c r="I1273" s="7">
        <v>0</v>
      </c>
      <c r="L1273" s="7">
        <v>10772268571</v>
      </c>
      <c r="M1273">
        <v>2</v>
      </c>
    </row>
    <row r="1274" spans="1:13" x14ac:dyDescent="0.25">
      <c r="A1274" t="s">
        <v>726</v>
      </c>
      <c r="B1274" t="s">
        <v>330</v>
      </c>
      <c r="C1274" t="s">
        <v>250</v>
      </c>
      <c r="D1274" t="s">
        <v>253</v>
      </c>
      <c r="E1274" t="s">
        <v>270</v>
      </c>
      <c r="F1274" t="s">
        <v>35</v>
      </c>
      <c r="G1274" s="8">
        <v>36893</v>
      </c>
      <c r="H1274" t="s">
        <v>36</v>
      </c>
      <c r="I1274" s="7">
        <v>0</v>
      </c>
      <c r="L1274" s="7">
        <v>3480752374</v>
      </c>
      <c r="M1274">
        <v>2</v>
      </c>
    </row>
    <row r="1275" spans="1:13" x14ac:dyDescent="0.25">
      <c r="A1275" t="s">
        <v>727</v>
      </c>
      <c r="B1275" t="s">
        <v>330</v>
      </c>
      <c r="C1275" t="s">
        <v>250</v>
      </c>
      <c r="D1275" t="s">
        <v>254</v>
      </c>
      <c r="E1275" t="s">
        <v>270</v>
      </c>
      <c r="F1275" t="s">
        <v>35</v>
      </c>
      <c r="G1275" s="8">
        <v>36893</v>
      </c>
      <c r="H1275" t="s">
        <v>36</v>
      </c>
      <c r="I1275" s="7">
        <v>0</v>
      </c>
      <c r="L1275" s="7">
        <v>13604302435</v>
      </c>
      <c r="M1275">
        <v>2</v>
      </c>
    </row>
    <row r="1276" spans="1:13" x14ac:dyDescent="0.25">
      <c r="A1276" t="s">
        <v>728</v>
      </c>
      <c r="B1276" t="s">
        <v>330</v>
      </c>
      <c r="C1276" t="s">
        <v>250</v>
      </c>
      <c r="D1276" t="s">
        <v>633</v>
      </c>
      <c r="E1276" t="s">
        <v>269</v>
      </c>
      <c r="F1276" t="s">
        <v>35</v>
      </c>
      <c r="G1276" s="8">
        <v>36893</v>
      </c>
      <c r="H1276" t="s">
        <v>36</v>
      </c>
      <c r="I1276" s="7">
        <v>0</v>
      </c>
      <c r="L1276" s="7">
        <v>1140113184125</v>
      </c>
      <c r="M1276">
        <v>2</v>
      </c>
    </row>
    <row r="1277" spans="1:13" x14ac:dyDescent="0.25">
      <c r="A1277" t="s">
        <v>729</v>
      </c>
      <c r="B1277" t="s">
        <v>330</v>
      </c>
      <c r="C1277" t="s">
        <v>250</v>
      </c>
      <c r="D1277" t="s">
        <v>634</v>
      </c>
      <c r="E1277" t="s">
        <v>269</v>
      </c>
      <c r="F1277" t="s">
        <v>35</v>
      </c>
      <c r="G1277" s="8">
        <v>36893</v>
      </c>
      <c r="H1277" t="s">
        <v>36</v>
      </c>
      <c r="I1277" s="7">
        <v>0</v>
      </c>
      <c r="L1277" s="7">
        <v>237174933919</v>
      </c>
      <c r="M1277">
        <v>2</v>
      </c>
    </row>
    <row r="1278" spans="1:13" x14ac:dyDescent="0.25">
      <c r="A1278" t="s">
        <v>730</v>
      </c>
      <c r="B1278" t="s">
        <v>330</v>
      </c>
      <c r="C1278" t="s">
        <v>250</v>
      </c>
      <c r="D1278" t="s">
        <v>599</v>
      </c>
      <c r="E1278" t="s">
        <v>270</v>
      </c>
      <c r="F1278" t="s">
        <v>35</v>
      </c>
      <c r="G1278" s="8">
        <v>36893</v>
      </c>
      <c r="H1278" t="s">
        <v>36</v>
      </c>
      <c r="I1278" s="7">
        <v>0</v>
      </c>
      <c r="L1278" s="7">
        <v>49186447</v>
      </c>
      <c r="M1278">
        <v>2</v>
      </c>
    </row>
    <row r="1279" spans="1:13" x14ac:dyDescent="0.25">
      <c r="A1279" t="s">
        <v>731</v>
      </c>
      <c r="B1279" t="s">
        <v>483</v>
      </c>
      <c r="C1279" t="s">
        <v>255</v>
      </c>
      <c r="D1279" t="s">
        <v>205</v>
      </c>
      <c r="E1279" t="s">
        <v>270</v>
      </c>
      <c r="F1279" t="s">
        <v>35</v>
      </c>
      <c r="G1279" s="8">
        <v>36893</v>
      </c>
      <c r="H1279" t="s">
        <v>36</v>
      </c>
      <c r="I1279" s="7">
        <v>0</v>
      </c>
      <c r="L1279" s="7">
        <v>6917962126</v>
      </c>
      <c r="M1279">
        <v>2</v>
      </c>
    </row>
    <row r="1280" spans="1:13" x14ac:dyDescent="0.25">
      <c r="A1280" t="s">
        <v>732</v>
      </c>
      <c r="B1280" t="s">
        <v>483</v>
      </c>
      <c r="C1280" t="s">
        <v>255</v>
      </c>
      <c r="D1280" t="s">
        <v>203</v>
      </c>
      <c r="E1280" t="s">
        <v>269</v>
      </c>
      <c r="F1280" t="s">
        <v>35</v>
      </c>
      <c r="G1280" s="8">
        <v>36893</v>
      </c>
      <c r="H1280" t="s">
        <v>36</v>
      </c>
      <c r="I1280" s="7">
        <v>0</v>
      </c>
      <c r="L1280" s="7">
        <v>2428869723</v>
      </c>
      <c r="M1280">
        <v>2</v>
      </c>
    </row>
    <row r="1281" spans="1:13" x14ac:dyDescent="0.25">
      <c r="A1281" t="s">
        <v>733</v>
      </c>
      <c r="B1281" t="s">
        <v>636</v>
      </c>
      <c r="C1281" t="s">
        <v>635</v>
      </c>
      <c r="D1281" t="s">
        <v>304</v>
      </c>
      <c r="E1281" t="s">
        <v>270</v>
      </c>
      <c r="F1281" t="s">
        <v>35</v>
      </c>
      <c r="G1281" s="8">
        <v>36893</v>
      </c>
      <c r="H1281" t="s">
        <v>36</v>
      </c>
      <c r="I1281" s="7">
        <v>0</v>
      </c>
      <c r="L1281" s="7">
        <v>4565783313</v>
      </c>
      <c r="M1281">
        <v>2</v>
      </c>
    </row>
    <row r="1282" spans="1:13" x14ac:dyDescent="0.25">
      <c r="A1282" t="s">
        <v>734</v>
      </c>
      <c r="B1282" t="s">
        <v>636</v>
      </c>
      <c r="C1282" t="s">
        <v>635</v>
      </c>
      <c r="D1282" t="s">
        <v>303</v>
      </c>
      <c r="E1282" t="s">
        <v>270</v>
      </c>
      <c r="F1282" t="s">
        <v>35</v>
      </c>
      <c r="G1282" s="8">
        <v>36893</v>
      </c>
      <c r="H1282" t="s">
        <v>36</v>
      </c>
      <c r="I1282" s="7">
        <v>0</v>
      </c>
      <c r="L1282" s="7">
        <v>3476303006</v>
      </c>
      <c r="M1282">
        <v>2</v>
      </c>
    </row>
    <row r="1283" spans="1:13" x14ac:dyDescent="0.25">
      <c r="A1283" t="s">
        <v>735</v>
      </c>
      <c r="B1283" t="s">
        <v>636</v>
      </c>
      <c r="C1283" t="s">
        <v>635</v>
      </c>
      <c r="D1283" t="s">
        <v>302</v>
      </c>
      <c r="E1283" t="s">
        <v>270</v>
      </c>
      <c r="F1283" t="s">
        <v>35</v>
      </c>
      <c r="G1283" s="8">
        <v>36893</v>
      </c>
      <c r="H1283" t="s">
        <v>36</v>
      </c>
      <c r="I1283" s="7">
        <v>0</v>
      </c>
      <c r="L1283" s="7">
        <v>2100767205</v>
      </c>
      <c r="M1283">
        <v>2</v>
      </c>
    </row>
    <row r="1284" spans="1:13" x14ac:dyDescent="0.25">
      <c r="A1284" t="s">
        <v>736</v>
      </c>
      <c r="B1284" t="s">
        <v>636</v>
      </c>
      <c r="C1284" t="s">
        <v>635</v>
      </c>
      <c r="D1284" t="s">
        <v>205</v>
      </c>
      <c r="E1284" t="s">
        <v>270</v>
      </c>
      <c r="F1284" s="8" t="s">
        <v>35</v>
      </c>
      <c r="G1284" s="8">
        <v>36893</v>
      </c>
      <c r="H1284" t="s">
        <v>36</v>
      </c>
      <c r="I1284" s="7">
        <v>0</v>
      </c>
      <c r="L1284" s="7">
        <v>20886055390</v>
      </c>
      <c r="M1284">
        <v>2</v>
      </c>
    </row>
    <row r="1285" spans="1:13" x14ac:dyDescent="0.25">
      <c r="A1285" t="s">
        <v>737</v>
      </c>
      <c r="B1285" t="s">
        <v>636</v>
      </c>
      <c r="C1285" t="s">
        <v>635</v>
      </c>
      <c r="D1285" t="s">
        <v>203</v>
      </c>
      <c r="E1285" t="s">
        <v>269</v>
      </c>
      <c r="F1285" s="8" t="s">
        <v>35</v>
      </c>
      <c r="G1285" s="8">
        <v>36893</v>
      </c>
      <c r="H1285" t="s">
        <v>36</v>
      </c>
      <c r="I1285" s="7">
        <v>0</v>
      </c>
      <c r="L1285" s="7">
        <v>1256491994424</v>
      </c>
      <c r="M1285">
        <v>2</v>
      </c>
    </row>
    <row r="1286" spans="1:13" x14ac:dyDescent="0.25">
      <c r="A1286" t="s">
        <v>738</v>
      </c>
      <c r="B1286" t="s">
        <v>484</v>
      </c>
      <c r="C1286" t="s">
        <v>256</v>
      </c>
      <c r="D1286" t="s">
        <v>208</v>
      </c>
      <c r="E1286" t="s">
        <v>270</v>
      </c>
      <c r="F1286" s="8" t="s">
        <v>35</v>
      </c>
      <c r="G1286" s="8">
        <v>36893</v>
      </c>
      <c r="H1286" t="s">
        <v>36</v>
      </c>
      <c r="I1286" s="7">
        <v>0</v>
      </c>
      <c r="L1286" s="7">
        <v>429346911</v>
      </c>
      <c r="M1286">
        <v>2</v>
      </c>
    </row>
    <row r="1287" spans="1:13" x14ac:dyDescent="0.25">
      <c r="A1287" t="s">
        <v>739</v>
      </c>
      <c r="B1287" t="s">
        <v>484</v>
      </c>
      <c r="C1287" t="s">
        <v>256</v>
      </c>
      <c r="D1287" t="s">
        <v>209</v>
      </c>
      <c r="E1287" t="s">
        <v>270</v>
      </c>
      <c r="F1287" s="8" t="s">
        <v>35</v>
      </c>
      <c r="G1287" s="8">
        <v>36893</v>
      </c>
      <c r="H1287" t="s">
        <v>36</v>
      </c>
      <c r="I1287" s="7">
        <v>0</v>
      </c>
      <c r="L1287" s="7">
        <v>630379359</v>
      </c>
      <c r="M1287">
        <v>2</v>
      </c>
    </row>
    <row r="1288" spans="1:13" x14ac:dyDescent="0.25">
      <c r="A1288" t="s">
        <v>740</v>
      </c>
      <c r="B1288" t="s">
        <v>484</v>
      </c>
      <c r="C1288" t="s">
        <v>256</v>
      </c>
      <c r="D1288" t="s">
        <v>203</v>
      </c>
      <c r="E1288" t="s">
        <v>269</v>
      </c>
      <c r="F1288" s="8" t="s">
        <v>35</v>
      </c>
      <c r="G1288" s="8">
        <v>36893</v>
      </c>
      <c r="H1288" t="s">
        <v>36</v>
      </c>
      <c r="I1288" s="7">
        <v>0</v>
      </c>
      <c r="L1288" s="7">
        <v>88224453830</v>
      </c>
      <c r="M1288">
        <v>2</v>
      </c>
    </row>
    <row r="1289" spans="1:13" x14ac:dyDescent="0.25">
      <c r="A1289" t="s">
        <v>745</v>
      </c>
      <c r="B1289" t="s">
        <v>486</v>
      </c>
      <c r="C1289" t="s">
        <v>262</v>
      </c>
      <c r="D1289" t="s">
        <v>263</v>
      </c>
      <c r="E1289" t="s">
        <v>270</v>
      </c>
      <c r="F1289" s="8" t="s">
        <v>35</v>
      </c>
      <c r="G1289" s="8">
        <v>36893</v>
      </c>
      <c r="H1289" t="s">
        <v>36</v>
      </c>
      <c r="I1289" s="7">
        <v>0</v>
      </c>
      <c r="L1289" s="7">
        <v>27282552000</v>
      </c>
      <c r="M1289">
        <v>2</v>
      </c>
    </row>
    <row r="1290" spans="1:13" x14ac:dyDescent="0.25">
      <c r="A1290" t="s">
        <v>746</v>
      </c>
      <c r="B1290" t="s">
        <v>486</v>
      </c>
      <c r="C1290" t="s">
        <v>262</v>
      </c>
      <c r="D1290" t="s">
        <v>264</v>
      </c>
      <c r="E1290" t="s">
        <v>270</v>
      </c>
      <c r="F1290" t="s">
        <v>35</v>
      </c>
      <c r="G1290" s="8">
        <v>36893</v>
      </c>
      <c r="H1290" t="s">
        <v>36</v>
      </c>
      <c r="I1290" s="7">
        <v>0</v>
      </c>
      <c r="L1290" s="7">
        <v>5427913000</v>
      </c>
      <c r="M1290">
        <v>2</v>
      </c>
    </row>
    <row r="1291" spans="1:13" x14ac:dyDescent="0.25">
      <c r="A1291" t="s">
        <v>747</v>
      </c>
      <c r="B1291" t="s">
        <v>486</v>
      </c>
      <c r="C1291" t="s">
        <v>262</v>
      </c>
      <c r="D1291" t="s">
        <v>265</v>
      </c>
      <c r="E1291" t="s">
        <v>270</v>
      </c>
      <c r="F1291" t="s">
        <v>35</v>
      </c>
      <c r="G1291" s="8">
        <v>36893</v>
      </c>
      <c r="H1291" t="s">
        <v>36</v>
      </c>
      <c r="I1291" s="7">
        <v>0</v>
      </c>
      <c r="L1291" s="7">
        <v>950652000</v>
      </c>
      <c r="M1291">
        <v>2</v>
      </c>
    </row>
    <row r="1292" spans="1:13" x14ac:dyDescent="0.25">
      <c r="A1292" t="s">
        <v>748</v>
      </c>
      <c r="B1292" t="s">
        <v>486</v>
      </c>
      <c r="C1292" t="s">
        <v>262</v>
      </c>
      <c r="D1292" t="s">
        <v>203</v>
      </c>
      <c r="E1292" t="s">
        <v>269</v>
      </c>
      <c r="F1292" t="s">
        <v>35</v>
      </c>
      <c r="G1292" s="8">
        <v>36893</v>
      </c>
      <c r="H1292" t="s">
        <v>36</v>
      </c>
      <c r="I1292" s="7">
        <v>0</v>
      </c>
      <c r="L1292" s="7">
        <v>134097058000</v>
      </c>
      <c r="M1292">
        <v>2</v>
      </c>
    </row>
    <row r="1293" spans="1:13" x14ac:dyDescent="0.25">
      <c r="A1293" t="s">
        <v>749</v>
      </c>
      <c r="B1293" t="s">
        <v>332</v>
      </c>
      <c r="C1293" t="s">
        <v>266</v>
      </c>
      <c r="D1293" t="s">
        <v>267</v>
      </c>
      <c r="E1293" t="s">
        <v>270</v>
      </c>
      <c r="F1293" t="s">
        <v>35</v>
      </c>
      <c r="G1293" s="8">
        <v>36893</v>
      </c>
      <c r="H1293" t="s">
        <v>36</v>
      </c>
      <c r="I1293" s="7">
        <v>0</v>
      </c>
      <c r="L1293" s="7">
        <v>2421364394</v>
      </c>
      <c r="M1293">
        <v>2</v>
      </c>
    </row>
    <row r="1294" spans="1:13" x14ac:dyDescent="0.25">
      <c r="A1294" t="s">
        <v>750</v>
      </c>
      <c r="B1294" t="s">
        <v>332</v>
      </c>
      <c r="C1294" t="s">
        <v>266</v>
      </c>
      <c r="D1294" t="s">
        <v>590</v>
      </c>
      <c r="E1294" t="s">
        <v>270</v>
      </c>
      <c r="F1294" t="s">
        <v>35</v>
      </c>
      <c r="G1294" s="8">
        <v>36893</v>
      </c>
      <c r="H1294" t="s">
        <v>36</v>
      </c>
      <c r="I1294" s="7">
        <v>0</v>
      </c>
      <c r="L1294" s="7">
        <v>1946905414</v>
      </c>
      <c r="M1294">
        <v>2</v>
      </c>
    </row>
    <row r="1295" spans="1:13" x14ac:dyDescent="0.25">
      <c r="A1295" t="s">
        <v>751</v>
      </c>
      <c r="B1295" t="s">
        <v>332</v>
      </c>
      <c r="C1295" t="s">
        <v>266</v>
      </c>
      <c r="D1295" t="s">
        <v>582</v>
      </c>
      <c r="E1295" t="s">
        <v>270</v>
      </c>
      <c r="F1295" t="s">
        <v>35</v>
      </c>
      <c r="G1295" s="8">
        <v>36893</v>
      </c>
      <c r="H1295" t="s">
        <v>36</v>
      </c>
      <c r="I1295" s="7">
        <v>0</v>
      </c>
      <c r="L1295" s="7">
        <v>102527329</v>
      </c>
      <c r="M1295">
        <v>2</v>
      </c>
    </row>
    <row r="1296" spans="1:13" x14ac:dyDescent="0.25">
      <c r="A1296" t="s">
        <v>752</v>
      </c>
      <c r="B1296" t="s">
        <v>332</v>
      </c>
      <c r="C1296" t="s">
        <v>266</v>
      </c>
      <c r="D1296" t="s">
        <v>203</v>
      </c>
      <c r="E1296" t="s">
        <v>269</v>
      </c>
      <c r="F1296" t="s">
        <v>35</v>
      </c>
      <c r="G1296" s="8">
        <v>36893</v>
      </c>
      <c r="H1296" t="s">
        <v>36</v>
      </c>
      <c r="I1296" s="7">
        <v>0</v>
      </c>
      <c r="L1296" s="7">
        <v>260926476812</v>
      </c>
      <c r="M1296">
        <v>2</v>
      </c>
    </row>
    <row r="1297" spans="1:13" x14ac:dyDescent="0.25">
      <c r="A1297" t="s">
        <v>753</v>
      </c>
      <c r="B1297" t="s">
        <v>487</v>
      </c>
      <c r="C1297" t="s">
        <v>207</v>
      </c>
      <c r="D1297" t="s">
        <v>208</v>
      </c>
      <c r="E1297" t="s">
        <v>270</v>
      </c>
      <c r="F1297" t="s">
        <v>35</v>
      </c>
      <c r="G1297" s="8">
        <v>36893</v>
      </c>
      <c r="H1297" t="s">
        <v>36</v>
      </c>
      <c r="I1297" s="7">
        <v>0</v>
      </c>
      <c r="L1297" s="7">
        <v>2389556713</v>
      </c>
      <c r="M1297">
        <v>2</v>
      </c>
    </row>
    <row r="1298" spans="1:13" x14ac:dyDescent="0.25">
      <c r="A1298" t="s">
        <v>754</v>
      </c>
      <c r="B1298" t="s">
        <v>487</v>
      </c>
      <c r="C1298" t="s">
        <v>207</v>
      </c>
      <c r="D1298" t="s">
        <v>209</v>
      </c>
      <c r="E1298" t="s">
        <v>270</v>
      </c>
      <c r="F1298" t="s">
        <v>35</v>
      </c>
      <c r="G1298" s="8">
        <v>36893</v>
      </c>
      <c r="H1298" t="s">
        <v>36</v>
      </c>
      <c r="I1298" s="7">
        <v>0</v>
      </c>
      <c r="L1298" s="7">
        <v>5701620841</v>
      </c>
      <c r="M1298">
        <v>2</v>
      </c>
    </row>
    <row r="1299" spans="1:13" x14ac:dyDescent="0.25">
      <c r="A1299" t="s">
        <v>755</v>
      </c>
      <c r="B1299" t="s">
        <v>487</v>
      </c>
      <c r="C1299" t="s">
        <v>207</v>
      </c>
      <c r="D1299" t="s">
        <v>210</v>
      </c>
      <c r="E1299" t="s">
        <v>270</v>
      </c>
      <c r="F1299" t="s">
        <v>35</v>
      </c>
      <c r="G1299" s="8">
        <v>36893</v>
      </c>
      <c r="H1299" t="s">
        <v>36</v>
      </c>
      <c r="I1299" s="7">
        <v>0</v>
      </c>
      <c r="L1299" s="7">
        <v>326696832</v>
      </c>
      <c r="M1299">
        <v>2</v>
      </c>
    </row>
    <row r="1300" spans="1:13" x14ac:dyDescent="0.25">
      <c r="A1300" t="s">
        <v>756</v>
      </c>
      <c r="B1300" t="s">
        <v>487</v>
      </c>
      <c r="C1300" t="s">
        <v>207</v>
      </c>
      <c r="D1300" t="s">
        <v>211</v>
      </c>
      <c r="E1300" t="s">
        <v>269</v>
      </c>
      <c r="F1300" t="s">
        <v>35</v>
      </c>
      <c r="G1300" s="8">
        <v>36893</v>
      </c>
      <c r="H1300" t="s">
        <v>36</v>
      </c>
      <c r="I1300" s="7">
        <v>0</v>
      </c>
      <c r="L1300" s="7">
        <v>370042694916</v>
      </c>
      <c r="M1300">
        <v>2</v>
      </c>
    </row>
    <row r="1301" spans="1:13" x14ac:dyDescent="0.25">
      <c r="A1301" t="s">
        <v>757</v>
      </c>
      <c r="B1301" t="s">
        <v>487</v>
      </c>
      <c r="C1301" t="s">
        <v>207</v>
      </c>
      <c r="D1301" t="s">
        <v>385</v>
      </c>
      <c r="E1301" t="s">
        <v>270</v>
      </c>
      <c r="F1301" t="s">
        <v>35</v>
      </c>
      <c r="G1301" s="8">
        <v>36893</v>
      </c>
      <c r="H1301" t="s">
        <v>36</v>
      </c>
      <c r="I1301" s="7">
        <v>0</v>
      </c>
      <c r="L1301" s="7">
        <v>777116048</v>
      </c>
      <c r="M1301">
        <v>2</v>
      </c>
    </row>
    <row r="1302" spans="1:13" x14ac:dyDescent="0.25">
      <c r="A1302" t="s">
        <v>665</v>
      </c>
      <c r="B1302" t="s">
        <v>469</v>
      </c>
      <c r="C1302" t="s">
        <v>212</v>
      </c>
      <c r="D1302" t="s">
        <v>213</v>
      </c>
      <c r="E1302" t="s">
        <v>270</v>
      </c>
      <c r="F1302" t="s">
        <v>37</v>
      </c>
      <c r="G1302" s="8">
        <v>37258</v>
      </c>
      <c r="H1302" t="s">
        <v>38</v>
      </c>
      <c r="I1302" s="7">
        <v>0</v>
      </c>
      <c r="L1302" s="7">
        <v>1209774000</v>
      </c>
      <c r="M1302">
        <v>2</v>
      </c>
    </row>
    <row r="1303" spans="1:13" x14ac:dyDescent="0.25">
      <c r="A1303" t="s">
        <v>666</v>
      </c>
      <c r="B1303" t="s">
        <v>469</v>
      </c>
      <c r="C1303" t="s">
        <v>212</v>
      </c>
      <c r="D1303" t="s">
        <v>214</v>
      </c>
      <c r="E1303" t="s">
        <v>270</v>
      </c>
      <c r="F1303" t="s">
        <v>37</v>
      </c>
      <c r="G1303" s="8">
        <v>37258</v>
      </c>
      <c r="H1303" t="s">
        <v>38</v>
      </c>
      <c r="I1303" s="7">
        <v>0</v>
      </c>
      <c r="L1303" s="7">
        <v>10185099000</v>
      </c>
      <c r="M1303">
        <v>2</v>
      </c>
    </row>
    <row r="1304" spans="1:13" x14ac:dyDescent="0.25">
      <c r="A1304" t="s">
        <v>667</v>
      </c>
      <c r="B1304" t="s">
        <v>469</v>
      </c>
      <c r="C1304" t="s">
        <v>212</v>
      </c>
      <c r="D1304" t="s">
        <v>370</v>
      </c>
      <c r="E1304" t="s">
        <v>270</v>
      </c>
      <c r="F1304" t="s">
        <v>37</v>
      </c>
      <c r="G1304" s="8">
        <v>37258</v>
      </c>
      <c r="H1304" t="s">
        <v>38</v>
      </c>
      <c r="I1304" s="7">
        <v>0</v>
      </c>
      <c r="L1304" s="7">
        <v>7250762000</v>
      </c>
      <c r="M1304">
        <v>2</v>
      </c>
    </row>
    <row r="1305" spans="1:13" x14ac:dyDescent="0.25">
      <c r="A1305" t="s">
        <v>668</v>
      </c>
      <c r="B1305" t="s">
        <v>469</v>
      </c>
      <c r="C1305" t="s">
        <v>212</v>
      </c>
      <c r="D1305" t="s">
        <v>365</v>
      </c>
      <c r="E1305" t="s">
        <v>270</v>
      </c>
      <c r="F1305" t="s">
        <v>37</v>
      </c>
      <c r="G1305" s="8">
        <v>37258</v>
      </c>
      <c r="H1305" t="s">
        <v>38</v>
      </c>
      <c r="I1305" s="7">
        <v>0</v>
      </c>
      <c r="L1305" s="7">
        <v>22153880000</v>
      </c>
      <c r="M1305">
        <v>2</v>
      </c>
    </row>
    <row r="1306" spans="1:13" x14ac:dyDescent="0.25">
      <c r="A1306" t="s">
        <v>669</v>
      </c>
      <c r="B1306" t="s">
        <v>469</v>
      </c>
      <c r="C1306" t="s">
        <v>212</v>
      </c>
      <c r="D1306" t="s">
        <v>364</v>
      </c>
      <c r="E1306" t="s">
        <v>270</v>
      </c>
      <c r="F1306" t="s">
        <v>37</v>
      </c>
      <c r="G1306" s="8">
        <v>37258</v>
      </c>
      <c r="H1306" t="s">
        <v>38</v>
      </c>
      <c r="I1306" s="7">
        <v>0</v>
      </c>
      <c r="L1306" s="7">
        <v>31842258000</v>
      </c>
      <c r="M1306">
        <v>2</v>
      </c>
    </row>
    <row r="1307" spans="1:13" x14ac:dyDescent="0.25">
      <c r="A1307" t="s">
        <v>670</v>
      </c>
      <c r="B1307" t="s">
        <v>469</v>
      </c>
      <c r="C1307" t="s">
        <v>212</v>
      </c>
      <c r="D1307" t="s">
        <v>573</v>
      </c>
      <c r="E1307" t="s">
        <v>270</v>
      </c>
      <c r="F1307" t="s">
        <v>37</v>
      </c>
      <c r="G1307" s="8">
        <v>37258</v>
      </c>
      <c r="H1307" t="s">
        <v>38</v>
      </c>
      <c r="I1307" s="7">
        <v>0</v>
      </c>
      <c r="L1307" s="7">
        <v>16763779000</v>
      </c>
      <c r="M1307">
        <v>2</v>
      </c>
    </row>
    <row r="1308" spans="1:13" x14ac:dyDescent="0.25">
      <c r="A1308" t="s">
        <v>671</v>
      </c>
      <c r="B1308" t="s">
        <v>469</v>
      </c>
      <c r="C1308" t="s">
        <v>212</v>
      </c>
      <c r="D1308" t="s">
        <v>362</v>
      </c>
      <c r="E1308" t="s">
        <v>270</v>
      </c>
      <c r="F1308" t="s">
        <v>37</v>
      </c>
      <c r="G1308" s="8">
        <v>37258</v>
      </c>
      <c r="H1308" t="s">
        <v>38</v>
      </c>
      <c r="I1308" s="7">
        <v>0</v>
      </c>
      <c r="L1308" s="7">
        <v>58491556000</v>
      </c>
      <c r="M1308">
        <v>2</v>
      </c>
    </row>
    <row r="1309" spans="1:13" x14ac:dyDescent="0.25">
      <c r="A1309" t="s">
        <v>672</v>
      </c>
      <c r="B1309" t="s">
        <v>470</v>
      </c>
      <c r="C1309" t="s">
        <v>292</v>
      </c>
      <c r="D1309" t="s">
        <v>307</v>
      </c>
      <c r="E1309" t="s">
        <v>270</v>
      </c>
      <c r="F1309" t="s">
        <v>37</v>
      </c>
      <c r="G1309" s="8">
        <v>37258</v>
      </c>
      <c r="H1309" t="s">
        <v>38</v>
      </c>
      <c r="I1309" s="7">
        <v>0</v>
      </c>
      <c r="L1309" s="7">
        <v>9764336905</v>
      </c>
      <c r="M1309">
        <v>2</v>
      </c>
    </row>
    <row r="1310" spans="1:13" x14ac:dyDescent="0.25">
      <c r="A1310" t="s">
        <v>673</v>
      </c>
      <c r="B1310" t="s">
        <v>470</v>
      </c>
      <c r="C1310" t="s">
        <v>292</v>
      </c>
      <c r="D1310" t="s">
        <v>206</v>
      </c>
      <c r="E1310" t="s">
        <v>270</v>
      </c>
      <c r="F1310" t="s">
        <v>37</v>
      </c>
      <c r="G1310" s="8">
        <v>37258</v>
      </c>
      <c r="H1310" t="s">
        <v>38</v>
      </c>
      <c r="I1310" s="7">
        <v>0</v>
      </c>
      <c r="L1310" s="7">
        <v>5411649516</v>
      </c>
      <c r="M1310">
        <v>2</v>
      </c>
    </row>
    <row r="1311" spans="1:13" x14ac:dyDescent="0.25">
      <c r="A1311" t="s">
        <v>674</v>
      </c>
      <c r="B1311" t="s">
        <v>470</v>
      </c>
      <c r="C1311" t="s">
        <v>292</v>
      </c>
      <c r="D1311" t="s">
        <v>203</v>
      </c>
      <c r="E1311" t="s">
        <v>269</v>
      </c>
      <c r="F1311" t="s">
        <v>37</v>
      </c>
      <c r="G1311" s="8">
        <v>37258</v>
      </c>
      <c r="H1311" t="s">
        <v>38</v>
      </c>
      <c r="I1311" s="7">
        <v>0</v>
      </c>
      <c r="L1311" s="7">
        <v>599483569520</v>
      </c>
      <c r="M1311">
        <v>2</v>
      </c>
    </row>
    <row r="1312" spans="1:13" x14ac:dyDescent="0.25">
      <c r="A1312" t="s">
        <v>675</v>
      </c>
      <c r="B1312" t="s">
        <v>470</v>
      </c>
      <c r="C1312" t="s">
        <v>292</v>
      </c>
      <c r="D1312" t="s">
        <v>306</v>
      </c>
      <c r="E1312" t="s">
        <v>270</v>
      </c>
      <c r="F1312" t="s">
        <v>37</v>
      </c>
      <c r="G1312" s="8">
        <v>37258</v>
      </c>
      <c r="H1312" t="s">
        <v>38</v>
      </c>
      <c r="I1312" s="7">
        <v>0</v>
      </c>
      <c r="L1312" s="7">
        <v>9122399685</v>
      </c>
      <c r="M1312">
        <v>2</v>
      </c>
    </row>
    <row r="1313" spans="1:13" x14ac:dyDescent="0.25">
      <c r="A1313" t="s">
        <v>676</v>
      </c>
      <c r="B1313" t="s">
        <v>331</v>
      </c>
      <c r="C1313" t="s">
        <v>215</v>
      </c>
      <c r="D1313" t="s">
        <v>251</v>
      </c>
      <c r="E1313" t="s">
        <v>269</v>
      </c>
      <c r="F1313" t="s">
        <v>37</v>
      </c>
      <c r="G1313" s="8">
        <v>37258</v>
      </c>
      <c r="H1313" t="s">
        <v>38</v>
      </c>
      <c r="I1313" s="7">
        <v>0</v>
      </c>
      <c r="L1313" s="7">
        <v>310261377494</v>
      </c>
      <c r="M1313">
        <v>2</v>
      </c>
    </row>
    <row r="1314" spans="1:13" x14ac:dyDescent="0.25">
      <c r="A1314" t="s">
        <v>677</v>
      </c>
      <c r="B1314" t="s">
        <v>331</v>
      </c>
      <c r="C1314" t="s">
        <v>215</v>
      </c>
      <c r="D1314" t="s">
        <v>216</v>
      </c>
      <c r="E1314" t="s">
        <v>269</v>
      </c>
      <c r="F1314" t="s">
        <v>37</v>
      </c>
      <c r="G1314" s="8">
        <v>37258</v>
      </c>
      <c r="H1314" t="s">
        <v>38</v>
      </c>
      <c r="I1314" s="7">
        <v>0</v>
      </c>
      <c r="L1314" s="7">
        <v>15226914126</v>
      </c>
      <c r="M1314">
        <v>2</v>
      </c>
    </row>
    <row r="1315" spans="1:13" x14ac:dyDescent="0.25">
      <c r="A1315" t="s">
        <v>678</v>
      </c>
      <c r="B1315" t="s">
        <v>331</v>
      </c>
      <c r="C1315" t="s">
        <v>215</v>
      </c>
      <c r="D1315" t="s">
        <v>217</v>
      </c>
      <c r="E1315" t="s">
        <v>269</v>
      </c>
      <c r="F1315" t="s">
        <v>37</v>
      </c>
      <c r="G1315" s="8">
        <v>37258</v>
      </c>
      <c r="H1315" t="s">
        <v>38</v>
      </c>
      <c r="I1315" s="7">
        <v>0</v>
      </c>
      <c r="L1315" s="7">
        <v>67671087956</v>
      </c>
      <c r="M1315">
        <v>2</v>
      </c>
    </row>
    <row r="1316" spans="1:13" x14ac:dyDescent="0.25">
      <c r="A1316" t="s">
        <v>679</v>
      </c>
      <c r="B1316" t="s">
        <v>333</v>
      </c>
      <c r="C1316" t="s">
        <v>533</v>
      </c>
      <c r="D1316" t="s">
        <v>203</v>
      </c>
      <c r="E1316" t="s">
        <v>269</v>
      </c>
      <c r="F1316" t="s">
        <v>37</v>
      </c>
      <c r="G1316" s="8">
        <v>37258</v>
      </c>
      <c r="H1316" t="s">
        <v>38</v>
      </c>
      <c r="I1316" s="7">
        <v>0</v>
      </c>
      <c r="L1316" s="7">
        <v>60695593000</v>
      </c>
      <c r="M1316">
        <v>2</v>
      </c>
    </row>
    <row r="1317" spans="1:13" x14ac:dyDescent="0.25">
      <c r="A1317" t="s">
        <v>680</v>
      </c>
      <c r="B1317" t="s">
        <v>471</v>
      </c>
      <c r="C1317" t="s">
        <v>219</v>
      </c>
      <c r="D1317" t="s">
        <v>203</v>
      </c>
      <c r="E1317" t="s">
        <v>269</v>
      </c>
      <c r="F1317" t="s">
        <v>37</v>
      </c>
      <c r="G1317" s="8">
        <v>37258</v>
      </c>
      <c r="H1317" t="s">
        <v>38</v>
      </c>
      <c r="I1317" s="7">
        <v>0</v>
      </c>
      <c r="L1317" s="7">
        <v>278736778404</v>
      </c>
      <c r="M1317">
        <v>2</v>
      </c>
    </row>
    <row r="1318" spans="1:13" x14ac:dyDescent="0.25">
      <c r="A1318" t="s">
        <v>681</v>
      </c>
      <c r="B1318" t="s">
        <v>471</v>
      </c>
      <c r="C1318" t="s">
        <v>219</v>
      </c>
      <c r="D1318" t="s">
        <v>457</v>
      </c>
      <c r="E1318" t="s">
        <v>270</v>
      </c>
      <c r="F1318" t="s">
        <v>37</v>
      </c>
      <c r="G1318" s="8">
        <v>37258</v>
      </c>
      <c r="H1318" t="s">
        <v>38</v>
      </c>
      <c r="I1318" s="7">
        <v>0</v>
      </c>
      <c r="L1318" s="7">
        <v>150706287</v>
      </c>
      <c r="M1318">
        <v>2</v>
      </c>
    </row>
    <row r="1319" spans="1:13" x14ac:dyDescent="0.25">
      <c r="A1319" t="s">
        <v>682</v>
      </c>
      <c r="B1319" t="s">
        <v>471</v>
      </c>
      <c r="C1319" t="s">
        <v>219</v>
      </c>
      <c r="D1319" t="s">
        <v>381</v>
      </c>
      <c r="E1319" t="s">
        <v>270</v>
      </c>
      <c r="F1319" t="s">
        <v>37</v>
      </c>
      <c r="G1319" s="8">
        <v>37258</v>
      </c>
      <c r="H1319" t="s">
        <v>38</v>
      </c>
      <c r="I1319" s="7">
        <v>0</v>
      </c>
      <c r="L1319" s="7">
        <v>1331924172</v>
      </c>
      <c r="M1319">
        <v>2</v>
      </c>
    </row>
    <row r="1320" spans="1:13" x14ac:dyDescent="0.25">
      <c r="A1320" t="s">
        <v>683</v>
      </c>
      <c r="B1320" t="s">
        <v>472</v>
      </c>
      <c r="C1320" t="s">
        <v>220</v>
      </c>
      <c r="D1320" t="s">
        <v>221</v>
      </c>
      <c r="E1320" t="s">
        <v>270</v>
      </c>
      <c r="F1320" t="s">
        <v>37</v>
      </c>
      <c r="G1320" s="8">
        <v>37258</v>
      </c>
      <c r="H1320" t="s">
        <v>38</v>
      </c>
      <c r="I1320" s="7">
        <v>0</v>
      </c>
      <c r="L1320" s="7">
        <v>210379447000</v>
      </c>
      <c r="M1320">
        <v>2</v>
      </c>
    </row>
    <row r="1321" spans="1:13" x14ac:dyDescent="0.25">
      <c r="A1321" t="s">
        <v>684</v>
      </c>
      <c r="B1321" t="s">
        <v>472</v>
      </c>
      <c r="C1321" t="s">
        <v>220</v>
      </c>
      <c r="D1321" t="s">
        <v>222</v>
      </c>
      <c r="E1321" t="s">
        <v>270</v>
      </c>
      <c r="F1321" t="s">
        <v>37</v>
      </c>
      <c r="G1321" s="8">
        <v>37258</v>
      </c>
      <c r="H1321" t="s">
        <v>38</v>
      </c>
      <c r="I1321" s="7">
        <v>0</v>
      </c>
      <c r="L1321" s="7">
        <v>35195197000</v>
      </c>
      <c r="M1321">
        <v>2</v>
      </c>
    </row>
    <row r="1322" spans="1:13" x14ac:dyDescent="0.25">
      <c r="A1322" t="s">
        <v>685</v>
      </c>
      <c r="B1322" t="s">
        <v>472</v>
      </c>
      <c r="C1322" t="s">
        <v>220</v>
      </c>
      <c r="D1322" t="s">
        <v>223</v>
      </c>
      <c r="E1322" t="s">
        <v>270</v>
      </c>
      <c r="F1322" t="s">
        <v>37</v>
      </c>
      <c r="G1322" s="8">
        <v>37258</v>
      </c>
      <c r="H1322" t="s">
        <v>38</v>
      </c>
      <c r="I1322" s="7">
        <v>0</v>
      </c>
      <c r="L1322" s="7">
        <v>54187851000</v>
      </c>
      <c r="M1322">
        <v>2</v>
      </c>
    </row>
    <row r="1323" spans="1:13" x14ac:dyDescent="0.25">
      <c r="A1323" t="s">
        <v>686</v>
      </c>
      <c r="B1323" t="s">
        <v>472</v>
      </c>
      <c r="C1323" t="s">
        <v>220</v>
      </c>
      <c r="D1323" t="s">
        <v>224</v>
      </c>
      <c r="E1323" t="s">
        <v>270</v>
      </c>
      <c r="F1323" t="s">
        <v>37</v>
      </c>
      <c r="G1323" s="8">
        <v>37258</v>
      </c>
      <c r="H1323" t="s">
        <v>38</v>
      </c>
      <c r="I1323" s="7">
        <v>0</v>
      </c>
      <c r="L1323" s="7">
        <v>3835522000</v>
      </c>
      <c r="M1323">
        <v>2</v>
      </c>
    </row>
    <row r="1324" spans="1:13" x14ac:dyDescent="0.25">
      <c r="A1324" t="s">
        <v>687</v>
      </c>
      <c r="B1324" t="s">
        <v>472</v>
      </c>
      <c r="C1324" t="s">
        <v>220</v>
      </c>
      <c r="D1324" t="s">
        <v>305</v>
      </c>
      <c r="E1324" t="s">
        <v>270</v>
      </c>
      <c r="F1324" t="s">
        <v>37</v>
      </c>
      <c r="G1324" s="8">
        <v>37258</v>
      </c>
      <c r="H1324" t="s">
        <v>38</v>
      </c>
      <c r="I1324" s="7">
        <v>0</v>
      </c>
      <c r="L1324" s="7">
        <v>0</v>
      </c>
      <c r="M1324">
        <v>2</v>
      </c>
    </row>
    <row r="1325" spans="1:13" x14ac:dyDescent="0.25">
      <c r="A1325" t="s">
        <v>688</v>
      </c>
      <c r="B1325" t="s">
        <v>472</v>
      </c>
      <c r="C1325" t="s">
        <v>220</v>
      </c>
      <c r="D1325" t="s">
        <v>203</v>
      </c>
      <c r="E1325" t="s">
        <v>269</v>
      </c>
      <c r="F1325" t="s">
        <v>37</v>
      </c>
      <c r="G1325" s="8">
        <v>37258</v>
      </c>
      <c r="H1325" t="s">
        <v>38</v>
      </c>
      <c r="I1325" s="7">
        <v>0</v>
      </c>
      <c r="L1325" s="7">
        <v>150910896000</v>
      </c>
      <c r="M1325">
        <v>2</v>
      </c>
    </row>
    <row r="1326" spans="1:13" x14ac:dyDescent="0.25">
      <c r="A1326" t="s">
        <v>689</v>
      </c>
      <c r="B1326" t="s">
        <v>473</v>
      </c>
      <c r="C1326" t="s">
        <v>225</v>
      </c>
      <c r="D1326" t="s">
        <v>366</v>
      </c>
      <c r="E1326" t="s">
        <v>270</v>
      </c>
      <c r="F1326" t="s">
        <v>37</v>
      </c>
      <c r="G1326" s="8">
        <v>37258</v>
      </c>
      <c r="H1326" t="s">
        <v>38</v>
      </c>
      <c r="I1326" s="7">
        <v>0</v>
      </c>
      <c r="L1326" s="7">
        <v>3439632410</v>
      </c>
      <c r="M1326">
        <v>2</v>
      </c>
    </row>
    <row r="1327" spans="1:13" x14ac:dyDescent="0.25">
      <c r="A1327" t="s">
        <v>690</v>
      </c>
      <c r="B1327" t="s">
        <v>473</v>
      </c>
      <c r="C1327" t="s">
        <v>225</v>
      </c>
      <c r="D1327" t="s">
        <v>367</v>
      </c>
      <c r="E1327" t="s">
        <v>270</v>
      </c>
      <c r="F1327" t="s">
        <v>37</v>
      </c>
      <c r="G1327" s="8">
        <v>37258</v>
      </c>
      <c r="H1327" t="s">
        <v>38</v>
      </c>
      <c r="I1327" s="7">
        <v>0</v>
      </c>
      <c r="L1327" s="7">
        <v>3601903742</v>
      </c>
      <c r="M1327">
        <v>2</v>
      </c>
    </row>
    <row r="1328" spans="1:13" x14ac:dyDescent="0.25">
      <c r="A1328" t="s">
        <v>691</v>
      </c>
      <c r="B1328" t="s">
        <v>473</v>
      </c>
      <c r="C1328" t="s">
        <v>225</v>
      </c>
      <c r="D1328" t="s">
        <v>373</v>
      </c>
      <c r="E1328" t="s">
        <v>270</v>
      </c>
      <c r="F1328" t="s">
        <v>37</v>
      </c>
      <c r="G1328" s="8">
        <v>37258</v>
      </c>
      <c r="H1328" t="s">
        <v>38</v>
      </c>
      <c r="I1328" s="7">
        <v>0</v>
      </c>
      <c r="L1328" s="7">
        <v>2032897322</v>
      </c>
      <c r="M1328">
        <v>2</v>
      </c>
    </row>
    <row r="1329" spans="1:13" x14ac:dyDescent="0.25">
      <c r="A1329" t="s">
        <v>692</v>
      </c>
      <c r="B1329" t="s">
        <v>473</v>
      </c>
      <c r="C1329" t="s">
        <v>225</v>
      </c>
      <c r="D1329" t="s">
        <v>203</v>
      </c>
      <c r="E1329" t="s">
        <v>269</v>
      </c>
      <c r="F1329" t="s">
        <v>37</v>
      </c>
      <c r="G1329" s="8">
        <v>37258</v>
      </c>
      <c r="H1329" t="s">
        <v>38</v>
      </c>
      <c r="I1329" s="7">
        <v>0</v>
      </c>
      <c r="L1329" s="7">
        <v>983182712065</v>
      </c>
      <c r="M1329">
        <v>2</v>
      </c>
    </row>
    <row r="1330" spans="1:13" x14ac:dyDescent="0.25">
      <c r="A1330" t="s">
        <v>693</v>
      </c>
      <c r="B1330" t="s">
        <v>474</v>
      </c>
      <c r="C1330" t="s">
        <v>226</v>
      </c>
      <c r="D1330" t="s">
        <v>227</v>
      </c>
      <c r="E1330" t="s">
        <v>270</v>
      </c>
      <c r="F1330" t="s">
        <v>37</v>
      </c>
      <c r="G1330" s="8">
        <v>37258</v>
      </c>
      <c r="H1330" t="s">
        <v>38</v>
      </c>
      <c r="I1330" s="7">
        <v>0</v>
      </c>
      <c r="L1330" s="7">
        <v>1565286544</v>
      </c>
      <c r="M1330">
        <v>2</v>
      </c>
    </row>
    <row r="1331" spans="1:13" x14ac:dyDescent="0.25">
      <c r="A1331" t="s">
        <v>694</v>
      </c>
      <c r="B1331" t="s">
        <v>474</v>
      </c>
      <c r="C1331" t="s">
        <v>226</v>
      </c>
      <c r="D1331" t="s">
        <v>301</v>
      </c>
      <c r="E1331" t="s">
        <v>270</v>
      </c>
      <c r="F1331" t="s">
        <v>37</v>
      </c>
      <c r="G1331" s="8">
        <v>37258</v>
      </c>
      <c r="H1331" t="s">
        <v>38</v>
      </c>
      <c r="I1331" s="7">
        <v>0</v>
      </c>
      <c r="L1331" s="7">
        <v>4154359457</v>
      </c>
      <c r="M1331">
        <v>2</v>
      </c>
    </row>
    <row r="1332" spans="1:13" x14ac:dyDescent="0.25">
      <c r="A1332" t="s">
        <v>695</v>
      </c>
      <c r="B1332" t="s">
        <v>474</v>
      </c>
      <c r="C1332" t="s">
        <v>226</v>
      </c>
      <c r="D1332" t="s">
        <v>229</v>
      </c>
      <c r="E1332" t="s">
        <v>270</v>
      </c>
      <c r="F1332" t="s">
        <v>37</v>
      </c>
      <c r="G1332" s="8">
        <v>37258</v>
      </c>
      <c r="H1332" t="s">
        <v>38</v>
      </c>
      <c r="I1332" s="7">
        <v>0</v>
      </c>
      <c r="L1332" s="7">
        <v>4178737190</v>
      </c>
      <c r="M1332">
        <v>2</v>
      </c>
    </row>
    <row r="1333" spans="1:13" x14ac:dyDescent="0.25">
      <c r="A1333" t="s">
        <v>696</v>
      </c>
      <c r="B1333" t="s">
        <v>474</v>
      </c>
      <c r="C1333" t="s">
        <v>226</v>
      </c>
      <c r="D1333" t="s">
        <v>230</v>
      </c>
      <c r="E1333" t="s">
        <v>270</v>
      </c>
      <c r="F1333" t="s">
        <v>37</v>
      </c>
      <c r="G1333" s="8">
        <v>37258</v>
      </c>
      <c r="H1333" t="s">
        <v>38</v>
      </c>
      <c r="I1333" s="7">
        <v>0</v>
      </c>
      <c r="L1333" s="7">
        <v>46078829939</v>
      </c>
      <c r="M1333">
        <v>2</v>
      </c>
    </row>
    <row r="1334" spans="1:13" x14ac:dyDescent="0.25">
      <c r="A1334" t="s">
        <v>697</v>
      </c>
      <c r="B1334" t="s">
        <v>474</v>
      </c>
      <c r="C1334" t="s">
        <v>226</v>
      </c>
      <c r="D1334" t="s">
        <v>231</v>
      </c>
      <c r="E1334" t="s">
        <v>270</v>
      </c>
      <c r="F1334" t="s">
        <v>37</v>
      </c>
      <c r="G1334" s="8">
        <v>37258</v>
      </c>
      <c r="H1334" t="s">
        <v>38</v>
      </c>
      <c r="I1334" s="7">
        <v>0</v>
      </c>
      <c r="L1334" s="7">
        <v>733170416</v>
      </c>
      <c r="M1334">
        <v>2</v>
      </c>
    </row>
    <row r="1335" spans="1:13" x14ac:dyDescent="0.25">
      <c r="A1335" t="s">
        <v>698</v>
      </c>
      <c r="B1335" t="s">
        <v>474</v>
      </c>
      <c r="C1335" t="s">
        <v>226</v>
      </c>
      <c r="D1335" t="s">
        <v>232</v>
      </c>
      <c r="E1335" t="s">
        <v>270</v>
      </c>
      <c r="F1335" t="s">
        <v>37</v>
      </c>
      <c r="G1335" s="8">
        <v>37258</v>
      </c>
      <c r="H1335" t="s">
        <v>38</v>
      </c>
      <c r="I1335" s="7">
        <v>0</v>
      </c>
      <c r="L1335" s="7">
        <v>4596812359</v>
      </c>
      <c r="M1335">
        <v>2</v>
      </c>
    </row>
    <row r="1336" spans="1:13" x14ac:dyDescent="0.25">
      <c r="A1336" t="s">
        <v>699</v>
      </c>
      <c r="B1336" t="s">
        <v>474</v>
      </c>
      <c r="C1336" t="s">
        <v>226</v>
      </c>
      <c r="D1336" t="s">
        <v>233</v>
      </c>
      <c r="E1336" t="s">
        <v>270</v>
      </c>
      <c r="F1336" t="s">
        <v>37</v>
      </c>
      <c r="G1336" s="8">
        <v>37258</v>
      </c>
      <c r="H1336" t="s">
        <v>38</v>
      </c>
      <c r="I1336" s="7">
        <v>0</v>
      </c>
      <c r="L1336" s="7">
        <v>6739103718</v>
      </c>
      <c r="M1336">
        <v>2</v>
      </c>
    </row>
    <row r="1337" spans="1:13" x14ac:dyDescent="0.25">
      <c r="A1337" t="s">
        <v>700</v>
      </c>
      <c r="B1337" t="s">
        <v>474</v>
      </c>
      <c r="C1337" t="s">
        <v>226</v>
      </c>
      <c r="D1337" t="s">
        <v>234</v>
      </c>
      <c r="E1337" t="s">
        <v>270</v>
      </c>
      <c r="F1337" t="s">
        <v>37</v>
      </c>
      <c r="G1337" s="8">
        <v>37258</v>
      </c>
      <c r="H1337" t="s">
        <v>38</v>
      </c>
      <c r="I1337" s="7">
        <v>0</v>
      </c>
      <c r="L1337" s="7">
        <v>8239367205</v>
      </c>
      <c r="M1337">
        <v>2</v>
      </c>
    </row>
    <row r="1338" spans="1:13" x14ac:dyDescent="0.25">
      <c r="A1338" t="s">
        <v>701</v>
      </c>
      <c r="B1338" t="s">
        <v>474</v>
      </c>
      <c r="C1338" t="s">
        <v>226</v>
      </c>
      <c r="D1338" t="s">
        <v>235</v>
      </c>
      <c r="E1338" t="s">
        <v>270</v>
      </c>
      <c r="F1338" t="s">
        <v>37</v>
      </c>
      <c r="G1338" s="8">
        <v>37258</v>
      </c>
      <c r="H1338" t="s">
        <v>38</v>
      </c>
      <c r="I1338" s="7">
        <v>0</v>
      </c>
      <c r="L1338" s="7">
        <v>7955312120</v>
      </c>
      <c r="M1338">
        <v>2</v>
      </c>
    </row>
    <row r="1339" spans="1:13" x14ac:dyDescent="0.25">
      <c r="A1339" t="s">
        <v>702</v>
      </c>
      <c r="B1339" t="s">
        <v>474</v>
      </c>
      <c r="C1339" t="s">
        <v>226</v>
      </c>
      <c r="D1339" t="s">
        <v>570</v>
      </c>
      <c r="E1339" t="s">
        <v>270</v>
      </c>
      <c r="F1339" t="s">
        <v>37</v>
      </c>
      <c r="G1339" s="8">
        <v>37258</v>
      </c>
      <c r="H1339" t="s">
        <v>38</v>
      </c>
      <c r="I1339" s="7">
        <v>0</v>
      </c>
      <c r="L1339" s="7">
        <v>186808058</v>
      </c>
      <c r="M1339">
        <v>2</v>
      </c>
    </row>
    <row r="1340" spans="1:13" x14ac:dyDescent="0.25">
      <c r="A1340" t="s">
        <v>703</v>
      </c>
      <c r="B1340" t="s">
        <v>475</v>
      </c>
      <c r="C1340" t="s">
        <v>236</v>
      </c>
      <c r="D1340" t="s">
        <v>628</v>
      </c>
      <c r="E1340" t="s">
        <v>270</v>
      </c>
      <c r="F1340" t="s">
        <v>37</v>
      </c>
      <c r="G1340" s="8">
        <v>37258</v>
      </c>
      <c r="H1340" t="s">
        <v>38</v>
      </c>
      <c r="I1340" s="7">
        <v>0</v>
      </c>
      <c r="L1340" s="7">
        <v>33391986272</v>
      </c>
      <c r="M1340">
        <v>2</v>
      </c>
    </row>
    <row r="1341" spans="1:13" x14ac:dyDescent="0.25">
      <c r="A1341" t="s">
        <v>704</v>
      </c>
      <c r="B1341" t="s">
        <v>475</v>
      </c>
      <c r="C1341" t="s">
        <v>236</v>
      </c>
      <c r="D1341" t="s">
        <v>629</v>
      </c>
      <c r="E1341" t="s">
        <v>270</v>
      </c>
      <c r="F1341" t="s">
        <v>37</v>
      </c>
      <c r="G1341" s="8">
        <v>37258</v>
      </c>
      <c r="H1341" t="s">
        <v>38</v>
      </c>
      <c r="I1341" s="7">
        <v>0</v>
      </c>
      <c r="L1341" s="7">
        <v>28433897982</v>
      </c>
      <c r="M1341">
        <v>2</v>
      </c>
    </row>
    <row r="1342" spans="1:13" x14ac:dyDescent="0.25">
      <c r="A1342" t="s">
        <v>705</v>
      </c>
      <c r="B1342" t="s">
        <v>475</v>
      </c>
      <c r="C1342" t="s">
        <v>236</v>
      </c>
      <c r="D1342" t="s">
        <v>630</v>
      </c>
      <c r="E1342" t="s">
        <v>270</v>
      </c>
      <c r="F1342" t="s">
        <v>37</v>
      </c>
      <c r="G1342" s="8">
        <v>37258</v>
      </c>
      <c r="H1342" t="s">
        <v>38</v>
      </c>
      <c r="I1342" s="7">
        <v>0</v>
      </c>
      <c r="L1342" s="7">
        <v>41655996484</v>
      </c>
      <c r="M1342">
        <v>2</v>
      </c>
    </row>
    <row r="1343" spans="1:13" x14ac:dyDescent="0.25">
      <c r="A1343" t="s">
        <v>706</v>
      </c>
      <c r="B1343" t="s">
        <v>475</v>
      </c>
      <c r="C1343" t="s">
        <v>236</v>
      </c>
      <c r="D1343" t="s">
        <v>631</v>
      </c>
      <c r="E1343" t="s">
        <v>270</v>
      </c>
      <c r="F1343" t="s">
        <v>37</v>
      </c>
      <c r="G1343" s="8">
        <v>37258</v>
      </c>
      <c r="H1343" t="s">
        <v>38</v>
      </c>
      <c r="I1343" s="7">
        <v>0</v>
      </c>
      <c r="L1343" s="7">
        <v>17683096128</v>
      </c>
      <c r="M1343">
        <v>2</v>
      </c>
    </row>
    <row r="1344" spans="1:13" x14ac:dyDescent="0.25">
      <c r="A1344" t="s">
        <v>707</v>
      </c>
      <c r="B1344" t="s">
        <v>475</v>
      </c>
      <c r="C1344" t="s">
        <v>236</v>
      </c>
      <c r="D1344" t="s">
        <v>632</v>
      </c>
      <c r="E1344" t="s">
        <v>269</v>
      </c>
      <c r="F1344" t="s">
        <v>37</v>
      </c>
      <c r="G1344" s="8">
        <v>37258</v>
      </c>
      <c r="H1344" t="s">
        <v>38</v>
      </c>
      <c r="I1344" s="7">
        <v>0</v>
      </c>
      <c r="L1344" s="7">
        <v>38791266538</v>
      </c>
      <c r="M1344">
        <v>2</v>
      </c>
    </row>
    <row r="1345" spans="1:13" x14ac:dyDescent="0.25">
      <c r="A1345" t="s">
        <v>708</v>
      </c>
      <c r="B1345" t="s">
        <v>476</v>
      </c>
      <c r="C1345" t="s">
        <v>237</v>
      </c>
      <c r="D1345" t="s">
        <v>242</v>
      </c>
      <c r="E1345" t="s">
        <v>270</v>
      </c>
      <c r="F1345" t="s">
        <v>37</v>
      </c>
      <c r="G1345" s="8">
        <v>37258</v>
      </c>
      <c r="H1345" t="s">
        <v>38</v>
      </c>
      <c r="I1345" s="7">
        <v>0</v>
      </c>
      <c r="L1345" s="7">
        <v>77422761</v>
      </c>
      <c r="M1345">
        <v>2</v>
      </c>
    </row>
    <row r="1346" spans="1:13" x14ac:dyDescent="0.25">
      <c r="A1346" t="s">
        <v>709</v>
      </c>
      <c r="B1346" t="s">
        <v>476</v>
      </c>
      <c r="C1346" t="s">
        <v>237</v>
      </c>
      <c r="D1346" t="s">
        <v>228</v>
      </c>
      <c r="E1346" t="s">
        <v>270</v>
      </c>
      <c r="F1346" t="s">
        <v>37</v>
      </c>
      <c r="G1346" s="8">
        <v>37258</v>
      </c>
      <c r="H1346" t="s">
        <v>38</v>
      </c>
      <c r="I1346" s="7">
        <v>0</v>
      </c>
      <c r="L1346" s="7">
        <v>2672173342</v>
      </c>
      <c r="M1346">
        <v>2</v>
      </c>
    </row>
    <row r="1347" spans="1:13" x14ac:dyDescent="0.25">
      <c r="A1347" t="s">
        <v>710</v>
      </c>
      <c r="B1347" t="s">
        <v>476</v>
      </c>
      <c r="C1347" t="s">
        <v>237</v>
      </c>
      <c r="D1347" t="s">
        <v>464</v>
      </c>
      <c r="E1347" t="s">
        <v>270</v>
      </c>
      <c r="F1347" t="s">
        <v>37</v>
      </c>
      <c r="G1347" s="8">
        <v>37258</v>
      </c>
      <c r="H1347" t="s">
        <v>38</v>
      </c>
      <c r="I1347" s="7">
        <v>0</v>
      </c>
      <c r="L1347" s="7">
        <v>1120256617</v>
      </c>
      <c r="M1347">
        <v>2</v>
      </c>
    </row>
    <row r="1348" spans="1:13" x14ac:dyDescent="0.25">
      <c r="A1348" t="s">
        <v>711</v>
      </c>
      <c r="B1348" t="s">
        <v>476</v>
      </c>
      <c r="C1348" t="s">
        <v>237</v>
      </c>
      <c r="D1348" t="s">
        <v>238</v>
      </c>
      <c r="E1348" t="s">
        <v>270</v>
      </c>
      <c r="F1348" t="s">
        <v>37</v>
      </c>
      <c r="G1348" s="8">
        <v>37258</v>
      </c>
      <c r="H1348" t="s">
        <v>38</v>
      </c>
      <c r="I1348" s="7">
        <v>0</v>
      </c>
      <c r="L1348" s="7">
        <v>858542993</v>
      </c>
      <c r="M1348">
        <v>2</v>
      </c>
    </row>
    <row r="1349" spans="1:13" x14ac:dyDescent="0.25">
      <c r="A1349" t="s">
        <v>712</v>
      </c>
      <c r="B1349" t="s">
        <v>476</v>
      </c>
      <c r="C1349" t="s">
        <v>237</v>
      </c>
      <c r="D1349" t="s">
        <v>239</v>
      </c>
      <c r="E1349" t="s">
        <v>270</v>
      </c>
      <c r="F1349" t="s">
        <v>37</v>
      </c>
      <c r="G1349" s="8">
        <v>37258</v>
      </c>
      <c r="H1349" t="s">
        <v>38</v>
      </c>
      <c r="I1349" s="7">
        <v>0</v>
      </c>
      <c r="L1349" s="7">
        <v>857579764</v>
      </c>
      <c r="M1349">
        <v>2</v>
      </c>
    </row>
    <row r="1350" spans="1:13" x14ac:dyDescent="0.25">
      <c r="A1350" t="s">
        <v>713</v>
      </c>
      <c r="B1350" t="s">
        <v>476</v>
      </c>
      <c r="C1350" t="s">
        <v>237</v>
      </c>
      <c r="D1350" t="s">
        <v>240</v>
      </c>
      <c r="E1350" t="s">
        <v>270</v>
      </c>
      <c r="F1350" t="s">
        <v>37</v>
      </c>
      <c r="G1350" s="8">
        <v>37258</v>
      </c>
      <c r="H1350" t="s">
        <v>38</v>
      </c>
      <c r="I1350" s="7">
        <v>0</v>
      </c>
      <c r="L1350" s="7">
        <v>93471759</v>
      </c>
      <c r="M1350">
        <v>2</v>
      </c>
    </row>
    <row r="1351" spans="1:13" x14ac:dyDescent="0.25">
      <c r="A1351" t="s">
        <v>714</v>
      </c>
      <c r="B1351" t="s">
        <v>476</v>
      </c>
      <c r="C1351" t="s">
        <v>237</v>
      </c>
      <c r="D1351" t="s">
        <v>241</v>
      </c>
      <c r="E1351" t="s">
        <v>270</v>
      </c>
      <c r="F1351" t="s">
        <v>37</v>
      </c>
      <c r="G1351" s="8">
        <v>37258</v>
      </c>
      <c r="H1351" t="s">
        <v>38</v>
      </c>
      <c r="I1351" s="7">
        <v>0</v>
      </c>
      <c r="L1351" s="7">
        <v>53446428</v>
      </c>
      <c r="M1351">
        <v>2</v>
      </c>
    </row>
    <row r="1352" spans="1:13" x14ac:dyDescent="0.25">
      <c r="A1352" t="s">
        <v>715</v>
      </c>
      <c r="B1352" t="s">
        <v>477</v>
      </c>
      <c r="C1352" t="s">
        <v>243</v>
      </c>
      <c r="D1352" t="s">
        <v>378</v>
      </c>
      <c r="E1352" t="s">
        <v>270</v>
      </c>
      <c r="F1352" t="s">
        <v>37</v>
      </c>
      <c r="G1352" s="8">
        <v>37258</v>
      </c>
      <c r="H1352" t="s">
        <v>38</v>
      </c>
      <c r="I1352" s="7">
        <v>2996835</v>
      </c>
      <c r="L1352" s="7">
        <v>3795039921</v>
      </c>
      <c r="M1352">
        <v>2</v>
      </c>
    </row>
    <row r="1353" spans="1:13" x14ac:dyDescent="0.25">
      <c r="A1353" t="s">
        <v>716</v>
      </c>
      <c r="B1353" t="s">
        <v>477</v>
      </c>
      <c r="C1353" t="s">
        <v>243</v>
      </c>
      <c r="D1353" t="s">
        <v>360</v>
      </c>
      <c r="E1353" t="s">
        <v>270</v>
      </c>
      <c r="F1353" t="s">
        <v>37</v>
      </c>
      <c r="G1353" s="8">
        <v>37258</v>
      </c>
      <c r="H1353" t="s">
        <v>38</v>
      </c>
      <c r="I1353" s="7">
        <v>0</v>
      </c>
      <c r="L1353" s="7">
        <v>4697527012</v>
      </c>
      <c r="M1353">
        <v>2</v>
      </c>
    </row>
    <row r="1354" spans="1:13" x14ac:dyDescent="0.25">
      <c r="A1354" t="s">
        <v>717</v>
      </c>
      <c r="B1354" t="s">
        <v>477</v>
      </c>
      <c r="C1354" t="s">
        <v>243</v>
      </c>
      <c r="D1354" t="s">
        <v>581</v>
      </c>
      <c r="E1354" t="s">
        <v>270</v>
      </c>
      <c r="F1354" t="s">
        <v>37</v>
      </c>
      <c r="G1354" s="8">
        <v>37258</v>
      </c>
      <c r="H1354" t="s">
        <v>38</v>
      </c>
      <c r="I1354" s="7">
        <v>0</v>
      </c>
      <c r="L1354" s="7">
        <v>89940181951</v>
      </c>
      <c r="M1354">
        <v>2</v>
      </c>
    </row>
    <row r="1355" spans="1:13" x14ac:dyDescent="0.25">
      <c r="A1355" t="s">
        <v>718</v>
      </c>
      <c r="B1355" t="s">
        <v>246</v>
      </c>
      <c r="C1355" t="s">
        <v>246</v>
      </c>
      <c r="D1355" t="s">
        <v>203</v>
      </c>
      <c r="E1355" t="s">
        <v>269</v>
      </c>
      <c r="F1355" t="s">
        <v>37</v>
      </c>
      <c r="G1355" s="8">
        <v>37258</v>
      </c>
      <c r="H1355" t="s">
        <v>38</v>
      </c>
      <c r="I1355" s="7">
        <v>0</v>
      </c>
      <c r="L1355" s="7">
        <v>42773601120</v>
      </c>
      <c r="M1355">
        <v>2</v>
      </c>
    </row>
    <row r="1356" spans="1:13" x14ac:dyDescent="0.25">
      <c r="A1356" t="s">
        <v>719</v>
      </c>
      <c r="B1356" t="s">
        <v>478</v>
      </c>
      <c r="C1356" t="s">
        <v>244</v>
      </c>
      <c r="D1356" t="s">
        <v>245</v>
      </c>
      <c r="E1356" t="s">
        <v>269</v>
      </c>
      <c r="F1356" t="s">
        <v>37</v>
      </c>
      <c r="G1356" s="8">
        <v>37258</v>
      </c>
      <c r="H1356" t="s">
        <v>38</v>
      </c>
      <c r="I1356" s="7">
        <v>0</v>
      </c>
      <c r="L1356" s="7">
        <v>69558139000</v>
      </c>
      <c r="M1356">
        <v>2</v>
      </c>
    </row>
    <row r="1357" spans="1:13" x14ac:dyDescent="0.25">
      <c r="A1357" t="s">
        <v>720</v>
      </c>
      <c r="B1357" t="s">
        <v>478</v>
      </c>
      <c r="C1357" t="s">
        <v>244</v>
      </c>
      <c r="D1357" t="s">
        <v>460</v>
      </c>
      <c r="E1357" t="s">
        <v>269</v>
      </c>
      <c r="F1357" t="s">
        <v>37</v>
      </c>
      <c r="G1357" s="8">
        <v>37258</v>
      </c>
      <c r="H1357" t="s">
        <v>38</v>
      </c>
      <c r="I1357" s="7">
        <v>0</v>
      </c>
      <c r="L1357" s="7">
        <v>40918920000</v>
      </c>
      <c r="M1357">
        <v>2</v>
      </c>
    </row>
    <row r="1358" spans="1:13" x14ac:dyDescent="0.25">
      <c r="A1358" t="s">
        <v>721</v>
      </c>
      <c r="B1358" t="s">
        <v>479</v>
      </c>
      <c r="C1358" t="s">
        <v>247</v>
      </c>
      <c r="D1358" t="s">
        <v>203</v>
      </c>
      <c r="E1358" t="s">
        <v>269</v>
      </c>
      <c r="F1358" t="s">
        <v>37</v>
      </c>
      <c r="G1358" s="8">
        <v>37258</v>
      </c>
      <c r="H1358" t="s">
        <v>38</v>
      </c>
      <c r="I1358" s="7">
        <v>0</v>
      </c>
      <c r="L1358" s="7">
        <v>20401799000</v>
      </c>
      <c r="M1358">
        <v>2</v>
      </c>
    </row>
    <row r="1359" spans="1:13" x14ac:dyDescent="0.25">
      <c r="A1359" t="s">
        <v>722</v>
      </c>
      <c r="B1359" t="s">
        <v>480</v>
      </c>
      <c r="C1359" t="s">
        <v>268</v>
      </c>
      <c r="D1359" t="s">
        <v>203</v>
      </c>
      <c r="E1359" t="s">
        <v>269</v>
      </c>
      <c r="F1359" t="s">
        <v>37</v>
      </c>
      <c r="G1359" s="8">
        <v>37258</v>
      </c>
      <c r="H1359" t="s">
        <v>38</v>
      </c>
      <c r="I1359" s="7">
        <v>0</v>
      </c>
      <c r="L1359" s="7">
        <v>14029578005</v>
      </c>
      <c r="M1359">
        <v>2</v>
      </c>
    </row>
    <row r="1360" spans="1:13" x14ac:dyDescent="0.25">
      <c r="A1360" t="s">
        <v>723</v>
      </c>
      <c r="B1360" t="s">
        <v>481</v>
      </c>
      <c r="C1360" t="s">
        <v>248</v>
      </c>
      <c r="D1360" t="s">
        <v>203</v>
      </c>
      <c r="E1360" t="s">
        <v>269</v>
      </c>
      <c r="F1360" t="s">
        <v>37</v>
      </c>
      <c r="G1360" s="8">
        <v>37258</v>
      </c>
      <c r="H1360" t="s">
        <v>38</v>
      </c>
      <c r="I1360" s="7">
        <v>0</v>
      </c>
      <c r="L1360" s="7">
        <v>24360197000</v>
      </c>
      <c r="M1360">
        <v>2</v>
      </c>
    </row>
    <row r="1361" spans="1:13" x14ac:dyDescent="0.25">
      <c r="A1361" t="s">
        <v>724</v>
      </c>
      <c r="B1361" t="s">
        <v>482</v>
      </c>
      <c r="C1361" t="s">
        <v>249</v>
      </c>
      <c r="D1361" t="s">
        <v>203</v>
      </c>
      <c r="E1361" t="s">
        <v>269</v>
      </c>
      <c r="F1361" t="s">
        <v>37</v>
      </c>
      <c r="G1361" s="8">
        <v>37258</v>
      </c>
      <c r="H1361" t="s">
        <v>38</v>
      </c>
      <c r="I1361" s="7">
        <v>0</v>
      </c>
      <c r="L1361" s="7">
        <v>91622025169</v>
      </c>
      <c r="M1361">
        <v>2</v>
      </c>
    </row>
    <row r="1362" spans="1:13" x14ac:dyDescent="0.25">
      <c r="A1362" t="s">
        <v>725</v>
      </c>
      <c r="B1362" t="s">
        <v>330</v>
      </c>
      <c r="C1362" t="s">
        <v>250</v>
      </c>
      <c r="D1362" t="s">
        <v>252</v>
      </c>
      <c r="E1362" t="s">
        <v>270</v>
      </c>
      <c r="F1362" t="s">
        <v>37</v>
      </c>
      <c r="G1362" s="8">
        <v>37258</v>
      </c>
      <c r="H1362" t="s">
        <v>38</v>
      </c>
      <c r="I1362" s="7">
        <v>0</v>
      </c>
      <c r="L1362" s="7">
        <v>10772268571</v>
      </c>
      <c r="M1362">
        <v>2</v>
      </c>
    </row>
    <row r="1363" spans="1:13" x14ac:dyDescent="0.25">
      <c r="A1363" t="s">
        <v>726</v>
      </c>
      <c r="B1363" t="s">
        <v>330</v>
      </c>
      <c r="C1363" t="s">
        <v>250</v>
      </c>
      <c r="D1363" t="s">
        <v>253</v>
      </c>
      <c r="E1363" t="s">
        <v>270</v>
      </c>
      <c r="F1363" t="s">
        <v>37</v>
      </c>
      <c r="G1363" s="8">
        <v>37258</v>
      </c>
      <c r="H1363" t="s">
        <v>38</v>
      </c>
      <c r="I1363" s="7">
        <v>0</v>
      </c>
      <c r="L1363" s="7">
        <v>3480752374</v>
      </c>
      <c r="M1363">
        <v>2</v>
      </c>
    </row>
    <row r="1364" spans="1:13" x14ac:dyDescent="0.25">
      <c r="A1364" t="s">
        <v>727</v>
      </c>
      <c r="B1364" t="s">
        <v>330</v>
      </c>
      <c r="C1364" t="s">
        <v>250</v>
      </c>
      <c r="D1364" t="s">
        <v>254</v>
      </c>
      <c r="E1364" t="s">
        <v>270</v>
      </c>
      <c r="F1364" t="s">
        <v>37</v>
      </c>
      <c r="G1364" s="8">
        <v>37258</v>
      </c>
      <c r="H1364" t="s">
        <v>38</v>
      </c>
      <c r="I1364" s="7">
        <v>0</v>
      </c>
      <c r="L1364" s="7">
        <v>13604302435</v>
      </c>
      <c r="M1364">
        <v>2</v>
      </c>
    </row>
    <row r="1365" spans="1:13" x14ac:dyDescent="0.25">
      <c r="A1365" t="s">
        <v>728</v>
      </c>
      <c r="B1365" t="s">
        <v>330</v>
      </c>
      <c r="C1365" t="s">
        <v>250</v>
      </c>
      <c r="D1365" t="s">
        <v>633</v>
      </c>
      <c r="E1365" t="s">
        <v>269</v>
      </c>
      <c r="F1365" t="s">
        <v>37</v>
      </c>
      <c r="G1365" s="8">
        <v>37258</v>
      </c>
      <c r="H1365" t="s">
        <v>38</v>
      </c>
      <c r="I1365" s="7">
        <v>0</v>
      </c>
      <c r="L1365" s="7">
        <v>1140113184125</v>
      </c>
      <c r="M1365">
        <v>2</v>
      </c>
    </row>
    <row r="1366" spans="1:13" x14ac:dyDescent="0.25">
      <c r="A1366" t="s">
        <v>729</v>
      </c>
      <c r="B1366" t="s">
        <v>330</v>
      </c>
      <c r="C1366" t="s">
        <v>250</v>
      </c>
      <c r="D1366" t="s">
        <v>634</v>
      </c>
      <c r="E1366" t="s">
        <v>269</v>
      </c>
      <c r="F1366" t="s">
        <v>37</v>
      </c>
      <c r="G1366" s="8">
        <v>37258</v>
      </c>
      <c r="H1366" t="s">
        <v>38</v>
      </c>
      <c r="I1366" s="7">
        <v>0</v>
      </c>
      <c r="L1366" s="7">
        <v>237174933919</v>
      </c>
      <c r="M1366">
        <v>2</v>
      </c>
    </row>
    <row r="1367" spans="1:13" x14ac:dyDescent="0.25">
      <c r="A1367" t="s">
        <v>730</v>
      </c>
      <c r="B1367" t="s">
        <v>330</v>
      </c>
      <c r="C1367" t="s">
        <v>250</v>
      </c>
      <c r="D1367" t="s">
        <v>599</v>
      </c>
      <c r="E1367" t="s">
        <v>270</v>
      </c>
      <c r="F1367" t="s">
        <v>37</v>
      </c>
      <c r="G1367" s="8">
        <v>37258</v>
      </c>
      <c r="H1367" t="s">
        <v>38</v>
      </c>
      <c r="I1367" s="7">
        <v>0</v>
      </c>
      <c r="L1367" s="7">
        <v>49186447</v>
      </c>
      <c r="M1367">
        <v>2</v>
      </c>
    </row>
    <row r="1368" spans="1:13" x14ac:dyDescent="0.25">
      <c r="A1368" t="s">
        <v>731</v>
      </c>
      <c r="B1368" t="s">
        <v>483</v>
      </c>
      <c r="C1368" t="s">
        <v>255</v>
      </c>
      <c r="D1368" t="s">
        <v>205</v>
      </c>
      <c r="E1368" t="s">
        <v>270</v>
      </c>
      <c r="F1368" t="s">
        <v>37</v>
      </c>
      <c r="G1368" s="8">
        <v>37258</v>
      </c>
      <c r="H1368" t="s">
        <v>38</v>
      </c>
      <c r="I1368" s="7">
        <v>0</v>
      </c>
      <c r="L1368" s="7">
        <v>6917962126</v>
      </c>
      <c r="M1368">
        <v>2</v>
      </c>
    </row>
    <row r="1369" spans="1:13" x14ac:dyDescent="0.25">
      <c r="A1369" t="s">
        <v>732</v>
      </c>
      <c r="B1369" t="s">
        <v>483</v>
      </c>
      <c r="C1369" t="s">
        <v>255</v>
      </c>
      <c r="D1369" t="s">
        <v>203</v>
      </c>
      <c r="E1369" t="s">
        <v>269</v>
      </c>
      <c r="F1369" t="s">
        <v>37</v>
      </c>
      <c r="G1369" s="8">
        <v>37258</v>
      </c>
      <c r="H1369" t="s">
        <v>38</v>
      </c>
      <c r="I1369" s="7">
        <v>0</v>
      </c>
      <c r="L1369" s="7">
        <v>2428869723</v>
      </c>
      <c r="M1369">
        <v>2</v>
      </c>
    </row>
    <row r="1370" spans="1:13" x14ac:dyDescent="0.25">
      <c r="A1370" t="s">
        <v>733</v>
      </c>
      <c r="B1370" t="s">
        <v>636</v>
      </c>
      <c r="C1370" t="s">
        <v>635</v>
      </c>
      <c r="D1370" t="s">
        <v>304</v>
      </c>
      <c r="E1370" t="s">
        <v>270</v>
      </c>
      <c r="F1370" t="s">
        <v>37</v>
      </c>
      <c r="G1370" s="8">
        <v>37258</v>
      </c>
      <c r="H1370" t="s">
        <v>38</v>
      </c>
      <c r="I1370" s="7">
        <v>0</v>
      </c>
      <c r="L1370" s="7">
        <v>4565783313</v>
      </c>
      <c r="M1370">
        <v>2</v>
      </c>
    </row>
    <row r="1371" spans="1:13" x14ac:dyDescent="0.25">
      <c r="A1371" t="s">
        <v>734</v>
      </c>
      <c r="B1371" t="s">
        <v>636</v>
      </c>
      <c r="C1371" t="s">
        <v>635</v>
      </c>
      <c r="D1371" t="s">
        <v>303</v>
      </c>
      <c r="E1371" t="s">
        <v>270</v>
      </c>
      <c r="F1371" t="s">
        <v>37</v>
      </c>
      <c r="G1371" s="8">
        <v>37258</v>
      </c>
      <c r="H1371" t="s">
        <v>38</v>
      </c>
      <c r="I1371" s="7">
        <v>0</v>
      </c>
      <c r="L1371" s="7">
        <v>3476303006</v>
      </c>
      <c r="M1371">
        <v>2</v>
      </c>
    </row>
    <row r="1372" spans="1:13" x14ac:dyDescent="0.25">
      <c r="A1372" t="s">
        <v>735</v>
      </c>
      <c r="B1372" t="s">
        <v>636</v>
      </c>
      <c r="C1372" t="s">
        <v>635</v>
      </c>
      <c r="D1372" t="s">
        <v>302</v>
      </c>
      <c r="E1372" t="s">
        <v>270</v>
      </c>
      <c r="F1372" t="s">
        <v>37</v>
      </c>
      <c r="G1372" s="8">
        <v>37258</v>
      </c>
      <c r="H1372" t="s">
        <v>38</v>
      </c>
      <c r="I1372" s="7">
        <v>0</v>
      </c>
      <c r="L1372" s="7">
        <v>2100767205</v>
      </c>
      <c r="M1372">
        <v>2</v>
      </c>
    </row>
    <row r="1373" spans="1:13" x14ac:dyDescent="0.25">
      <c r="A1373" t="s">
        <v>736</v>
      </c>
      <c r="B1373" t="s">
        <v>636</v>
      </c>
      <c r="C1373" t="s">
        <v>635</v>
      </c>
      <c r="D1373" t="s">
        <v>205</v>
      </c>
      <c r="E1373" t="s">
        <v>270</v>
      </c>
      <c r="F1373" t="s">
        <v>37</v>
      </c>
      <c r="G1373" s="8">
        <v>37258</v>
      </c>
      <c r="H1373" t="s">
        <v>38</v>
      </c>
      <c r="I1373" s="7">
        <v>0</v>
      </c>
      <c r="L1373" s="7">
        <v>20886055390</v>
      </c>
      <c r="M1373">
        <v>2</v>
      </c>
    </row>
    <row r="1374" spans="1:13" x14ac:dyDescent="0.25">
      <c r="A1374" t="s">
        <v>737</v>
      </c>
      <c r="B1374" t="s">
        <v>636</v>
      </c>
      <c r="C1374" t="s">
        <v>635</v>
      </c>
      <c r="D1374" t="s">
        <v>203</v>
      </c>
      <c r="E1374" t="s">
        <v>269</v>
      </c>
      <c r="F1374" t="s">
        <v>37</v>
      </c>
      <c r="G1374" s="8">
        <v>37258</v>
      </c>
      <c r="H1374" t="s">
        <v>38</v>
      </c>
      <c r="I1374" s="7">
        <v>0</v>
      </c>
      <c r="L1374" s="7">
        <v>1256491994424</v>
      </c>
      <c r="M1374">
        <v>2</v>
      </c>
    </row>
    <row r="1375" spans="1:13" x14ac:dyDescent="0.25">
      <c r="A1375" t="s">
        <v>738</v>
      </c>
      <c r="B1375" t="s">
        <v>484</v>
      </c>
      <c r="C1375" t="s">
        <v>256</v>
      </c>
      <c r="D1375" t="s">
        <v>208</v>
      </c>
      <c r="E1375" t="s">
        <v>270</v>
      </c>
      <c r="F1375" t="s">
        <v>37</v>
      </c>
      <c r="G1375" s="8">
        <v>37258</v>
      </c>
      <c r="H1375" t="s">
        <v>38</v>
      </c>
      <c r="I1375" s="7">
        <v>0</v>
      </c>
      <c r="L1375" s="7">
        <v>429346911</v>
      </c>
      <c r="M1375">
        <v>2</v>
      </c>
    </row>
    <row r="1376" spans="1:13" x14ac:dyDescent="0.25">
      <c r="A1376" t="s">
        <v>739</v>
      </c>
      <c r="B1376" t="s">
        <v>484</v>
      </c>
      <c r="C1376" t="s">
        <v>256</v>
      </c>
      <c r="D1376" t="s">
        <v>209</v>
      </c>
      <c r="E1376" t="s">
        <v>270</v>
      </c>
      <c r="F1376" t="s">
        <v>37</v>
      </c>
      <c r="G1376" s="8">
        <v>37258</v>
      </c>
      <c r="H1376" t="s">
        <v>38</v>
      </c>
      <c r="I1376" s="7">
        <v>0</v>
      </c>
      <c r="L1376" s="7">
        <v>630379359</v>
      </c>
      <c r="M1376">
        <v>2</v>
      </c>
    </row>
    <row r="1377" spans="1:13" x14ac:dyDescent="0.25">
      <c r="A1377" t="s">
        <v>740</v>
      </c>
      <c r="B1377" t="s">
        <v>484</v>
      </c>
      <c r="C1377" t="s">
        <v>256</v>
      </c>
      <c r="D1377" t="s">
        <v>203</v>
      </c>
      <c r="E1377" t="s">
        <v>269</v>
      </c>
      <c r="F1377" s="8" t="s">
        <v>37</v>
      </c>
      <c r="G1377" s="8">
        <v>37258</v>
      </c>
      <c r="H1377" t="s">
        <v>38</v>
      </c>
      <c r="I1377" s="7">
        <v>0</v>
      </c>
      <c r="L1377" s="7">
        <v>88224453830</v>
      </c>
      <c r="M1377">
        <v>2</v>
      </c>
    </row>
    <row r="1378" spans="1:13" x14ac:dyDescent="0.25">
      <c r="A1378" t="s">
        <v>741</v>
      </c>
      <c r="B1378" t="s">
        <v>485</v>
      </c>
      <c r="C1378" t="s">
        <v>257</v>
      </c>
      <c r="D1378" t="s">
        <v>258</v>
      </c>
      <c r="E1378" t="s">
        <v>270</v>
      </c>
      <c r="F1378" s="8" t="s">
        <v>37</v>
      </c>
      <c r="G1378" s="8">
        <v>37258</v>
      </c>
      <c r="H1378" t="s">
        <v>38</v>
      </c>
      <c r="I1378" s="7">
        <v>0</v>
      </c>
      <c r="L1378" s="7">
        <v>2398957441</v>
      </c>
      <c r="M1378">
        <v>2</v>
      </c>
    </row>
    <row r="1379" spans="1:13" x14ac:dyDescent="0.25">
      <c r="A1379" t="s">
        <v>742</v>
      </c>
      <c r="B1379" t="s">
        <v>485</v>
      </c>
      <c r="C1379" t="s">
        <v>257</v>
      </c>
      <c r="D1379" t="s">
        <v>259</v>
      </c>
      <c r="E1379" t="s">
        <v>270</v>
      </c>
      <c r="F1379" s="8" t="s">
        <v>37</v>
      </c>
      <c r="G1379" s="8">
        <v>37258</v>
      </c>
      <c r="H1379" t="s">
        <v>38</v>
      </c>
      <c r="I1379" s="7">
        <v>0</v>
      </c>
      <c r="L1379" s="7">
        <v>87556207</v>
      </c>
      <c r="M1379">
        <v>2</v>
      </c>
    </row>
    <row r="1380" spans="1:13" x14ac:dyDescent="0.25">
      <c r="A1380" t="s">
        <v>743</v>
      </c>
      <c r="B1380" t="s">
        <v>485</v>
      </c>
      <c r="C1380" t="s">
        <v>257</v>
      </c>
      <c r="D1380" t="s">
        <v>260</v>
      </c>
      <c r="E1380" t="s">
        <v>270</v>
      </c>
      <c r="F1380" s="8" t="s">
        <v>37</v>
      </c>
      <c r="G1380" s="8">
        <v>37258</v>
      </c>
      <c r="H1380" t="s">
        <v>38</v>
      </c>
      <c r="I1380" s="7">
        <v>0</v>
      </c>
      <c r="L1380" s="7">
        <v>145097351</v>
      </c>
      <c r="M1380">
        <v>2</v>
      </c>
    </row>
    <row r="1381" spans="1:13" x14ac:dyDescent="0.25">
      <c r="A1381" t="s">
        <v>744</v>
      </c>
      <c r="B1381" t="s">
        <v>485</v>
      </c>
      <c r="C1381" t="s">
        <v>257</v>
      </c>
      <c r="D1381" t="s">
        <v>261</v>
      </c>
      <c r="E1381" t="s">
        <v>270</v>
      </c>
      <c r="F1381" s="8" t="s">
        <v>37</v>
      </c>
      <c r="G1381" s="8">
        <v>37258</v>
      </c>
      <c r="H1381" t="s">
        <v>38</v>
      </c>
      <c r="I1381" s="7">
        <v>0</v>
      </c>
      <c r="L1381" s="7">
        <v>88988160</v>
      </c>
      <c r="M1381">
        <v>2</v>
      </c>
    </row>
    <row r="1382" spans="1:13" x14ac:dyDescent="0.25">
      <c r="A1382" t="s">
        <v>745</v>
      </c>
      <c r="B1382" t="s">
        <v>486</v>
      </c>
      <c r="C1382" t="s">
        <v>262</v>
      </c>
      <c r="D1382" t="s">
        <v>263</v>
      </c>
      <c r="E1382" t="s">
        <v>270</v>
      </c>
      <c r="F1382" s="8" t="s">
        <v>37</v>
      </c>
      <c r="G1382" s="8">
        <v>37258</v>
      </c>
      <c r="H1382" t="s">
        <v>38</v>
      </c>
      <c r="I1382" s="7">
        <v>0</v>
      </c>
      <c r="L1382" s="7">
        <v>27282552000</v>
      </c>
      <c r="M1382">
        <v>2</v>
      </c>
    </row>
    <row r="1383" spans="1:13" x14ac:dyDescent="0.25">
      <c r="A1383" t="s">
        <v>746</v>
      </c>
      <c r="B1383" t="s">
        <v>486</v>
      </c>
      <c r="C1383" t="s">
        <v>262</v>
      </c>
      <c r="D1383" t="s">
        <v>264</v>
      </c>
      <c r="E1383" t="s">
        <v>270</v>
      </c>
      <c r="F1383" s="8" t="s">
        <v>37</v>
      </c>
      <c r="G1383" s="8">
        <v>37258</v>
      </c>
      <c r="H1383" t="s">
        <v>38</v>
      </c>
      <c r="I1383" s="7">
        <v>0</v>
      </c>
      <c r="L1383" s="7">
        <v>5427913000</v>
      </c>
      <c r="M1383">
        <v>2</v>
      </c>
    </row>
    <row r="1384" spans="1:13" x14ac:dyDescent="0.25">
      <c r="A1384" t="s">
        <v>747</v>
      </c>
      <c r="B1384" t="s">
        <v>486</v>
      </c>
      <c r="C1384" t="s">
        <v>262</v>
      </c>
      <c r="D1384" t="s">
        <v>265</v>
      </c>
      <c r="E1384" t="s">
        <v>270</v>
      </c>
      <c r="F1384" s="8" t="s">
        <v>37</v>
      </c>
      <c r="G1384" s="8">
        <v>37258</v>
      </c>
      <c r="H1384" t="s">
        <v>38</v>
      </c>
      <c r="I1384" s="7">
        <v>0</v>
      </c>
      <c r="L1384" s="7">
        <v>950652000</v>
      </c>
      <c r="M1384">
        <v>2</v>
      </c>
    </row>
    <row r="1385" spans="1:13" x14ac:dyDescent="0.25">
      <c r="A1385" t="s">
        <v>748</v>
      </c>
      <c r="B1385" t="s">
        <v>486</v>
      </c>
      <c r="C1385" t="s">
        <v>262</v>
      </c>
      <c r="D1385" t="s">
        <v>203</v>
      </c>
      <c r="E1385" t="s">
        <v>269</v>
      </c>
      <c r="F1385" s="8" t="s">
        <v>37</v>
      </c>
      <c r="G1385" s="8">
        <v>37258</v>
      </c>
      <c r="H1385" t="s">
        <v>38</v>
      </c>
      <c r="I1385" s="7">
        <v>0</v>
      </c>
      <c r="L1385" s="7">
        <v>134097058000</v>
      </c>
      <c r="M1385">
        <v>2</v>
      </c>
    </row>
    <row r="1386" spans="1:13" x14ac:dyDescent="0.25">
      <c r="A1386" t="s">
        <v>749</v>
      </c>
      <c r="B1386" t="s">
        <v>332</v>
      </c>
      <c r="C1386" t="s">
        <v>266</v>
      </c>
      <c r="D1386" t="s">
        <v>267</v>
      </c>
      <c r="E1386" t="s">
        <v>270</v>
      </c>
      <c r="F1386" s="8" t="s">
        <v>37</v>
      </c>
      <c r="G1386" s="8">
        <v>37258</v>
      </c>
      <c r="H1386" t="s">
        <v>38</v>
      </c>
      <c r="I1386" s="7">
        <v>0</v>
      </c>
      <c r="L1386" s="7">
        <v>2421364394</v>
      </c>
      <c r="M1386">
        <v>2</v>
      </c>
    </row>
    <row r="1387" spans="1:13" x14ac:dyDescent="0.25">
      <c r="A1387" t="s">
        <v>750</v>
      </c>
      <c r="B1387" t="s">
        <v>332</v>
      </c>
      <c r="C1387" t="s">
        <v>266</v>
      </c>
      <c r="D1387" t="s">
        <v>590</v>
      </c>
      <c r="E1387" t="s">
        <v>270</v>
      </c>
      <c r="F1387" s="8" t="s">
        <v>37</v>
      </c>
      <c r="G1387" s="8">
        <v>37258</v>
      </c>
      <c r="H1387" t="s">
        <v>38</v>
      </c>
      <c r="I1387" s="7">
        <v>0</v>
      </c>
      <c r="L1387" s="7">
        <v>1946905414</v>
      </c>
      <c r="M1387">
        <v>2</v>
      </c>
    </row>
    <row r="1388" spans="1:13" x14ac:dyDescent="0.25">
      <c r="A1388" t="s">
        <v>751</v>
      </c>
      <c r="B1388" t="s">
        <v>332</v>
      </c>
      <c r="C1388" t="s">
        <v>266</v>
      </c>
      <c r="D1388" t="s">
        <v>582</v>
      </c>
      <c r="E1388" t="s">
        <v>270</v>
      </c>
      <c r="F1388" s="8" t="s">
        <v>37</v>
      </c>
      <c r="G1388" s="8">
        <v>37258</v>
      </c>
      <c r="H1388" t="s">
        <v>38</v>
      </c>
      <c r="I1388" s="7">
        <v>0</v>
      </c>
      <c r="L1388" s="7">
        <v>102527329</v>
      </c>
      <c r="M1388">
        <v>2</v>
      </c>
    </row>
    <row r="1389" spans="1:13" x14ac:dyDescent="0.25">
      <c r="A1389" t="s">
        <v>752</v>
      </c>
      <c r="B1389" t="s">
        <v>332</v>
      </c>
      <c r="C1389" t="s">
        <v>266</v>
      </c>
      <c r="D1389" t="s">
        <v>203</v>
      </c>
      <c r="E1389" t="s">
        <v>269</v>
      </c>
      <c r="F1389" t="s">
        <v>37</v>
      </c>
      <c r="G1389" s="8">
        <v>37258</v>
      </c>
      <c r="H1389" t="s">
        <v>38</v>
      </c>
      <c r="I1389" s="7">
        <v>0</v>
      </c>
      <c r="L1389" s="7">
        <v>260926476812</v>
      </c>
      <c r="M1389">
        <v>2</v>
      </c>
    </row>
    <row r="1390" spans="1:13" x14ac:dyDescent="0.25">
      <c r="A1390" t="s">
        <v>753</v>
      </c>
      <c r="B1390" t="s">
        <v>487</v>
      </c>
      <c r="C1390" t="s">
        <v>207</v>
      </c>
      <c r="D1390" t="s">
        <v>208</v>
      </c>
      <c r="E1390" t="s">
        <v>270</v>
      </c>
      <c r="F1390" t="s">
        <v>37</v>
      </c>
      <c r="G1390" s="8">
        <v>37258</v>
      </c>
      <c r="H1390" t="s">
        <v>38</v>
      </c>
      <c r="I1390" s="7">
        <v>0</v>
      </c>
      <c r="L1390" s="7">
        <v>2389556713</v>
      </c>
      <c r="M1390">
        <v>2</v>
      </c>
    </row>
    <row r="1391" spans="1:13" x14ac:dyDescent="0.25">
      <c r="A1391" t="s">
        <v>754</v>
      </c>
      <c r="B1391" t="s">
        <v>487</v>
      </c>
      <c r="C1391" t="s">
        <v>207</v>
      </c>
      <c r="D1391" t="s">
        <v>209</v>
      </c>
      <c r="E1391" t="s">
        <v>270</v>
      </c>
      <c r="F1391" t="s">
        <v>37</v>
      </c>
      <c r="G1391" s="8">
        <v>37258</v>
      </c>
      <c r="H1391" t="s">
        <v>38</v>
      </c>
      <c r="I1391" s="7">
        <v>0</v>
      </c>
      <c r="L1391" s="7">
        <v>5701620841</v>
      </c>
      <c r="M1391">
        <v>2</v>
      </c>
    </row>
    <row r="1392" spans="1:13" x14ac:dyDescent="0.25">
      <c r="A1392" t="s">
        <v>755</v>
      </c>
      <c r="B1392" t="s">
        <v>487</v>
      </c>
      <c r="C1392" t="s">
        <v>207</v>
      </c>
      <c r="D1392" t="s">
        <v>210</v>
      </c>
      <c r="E1392" t="s">
        <v>270</v>
      </c>
      <c r="F1392" t="s">
        <v>37</v>
      </c>
      <c r="G1392" s="8">
        <v>37258</v>
      </c>
      <c r="H1392" t="s">
        <v>38</v>
      </c>
      <c r="I1392" s="7">
        <v>0</v>
      </c>
      <c r="L1392" s="7">
        <v>326696832</v>
      </c>
      <c r="M1392">
        <v>2</v>
      </c>
    </row>
    <row r="1393" spans="1:13" x14ac:dyDescent="0.25">
      <c r="A1393" t="s">
        <v>756</v>
      </c>
      <c r="B1393" t="s">
        <v>487</v>
      </c>
      <c r="C1393" t="s">
        <v>207</v>
      </c>
      <c r="D1393" t="s">
        <v>211</v>
      </c>
      <c r="E1393" t="s">
        <v>269</v>
      </c>
      <c r="F1393" t="s">
        <v>37</v>
      </c>
      <c r="G1393" s="8">
        <v>37258</v>
      </c>
      <c r="H1393" t="s">
        <v>38</v>
      </c>
      <c r="I1393" s="7">
        <v>0</v>
      </c>
      <c r="L1393" s="7">
        <v>370042694916</v>
      </c>
      <c r="M1393">
        <v>2</v>
      </c>
    </row>
    <row r="1394" spans="1:13" x14ac:dyDescent="0.25">
      <c r="A1394" t="s">
        <v>757</v>
      </c>
      <c r="B1394" t="s">
        <v>487</v>
      </c>
      <c r="C1394" t="s">
        <v>207</v>
      </c>
      <c r="D1394" t="s">
        <v>385</v>
      </c>
      <c r="E1394" t="s">
        <v>270</v>
      </c>
      <c r="F1394" t="s">
        <v>37</v>
      </c>
      <c r="G1394" s="8">
        <v>37258</v>
      </c>
      <c r="H1394" t="s">
        <v>38</v>
      </c>
      <c r="I1394" s="7">
        <v>0</v>
      </c>
      <c r="L1394" s="7">
        <v>777116048</v>
      </c>
      <c r="M1394">
        <v>2</v>
      </c>
    </row>
    <row r="1395" spans="1:13" x14ac:dyDescent="0.25">
      <c r="A1395" t="s">
        <v>665</v>
      </c>
      <c r="B1395" t="s">
        <v>469</v>
      </c>
      <c r="C1395" t="s">
        <v>212</v>
      </c>
      <c r="D1395" t="s">
        <v>213</v>
      </c>
      <c r="E1395" t="s">
        <v>270</v>
      </c>
      <c r="F1395" t="s">
        <v>39</v>
      </c>
      <c r="G1395" s="8">
        <v>37623</v>
      </c>
      <c r="H1395" t="s">
        <v>40</v>
      </c>
      <c r="I1395" s="7">
        <v>0</v>
      </c>
      <c r="L1395" s="7">
        <v>1209774000</v>
      </c>
      <c r="M1395">
        <v>2</v>
      </c>
    </row>
    <row r="1396" spans="1:13" x14ac:dyDescent="0.25">
      <c r="A1396" t="s">
        <v>666</v>
      </c>
      <c r="B1396" t="s">
        <v>469</v>
      </c>
      <c r="C1396" t="s">
        <v>212</v>
      </c>
      <c r="D1396" t="s">
        <v>214</v>
      </c>
      <c r="E1396" t="s">
        <v>270</v>
      </c>
      <c r="F1396" t="s">
        <v>39</v>
      </c>
      <c r="G1396" s="8">
        <v>37623</v>
      </c>
      <c r="H1396" t="s">
        <v>40</v>
      </c>
      <c r="I1396" s="7">
        <v>0</v>
      </c>
      <c r="L1396" s="7">
        <v>10185099000</v>
      </c>
      <c r="M1396">
        <v>2</v>
      </c>
    </row>
    <row r="1397" spans="1:13" x14ac:dyDescent="0.25">
      <c r="A1397" t="s">
        <v>667</v>
      </c>
      <c r="B1397" t="s">
        <v>469</v>
      </c>
      <c r="C1397" t="s">
        <v>212</v>
      </c>
      <c r="D1397" t="s">
        <v>370</v>
      </c>
      <c r="E1397" t="s">
        <v>270</v>
      </c>
      <c r="F1397" t="s">
        <v>39</v>
      </c>
      <c r="G1397" s="8">
        <v>37623</v>
      </c>
      <c r="H1397" t="s">
        <v>40</v>
      </c>
      <c r="I1397" s="7">
        <v>0</v>
      </c>
      <c r="L1397" s="7">
        <v>7250762000</v>
      </c>
      <c r="M1397">
        <v>2</v>
      </c>
    </row>
    <row r="1398" spans="1:13" x14ac:dyDescent="0.25">
      <c r="A1398" t="s">
        <v>668</v>
      </c>
      <c r="B1398" t="s">
        <v>469</v>
      </c>
      <c r="C1398" t="s">
        <v>212</v>
      </c>
      <c r="D1398" t="s">
        <v>365</v>
      </c>
      <c r="E1398" t="s">
        <v>270</v>
      </c>
      <c r="F1398" t="s">
        <v>39</v>
      </c>
      <c r="G1398" s="8">
        <v>37623</v>
      </c>
      <c r="H1398" t="s">
        <v>40</v>
      </c>
      <c r="I1398" s="7">
        <v>0</v>
      </c>
      <c r="L1398" s="7">
        <v>22153880000</v>
      </c>
      <c r="M1398">
        <v>2</v>
      </c>
    </row>
    <row r="1399" spans="1:13" x14ac:dyDescent="0.25">
      <c r="A1399" t="s">
        <v>669</v>
      </c>
      <c r="B1399" t="s">
        <v>469</v>
      </c>
      <c r="C1399" t="s">
        <v>212</v>
      </c>
      <c r="D1399" t="s">
        <v>364</v>
      </c>
      <c r="E1399" t="s">
        <v>270</v>
      </c>
      <c r="F1399" t="s">
        <v>39</v>
      </c>
      <c r="G1399" s="8">
        <v>37623</v>
      </c>
      <c r="H1399" t="s">
        <v>40</v>
      </c>
      <c r="I1399" s="7">
        <v>0</v>
      </c>
      <c r="L1399" s="7">
        <v>31842258000</v>
      </c>
      <c r="M1399">
        <v>2</v>
      </c>
    </row>
    <row r="1400" spans="1:13" x14ac:dyDescent="0.25">
      <c r="A1400" t="s">
        <v>670</v>
      </c>
      <c r="B1400" t="s">
        <v>469</v>
      </c>
      <c r="C1400" t="s">
        <v>212</v>
      </c>
      <c r="D1400" t="s">
        <v>573</v>
      </c>
      <c r="E1400" t="s">
        <v>270</v>
      </c>
      <c r="F1400" t="s">
        <v>39</v>
      </c>
      <c r="G1400" s="8">
        <v>37623</v>
      </c>
      <c r="H1400" t="s">
        <v>40</v>
      </c>
      <c r="I1400" s="7">
        <v>0</v>
      </c>
      <c r="L1400" s="7">
        <v>16763779000</v>
      </c>
      <c r="M1400">
        <v>2</v>
      </c>
    </row>
    <row r="1401" spans="1:13" x14ac:dyDescent="0.25">
      <c r="A1401" t="s">
        <v>671</v>
      </c>
      <c r="B1401" t="s">
        <v>469</v>
      </c>
      <c r="C1401" t="s">
        <v>212</v>
      </c>
      <c r="D1401" t="s">
        <v>362</v>
      </c>
      <c r="E1401" t="s">
        <v>270</v>
      </c>
      <c r="F1401" t="s">
        <v>39</v>
      </c>
      <c r="G1401" s="8">
        <v>37623</v>
      </c>
      <c r="H1401" t="s">
        <v>40</v>
      </c>
      <c r="I1401" s="7">
        <v>0</v>
      </c>
      <c r="L1401" s="7">
        <v>58491556000</v>
      </c>
      <c r="M1401">
        <v>2</v>
      </c>
    </row>
    <row r="1402" spans="1:13" x14ac:dyDescent="0.25">
      <c r="A1402" t="s">
        <v>672</v>
      </c>
      <c r="B1402" t="s">
        <v>470</v>
      </c>
      <c r="C1402" t="s">
        <v>292</v>
      </c>
      <c r="D1402" t="s">
        <v>307</v>
      </c>
      <c r="E1402" t="s">
        <v>270</v>
      </c>
      <c r="F1402" t="s">
        <v>39</v>
      </c>
      <c r="G1402" s="8">
        <v>37623</v>
      </c>
      <c r="H1402" t="s">
        <v>40</v>
      </c>
      <c r="I1402" s="7">
        <v>0</v>
      </c>
      <c r="L1402" s="7">
        <v>9764336905</v>
      </c>
      <c r="M1402">
        <v>2</v>
      </c>
    </row>
    <row r="1403" spans="1:13" x14ac:dyDescent="0.25">
      <c r="A1403" t="s">
        <v>673</v>
      </c>
      <c r="B1403" t="s">
        <v>470</v>
      </c>
      <c r="C1403" t="s">
        <v>292</v>
      </c>
      <c r="D1403" t="s">
        <v>206</v>
      </c>
      <c r="E1403" t="s">
        <v>270</v>
      </c>
      <c r="F1403" t="s">
        <v>39</v>
      </c>
      <c r="G1403" s="8">
        <v>37623</v>
      </c>
      <c r="H1403" t="s">
        <v>40</v>
      </c>
      <c r="I1403" s="7">
        <v>0</v>
      </c>
      <c r="L1403" s="7">
        <v>5411649516</v>
      </c>
      <c r="M1403">
        <v>2</v>
      </c>
    </row>
    <row r="1404" spans="1:13" x14ac:dyDescent="0.25">
      <c r="A1404" t="s">
        <v>674</v>
      </c>
      <c r="B1404" t="s">
        <v>470</v>
      </c>
      <c r="C1404" t="s">
        <v>292</v>
      </c>
      <c r="D1404" t="s">
        <v>203</v>
      </c>
      <c r="E1404" t="s">
        <v>269</v>
      </c>
      <c r="F1404" t="s">
        <v>39</v>
      </c>
      <c r="G1404" s="8">
        <v>37623</v>
      </c>
      <c r="H1404" t="s">
        <v>40</v>
      </c>
      <c r="I1404" s="7">
        <v>0</v>
      </c>
      <c r="L1404" s="7">
        <v>599483569520</v>
      </c>
      <c r="M1404">
        <v>2</v>
      </c>
    </row>
    <row r="1405" spans="1:13" x14ac:dyDescent="0.25">
      <c r="A1405" t="s">
        <v>675</v>
      </c>
      <c r="B1405" t="s">
        <v>470</v>
      </c>
      <c r="C1405" t="s">
        <v>292</v>
      </c>
      <c r="D1405" t="s">
        <v>306</v>
      </c>
      <c r="E1405" t="s">
        <v>270</v>
      </c>
      <c r="F1405" t="s">
        <v>39</v>
      </c>
      <c r="G1405" s="8">
        <v>37623</v>
      </c>
      <c r="H1405" t="s">
        <v>40</v>
      </c>
      <c r="I1405" s="7">
        <v>0</v>
      </c>
      <c r="L1405" s="7">
        <v>9122399685</v>
      </c>
      <c r="M1405">
        <v>2</v>
      </c>
    </row>
    <row r="1406" spans="1:13" x14ac:dyDescent="0.25">
      <c r="A1406" t="s">
        <v>676</v>
      </c>
      <c r="B1406" t="s">
        <v>331</v>
      </c>
      <c r="C1406" t="s">
        <v>215</v>
      </c>
      <c r="D1406" t="s">
        <v>251</v>
      </c>
      <c r="E1406" t="s">
        <v>269</v>
      </c>
      <c r="F1406" t="s">
        <v>39</v>
      </c>
      <c r="G1406" s="8">
        <v>37623</v>
      </c>
      <c r="H1406" t="s">
        <v>40</v>
      </c>
      <c r="I1406" s="7">
        <v>0</v>
      </c>
      <c r="L1406" s="7">
        <v>310261377494</v>
      </c>
      <c r="M1406">
        <v>2</v>
      </c>
    </row>
    <row r="1407" spans="1:13" x14ac:dyDescent="0.25">
      <c r="A1407" t="s">
        <v>677</v>
      </c>
      <c r="B1407" t="s">
        <v>331</v>
      </c>
      <c r="C1407" t="s">
        <v>215</v>
      </c>
      <c r="D1407" t="s">
        <v>216</v>
      </c>
      <c r="E1407" t="s">
        <v>269</v>
      </c>
      <c r="F1407" t="s">
        <v>39</v>
      </c>
      <c r="G1407" s="8">
        <v>37623</v>
      </c>
      <c r="H1407" t="s">
        <v>40</v>
      </c>
      <c r="I1407" s="7">
        <v>0</v>
      </c>
      <c r="L1407" s="7">
        <v>15226914126</v>
      </c>
      <c r="M1407">
        <v>2</v>
      </c>
    </row>
    <row r="1408" spans="1:13" x14ac:dyDescent="0.25">
      <c r="A1408" t="s">
        <v>678</v>
      </c>
      <c r="B1408" t="s">
        <v>331</v>
      </c>
      <c r="C1408" t="s">
        <v>215</v>
      </c>
      <c r="D1408" t="s">
        <v>217</v>
      </c>
      <c r="E1408" t="s">
        <v>269</v>
      </c>
      <c r="F1408" t="s">
        <v>39</v>
      </c>
      <c r="G1408" s="8">
        <v>37623</v>
      </c>
      <c r="H1408" t="s">
        <v>40</v>
      </c>
      <c r="I1408" s="7">
        <v>0</v>
      </c>
      <c r="L1408" s="7">
        <v>67671087956</v>
      </c>
      <c r="M1408">
        <v>2</v>
      </c>
    </row>
    <row r="1409" spans="1:13" x14ac:dyDescent="0.25">
      <c r="A1409" t="s">
        <v>679</v>
      </c>
      <c r="B1409" t="s">
        <v>333</v>
      </c>
      <c r="C1409" t="s">
        <v>533</v>
      </c>
      <c r="D1409" t="s">
        <v>203</v>
      </c>
      <c r="E1409" t="s">
        <v>269</v>
      </c>
      <c r="F1409" t="s">
        <v>39</v>
      </c>
      <c r="G1409" s="8">
        <v>37623</v>
      </c>
      <c r="H1409" t="s">
        <v>40</v>
      </c>
      <c r="I1409" s="7">
        <v>0</v>
      </c>
      <c r="L1409" s="7">
        <v>60695593000</v>
      </c>
      <c r="M1409">
        <v>2</v>
      </c>
    </row>
    <row r="1410" spans="1:13" x14ac:dyDescent="0.25">
      <c r="A1410" t="s">
        <v>680</v>
      </c>
      <c r="B1410" t="s">
        <v>471</v>
      </c>
      <c r="C1410" t="s">
        <v>219</v>
      </c>
      <c r="D1410" t="s">
        <v>203</v>
      </c>
      <c r="E1410" t="s">
        <v>269</v>
      </c>
      <c r="F1410" t="s">
        <v>39</v>
      </c>
      <c r="G1410" s="8">
        <v>37623</v>
      </c>
      <c r="H1410" t="s">
        <v>40</v>
      </c>
      <c r="I1410" s="7">
        <v>0</v>
      </c>
      <c r="L1410" s="7">
        <v>278736778404</v>
      </c>
      <c r="M1410">
        <v>2</v>
      </c>
    </row>
    <row r="1411" spans="1:13" x14ac:dyDescent="0.25">
      <c r="A1411" t="s">
        <v>681</v>
      </c>
      <c r="B1411" t="s">
        <v>471</v>
      </c>
      <c r="C1411" t="s">
        <v>219</v>
      </c>
      <c r="D1411" t="s">
        <v>457</v>
      </c>
      <c r="E1411" t="s">
        <v>270</v>
      </c>
      <c r="F1411" t="s">
        <v>39</v>
      </c>
      <c r="G1411" s="8">
        <v>37623</v>
      </c>
      <c r="H1411" t="s">
        <v>40</v>
      </c>
      <c r="I1411" s="7">
        <v>0</v>
      </c>
      <c r="L1411" s="7">
        <v>150706287</v>
      </c>
      <c r="M1411">
        <v>2</v>
      </c>
    </row>
    <row r="1412" spans="1:13" x14ac:dyDescent="0.25">
      <c r="A1412" t="s">
        <v>682</v>
      </c>
      <c r="B1412" t="s">
        <v>471</v>
      </c>
      <c r="C1412" t="s">
        <v>219</v>
      </c>
      <c r="D1412" t="s">
        <v>381</v>
      </c>
      <c r="E1412" t="s">
        <v>270</v>
      </c>
      <c r="F1412" t="s">
        <v>39</v>
      </c>
      <c r="G1412" s="8">
        <v>37623</v>
      </c>
      <c r="H1412" t="s">
        <v>40</v>
      </c>
      <c r="I1412" s="7">
        <v>0</v>
      </c>
      <c r="L1412" s="7">
        <v>1331924172</v>
      </c>
      <c r="M1412">
        <v>2</v>
      </c>
    </row>
    <row r="1413" spans="1:13" x14ac:dyDescent="0.25">
      <c r="A1413" t="s">
        <v>683</v>
      </c>
      <c r="B1413" t="s">
        <v>472</v>
      </c>
      <c r="C1413" t="s">
        <v>220</v>
      </c>
      <c r="D1413" t="s">
        <v>221</v>
      </c>
      <c r="E1413" t="s">
        <v>270</v>
      </c>
      <c r="F1413" t="s">
        <v>39</v>
      </c>
      <c r="G1413" s="8">
        <v>37623</v>
      </c>
      <c r="H1413" t="s">
        <v>40</v>
      </c>
      <c r="I1413" s="7">
        <v>0</v>
      </c>
      <c r="L1413" s="7">
        <v>210379447000</v>
      </c>
      <c r="M1413">
        <v>2</v>
      </c>
    </row>
    <row r="1414" spans="1:13" x14ac:dyDescent="0.25">
      <c r="A1414" t="s">
        <v>684</v>
      </c>
      <c r="B1414" t="s">
        <v>472</v>
      </c>
      <c r="C1414" t="s">
        <v>220</v>
      </c>
      <c r="D1414" t="s">
        <v>222</v>
      </c>
      <c r="E1414" t="s">
        <v>270</v>
      </c>
      <c r="F1414" t="s">
        <v>39</v>
      </c>
      <c r="G1414" s="8">
        <v>37623</v>
      </c>
      <c r="H1414" t="s">
        <v>40</v>
      </c>
      <c r="I1414" s="7">
        <v>0</v>
      </c>
      <c r="L1414" s="7">
        <v>35195197000</v>
      </c>
      <c r="M1414">
        <v>2</v>
      </c>
    </row>
    <row r="1415" spans="1:13" x14ac:dyDescent="0.25">
      <c r="A1415" t="s">
        <v>685</v>
      </c>
      <c r="B1415" t="s">
        <v>472</v>
      </c>
      <c r="C1415" t="s">
        <v>220</v>
      </c>
      <c r="D1415" t="s">
        <v>223</v>
      </c>
      <c r="E1415" t="s">
        <v>270</v>
      </c>
      <c r="F1415" t="s">
        <v>39</v>
      </c>
      <c r="G1415" s="8">
        <v>37623</v>
      </c>
      <c r="H1415" t="s">
        <v>40</v>
      </c>
      <c r="I1415" s="7">
        <v>0</v>
      </c>
      <c r="L1415" s="7">
        <v>54187851000</v>
      </c>
      <c r="M1415">
        <v>2</v>
      </c>
    </row>
    <row r="1416" spans="1:13" x14ac:dyDescent="0.25">
      <c r="A1416" t="s">
        <v>686</v>
      </c>
      <c r="B1416" t="s">
        <v>472</v>
      </c>
      <c r="C1416" t="s">
        <v>220</v>
      </c>
      <c r="D1416" t="s">
        <v>224</v>
      </c>
      <c r="E1416" t="s">
        <v>270</v>
      </c>
      <c r="F1416" t="s">
        <v>39</v>
      </c>
      <c r="G1416" s="8">
        <v>37623</v>
      </c>
      <c r="H1416" t="s">
        <v>40</v>
      </c>
      <c r="I1416" s="7">
        <v>0</v>
      </c>
      <c r="L1416" s="7">
        <v>3835522000</v>
      </c>
      <c r="M1416">
        <v>2</v>
      </c>
    </row>
    <row r="1417" spans="1:13" x14ac:dyDescent="0.25">
      <c r="A1417" t="s">
        <v>687</v>
      </c>
      <c r="B1417" t="s">
        <v>472</v>
      </c>
      <c r="C1417" t="s">
        <v>220</v>
      </c>
      <c r="D1417" t="s">
        <v>305</v>
      </c>
      <c r="E1417" t="s">
        <v>270</v>
      </c>
      <c r="F1417" t="s">
        <v>39</v>
      </c>
      <c r="G1417" s="8">
        <v>37623</v>
      </c>
      <c r="H1417" t="s">
        <v>40</v>
      </c>
      <c r="I1417" s="7">
        <v>0</v>
      </c>
      <c r="L1417" s="7">
        <v>0</v>
      </c>
      <c r="M1417">
        <v>2</v>
      </c>
    </row>
    <row r="1418" spans="1:13" x14ac:dyDescent="0.25">
      <c r="A1418" t="s">
        <v>688</v>
      </c>
      <c r="B1418" t="s">
        <v>472</v>
      </c>
      <c r="C1418" t="s">
        <v>220</v>
      </c>
      <c r="D1418" t="s">
        <v>203</v>
      </c>
      <c r="E1418" t="s">
        <v>269</v>
      </c>
      <c r="F1418" s="8" t="s">
        <v>39</v>
      </c>
      <c r="G1418" s="8">
        <v>37623</v>
      </c>
      <c r="H1418" t="s">
        <v>40</v>
      </c>
      <c r="I1418" s="7">
        <v>0</v>
      </c>
      <c r="L1418" s="7">
        <v>150910896000</v>
      </c>
      <c r="M1418">
        <v>2</v>
      </c>
    </row>
    <row r="1419" spans="1:13" x14ac:dyDescent="0.25">
      <c r="A1419" t="s">
        <v>689</v>
      </c>
      <c r="B1419" t="s">
        <v>473</v>
      </c>
      <c r="C1419" t="s">
        <v>225</v>
      </c>
      <c r="D1419" t="s">
        <v>366</v>
      </c>
      <c r="E1419" t="s">
        <v>270</v>
      </c>
      <c r="F1419" s="8" t="s">
        <v>39</v>
      </c>
      <c r="G1419" s="8">
        <v>37623</v>
      </c>
      <c r="H1419" t="s">
        <v>40</v>
      </c>
      <c r="I1419" s="7">
        <v>0</v>
      </c>
      <c r="L1419" s="7">
        <v>3439632410</v>
      </c>
      <c r="M1419">
        <v>2</v>
      </c>
    </row>
    <row r="1420" spans="1:13" x14ac:dyDescent="0.25">
      <c r="A1420" t="s">
        <v>690</v>
      </c>
      <c r="B1420" t="s">
        <v>473</v>
      </c>
      <c r="C1420" t="s">
        <v>225</v>
      </c>
      <c r="D1420" t="s">
        <v>367</v>
      </c>
      <c r="E1420" t="s">
        <v>270</v>
      </c>
      <c r="F1420" s="8" t="s">
        <v>39</v>
      </c>
      <c r="G1420" s="8">
        <v>37623</v>
      </c>
      <c r="H1420" t="s">
        <v>40</v>
      </c>
      <c r="I1420" s="7">
        <v>0</v>
      </c>
      <c r="L1420" s="7">
        <v>3601903742</v>
      </c>
      <c r="M1420">
        <v>2</v>
      </c>
    </row>
    <row r="1421" spans="1:13" x14ac:dyDescent="0.25">
      <c r="A1421" t="s">
        <v>691</v>
      </c>
      <c r="B1421" t="s">
        <v>473</v>
      </c>
      <c r="C1421" t="s">
        <v>225</v>
      </c>
      <c r="D1421" t="s">
        <v>373</v>
      </c>
      <c r="E1421" t="s">
        <v>270</v>
      </c>
      <c r="F1421" s="8" t="s">
        <v>39</v>
      </c>
      <c r="G1421" s="8">
        <v>37623</v>
      </c>
      <c r="H1421" t="s">
        <v>40</v>
      </c>
      <c r="I1421" s="7">
        <v>0</v>
      </c>
      <c r="L1421" s="7">
        <v>2032897322</v>
      </c>
      <c r="M1421">
        <v>2</v>
      </c>
    </row>
    <row r="1422" spans="1:13" x14ac:dyDescent="0.25">
      <c r="A1422" t="s">
        <v>692</v>
      </c>
      <c r="B1422" t="s">
        <v>473</v>
      </c>
      <c r="C1422" t="s">
        <v>225</v>
      </c>
      <c r="D1422" t="s">
        <v>203</v>
      </c>
      <c r="E1422" t="s">
        <v>269</v>
      </c>
      <c r="F1422" s="8" t="s">
        <v>39</v>
      </c>
      <c r="G1422" s="8">
        <v>37623</v>
      </c>
      <c r="H1422" t="s">
        <v>40</v>
      </c>
      <c r="I1422" s="7">
        <v>0</v>
      </c>
      <c r="L1422" s="7">
        <v>983182712065</v>
      </c>
      <c r="M1422">
        <v>2</v>
      </c>
    </row>
    <row r="1423" spans="1:13" x14ac:dyDescent="0.25">
      <c r="A1423" t="s">
        <v>693</v>
      </c>
      <c r="B1423" t="s">
        <v>474</v>
      </c>
      <c r="C1423" t="s">
        <v>226</v>
      </c>
      <c r="D1423" t="s">
        <v>227</v>
      </c>
      <c r="E1423" t="s">
        <v>270</v>
      </c>
      <c r="F1423" s="8" t="s">
        <v>39</v>
      </c>
      <c r="G1423" s="8">
        <v>37623</v>
      </c>
      <c r="H1423" t="s">
        <v>40</v>
      </c>
      <c r="I1423" s="7">
        <v>0</v>
      </c>
      <c r="L1423" s="7">
        <v>1565286544</v>
      </c>
      <c r="M1423">
        <v>2</v>
      </c>
    </row>
    <row r="1424" spans="1:13" x14ac:dyDescent="0.25">
      <c r="A1424" t="s">
        <v>694</v>
      </c>
      <c r="B1424" t="s">
        <v>474</v>
      </c>
      <c r="C1424" t="s">
        <v>226</v>
      </c>
      <c r="D1424" t="s">
        <v>301</v>
      </c>
      <c r="E1424" t="s">
        <v>270</v>
      </c>
      <c r="F1424" t="s">
        <v>39</v>
      </c>
      <c r="G1424" s="8">
        <v>37623</v>
      </c>
      <c r="H1424" t="s">
        <v>40</v>
      </c>
      <c r="I1424" s="7">
        <v>0</v>
      </c>
      <c r="L1424" s="7">
        <v>4154359457</v>
      </c>
      <c r="M1424">
        <v>2</v>
      </c>
    </row>
    <row r="1425" spans="1:13" x14ac:dyDescent="0.25">
      <c r="A1425" t="s">
        <v>695</v>
      </c>
      <c r="B1425" t="s">
        <v>474</v>
      </c>
      <c r="C1425" t="s">
        <v>226</v>
      </c>
      <c r="D1425" t="s">
        <v>229</v>
      </c>
      <c r="E1425" t="s">
        <v>270</v>
      </c>
      <c r="F1425" t="s">
        <v>39</v>
      </c>
      <c r="G1425" s="8">
        <v>37623</v>
      </c>
      <c r="H1425" t="s">
        <v>40</v>
      </c>
      <c r="I1425" s="7">
        <v>0</v>
      </c>
      <c r="L1425" s="7">
        <v>4178737190</v>
      </c>
      <c r="M1425">
        <v>2</v>
      </c>
    </row>
    <row r="1426" spans="1:13" x14ac:dyDescent="0.25">
      <c r="A1426" t="s">
        <v>696</v>
      </c>
      <c r="B1426" t="s">
        <v>474</v>
      </c>
      <c r="C1426" t="s">
        <v>226</v>
      </c>
      <c r="D1426" t="s">
        <v>230</v>
      </c>
      <c r="E1426" t="s">
        <v>270</v>
      </c>
      <c r="F1426" t="s">
        <v>39</v>
      </c>
      <c r="G1426" s="8">
        <v>37623</v>
      </c>
      <c r="H1426" t="s">
        <v>40</v>
      </c>
      <c r="I1426" s="7">
        <v>0</v>
      </c>
      <c r="L1426" s="7">
        <v>46078829939</v>
      </c>
      <c r="M1426">
        <v>2</v>
      </c>
    </row>
    <row r="1427" spans="1:13" x14ac:dyDescent="0.25">
      <c r="A1427" t="s">
        <v>697</v>
      </c>
      <c r="B1427" t="s">
        <v>474</v>
      </c>
      <c r="C1427" t="s">
        <v>226</v>
      </c>
      <c r="D1427" t="s">
        <v>231</v>
      </c>
      <c r="E1427" t="s">
        <v>270</v>
      </c>
      <c r="F1427" t="s">
        <v>39</v>
      </c>
      <c r="G1427" s="8">
        <v>37623</v>
      </c>
      <c r="H1427" t="s">
        <v>40</v>
      </c>
      <c r="I1427" s="7">
        <v>0</v>
      </c>
      <c r="L1427" s="7">
        <v>733170416</v>
      </c>
      <c r="M1427">
        <v>2</v>
      </c>
    </row>
    <row r="1428" spans="1:13" x14ac:dyDescent="0.25">
      <c r="A1428" t="s">
        <v>698</v>
      </c>
      <c r="B1428" t="s">
        <v>474</v>
      </c>
      <c r="C1428" t="s">
        <v>226</v>
      </c>
      <c r="D1428" t="s">
        <v>232</v>
      </c>
      <c r="E1428" t="s">
        <v>270</v>
      </c>
      <c r="F1428" t="s">
        <v>39</v>
      </c>
      <c r="G1428" s="8">
        <v>37623</v>
      </c>
      <c r="H1428" t="s">
        <v>40</v>
      </c>
      <c r="I1428" s="7">
        <v>0</v>
      </c>
      <c r="L1428" s="7">
        <v>4596812359</v>
      </c>
      <c r="M1428">
        <v>2</v>
      </c>
    </row>
    <row r="1429" spans="1:13" x14ac:dyDescent="0.25">
      <c r="A1429" t="s">
        <v>699</v>
      </c>
      <c r="B1429" t="s">
        <v>474</v>
      </c>
      <c r="C1429" t="s">
        <v>226</v>
      </c>
      <c r="D1429" t="s">
        <v>233</v>
      </c>
      <c r="E1429" t="s">
        <v>270</v>
      </c>
      <c r="F1429" t="s">
        <v>39</v>
      </c>
      <c r="G1429" s="8">
        <v>37623</v>
      </c>
      <c r="H1429" t="s">
        <v>40</v>
      </c>
      <c r="I1429" s="7">
        <v>0</v>
      </c>
      <c r="L1429" s="7">
        <v>6739103718</v>
      </c>
      <c r="M1429">
        <v>2</v>
      </c>
    </row>
    <row r="1430" spans="1:13" x14ac:dyDescent="0.25">
      <c r="A1430" t="s">
        <v>700</v>
      </c>
      <c r="B1430" t="s">
        <v>474</v>
      </c>
      <c r="C1430" t="s">
        <v>226</v>
      </c>
      <c r="D1430" t="s">
        <v>234</v>
      </c>
      <c r="E1430" t="s">
        <v>270</v>
      </c>
      <c r="F1430" t="s">
        <v>39</v>
      </c>
      <c r="G1430" s="8">
        <v>37623</v>
      </c>
      <c r="H1430" t="s">
        <v>40</v>
      </c>
      <c r="I1430" s="7">
        <v>0</v>
      </c>
      <c r="L1430" s="7">
        <v>8239367205</v>
      </c>
      <c r="M1430">
        <v>2</v>
      </c>
    </row>
    <row r="1431" spans="1:13" x14ac:dyDescent="0.25">
      <c r="A1431" t="s">
        <v>701</v>
      </c>
      <c r="B1431" t="s">
        <v>474</v>
      </c>
      <c r="C1431" t="s">
        <v>226</v>
      </c>
      <c r="D1431" t="s">
        <v>235</v>
      </c>
      <c r="E1431" t="s">
        <v>270</v>
      </c>
      <c r="F1431" t="s">
        <v>39</v>
      </c>
      <c r="G1431" s="8">
        <v>37623</v>
      </c>
      <c r="H1431" t="s">
        <v>40</v>
      </c>
      <c r="I1431" s="7">
        <v>0</v>
      </c>
      <c r="L1431" s="7">
        <v>7955312120</v>
      </c>
      <c r="M1431">
        <v>2</v>
      </c>
    </row>
    <row r="1432" spans="1:13" x14ac:dyDescent="0.25">
      <c r="A1432" t="s">
        <v>702</v>
      </c>
      <c r="B1432" t="s">
        <v>474</v>
      </c>
      <c r="C1432" t="s">
        <v>226</v>
      </c>
      <c r="D1432" t="s">
        <v>570</v>
      </c>
      <c r="E1432" t="s">
        <v>270</v>
      </c>
      <c r="F1432" t="s">
        <v>39</v>
      </c>
      <c r="G1432" s="8">
        <v>37623</v>
      </c>
      <c r="H1432" t="s">
        <v>40</v>
      </c>
      <c r="I1432" s="7">
        <v>0</v>
      </c>
      <c r="L1432" s="7">
        <v>186808058</v>
      </c>
      <c r="M1432">
        <v>2</v>
      </c>
    </row>
    <row r="1433" spans="1:13" x14ac:dyDescent="0.25">
      <c r="A1433" t="s">
        <v>703</v>
      </c>
      <c r="B1433" t="s">
        <v>475</v>
      </c>
      <c r="C1433" t="s">
        <v>236</v>
      </c>
      <c r="D1433" t="s">
        <v>628</v>
      </c>
      <c r="E1433" t="s">
        <v>270</v>
      </c>
      <c r="F1433" t="s">
        <v>39</v>
      </c>
      <c r="G1433" s="8">
        <v>37623</v>
      </c>
      <c r="H1433" t="s">
        <v>40</v>
      </c>
      <c r="I1433" s="7">
        <v>0</v>
      </c>
      <c r="L1433" s="7">
        <v>33391986272</v>
      </c>
      <c r="M1433">
        <v>2</v>
      </c>
    </row>
    <row r="1434" spans="1:13" x14ac:dyDescent="0.25">
      <c r="A1434" t="s">
        <v>704</v>
      </c>
      <c r="B1434" t="s">
        <v>475</v>
      </c>
      <c r="C1434" t="s">
        <v>236</v>
      </c>
      <c r="D1434" t="s">
        <v>629</v>
      </c>
      <c r="E1434" t="s">
        <v>270</v>
      </c>
      <c r="F1434" t="s">
        <v>39</v>
      </c>
      <c r="G1434" s="8">
        <v>37623</v>
      </c>
      <c r="H1434" t="s">
        <v>40</v>
      </c>
      <c r="I1434" s="7">
        <v>0</v>
      </c>
      <c r="L1434" s="7">
        <v>28433897982</v>
      </c>
      <c r="M1434">
        <v>2</v>
      </c>
    </row>
    <row r="1435" spans="1:13" x14ac:dyDescent="0.25">
      <c r="A1435" t="s">
        <v>705</v>
      </c>
      <c r="B1435" t="s">
        <v>475</v>
      </c>
      <c r="C1435" t="s">
        <v>236</v>
      </c>
      <c r="D1435" t="s">
        <v>630</v>
      </c>
      <c r="E1435" t="s">
        <v>270</v>
      </c>
      <c r="F1435" t="s">
        <v>39</v>
      </c>
      <c r="G1435" s="8">
        <v>37623</v>
      </c>
      <c r="H1435" t="s">
        <v>40</v>
      </c>
      <c r="I1435" s="7">
        <v>0</v>
      </c>
      <c r="L1435" s="7">
        <v>41655996484</v>
      </c>
      <c r="M1435">
        <v>2</v>
      </c>
    </row>
    <row r="1436" spans="1:13" x14ac:dyDescent="0.25">
      <c r="A1436" t="s">
        <v>706</v>
      </c>
      <c r="B1436" t="s">
        <v>475</v>
      </c>
      <c r="C1436" t="s">
        <v>236</v>
      </c>
      <c r="D1436" t="s">
        <v>631</v>
      </c>
      <c r="E1436" t="s">
        <v>270</v>
      </c>
      <c r="F1436" t="s">
        <v>39</v>
      </c>
      <c r="G1436" s="8">
        <v>37623</v>
      </c>
      <c r="H1436" t="s">
        <v>40</v>
      </c>
      <c r="I1436" s="7">
        <v>0</v>
      </c>
      <c r="L1436" s="7">
        <v>17683096128</v>
      </c>
      <c r="M1436">
        <v>2</v>
      </c>
    </row>
    <row r="1437" spans="1:13" x14ac:dyDescent="0.25">
      <c r="A1437" t="s">
        <v>707</v>
      </c>
      <c r="B1437" t="s">
        <v>475</v>
      </c>
      <c r="C1437" t="s">
        <v>236</v>
      </c>
      <c r="D1437" t="s">
        <v>632</v>
      </c>
      <c r="E1437" t="s">
        <v>269</v>
      </c>
      <c r="F1437" t="s">
        <v>39</v>
      </c>
      <c r="G1437" s="8">
        <v>37623</v>
      </c>
      <c r="H1437" t="s">
        <v>40</v>
      </c>
      <c r="I1437" s="7">
        <v>0</v>
      </c>
      <c r="L1437" s="7">
        <v>38791266538</v>
      </c>
      <c r="M1437">
        <v>2</v>
      </c>
    </row>
    <row r="1438" spans="1:13" x14ac:dyDescent="0.25">
      <c r="A1438" t="s">
        <v>708</v>
      </c>
      <c r="B1438" t="s">
        <v>476</v>
      </c>
      <c r="C1438" t="s">
        <v>237</v>
      </c>
      <c r="D1438" t="s">
        <v>242</v>
      </c>
      <c r="E1438" t="s">
        <v>270</v>
      </c>
      <c r="F1438" t="s">
        <v>39</v>
      </c>
      <c r="G1438" s="8">
        <v>37623</v>
      </c>
      <c r="H1438" t="s">
        <v>40</v>
      </c>
      <c r="I1438" s="7">
        <v>0</v>
      </c>
      <c r="L1438" s="7">
        <v>77422761</v>
      </c>
      <c r="M1438">
        <v>2</v>
      </c>
    </row>
    <row r="1439" spans="1:13" x14ac:dyDescent="0.25">
      <c r="A1439" t="s">
        <v>709</v>
      </c>
      <c r="B1439" t="s">
        <v>476</v>
      </c>
      <c r="C1439" t="s">
        <v>237</v>
      </c>
      <c r="D1439" t="s">
        <v>228</v>
      </c>
      <c r="E1439" t="s">
        <v>270</v>
      </c>
      <c r="F1439" t="s">
        <v>39</v>
      </c>
      <c r="G1439" s="8">
        <v>37623</v>
      </c>
      <c r="H1439" t="s">
        <v>40</v>
      </c>
      <c r="I1439" s="7">
        <v>0</v>
      </c>
      <c r="L1439" s="7">
        <v>2672173342</v>
      </c>
      <c r="M1439">
        <v>2</v>
      </c>
    </row>
    <row r="1440" spans="1:13" x14ac:dyDescent="0.25">
      <c r="A1440" t="s">
        <v>710</v>
      </c>
      <c r="B1440" t="s">
        <v>476</v>
      </c>
      <c r="C1440" t="s">
        <v>237</v>
      </c>
      <c r="D1440" t="s">
        <v>464</v>
      </c>
      <c r="E1440" t="s">
        <v>270</v>
      </c>
      <c r="F1440" t="s">
        <v>39</v>
      </c>
      <c r="G1440" s="8">
        <v>37623</v>
      </c>
      <c r="H1440" t="s">
        <v>40</v>
      </c>
      <c r="I1440" s="7">
        <v>0</v>
      </c>
      <c r="L1440" s="7">
        <v>1120256617</v>
      </c>
      <c r="M1440">
        <v>2</v>
      </c>
    </row>
    <row r="1441" spans="1:13" x14ac:dyDescent="0.25">
      <c r="A1441" t="s">
        <v>711</v>
      </c>
      <c r="B1441" t="s">
        <v>476</v>
      </c>
      <c r="C1441" t="s">
        <v>237</v>
      </c>
      <c r="D1441" t="s">
        <v>238</v>
      </c>
      <c r="E1441" t="s">
        <v>270</v>
      </c>
      <c r="F1441" t="s">
        <v>39</v>
      </c>
      <c r="G1441" s="8">
        <v>37623</v>
      </c>
      <c r="H1441" t="s">
        <v>40</v>
      </c>
      <c r="I1441" s="7">
        <v>0</v>
      </c>
      <c r="L1441" s="7">
        <v>858542993</v>
      </c>
      <c r="M1441">
        <v>2</v>
      </c>
    </row>
    <row r="1442" spans="1:13" x14ac:dyDescent="0.25">
      <c r="A1442" t="s">
        <v>712</v>
      </c>
      <c r="B1442" t="s">
        <v>476</v>
      </c>
      <c r="C1442" t="s">
        <v>237</v>
      </c>
      <c r="D1442" t="s">
        <v>239</v>
      </c>
      <c r="E1442" t="s">
        <v>270</v>
      </c>
      <c r="F1442" t="s">
        <v>39</v>
      </c>
      <c r="G1442" s="8">
        <v>37623</v>
      </c>
      <c r="H1442" t="s">
        <v>40</v>
      </c>
      <c r="I1442" s="7">
        <v>0</v>
      </c>
      <c r="L1442" s="7">
        <v>857579764</v>
      </c>
      <c r="M1442">
        <v>2</v>
      </c>
    </row>
    <row r="1443" spans="1:13" x14ac:dyDescent="0.25">
      <c r="A1443" t="s">
        <v>713</v>
      </c>
      <c r="B1443" t="s">
        <v>476</v>
      </c>
      <c r="C1443" t="s">
        <v>237</v>
      </c>
      <c r="D1443" t="s">
        <v>240</v>
      </c>
      <c r="E1443" t="s">
        <v>270</v>
      </c>
      <c r="F1443" t="s">
        <v>39</v>
      </c>
      <c r="G1443" s="8">
        <v>37623</v>
      </c>
      <c r="H1443" t="s">
        <v>40</v>
      </c>
      <c r="I1443" s="7">
        <v>0</v>
      </c>
      <c r="L1443" s="7">
        <v>93471759</v>
      </c>
      <c r="M1443">
        <v>2</v>
      </c>
    </row>
    <row r="1444" spans="1:13" x14ac:dyDescent="0.25">
      <c r="A1444" t="s">
        <v>714</v>
      </c>
      <c r="B1444" t="s">
        <v>476</v>
      </c>
      <c r="C1444" t="s">
        <v>237</v>
      </c>
      <c r="D1444" t="s">
        <v>241</v>
      </c>
      <c r="E1444" t="s">
        <v>270</v>
      </c>
      <c r="F1444" t="s">
        <v>39</v>
      </c>
      <c r="G1444" s="8">
        <v>37623</v>
      </c>
      <c r="H1444" t="s">
        <v>40</v>
      </c>
      <c r="I1444" s="7">
        <v>0</v>
      </c>
      <c r="L1444" s="7">
        <v>53446428</v>
      </c>
      <c r="M1444">
        <v>2</v>
      </c>
    </row>
    <row r="1445" spans="1:13" x14ac:dyDescent="0.25">
      <c r="A1445" t="s">
        <v>715</v>
      </c>
      <c r="B1445" t="s">
        <v>477</v>
      </c>
      <c r="C1445" t="s">
        <v>243</v>
      </c>
      <c r="D1445" t="s">
        <v>378</v>
      </c>
      <c r="E1445" t="s">
        <v>270</v>
      </c>
      <c r="F1445" t="s">
        <v>39</v>
      </c>
      <c r="G1445" s="8">
        <v>37623</v>
      </c>
      <c r="H1445" t="s">
        <v>40</v>
      </c>
      <c r="I1445" s="7">
        <v>0</v>
      </c>
      <c r="L1445" s="7">
        <v>3795039921</v>
      </c>
      <c r="M1445">
        <v>2</v>
      </c>
    </row>
    <row r="1446" spans="1:13" x14ac:dyDescent="0.25">
      <c r="A1446" t="s">
        <v>716</v>
      </c>
      <c r="B1446" t="s">
        <v>477</v>
      </c>
      <c r="C1446" t="s">
        <v>243</v>
      </c>
      <c r="D1446" t="s">
        <v>360</v>
      </c>
      <c r="E1446" t="s">
        <v>270</v>
      </c>
      <c r="F1446" t="s">
        <v>39</v>
      </c>
      <c r="G1446" s="8">
        <v>37623</v>
      </c>
      <c r="H1446" t="s">
        <v>40</v>
      </c>
      <c r="I1446" s="7">
        <v>0</v>
      </c>
      <c r="L1446" s="7">
        <v>4697527012</v>
      </c>
      <c r="M1446">
        <v>2</v>
      </c>
    </row>
    <row r="1447" spans="1:13" x14ac:dyDescent="0.25">
      <c r="A1447" t="s">
        <v>717</v>
      </c>
      <c r="B1447" t="s">
        <v>477</v>
      </c>
      <c r="C1447" t="s">
        <v>243</v>
      </c>
      <c r="D1447" t="s">
        <v>581</v>
      </c>
      <c r="E1447" t="s">
        <v>270</v>
      </c>
      <c r="F1447" t="s">
        <v>39</v>
      </c>
      <c r="G1447" s="8">
        <v>37623</v>
      </c>
      <c r="H1447" t="s">
        <v>40</v>
      </c>
      <c r="I1447" s="7">
        <v>0</v>
      </c>
      <c r="L1447" s="7">
        <v>89940181951</v>
      </c>
      <c r="M1447">
        <v>2</v>
      </c>
    </row>
    <row r="1448" spans="1:13" x14ac:dyDescent="0.25">
      <c r="A1448" t="s">
        <v>718</v>
      </c>
      <c r="B1448" t="s">
        <v>246</v>
      </c>
      <c r="C1448" t="s">
        <v>246</v>
      </c>
      <c r="D1448" t="s">
        <v>203</v>
      </c>
      <c r="E1448" t="s">
        <v>269</v>
      </c>
      <c r="F1448" t="s">
        <v>39</v>
      </c>
      <c r="G1448" s="8">
        <v>37623</v>
      </c>
      <c r="H1448" t="s">
        <v>40</v>
      </c>
      <c r="I1448" s="7">
        <v>0</v>
      </c>
      <c r="L1448" s="7">
        <v>42773601120</v>
      </c>
      <c r="M1448">
        <v>2</v>
      </c>
    </row>
    <row r="1449" spans="1:13" x14ac:dyDescent="0.25">
      <c r="A1449" t="s">
        <v>719</v>
      </c>
      <c r="B1449" t="s">
        <v>478</v>
      </c>
      <c r="C1449" t="s">
        <v>244</v>
      </c>
      <c r="D1449" t="s">
        <v>245</v>
      </c>
      <c r="E1449" t="s">
        <v>269</v>
      </c>
      <c r="F1449" t="s">
        <v>39</v>
      </c>
      <c r="G1449" s="8">
        <v>37623</v>
      </c>
      <c r="H1449" t="s">
        <v>40</v>
      </c>
      <c r="I1449" s="7">
        <v>0</v>
      </c>
      <c r="L1449" s="7">
        <v>69558139000</v>
      </c>
      <c r="M1449">
        <v>2</v>
      </c>
    </row>
    <row r="1450" spans="1:13" x14ac:dyDescent="0.25">
      <c r="A1450" t="s">
        <v>720</v>
      </c>
      <c r="B1450" t="s">
        <v>478</v>
      </c>
      <c r="C1450" t="s">
        <v>244</v>
      </c>
      <c r="D1450" t="s">
        <v>460</v>
      </c>
      <c r="E1450" t="s">
        <v>269</v>
      </c>
      <c r="F1450" t="s">
        <v>39</v>
      </c>
      <c r="G1450" s="8">
        <v>37623</v>
      </c>
      <c r="H1450" t="s">
        <v>40</v>
      </c>
      <c r="I1450" s="7">
        <v>0</v>
      </c>
      <c r="L1450" s="7">
        <v>40918920000</v>
      </c>
      <c r="M1450">
        <v>2</v>
      </c>
    </row>
    <row r="1451" spans="1:13" x14ac:dyDescent="0.25">
      <c r="A1451" t="s">
        <v>721</v>
      </c>
      <c r="B1451" t="s">
        <v>479</v>
      </c>
      <c r="C1451" t="s">
        <v>247</v>
      </c>
      <c r="D1451" t="s">
        <v>203</v>
      </c>
      <c r="E1451" t="s">
        <v>269</v>
      </c>
      <c r="F1451" t="s">
        <v>39</v>
      </c>
      <c r="G1451" s="8">
        <v>37623</v>
      </c>
      <c r="H1451" t="s">
        <v>40</v>
      </c>
      <c r="I1451" s="7">
        <v>0</v>
      </c>
      <c r="L1451" s="7">
        <v>20401799000</v>
      </c>
      <c r="M1451">
        <v>2</v>
      </c>
    </row>
    <row r="1452" spans="1:13" x14ac:dyDescent="0.25">
      <c r="A1452" t="s">
        <v>722</v>
      </c>
      <c r="B1452" t="s">
        <v>480</v>
      </c>
      <c r="C1452" t="s">
        <v>268</v>
      </c>
      <c r="D1452" t="s">
        <v>203</v>
      </c>
      <c r="E1452" t="s">
        <v>269</v>
      </c>
      <c r="F1452" t="s">
        <v>39</v>
      </c>
      <c r="G1452" s="8">
        <v>37623</v>
      </c>
      <c r="H1452" t="s">
        <v>40</v>
      </c>
      <c r="I1452" s="7">
        <v>0</v>
      </c>
      <c r="L1452" s="7">
        <v>14029578005</v>
      </c>
      <c r="M1452">
        <v>2</v>
      </c>
    </row>
    <row r="1453" spans="1:13" x14ac:dyDescent="0.25">
      <c r="A1453" t="s">
        <v>723</v>
      </c>
      <c r="B1453" t="s">
        <v>481</v>
      </c>
      <c r="C1453" t="s">
        <v>248</v>
      </c>
      <c r="D1453" t="s">
        <v>203</v>
      </c>
      <c r="E1453" t="s">
        <v>269</v>
      </c>
      <c r="F1453" t="s">
        <v>39</v>
      </c>
      <c r="G1453" s="8">
        <v>37623</v>
      </c>
      <c r="H1453" t="s">
        <v>40</v>
      </c>
      <c r="I1453" s="7">
        <v>0</v>
      </c>
      <c r="L1453" s="7">
        <v>24360197000</v>
      </c>
      <c r="M1453">
        <v>2</v>
      </c>
    </row>
    <row r="1454" spans="1:13" x14ac:dyDescent="0.25">
      <c r="A1454" t="s">
        <v>724</v>
      </c>
      <c r="B1454" t="s">
        <v>482</v>
      </c>
      <c r="C1454" t="s">
        <v>249</v>
      </c>
      <c r="D1454" t="s">
        <v>203</v>
      </c>
      <c r="E1454" t="s">
        <v>269</v>
      </c>
      <c r="F1454" t="s">
        <v>39</v>
      </c>
      <c r="G1454" s="8">
        <v>37623</v>
      </c>
      <c r="H1454" t="s">
        <v>40</v>
      </c>
      <c r="I1454" s="7">
        <v>0</v>
      </c>
      <c r="L1454" s="7">
        <v>91622025169</v>
      </c>
      <c r="M1454">
        <v>2</v>
      </c>
    </row>
    <row r="1455" spans="1:13" x14ac:dyDescent="0.25">
      <c r="A1455" t="s">
        <v>725</v>
      </c>
      <c r="B1455" t="s">
        <v>330</v>
      </c>
      <c r="C1455" t="s">
        <v>250</v>
      </c>
      <c r="D1455" t="s">
        <v>252</v>
      </c>
      <c r="E1455" t="s">
        <v>270</v>
      </c>
      <c r="F1455" t="s">
        <v>39</v>
      </c>
      <c r="G1455" s="8">
        <v>37623</v>
      </c>
      <c r="H1455" t="s">
        <v>40</v>
      </c>
      <c r="I1455" s="7">
        <v>0</v>
      </c>
      <c r="L1455" s="7">
        <v>10772268571</v>
      </c>
      <c r="M1455">
        <v>2</v>
      </c>
    </row>
    <row r="1456" spans="1:13" x14ac:dyDescent="0.25">
      <c r="A1456" t="s">
        <v>726</v>
      </c>
      <c r="B1456" t="s">
        <v>330</v>
      </c>
      <c r="C1456" t="s">
        <v>250</v>
      </c>
      <c r="D1456" t="s">
        <v>253</v>
      </c>
      <c r="E1456" t="s">
        <v>270</v>
      </c>
      <c r="F1456" t="s">
        <v>39</v>
      </c>
      <c r="G1456" s="8">
        <v>37623</v>
      </c>
      <c r="H1456" t="s">
        <v>40</v>
      </c>
      <c r="I1456" s="7">
        <v>0</v>
      </c>
      <c r="L1456" s="7">
        <v>3480752374</v>
      </c>
      <c r="M1456">
        <v>2</v>
      </c>
    </row>
    <row r="1457" spans="1:13" x14ac:dyDescent="0.25">
      <c r="A1457" t="s">
        <v>727</v>
      </c>
      <c r="B1457" t="s">
        <v>330</v>
      </c>
      <c r="C1457" t="s">
        <v>250</v>
      </c>
      <c r="D1457" t="s">
        <v>254</v>
      </c>
      <c r="E1457" t="s">
        <v>270</v>
      </c>
      <c r="F1457" t="s">
        <v>39</v>
      </c>
      <c r="G1457" s="8">
        <v>37623</v>
      </c>
      <c r="H1457" t="s">
        <v>40</v>
      </c>
      <c r="I1457" s="7">
        <v>0</v>
      </c>
      <c r="L1457" s="7">
        <v>13604302435</v>
      </c>
      <c r="M1457">
        <v>2</v>
      </c>
    </row>
    <row r="1458" spans="1:13" x14ac:dyDescent="0.25">
      <c r="A1458" t="s">
        <v>728</v>
      </c>
      <c r="B1458" t="s">
        <v>330</v>
      </c>
      <c r="C1458" t="s">
        <v>250</v>
      </c>
      <c r="D1458" t="s">
        <v>633</v>
      </c>
      <c r="E1458" t="s">
        <v>269</v>
      </c>
      <c r="F1458" t="s">
        <v>39</v>
      </c>
      <c r="G1458" s="8">
        <v>37623</v>
      </c>
      <c r="H1458" t="s">
        <v>40</v>
      </c>
      <c r="I1458" s="7">
        <v>0</v>
      </c>
      <c r="L1458" s="7">
        <v>1140113184125</v>
      </c>
      <c r="M1458">
        <v>2</v>
      </c>
    </row>
    <row r="1459" spans="1:13" x14ac:dyDescent="0.25">
      <c r="A1459" t="s">
        <v>729</v>
      </c>
      <c r="B1459" t="s">
        <v>330</v>
      </c>
      <c r="C1459" t="s">
        <v>250</v>
      </c>
      <c r="D1459" t="s">
        <v>634</v>
      </c>
      <c r="E1459" t="s">
        <v>269</v>
      </c>
      <c r="F1459" t="s">
        <v>39</v>
      </c>
      <c r="G1459" s="8">
        <v>37623</v>
      </c>
      <c r="H1459" t="s">
        <v>40</v>
      </c>
      <c r="I1459" s="7">
        <v>0</v>
      </c>
      <c r="L1459" s="7">
        <v>237174933919</v>
      </c>
      <c r="M1459">
        <v>2</v>
      </c>
    </row>
    <row r="1460" spans="1:13" x14ac:dyDescent="0.25">
      <c r="A1460" t="s">
        <v>730</v>
      </c>
      <c r="B1460" t="s">
        <v>330</v>
      </c>
      <c r="C1460" t="s">
        <v>250</v>
      </c>
      <c r="D1460" t="s">
        <v>599</v>
      </c>
      <c r="E1460" t="s">
        <v>270</v>
      </c>
      <c r="F1460" t="s">
        <v>39</v>
      </c>
      <c r="G1460" s="8">
        <v>37623</v>
      </c>
      <c r="H1460" t="s">
        <v>40</v>
      </c>
      <c r="I1460" s="7">
        <v>0</v>
      </c>
      <c r="L1460" s="7">
        <v>49186447</v>
      </c>
      <c r="M1460">
        <v>2</v>
      </c>
    </row>
    <row r="1461" spans="1:13" x14ac:dyDescent="0.25">
      <c r="A1461" t="s">
        <v>731</v>
      </c>
      <c r="B1461" t="s">
        <v>483</v>
      </c>
      <c r="C1461" t="s">
        <v>255</v>
      </c>
      <c r="D1461" t="s">
        <v>205</v>
      </c>
      <c r="E1461" t="s">
        <v>270</v>
      </c>
      <c r="F1461" t="s">
        <v>39</v>
      </c>
      <c r="G1461" s="8">
        <v>37623</v>
      </c>
      <c r="H1461" t="s">
        <v>40</v>
      </c>
      <c r="I1461" s="7">
        <v>0</v>
      </c>
      <c r="L1461" s="7">
        <v>6917962126</v>
      </c>
      <c r="M1461">
        <v>2</v>
      </c>
    </row>
    <row r="1462" spans="1:13" x14ac:dyDescent="0.25">
      <c r="A1462" t="s">
        <v>732</v>
      </c>
      <c r="B1462" t="s">
        <v>483</v>
      </c>
      <c r="C1462" t="s">
        <v>255</v>
      </c>
      <c r="D1462" t="s">
        <v>203</v>
      </c>
      <c r="E1462" t="s">
        <v>269</v>
      </c>
      <c r="F1462" t="s">
        <v>39</v>
      </c>
      <c r="G1462" s="8">
        <v>37623</v>
      </c>
      <c r="H1462" t="s">
        <v>40</v>
      </c>
      <c r="I1462" s="7">
        <v>0</v>
      </c>
      <c r="L1462" s="7">
        <v>2428869723</v>
      </c>
      <c r="M1462">
        <v>2</v>
      </c>
    </row>
    <row r="1463" spans="1:13" x14ac:dyDescent="0.25">
      <c r="A1463" t="s">
        <v>733</v>
      </c>
      <c r="B1463" t="s">
        <v>636</v>
      </c>
      <c r="C1463" t="s">
        <v>635</v>
      </c>
      <c r="D1463" t="s">
        <v>304</v>
      </c>
      <c r="E1463" t="s">
        <v>270</v>
      </c>
      <c r="F1463" t="s">
        <v>39</v>
      </c>
      <c r="G1463" s="8">
        <v>37623</v>
      </c>
      <c r="H1463" t="s">
        <v>40</v>
      </c>
      <c r="I1463" s="7">
        <v>0</v>
      </c>
      <c r="L1463" s="7">
        <v>4565783313</v>
      </c>
      <c r="M1463">
        <v>2</v>
      </c>
    </row>
    <row r="1464" spans="1:13" x14ac:dyDescent="0.25">
      <c r="A1464" t="s">
        <v>734</v>
      </c>
      <c r="B1464" t="s">
        <v>636</v>
      </c>
      <c r="C1464" t="s">
        <v>635</v>
      </c>
      <c r="D1464" t="s">
        <v>303</v>
      </c>
      <c r="E1464" t="s">
        <v>270</v>
      </c>
      <c r="F1464" t="s">
        <v>39</v>
      </c>
      <c r="G1464" s="8">
        <v>37623</v>
      </c>
      <c r="H1464" t="s">
        <v>40</v>
      </c>
      <c r="I1464" s="7">
        <v>0</v>
      </c>
      <c r="L1464" s="7">
        <v>3476303006</v>
      </c>
      <c r="M1464">
        <v>2</v>
      </c>
    </row>
    <row r="1465" spans="1:13" x14ac:dyDescent="0.25">
      <c r="A1465" t="s">
        <v>735</v>
      </c>
      <c r="B1465" t="s">
        <v>636</v>
      </c>
      <c r="C1465" t="s">
        <v>635</v>
      </c>
      <c r="D1465" t="s">
        <v>302</v>
      </c>
      <c r="E1465" t="s">
        <v>270</v>
      </c>
      <c r="F1465" t="s">
        <v>39</v>
      </c>
      <c r="G1465" s="8">
        <v>37623</v>
      </c>
      <c r="H1465" t="s">
        <v>40</v>
      </c>
      <c r="I1465" s="7">
        <v>0</v>
      </c>
      <c r="L1465" s="7">
        <v>2100767205</v>
      </c>
      <c r="M1465">
        <v>2</v>
      </c>
    </row>
    <row r="1466" spans="1:13" x14ac:dyDescent="0.25">
      <c r="A1466" t="s">
        <v>736</v>
      </c>
      <c r="B1466" t="s">
        <v>636</v>
      </c>
      <c r="C1466" t="s">
        <v>635</v>
      </c>
      <c r="D1466" t="s">
        <v>205</v>
      </c>
      <c r="E1466" t="s">
        <v>270</v>
      </c>
      <c r="F1466" t="s">
        <v>39</v>
      </c>
      <c r="G1466" s="8">
        <v>37623</v>
      </c>
      <c r="H1466" t="s">
        <v>40</v>
      </c>
      <c r="I1466" s="7">
        <v>0</v>
      </c>
      <c r="L1466" s="7">
        <v>20886055390</v>
      </c>
      <c r="M1466">
        <v>2</v>
      </c>
    </row>
    <row r="1467" spans="1:13" x14ac:dyDescent="0.25">
      <c r="A1467" t="s">
        <v>737</v>
      </c>
      <c r="B1467" t="s">
        <v>636</v>
      </c>
      <c r="C1467" t="s">
        <v>635</v>
      </c>
      <c r="D1467" t="s">
        <v>203</v>
      </c>
      <c r="E1467" t="s">
        <v>269</v>
      </c>
      <c r="F1467" t="s">
        <v>39</v>
      </c>
      <c r="G1467" s="8">
        <v>37623</v>
      </c>
      <c r="H1467" t="s">
        <v>40</v>
      </c>
      <c r="I1467" s="7">
        <v>0</v>
      </c>
      <c r="L1467" s="7">
        <v>1256491994424</v>
      </c>
      <c r="M1467">
        <v>2</v>
      </c>
    </row>
    <row r="1468" spans="1:13" x14ac:dyDescent="0.25">
      <c r="A1468" t="s">
        <v>738</v>
      </c>
      <c r="B1468" t="s">
        <v>484</v>
      </c>
      <c r="C1468" t="s">
        <v>256</v>
      </c>
      <c r="D1468" t="s">
        <v>208</v>
      </c>
      <c r="E1468" t="s">
        <v>270</v>
      </c>
      <c r="F1468" t="s">
        <v>39</v>
      </c>
      <c r="G1468" s="8">
        <v>37623</v>
      </c>
      <c r="H1468" t="s">
        <v>40</v>
      </c>
      <c r="I1468" s="7">
        <v>0</v>
      </c>
      <c r="L1468" s="7">
        <v>429346911</v>
      </c>
      <c r="M1468">
        <v>2</v>
      </c>
    </row>
    <row r="1469" spans="1:13" x14ac:dyDescent="0.25">
      <c r="A1469" t="s">
        <v>739</v>
      </c>
      <c r="B1469" t="s">
        <v>484</v>
      </c>
      <c r="C1469" t="s">
        <v>256</v>
      </c>
      <c r="D1469" t="s">
        <v>209</v>
      </c>
      <c r="E1469" t="s">
        <v>270</v>
      </c>
      <c r="F1469" t="s">
        <v>39</v>
      </c>
      <c r="G1469" s="8">
        <v>37623</v>
      </c>
      <c r="H1469" t="s">
        <v>40</v>
      </c>
      <c r="I1469" s="7">
        <v>0</v>
      </c>
      <c r="L1469" s="7">
        <v>630379359</v>
      </c>
      <c r="M1469">
        <v>2</v>
      </c>
    </row>
    <row r="1470" spans="1:13" x14ac:dyDescent="0.25">
      <c r="A1470" t="s">
        <v>740</v>
      </c>
      <c r="B1470" t="s">
        <v>484</v>
      </c>
      <c r="C1470" t="s">
        <v>256</v>
      </c>
      <c r="D1470" t="s">
        <v>203</v>
      </c>
      <c r="E1470" t="s">
        <v>269</v>
      </c>
      <c r="F1470" t="s">
        <v>39</v>
      </c>
      <c r="G1470" s="8">
        <v>37623</v>
      </c>
      <c r="H1470" t="s">
        <v>40</v>
      </c>
      <c r="I1470" s="7">
        <v>0</v>
      </c>
      <c r="L1470" s="7">
        <v>88224453830</v>
      </c>
      <c r="M1470">
        <v>2</v>
      </c>
    </row>
    <row r="1471" spans="1:13" x14ac:dyDescent="0.25">
      <c r="A1471" t="s">
        <v>741</v>
      </c>
      <c r="B1471" t="s">
        <v>485</v>
      </c>
      <c r="C1471" t="s">
        <v>257</v>
      </c>
      <c r="D1471" t="s">
        <v>258</v>
      </c>
      <c r="E1471" t="s">
        <v>270</v>
      </c>
      <c r="F1471" t="s">
        <v>39</v>
      </c>
      <c r="G1471" s="8">
        <v>37623</v>
      </c>
      <c r="H1471" t="s">
        <v>40</v>
      </c>
      <c r="I1471" s="7">
        <v>0</v>
      </c>
      <c r="L1471" s="7">
        <v>2398957441</v>
      </c>
      <c r="M1471">
        <v>2</v>
      </c>
    </row>
    <row r="1472" spans="1:13" x14ac:dyDescent="0.25">
      <c r="A1472" t="s">
        <v>742</v>
      </c>
      <c r="B1472" t="s">
        <v>485</v>
      </c>
      <c r="C1472" t="s">
        <v>257</v>
      </c>
      <c r="D1472" t="s">
        <v>259</v>
      </c>
      <c r="E1472" t="s">
        <v>270</v>
      </c>
      <c r="F1472" t="s">
        <v>39</v>
      </c>
      <c r="G1472" s="8">
        <v>37623</v>
      </c>
      <c r="H1472" t="s">
        <v>40</v>
      </c>
      <c r="I1472" s="7">
        <v>0</v>
      </c>
      <c r="L1472" s="7">
        <v>87556207</v>
      </c>
      <c r="M1472">
        <v>2</v>
      </c>
    </row>
    <row r="1473" spans="1:13" x14ac:dyDescent="0.25">
      <c r="A1473" t="s">
        <v>743</v>
      </c>
      <c r="B1473" t="s">
        <v>485</v>
      </c>
      <c r="C1473" t="s">
        <v>257</v>
      </c>
      <c r="D1473" t="s">
        <v>260</v>
      </c>
      <c r="E1473" t="s">
        <v>270</v>
      </c>
      <c r="F1473" t="s">
        <v>39</v>
      </c>
      <c r="G1473" s="8">
        <v>37623</v>
      </c>
      <c r="H1473" t="s">
        <v>40</v>
      </c>
      <c r="I1473" s="7">
        <v>0</v>
      </c>
      <c r="L1473" s="7">
        <v>145097351</v>
      </c>
      <c r="M1473">
        <v>2</v>
      </c>
    </row>
    <row r="1474" spans="1:13" x14ac:dyDescent="0.25">
      <c r="A1474" t="s">
        <v>744</v>
      </c>
      <c r="B1474" t="s">
        <v>485</v>
      </c>
      <c r="C1474" t="s">
        <v>257</v>
      </c>
      <c r="D1474" t="s">
        <v>261</v>
      </c>
      <c r="E1474" t="s">
        <v>270</v>
      </c>
      <c r="F1474" t="s">
        <v>39</v>
      </c>
      <c r="G1474" s="8">
        <v>37623</v>
      </c>
      <c r="H1474" t="s">
        <v>40</v>
      </c>
      <c r="I1474" s="7">
        <v>0</v>
      </c>
      <c r="L1474" s="7">
        <v>88988160</v>
      </c>
      <c r="M1474">
        <v>2</v>
      </c>
    </row>
    <row r="1475" spans="1:13" x14ac:dyDescent="0.25">
      <c r="A1475" t="s">
        <v>745</v>
      </c>
      <c r="B1475" t="s">
        <v>486</v>
      </c>
      <c r="C1475" t="s">
        <v>262</v>
      </c>
      <c r="D1475" t="s">
        <v>263</v>
      </c>
      <c r="E1475" t="s">
        <v>270</v>
      </c>
      <c r="F1475" t="s">
        <v>39</v>
      </c>
      <c r="G1475" s="8">
        <v>37623</v>
      </c>
      <c r="H1475" t="s">
        <v>40</v>
      </c>
      <c r="I1475" s="7">
        <v>0</v>
      </c>
      <c r="L1475" s="7">
        <v>27282552000</v>
      </c>
      <c r="M1475">
        <v>2</v>
      </c>
    </row>
    <row r="1476" spans="1:13" x14ac:dyDescent="0.25">
      <c r="A1476" t="s">
        <v>746</v>
      </c>
      <c r="B1476" t="s">
        <v>486</v>
      </c>
      <c r="C1476" t="s">
        <v>262</v>
      </c>
      <c r="D1476" t="s">
        <v>264</v>
      </c>
      <c r="E1476" t="s">
        <v>270</v>
      </c>
      <c r="F1476" t="s">
        <v>39</v>
      </c>
      <c r="G1476" s="8">
        <v>37623</v>
      </c>
      <c r="H1476" t="s">
        <v>40</v>
      </c>
      <c r="I1476" s="7">
        <v>0</v>
      </c>
      <c r="L1476" s="7">
        <v>5427913000</v>
      </c>
      <c r="M1476">
        <v>2</v>
      </c>
    </row>
    <row r="1477" spans="1:13" x14ac:dyDescent="0.25">
      <c r="A1477" t="s">
        <v>747</v>
      </c>
      <c r="B1477" t="s">
        <v>486</v>
      </c>
      <c r="C1477" t="s">
        <v>262</v>
      </c>
      <c r="D1477" t="s">
        <v>265</v>
      </c>
      <c r="E1477" t="s">
        <v>270</v>
      </c>
      <c r="F1477" t="s">
        <v>39</v>
      </c>
      <c r="G1477" s="8">
        <v>37623</v>
      </c>
      <c r="H1477" t="s">
        <v>40</v>
      </c>
      <c r="I1477" s="7">
        <v>0</v>
      </c>
      <c r="L1477" s="7">
        <v>950652000</v>
      </c>
      <c r="M1477">
        <v>2</v>
      </c>
    </row>
    <row r="1478" spans="1:13" x14ac:dyDescent="0.25">
      <c r="A1478" t="s">
        <v>748</v>
      </c>
      <c r="B1478" t="s">
        <v>486</v>
      </c>
      <c r="C1478" t="s">
        <v>262</v>
      </c>
      <c r="D1478" t="s">
        <v>203</v>
      </c>
      <c r="E1478" t="s">
        <v>269</v>
      </c>
      <c r="F1478" t="s">
        <v>39</v>
      </c>
      <c r="G1478" s="8">
        <v>37623</v>
      </c>
      <c r="H1478" t="s">
        <v>40</v>
      </c>
      <c r="I1478" s="7">
        <v>0</v>
      </c>
      <c r="L1478" s="7">
        <v>134097058000</v>
      </c>
      <c r="M1478">
        <v>2</v>
      </c>
    </row>
    <row r="1479" spans="1:13" x14ac:dyDescent="0.25">
      <c r="A1479" t="s">
        <v>749</v>
      </c>
      <c r="B1479" t="s">
        <v>332</v>
      </c>
      <c r="C1479" t="s">
        <v>266</v>
      </c>
      <c r="D1479" t="s">
        <v>267</v>
      </c>
      <c r="E1479" t="s">
        <v>270</v>
      </c>
      <c r="F1479" t="s">
        <v>39</v>
      </c>
      <c r="G1479" s="8">
        <v>37623</v>
      </c>
      <c r="H1479" t="s">
        <v>40</v>
      </c>
      <c r="I1479" s="7">
        <v>0</v>
      </c>
      <c r="L1479" s="7">
        <v>2421364394</v>
      </c>
      <c r="M1479">
        <v>2</v>
      </c>
    </row>
    <row r="1480" spans="1:13" x14ac:dyDescent="0.25">
      <c r="A1480" t="s">
        <v>750</v>
      </c>
      <c r="B1480" t="s">
        <v>332</v>
      </c>
      <c r="C1480" t="s">
        <v>266</v>
      </c>
      <c r="D1480" t="s">
        <v>590</v>
      </c>
      <c r="E1480" t="s">
        <v>270</v>
      </c>
      <c r="F1480" t="s">
        <v>39</v>
      </c>
      <c r="G1480" s="8">
        <v>37623</v>
      </c>
      <c r="H1480" t="s">
        <v>40</v>
      </c>
      <c r="I1480" s="7">
        <v>0</v>
      </c>
      <c r="L1480" s="7">
        <v>1946905414</v>
      </c>
      <c r="M1480">
        <v>2</v>
      </c>
    </row>
    <row r="1481" spans="1:13" x14ac:dyDescent="0.25">
      <c r="A1481" t="s">
        <v>751</v>
      </c>
      <c r="B1481" t="s">
        <v>332</v>
      </c>
      <c r="C1481" t="s">
        <v>266</v>
      </c>
      <c r="D1481" t="s">
        <v>582</v>
      </c>
      <c r="E1481" t="s">
        <v>270</v>
      </c>
      <c r="F1481" t="s">
        <v>39</v>
      </c>
      <c r="G1481" s="8">
        <v>37623</v>
      </c>
      <c r="H1481" t="s">
        <v>40</v>
      </c>
      <c r="I1481" s="7">
        <v>0</v>
      </c>
      <c r="L1481" s="7">
        <v>102527329</v>
      </c>
      <c r="M1481">
        <v>2</v>
      </c>
    </row>
    <row r="1482" spans="1:13" x14ac:dyDescent="0.25">
      <c r="A1482" t="s">
        <v>752</v>
      </c>
      <c r="B1482" t="s">
        <v>332</v>
      </c>
      <c r="C1482" t="s">
        <v>266</v>
      </c>
      <c r="D1482" t="s">
        <v>203</v>
      </c>
      <c r="E1482" t="s">
        <v>269</v>
      </c>
      <c r="F1482" t="s">
        <v>39</v>
      </c>
      <c r="G1482" s="8">
        <v>37623</v>
      </c>
      <c r="H1482" t="s">
        <v>40</v>
      </c>
      <c r="I1482" s="7">
        <v>0</v>
      </c>
      <c r="L1482" s="7">
        <v>260926476812</v>
      </c>
      <c r="M1482">
        <v>2</v>
      </c>
    </row>
    <row r="1483" spans="1:13" x14ac:dyDescent="0.25">
      <c r="A1483" t="s">
        <v>753</v>
      </c>
      <c r="B1483" t="s">
        <v>487</v>
      </c>
      <c r="C1483" t="s">
        <v>207</v>
      </c>
      <c r="D1483" t="s">
        <v>208</v>
      </c>
      <c r="E1483" t="s">
        <v>270</v>
      </c>
      <c r="F1483" t="s">
        <v>39</v>
      </c>
      <c r="G1483" s="8">
        <v>37623</v>
      </c>
      <c r="H1483" t="s">
        <v>40</v>
      </c>
      <c r="I1483" s="7">
        <v>0</v>
      </c>
      <c r="L1483" s="7">
        <v>2389556713</v>
      </c>
      <c r="M1483">
        <v>2</v>
      </c>
    </row>
    <row r="1484" spans="1:13" x14ac:dyDescent="0.25">
      <c r="A1484" t="s">
        <v>754</v>
      </c>
      <c r="B1484" t="s">
        <v>487</v>
      </c>
      <c r="C1484" t="s">
        <v>207</v>
      </c>
      <c r="D1484" t="s">
        <v>209</v>
      </c>
      <c r="E1484" t="s">
        <v>270</v>
      </c>
      <c r="F1484" t="s">
        <v>39</v>
      </c>
      <c r="G1484" s="8">
        <v>37623</v>
      </c>
      <c r="H1484" t="s">
        <v>40</v>
      </c>
      <c r="I1484" s="7">
        <v>0</v>
      </c>
      <c r="L1484" s="7">
        <v>5701620841</v>
      </c>
      <c r="M1484">
        <v>2</v>
      </c>
    </row>
    <row r="1485" spans="1:13" x14ac:dyDescent="0.25">
      <c r="A1485" t="s">
        <v>755</v>
      </c>
      <c r="B1485" t="s">
        <v>487</v>
      </c>
      <c r="C1485" t="s">
        <v>207</v>
      </c>
      <c r="D1485" t="s">
        <v>210</v>
      </c>
      <c r="E1485" t="s">
        <v>270</v>
      </c>
      <c r="F1485" t="s">
        <v>39</v>
      </c>
      <c r="G1485" s="8">
        <v>37623</v>
      </c>
      <c r="H1485" t="s">
        <v>40</v>
      </c>
      <c r="I1485" s="7">
        <v>0</v>
      </c>
      <c r="L1485" s="7">
        <v>326696832</v>
      </c>
      <c r="M1485">
        <v>2</v>
      </c>
    </row>
    <row r="1486" spans="1:13" x14ac:dyDescent="0.25">
      <c r="A1486" t="s">
        <v>756</v>
      </c>
      <c r="B1486" t="s">
        <v>487</v>
      </c>
      <c r="C1486" t="s">
        <v>207</v>
      </c>
      <c r="D1486" t="s">
        <v>211</v>
      </c>
      <c r="E1486" t="s">
        <v>269</v>
      </c>
      <c r="F1486" t="s">
        <v>39</v>
      </c>
      <c r="G1486" s="8">
        <v>37623</v>
      </c>
      <c r="H1486" t="s">
        <v>40</v>
      </c>
      <c r="I1486" s="7">
        <v>0</v>
      </c>
      <c r="L1486" s="7">
        <v>370042694916</v>
      </c>
      <c r="M1486">
        <v>2</v>
      </c>
    </row>
    <row r="1487" spans="1:13" x14ac:dyDescent="0.25">
      <c r="A1487" t="s">
        <v>757</v>
      </c>
      <c r="B1487" t="s">
        <v>487</v>
      </c>
      <c r="C1487" t="s">
        <v>207</v>
      </c>
      <c r="D1487" t="s">
        <v>385</v>
      </c>
      <c r="E1487" t="s">
        <v>270</v>
      </c>
      <c r="F1487" t="s">
        <v>39</v>
      </c>
      <c r="G1487" s="8">
        <v>37623</v>
      </c>
      <c r="H1487" t="s">
        <v>40</v>
      </c>
      <c r="I1487" s="7">
        <v>0</v>
      </c>
      <c r="L1487" s="7">
        <v>777116048</v>
      </c>
      <c r="M1487">
        <v>2</v>
      </c>
    </row>
    <row r="1488" spans="1:13" x14ac:dyDescent="0.25">
      <c r="A1488" t="s">
        <v>665</v>
      </c>
      <c r="B1488" t="s">
        <v>469</v>
      </c>
      <c r="C1488" t="s">
        <v>212</v>
      </c>
      <c r="D1488" t="s">
        <v>213</v>
      </c>
      <c r="E1488" t="s">
        <v>270</v>
      </c>
      <c r="F1488" t="s">
        <v>41</v>
      </c>
      <c r="G1488" s="8">
        <v>37988</v>
      </c>
      <c r="H1488" t="s">
        <v>42</v>
      </c>
      <c r="I1488" s="7">
        <v>0</v>
      </c>
      <c r="L1488" s="7">
        <v>1209774000</v>
      </c>
      <c r="M1488">
        <v>2</v>
      </c>
    </row>
    <row r="1489" spans="1:13" x14ac:dyDescent="0.25">
      <c r="A1489" t="s">
        <v>666</v>
      </c>
      <c r="B1489" t="s">
        <v>469</v>
      </c>
      <c r="C1489" t="s">
        <v>212</v>
      </c>
      <c r="D1489" t="s">
        <v>214</v>
      </c>
      <c r="E1489" t="s">
        <v>270</v>
      </c>
      <c r="F1489" t="s">
        <v>41</v>
      </c>
      <c r="G1489" s="8">
        <v>37988</v>
      </c>
      <c r="H1489" t="s">
        <v>42</v>
      </c>
      <c r="I1489" s="7">
        <v>0</v>
      </c>
      <c r="L1489" s="7">
        <v>10185099000</v>
      </c>
      <c r="M1489">
        <v>2</v>
      </c>
    </row>
    <row r="1490" spans="1:13" x14ac:dyDescent="0.25">
      <c r="A1490" t="s">
        <v>667</v>
      </c>
      <c r="B1490" t="s">
        <v>469</v>
      </c>
      <c r="C1490" t="s">
        <v>212</v>
      </c>
      <c r="D1490" t="s">
        <v>370</v>
      </c>
      <c r="E1490" t="s">
        <v>270</v>
      </c>
      <c r="F1490" t="s">
        <v>41</v>
      </c>
      <c r="G1490" s="8">
        <v>37988</v>
      </c>
      <c r="H1490" t="s">
        <v>42</v>
      </c>
      <c r="I1490" s="7">
        <v>0</v>
      </c>
      <c r="L1490" s="7">
        <v>7250762000</v>
      </c>
      <c r="M1490">
        <v>2</v>
      </c>
    </row>
    <row r="1491" spans="1:13" x14ac:dyDescent="0.25">
      <c r="A1491" t="s">
        <v>668</v>
      </c>
      <c r="B1491" t="s">
        <v>469</v>
      </c>
      <c r="C1491" t="s">
        <v>212</v>
      </c>
      <c r="D1491" t="s">
        <v>365</v>
      </c>
      <c r="E1491" t="s">
        <v>270</v>
      </c>
      <c r="F1491" t="s">
        <v>41</v>
      </c>
      <c r="G1491" s="8">
        <v>37988</v>
      </c>
      <c r="H1491" t="s">
        <v>42</v>
      </c>
      <c r="I1491" s="7">
        <v>0</v>
      </c>
      <c r="L1491" s="7">
        <v>22153880000</v>
      </c>
      <c r="M1491">
        <v>2</v>
      </c>
    </row>
    <row r="1492" spans="1:13" x14ac:dyDescent="0.25">
      <c r="A1492" t="s">
        <v>669</v>
      </c>
      <c r="B1492" t="s">
        <v>469</v>
      </c>
      <c r="C1492" t="s">
        <v>212</v>
      </c>
      <c r="D1492" t="s">
        <v>364</v>
      </c>
      <c r="E1492" t="s">
        <v>270</v>
      </c>
      <c r="F1492" t="s">
        <v>41</v>
      </c>
      <c r="G1492" s="8">
        <v>37988</v>
      </c>
      <c r="H1492" t="s">
        <v>42</v>
      </c>
      <c r="I1492" s="7">
        <v>0</v>
      </c>
      <c r="L1492" s="7">
        <v>31842258000</v>
      </c>
      <c r="M1492">
        <v>2</v>
      </c>
    </row>
    <row r="1493" spans="1:13" x14ac:dyDescent="0.25">
      <c r="A1493" t="s">
        <v>670</v>
      </c>
      <c r="B1493" t="s">
        <v>469</v>
      </c>
      <c r="C1493" t="s">
        <v>212</v>
      </c>
      <c r="D1493" t="s">
        <v>573</v>
      </c>
      <c r="E1493" t="s">
        <v>270</v>
      </c>
      <c r="F1493" t="s">
        <v>41</v>
      </c>
      <c r="G1493" s="8">
        <v>37988</v>
      </c>
      <c r="H1493" t="s">
        <v>42</v>
      </c>
      <c r="I1493" s="7">
        <v>0</v>
      </c>
      <c r="L1493" s="7">
        <v>16763779000</v>
      </c>
      <c r="M1493">
        <v>2</v>
      </c>
    </row>
    <row r="1494" spans="1:13" x14ac:dyDescent="0.25">
      <c r="A1494" t="s">
        <v>671</v>
      </c>
      <c r="B1494" t="s">
        <v>469</v>
      </c>
      <c r="C1494" t="s">
        <v>212</v>
      </c>
      <c r="D1494" t="s">
        <v>362</v>
      </c>
      <c r="E1494" t="s">
        <v>270</v>
      </c>
      <c r="F1494" t="s">
        <v>41</v>
      </c>
      <c r="G1494" s="8">
        <v>37988</v>
      </c>
      <c r="H1494" t="s">
        <v>42</v>
      </c>
      <c r="I1494" s="7">
        <v>0</v>
      </c>
      <c r="L1494" s="7">
        <v>58491556000</v>
      </c>
      <c r="M1494">
        <v>2</v>
      </c>
    </row>
    <row r="1495" spans="1:13" x14ac:dyDescent="0.25">
      <c r="A1495" t="s">
        <v>672</v>
      </c>
      <c r="B1495" t="s">
        <v>470</v>
      </c>
      <c r="C1495" t="s">
        <v>292</v>
      </c>
      <c r="D1495" t="s">
        <v>307</v>
      </c>
      <c r="E1495" t="s">
        <v>270</v>
      </c>
      <c r="F1495" t="s">
        <v>41</v>
      </c>
      <c r="G1495" s="8">
        <v>37988</v>
      </c>
      <c r="H1495" t="s">
        <v>42</v>
      </c>
      <c r="I1495" s="7">
        <v>0</v>
      </c>
      <c r="L1495" s="7">
        <v>9764336905</v>
      </c>
      <c r="M1495">
        <v>2</v>
      </c>
    </row>
    <row r="1496" spans="1:13" x14ac:dyDescent="0.25">
      <c r="A1496" t="s">
        <v>673</v>
      </c>
      <c r="B1496" t="s">
        <v>470</v>
      </c>
      <c r="C1496" t="s">
        <v>292</v>
      </c>
      <c r="D1496" t="s">
        <v>206</v>
      </c>
      <c r="E1496" t="s">
        <v>270</v>
      </c>
      <c r="F1496" t="s">
        <v>41</v>
      </c>
      <c r="G1496" s="8">
        <v>37988</v>
      </c>
      <c r="H1496" t="s">
        <v>42</v>
      </c>
      <c r="I1496" s="7">
        <v>0</v>
      </c>
      <c r="L1496" s="7">
        <v>5411649516</v>
      </c>
      <c r="M1496">
        <v>2</v>
      </c>
    </row>
    <row r="1497" spans="1:13" x14ac:dyDescent="0.25">
      <c r="A1497" t="s">
        <v>674</v>
      </c>
      <c r="B1497" t="s">
        <v>470</v>
      </c>
      <c r="C1497" t="s">
        <v>292</v>
      </c>
      <c r="D1497" t="s">
        <v>203</v>
      </c>
      <c r="E1497" t="s">
        <v>269</v>
      </c>
      <c r="F1497" t="s">
        <v>41</v>
      </c>
      <c r="G1497" s="8">
        <v>37988</v>
      </c>
      <c r="H1497" t="s">
        <v>42</v>
      </c>
      <c r="I1497" s="7">
        <v>0</v>
      </c>
      <c r="L1497" s="7">
        <v>599483569520</v>
      </c>
      <c r="M1497">
        <v>2</v>
      </c>
    </row>
    <row r="1498" spans="1:13" x14ac:dyDescent="0.25">
      <c r="A1498" t="s">
        <v>675</v>
      </c>
      <c r="B1498" t="s">
        <v>470</v>
      </c>
      <c r="C1498" t="s">
        <v>292</v>
      </c>
      <c r="D1498" t="s">
        <v>306</v>
      </c>
      <c r="E1498" t="s">
        <v>270</v>
      </c>
      <c r="F1498" t="s">
        <v>41</v>
      </c>
      <c r="G1498" s="8">
        <v>37988</v>
      </c>
      <c r="H1498" t="s">
        <v>42</v>
      </c>
      <c r="I1498" s="7">
        <v>0</v>
      </c>
      <c r="L1498" s="7">
        <v>9122399685</v>
      </c>
      <c r="M1498">
        <v>2</v>
      </c>
    </row>
    <row r="1499" spans="1:13" x14ac:dyDescent="0.25">
      <c r="A1499" t="s">
        <v>676</v>
      </c>
      <c r="B1499" t="s">
        <v>331</v>
      </c>
      <c r="C1499" t="s">
        <v>215</v>
      </c>
      <c r="D1499" t="s">
        <v>251</v>
      </c>
      <c r="E1499" t="s">
        <v>269</v>
      </c>
      <c r="F1499" t="s">
        <v>41</v>
      </c>
      <c r="G1499" s="8">
        <v>37988</v>
      </c>
      <c r="H1499" t="s">
        <v>42</v>
      </c>
      <c r="I1499" s="7">
        <v>0</v>
      </c>
      <c r="L1499" s="7">
        <v>310261377494</v>
      </c>
      <c r="M1499">
        <v>2</v>
      </c>
    </row>
    <row r="1500" spans="1:13" x14ac:dyDescent="0.25">
      <c r="A1500" t="s">
        <v>677</v>
      </c>
      <c r="B1500" t="s">
        <v>331</v>
      </c>
      <c r="C1500" t="s">
        <v>215</v>
      </c>
      <c r="D1500" t="s">
        <v>216</v>
      </c>
      <c r="E1500" t="s">
        <v>269</v>
      </c>
      <c r="F1500" t="s">
        <v>41</v>
      </c>
      <c r="G1500" s="8">
        <v>37988</v>
      </c>
      <c r="H1500" t="s">
        <v>42</v>
      </c>
      <c r="I1500" s="7">
        <v>0</v>
      </c>
      <c r="L1500" s="7">
        <v>15226914126</v>
      </c>
      <c r="M1500">
        <v>2</v>
      </c>
    </row>
    <row r="1501" spans="1:13" x14ac:dyDescent="0.25">
      <c r="A1501" t="s">
        <v>678</v>
      </c>
      <c r="B1501" t="s">
        <v>331</v>
      </c>
      <c r="C1501" t="s">
        <v>215</v>
      </c>
      <c r="D1501" t="s">
        <v>217</v>
      </c>
      <c r="E1501" t="s">
        <v>269</v>
      </c>
      <c r="F1501" t="s">
        <v>41</v>
      </c>
      <c r="G1501" s="8">
        <v>37988</v>
      </c>
      <c r="H1501" t="s">
        <v>42</v>
      </c>
      <c r="I1501" s="7">
        <v>0</v>
      </c>
      <c r="L1501" s="7">
        <v>67671087956</v>
      </c>
      <c r="M1501">
        <v>2</v>
      </c>
    </row>
    <row r="1502" spans="1:13" x14ac:dyDescent="0.25">
      <c r="A1502" t="s">
        <v>679</v>
      </c>
      <c r="B1502" t="s">
        <v>333</v>
      </c>
      <c r="C1502" t="s">
        <v>533</v>
      </c>
      <c r="D1502" t="s">
        <v>203</v>
      </c>
      <c r="E1502" t="s">
        <v>269</v>
      </c>
      <c r="F1502" t="s">
        <v>41</v>
      </c>
      <c r="G1502" s="8">
        <v>37988</v>
      </c>
      <c r="H1502" t="s">
        <v>42</v>
      </c>
      <c r="I1502" s="7">
        <v>0</v>
      </c>
      <c r="L1502" s="7">
        <v>60695593000</v>
      </c>
      <c r="M1502">
        <v>2</v>
      </c>
    </row>
    <row r="1503" spans="1:13" x14ac:dyDescent="0.25">
      <c r="A1503" t="s">
        <v>680</v>
      </c>
      <c r="B1503" t="s">
        <v>471</v>
      </c>
      <c r="C1503" t="s">
        <v>219</v>
      </c>
      <c r="D1503" t="s">
        <v>203</v>
      </c>
      <c r="E1503" t="s">
        <v>269</v>
      </c>
      <c r="F1503" t="s">
        <v>41</v>
      </c>
      <c r="G1503" s="8">
        <v>37988</v>
      </c>
      <c r="H1503" t="s">
        <v>42</v>
      </c>
      <c r="I1503" s="7">
        <v>0</v>
      </c>
      <c r="L1503" s="7">
        <v>278736778404</v>
      </c>
      <c r="M1503">
        <v>2</v>
      </c>
    </row>
    <row r="1504" spans="1:13" x14ac:dyDescent="0.25">
      <c r="A1504" t="s">
        <v>681</v>
      </c>
      <c r="B1504" t="s">
        <v>471</v>
      </c>
      <c r="C1504" t="s">
        <v>219</v>
      </c>
      <c r="D1504" t="s">
        <v>457</v>
      </c>
      <c r="E1504" t="s">
        <v>270</v>
      </c>
      <c r="F1504" t="s">
        <v>41</v>
      </c>
      <c r="G1504" s="8">
        <v>37988</v>
      </c>
      <c r="H1504" t="s">
        <v>42</v>
      </c>
      <c r="I1504" s="7">
        <v>0</v>
      </c>
      <c r="L1504" s="7">
        <v>150706287</v>
      </c>
      <c r="M1504">
        <v>2</v>
      </c>
    </row>
    <row r="1505" spans="1:13" x14ac:dyDescent="0.25">
      <c r="A1505" t="s">
        <v>682</v>
      </c>
      <c r="B1505" t="s">
        <v>471</v>
      </c>
      <c r="C1505" t="s">
        <v>219</v>
      </c>
      <c r="D1505" t="s">
        <v>381</v>
      </c>
      <c r="E1505" t="s">
        <v>270</v>
      </c>
      <c r="F1505" t="s">
        <v>41</v>
      </c>
      <c r="G1505" s="8">
        <v>37988</v>
      </c>
      <c r="H1505" t="s">
        <v>42</v>
      </c>
      <c r="I1505" s="7">
        <v>0</v>
      </c>
      <c r="L1505" s="7">
        <v>1331924172</v>
      </c>
      <c r="M1505">
        <v>2</v>
      </c>
    </row>
    <row r="1506" spans="1:13" x14ac:dyDescent="0.25">
      <c r="A1506" t="s">
        <v>683</v>
      </c>
      <c r="B1506" t="s">
        <v>472</v>
      </c>
      <c r="C1506" t="s">
        <v>220</v>
      </c>
      <c r="D1506" t="s">
        <v>221</v>
      </c>
      <c r="E1506" t="s">
        <v>270</v>
      </c>
      <c r="F1506" t="s">
        <v>41</v>
      </c>
      <c r="G1506" s="8">
        <v>37988</v>
      </c>
      <c r="H1506" t="s">
        <v>42</v>
      </c>
      <c r="I1506" s="7">
        <v>0</v>
      </c>
      <c r="L1506" s="7">
        <v>210379447000</v>
      </c>
      <c r="M1506">
        <v>2</v>
      </c>
    </row>
    <row r="1507" spans="1:13" x14ac:dyDescent="0.25">
      <c r="A1507" t="s">
        <v>684</v>
      </c>
      <c r="B1507" t="s">
        <v>472</v>
      </c>
      <c r="C1507" t="s">
        <v>220</v>
      </c>
      <c r="D1507" t="s">
        <v>222</v>
      </c>
      <c r="E1507" t="s">
        <v>270</v>
      </c>
      <c r="F1507" t="s">
        <v>41</v>
      </c>
      <c r="G1507" s="8">
        <v>37988</v>
      </c>
      <c r="H1507" t="s">
        <v>42</v>
      </c>
      <c r="I1507" s="7">
        <v>0</v>
      </c>
      <c r="L1507" s="7">
        <v>35195197000</v>
      </c>
      <c r="M1507">
        <v>2</v>
      </c>
    </row>
    <row r="1508" spans="1:13" x14ac:dyDescent="0.25">
      <c r="A1508" t="s">
        <v>685</v>
      </c>
      <c r="B1508" t="s">
        <v>472</v>
      </c>
      <c r="C1508" t="s">
        <v>220</v>
      </c>
      <c r="D1508" t="s">
        <v>223</v>
      </c>
      <c r="E1508" t="s">
        <v>270</v>
      </c>
      <c r="F1508" t="s">
        <v>41</v>
      </c>
      <c r="G1508" s="8">
        <v>37988</v>
      </c>
      <c r="H1508" t="s">
        <v>42</v>
      </c>
      <c r="I1508" s="7">
        <v>0</v>
      </c>
      <c r="L1508" s="7">
        <v>54187851000</v>
      </c>
      <c r="M1508">
        <v>2</v>
      </c>
    </row>
    <row r="1509" spans="1:13" x14ac:dyDescent="0.25">
      <c r="A1509" t="s">
        <v>686</v>
      </c>
      <c r="B1509" t="s">
        <v>472</v>
      </c>
      <c r="C1509" t="s">
        <v>220</v>
      </c>
      <c r="D1509" t="s">
        <v>224</v>
      </c>
      <c r="E1509" t="s">
        <v>270</v>
      </c>
      <c r="F1509" t="s">
        <v>41</v>
      </c>
      <c r="G1509" s="8">
        <v>37988</v>
      </c>
      <c r="H1509" t="s">
        <v>42</v>
      </c>
      <c r="I1509" s="7">
        <v>0</v>
      </c>
      <c r="L1509" s="7">
        <v>3835522000</v>
      </c>
      <c r="M1509">
        <v>2</v>
      </c>
    </row>
    <row r="1510" spans="1:13" x14ac:dyDescent="0.25">
      <c r="A1510" t="s">
        <v>687</v>
      </c>
      <c r="B1510" t="s">
        <v>472</v>
      </c>
      <c r="C1510" t="s">
        <v>220</v>
      </c>
      <c r="D1510" t="s">
        <v>305</v>
      </c>
      <c r="E1510" t="s">
        <v>270</v>
      </c>
      <c r="F1510" t="s">
        <v>41</v>
      </c>
      <c r="G1510" s="8">
        <v>37988</v>
      </c>
      <c r="H1510" t="s">
        <v>42</v>
      </c>
      <c r="I1510" s="7">
        <v>0</v>
      </c>
      <c r="L1510" s="7">
        <v>0</v>
      </c>
      <c r="M1510">
        <v>2</v>
      </c>
    </row>
    <row r="1511" spans="1:13" x14ac:dyDescent="0.25">
      <c r="A1511" t="s">
        <v>688</v>
      </c>
      <c r="B1511" t="s">
        <v>472</v>
      </c>
      <c r="C1511" t="s">
        <v>220</v>
      </c>
      <c r="D1511" t="s">
        <v>203</v>
      </c>
      <c r="E1511" t="s">
        <v>269</v>
      </c>
      <c r="F1511" t="s">
        <v>41</v>
      </c>
      <c r="G1511" s="8">
        <v>37988</v>
      </c>
      <c r="H1511" t="s">
        <v>42</v>
      </c>
      <c r="I1511" s="7">
        <v>0</v>
      </c>
      <c r="L1511" s="7">
        <v>150910896000</v>
      </c>
      <c r="M1511">
        <v>2</v>
      </c>
    </row>
    <row r="1512" spans="1:13" x14ac:dyDescent="0.25">
      <c r="A1512" t="s">
        <v>689</v>
      </c>
      <c r="B1512" t="s">
        <v>473</v>
      </c>
      <c r="C1512" t="s">
        <v>225</v>
      </c>
      <c r="D1512" t="s">
        <v>366</v>
      </c>
      <c r="E1512" t="s">
        <v>270</v>
      </c>
      <c r="F1512" t="s">
        <v>41</v>
      </c>
      <c r="G1512" s="8">
        <v>37988</v>
      </c>
      <c r="H1512" t="s">
        <v>42</v>
      </c>
      <c r="I1512" s="7">
        <v>0</v>
      </c>
      <c r="L1512" s="7">
        <v>3439632410</v>
      </c>
      <c r="M1512">
        <v>2</v>
      </c>
    </row>
    <row r="1513" spans="1:13" x14ac:dyDescent="0.25">
      <c r="A1513" t="s">
        <v>690</v>
      </c>
      <c r="B1513" t="s">
        <v>473</v>
      </c>
      <c r="C1513" t="s">
        <v>225</v>
      </c>
      <c r="D1513" t="s">
        <v>367</v>
      </c>
      <c r="E1513" t="s">
        <v>270</v>
      </c>
      <c r="F1513" t="s">
        <v>41</v>
      </c>
      <c r="G1513" s="8">
        <v>37988</v>
      </c>
      <c r="H1513" t="s">
        <v>42</v>
      </c>
      <c r="I1513" s="7">
        <v>0</v>
      </c>
      <c r="L1513" s="7">
        <v>3601903742</v>
      </c>
      <c r="M1513">
        <v>2</v>
      </c>
    </row>
    <row r="1514" spans="1:13" x14ac:dyDescent="0.25">
      <c r="A1514" t="s">
        <v>691</v>
      </c>
      <c r="B1514" t="s">
        <v>473</v>
      </c>
      <c r="C1514" t="s">
        <v>225</v>
      </c>
      <c r="D1514" t="s">
        <v>373</v>
      </c>
      <c r="E1514" t="s">
        <v>270</v>
      </c>
      <c r="F1514" t="s">
        <v>41</v>
      </c>
      <c r="G1514" s="8">
        <v>37988</v>
      </c>
      <c r="H1514" t="s">
        <v>42</v>
      </c>
      <c r="I1514" s="7">
        <v>0</v>
      </c>
      <c r="L1514" s="7">
        <v>2032897322</v>
      </c>
      <c r="M1514">
        <v>2</v>
      </c>
    </row>
    <row r="1515" spans="1:13" x14ac:dyDescent="0.25">
      <c r="A1515" t="s">
        <v>692</v>
      </c>
      <c r="B1515" t="s">
        <v>473</v>
      </c>
      <c r="C1515" t="s">
        <v>225</v>
      </c>
      <c r="D1515" t="s">
        <v>203</v>
      </c>
      <c r="E1515" t="s">
        <v>269</v>
      </c>
      <c r="F1515" t="s">
        <v>41</v>
      </c>
      <c r="G1515" s="8">
        <v>37988</v>
      </c>
      <c r="H1515" t="s">
        <v>42</v>
      </c>
      <c r="I1515" s="7">
        <v>0</v>
      </c>
      <c r="L1515" s="7">
        <v>983182712065</v>
      </c>
      <c r="M1515">
        <v>2</v>
      </c>
    </row>
    <row r="1516" spans="1:13" x14ac:dyDescent="0.25">
      <c r="A1516" t="s">
        <v>693</v>
      </c>
      <c r="B1516" t="s">
        <v>474</v>
      </c>
      <c r="C1516" t="s">
        <v>226</v>
      </c>
      <c r="D1516" t="s">
        <v>227</v>
      </c>
      <c r="E1516" t="s">
        <v>270</v>
      </c>
      <c r="F1516" t="s">
        <v>41</v>
      </c>
      <c r="G1516" s="8">
        <v>37988</v>
      </c>
      <c r="H1516" t="s">
        <v>42</v>
      </c>
      <c r="I1516" s="7">
        <v>0</v>
      </c>
      <c r="L1516" s="7">
        <v>1565286544</v>
      </c>
      <c r="M1516">
        <v>2</v>
      </c>
    </row>
    <row r="1517" spans="1:13" x14ac:dyDescent="0.25">
      <c r="A1517" t="s">
        <v>694</v>
      </c>
      <c r="B1517" t="s">
        <v>474</v>
      </c>
      <c r="C1517" t="s">
        <v>226</v>
      </c>
      <c r="D1517" t="s">
        <v>301</v>
      </c>
      <c r="E1517" t="s">
        <v>270</v>
      </c>
      <c r="F1517" t="s">
        <v>41</v>
      </c>
      <c r="G1517" s="8">
        <v>37988</v>
      </c>
      <c r="H1517" t="s">
        <v>42</v>
      </c>
      <c r="I1517" s="7">
        <v>0</v>
      </c>
      <c r="L1517" s="7">
        <v>4154359457</v>
      </c>
      <c r="M1517">
        <v>2</v>
      </c>
    </row>
    <row r="1518" spans="1:13" x14ac:dyDescent="0.25">
      <c r="A1518" t="s">
        <v>695</v>
      </c>
      <c r="B1518" t="s">
        <v>474</v>
      </c>
      <c r="C1518" t="s">
        <v>226</v>
      </c>
      <c r="D1518" t="s">
        <v>229</v>
      </c>
      <c r="E1518" t="s">
        <v>270</v>
      </c>
      <c r="F1518" t="s">
        <v>41</v>
      </c>
      <c r="G1518" s="8">
        <v>37988</v>
      </c>
      <c r="H1518" t="s">
        <v>42</v>
      </c>
      <c r="I1518" s="7">
        <v>0</v>
      </c>
      <c r="L1518" s="7">
        <v>4178737190</v>
      </c>
      <c r="M1518">
        <v>2</v>
      </c>
    </row>
    <row r="1519" spans="1:13" x14ac:dyDescent="0.25">
      <c r="A1519" t="s">
        <v>696</v>
      </c>
      <c r="B1519" t="s">
        <v>474</v>
      </c>
      <c r="C1519" t="s">
        <v>226</v>
      </c>
      <c r="D1519" t="s">
        <v>230</v>
      </c>
      <c r="E1519" t="s">
        <v>270</v>
      </c>
      <c r="F1519" t="s">
        <v>41</v>
      </c>
      <c r="G1519" s="8">
        <v>37988</v>
      </c>
      <c r="H1519" t="s">
        <v>42</v>
      </c>
      <c r="I1519" s="7">
        <v>0</v>
      </c>
      <c r="L1519" s="7">
        <v>46078829939</v>
      </c>
      <c r="M1519">
        <v>2</v>
      </c>
    </row>
    <row r="1520" spans="1:13" x14ac:dyDescent="0.25">
      <c r="A1520" t="s">
        <v>697</v>
      </c>
      <c r="B1520" t="s">
        <v>474</v>
      </c>
      <c r="C1520" t="s">
        <v>226</v>
      </c>
      <c r="D1520" t="s">
        <v>231</v>
      </c>
      <c r="E1520" t="s">
        <v>270</v>
      </c>
      <c r="F1520" t="s">
        <v>41</v>
      </c>
      <c r="G1520" s="8">
        <v>37988</v>
      </c>
      <c r="H1520" t="s">
        <v>42</v>
      </c>
      <c r="I1520" s="7">
        <v>0</v>
      </c>
      <c r="L1520" s="7">
        <v>733170416</v>
      </c>
      <c r="M1520">
        <v>2</v>
      </c>
    </row>
    <row r="1521" spans="1:13" x14ac:dyDescent="0.25">
      <c r="A1521" t="s">
        <v>698</v>
      </c>
      <c r="B1521" t="s">
        <v>474</v>
      </c>
      <c r="C1521" t="s">
        <v>226</v>
      </c>
      <c r="D1521" t="s">
        <v>232</v>
      </c>
      <c r="E1521" t="s">
        <v>270</v>
      </c>
      <c r="F1521" t="s">
        <v>41</v>
      </c>
      <c r="G1521" s="8">
        <v>37988</v>
      </c>
      <c r="H1521" t="s">
        <v>42</v>
      </c>
      <c r="I1521" s="7">
        <v>0</v>
      </c>
      <c r="L1521" s="7">
        <v>4596812359</v>
      </c>
      <c r="M1521">
        <v>2</v>
      </c>
    </row>
    <row r="1522" spans="1:13" x14ac:dyDescent="0.25">
      <c r="A1522" t="s">
        <v>699</v>
      </c>
      <c r="B1522" t="s">
        <v>474</v>
      </c>
      <c r="C1522" t="s">
        <v>226</v>
      </c>
      <c r="D1522" t="s">
        <v>233</v>
      </c>
      <c r="E1522" t="s">
        <v>270</v>
      </c>
      <c r="F1522" t="s">
        <v>41</v>
      </c>
      <c r="G1522" s="8">
        <v>37988</v>
      </c>
      <c r="H1522" t="s">
        <v>42</v>
      </c>
      <c r="I1522" s="7">
        <v>0</v>
      </c>
      <c r="L1522" s="7">
        <v>6739103718</v>
      </c>
      <c r="M1522">
        <v>2</v>
      </c>
    </row>
    <row r="1523" spans="1:13" x14ac:dyDescent="0.25">
      <c r="A1523" t="s">
        <v>700</v>
      </c>
      <c r="B1523" t="s">
        <v>474</v>
      </c>
      <c r="C1523" t="s">
        <v>226</v>
      </c>
      <c r="D1523" t="s">
        <v>234</v>
      </c>
      <c r="E1523" t="s">
        <v>270</v>
      </c>
      <c r="F1523" t="s">
        <v>41</v>
      </c>
      <c r="G1523" s="8">
        <v>37988</v>
      </c>
      <c r="H1523" t="s">
        <v>42</v>
      </c>
      <c r="I1523" s="7">
        <v>0</v>
      </c>
      <c r="L1523" s="7">
        <v>8239367205</v>
      </c>
      <c r="M1523">
        <v>2</v>
      </c>
    </row>
    <row r="1524" spans="1:13" x14ac:dyDescent="0.25">
      <c r="A1524" t="s">
        <v>701</v>
      </c>
      <c r="B1524" t="s">
        <v>474</v>
      </c>
      <c r="C1524" t="s">
        <v>226</v>
      </c>
      <c r="D1524" t="s">
        <v>235</v>
      </c>
      <c r="E1524" t="s">
        <v>270</v>
      </c>
      <c r="F1524" t="s">
        <v>41</v>
      </c>
      <c r="G1524" s="8">
        <v>37988</v>
      </c>
      <c r="H1524" t="s">
        <v>42</v>
      </c>
      <c r="I1524" s="7">
        <v>0</v>
      </c>
      <c r="L1524" s="7">
        <v>7955312120</v>
      </c>
      <c r="M1524">
        <v>2</v>
      </c>
    </row>
    <row r="1525" spans="1:13" x14ac:dyDescent="0.25">
      <c r="A1525" t="s">
        <v>702</v>
      </c>
      <c r="B1525" t="s">
        <v>474</v>
      </c>
      <c r="C1525" t="s">
        <v>226</v>
      </c>
      <c r="D1525" t="s">
        <v>570</v>
      </c>
      <c r="E1525" t="s">
        <v>270</v>
      </c>
      <c r="F1525" t="s">
        <v>41</v>
      </c>
      <c r="G1525" s="8">
        <v>37988</v>
      </c>
      <c r="H1525" t="s">
        <v>42</v>
      </c>
      <c r="I1525" s="7">
        <v>0</v>
      </c>
      <c r="L1525" s="7">
        <v>186808058</v>
      </c>
      <c r="M1525">
        <v>2</v>
      </c>
    </row>
    <row r="1526" spans="1:13" x14ac:dyDescent="0.25">
      <c r="A1526" t="s">
        <v>703</v>
      </c>
      <c r="B1526" t="s">
        <v>475</v>
      </c>
      <c r="C1526" t="s">
        <v>236</v>
      </c>
      <c r="D1526" t="s">
        <v>628</v>
      </c>
      <c r="E1526" t="s">
        <v>270</v>
      </c>
      <c r="F1526" t="s">
        <v>41</v>
      </c>
      <c r="G1526" s="8">
        <v>37988</v>
      </c>
      <c r="H1526" t="s">
        <v>42</v>
      </c>
      <c r="I1526" s="7">
        <v>0</v>
      </c>
      <c r="L1526" s="7">
        <v>33391986272</v>
      </c>
      <c r="M1526">
        <v>2</v>
      </c>
    </row>
    <row r="1527" spans="1:13" x14ac:dyDescent="0.25">
      <c r="A1527" t="s">
        <v>704</v>
      </c>
      <c r="B1527" t="s">
        <v>475</v>
      </c>
      <c r="C1527" t="s">
        <v>236</v>
      </c>
      <c r="D1527" t="s">
        <v>629</v>
      </c>
      <c r="E1527" t="s">
        <v>270</v>
      </c>
      <c r="F1527" t="s">
        <v>41</v>
      </c>
      <c r="G1527" s="8">
        <v>37988</v>
      </c>
      <c r="H1527" t="s">
        <v>42</v>
      </c>
      <c r="I1527" s="7">
        <v>0</v>
      </c>
      <c r="L1527" s="7">
        <v>28433897982</v>
      </c>
      <c r="M1527">
        <v>2</v>
      </c>
    </row>
    <row r="1528" spans="1:13" x14ac:dyDescent="0.25">
      <c r="A1528" t="s">
        <v>705</v>
      </c>
      <c r="B1528" t="s">
        <v>475</v>
      </c>
      <c r="C1528" t="s">
        <v>236</v>
      </c>
      <c r="D1528" t="s">
        <v>630</v>
      </c>
      <c r="E1528" t="s">
        <v>270</v>
      </c>
      <c r="F1528" t="s">
        <v>41</v>
      </c>
      <c r="G1528" s="8">
        <v>37988</v>
      </c>
      <c r="H1528" t="s">
        <v>42</v>
      </c>
      <c r="I1528" s="7">
        <v>0</v>
      </c>
      <c r="L1528" s="7">
        <v>41655996484</v>
      </c>
      <c r="M1528">
        <v>2</v>
      </c>
    </row>
    <row r="1529" spans="1:13" x14ac:dyDescent="0.25">
      <c r="A1529" t="s">
        <v>706</v>
      </c>
      <c r="B1529" t="s">
        <v>475</v>
      </c>
      <c r="C1529" t="s">
        <v>236</v>
      </c>
      <c r="D1529" t="s">
        <v>631</v>
      </c>
      <c r="E1529" t="s">
        <v>270</v>
      </c>
      <c r="F1529" t="s">
        <v>41</v>
      </c>
      <c r="G1529" s="8">
        <v>37988</v>
      </c>
      <c r="H1529" t="s">
        <v>42</v>
      </c>
      <c r="I1529" s="7">
        <v>0</v>
      </c>
      <c r="L1529" s="7">
        <v>17683096128</v>
      </c>
      <c r="M1529">
        <v>2</v>
      </c>
    </row>
    <row r="1530" spans="1:13" x14ac:dyDescent="0.25">
      <c r="A1530" t="s">
        <v>707</v>
      </c>
      <c r="B1530" t="s">
        <v>475</v>
      </c>
      <c r="C1530" t="s">
        <v>236</v>
      </c>
      <c r="D1530" t="s">
        <v>632</v>
      </c>
      <c r="E1530" t="s">
        <v>269</v>
      </c>
      <c r="F1530" t="s">
        <v>41</v>
      </c>
      <c r="G1530" s="8">
        <v>37988</v>
      </c>
      <c r="H1530" t="s">
        <v>42</v>
      </c>
      <c r="I1530" s="7">
        <v>0</v>
      </c>
      <c r="L1530" s="7">
        <v>38791266538</v>
      </c>
      <c r="M1530">
        <v>2</v>
      </c>
    </row>
    <row r="1531" spans="1:13" x14ac:dyDescent="0.25">
      <c r="A1531" t="s">
        <v>708</v>
      </c>
      <c r="B1531" t="s">
        <v>476</v>
      </c>
      <c r="C1531" t="s">
        <v>237</v>
      </c>
      <c r="D1531" t="s">
        <v>242</v>
      </c>
      <c r="E1531" t="s">
        <v>270</v>
      </c>
      <c r="F1531" t="s">
        <v>41</v>
      </c>
      <c r="G1531" s="8">
        <v>37988</v>
      </c>
      <c r="H1531" t="s">
        <v>42</v>
      </c>
      <c r="I1531" s="7">
        <v>0</v>
      </c>
      <c r="L1531" s="7">
        <v>77422761</v>
      </c>
      <c r="M1531">
        <v>2</v>
      </c>
    </row>
    <row r="1532" spans="1:13" x14ac:dyDescent="0.25">
      <c r="A1532" t="s">
        <v>709</v>
      </c>
      <c r="B1532" t="s">
        <v>476</v>
      </c>
      <c r="C1532" t="s">
        <v>237</v>
      </c>
      <c r="D1532" t="s">
        <v>228</v>
      </c>
      <c r="E1532" t="s">
        <v>270</v>
      </c>
      <c r="F1532" t="s">
        <v>41</v>
      </c>
      <c r="G1532" s="8">
        <v>37988</v>
      </c>
      <c r="H1532" t="s">
        <v>42</v>
      </c>
      <c r="I1532" s="7">
        <v>0</v>
      </c>
      <c r="L1532" s="7">
        <v>2672173342</v>
      </c>
      <c r="M1532">
        <v>2</v>
      </c>
    </row>
    <row r="1533" spans="1:13" x14ac:dyDescent="0.25">
      <c r="A1533" t="s">
        <v>710</v>
      </c>
      <c r="B1533" t="s">
        <v>476</v>
      </c>
      <c r="C1533" t="s">
        <v>237</v>
      </c>
      <c r="D1533" t="s">
        <v>464</v>
      </c>
      <c r="E1533" t="s">
        <v>270</v>
      </c>
      <c r="F1533" t="s">
        <v>41</v>
      </c>
      <c r="G1533" s="8">
        <v>37988</v>
      </c>
      <c r="H1533" t="s">
        <v>42</v>
      </c>
      <c r="I1533" s="7">
        <v>0</v>
      </c>
      <c r="L1533" s="7">
        <v>1120256617</v>
      </c>
      <c r="M1533">
        <v>2</v>
      </c>
    </row>
    <row r="1534" spans="1:13" x14ac:dyDescent="0.25">
      <c r="A1534" t="s">
        <v>711</v>
      </c>
      <c r="B1534" t="s">
        <v>476</v>
      </c>
      <c r="C1534" t="s">
        <v>237</v>
      </c>
      <c r="D1534" t="s">
        <v>238</v>
      </c>
      <c r="E1534" t="s">
        <v>270</v>
      </c>
      <c r="F1534" t="s">
        <v>41</v>
      </c>
      <c r="G1534" s="8">
        <v>37988</v>
      </c>
      <c r="H1534" t="s">
        <v>42</v>
      </c>
      <c r="I1534" s="7">
        <v>0</v>
      </c>
      <c r="L1534" s="7">
        <v>858542993</v>
      </c>
      <c r="M1534">
        <v>2</v>
      </c>
    </row>
    <row r="1535" spans="1:13" x14ac:dyDescent="0.25">
      <c r="A1535" t="s">
        <v>712</v>
      </c>
      <c r="B1535" t="s">
        <v>476</v>
      </c>
      <c r="C1535" t="s">
        <v>237</v>
      </c>
      <c r="D1535" t="s">
        <v>239</v>
      </c>
      <c r="E1535" t="s">
        <v>270</v>
      </c>
      <c r="F1535" t="s">
        <v>41</v>
      </c>
      <c r="G1535" s="8">
        <v>37988</v>
      </c>
      <c r="H1535" t="s">
        <v>42</v>
      </c>
      <c r="I1535" s="7">
        <v>0</v>
      </c>
      <c r="L1535" s="7">
        <v>857579764</v>
      </c>
      <c r="M1535">
        <v>2</v>
      </c>
    </row>
    <row r="1536" spans="1:13" x14ac:dyDescent="0.25">
      <c r="A1536" t="s">
        <v>713</v>
      </c>
      <c r="B1536" t="s">
        <v>476</v>
      </c>
      <c r="C1536" t="s">
        <v>237</v>
      </c>
      <c r="D1536" t="s">
        <v>240</v>
      </c>
      <c r="E1536" t="s">
        <v>270</v>
      </c>
      <c r="F1536" t="s">
        <v>41</v>
      </c>
      <c r="G1536" s="8">
        <v>37988</v>
      </c>
      <c r="H1536" t="s">
        <v>42</v>
      </c>
      <c r="I1536" s="7">
        <v>0</v>
      </c>
      <c r="L1536" s="7">
        <v>93471759</v>
      </c>
      <c r="M1536">
        <v>2</v>
      </c>
    </row>
    <row r="1537" spans="1:13" x14ac:dyDescent="0.25">
      <c r="A1537" t="s">
        <v>714</v>
      </c>
      <c r="B1537" t="s">
        <v>476</v>
      </c>
      <c r="C1537" t="s">
        <v>237</v>
      </c>
      <c r="D1537" t="s">
        <v>241</v>
      </c>
      <c r="E1537" t="s">
        <v>270</v>
      </c>
      <c r="F1537" t="s">
        <v>41</v>
      </c>
      <c r="G1537" s="8">
        <v>37988</v>
      </c>
      <c r="H1537" t="s">
        <v>42</v>
      </c>
      <c r="I1537" s="7">
        <v>0</v>
      </c>
      <c r="L1537" s="7">
        <v>53446428</v>
      </c>
      <c r="M1537">
        <v>2</v>
      </c>
    </row>
    <row r="1538" spans="1:13" x14ac:dyDescent="0.25">
      <c r="A1538" t="s">
        <v>715</v>
      </c>
      <c r="B1538" t="s">
        <v>477</v>
      </c>
      <c r="C1538" t="s">
        <v>243</v>
      </c>
      <c r="D1538" t="s">
        <v>378</v>
      </c>
      <c r="E1538" t="s">
        <v>270</v>
      </c>
      <c r="F1538" t="s">
        <v>41</v>
      </c>
      <c r="G1538" s="8">
        <v>37988</v>
      </c>
      <c r="H1538" t="s">
        <v>42</v>
      </c>
      <c r="I1538" s="7">
        <v>0</v>
      </c>
      <c r="L1538" s="7">
        <v>3795039921</v>
      </c>
      <c r="M1538">
        <v>2</v>
      </c>
    </row>
    <row r="1539" spans="1:13" x14ac:dyDescent="0.25">
      <c r="A1539" t="s">
        <v>716</v>
      </c>
      <c r="B1539" t="s">
        <v>477</v>
      </c>
      <c r="C1539" t="s">
        <v>243</v>
      </c>
      <c r="D1539" t="s">
        <v>360</v>
      </c>
      <c r="E1539" t="s">
        <v>270</v>
      </c>
      <c r="F1539" t="s">
        <v>41</v>
      </c>
      <c r="G1539" s="8">
        <v>37988</v>
      </c>
      <c r="H1539" t="s">
        <v>42</v>
      </c>
      <c r="I1539" s="7">
        <v>0</v>
      </c>
      <c r="L1539" s="7">
        <v>4697527012</v>
      </c>
      <c r="M1539">
        <v>2</v>
      </c>
    </row>
    <row r="1540" spans="1:13" x14ac:dyDescent="0.25">
      <c r="A1540" t="s">
        <v>717</v>
      </c>
      <c r="B1540" t="s">
        <v>477</v>
      </c>
      <c r="C1540" t="s">
        <v>243</v>
      </c>
      <c r="D1540" t="s">
        <v>581</v>
      </c>
      <c r="E1540" t="s">
        <v>270</v>
      </c>
      <c r="F1540" t="s">
        <v>41</v>
      </c>
      <c r="G1540" s="8">
        <v>37988</v>
      </c>
      <c r="H1540" t="s">
        <v>42</v>
      </c>
      <c r="I1540" s="7">
        <v>0</v>
      </c>
      <c r="L1540" s="7">
        <v>89940181951</v>
      </c>
      <c r="M1540">
        <v>2</v>
      </c>
    </row>
    <row r="1541" spans="1:13" x14ac:dyDescent="0.25">
      <c r="A1541" t="s">
        <v>718</v>
      </c>
      <c r="B1541" t="s">
        <v>246</v>
      </c>
      <c r="C1541" t="s">
        <v>246</v>
      </c>
      <c r="D1541" t="s">
        <v>203</v>
      </c>
      <c r="E1541" t="s">
        <v>269</v>
      </c>
      <c r="F1541" t="s">
        <v>41</v>
      </c>
      <c r="G1541" s="8">
        <v>37988</v>
      </c>
      <c r="H1541" t="s">
        <v>42</v>
      </c>
      <c r="I1541" s="7">
        <v>0</v>
      </c>
      <c r="L1541" s="7">
        <v>42773601120</v>
      </c>
      <c r="M1541">
        <v>2</v>
      </c>
    </row>
    <row r="1542" spans="1:13" x14ac:dyDescent="0.25">
      <c r="A1542" t="s">
        <v>719</v>
      </c>
      <c r="B1542" t="s">
        <v>478</v>
      </c>
      <c r="C1542" t="s">
        <v>244</v>
      </c>
      <c r="D1542" t="s">
        <v>245</v>
      </c>
      <c r="E1542" t="s">
        <v>269</v>
      </c>
      <c r="F1542" t="s">
        <v>41</v>
      </c>
      <c r="G1542" s="8">
        <v>37988</v>
      </c>
      <c r="H1542" t="s">
        <v>42</v>
      </c>
      <c r="I1542" s="7">
        <v>0</v>
      </c>
      <c r="L1542" s="7">
        <v>69558139000</v>
      </c>
      <c r="M1542">
        <v>2</v>
      </c>
    </row>
    <row r="1543" spans="1:13" x14ac:dyDescent="0.25">
      <c r="A1543" t="s">
        <v>720</v>
      </c>
      <c r="B1543" t="s">
        <v>478</v>
      </c>
      <c r="C1543" t="s">
        <v>244</v>
      </c>
      <c r="D1543" t="s">
        <v>460</v>
      </c>
      <c r="E1543" t="s">
        <v>269</v>
      </c>
      <c r="F1543" t="s">
        <v>41</v>
      </c>
      <c r="G1543" s="8">
        <v>37988</v>
      </c>
      <c r="H1543" t="s">
        <v>42</v>
      </c>
      <c r="I1543" s="7">
        <v>0</v>
      </c>
      <c r="L1543" s="7">
        <v>40918920000</v>
      </c>
      <c r="M1543">
        <v>2</v>
      </c>
    </row>
    <row r="1544" spans="1:13" x14ac:dyDescent="0.25">
      <c r="A1544" t="s">
        <v>721</v>
      </c>
      <c r="B1544" t="s">
        <v>479</v>
      </c>
      <c r="C1544" t="s">
        <v>247</v>
      </c>
      <c r="D1544" t="s">
        <v>203</v>
      </c>
      <c r="E1544" t="s">
        <v>269</v>
      </c>
      <c r="F1544" t="s">
        <v>41</v>
      </c>
      <c r="G1544" s="8">
        <v>37988</v>
      </c>
      <c r="H1544" t="s">
        <v>42</v>
      </c>
      <c r="I1544" s="7">
        <v>0</v>
      </c>
      <c r="L1544" s="7">
        <v>20401799000</v>
      </c>
      <c r="M1544">
        <v>2</v>
      </c>
    </row>
    <row r="1545" spans="1:13" x14ac:dyDescent="0.25">
      <c r="A1545" t="s">
        <v>722</v>
      </c>
      <c r="B1545" t="s">
        <v>480</v>
      </c>
      <c r="C1545" t="s">
        <v>268</v>
      </c>
      <c r="D1545" t="s">
        <v>203</v>
      </c>
      <c r="E1545" t="s">
        <v>269</v>
      </c>
      <c r="F1545" t="s">
        <v>41</v>
      </c>
      <c r="G1545" s="8">
        <v>37988</v>
      </c>
      <c r="H1545" t="s">
        <v>42</v>
      </c>
      <c r="I1545" s="7">
        <v>0</v>
      </c>
      <c r="L1545" s="7">
        <v>14029578005</v>
      </c>
      <c r="M1545">
        <v>2</v>
      </c>
    </row>
    <row r="1546" spans="1:13" x14ac:dyDescent="0.25">
      <c r="A1546" t="s">
        <v>723</v>
      </c>
      <c r="B1546" t="s">
        <v>481</v>
      </c>
      <c r="C1546" t="s">
        <v>248</v>
      </c>
      <c r="D1546" t="s">
        <v>203</v>
      </c>
      <c r="E1546" t="s">
        <v>269</v>
      </c>
      <c r="F1546" t="s">
        <v>41</v>
      </c>
      <c r="G1546" s="8">
        <v>37988</v>
      </c>
      <c r="H1546" t="s">
        <v>42</v>
      </c>
      <c r="I1546" s="7">
        <v>0</v>
      </c>
      <c r="L1546" s="7">
        <v>24360197000</v>
      </c>
      <c r="M1546">
        <v>2</v>
      </c>
    </row>
    <row r="1547" spans="1:13" x14ac:dyDescent="0.25">
      <c r="A1547" t="s">
        <v>724</v>
      </c>
      <c r="B1547" t="s">
        <v>482</v>
      </c>
      <c r="C1547" t="s">
        <v>249</v>
      </c>
      <c r="D1547" t="s">
        <v>203</v>
      </c>
      <c r="E1547" t="s">
        <v>269</v>
      </c>
      <c r="F1547" t="s">
        <v>41</v>
      </c>
      <c r="G1547" s="8">
        <v>37988</v>
      </c>
      <c r="H1547" t="s">
        <v>42</v>
      </c>
      <c r="I1547" s="7">
        <v>0</v>
      </c>
      <c r="L1547" s="7">
        <v>91622025169</v>
      </c>
      <c r="M1547">
        <v>2</v>
      </c>
    </row>
    <row r="1548" spans="1:13" x14ac:dyDescent="0.25">
      <c r="A1548" t="s">
        <v>725</v>
      </c>
      <c r="B1548" t="s">
        <v>330</v>
      </c>
      <c r="C1548" t="s">
        <v>250</v>
      </c>
      <c r="D1548" t="s">
        <v>252</v>
      </c>
      <c r="E1548" t="s">
        <v>270</v>
      </c>
      <c r="F1548" s="8" t="s">
        <v>41</v>
      </c>
      <c r="G1548" s="8">
        <v>37988</v>
      </c>
      <c r="H1548" t="s">
        <v>42</v>
      </c>
      <c r="I1548" s="7">
        <v>0</v>
      </c>
      <c r="L1548" s="7">
        <v>10772268571</v>
      </c>
      <c r="M1548">
        <v>2</v>
      </c>
    </row>
    <row r="1549" spans="1:13" x14ac:dyDescent="0.25">
      <c r="A1549" t="s">
        <v>726</v>
      </c>
      <c r="B1549" t="s">
        <v>330</v>
      </c>
      <c r="C1549" t="s">
        <v>250</v>
      </c>
      <c r="D1549" t="s">
        <v>253</v>
      </c>
      <c r="E1549" t="s">
        <v>270</v>
      </c>
      <c r="F1549" s="8" t="s">
        <v>41</v>
      </c>
      <c r="G1549" s="8">
        <v>37988</v>
      </c>
      <c r="H1549" t="s">
        <v>42</v>
      </c>
      <c r="I1549" s="7">
        <v>0</v>
      </c>
      <c r="L1549" s="7">
        <v>3480752374</v>
      </c>
      <c r="M1549">
        <v>2</v>
      </c>
    </row>
    <row r="1550" spans="1:13" x14ac:dyDescent="0.25">
      <c r="A1550" t="s">
        <v>727</v>
      </c>
      <c r="B1550" t="s">
        <v>330</v>
      </c>
      <c r="C1550" t="s">
        <v>250</v>
      </c>
      <c r="D1550" t="s">
        <v>254</v>
      </c>
      <c r="E1550" t="s">
        <v>270</v>
      </c>
      <c r="F1550" s="8" t="s">
        <v>41</v>
      </c>
      <c r="G1550" s="8">
        <v>37988</v>
      </c>
      <c r="H1550" t="s">
        <v>42</v>
      </c>
      <c r="I1550" s="7">
        <v>0</v>
      </c>
      <c r="L1550" s="7">
        <v>13604302435</v>
      </c>
      <c r="M1550">
        <v>2</v>
      </c>
    </row>
    <row r="1551" spans="1:13" x14ac:dyDescent="0.25">
      <c r="A1551" t="s">
        <v>728</v>
      </c>
      <c r="B1551" t="s">
        <v>330</v>
      </c>
      <c r="C1551" t="s">
        <v>250</v>
      </c>
      <c r="D1551" t="s">
        <v>633</v>
      </c>
      <c r="E1551" t="s">
        <v>269</v>
      </c>
      <c r="F1551" s="8" t="s">
        <v>41</v>
      </c>
      <c r="G1551" s="8">
        <v>37988</v>
      </c>
      <c r="H1551" t="s">
        <v>42</v>
      </c>
      <c r="I1551" s="7">
        <v>0</v>
      </c>
      <c r="L1551" s="7">
        <v>1140113184125</v>
      </c>
      <c r="M1551">
        <v>2</v>
      </c>
    </row>
    <row r="1552" spans="1:13" x14ac:dyDescent="0.25">
      <c r="A1552" t="s">
        <v>729</v>
      </c>
      <c r="B1552" t="s">
        <v>330</v>
      </c>
      <c r="C1552" t="s">
        <v>250</v>
      </c>
      <c r="D1552" t="s">
        <v>634</v>
      </c>
      <c r="E1552" t="s">
        <v>269</v>
      </c>
      <c r="F1552" s="8" t="s">
        <v>41</v>
      </c>
      <c r="G1552" s="8">
        <v>37988</v>
      </c>
      <c r="H1552" t="s">
        <v>42</v>
      </c>
      <c r="I1552" s="7">
        <v>0</v>
      </c>
      <c r="L1552" s="7">
        <v>237174933919</v>
      </c>
      <c r="M1552">
        <v>2</v>
      </c>
    </row>
    <row r="1553" spans="1:13" x14ac:dyDescent="0.25">
      <c r="A1553" t="s">
        <v>730</v>
      </c>
      <c r="B1553" t="s">
        <v>330</v>
      </c>
      <c r="C1553" t="s">
        <v>250</v>
      </c>
      <c r="D1553" t="s">
        <v>599</v>
      </c>
      <c r="E1553" t="s">
        <v>270</v>
      </c>
      <c r="F1553" s="8" t="s">
        <v>41</v>
      </c>
      <c r="G1553" s="8">
        <v>37988</v>
      </c>
      <c r="H1553" t="s">
        <v>42</v>
      </c>
      <c r="I1553" s="7">
        <v>0</v>
      </c>
      <c r="L1553" s="7">
        <v>49186447</v>
      </c>
      <c r="M1553">
        <v>2</v>
      </c>
    </row>
    <row r="1554" spans="1:13" x14ac:dyDescent="0.25">
      <c r="A1554" t="s">
        <v>731</v>
      </c>
      <c r="B1554" t="s">
        <v>483</v>
      </c>
      <c r="C1554" t="s">
        <v>255</v>
      </c>
      <c r="D1554" t="s">
        <v>205</v>
      </c>
      <c r="E1554" t="s">
        <v>270</v>
      </c>
      <c r="F1554" t="s">
        <v>41</v>
      </c>
      <c r="G1554" s="8">
        <v>37988</v>
      </c>
      <c r="H1554" t="s">
        <v>42</v>
      </c>
      <c r="I1554" s="7">
        <v>0</v>
      </c>
      <c r="L1554" s="7">
        <v>6917962126</v>
      </c>
      <c r="M1554">
        <v>2</v>
      </c>
    </row>
    <row r="1555" spans="1:13" x14ac:dyDescent="0.25">
      <c r="A1555" t="s">
        <v>732</v>
      </c>
      <c r="B1555" t="s">
        <v>483</v>
      </c>
      <c r="C1555" t="s">
        <v>255</v>
      </c>
      <c r="D1555" t="s">
        <v>203</v>
      </c>
      <c r="E1555" t="s">
        <v>269</v>
      </c>
      <c r="F1555" s="8" t="s">
        <v>41</v>
      </c>
      <c r="G1555" s="8">
        <v>37988</v>
      </c>
      <c r="H1555" t="s">
        <v>42</v>
      </c>
      <c r="I1555" s="7">
        <v>0</v>
      </c>
      <c r="L1555" s="7">
        <v>2428869723</v>
      </c>
      <c r="M1555">
        <v>2</v>
      </c>
    </row>
    <row r="1556" spans="1:13" x14ac:dyDescent="0.25">
      <c r="A1556" t="s">
        <v>733</v>
      </c>
      <c r="B1556" t="s">
        <v>636</v>
      </c>
      <c r="C1556" t="s">
        <v>635</v>
      </c>
      <c r="D1556" t="s">
        <v>304</v>
      </c>
      <c r="E1556" t="s">
        <v>270</v>
      </c>
      <c r="F1556" t="s">
        <v>41</v>
      </c>
      <c r="G1556" s="8">
        <v>37988</v>
      </c>
      <c r="H1556" t="s">
        <v>42</v>
      </c>
      <c r="I1556" s="7">
        <v>0</v>
      </c>
      <c r="L1556" s="7">
        <v>4565783313</v>
      </c>
      <c r="M1556">
        <v>2</v>
      </c>
    </row>
    <row r="1557" spans="1:13" x14ac:dyDescent="0.25">
      <c r="A1557" t="s">
        <v>734</v>
      </c>
      <c r="B1557" t="s">
        <v>636</v>
      </c>
      <c r="C1557" t="s">
        <v>635</v>
      </c>
      <c r="D1557" t="s">
        <v>303</v>
      </c>
      <c r="E1557" t="s">
        <v>270</v>
      </c>
      <c r="F1557" s="8" t="s">
        <v>41</v>
      </c>
      <c r="G1557" s="8">
        <v>37988</v>
      </c>
      <c r="H1557" t="s">
        <v>42</v>
      </c>
      <c r="I1557" s="7">
        <v>0</v>
      </c>
      <c r="L1557" s="7">
        <v>3476303006</v>
      </c>
      <c r="M1557">
        <v>2</v>
      </c>
    </row>
    <row r="1558" spans="1:13" x14ac:dyDescent="0.25">
      <c r="A1558" t="s">
        <v>735</v>
      </c>
      <c r="B1558" t="s">
        <v>636</v>
      </c>
      <c r="C1558" t="s">
        <v>635</v>
      </c>
      <c r="D1558" t="s">
        <v>302</v>
      </c>
      <c r="E1558" t="s">
        <v>270</v>
      </c>
      <c r="F1558" t="s">
        <v>41</v>
      </c>
      <c r="G1558" s="8">
        <v>37988</v>
      </c>
      <c r="H1558" t="s">
        <v>42</v>
      </c>
      <c r="I1558" s="7">
        <v>0</v>
      </c>
      <c r="L1558" s="7">
        <v>2100767205</v>
      </c>
      <c r="M1558">
        <v>2</v>
      </c>
    </row>
    <row r="1559" spans="1:13" x14ac:dyDescent="0.25">
      <c r="A1559" t="s">
        <v>736</v>
      </c>
      <c r="B1559" t="s">
        <v>636</v>
      </c>
      <c r="C1559" t="s">
        <v>635</v>
      </c>
      <c r="D1559" t="s">
        <v>205</v>
      </c>
      <c r="E1559" t="s">
        <v>270</v>
      </c>
      <c r="F1559" s="8" t="s">
        <v>41</v>
      </c>
      <c r="G1559" s="8">
        <v>37988</v>
      </c>
      <c r="H1559" t="s">
        <v>42</v>
      </c>
      <c r="I1559" s="7">
        <v>0</v>
      </c>
      <c r="L1559" s="7">
        <v>20886055390</v>
      </c>
      <c r="M1559">
        <v>2</v>
      </c>
    </row>
    <row r="1560" spans="1:13" x14ac:dyDescent="0.25">
      <c r="A1560" t="s">
        <v>737</v>
      </c>
      <c r="B1560" t="s">
        <v>636</v>
      </c>
      <c r="C1560" t="s">
        <v>635</v>
      </c>
      <c r="D1560" t="s">
        <v>203</v>
      </c>
      <c r="E1560" t="s">
        <v>269</v>
      </c>
      <c r="F1560" t="s">
        <v>41</v>
      </c>
      <c r="G1560" s="8">
        <v>37988</v>
      </c>
      <c r="H1560" t="s">
        <v>42</v>
      </c>
      <c r="I1560" s="7">
        <v>0</v>
      </c>
      <c r="L1560" s="7">
        <v>1256491994424</v>
      </c>
      <c r="M1560">
        <v>2</v>
      </c>
    </row>
    <row r="1561" spans="1:13" x14ac:dyDescent="0.25">
      <c r="A1561" t="s">
        <v>738</v>
      </c>
      <c r="B1561" t="s">
        <v>484</v>
      </c>
      <c r="C1561" t="s">
        <v>256</v>
      </c>
      <c r="D1561" t="s">
        <v>208</v>
      </c>
      <c r="E1561" t="s">
        <v>270</v>
      </c>
      <c r="F1561" t="s">
        <v>41</v>
      </c>
      <c r="G1561" s="8">
        <v>37988</v>
      </c>
      <c r="H1561" t="s">
        <v>42</v>
      </c>
      <c r="I1561" s="7">
        <v>0</v>
      </c>
      <c r="L1561" s="7">
        <v>429346911</v>
      </c>
      <c r="M1561">
        <v>2</v>
      </c>
    </row>
    <row r="1562" spans="1:13" x14ac:dyDescent="0.25">
      <c r="A1562" t="s">
        <v>739</v>
      </c>
      <c r="B1562" t="s">
        <v>484</v>
      </c>
      <c r="C1562" t="s">
        <v>256</v>
      </c>
      <c r="D1562" t="s">
        <v>209</v>
      </c>
      <c r="E1562" t="s">
        <v>270</v>
      </c>
      <c r="F1562" t="s">
        <v>41</v>
      </c>
      <c r="G1562" s="8">
        <v>37988</v>
      </c>
      <c r="H1562" t="s">
        <v>42</v>
      </c>
      <c r="I1562" s="7">
        <v>0</v>
      </c>
      <c r="L1562" s="7">
        <v>630379359</v>
      </c>
      <c r="M1562">
        <v>2</v>
      </c>
    </row>
    <row r="1563" spans="1:13" x14ac:dyDescent="0.25">
      <c r="A1563" t="s">
        <v>740</v>
      </c>
      <c r="B1563" t="s">
        <v>484</v>
      </c>
      <c r="C1563" t="s">
        <v>256</v>
      </c>
      <c r="D1563" t="s">
        <v>203</v>
      </c>
      <c r="E1563" t="s">
        <v>269</v>
      </c>
      <c r="F1563" t="s">
        <v>41</v>
      </c>
      <c r="G1563" s="8">
        <v>37988</v>
      </c>
      <c r="H1563" t="s">
        <v>42</v>
      </c>
      <c r="I1563" s="7">
        <v>0</v>
      </c>
      <c r="L1563" s="7">
        <v>88224453830</v>
      </c>
      <c r="M1563">
        <v>2</v>
      </c>
    </row>
    <row r="1564" spans="1:13" x14ac:dyDescent="0.25">
      <c r="A1564" t="s">
        <v>741</v>
      </c>
      <c r="B1564" t="s">
        <v>485</v>
      </c>
      <c r="C1564" t="s">
        <v>257</v>
      </c>
      <c r="D1564" t="s">
        <v>258</v>
      </c>
      <c r="E1564" t="s">
        <v>270</v>
      </c>
      <c r="F1564" t="s">
        <v>41</v>
      </c>
      <c r="G1564" s="8">
        <v>37988</v>
      </c>
      <c r="H1564" t="s">
        <v>42</v>
      </c>
      <c r="I1564" s="7">
        <v>0</v>
      </c>
      <c r="L1564" s="7">
        <v>2398957441</v>
      </c>
      <c r="M1564">
        <v>2</v>
      </c>
    </row>
    <row r="1565" spans="1:13" x14ac:dyDescent="0.25">
      <c r="A1565" t="s">
        <v>742</v>
      </c>
      <c r="B1565" t="s">
        <v>485</v>
      </c>
      <c r="C1565" t="s">
        <v>257</v>
      </c>
      <c r="D1565" t="s">
        <v>259</v>
      </c>
      <c r="E1565" t="s">
        <v>270</v>
      </c>
      <c r="F1565" t="s">
        <v>41</v>
      </c>
      <c r="G1565" s="8">
        <v>37988</v>
      </c>
      <c r="H1565" t="s">
        <v>42</v>
      </c>
      <c r="I1565" s="7">
        <v>0</v>
      </c>
      <c r="L1565" s="7">
        <v>87556207</v>
      </c>
      <c r="M1565">
        <v>2</v>
      </c>
    </row>
    <row r="1566" spans="1:13" x14ac:dyDescent="0.25">
      <c r="A1566" t="s">
        <v>743</v>
      </c>
      <c r="B1566" t="s">
        <v>485</v>
      </c>
      <c r="C1566" t="s">
        <v>257</v>
      </c>
      <c r="D1566" t="s">
        <v>260</v>
      </c>
      <c r="E1566" t="s">
        <v>270</v>
      </c>
      <c r="F1566" t="s">
        <v>41</v>
      </c>
      <c r="G1566" s="8">
        <v>37988</v>
      </c>
      <c r="H1566" t="s">
        <v>42</v>
      </c>
      <c r="I1566" s="7">
        <v>0</v>
      </c>
      <c r="L1566" s="7">
        <v>145097351</v>
      </c>
      <c r="M1566">
        <v>2</v>
      </c>
    </row>
    <row r="1567" spans="1:13" x14ac:dyDescent="0.25">
      <c r="A1567" t="s">
        <v>744</v>
      </c>
      <c r="B1567" t="s">
        <v>485</v>
      </c>
      <c r="C1567" t="s">
        <v>257</v>
      </c>
      <c r="D1567" t="s">
        <v>261</v>
      </c>
      <c r="E1567" t="s">
        <v>270</v>
      </c>
      <c r="F1567" s="8" t="s">
        <v>41</v>
      </c>
      <c r="G1567" s="8">
        <v>37988</v>
      </c>
      <c r="H1567" t="s">
        <v>42</v>
      </c>
      <c r="I1567" s="7">
        <v>0</v>
      </c>
      <c r="L1567" s="7">
        <v>88988160</v>
      </c>
      <c r="M1567">
        <v>2</v>
      </c>
    </row>
    <row r="1568" spans="1:13" x14ac:dyDescent="0.25">
      <c r="A1568" t="s">
        <v>745</v>
      </c>
      <c r="B1568" t="s">
        <v>486</v>
      </c>
      <c r="C1568" t="s">
        <v>262</v>
      </c>
      <c r="D1568" t="s">
        <v>263</v>
      </c>
      <c r="E1568" t="s">
        <v>270</v>
      </c>
      <c r="F1568" s="8" t="s">
        <v>41</v>
      </c>
      <c r="G1568" s="8">
        <v>37988</v>
      </c>
      <c r="H1568" t="s">
        <v>42</v>
      </c>
      <c r="I1568" s="7">
        <v>0</v>
      </c>
      <c r="L1568" s="7">
        <v>27282552000</v>
      </c>
      <c r="M1568">
        <v>2</v>
      </c>
    </row>
    <row r="1569" spans="1:13" x14ac:dyDescent="0.25">
      <c r="A1569" t="s">
        <v>746</v>
      </c>
      <c r="B1569" t="s">
        <v>486</v>
      </c>
      <c r="C1569" t="s">
        <v>262</v>
      </c>
      <c r="D1569" t="s">
        <v>264</v>
      </c>
      <c r="E1569" t="s">
        <v>270</v>
      </c>
      <c r="F1569" s="8" t="s">
        <v>41</v>
      </c>
      <c r="G1569" s="8">
        <v>37988</v>
      </c>
      <c r="H1569" t="s">
        <v>42</v>
      </c>
      <c r="I1569" s="7">
        <v>0</v>
      </c>
      <c r="L1569" s="7">
        <v>5427913000</v>
      </c>
      <c r="M1569">
        <v>2</v>
      </c>
    </row>
    <row r="1570" spans="1:13" x14ac:dyDescent="0.25">
      <c r="A1570" t="s">
        <v>747</v>
      </c>
      <c r="B1570" t="s">
        <v>486</v>
      </c>
      <c r="C1570" t="s">
        <v>262</v>
      </c>
      <c r="D1570" t="s">
        <v>265</v>
      </c>
      <c r="E1570" t="s">
        <v>270</v>
      </c>
      <c r="F1570" s="8" t="s">
        <v>41</v>
      </c>
      <c r="G1570" s="8">
        <v>37988</v>
      </c>
      <c r="H1570" t="s">
        <v>42</v>
      </c>
      <c r="I1570" s="7">
        <v>0</v>
      </c>
      <c r="L1570" s="7">
        <v>950652000</v>
      </c>
      <c r="M1570">
        <v>2</v>
      </c>
    </row>
    <row r="1571" spans="1:13" x14ac:dyDescent="0.25">
      <c r="A1571" t="s">
        <v>748</v>
      </c>
      <c r="B1571" t="s">
        <v>486</v>
      </c>
      <c r="C1571" t="s">
        <v>262</v>
      </c>
      <c r="D1571" t="s">
        <v>203</v>
      </c>
      <c r="E1571" t="s">
        <v>269</v>
      </c>
      <c r="F1571" s="8" t="s">
        <v>41</v>
      </c>
      <c r="G1571" s="8">
        <v>37988</v>
      </c>
      <c r="H1571" t="s">
        <v>42</v>
      </c>
      <c r="I1571" s="7">
        <v>0</v>
      </c>
      <c r="L1571" s="7">
        <v>134097058000</v>
      </c>
      <c r="M1571">
        <v>2</v>
      </c>
    </row>
    <row r="1572" spans="1:13" x14ac:dyDescent="0.25">
      <c r="A1572" t="s">
        <v>749</v>
      </c>
      <c r="B1572" t="s">
        <v>332</v>
      </c>
      <c r="C1572" t="s">
        <v>266</v>
      </c>
      <c r="D1572" t="s">
        <v>267</v>
      </c>
      <c r="E1572" t="s">
        <v>270</v>
      </c>
      <c r="F1572" s="8" t="s">
        <v>41</v>
      </c>
      <c r="G1572" s="8">
        <v>37988</v>
      </c>
      <c r="H1572" t="s">
        <v>42</v>
      </c>
      <c r="I1572" s="7">
        <v>0</v>
      </c>
      <c r="L1572" s="7">
        <v>2421364394</v>
      </c>
      <c r="M1572">
        <v>2</v>
      </c>
    </row>
    <row r="1573" spans="1:13" x14ac:dyDescent="0.25">
      <c r="A1573" t="s">
        <v>750</v>
      </c>
      <c r="B1573" t="s">
        <v>332</v>
      </c>
      <c r="C1573" t="s">
        <v>266</v>
      </c>
      <c r="D1573" t="s">
        <v>590</v>
      </c>
      <c r="E1573" t="s">
        <v>270</v>
      </c>
      <c r="F1573" s="8" t="s">
        <v>41</v>
      </c>
      <c r="G1573" s="8">
        <v>37988</v>
      </c>
      <c r="H1573" t="s">
        <v>42</v>
      </c>
      <c r="I1573" s="7">
        <v>0</v>
      </c>
      <c r="L1573" s="7">
        <v>1946905414</v>
      </c>
      <c r="M1573">
        <v>2</v>
      </c>
    </row>
    <row r="1574" spans="1:13" x14ac:dyDescent="0.25">
      <c r="A1574" t="s">
        <v>751</v>
      </c>
      <c r="B1574" t="s">
        <v>332</v>
      </c>
      <c r="C1574" t="s">
        <v>266</v>
      </c>
      <c r="D1574" t="s">
        <v>582</v>
      </c>
      <c r="E1574" t="s">
        <v>270</v>
      </c>
      <c r="F1574" s="8" t="s">
        <v>41</v>
      </c>
      <c r="G1574" s="8">
        <v>37988</v>
      </c>
      <c r="H1574" t="s">
        <v>42</v>
      </c>
      <c r="I1574" s="7">
        <v>0</v>
      </c>
      <c r="L1574" s="7">
        <v>102527329</v>
      </c>
      <c r="M1574">
        <v>2</v>
      </c>
    </row>
    <row r="1575" spans="1:13" x14ac:dyDescent="0.25">
      <c r="A1575" t="s">
        <v>752</v>
      </c>
      <c r="B1575" t="s">
        <v>332</v>
      </c>
      <c r="C1575" t="s">
        <v>266</v>
      </c>
      <c r="D1575" t="s">
        <v>203</v>
      </c>
      <c r="E1575" t="s">
        <v>269</v>
      </c>
      <c r="F1575" s="8" t="s">
        <v>41</v>
      </c>
      <c r="G1575" s="8">
        <v>37988</v>
      </c>
      <c r="H1575" t="s">
        <v>42</v>
      </c>
      <c r="I1575" s="7">
        <v>0</v>
      </c>
      <c r="L1575" s="7">
        <v>260926476812</v>
      </c>
      <c r="M1575">
        <v>2</v>
      </c>
    </row>
    <row r="1576" spans="1:13" x14ac:dyDescent="0.25">
      <c r="A1576" t="s">
        <v>753</v>
      </c>
      <c r="B1576" t="s">
        <v>487</v>
      </c>
      <c r="C1576" t="s">
        <v>207</v>
      </c>
      <c r="D1576" t="s">
        <v>208</v>
      </c>
      <c r="E1576" t="s">
        <v>270</v>
      </c>
      <c r="F1576" s="8" t="s">
        <v>41</v>
      </c>
      <c r="G1576" s="8">
        <v>37988</v>
      </c>
      <c r="H1576" t="s">
        <v>42</v>
      </c>
      <c r="I1576" s="7">
        <v>0</v>
      </c>
      <c r="L1576" s="7">
        <v>2389556713</v>
      </c>
      <c r="M1576">
        <v>2</v>
      </c>
    </row>
    <row r="1577" spans="1:13" x14ac:dyDescent="0.25">
      <c r="A1577" t="s">
        <v>754</v>
      </c>
      <c r="B1577" t="s">
        <v>487</v>
      </c>
      <c r="C1577" t="s">
        <v>207</v>
      </c>
      <c r="D1577" t="s">
        <v>209</v>
      </c>
      <c r="E1577" t="s">
        <v>270</v>
      </c>
      <c r="F1577" t="s">
        <v>41</v>
      </c>
      <c r="G1577" s="8">
        <v>37988</v>
      </c>
      <c r="H1577" t="s">
        <v>42</v>
      </c>
      <c r="I1577" s="7">
        <v>0</v>
      </c>
      <c r="L1577" s="7">
        <v>5701620841</v>
      </c>
      <c r="M1577">
        <v>2</v>
      </c>
    </row>
    <row r="1578" spans="1:13" x14ac:dyDescent="0.25">
      <c r="A1578" t="s">
        <v>755</v>
      </c>
      <c r="B1578" t="s">
        <v>487</v>
      </c>
      <c r="C1578" t="s">
        <v>207</v>
      </c>
      <c r="D1578" t="s">
        <v>210</v>
      </c>
      <c r="E1578" t="s">
        <v>270</v>
      </c>
      <c r="F1578" t="s">
        <v>41</v>
      </c>
      <c r="G1578" s="8">
        <v>37988</v>
      </c>
      <c r="H1578" t="s">
        <v>42</v>
      </c>
      <c r="I1578" s="7">
        <v>0</v>
      </c>
      <c r="L1578" s="7">
        <v>326696832</v>
      </c>
      <c r="M1578">
        <v>2</v>
      </c>
    </row>
    <row r="1579" spans="1:13" x14ac:dyDescent="0.25">
      <c r="A1579" t="s">
        <v>756</v>
      </c>
      <c r="B1579" t="s">
        <v>487</v>
      </c>
      <c r="C1579" t="s">
        <v>207</v>
      </c>
      <c r="D1579" t="s">
        <v>211</v>
      </c>
      <c r="E1579" t="s">
        <v>269</v>
      </c>
      <c r="F1579" t="s">
        <v>41</v>
      </c>
      <c r="G1579" s="8">
        <v>37988</v>
      </c>
      <c r="H1579" t="s">
        <v>42</v>
      </c>
      <c r="I1579" s="7">
        <v>0</v>
      </c>
      <c r="L1579" s="7">
        <v>370042694916</v>
      </c>
      <c r="M1579">
        <v>2</v>
      </c>
    </row>
    <row r="1580" spans="1:13" x14ac:dyDescent="0.25">
      <c r="A1580" t="s">
        <v>757</v>
      </c>
      <c r="B1580" t="s">
        <v>487</v>
      </c>
      <c r="C1580" t="s">
        <v>207</v>
      </c>
      <c r="D1580" t="s">
        <v>385</v>
      </c>
      <c r="E1580" t="s">
        <v>270</v>
      </c>
      <c r="F1580" t="s">
        <v>41</v>
      </c>
      <c r="G1580" s="8">
        <v>37988</v>
      </c>
      <c r="H1580" t="s">
        <v>42</v>
      </c>
      <c r="I1580" s="7">
        <v>0</v>
      </c>
      <c r="L1580" s="7">
        <v>777116048</v>
      </c>
      <c r="M1580">
        <v>2</v>
      </c>
    </row>
    <row r="1581" spans="1:13" x14ac:dyDescent="0.25">
      <c r="A1581" t="s">
        <v>659</v>
      </c>
      <c r="B1581" t="s">
        <v>468</v>
      </c>
      <c r="C1581" t="s">
        <v>0</v>
      </c>
      <c r="D1581" t="s">
        <v>200</v>
      </c>
      <c r="E1581" t="s">
        <v>270</v>
      </c>
      <c r="F1581" t="s">
        <v>43</v>
      </c>
      <c r="G1581" s="8">
        <v>38354</v>
      </c>
      <c r="H1581" t="s">
        <v>44</v>
      </c>
      <c r="I1581" s="7">
        <v>16381555</v>
      </c>
      <c r="L1581" s="7">
        <v>50185283716</v>
      </c>
      <c r="M1581">
        <v>2</v>
      </c>
    </row>
    <row r="1582" spans="1:13" x14ac:dyDescent="0.25">
      <c r="A1582" t="s">
        <v>660</v>
      </c>
      <c r="B1582" t="s">
        <v>468</v>
      </c>
      <c r="C1582" t="s">
        <v>0</v>
      </c>
      <c r="D1582" t="s">
        <v>201</v>
      </c>
      <c r="E1582" t="s">
        <v>270</v>
      </c>
      <c r="F1582" t="s">
        <v>43</v>
      </c>
      <c r="G1582" s="8">
        <v>38354</v>
      </c>
      <c r="H1582" t="s">
        <v>44</v>
      </c>
      <c r="I1582" s="7">
        <v>84122419</v>
      </c>
      <c r="L1582" s="7">
        <v>89599596613</v>
      </c>
      <c r="M1582">
        <v>2</v>
      </c>
    </row>
    <row r="1583" spans="1:13" x14ac:dyDescent="0.25">
      <c r="A1583" t="s">
        <v>661</v>
      </c>
      <c r="B1583" t="s">
        <v>468</v>
      </c>
      <c r="C1583" t="s">
        <v>0</v>
      </c>
      <c r="D1583" t="s">
        <v>202</v>
      </c>
      <c r="E1583" t="s">
        <v>270</v>
      </c>
      <c r="F1583" t="s">
        <v>43</v>
      </c>
      <c r="G1583" s="8">
        <v>38354</v>
      </c>
      <c r="H1583" t="s">
        <v>44</v>
      </c>
      <c r="I1583" s="7">
        <v>80369487</v>
      </c>
      <c r="L1583" s="7">
        <v>44497385600</v>
      </c>
      <c r="M1583">
        <v>2</v>
      </c>
    </row>
    <row r="1584" spans="1:13" x14ac:dyDescent="0.25">
      <c r="A1584" t="s">
        <v>662</v>
      </c>
      <c r="B1584" t="s">
        <v>468</v>
      </c>
      <c r="C1584" t="s">
        <v>0</v>
      </c>
      <c r="D1584" t="s">
        <v>308</v>
      </c>
      <c r="E1584" t="s">
        <v>270</v>
      </c>
      <c r="F1584" t="s">
        <v>43</v>
      </c>
      <c r="G1584" s="8">
        <v>38354</v>
      </c>
      <c r="H1584" t="s">
        <v>44</v>
      </c>
      <c r="I1584" s="7">
        <v>975032</v>
      </c>
      <c r="L1584" s="7">
        <v>891110221</v>
      </c>
      <c r="M1584">
        <v>2</v>
      </c>
    </row>
    <row r="1585" spans="1:13" x14ac:dyDescent="0.25">
      <c r="A1585" t="s">
        <v>758</v>
      </c>
      <c r="B1585" t="s">
        <v>468</v>
      </c>
      <c r="C1585" t="s">
        <v>0</v>
      </c>
      <c r="D1585" t="s">
        <v>1</v>
      </c>
      <c r="E1585" t="s">
        <v>270</v>
      </c>
      <c r="F1585" t="s">
        <v>43</v>
      </c>
      <c r="G1585" s="8">
        <v>38354</v>
      </c>
      <c r="H1585" t="s">
        <v>44</v>
      </c>
      <c r="I1585" s="7">
        <v>44434390</v>
      </c>
      <c r="L1585" s="7">
        <v>33596222776</v>
      </c>
      <c r="M1585">
        <v>2</v>
      </c>
    </row>
    <row r="1586" spans="1:13" x14ac:dyDescent="0.25">
      <c r="A1586" t="s">
        <v>663</v>
      </c>
      <c r="B1586" t="s">
        <v>468</v>
      </c>
      <c r="C1586" t="s">
        <v>0</v>
      </c>
      <c r="D1586" t="s">
        <v>198</v>
      </c>
      <c r="E1586" t="s">
        <v>270</v>
      </c>
      <c r="F1586" t="s">
        <v>43</v>
      </c>
      <c r="G1586" s="8">
        <v>38354</v>
      </c>
      <c r="H1586" t="s">
        <v>44</v>
      </c>
      <c r="I1586" s="7">
        <v>1155418</v>
      </c>
      <c r="L1586" s="7">
        <v>1360016630</v>
      </c>
      <c r="M1586">
        <v>2</v>
      </c>
    </row>
    <row r="1587" spans="1:13" x14ac:dyDescent="0.25">
      <c r="A1587" t="s">
        <v>664</v>
      </c>
      <c r="B1587" t="s">
        <v>468</v>
      </c>
      <c r="C1587" t="s">
        <v>0</v>
      </c>
      <c r="D1587" t="s">
        <v>199</v>
      </c>
      <c r="E1587" t="s">
        <v>269</v>
      </c>
      <c r="F1587" s="8" t="s">
        <v>43</v>
      </c>
      <c r="G1587" s="8">
        <v>38354</v>
      </c>
      <c r="H1587" t="s">
        <v>44</v>
      </c>
      <c r="I1587" s="7">
        <v>164712807</v>
      </c>
      <c r="L1587" s="7">
        <v>195045422077</v>
      </c>
      <c r="M1587">
        <v>2</v>
      </c>
    </row>
    <row r="1588" spans="1:13" x14ac:dyDescent="0.25">
      <c r="A1588" t="s">
        <v>665</v>
      </c>
      <c r="B1588" t="s">
        <v>469</v>
      </c>
      <c r="C1588" t="s">
        <v>212</v>
      </c>
      <c r="D1588" t="s">
        <v>213</v>
      </c>
      <c r="E1588" t="s">
        <v>270</v>
      </c>
      <c r="F1588" s="8" t="s">
        <v>43</v>
      </c>
      <c r="G1588" s="8">
        <v>38354</v>
      </c>
      <c r="H1588" t="s">
        <v>44</v>
      </c>
      <c r="I1588" s="7">
        <v>1056000</v>
      </c>
      <c r="L1588" s="7">
        <v>1209774000</v>
      </c>
      <c r="M1588">
        <v>2</v>
      </c>
    </row>
    <row r="1589" spans="1:13" x14ac:dyDescent="0.25">
      <c r="A1589" t="s">
        <v>666</v>
      </c>
      <c r="B1589" t="s">
        <v>469</v>
      </c>
      <c r="C1589" t="s">
        <v>212</v>
      </c>
      <c r="D1589" t="s">
        <v>214</v>
      </c>
      <c r="E1589" t="s">
        <v>270</v>
      </c>
      <c r="F1589" s="8" t="s">
        <v>43</v>
      </c>
      <c r="G1589" s="8">
        <v>38354</v>
      </c>
      <c r="H1589" t="s">
        <v>44</v>
      </c>
      <c r="I1589" s="7">
        <v>9094000</v>
      </c>
      <c r="L1589" s="7">
        <v>10185099000</v>
      </c>
      <c r="M1589">
        <v>2</v>
      </c>
    </row>
    <row r="1590" spans="1:13" x14ac:dyDescent="0.25">
      <c r="A1590" t="s">
        <v>667</v>
      </c>
      <c r="B1590" t="s">
        <v>469</v>
      </c>
      <c r="C1590" t="s">
        <v>212</v>
      </c>
      <c r="D1590" t="s">
        <v>370</v>
      </c>
      <c r="E1590" t="s">
        <v>270</v>
      </c>
      <c r="F1590" s="8" t="s">
        <v>43</v>
      </c>
      <c r="G1590" s="8">
        <v>38354</v>
      </c>
      <c r="H1590" t="s">
        <v>44</v>
      </c>
      <c r="I1590" s="7">
        <v>23401000</v>
      </c>
      <c r="L1590" s="7">
        <v>7250762000</v>
      </c>
      <c r="M1590">
        <v>2</v>
      </c>
    </row>
    <row r="1591" spans="1:13" x14ac:dyDescent="0.25">
      <c r="A1591" t="s">
        <v>668</v>
      </c>
      <c r="B1591" t="s">
        <v>469</v>
      </c>
      <c r="C1591" t="s">
        <v>212</v>
      </c>
      <c r="D1591" t="s">
        <v>365</v>
      </c>
      <c r="E1591" t="s">
        <v>270</v>
      </c>
      <c r="F1591" s="8" t="s">
        <v>43</v>
      </c>
      <c r="G1591" s="8">
        <v>38354</v>
      </c>
      <c r="H1591" t="s">
        <v>44</v>
      </c>
      <c r="I1591" s="7">
        <v>35011000</v>
      </c>
      <c r="L1591" s="7">
        <v>22153880000</v>
      </c>
      <c r="M1591">
        <v>2</v>
      </c>
    </row>
    <row r="1592" spans="1:13" x14ac:dyDescent="0.25">
      <c r="A1592" t="s">
        <v>669</v>
      </c>
      <c r="B1592" t="s">
        <v>469</v>
      </c>
      <c r="C1592" t="s">
        <v>212</v>
      </c>
      <c r="D1592" t="s">
        <v>364</v>
      </c>
      <c r="E1592" t="s">
        <v>270</v>
      </c>
      <c r="F1592" t="s">
        <v>43</v>
      </c>
      <c r="G1592" s="8">
        <v>38354</v>
      </c>
      <c r="H1592" t="s">
        <v>44</v>
      </c>
      <c r="I1592" s="7">
        <v>34311000</v>
      </c>
      <c r="L1592" s="7">
        <v>31842258000</v>
      </c>
      <c r="M1592">
        <v>2</v>
      </c>
    </row>
    <row r="1593" spans="1:13" x14ac:dyDescent="0.25">
      <c r="A1593" t="s">
        <v>670</v>
      </c>
      <c r="B1593" t="s">
        <v>469</v>
      </c>
      <c r="C1593" t="s">
        <v>212</v>
      </c>
      <c r="D1593" t="s">
        <v>573</v>
      </c>
      <c r="E1593" t="s">
        <v>270</v>
      </c>
      <c r="F1593" t="s">
        <v>43</v>
      </c>
      <c r="G1593" s="8">
        <v>38354</v>
      </c>
      <c r="H1593" t="s">
        <v>44</v>
      </c>
      <c r="I1593" s="7">
        <v>20300000</v>
      </c>
      <c r="L1593" s="7">
        <v>16763779000</v>
      </c>
      <c r="M1593">
        <v>2</v>
      </c>
    </row>
    <row r="1594" spans="1:13" x14ac:dyDescent="0.25">
      <c r="A1594" t="s">
        <v>671</v>
      </c>
      <c r="B1594" t="s">
        <v>469</v>
      </c>
      <c r="C1594" t="s">
        <v>212</v>
      </c>
      <c r="D1594" t="s">
        <v>362</v>
      </c>
      <c r="E1594" t="s">
        <v>270</v>
      </c>
      <c r="F1594" t="s">
        <v>43</v>
      </c>
      <c r="G1594" s="8">
        <v>38354</v>
      </c>
      <c r="H1594" t="s">
        <v>44</v>
      </c>
      <c r="I1594" s="7">
        <v>48147000</v>
      </c>
      <c r="L1594" s="7">
        <v>58491556000</v>
      </c>
      <c r="M1594">
        <v>2</v>
      </c>
    </row>
    <row r="1595" spans="1:13" x14ac:dyDescent="0.25">
      <c r="A1595" t="s">
        <v>672</v>
      </c>
      <c r="B1595" t="s">
        <v>470</v>
      </c>
      <c r="C1595" t="s">
        <v>292</v>
      </c>
      <c r="D1595" t="s">
        <v>307</v>
      </c>
      <c r="E1595" t="s">
        <v>270</v>
      </c>
      <c r="F1595" t="s">
        <v>43</v>
      </c>
      <c r="G1595" s="8">
        <v>38354</v>
      </c>
      <c r="H1595" t="s">
        <v>44</v>
      </c>
      <c r="I1595" s="7">
        <v>0</v>
      </c>
      <c r="L1595" s="7">
        <v>9764336905</v>
      </c>
      <c r="M1595">
        <v>2</v>
      </c>
    </row>
    <row r="1596" spans="1:13" x14ac:dyDescent="0.25">
      <c r="A1596" t="s">
        <v>673</v>
      </c>
      <c r="B1596" t="s">
        <v>470</v>
      </c>
      <c r="C1596" t="s">
        <v>292</v>
      </c>
      <c r="D1596" t="s">
        <v>206</v>
      </c>
      <c r="E1596" t="s">
        <v>270</v>
      </c>
      <c r="F1596" s="8" t="s">
        <v>43</v>
      </c>
      <c r="G1596" s="8">
        <v>38354</v>
      </c>
      <c r="H1596" t="s">
        <v>44</v>
      </c>
      <c r="I1596" s="7">
        <v>0</v>
      </c>
      <c r="L1596" s="7">
        <v>5411649516</v>
      </c>
      <c r="M1596">
        <v>2</v>
      </c>
    </row>
    <row r="1597" spans="1:13" x14ac:dyDescent="0.25">
      <c r="A1597" t="s">
        <v>674</v>
      </c>
      <c r="B1597" t="s">
        <v>470</v>
      </c>
      <c r="C1597" t="s">
        <v>292</v>
      </c>
      <c r="D1597" t="s">
        <v>203</v>
      </c>
      <c r="E1597" t="s">
        <v>269</v>
      </c>
      <c r="F1597" s="8" t="s">
        <v>43</v>
      </c>
      <c r="G1597" s="8">
        <v>38354</v>
      </c>
      <c r="H1597" t="s">
        <v>44</v>
      </c>
      <c r="I1597" s="7">
        <v>115545021</v>
      </c>
      <c r="L1597" s="7">
        <v>599483569520</v>
      </c>
      <c r="M1597">
        <v>2</v>
      </c>
    </row>
    <row r="1598" spans="1:13" x14ac:dyDescent="0.25">
      <c r="A1598" t="s">
        <v>675</v>
      </c>
      <c r="B1598" t="s">
        <v>470</v>
      </c>
      <c r="C1598" t="s">
        <v>292</v>
      </c>
      <c r="D1598" t="s">
        <v>306</v>
      </c>
      <c r="E1598" t="s">
        <v>270</v>
      </c>
      <c r="F1598" s="8" t="s">
        <v>43</v>
      </c>
      <c r="G1598" s="8">
        <v>38354</v>
      </c>
      <c r="H1598" t="s">
        <v>44</v>
      </c>
      <c r="I1598" s="7">
        <v>0</v>
      </c>
      <c r="L1598" s="7">
        <v>9122399685</v>
      </c>
      <c r="M1598">
        <v>2</v>
      </c>
    </row>
    <row r="1599" spans="1:13" x14ac:dyDescent="0.25">
      <c r="A1599" t="s">
        <v>676</v>
      </c>
      <c r="B1599" t="s">
        <v>331</v>
      </c>
      <c r="C1599" t="s">
        <v>215</v>
      </c>
      <c r="D1599" t="s">
        <v>251</v>
      </c>
      <c r="E1599" t="s">
        <v>269</v>
      </c>
      <c r="F1599" s="8" t="s">
        <v>43</v>
      </c>
      <c r="G1599" s="8">
        <v>38354</v>
      </c>
      <c r="H1599" t="s">
        <v>44</v>
      </c>
      <c r="I1599" s="7">
        <v>26961050</v>
      </c>
      <c r="L1599" s="7">
        <v>310261377494</v>
      </c>
      <c r="M1599">
        <v>2</v>
      </c>
    </row>
    <row r="1600" spans="1:13" x14ac:dyDescent="0.25">
      <c r="A1600" t="s">
        <v>677</v>
      </c>
      <c r="B1600" t="s">
        <v>331</v>
      </c>
      <c r="C1600" t="s">
        <v>215</v>
      </c>
      <c r="D1600" t="s">
        <v>216</v>
      </c>
      <c r="E1600" t="s">
        <v>269</v>
      </c>
      <c r="F1600" s="8" t="s">
        <v>43</v>
      </c>
      <c r="G1600" s="8">
        <v>38354</v>
      </c>
      <c r="H1600" t="s">
        <v>44</v>
      </c>
      <c r="I1600" s="7">
        <v>0</v>
      </c>
      <c r="L1600" s="7">
        <v>15226914126</v>
      </c>
      <c r="M1600">
        <v>2</v>
      </c>
    </row>
    <row r="1601" spans="1:13" x14ac:dyDescent="0.25">
      <c r="A1601" t="s">
        <v>678</v>
      </c>
      <c r="B1601" t="s">
        <v>331</v>
      </c>
      <c r="C1601" t="s">
        <v>215</v>
      </c>
      <c r="D1601" t="s">
        <v>217</v>
      </c>
      <c r="E1601" t="s">
        <v>269</v>
      </c>
      <c r="F1601" t="s">
        <v>43</v>
      </c>
      <c r="G1601" s="8">
        <v>38354</v>
      </c>
      <c r="H1601" t="s">
        <v>44</v>
      </c>
      <c r="I1601" s="7">
        <v>5880474</v>
      </c>
      <c r="L1601" s="7">
        <v>67671087956</v>
      </c>
      <c r="M1601">
        <v>2</v>
      </c>
    </row>
    <row r="1602" spans="1:13" x14ac:dyDescent="0.25">
      <c r="A1602" t="s">
        <v>679</v>
      </c>
      <c r="B1602" t="s">
        <v>333</v>
      </c>
      <c r="C1602" t="s">
        <v>533</v>
      </c>
      <c r="D1602" t="s">
        <v>203</v>
      </c>
      <c r="E1602" t="s">
        <v>269</v>
      </c>
      <c r="F1602" t="s">
        <v>43</v>
      </c>
      <c r="G1602" s="8">
        <v>38354</v>
      </c>
      <c r="H1602" t="s">
        <v>44</v>
      </c>
      <c r="I1602" s="7">
        <v>101109000</v>
      </c>
      <c r="L1602" s="7">
        <v>60695593000</v>
      </c>
      <c r="M1602">
        <v>2</v>
      </c>
    </row>
    <row r="1603" spans="1:13" x14ac:dyDescent="0.25">
      <c r="A1603" t="s">
        <v>680</v>
      </c>
      <c r="B1603" t="s">
        <v>471</v>
      </c>
      <c r="C1603" t="s">
        <v>219</v>
      </c>
      <c r="D1603" t="s">
        <v>203</v>
      </c>
      <c r="E1603" t="s">
        <v>269</v>
      </c>
      <c r="F1603" t="s">
        <v>43</v>
      </c>
      <c r="G1603" s="8">
        <v>38354</v>
      </c>
      <c r="H1603" t="s">
        <v>44</v>
      </c>
      <c r="I1603" s="7">
        <v>59201873</v>
      </c>
      <c r="L1603" s="7">
        <v>278736778404</v>
      </c>
      <c r="M1603">
        <v>2</v>
      </c>
    </row>
    <row r="1604" spans="1:13" x14ac:dyDescent="0.25">
      <c r="A1604" t="s">
        <v>681</v>
      </c>
      <c r="B1604" t="s">
        <v>471</v>
      </c>
      <c r="C1604" t="s">
        <v>219</v>
      </c>
      <c r="D1604" t="s">
        <v>457</v>
      </c>
      <c r="E1604" t="s">
        <v>270</v>
      </c>
      <c r="F1604" t="s">
        <v>43</v>
      </c>
      <c r="G1604" s="8">
        <v>38354</v>
      </c>
      <c r="H1604" t="s">
        <v>44</v>
      </c>
      <c r="I1604" s="7">
        <v>0</v>
      </c>
      <c r="L1604" s="7">
        <v>150706287</v>
      </c>
      <c r="M1604">
        <v>2</v>
      </c>
    </row>
    <row r="1605" spans="1:13" x14ac:dyDescent="0.25">
      <c r="A1605" t="s">
        <v>682</v>
      </c>
      <c r="B1605" t="s">
        <v>471</v>
      </c>
      <c r="C1605" t="s">
        <v>219</v>
      </c>
      <c r="D1605" t="s">
        <v>381</v>
      </c>
      <c r="E1605" t="s">
        <v>270</v>
      </c>
      <c r="F1605" t="s">
        <v>43</v>
      </c>
      <c r="G1605" s="8">
        <v>38354</v>
      </c>
      <c r="H1605" t="s">
        <v>44</v>
      </c>
      <c r="I1605" s="7">
        <v>0</v>
      </c>
      <c r="L1605" s="7">
        <v>1331924172</v>
      </c>
      <c r="M1605">
        <v>2</v>
      </c>
    </row>
    <row r="1606" spans="1:13" x14ac:dyDescent="0.25">
      <c r="A1606" t="s">
        <v>683</v>
      </c>
      <c r="B1606" t="s">
        <v>472</v>
      </c>
      <c r="C1606" t="s">
        <v>220</v>
      </c>
      <c r="D1606" t="s">
        <v>221</v>
      </c>
      <c r="E1606" t="s">
        <v>270</v>
      </c>
      <c r="F1606" s="8" t="s">
        <v>43</v>
      </c>
      <c r="G1606" s="8">
        <v>38354</v>
      </c>
      <c r="H1606" t="s">
        <v>44</v>
      </c>
      <c r="I1606" s="7">
        <v>64914000</v>
      </c>
      <c r="L1606" s="7">
        <v>210379447000</v>
      </c>
      <c r="M1606">
        <v>2</v>
      </c>
    </row>
    <row r="1607" spans="1:13" x14ac:dyDescent="0.25">
      <c r="A1607" t="s">
        <v>684</v>
      </c>
      <c r="B1607" t="s">
        <v>472</v>
      </c>
      <c r="C1607" t="s">
        <v>220</v>
      </c>
      <c r="D1607" t="s">
        <v>222</v>
      </c>
      <c r="E1607" t="s">
        <v>270</v>
      </c>
      <c r="F1607" s="8" t="s">
        <v>43</v>
      </c>
      <c r="G1607" s="8">
        <v>38354</v>
      </c>
      <c r="H1607" t="s">
        <v>44</v>
      </c>
      <c r="I1607" s="7">
        <v>9391000</v>
      </c>
      <c r="L1607" s="7">
        <v>35195197000</v>
      </c>
      <c r="M1607">
        <v>2</v>
      </c>
    </row>
    <row r="1608" spans="1:13" x14ac:dyDescent="0.25">
      <c r="A1608" t="s">
        <v>685</v>
      </c>
      <c r="B1608" t="s">
        <v>472</v>
      </c>
      <c r="C1608" t="s">
        <v>220</v>
      </c>
      <c r="D1608" t="s">
        <v>223</v>
      </c>
      <c r="E1608" t="s">
        <v>270</v>
      </c>
      <c r="F1608" s="8" t="s">
        <v>43</v>
      </c>
      <c r="G1608" s="8">
        <v>38354</v>
      </c>
      <c r="H1608" t="s">
        <v>44</v>
      </c>
      <c r="I1608" s="7">
        <v>12682000</v>
      </c>
      <c r="L1608" s="7">
        <v>54187851000</v>
      </c>
      <c r="M1608">
        <v>2</v>
      </c>
    </row>
    <row r="1609" spans="1:13" x14ac:dyDescent="0.25">
      <c r="A1609" t="s">
        <v>686</v>
      </c>
      <c r="B1609" t="s">
        <v>472</v>
      </c>
      <c r="C1609" t="s">
        <v>220</v>
      </c>
      <c r="D1609" t="s">
        <v>224</v>
      </c>
      <c r="E1609" t="s">
        <v>270</v>
      </c>
      <c r="F1609" s="8" t="s">
        <v>43</v>
      </c>
      <c r="G1609" s="8">
        <v>38354</v>
      </c>
      <c r="H1609" t="s">
        <v>44</v>
      </c>
      <c r="I1609" s="7">
        <v>2375000</v>
      </c>
      <c r="L1609" s="7">
        <v>3835522000</v>
      </c>
      <c r="M1609">
        <v>2</v>
      </c>
    </row>
    <row r="1610" spans="1:13" x14ac:dyDescent="0.25">
      <c r="A1610" t="s">
        <v>687</v>
      </c>
      <c r="B1610" t="s">
        <v>472</v>
      </c>
      <c r="C1610" t="s">
        <v>220</v>
      </c>
      <c r="D1610" t="s">
        <v>305</v>
      </c>
      <c r="E1610" t="s">
        <v>270</v>
      </c>
      <c r="F1610" s="8" t="s">
        <v>43</v>
      </c>
      <c r="G1610" s="8">
        <v>38354</v>
      </c>
      <c r="H1610" t="s">
        <v>44</v>
      </c>
      <c r="I1610" s="7">
        <v>1044767000</v>
      </c>
      <c r="L1610" s="7">
        <v>0</v>
      </c>
      <c r="M1610">
        <v>2</v>
      </c>
    </row>
    <row r="1611" spans="1:13" x14ac:dyDescent="0.25">
      <c r="A1611" t="s">
        <v>688</v>
      </c>
      <c r="B1611" t="s">
        <v>472</v>
      </c>
      <c r="C1611" t="s">
        <v>220</v>
      </c>
      <c r="D1611" t="s">
        <v>203</v>
      </c>
      <c r="E1611" t="s">
        <v>269</v>
      </c>
      <c r="F1611" t="s">
        <v>43</v>
      </c>
      <c r="G1611" s="8">
        <v>38354</v>
      </c>
      <c r="H1611" t="s">
        <v>44</v>
      </c>
      <c r="I1611" s="7">
        <v>54231000</v>
      </c>
      <c r="L1611" s="7">
        <v>150910896000</v>
      </c>
      <c r="M1611">
        <v>2</v>
      </c>
    </row>
    <row r="1612" spans="1:13" x14ac:dyDescent="0.25">
      <c r="A1612" t="s">
        <v>689</v>
      </c>
      <c r="B1612" t="s">
        <v>473</v>
      </c>
      <c r="C1612" t="s">
        <v>225</v>
      </c>
      <c r="D1612" t="s">
        <v>366</v>
      </c>
      <c r="E1612" t="s">
        <v>270</v>
      </c>
      <c r="F1612" t="s">
        <v>43</v>
      </c>
      <c r="G1612" s="8">
        <v>38354</v>
      </c>
      <c r="H1612" t="s">
        <v>44</v>
      </c>
      <c r="I1612" s="7">
        <v>0</v>
      </c>
      <c r="L1612" s="7">
        <v>3439632410</v>
      </c>
      <c r="M1612">
        <v>2</v>
      </c>
    </row>
    <row r="1613" spans="1:13" x14ac:dyDescent="0.25">
      <c r="A1613" t="s">
        <v>690</v>
      </c>
      <c r="B1613" t="s">
        <v>473</v>
      </c>
      <c r="C1613" t="s">
        <v>225</v>
      </c>
      <c r="D1613" t="s">
        <v>367</v>
      </c>
      <c r="E1613" t="s">
        <v>270</v>
      </c>
      <c r="F1613" t="s">
        <v>43</v>
      </c>
      <c r="G1613" s="8">
        <v>38354</v>
      </c>
      <c r="H1613" t="s">
        <v>44</v>
      </c>
      <c r="I1613" s="7">
        <v>0</v>
      </c>
      <c r="L1613" s="7">
        <v>3601903742</v>
      </c>
      <c r="M1613">
        <v>2</v>
      </c>
    </row>
    <row r="1614" spans="1:13" x14ac:dyDescent="0.25">
      <c r="A1614" t="s">
        <v>691</v>
      </c>
      <c r="B1614" t="s">
        <v>473</v>
      </c>
      <c r="C1614" t="s">
        <v>225</v>
      </c>
      <c r="D1614" t="s">
        <v>373</v>
      </c>
      <c r="E1614" t="s">
        <v>270</v>
      </c>
      <c r="F1614" t="s">
        <v>43</v>
      </c>
      <c r="G1614" s="8">
        <v>38354</v>
      </c>
      <c r="H1614" t="s">
        <v>44</v>
      </c>
      <c r="I1614" s="7">
        <v>0</v>
      </c>
      <c r="L1614" s="7">
        <v>2032897322</v>
      </c>
      <c r="M1614">
        <v>2</v>
      </c>
    </row>
    <row r="1615" spans="1:13" x14ac:dyDescent="0.25">
      <c r="A1615" t="s">
        <v>692</v>
      </c>
      <c r="B1615" t="s">
        <v>473</v>
      </c>
      <c r="C1615" t="s">
        <v>225</v>
      </c>
      <c r="D1615" t="s">
        <v>203</v>
      </c>
      <c r="E1615" t="s">
        <v>269</v>
      </c>
      <c r="F1615" t="s">
        <v>43</v>
      </c>
      <c r="G1615" s="8">
        <v>38354</v>
      </c>
      <c r="H1615" t="s">
        <v>44</v>
      </c>
      <c r="I1615" s="7">
        <v>460397721</v>
      </c>
      <c r="L1615" s="7">
        <v>983182712065</v>
      </c>
      <c r="M1615">
        <v>2</v>
      </c>
    </row>
    <row r="1616" spans="1:13" x14ac:dyDescent="0.25">
      <c r="A1616" t="s">
        <v>693</v>
      </c>
      <c r="B1616" t="s">
        <v>474</v>
      </c>
      <c r="C1616" t="s">
        <v>226</v>
      </c>
      <c r="D1616" t="s">
        <v>227</v>
      </c>
      <c r="E1616" t="s">
        <v>270</v>
      </c>
      <c r="F1616" t="s">
        <v>43</v>
      </c>
      <c r="G1616" s="8">
        <v>38354</v>
      </c>
      <c r="H1616" t="s">
        <v>44</v>
      </c>
      <c r="I1616" s="7">
        <v>0</v>
      </c>
      <c r="L1616" s="7">
        <v>1565286544</v>
      </c>
      <c r="M1616">
        <v>2</v>
      </c>
    </row>
    <row r="1617" spans="1:13" x14ac:dyDescent="0.25">
      <c r="A1617" t="s">
        <v>694</v>
      </c>
      <c r="B1617" t="s">
        <v>474</v>
      </c>
      <c r="C1617" t="s">
        <v>226</v>
      </c>
      <c r="D1617" t="s">
        <v>301</v>
      </c>
      <c r="E1617" t="s">
        <v>270</v>
      </c>
      <c r="F1617" t="s">
        <v>43</v>
      </c>
      <c r="G1617" s="8">
        <v>38354</v>
      </c>
      <c r="H1617" t="s">
        <v>44</v>
      </c>
      <c r="I1617" s="7">
        <v>0</v>
      </c>
      <c r="L1617" s="7">
        <v>4154359457</v>
      </c>
      <c r="M1617">
        <v>2</v>
      </c>
    </row>
    <row r="1618" spans="1:13" x14ac:dyDescent="0.25">
      <c r="A1618" t="s">
        <v>695</v>
      </c>
      <c r="B1618" t="s">
        <v>474</v>
      </c>
      <c r="C1618" t="s">
        <v>226</v>
      </c>
      <c r="D1618" t="s">
        <v>229</v>
      </c>
      <c r="E1618" t="s">
        <v>270</v>
      </c>
      <c r="F1618" t="s">
        <v>43</v>
      </c>
      <c r="G1618" s="8">
        <v>38354</v>
      </c>
      <c r="H1618" t="s">
        <v>44</v>
      </c>
      <c r="I1618" s="7">
        <v>0</v>
      </c>
      <c r="L1618" s="7">
        <v>4178737190</v>
      </c>
      <c r="M1618">
        <v>2</v>
      </c>
    </row>
    <row r="1619" spans="1:13" x14ac:dyDescent="0.25">
      <c r="A1619" t="s">
        <v>696</v>
      </c>
      <c r="B1619" t="s">
        <v>474</v>
      </c>
      <c r="C1619" t="s">
        <v>226</v>
      </c>
      <c r="D1619" t="s">
        <v>230</v>
      </c>
      <c r="E1619" t="s">
        <v>270</v>
      </c>
      <c r="F1619" t="s">
        <v>43</v>
      </c>
      <c r="G1619" s="8">
        <v>38354</v>
      </c>
      <c r="H1619" t="s">
        <v>44</v>
      </c>
      <c r="I1619" s="7">
        <v>0</v>
      </c>
      <c r="L1619" s="7">
        <v>46078829939</v>
      </c>
      <c r="M1619">
        <v>2</v>
      </c>
    </row>
    <row r="1620" spans="1:13" x14ac:dyDescent="0.25">
      <c r="A1620" t="s">
        <v>697</v>
      </c>
      <c r="B1620" t="s">
        <v>474</v>
      </c>
      <c r="C1620" t="s">
        <v>226</v>
      </c>
      <c r="D1620" t="s">
        <v>231</v>
      </c>
      <c r="E1620" t="s">
        <v>270</v>
      </c>
      <c r="F1620" t="s">
        <v>43</v>
      </c>
      <c r="G1620" s="8">
        <v>38354</v>
      </c>
      <c r="H1620" t="s">
        <v>44</v>
      </c>
      <c r="I1620" s="7">
        <v>0</v>
      </c>
      <c r="L1620" s="7">
        <v>733170416</v>
      </c>
      <c r="M1620">
        <v>2</v>
      </c>
    </row>
    <row r="1621" spans="1:13" x14ac:dyDescent="0.25">
      <c r="A1621" t="s">
        <v>698</v>
      </c>
      <c r="B1621" t="s">
        <v>474</v>
      </c>
      <c r="C1621" t="s">
        <v>226</v>
      </c>
      <c r="D1621" t="s">
        <v>232</v>
      </c>
      <c r="E1621" t="s">
        <v>270</v>
      </c>
      <c r="F1621" s="8" t="s">
        <v>43</v>
      </c>
      <c r="G1621" s="8">
        <v>38354</v>
      </c>
      <c r="H1621" t="s">
        <v>44</v>
      </c>
      <c r="I1621" s="7">
        <v>0</v>
      </c>
      <c r="L1621" s="7">
        <v>4596812359</v>
      </c>
      <c r="M1621">
        <v>2</v>
      </c>
    </row>
    <row r="1622" spans="1:13" x14ac:dyDescent="0.25">
      <c r="A1622" t="s">
        <v>699</v>
      </c>
      <c r="B1622" t="s">
        <v>474</v>
      </c>
      <c r="C1622" t="s">
        <v>226</v>
      </c>
      <c r="D1622" t="s">
        <v>233</v>
      </c>
      <c r="E1622" t="s">
        <v>270</v>
      </c>
      <c r="F1622" s="8" t="s">
        <v>43</v>
      </c>
      <c r="G1622" s="8">
        <v>38354</v>
      </c>
      <c r="H1622" t="s">
        <v>44</v>
      </c>
      <c r="I1622" s="7">
        <v>0</v>
      </c>
      <c r="L1622" s="7">
        <v>6739103718</v>
      </c>
      <c r="M1622">
        <v>2</v>
      </c>
    </row>
    <row r="1623" spans="1:13" x14ac:dyDescent="0.25">
      <c r="A1623" t="s">
        <v>700</v>
      </c>
      <c r="B1623" t="s">
        <v>474</v>
      </c>
      <c r="C1623" t="s">
        <v>226</v>
      </c>
      <c r="D1623" t="s">
        <v>234</v>
      </c>
      <c r="E1623" t="s">
        <v>270</v>
      </c>
      <c r="F1623" s="8" t="s">
        <v>43</v>
      </c>
      <c r="G1623" s="8">
        <v>38354</v>
      </c>
      <c r="H1623" t="s">
        <v>44</v>
      </c>
      <c r="I1623" s="7">
        <v>0</v>
      </c>
      <c r="L1623" s="7">
        <v>8239367205</v>
      </c>
      <c r="M1623">
        <v>2</v>
      </c>
    </row>
    <row r="1624" spans="1:13" x14ac:dyDescent="0.25">
      <c r="A1624" t="s">
        <v>701</v>
      </c>
      <c r="B1624" t="s">
        <v>474</v>
      </c>
      <c r="C1624" t="s">
        <v>226</v>
      </c>
      <c r="D1624" t="s">
        <v>235</v>
      </c>
      <c r="E1624" t="s">
        <v>270</v>
      </c>
      <c r="F1624" s="8" t="s">
        <v>43</v>
      </c>
      <c r="G1624" s="8">
        <v>38354</v>
      </c>
      <c r="H1624" t="s">
        <v>44</v>
      </c>
      <c r="I1624" s="7">
        <v>0</v>
      </c>
      <c r="L1624" s="7">
        <v>7955312120</v>
      </c>
      <c r="M1624">
        <v>2</v>
      </c>
    </row>
    <row r="1625" spans="1:13" x14ac:dyDescent="0.25">
      <c r="A1625" t="s">
        <v>702</v>
      </c>
      <c r="B1625" t="s">
        <v>474</v>
      </c>
      <c r="C1625" t="s">
        <v>226</v>
      </c>
      <c r="D1625" t="s">
        <v>570</v>
      </c>
      <c r="E1625" t="s">
        <v>270</v>
      </c>
      <c r="F1625" s="8" t="s">
        <v>43</v>
      </c>
      <c r="G1625" s="8">
        <v>38354</v>
      </c>
      <c r="H1625" t="s">
        <v>44</v>
      </c>
      <c r="I1625" s="7">
        <v>0</v>
      </c>
      <c r="L1625" s="7">
        <v>186808058</v>
      </c>
      <c r="M1625">
        <v>2</v>
      </c>
    </row>
    <row r="1626" spans="1:13" x14ac:dyDescent="0.25">
      <c r="A1626" t="s">
        <v>703</v>
      </c>
      <c r="B1626" t="s">
        <v>475</v>
      </c>
      <c r="C1626" t="s">
        <v>236</v>
      </c>
      <c r="D1626" t="s">
        <v>628</v>
      </c>
      <c r="E1626" t="s">
        <v>270</v>
      </c>
      <c r="F1626" t="s">
        <v>43</v>
      </c>
      <c r="G1626" s="8">
        <v>38354</v>
      </c>
      <c r="H1626" t="s">
        <v>44</v>
      </c>
      <c r="I1626" s="7">
        <v>0</v>
      </c>
      <c r="L1626" s="7">
        <v>33391986272</v>
      </c>
      <c r="M1626">
        <v>2</v>
      </c>
    </row>
    <row r="1627" spans="1:13" x14ac:dyDescent="0.25">
      <c r="A1627" t="s">
        <v>704</v>
      </c>
      <c r="B1627" t="s">
        <v>475</v>
      </c>
      <c r="C1627" t="s">
        <v>236</v>
      </c>
      <c r="D1627" t="s">
        <v>629</v>
      </c>
      <c r="E1627" t="s">
        <v>270</v>
      </c>
      <c r="F1627" t="s">
        <v>43</v>
      </c>
      <c r="G1627" s="8">
        <v>38354</v>
      </c>
      <c r="H1627" t="s">
        <v>44</v>
      </c>
      <c r="I1627" s="7">
        <v>0</v>
      </c>
      <c r="L1627" s="7">
        <v>28433897982</v>
      </c>
      <c r="M1627">
        <v>2</v>
      </c>
    </row>
    <row r="1628" spans="1:13" x14ac:dyDescent="0.25">
      <c r="A1628" t="s">
        <v>705</v>
      </c>
      <c r="B1628" t="s">
        <v>475</v>
      </c>
      <c r="C1628" t="s">
        <v>236</v>
      </c>
      <c r="D1628" t="s">
        <v>630</v>
      </c>
      <c r="E1628" t="s">
        <v>270</v>
      </c>
      <c r="F1628" t="s">
        <v>43</v>
      </c>
      <c r="G1628" s="8">
        <v>38354</v>
      </c>
      <c r="H1628" t="s">
        <v>44</v>
      </c>
      <c r="I1628" s="7">
        <v>0</v>
      </c>
      <c r="L1628" s="7">
        <v>41655996484</v>
      </c>
      <c r="M1628">
        <v>2</v>
      </c>
    </row>
    <row r="1629" spans="1:13" x14ac:dyDescent="0.25">
      <c r="A1629" t="s">
        <v>706</v>
      </c>
      <c r="B1629" t="s">
        <v>475</v>
      </c>
      <c r="C1629" t="s">
        <v>236</v>
      </c>
      <c r="D1629" t="s">
        <v>631</v>
      </c>
      <c r="E1629" t="s">
        <v>270</v>
      </c>
      <c r="F1629" t="s">
        <v>43</v>
      </c>
      <c r="G1629" s="8">
        <v>38354</v>
      </c>
      <c r="H1629" t="s">
        <v>44</v>
      </c>
      <c r="I1629" s="7">
        <v>0</v>
      </c>
      <c r="L1629" s="7">
        <v>17683096128</v>
      </c>
      <c r="M1629">
        <v>2</v>
      </c>
    </row>
    <row r="1630" spans="1:13" x14ac:dyDescent="0.25">
      <c r="A1630" t="s">
        <v>707</v>
      </c>
      <c r="B1630" t="s">
        <v>475</v>
      </c>
      <c r="C1630" t="s">
        <v>236</v>
      </c>
      <c r="D1630" t="s">
        <v>632</v>
      </c>
      <c r="E1630" t="s">
        <v>269</v>
      </c>
      <c r="F1630" t="s">
        <v>43</v>
      </c>
      <c r="G1630" s="8">
        <v>38354</v>
      </c>
      <c r="H1630" t="s">
        <v>44</v>
      </c>
      <c r="I1630" s="7">
        <v>0</v>
      </c>
      <c r="L1630" s="7">
        <v>38791266538</v>
      </c>
      <c r="M1630">
        <v>2</v>
      </c>
    </row>
    <row r="1631" spans="1:13" x14ac:dyDescent="0.25">
      <c r="A1631" t="s">
        <v>708</v>
      </c>
      <c r="B1631" t="s">
        <v>476</v>
      </c>
      <c r="C1631" t="s">
        <v>237</v>
      </c>
      <c r="D1631" t="s">
        <v>242</v>
      </c>
      <c r="E1631" t="s">
        <v>270</v>
      </c>
      <c r="F1631" t="s">
        <v>43</v>
      </c>
      <c r="G1631" s="8">
        <v>38354</v>
      </c>
      <c r="H1631" t="s">
        <v>44</v>
      </c>
      <c r="I1631" s="7">
        <v>0</v>
      </c>
      <c r="L1631" s="7">
        <v>77422761</v>
      </c>
      <c r="M1631">
        <v>2</v>
      </c>
    </row>
    <row r="1632" spans="1:13" x14ac:dyDescent="0.25">
      <c r="A1632" t="s">
        <v>709</v>
      </c>
      <c r="B1632" t="s">
        <v>476</v>
      </c>
      <c r="C1632" t="s">
        <v>237</v>
      </c>
      <c r="D1632" t="s">
        <v>228</v>
      </c>
      <c r="E1632" t="s">
        <v>270</v>
      </c>
      <c r="F1632" t="s">
        <v>43</v>
      </c>
      <c r="G1632" s="8">
        <v>38354</v>
      </c>
      <c r="H1632" t="s">
        <v>44</v>
      </c>
      <c r="I1632" s="7">
        <v>0</v>
      </c>
      <c r="L1632" s="7">
        <v>2672173342</v>
      </c>
      <c r="M1632">
        <v>2</v>
      </c>
    </row>
    <row r="1633" spans="1:13" x14ac:dyDescent="0.25">
      <c r="A1633" t="s">
        <v>710</v>
      </c>
      <c r="B1633" t="s">
        <v>476</v>
      </c>
      <c r="C1633" t="s">
        <v>237</v>
      </c>
      <c r="D1633" t="s">
        <v>464</v>
      </c>
      <c r="E1633" t="s">
        <v>270</v>
      </c>
      <c r="F1633" t="s">
        <v>43</v>
      </c>
      <c r="G1633" s="8">
        <v>38354</v>
      </c>
      <c r="H1633" t="s">
        <v>44</v>
      </c>
      <c r="I1633" s="7">
        <v>0</v>
      </c>
      <c r="L1633" s="7">
        <v>1120256617</v>
      </c>
      <c r="M1633">
        <v>2</v>
      </c>
    </row>
    <row r="1634" spans="1:13" x14ac:dyDescent="0.25">
      <c r="A1634" t="s">
        <v>711</v>
      </c>
      <c r="B1634" t="s">
        <v>476</v>
      </c>
      <c r="C1634" t="s">
        <v>237</v>
      </c>
      <c r="D1634" t="s">
        <v>238</v>
      </c>
      <c r="E1634" t="s">
        <v>270</v>
      </c>
      <c r="F1634" t="s">
        <v>43</v>
      </c>
      <c r="G1634" s="8">
        <v>38354</v>
      </c>
      <c r="H1634" t="s">
        <v>44</v>
      </c>
      <c r="I1634" s="7">
        <v>0</v>
      </c>
      <c r="L1634" s="7">
        <v>858542993</v>
      </c>
      <c r="M1634">
        <v>2</v>
      </c>
    </row>
    <row r="1635" spans="1:13" x14ac:dyDescent="0.25">
      <c r="A1635" t="s">
        <v>712</v>
      </c>
      <c r="B1635" t="s">
        <v>476</v>
      </c>
      <c r="C1635" t="s">
        <v>237</v>
      </c>
      <c r="D1635" t="s">
        <v>239</v>
      </c>
      <c r="E1635" t="s">
        <v>270</v>
      </c>
      <c r="F1635" t="s">
        <v>43</v>
      </c>
      <c r="G1635" s="8">
        <v>38354</v>
      </c>
      <c r="H1635" t="s">
        <v>44</v>
      </c>
      <c r="I1635" s="7">
        <v>0</v>
      </c>
      <c r="L1635" s="7">
        <v>857579764</v>
      </c>
      <c r="M1635">
        <v>2</v>
      </c>
    </row>
    <row r="1636" spans="1:13" x14ac:dyDescent="0.25">
      <c r="A1636" t="s">
        <v>713</v>
      </c>
      <c r="B1636" t="s">
        <v>476</v>
      </c>
      <c r="C1636" t="s">
        <v>237</v>
      </c>
      <c r="D1636" t="s">
        <v>240</v>
      </c>
      <c r="E1636" t="s">
        <v>270</v>
      </c>
      <c r="F1636" s="8" t="s">
        <v>43</v>
      </c>
      <c r="G1636" s="8">
        <v>38354</v>
      </c>
      <c r="H1636" t="s">
        <v>44</v>
      </c>
      <c r="I1636" s="7">
        <v>0</v>
      </c>
      <c r="L1636" s="7">
        <v>93471759</v>
      </c>
      <c r="M1636">
        <v>2</v>
      </c>
    </row>
    <row r="1637" spans="1:13" x14ac:dyDescent="0.25">
      <c r="A1637" t="s">
        <v>714</v>
      </c>
      <c r="B1637" t="s">
        <v>476</v>
      </c>
      <c r="C1637" t="s">
        <v>237</v>
      </c>
      <c r="D1637" t="s">
        <v>241</v>
      </c>
      <c r="E1637" t="s">
        <v>270</v>
      </c>
      <c r="F1637" s="8" t="s">
        <v>43</v>
      </c>
      <c r="G1637" s="8">
        <v>38354</v>
      </c>
      <c r="H1637" t="s">
        <v>44</v>
      </c>
      <c r="I1637" s="7">
        <v>0</v>
      </c>
      <c r="L1637" s="7">
        <v>53446428</v>
      </c>
      <c r="M1637">
        <v>2</v>
      </c>
    </row>
    <row r="1638" spans="1:13" x14ac:dyDescent="0.25">
      <c r="A1638" t="s">
        <v>715</v>
      </c>
      <c r="B1638" t="s">
        <v>477</v>
      </c>
      <c r="C1638" t="s">
        <v>243</v>
      </c>
      <c r="D1638" t="s">
        <v>378</v>
      </c>
      <c r="E1638" t="s">
        <v>270</v>
      </c>
      <c r="F1638" s="8" t="s">
        <v>43</v>
      </c>
      <c r="G1638" s="8">
        <v>38354</v>
      </c>
      <c r="H1638" t="s">
        <v>44</v>
      </c>
      <c r="I1638" s="7">
        <v>0</v>
      </c>
      <c r="L1638" s="7">
        <v>3795039921</v>
      </c>
      <c r="M1638">
        <v>2</v>
      </c>
    </row>
    <row r="1639" spans="1:13" x14ac:dyDescent="0.25">
      <c r="A1639" t="s">
        <v>716</v>
      </c>
      <c r="B1639" t="s">
        <v>477</v>
      </c>
      <c r="C1639" t="s">
        <v>243</v>
      </c>
      <c r="D1639" t="s">
        <v>360</v>
      </c>
      <c r="E1639" t="s">
        <v>270</v>
      </c>
      <c r="F1639" s="8" t="s">
        <v>43</v>
      </c>
      <c r="G1639" s="8">
        <v>38354</v>
      </c>
      <c r="H1639" t="s">
        <v>44</v>
      </c>
      <c r="I1639" s="7">
        <v>0</v>
      </c>
      <c r="L1639" s="7">
        <v>4697527012</v>
      </c>
      <c r="M1639">
        <v>2</v>
      </c>
    </row>
    <row r="1640" spans="1:13" x14ac:dyDescent="0.25">
      <c r="A1640" t="s">
        <v>717</v>
      </c>
      <c r="B1640" t="s">
        <v>477</v>
      </c>
      <c r="C1640" t="s">
        <v>243</v>
      </c>
      <c r="D1640" t="s">
        <v>581</v>
      </c>
      <c r="E1640" t="s">
        <v>270</v>
      </c>
      <c r="F1640" s="8" t="s">
        <v>43</v>
      </c>
      <c r="G1640" s="8">
        <v>38354</v>
      </c>
      <c r="H1640" t="s">
        <v>44</v>
      </c>
      <c r="I1640" s="7">
        <v>0</v>
      </c>
      <c r="L1640" s="7">
        <v>89940181951</v>
      </c>
      <c r="M1640">
        <v>2</v>
      </c>
    </row>
    <row r="1641" spans="1:13" x14ac:dyDescent="0.25">
      <c r="A1641" t="s">
        <v>718</v>
      </c>
      <c r="B1641" t="s">
        <v>246</v>
      </c>
      <c r="C1641" t="s">
        <v>246</v>
      </c>
      <c r="D1641" t="s">
        <v>203</v>
      </c>
      <c r="E1641" t="s">
        <v>269</v>
      </c>
      <c r="F1641" t="s">
        <v>43</v>
      </c>
      <c r="G1641" s="8">
        <v>38354</v>
      </c>
      <c r="H1641" t="s">
        <v>44</v>
      </c>
      <c r="I1641" s="7">
        <v>0</v>
      </c>
      <c r="L1641" s="7">
        <v>42773601120</v>
      </c>
      <c r="M1641">
        <v>2</v>
      </c>
    </row>
    <row r="1642" spans="1:13" x14ac:dyDescent="0.25">
      <c r="A1642" t="s">
        <v>719</v>
      </c>
      <c r="B1642" t="s">
        <v>478</v>
      </c>
      <c r="C1642" t="s">
        <v>244</v>
      </c>
      <c r="D1642" t="s">
        <v>245</v>
      </c>
      <c r="E1642" t="s">
        <v>269</v>
      </c>
      <c r="F1642" t="s">
        <v>43</v>
      </c>
      <c r="G1642" s="8">
        <v>38354</v>
      </c>
      <c r="H1642" t="s">
        <v>44</v>
      </c>
      <c r="I1642" s="7">
        <v>1573000</v>
      </c>
      <c r="L1642" s="7">
        <v>69558139000</v>
      </c>
      <c r="M1642">
        <v>2</v>
      </c>
    </row>
    <row r="1643" spans="1:13" x14ac:dyDescent="0.25">
      <c r="A1643" t="s">
        <v>720</v>
      </c>
      <c r="B1643" t="s">
        <v>478</v>
      </c>
      <c r="C1643" t="s">
        <v>244</v>
      </c>
      <c r="D1643" t="s">
        <v>460</v>
      </c>
      <c r="E1643" t="s">
        <v>269</v>
      </c>
      <c r="F1643" t="s">
        <v>43</v>
      </c>
      <c r="G1643" s="8">
        <v>38354</v>
      </c>
      <c r="H1643" t="s">
        <v>44</v>
      </c>
      <c r="I1643" s="7">
        <v>3157000</v>
      </c>
      <c r="L1643" s="7">
        <v>40918920000</v>
      </c>
      <c r="M1643">
        <v>2</v>
      </c>
    </row>
    <row r="1644" spans="1:13" x14ac:dyDescent="0.25">
      <c r="A1644" t="s">
        <v>721</v>
      </c>
      <c r="B1644" t="s">
        <v>479</v>
      </c>
      <c r="C1644" t="s">
        <v>247</v>
      </c>
      <c r="D1644" t="s">
        <v>203</v>
      </c>
      <c r="E1644" t="s">
        <v>269</v>
      </c>
      <c r="F1644" t="s">
        <v>43</v>
      </c>
      <c r="G1644" s="8">
        <v>38354</v>
      </c>
      <c r="H1644" t="s">
        <v>44</v>
      </c>
      <c r="I1644" s="7">
        <v>20111000</v>
      </c>
      <c r="L1644" s="7">
        <v>20401799000</v>
      </c>
      <c r="M1644">
        <v>2</v>
      </c>
    </row>
    <row r="1645" spans="1:13" x14ac:dyDescent="0.25">
      <c r="A1645" t="s">
        <v>722</v>
      </c>
      <c r="B1645" t="s">
        <v>480</v>
      </c>
      <c r="C1645" t="s">
        <v>268</v>
      </c>
      <c r="D1645" t="s">
        <v>203</v>
      </c>
      <c r="E1645" t="s">
        <v>269</v>
      </c>
      <c r="F1645" t="s">
        <v>43</v>
      </c>
      <c r="G1645" s="8">
        <v>38354</v>
      </c>
      <c r="H1645" t="s">
        <v>44</v>
      </c>
      <c r="I1645" s="7">
        <v>0</v>
      </c>
      <c r="L1645" s="7">
        <v>14029578005</v>
      </c>
      <c r="M1645">
        <v>2</v>
      </c>
    </row>
    <row r="1646" spans="1:13" x14ac:dyDescent="0.25">
      <c r="A1646" t="s">
        <v>723</v>
      </c>
      <c r="B1646" t="s">
        <v>481</v>
      </c>
      <c r="C1646" t="s">
        <v>248</v>
      </c>
      <c r="D1646" t="s">
        <v>203</v>
      </c>
      <c r="E1646" t="s">
        <v>269</v>
      </c>
      <c r="F1646" t="s">
        <v>43</v>
      </c>
      <c r="G1646" s="8">
        <v>38354</v>
      </c>
      <c r="H1646" t="s">
        <v>44</v>
      </c>
      <c r="I1646" s="7">
        <v>42194000</v>
      </c>
      <c r="L1646" s="7">
        <v>24360197000</v>
      </c>
      <c r="M1646">
        <v>2</v>
      </c>
    </row>
    <row r="1647" spans="1:13" x14ac:dyDescent="0.25">
      <c r="A1647" t="s">
        <v>724</v>
      </c>
      <c r="B1647" t="s">
        <v>482</v>
      </c>
      <c r="C1647" t="s">
        <v>249</v>
      </c>
      <c r="D1647" t="s">
        <v>203</v>
      </c>
      <c r="E1647" t="s">
        <v>269</v>
      </c>
      <c r="F1647" t="s">
        <v>43</v>
      </c>
      <c r="G1647" s="8">
        <v>38354</v>
      </c>
      <c r="H1647" t="s">
        <v>44</v>
      </c>
      <c r="I1647" s="7">
        <v>2272227</v>
      </c>
      <c r="L1647" s="7">
        <v>91622025169</v>
      </c>
      <c r="M1647">
        <v>2</v>
      </c>
    </row>
    <row r="1648" spans="1:13" x14ac:dyDescent="0.25">
      <c r="A1648" t="s">
        <v>725</v>
      </c>
      <c r="B1648" t="s">
        <v>330</v>
      </c>
      <c r="C1648" t="s">
        <v>250</v>
      </c>
      <c r="D1648" t="s">
        <v>252</v>
      </c>
      <c r="E1648" t="s">
        <v>270</v>
      </c>
      <c r="F1648" t="s">
        <v>43</v>
      </c>
      <c r="G1648" s="8">
        <v>38354</v>
      </c>
      <c r="H1648" t="s">
        <v>44</v>
      </c>
      <c r="I1648" s="7">
        <v>0</v>
      </c>
      <c r="L1648" s="7">
        <v>10772268571</v>
      </c>
      <c r="M1648">
        <v>2</v>
      </c>
    </row>
    <row r="1649" spans="1:13" x14ac:dyDescent="0.25">
      <c r="A1649" t="s">
        <v>726</v>
      </c>
      <c r="B1649" t="s">
        <v>330</v>
      </c>
      <c r="C1649" t="s">
        <v>250</v>
      </c>
      <c r="D1649" t="s">
        <v>253</v>
      </c>
      <c r="E1649" t="s">
        <v>270</v>
      </c>
      <c r="F1649" t="s">
        <v>43</v>
      </c>
      <c r="G1649" s="8">
        <v>38354</v>
      </c>
      <c r="H1649" t="s">
        <v>44</v>
      </c>
      <c r="I1649" s="7">
        <v>0</v>
      </c>
      <c r="L1649" s="7">
        <v>3480752374</v>
      </c>
      <c r="M1649">
        <v>2</v>
      </c>
    </row>
    <row r="1650" spans="1:13" x14ac:dyDescent="0.25">
      <c r="A1650" t="s">
        <v>727</v>
      </c>
      <c r="B1650" t="s">
        <v>330</v>
      </c>
      <c r="C1650" t="s">
        <v>250</v>
      </c>
      <c r="D1650" t="s">
        <v>254</v>
      </c>
      <c r="E1650" t="s">
        <v>270</v>
      </c>
      <c r="F1650" t="s">
        <v>43</v>
      </c>
      <c r="G1650" s="8">
        <v>38354</v>
      </c>
      <c r="H1650" t="s">
        <v>44</v>
      </c>
      <c r="I1650" s="7">
        <v>0</v>
      </c>
      <c r="L1650" s="7">
        <v>13604302435</v>
      </c>
      <c r="M1650">
        <v>2</v>
      </c>
    </row>
    <row r="1651" spans="1:13" x14ac:dyDescent="0.25">
      <c r="A1651" t="s">
        <v>728</v>
      </c>
      <c r="B1651" t="s">
        <v>330</v>
      </c>
      <c r="C1651" t="s">
        <v>250</v>
      </c>
      <c r="D1651" t="s">
        <v>633</v>
      </c>
      <c r="E1651" t="s">
        <v>269</v>
      </c>
      <c r="F1651" t="s">
        <v>43</v>
      </c>
      <c r="G1651" s="8">
        <v>38354</v>
      </c>
      <c r="H1651" t="s">
        <v>44</v>
      </c>
      <c r="I1651" s="7">
        <v>228488329</v>
      </c>
      <c r="L1651" s="7">
        <v>1140113184125</v>
      </c>
      <c r="M1651">
        <v>2</v>
      </c>
    </row>
    <row r="1652" spans="1:13" x14ac:dyDescent="0.25">
      <c r="A1652" t="s">
        <v>729</v>
      </c>
      <c r="B1652" t="s">
        <v>330</v>
      </c>
      <c r="C1652" t="s">
        <v>250</v>
      </c>
      <c r="D1652" t="s">
        <v>634</v>
      </c>
      <c r="E1652" t="s">
        <v>269</v>
      </c>
      <c r="F1652" t="s">
        <v>43</v>
      </c>
      <c r="G1652" s="8">
        <v>38354</v>
      </c>
      <c r="H1652" t="s">
        <v>44</v>
      </c>
      <c r="I1652" s="7">
        <v>261391362</v>
      </c>
      <c r="L1652" s="7">
        <v>237174933919</v>
      </c>
      <c r="M1652">
        <v>2</v>
      </c>
    </row>
    <row r="1653" spans="1:13" x14ac:dyDescent="0.25">
      <c r="A1653" t="s">
        <v>730</v>
      </c>
      <c r="B1653" t="s">
        <v>330</v>
      </c>
      <c r="C1653" t="s">
        <v>250</v>
      </c>
      <c r="D1653" t="s">
        <v>599</v>
      </c>
      <c r="E1653" t="s">
        <v>270</v>
      </c>
      <c r="F1653" t="s">
        <v>43</v>
      </c>
      <c r="G1653" s="8">
        <v>38354</v>
      </c>
      <c r="H1653" t="s">
        <v>44</v>
      </c>
      <c r="I1653" s="7">
        <v>0</v>
      </c>
      <c r="L1653" s="7">
        <v>49186447</v>
      </c>
      <c r="M1653">
        <v>2</v>
      </c>
    </row>
    <row r="1654" spans="1:13" x14ac:dyDescent="0.25">
      <c r="A1654" t="s">
        <v>731</v>
      </c>
      <c r="B1654" t="s">
        <v>483</v>
      </c>
      <c r="C1654" t="s">
        <v>255</v>
      </c>
      <c r="D1654" t="s">
        <v>205</v>
      </c>
      <c r="E1654" t="s">
        <v>270</v>
      </c>
      <c r="F1654" t="s">
        <v>43</v>
      </c>
      <c r="G1654" s="8">
        <v>38354</v>
      </c>
      <c r="H1654" t="s">
        <v>44</v>
      </c>
      <c r="I1654" s="7">
        <v>0</v>
      </c>
      <c r="L1654" s="7">
        <v>6917962126</v>
      </c>
      <c r="M1654">
        <v>2</v>
      </c>
    </row>
    <row r="1655" spans="1:13" x14ac:dyDescent="0.25">
      <c r="A1655" t="s">
        <v>732</v>
      </c>
      <c r="B1655" t="s">
        <v>483</v>
      </c>
      <c r="C1655" t="s">
        <v>255</v>
      </c>
      <c r="D1655" t="s">
        <v>203</v>
      </c>
      <c r="E1655" t="s">
        <v>269</v>
      </c>
      <c r="F1655" t="s">
        <v>43</v>
      </c>
      <c r="G1655" s="8">
        <v>38354</v>
      </c>
      <c r="H1655" t="s">
        <v>44</v>
      </c>
      <c r="I1655" s="7">
        <v>0</v>
      </c>
      <c r="L1655" s="7">
        <v>2428869723</v>
      </c>
      <c r="M1655">
        <v>2</v>
      </c>
    </row>
    <row r="1656" spans="1:13" x14ac:dyDescent="0.25">
      <c r="A1656" t="s">
        <v>733</v>
      </c>
      <c r="B1656" t="s">
        <v>636</v>
      </c>
      <c r="C1656" t="s">
        <v>635</v>
      </c>
      <c r="D1656" t="s">
        <v>304</v>
      </c>
      <c r="E1656" t="s">
        <v>270</v>
      </c>
      <c r="F1656" t="s">
        <v>43</v>
      </c>
      <c r="G1656" s="8">
        <v>38354</v>
      </c>
      <c r="H1656" t="s">
        <v>44</v>
      </c>
      <c r="I1656" s="7">
        <v>0</v>
      </c>
      <c r="L1656" s="7">
        <v>4565783313</v>
      </c>
      <c r="M1656">
        <v>2</v>
      </c>
    </row>
    <row r="1657" spans="1:13" x14ac:dyDescent="0.25">
      <c r="A1657" t="s">
        <v>734</v>
      </c>
      <c r="B1657" t="s">
        <v>636</v>
      </c>
      <c r="C1657" t="s">
        <v>635</v>
      </c>
      <c r="D1657" t="s">
        <v>303</v>
      </c>
      <c r="E1657" t="s">
        <v>270</v>
      </c>
      <c r="F1657" t="s">
        <v>43</v>
      </c>
      <c r="G1657" s="8">
        <v>38354</v>
      </c>
      <c r="H1657" t="s">
        <v>44</v>
      </c>
      <c r="I1657" s="7">
        <v>0</v>
      </c>
      <c r="L1657" s="7">
        <v>3476303006</v>
      </c>
      <c r="M1657">
        <v>2</v>
      </c>
    </row>
    <row r="1658" spans="1:13" x14ac:dyDescent="0.25">
      <c r="A1658" t="s">
        <v>735</v>
      </c>
      <c r="B1658" t="s">
        <v>636</v>
      </c>
      <c r="C1658" t="s">
        <v>635</v>
      </c>
      <c r="D1658" t="s">
        <v>302</v>
      </c>
      <c r="E1658" t="s">
        <v>270</v>
      </c>
      <c r="F1658" t="s">
        <v>43</v>
      </c>
      <c r="G1658" s="8">
        <v>38354</v>
      </c>
      <c r="H1658" t="s">
        <v>44</v>
      </c>
      <c r="I1658" s="7">
        <v>0</v>
      </c>
      <c r="L1658" s="7">
        <v>2100767205</v>
      </c>
      <c r="M1658">
        <v>2</v>
      </c>
    </row>
    <row r="1659" spans="1:13" x14ac:dyDescent="0.25">
      <c r="A1659" t="s">
        <v>736</v>
      </c>
      <c r="B1659" t="s">
        <v>636</v>
      </c>
      <c r="C1659" t="s">
        <v>635</v>
      </c>
      <c r="D1659" t="s">
        <v>205</v>
      </c>
      <c r="E1659" t="s">
        <v>270</v>
      </c>
      <c r="F1659" t="s">
        <v>43</v>
      </c>
      <c r="G1659" s="8">
        <v>38354</v>
      </c>
      <c r="H1659" t="s">
        <v>44</v>
      </c>
      <c r="I1659" s="7">
        <v>2147492</v>
      </c>
      <c r="L1659" s="7">
        <v>20886055390</v>
      </c>
      <c r="M1659">
        <v>2</v>
      </c>
    </row>
    <row r="1660" spans="1:13" x14ac:dyDescent="0.25">
      <c r="A1660" t="s">
        <v>737</v>
      </c>
      <c r="B1660" t="s">
        <v>636</v>
      </c>
      <c r="C1660" t="s">
        <v>635</v>
      </c>
      <c r="D1660" t="s">
        <v>203</v>
      </c>
      <c r="E1660" t="s">
        <v>269</v>
      </c>
      <c r="F1660" t="s">
        <v>43</v>
      </c>
      <c r="G1660" s="8">
        <v>38354</v>
      </c>
      <c r="H1660" t="s">
        <v>44</v>
      </c>
      <c r="I1660" s="7">
        <v>129191819</v>
      </c>
      <c r="L1660" s="7">
        <v>1256491994424</v>
      </c>
      <c r="M1660">
        <v>2</v>
      </c>
    </row>
    <row r="1661" spans="1:13" x14ac:dyDescent="0.25">
      <c r="A1661" t="s">
        <v>738</v>
      </c>
      <c r="B1661" t="s">
        <v>484</v>
      </c>
      <c r="C1661" t="s">
        <v>256</v>
      </c>
      <c r="D1661" t="s">
        <v>208</v>
      </c>
      <c r="E1661" t="s">
        <v>270</v>
      </c>
      <c r="F1661" t="s">
        <v>43</v>
      </c>
      <c r="G1661" s="8">
        <v>38354</v>
      </c>
      <c r="H1661" t="s">
        <v>44</v>
      </c>
      <c r="I1661" s="7">
        <v>0</v>
      </c>
      <c r="L1661" s="7">
        <v>429346911</v>
      </c>
      <c r="M1661">
        <v>2</v>
      </c>
    </row>
    <row r="1662" spans="1:13" x14ac:dyDescent="0.25">
      <c r="A1662" t="s">
        <v>739</v>
      </c>
      <c r="B1662" t="s">
        <v>484</v>
      </c>
      <c r="C1662" t="s">
        <v>256</v>
      </c>
      <c r="D1662" t="s">
        <v>209</v>
      </c>
      <c r="E1662" t="s">
        <v>270</v>
      </c>
      <c r="F1662" t="s">
        <v>43</v>
      </c>
      <c r="G1662" s="8">
        <v>38354</v>
      </c>
      <c r="H1662" t="s">
        <v>44</v>
      </c>
      <c r="I1662" s="7">
        <v>0</v>
      </c>
      <c r="L1662" s="7">
        <v>630379359</v>
      </c>
      <c r="M1662">
        <v>2</v>
      </c>
    </row>
    <row r="1663" spans="1:13" x14ac:dyDescent="0.25">
      <c r="A1663" t="s">
        <v>740</v>
      </c>
      <c r="B1663" t="s">
        <v>484</v>
      </c>
      <c r="C1663" t="s">
        <v>256</v>
      </c>
      <c r="D1663" t="s">
        <v>203</v>
      </c>
      <c r="E1663" t="s">
        <v>269</v>
      </c>
      <c r="F1663" t="s">
        <v>43</v>
      </c>
      <c r="G1663" s="8">
        <v>38354</v>
      </c>
      <c r="H1663" t="s">
        <v>44</v>
      </c>
      <c r="I1663" s="7">
        <v>13703374</v>
      </c>
      <c r="L1663" s="7">
        <v>88224453830</v>
      </c>
      <c r="M1663">
        <v>2</v>
      </c>
    </row>
    <row r="1664" spans="1:13" x14ac:dyDescent="0.25">
      <c r="A1664" t="s">
        <v>741</v>
      </c>
      <c r="B1664" t="s">
        <v>485</v>
      </c>
      <c r="C1664" t="s">
        <v>257</v>
      </c>
      <c r="D1664" t="s">
        <v>258</v>
      </c>
      <c r="E1664" t="s">
        <v>270</v>
      </c>
      <c r="F1664" t="s">
        <v>43</v>
      </c>
      <c r="G1664" s="8">
        <v>38354</v>
      </c>
      <c r="H1664" t="s">
        <v>44</v>
      </c>
      <c r="I1664" s="7">
        <v>0</v>
      </c>
      <c r="L1664" s="7">
        <v>2398957441</v>
      </c>
      <c r="M1664">
        <v>2</v>
      </c>
    </row>
    <row r="1665" spans="1:13" x14ac:dyDescent="0.25">
      <c r="A1665" t="s">
        <v>742</v>
      </c>
      <c r="B1665" t="s">
        <v>485</v>
      </c>
      <c r="C1665" t="s">
        <v>257</v>
      </c>
      <c r="D1665" t="s">
        <v>259</v>
      </c>
      <c r="E1665" t="s">
        <v>270</v>
      </c>
      <c r="F1665" s="8" t="s">
        <v>43</v>
      </c>
      <c r="G1665" s="8">
        <v>38354</v>
      </c>
      <c r="H1665" t="s">
        <v>44</v>
      </c>
      <c r="I1665" s="7">
        <v>0</v>
      </c>
      <c r="L1665" s="7">
        <v>87556207</v>
      </c>
      <c r="M1665">
        <v>2</v>
      </c>
    </row>
    <row r="1666" spans="1:13" x14ac:dyDescent="0.25">
      <c r="A1666" t="s">
        <v>743</v>
      </c>
      <c r="B1666" t="s">
        <v>485</v>
      </c>
      <c r="C1666" t="s">
        <v>257</v>
      </c>
      <c r="D1666" t="s">
        <v>260</v>
      </c>
      <c r="E1666" t="s">
        <v>270</v>
      </c>
      <c r="F1666" s="8" t="s">
        <v>43</v>
      </c>
      <c r="G1666" s="8">
        <v>38354</v>
      </c>
      <c r="H1666" t="s">
        <v>44</v>
      </c>
      <c r="I1666" s="7">
        <v>0</v>
      </c>
      <c r="L1666" s="7">
        <v>145097351</v>
      </c>
      <c r="M1666">
        <v>2</v>
      </c>
    </row>
    <row r="1667" spans="1:13" x14ac:dyDescent="0.25">
      <c r="A1667" t="s">
        <v>744</v>
      </c>
      <c r="B1667" t="s">
        <v>485</v>
      </c>
      <c r="C1667" t="s">
        <v>257</v>
      </c>
      <c r="D1667" t="s">
        <v>261</v>
      </c>
      <c r="E1667" t="s">
        <v>270</v>
      </c>
      <c r="F1667" s="8" t="s">
        <v>43</v>
      </c>
      <c r="G1667" s="8">
        <v>38354</v>
      </c>
      <c r="H1667" t="s">
        <v>44</v>
      </c>
      <c r="I1667" s="7">
        <v>0</v>
      </c>
      <c r="L1667" s="7">
        <v>88988160</v>
      </c>
      <c r="M1667">
        <v>2</v>
      </c>
    </row>
    <row r="1668" spans="1:13" x14ac:dyDescent="0.25">
      <c r="A1668" t="s">
        <v>745</v>
      </c>
      <c r="B1668" t="s">
        <v>486</v>
      </c>
      <c r="C1668" t="s">
        <v>262</v>
      </c>
      <c r="D1668" t="s">
        <v>263</v>
      </c>
      <c r="E1668" t="s">
        <v>270</v>
      </c>
      <c r="F1668" s="8" t="s">
        <v>43</v>
      </c>
      <c r="G1668" s="8">
        <v>38354</v>
      </c>
      <c r="H1668" t="s">
        <v>44</v>
      </c>
      <c r="I1668" s="7">
        <v>0</v>
      </c>
      <c r="L1668" s="7">
        <v>27282552000</v>
      </c>
      <c r="M1668">
        <v>2</v>
      </c>
    </row>
    <row r="1669" spans="1:13" x14ac:dyDescent="0.25">
      <c r="A1669" t="s">
        <v>746</v>
      </c>
      <c r="B1669" t="s">
        <v>486</v>
      </c>
      <c r="C1669" t="s">
        <v>262</v>
      </c>
      <c r="D1669" t="s">
        <v>264</v>
      </c>
      <c r="E1669" t="s">
        <v>270</v>
      </c>
      <c r="F1669" s="8" t="s">
        <v>43</v>
      </c>
      <c r="G1669" s="8">
        <v>38354</v>
      </c>
      <c r="H1669" t="s">
        <v>44</v>
      </c>
      <c r="I1669" s="7">
        <v>0</v>
      </c>
      <c r="L1669" s="7">
        <v>5427913000</v>
      </c>
      <c r="M1669">
        <v>2</v>
      </c>
    </row>
    <row r="1670" spans="1:13" x14ac:dyDescent="0.25">
      <c r="A1670" t="s">
        <v>747</v>
      </c>
      <c r="B1670" t="s">
        <v>486</v>
      </c>
      <c r="C1670" t="s">
        <v>262</v>
      </c>
      <c r="D1670" t="s">
        <v>265</v>
      </c>
      <c r="E1670" t="s">
        <v>270</v>
      </c>
      <c r="F1670" t="s">
        <v>43</v>
      </c>
      <c r="G1670" s="8">
        <v>38354</v>
      </c>
      <c r="H1670" t="s">
        <v>44</v>
      </c>
      <c r="I1670" s="7">
        <v>0</v>
      </c>
      <c r="L1670" s="7">
        <v>950652000</v>
      </c>
      <c r="M1670">
        <v>2</v>
      </c>
    </row>
    <row r="1671" spans="1:13" x14ac:dyDescent="0.25">
      <c r="A1671" t="s">
        <v>748</v>
      </c>
      <c r="B1671" t="s">
        <v>486</v>
      </c>
      <c r="C1671" t="s">
        <v>262</v>
      </c>
      <c r="D1671" t="s">
        <v>203</v>
      </c>
      <c r="E1671" t="s">
        <v>269</v>
      </c>
      <c r="F1671" t="s">
        <v>43</v>
      </c>
      <c r="G1671" s="8">
        <v>38354</v>
      </c>
      <c r="H1671" t="s">
        <v>44</v>
      </c>
      <c r="I1671" s="7">
        <v>0</v>
      </c>
      <c r="L1671" s="7">
        <v>134097058000</v>
      </c>
      <c r="M1671">
        <v>2</v>
      </c>
    </row>
    <row r="1672" spans="1:13" x14ac:dyDescent="0.25">
      <c r="A1672" t="s">
        <v>749</v>
      </c>
      <c r="B1672" t="s">
        <v>332</v>
      </c>
      <c r="C1672" t="s">
        <v>266</v>
      </c>
      <c r="D1672" t="s">
        <v>267</v>
      </c>
      <c r="E1672" t="s">
        <v>270</v>
      </c>
      <c r="F1672" t="s">
        <v>43</v>
      </c>
      <c r="G1672" s="8">
        <v>38354</v>
      </c>
      <c r="H1672" t="s">
        <v>44</v>
      </c>
      <c r="I1672" s="7">
        <v>0</v>
      </c>
      <c r="L1672" s="7">
        <v>2421364394</v>
      </c>
      <c r="M1672">
        <v>2</v>
      </c>
    </row>
    <row r="1673" spans="1:13" x14ac:dyDescent="0.25">
      <c r="A1673" t="s">
        <v>750</v>
      </c>
      <c r="B1673" t="s">
        <v>332</v>
      </c>
      <c r="C1673" t="s">
        <v>266</v>
      </c>
      <c r="D1673" t="s">
        <v>590</v>
      </c>
      <c r="E1673" t="s">
        <v>270</v>
      </c>
      <c r="F1673" t="s">
        <v>43</v>
      </c>
      <c r="G1673" s="8">
        <v>38354</v>
      </c>
      <c r="H1673" t="s">
        <v>44</v>
      </c>
      <c r="I1673" s="7">
        <v>0</v>
      </c>
      <c r="L1673" s="7">
        <v>1946905414</v>
      </c>
      <c r="M1673">
        <v>2</v>
      </c>
    </row>
    <row r="1674" spans="1:13" x14ac:dyDescent="0.25">
      <c r="A1674" t="s">
        <v>751</v>
      </c>
      <c r="B1674" t="s">
        <v>332</v>
      </c>
      <c r="C1674" t="s">
        <v>266</v>
      </c>
      <c r="D1674" t="s">
        <v>582</v>
      </c>
      <c r="E1674" t="s">
        <v>270</v>
      </c>
      <c r="F1674" t="s">
        <v>43</v>
      </c>
      <c r="G1674" s="8">
        <v>38354</v>
      </c>
      <c r="H1674" t="s">
        <v>44</v>
      </c>
      <c r="I1674" s="7">
        <v>0</v>
      </c>
      <c r="L1674" s="7">
        <v>102527329</v>
      </c>
      <c r="M1674">
        <v>2</v>
      </c>
    </row>
    <row r="1675" spans="1:13" x14ac:dyDescent="0.25">
      <c r="A1675" t="s">
        <v>752</v>
      </c>
      <c r="B1675" t="s">
        <v>332</v>
      </c>
      <c r="C1675" t="s">
        <v>266</v>
      </c>
      <c r="D1675" t="s">
        <v>203</v>
      </c>
      <c r="E1675" t="s">
        <v>269</v>
      </c>
      <c r="F1675" t="s">
        <v>43</v>
      </c>
      <c r="G1675" s="8">
        <v>38354</v>
      </c>
      <c r="H1675" t="s">
        <v>44</v>
      </c>
      <c r="I1675" s="7">
        <v>0</v>
      </c>
      <c r="L1675" s="7">
        <v>260926476812</v>
      </c>
      <c r="M1675">
        <v>2</v>
      </c>
    </row>
    <row r="1676" spans="1:13" x14ac:dyDescent="0.25">
      <c r="A1676" t="s">
        <v>753</v>
      </c>
      <c r="B1676" t="s">
        <v>487</v>
      </c>
      <c r="C1676" t="s">
        <v>207</v>
      </c>
      <c r="D1676" t="s">
        <v>208</v>
      </c>
      <c r="E1676" t="s">
        <v>270</v>
      </c>
      <c r="F1676" t="s">
        <v>43</v>
      </c>
      <c r="G1676" s="8">
        <v>38354</v>
      </c>
      <c r="H1676" t="s">
        <v>44</v>
      </c>
      <c r="I1676" s="7">
        <v>0</v>
      </c>
      <c r="L1676" s="7">
        <v>2389556713</v>
      </c>
      <c r="M1676">
        <v>2</v>
      </c>
    </row>
    <row r="1677" spans="1:13" x14ac:dyDescent="0.25">
      <c r="A1677" t="s">
        <v>754</v>
      </c>
      <c r="B1677" t="s">
        <v>487</v>
      </c>
      <c r="C1677" t="s">
        <v>207</v>
      </c>
      <c r="D1677" t="s">
        <v>209</v>
      </c>
      <c r="E1677" t="s">
        <v>270</v>
      </c>
      <c r="F1677" t="s">
        <v>43</v>
      </c>
      <c r="G1677" s="8">
        <v>38354</v>
      </c>
      <c r="H1677" t="s">
        <v>44</v>
      </c>
      <c r="I1677" s="7">
        <v>0</v>
      </c>
      <c r="L1677" s="7">
        <v>5701620841</v>
      </c>
      <c r="M1677">
        <v>2</v>
      </c>
    </row>
    <row r="1678" spans="1:13" x14ac:dyDescent="0.25">
      <c r="A1678" t="s">
        <v>755</v>
      </c>
      <c r="B1678" t="s">
        <v>487</v>
      </c>
      <c r="C1678" t="s">
        <v>207</v>
      </c>
      <c r="D1678" t="s">
        <v>210</v>
      </c>
      <c r="E1678" t="s">
        <v>270</v>
      </c>
      <c r="F1678" t="s">
        <v>43</v>
      </c>
      <c r="G1678" s="8">
        <v>38354</v>
      </c>
      <c r="H1678" t="s">
        <v>44</v>
      </c>
      <c r="I1678" s="7">
        <v>0</v>
      </c>
      <c r="L1678" s="7">
        <v>326696832</v>
      </c>
      <c r="M1678">
        <v>2</v>
      </c>
    </row>
    <row r="1679" spans="1:13" x14ac:dyDescent="0.25">
      <c r="A1679" t="s">
        <v>756</v>
      </c>
      <c r="B1679" t="s">
        <v>487</v>
      </c>
      <c r="C1679" t="s">
        <v>207</v>
      </c>
      <c r="D1679" t="s">
        <v>211</v>
      </c>
      <c r="E1679" t="s">
        <v>269</v>
      </c>
      <c r="F1679" t="s">
        <v>43</v>
      </c>
      <c r="G1679" s="8">
        <v>38354</v>
      </c>
      <c r="H1679" t="s">
        <v>44</v>
      </c>
      <c r="I1679" s="7">
        <v>0</v>
      </c>
      <c r="L1679" s="7">
        <v>370042694916</v>
      </c>
      <c r="M1679">
        <v>2</v>
      </c>
    </row>
    <row r="1680" spans="1:13" x14ac:dyDescent="0.25">
      <c r="A1680" t="s">
        <v>757</v>
      </c>
      <c r="B1680" t="s">
        <v>487</v>
      </c>
      <c r="C1680" t="s">
        <v>207</v>
      </c>
      <c r="D1680" t="s">
        <v>385</v>
      </c>
      <c r="E1680" t="s">
        <v>270</v>
      </c>
      <c r="F1680" t="s">
        <v>43</v>
      </c>
      <c r="G1680" s="8">
        <v>38354</v>
      </c>
      <c r="H1680" t="s">
        <v>44</v>
      </c>
      <c r="I1680" s="7">
        <v>0</v>
      </c>
      <c r="L1680" s="7">
        <v>777116048</v>
      </c>
      <c r="M1680">
        <v>2</v>
      </c>
    </row>
    <row r="1681" spans="1:13" x14ac:dyDescent="0.25">
      <c r="A1681" t="s">
        <v>659</v>
      </c>
      <c r="B1681" t="s">
        <v>468</v>
      </c>
      <c r="C1681" t="s">
        <v>0</v>
      </c>
      <c r="D1681" t="s">
        <v>200</v>
      </c>
      <c r="E1681" t="s">
        <v>270</v>
      </c>
      <c r="F1681" t="s">
        <v>45</v>
      </c>
      <c r="G1681" s="8">
        <v>38719</v>
      </c>
      <c r="H1681" t="s">
        <v>46</v>
      </c>
      <c r="I1681" s="7">
        <v>16911838</v>
      </c>
      <c r="L1681" s="7">
        <v>50185283716</v>
      </c>
      <c r="M1681">
        <v>2</v>
      </c>
    </row>
    <row r="1682" spans="1:13" x14ac:dyDescent="0.25">
      <c r="A1682" t="s">
        <v>660</v>
      </c>
      <c r="B1682" t="s">
        <v>468</v>
      </c>
      <c r="C1682" t="s">
        <v>0</v>
      </c>
      <c r="D1682" t="s">
        <v>201</v>
      </c>
      <c r="E1682" t="s">
        <v>270</v>
      </c>
      <c r="F1682" t="s">
        <v>45</v>
      </c>
      <c r="G1682" s="8">
        <v>38719</v>
      </c>
      <c r="H1682" t="s">
        <v>46</v>
      </c>
      <c r="I1682" s="7">
        <v>8454839</v>
      </c>
      <c r="L1682" s="7">
        <v>89599596613</v>
      </c>
      <c r="M1682">
        <v>2</v>
      </c>
    </row>
    <row r="1683" spans="1:13" x14ac:dyDescent="0.25">
      <c r="A1683" t="s">
        <v>661</v>
      </c>
      <c r="B1683" t="s">
        <v>468</v>
      </c>
      <c r="C1683" t="s">
        <v>0</v>
      </c>
      <c r="D1683" t="s">
        <v>202</v>
      </c>
      <c r="E1683" t="s">
        <v>270</v>
      </c>
      <c r="F1683" t="s">
        <v>45</v>
      </c>
      <c r="G1683" s="8">
        <v>38719</v>
      </c>
      <c r="H1683" t="s">
        <v>46</v>
      </c>
      <c r="I1683" s="7">
        <v>5280267</v>
      </c>
      <c r="L1683" s="7">
        <v>44497385600</v>
      </c>
      <c r="M1683">
        <v>2</v>
      </c>
    </row>
    <row r="1684" spans="1:13" x14ac:dyDescent="0.25">
      <c r="A1684" t="s">
        <v>662</v>
      </c>
      <c r="B1684" t="s">
        <v>468</v>
      </c>
      <c r="C1684" t="s">
        <v>0</v>
      </c>
      <c r="D1684" t="s">
        <v>308</v>
      </c>
      <c r="E1684" t="s">
        <v>270</v>
      </c>
      <c r="F1684" t="s">
        <v>45</v>
      </c>
      <c r="G1684" s="8">
        <v>38719</v>
      </c>
      <c r="H1684" t="s">
        <v>46</v>
      </c>
      <c r="I1684" s="7">
        <v>4534730</v>
      </c>
      <c r="L1684" s="7">
        <v>891110221</v>
      </c>
      <c r="M1684">
        <v>2</v>
      </c>
    </row>
    <row r="1685" spans="1:13" x14ac:dyDescent="0.25">
      <c r="A1685" t="s">
        <v>758</v>
      </c>
      <c r="B1685" t="s">
        <v>468</v>
      </c>
      <c r="C1685" t="s">
        <v>0</v>
      </c>
      <c r="D1685" t="s">
        <v>1</v>
      </c>
      <c r="E1685" t="s">
        <v>270</v>
      </c>
      <c r="F1685" t="s">
        <v>45</v>
      </c>
      <c r="G1685" s="8">
        <v>38719</v>
      </c>
      <c r="H1685" t="s">
        <v>46</v>
      </c>
      <c r="I1685" s="7">
        <v>5875685</v>
      </c>
      <c r="L1685" s="7">
        <v>33596222776</v>
      </c>
      <c r="M1685">
        <v>2</v>
      </c>
    </row>
    <row r="1686" spans="1:13" x14ac:dyDescent="0.25">
      <c r="A1686" t="s">
        <v>663</v>
      </c>
      <c r="B1686" t="s">
        <v>468</v>
      </c>
      <c r="C1686" t="s">
        <v>0</v>
      </c>
      <c r="D1686" t="s">
        <v>198</v>
      </c>
      <c r="E1686" t="s">
        <v>270</v>
      </c>
      <c r="F1686" t="s">
        <v>45</v>
      </c>
      <c r="G1686" s="8">
        <v>38719</v>
      </c>
      <c r="H1686" t="s">
        <v>46</v>
      </c>
      <c r="I1686" s="7">
        <v>204599</v>
      </c>
      <c r="L1686" s="7">
        <v>1360016630</v>
      </c>
      <c r="M1686">
        <v>2</v>
      </c>
    </row>
    <row r="1687" spans="1:13" x14ac:dyDescent="0.25">
      <c r="A1687" t="s">
        <v>665</v>
      </c>
      <c r="B1687" t="s">
        <v>469</v>
      </c>
      <c r="C1687" t="s">
        <v>212</v>
      </c>
      <c r="D1687" t="s">
        <v>213</v>
      </c>
      <c r="E1687" t="s">
        <v>270</v>
      </c>
      <c r="F1687" t="s">
        <v>45</v>
      </c>
      <c r="G1687" s="8">
        <v>38719</v>
      </c>
      <c r="H1687" t="s">
        <v>46</v>
      </c>
      <c r="I1687" s="7">
        <v>0</v>
      </c>
      <c r="L1687" s="7">
        <v>1209774000</v>
      </c>
      <c r="M1687">
        <v>2</v>
      </c>
    </row>
    <row r="1688" spans="1:13" x14ac:dyDescent="0.25">
      <c r="A1688" t="s">
        <v>666</v>
      </c>
      <c r="B1688" t="s">
        <v>469</v>
      </c>
      <c r="C1688" t="s">
        <v>212</v>
      </c>
      <c r="D1688" t="s">
        <v>214</v>
      </c>
      <c r="E1688" t="s">
        <v>270</v>
      </c>
      <c r="F1688" t="s">
        <v>45</v>
      </c>
      <c r="G1688" s="8">
        <v>38719</v>
      </c>
      <c r="H1688" t="s">
        <v>46</v>
      </c>
      <c r="I1688" s="7">
        <v>0</v>
      </c>
      <c r="L1688" s="7">
        <v>10185099000</v>
      </c>
      <c r="M1688">
        <v>2</v>
      </c>
    </row>
    <row r="1689" spans="1:13" x14ac:dyDescent="0.25">
      <c r="A1689" t="s">
        <v>667</v>
      </c>
      <c r="B1689" t="s">
        <v>469</v>
      </c>
      <c r="C1689" t="s">
        <v>212</v>
      </c>
      <c r="D1689" t="s">
        <v>370</v>
      </c>
      <c r="E1689" t="s">
        <v>270</v>
      </c>
      <c r="F1689" t="s">
        <v>45</v>
      </c>
      <c r="G1689" s="8">
        <v>38719</v>
      </c>
      <c r="H1689" t="s">
        <v>46</v>
      </c>
      <c r="I1689" s="7">
        <v>0</v>
      </c>
      <c r="L1689" s="7">
        <v>7250762000</v>
      </c>
      <c r="M1689">
        <v>2</v>
      </c>
    </row>
    <row r="1690" spans="1:13" x14ac:dyDescent="0.25">
      <c r="A1690" t="s">
        <v>668</v>
      </c>
      <c r="B1690" t="s">
        <v>469</v>
      </c>
      <c r="C1690" t="s">
        <v>212</v>
      </c>
      <c r="D1690" t="s">
        <v>365</v>
      </c>
      <c r="E1690" t="s">
        <v>270</v>
      </c>
      <c r="F1690" t="s">
        <v>45</v>
      </c>
      <c r="G1690" s="8">
        <v>38719</v>
      </c>
      <c r="H1690" t="s">
        <v>46</v>
      </c>
      <c r="I1690" s="7">
        <v>0</v>
      </c>
      <c r="L1690" s="7">
        <v>22153880000</v>
      </c>
      <c r="M1690">
        <v>2</v>
      </c>
    </row>
    <row r="1691" spans="1:13" x14ac:dyDescent="0.25">
      <c r="A1691" t="s">
        <v>669</v>
      </c>
      <c r="B1691" t="s">
        <v>469</v>
      </c>
      <c r="C1691" t="s">
        <v>212</v>
      </c>
      <c r="D1691" t="s">
        <v>364</v>
      </c>
      <c r="E1691" t="s">
        <v>270</v>
      </c>
      <c r="F1691" t="s">
        <v>45</v>
      </c>
      <c r="G1691" s="8">
        <v>38719</v>
      </c>
      <c r="H1691" t="s">
        <v>46</v>
      </c>
      <c r="I1691" s="7">
        <v>0</v>
      </c>
      <c r="L1691" s="7">
        <v>31842258000</v>
      </c>
      <c r="M1691">
        <v>2</v>
      </c>
    </row>
    <row r="1692" spans="1:13" x14ac:dyDescent="0.25">
      <c r="A1692" t="s">
        <v>670</v>
      </c>
      <c r="B1692" t="s">
        <v>469</v>
      </c>
      <c r="C1692" t="s">
        <v>212</v>
      </c>
      <c r="D1692" t="s">
        <v>573</v>
      </c>
      <c r="E1692" t="s">
        <v>270</v>
      </c>
      <c r="F1692" t="s">
        <v>45</v>
      </c>
      <c r="G1692" s="8">
        <v>38719</v>
      </c>
      <c r="H1692" t="s">
        <v>46</v>
      </c>
      <c r="I1692" s="7">
        <v>0</v>
      </c>
      <c r="L1692" s="7">
        <v>16763779000</v>
      </c>
      <c r="M1692">
        <v>2</v>
      </c>
    </row>
    <row r="1693" spans="1:13" x14ac:dyDescent="0.25">
      <c r="A1693" t="s">
        <v>671</v>
      </c>
      <c r="B1693" t="s">
        <v>469</v>
      </c>
      <c r="C1693" t="s">
        <v>212</v>
      </c>
      <c r="D1693" t="s">
        <v>362</v>
      </c>
      <c r="E1693" t="s">
        <v>270</v>
      </c>
      <c r="F1693" t="s">
        <v>45</v>
      </c>
      <c r="G1693" s="8">
        <v>38719</v>
      </c>
      <c r="H1693" t="s">
        <v>46</v>
      </c>
      <c r="I1693" s="7">
        <v>0</v>
      </c>
      <c r="L1693" s="7">
        <v>58491556000</v>
      </c>
      <c r="M1693">
        <v>2</v>
      </c>
    </row>
    <row r="1694" spans="1:13" x14ac:dyDescent="0.25">
      <c r="A1694" t="s">
        <v>672</v>
      </c>
      <c r="B1694" t="s">
        <v>470</v>
      </c>
      <c r="C1694" t="s">
        <v>292</v>
      </c>
      <c r="D1694" t="s">
        <v>307</v>
      </c>
      <c r="E1694" t="s">
        <v>270</v>
      </c>
      <c r="F1694" t="s">
        <v>45</v>
      </c>
      <c r="G1694" s="8">
        <v>38719</v>
      </c>
      <c r="H1694" t="s">
        <v>46</v>
      </c>
      <c r="I1694" s="7">
        <v>-28047000</v>
      </c>
      <c r="L1694" s="7">
        <v>9764336905</v>
      </c>
      <c r="M1694">
        <v>2</v>
      </c>
    </row>
    <row r="1695" spans="1:13" x14ac:dyDescent="0.25">
      <c r="A1695" t="s">
        <v>673</v>
      </c>
      <c r="B1695" t="s">
        <v>470</v>
      </c>
      <c r="C1695" t="s">
        <v>292</v>
      </c>
      <c r="D1695" t="s">
        <v>206</v>
      </c>
      <c r="E1695" t="s">
        <v>270</v>
      </c>
      <c r="F1695" t="s">
        <v>45</v>
      </c>
      <c r="G1695" s="8">
        <v>38719</v>
      </c>
      <c r="H1695" t="s">
        <v>46</v>
      </c>
      <c r="I1695" s="7">
        <v>-18861000</v>
      </c>
      <c r="L1695" s="7">
        <v>5411649516</v>
      </c>
      <c r="M1695">
        <v>2</v>
      </c>
    </row>
    <row r="1696" spans="1:13" x14ac:dyDescent="0.25">
      <c r="A1696" t="s">
        <v>674</v>
      </c>
      <c r="B1696" t="s">
        <v>470</v>
      </c>
      <c r="C1696" t="s">
        <v>292</v>
      </c>
      <c r="D1696" t="s">
        <v>203</v>
      </c>
      <c r="E1696" t="s">
        <v>269</v>
      </c>
      <c r="F1696" t="s">
        <v>45</v>
      </c>
      <c r="G1696" s="8">
        <v>38719</v>
      </c>
      <c r="H1696" t="s">
        <v>46</v>
      </c>
      <c r="I1696" s="7">
        <v>645326866</v>
      </c>
      <c r="L1696" s="7">
        <v>599483569520</v>
      </c>
      <c r="M1696">
        <v>2</v>
      </c>
    </row>
    <row r="1697" spans="1:13" x14ac:dyDescent="0.25">
      <c r="A1697" t="s">
        <v>675</v>
      </c>
      <c r="B1697" t="s">
        <v>470</v>
      </c>
      <c r="C1697" t="s">
        <v>292</v>
      </c>
      <c r="D1697" t="s">
        <v>306</v>
      </c>
      <c r="E1697" t="s">
        <v>270</v>
      </c>
      <c r="F1697" t="s">
        <v>45</v>
      </c>
      <c r="G1697" s="8">
        <v>38719</v>
      </c>
      <c r="H1697" t="s">
        <v>46</v>
      </c>
      <c r="I1697" s="7">
        <v>377816</v>
      </c>
      <c r="L1697" s="7">
        <v>9122399685</v>
      </c>
      <c r="M1697">
        <v>2</v>
      </c>
    </row>
    <row r="1698" spans="1:13" x14ac:dyDescent="0.25">
      <c r="A1698" t="s">
        <v>676</v>
      </c>
      <c r="B1698" t="s">
        <v>331</v>
      </c>
      <c r="C1698" t="s">
        <v>215</v>
      </c>
      <c r="D1698" t="s">
        <v>251</v>
      </c>
      <c r="E1698" t="s">
        <v>269</v>
      </c>
      <c r="F1698" t="s">
        <v>45</v>
      </c>
      <c r="G1698" s="8">
        <v>38719</v>
      </c>
      <c r="H1698" t="s">
        <v>46</v>
      </c>
      <c r="I1698" s="7">
        <v>297577604</v>
      </c>
      <c r="L1698" s="7">
        <v>310261377494</v>
      </c>
      <c r="M1698">
        <v>2</v>
      </c>
    </row>
    <row r="1699" spans="1:13" x14ac:dyDescent="0.25">
      <c r="A1699" t="s">
        <v>677</v>
      </c>
      <c r="B1699" t="s">
        <v>331</v>
      </c>
      <c r="C1699" t="s">
        <v>215</v>
      </c>
      <c r="D1699" t="s">
        <v>216</v>
      </c>
      <c r="E1699" t="s">
        <v>269</v>
      </c>
      <c r="F1699" t="s">
        <v>45</v>
      </c>
      <c r="G1699" s="8">
        <v>38719</v>
      </c>
      <c r="H1699" t="s">
        <v>46</v>
      </c>
      <c r="I1699" s="7">
        <v>199896521</v>
      </c>
      <c r="L1699" s="7">
        <v>15226914126</v>
      </c>
      <c r="M1699">
        <v>2</v>
      </c>
    </row>
    <row r="1700" spans="1:13" x14ac:dyDescent="0.25">
      <c r="A1700" t="s">
        <v>678</v>
      </c>
      <c r="B1700" t="s">
        <v>331</v>
      </c>
      <c r="C1700" t="s">
        <v>215</v>
      </c>
      <c r="D1700" t="s">
        <v>217</v>
      </c>
      <c r="E1700" t="s">
        <v>269</v>
      </c>
      <c r="F1700" t="s">
        <v>45</v>
      </c>
      <c r="G1700" s="8">
        <v>38719</v>
      </c>
      <c r="H1700" t="s">
        <v>46</v>
      </c>
      <c r="I1700" s="7">
        <v>64904631</v>
      </c>
      <c r="L1700" s="7">
        <v>67671087956</v>
      </c>
      <c r="M1700">
        <v>2</v>
      </c>
    </row>
    <row r="1701" spans="1:13" x14ac:dyDescent="0.25">
      <c r="A1701" t="s">
        <v>679</v>
      </c>
      <c r="B1701" t="s">
        <v>333</v>
      </c>
      <c r="C1701" t="s">
        <v>533</v>
      </c>
      <c r="D1701" t="s">
        <v>203</v>
      </c>
      <c r="E1701" t="s">
        <v>269</v>
      </c>
      <c r="F1701" t="s">
        <v>45</v>
      </c>
      <c r="G1701" s="8">
        <v>38719</v>
      </c>
      <c r="H1701" t="s">
        <v>46</v>
      </c>
      <c r="I1701" s="7">
        <v>0</v>
      </c>
      <c r="L1701" s="7">
        <v>60695593000</v>
      </c>
      <c r="M1701">
        <v>2</v>
      </c>
    </row>
    <row r="1702" spans="1:13" x14ac:dyDescent="0.25">
      <c r="A1702" t="s">
        <v>680</v>
      </c>
      <c r="B1702" t="s">
        <v>471</v>
      </c>
      <c r="C1702" t="s">
        <v>219</v>
      </c>
      <c r="D1702" t="s">
        <v>203</v>
      </c>
      <c r="E1702" t="s">
        <v>269</v>
      </c>
      <c r="F1702" t="s">
        <v>45</v>
      </c>
      <c r="G1702" s="8">
        <v>38719</v>
      </c>
      <c r="H1702" t="s">
        <v>46</v>
      </c>
      <c r="I1702" s="7">
        <v>106588541</v>
      </c>
      <c r="L1702" s="7">
        <v>278736778404</v>
      </c>
      <c r="M1702">
        <v>2</v>
      </c>
    </row>
    <row r="1703" spans="1:13" x14ac:dyDescent="0.25">
      <c r="A1703" t="s">
        <v>681</v>
      </c>
      <c r="B1703" t="s">
        <v>471</v>
      </c>
      <c r="C1703" t="s">
        <v>219</v>
      </c>
      <c r="D1703" t="s">
        <v>457</v>
      </c>
      <c r="E1703" t="s">
        <v>270</v>
      </c>
      <c r="F1703" t="s">
        <v>45</v>
      </c>
      <c r="G1703" s="8">
        <v>38719</v>
      </c>
      <c r="H1703" t="s">
        <v>46</v>
      </c>
      <c r="I1703" s="7">
        <v>0</v>
      </c>
      <c r="L1703" s="7">
        <v>150706287</v>
      </c>
      <c r="M1703">
        <v>2</v>
      </c>
    </row>
    <row r="1704" spans="1:13" x14ac:dyDescent="0.25">
      <c r="A1704" t="s">
        <v>682</v>
      </c>
      <c r="B1704" t="s">
        <v>471</v>
      </c>
      <c r="C1704" t="s">
        <v>219</v>
      </c>
      <c r="D1704" t="s">
        <v>381</v>
      </c>
      <c r="E1704" t="s">
        <v>270</v>
      </c>
      <c r="F1704" s="8" t="s">
        <v>45</v>
      </c>
      <c r="G1704" s="8">
        <v>38719</v>
      </c>
      <c r="H1704" t="s">
        <v>46</v>
      </c>
      <c r="I1704" s="7">
        <v>0</v>
      </c>
      <c r="L1704" s="7">
        <v>1331924172</v>
      </c>
      <c r="M1704">
        <v>2</v>
      </c>
    </row>
    <row r="1705" spans="1:13" x14ac:dyDescent="0.25">
      <c r="A1705" t="s">
        <v>683</v>
      </c>
      <c r="B1705" t="s">
        <v>472</v>
      </c>
      <c r="C1705" t="s">
        <v>220</v>
      </c>
      <c r="D1705" t="s">
        <v>221</v>
      </c>
      <c r="E1705" t="s">
        <v>270</v>
      </c>
      <c r="F1705" s="8" t="s">
        <v>45</v>
      </c>
      <c r="G1705" s="8">
        <v>38719</v>
      </c>
      <c r="H1705" t="s">
        <v>46</v>
      </c>
      <c r="I1705" s="7">
        <v>3877000</v>
      </c>
      <c r="L1705" s="7">
        <v>210379447000</v>
      </c>
      <c r="M1705">
        <v>2</v>
      </c>
    </row>
    <row r="1706" spans="1:13" x14ac:dyDescent="0.25">
      <c r="A1706" t="s">
        <v>684</v>
      </c>
      <c r="B1706" t="s">
        <v>472</v>
      </c>
      <c r="C1706" t="s">
        <v>220</v>
      </c>
      <c r="D1706" t="s">
        <v>222</v>
      </c>
      <c r="E1706" t="s">
        <v>270</v>
      </c>
      <c r="F1706" s="8" t="s">
        <v>45</v>
      </c>
      <c r="G1706" s="8">
        <v>38719</v>
      </c>
      <c r="H1706" t="s">
        <v>46</v>
      </c>
      <c r="I1706" s="7">
        <v>655000</v>
      </c>
      <c r="L1706" s="7">
        <v>35195197000</v>
      </c>
      <c r="M1706">
        <v>2</v>
      </c>
    </row>
    <row r="1707" spans="1:13" x14ac:dyDescent="0.25">
      <c r="A1707" t="s">
        <v>685</v>
      </c>
      <c r="B1707" t="s">
        <v>472</v>
      </c>
      <c r="C1707" t="s">
        <v>220</v>
      </c>
      <c r="D1707" t="s">
        <v>223</v>
      </c>
      <c r="E1707" t="s">
        <v>270</v>
      </c>
      <c r="F1707" s="8" t="s">
        <v>45</v>
      </c>
      <c r="G1707" s="8">
        <v>38719</v>
      </c>
      <c r="H1707" t="s">
        <v>46</v>
      </c>
      <c r="I1707" s="7">
        <v>1009000</v>
      </c>
      <c r="L1707" s="7">
        <v>54187851000</v>
      </c>
      <c r="M1707">
        <v>2</v>
      </c>
    </row>
    <row r="1708" spans="1:13" x14ac:dyDescent="0.25">
      <c r="A1708" t="s">
        <v>686</v>
      </c>
      <c r="B1708" t="s">
        <v>472</v>
      </c>
      <c r="C1708" t="s">
        <v>220</v>
      </c>
      <c r="D1708" t="s">
        <v>224</v>
      </c>
      <c r="E1708" t="s">
        <v>270</v>
      </c>
      <c r="F1708" s="8" t="s">
        <v>45</v>
      </c>
      <c r="G1708" s="8">
        <v>38719</v>
      </c>
      <c r="H1708" t="s">
        <v>46</v>
      </c>
      <c r="I1708" s="7">
        <v>71000</v>
      </c>
      <c r="L1708" s="7">
        <v>3835522000</v>
      </c>
      <c r="M1708">
        <v>2</v>
      </c>
    </row>
    <row r="1709" spans="1:13" x14ac:dyDescent="0.25">
      <c r="A1709" t="s">
        <v>687</v>
      </c>
      <c r="B1709" t="s">
        <v>472</v>
      </c>
      <c r="C1709" t="s">
        <v>220</v>
      </c>
      <c r="D1709" t="s">
        <v>305</v>
      </c>
      <c r="E1709" t="s">
        <v>270</v>
      </c>
      <c r="F1709" t="s">
        <v>45</v>
      </c>
      <c r="G1709" s="8">
        <v>38719</v>
      </c>
      <c r="H1709" t="s">
        <v>46</v>
      </c>
      <c r="I1709" s="7">
        <v>1669000</v>
      </c>
      <c r="L1709" s="7">
        <v>0</v>
      </c>
      <c r="M1709">
        <v>2</v>
      </c>
    </row>
    <row r="1710" spans="1:13" x14ac:dyDescent="0.25">
      <c r="A1710" t="s">
        <v>688</v>
      </c>
      <c r="B1710" t="s">
        <v>472</v>
      </c>
      <c r="C1710" t="s">
        <v>220</v>
      </c>
      <c r="D1710" t="s">
        <v>203</v>
      </c>
      <c r="E1710" t="s">
        <v>269</v>
      </c>
      <c r="F1710" t="s">
        <v>45</v>
      </c>
      <c r="G1710" s="8">
        <v>38719</v>
      </c>
      <c r="H1710" t="s">
        <v>46</v>
      </c>
      <c r="I1710" s="7">
        <v>2741000</v>
      </c>
      <c r="L1710" s="7">
        <v>150910896000</v>
      </c>
      <c r="M1710">
        <v>2</v>
      </c>
    </row>
    <row r="1711" spans="1:13" x14ac:dyDescent="0.25">
      <c r="A1711" t="s">
        <v>689</v>
      </c>
      <c r="B1711" t="s">
        <v>473</v>
      </c>
      <c r="C1711" t="s">
        <v>225</v>
      </c>
      <c r="D1711" t="s">
        <v>366</v>
      </c>
      <c r="E1711" t="s">
        <v>270</v>
      </c>
      <c r="F1711" t="s">
        <v>45</v>
      </c>
      <c r="G1711" s="8">
        <v>38719</v>
      </c>
      <c r="H1711" t="s">
        <v>46</v>
      </c>
      <c r="I1711" s="7">
        <v>0</v>
      </c>
      <c r="L1711" s="7">
        <v>3439632410</v>
      </c>
      <c r="M1711">
        <v>2</v>
      </c>
    </row>
    <row r="1712" spans="1:13" x14ac:dyDescent="0.25">
      <c r="A1712" t="s">
        <v>690</v>
      </c>
      <c r="B1712" t="s">
        <v>473</v>
      </c>
      <c r="C1712" t="s">
        <v>225</v>
      </c>
      <c r="D1712" t="s">
        <v>367</v>
      </c>
      <c r="E1712" t="s">
        <v>270</v>
      </c>
      <c r="F1712" t="s">
        <v>45</v>
      </c>
      <c r="G1712" s="8">
        <v>38719</v>
      </c>
      <c r="H1712" t="s">
        <v>46</v>
      </c>
      <c r="I1712" s="7">
        <v>0</v>
      </c>
      <c r="L1712" s="7">
        <v>3601903742</v>
      </c>
      <c r="M1712">
        <v>2</v>
      </c>
    </row>
    <row r="1713" spans="1:13" x14ac:dyDescent="0.25">
      <c r="A1713" t="s">
        <v>691</v>
      </c>
      <c r="B1713" t="s">
        <v>473</v>
      </c>
      <c r="C1713" t="s">
        <v>225</v>
      </c>
      <c r="D1713" t="s">
        <v>373</v>
      </c>
      <c r="E1713" t="s">
        <v>270</v>
      </c>
      <c r="F1713" t="s">
        <v>45</v>
      </c>
      <c r="G1713" s="8">
        <v>38719</v>
      </c>
      <c r="H1713" t="s">
        <v>46</v>
      </c>
      <c r="I1713" s="7">
        <v>0</v>
      </c>
      <c r="L1713" s="7">
        <v>2032897322</v>
      </c>
      <c r="M1713">
        <v>2</v>
      </c>
    </row>
    <row r="1714" spans="1:13" x14ac:dyDescent="0.25">
      <c r="A1714" t="s">
        <v>692</v>
      </c>
      <c r="B1714" t="s">
        <v>473</v>
      </c>
      <c r="C1714" t="s">
        <v>225</v>
      </c>
      <c r="D1714" t="s">
        <v>203</v>
      </c>
      <c r="E1714" t="s">
        <v>269</v>
      </c>
      <c r="F1714" t="s">
        <v>45</v>
      </c>
      <c r="G1714" s="8">
        <v>38719</v>
      </c>
      <c r="H1714" t="s">
        <v>46</v>
      </c>
      <c r="I1714" s="7">
        <v>78121906</v>
      </c>
      <c r="L1714" s="7">
        <v>983182712065</v>
      </c>
      <c r="M1714">
        <v>2</v>
      </c>
    </row>
    <row r="1715" spans="1:13" x14ac:dyDescent="0.25">
      <c r="A1715" t="s">
        <v>693</v>
      </c>
      <c r="B1715" t="s">
        <v>474</v>
      </c>
      <c r="C1715" t="s">
        <v>226</v>
      </c>
      <c r="D1715" t="s">
        <v>227</v>
      </c>
      <c r="E1715" t="s">
        <v>270</v>
      </c>
      <c r="F1715" t="s">
        <v>45</v>
      </c>
      <c r="G1715" s="8">
        <v>38719</v>
      </c>
      <c r="H1715" t="s">
        <v>46</v>
      </c>
      <c r="I1715" s="7">
        <v>601865</v>
      </c>
      <c r="L1715" s="7">
        <v>1565286544</v>
      </c>
      <c r="M1715">
        <v>2</v>
      </c>
    </row>
    <row r="1716" spans="1:13" x14ac:dyDescent="0.25">
      <c r="A1716" t="s">
        <v>694</v>
      </c>
      <c r="B1716" t="s">
        <v>474</v>
      </c>
      <c r="C1716" t="s">
        <v>226</v>
      </c>
      <c r="D1716" t="s">
        <v>301</v>
      </c>
      <c r="E1716" t="s">
        <v>270</v>
      </c>
      <c r="F1716" t="s">
        <v>45</v>
      </c>
      <c r="G1716" s="8">
        <v>38719</v>
      </c>
      <c r="H1716" t="s">
        <v>46</v>
      </c>
      <c r="I1716" s="7">
        <v>1708647</v>
      </c>
      <c r="L1716" s="7">
        <v>4154359457</v>
      </c>
      <c r="M1716">
        <v>2</v>
      </c>
    </row>
    <row r="1717" spans="1:13" x14ac:dyDescent="0.25">
      <c r="A1717" t="s">
        <v>695</v>
      </c>
      <c r="B1717" t="s">
        <v>474</v>
      </c>
      <c r="C1717" t="s">
        <v>226</v>
      </c>
      <c r="D1717" t="s">
        <v>229</v>
      </c>
      <c r="E1717" t="s">
        <v>270</v>
      </c>
      <c r="F1717" t="s">
        <v>45</v>
      </c>
      <c r="G1717" s="8">
        <v>38719</v>
      </c>
      <c r="H1717" t="s">
        <v>46</v>
      </c>
      <c r="I1717" s="7">
        <v>0</v>
      </c>
      <c r="L1717" s="7">
        <v>4178737190</v>
      </c>
      <c r="M1717">
        <v>2</v>
      </c>
    </row>
    <row r="1718" spans="1:13" x14ac:dyDescent="0.25">
      <c r="A1718" t="s">
        <v>696</v>
      </c>
      <c r="B1718" t="s">
        <v>474</v>
      </c>
      <c r="C1718" t="s">
        <v>226</v>
      </c>
      <c r="D1718" t="s">
        <v>230</v>
      </c>
      <c r="E1718" t="s">
        <v>270</v>
      </c>
      <c r="F1718" t="s">
        <v>45</v>
      </c>
      <c r="G1718" s="8">
        <v>38719</v>
      </c>
      <c r="H1718" t="s">
        <v>46</v>
      </c>
      <c r="I1718" s="7">
        <v>0</v>
      </c>
      <c r="L1718" s="7">
        <v>46078829939</v>
      </c>
      <c r="M1718">
        <v>2</v>
      </c>
    </row>
    <row r="1719" spans="1:13" x14ac:dyDescent="0.25">
      <c r="A1719" t="s">
        <v>697</v>
      </c>
      <c r="B1719" t="s">
        <v>474</v>
      </c>
      <c r="C1719" t="s">
        <v>226</v>
      </c>
      <c r="D1719" t="s">
        <v>231</v>
      </c>
      <c r="E1719" t="s">
        <v>270</v>
      </c>
      <c r="F1719" t="s">
        <v>45</v>
      </c>
      <c r="G1719" s="8">
        <v>38719</v>
      </c>
      <c r="H1719" t="s">
        <v>46</v>
      </c>
      <c r="I1719" s="7">
        <v>307292</v>
      </c>
      <c r="L1719" s="7">
        <v>733170416</v>
      </c>
      <c r="M1719">
        <v>2</v>
      </c>
    </row>
    <row r="1720" spans="1:13" x14ac:dyDescent="0.25">
      <c r="A1720" t="s">
        <v>698</v>
      </c>
      <c r="B1720" t="s">
        <v>474</v>
      </c>
      <c r="C1720" t="s">
        <v>226</v>
      </c>
      <c r="D1720" t="s">
        <v>232</v>
      </c>
      <c r="E1720" t="s">
        <v>270</v>
      </c>
      <c r="F1720" t="s">
        <v>45</v>
      </c>
      <c r="G1720" s="8">
        <v>38719</v>
      </c>
      <c r="H1720" t="s">
        <v>46</v>
      </c>
      <c r="I1720" s="7">
        <v>1932222</v>
      </c>
      <c r="L1720" s="7">
        <v>4596812359</v>
      </c>
      <c r="M1720">
        <v>2</v>
      </c>
    </row>
    <row r="1721" spans="1:13" x14ac:dyDescent="0.25">
      <c r="A1721" t="s">
        <v>699</v>
      </c>
      <c r="B1721" t="s">
        <v>474</v>
      </c>
      <c r="C1721" t="s">
        <v>226</v>
      </c>
      <c r="D1721" t="s">
        <v>233</v>
      </c>
      <c r="E1721" t="s">
        <v>270</v>
      </c>
      <c r="F1721" t="s">
        <v>45</v>
      </c>
      <c r="G1721" s="8">
        <v>38719</v>
      </c>
      <c r="H1721" t="s">
        <v>46</v>
      </c>
      <c r="I1721" s="7">
        <v>2816809</v>
      </c>
      <c r="L1721" s="7">
        <v>6739103718</v>
      </c>
      <c r="M1721">
        <v>2</v>
      </c>
    </row>
    <row r="1722" spans="1:13" x14ac:dyDescent="0.25">
      <c r="A1722" t="s">
        <v>700</v>
      </c>
      <c r="B1722" t="s">
        <v>474</v>
      </c>
      <c r="C1722" t="s">
        <v>226</v>
      </c>
      <c r="D1722" t="s">
        <v>234</v>
      </c>
      <c r="E1722" t="s">
        <v>270</v>
      </c>
      <c r="F1722" t="s">
        <v>45</v>
      </c>
      <c r="G1722" s="8">
        <v>38719</v>
      </c>
      <c r="H1722" t="s">
        <v>46</v>
      </c>
      <c r="I1722" s="7">
        <v>3421838</v>
      </c>
      <c r="L1722" s="7">
        <v>8239367205</v>
      </c>
      <c r="M1722">
        <v>2</v>
      </c>
    </row>
    <row r="1723" spans="1:13" x14ac:dyDescent="0.25">
      <c r="A1723" t="s">
        <v>701</v>
      </c>
      <c r="B1723" t="s">
        <v>474</v>
      </c>
      <c r="C1723" t="s">
        <v>226</v>
      </c>
      <c r="D1723" t="s">
        <v>235</v>
      </c>
      <c r="E1723" t="s">
        <v>270</v>
      </c>
      <c r="F1723" t="s">
        <v>45</v>
      </c>
      <c r="G1723" s="8">
        <v>38719</v>
      </c>
      <c r="H1723" t="s">
        <v>46</v>
      </c>
      <c r="I1723" s="7">
        <v>3290261</v>
      </c>
      <c r="L1723" s="7">
        <v>7955312120</v>
      </c>
      <c r="M1723">
        <v>2</v>
      </c>
    </row>
    <row r="1724" spans="1:13" x14ac:dyDescent="0.25">
      <c r="A1724" t="s">
        <v>702</v>
      </c>
      <c r="B1724" t="s">
        <v>474</v>
      </c>
      <c r="C1724" t="s">
        <v>226</v>
      </c>
      <c r="D1724" t="s">
        <v>570</v>
      </c>
      <c r="E1724" t="s">
        <v>270</v>
      </c>
      <c r="F1724" s="8" t="s">
        <v>45</v>
      </c>
      <c r="G1724" s="8">
        <v>38719</v>
      </c>
      <c r="H1724" t="s">
        <v>46</v>
      </c>
      <c r="I1724" s="7">
        <v>87871</v>
      </c>
      <c r="L1724" s="7">
        <v>186808058</v>
      </c>
      <c r="M1724">
        <v>2</v>
      </c>
    </row>
    <row r="1725" spans="1:13" x14ac:dyDescent="0.25">
      <c r="A1725" t="s">
        <v>703</v>
      </c>
      <c r="B1725" t="s">
        <v>475</v>
      </c>
      <c r="C1725" t="s">
        <v>236</v>
      </c>
      <c r="D1725" t="s">
        <v>628</v>
      </c>
      <c r="E1725" t="s">
        <v>270</v>
      </c>
      <c r="F1725" s="8" t="s">
        <v>45</v>
      </c>
      <c r="G1725" s="8">
        <v>38719</v>
      </c>
      <c r="H1725" t="s">
        <v>46</v>
      </c>
      <c r="I1725" s="7">
        <v>41349640</v>
      </c>
      <c r="L1725" s="7">
        <v>33391986272</v>
      </c>
      <c r="M1725">
        <v>2</v>
      </c>
    </row>
    <row r="1726" spans="1:13" x14ac:dyDescent="0.25">
      <c r="A1726" t="s">
        <v>704</v>
      </c>
      <c r="B1726" t="s">
        <v>475</v>
      </c>
      <c r="C1726" t="s">
        <v>236</v>
      </c>
      <c r="D1726" t="s">
        <v>629</v>
      </c>
      <c r="E1726" t="s">
        <v>270</v>
      </c>
      <c r="F1726" s="8" t="s">
        <v>45</v>
      </c>
      <c r="G1726" s="8">
        <v>38719</v>
      </c>
      <c r="H1726" t="s">
        <v>46</v>
      </c>
      <c r="I1726" s="7">
        <v>35648007</v>
      </c>
      <c r="L1726" s="7">
        <v>28433897982</v>
      </c>
      <c r="M1726">
        <v>2</v>
      </c>
    </row>
    <row r="1727" spans="1:13" x14ac:dyDescent="0.25">
      <c r="A1727" t="s">
        <v>705</v>
      </c>
      <c r="B1727" t="s">
        <v>475</v>
      </c>
      <c r="C1727" t="s">
        <v>236</v>
      </c>
      <c r="D1727" t="s">
        <v>630</v>
      </c>
      <c r="E1727" t="s">
        <v>270</v>
      </c>
      <c r="F1727" s="8" t="s">
        <v>45</v>
      </c>
      <c r="G1727" s="8">
        <v>38719</v>
      </c>
      <c r="H1727" t="s">
        <v>46</v>
      </c>
      <c r="I1727" s="7">
        <v>628766310</v>
      </c>
      <c r="L1727" s="7">
        <v>41655996484</v>
      </c>
      <c r="M1727">
        <v>2</v>
      </c>
    </row>
    <row r="1728" spans="1:13" x14ac:dyDescent="0.25">
      <c r="A1728" t="s">
        <v>706</v>
      </c>
      <c r="B1728" t="s">
        <v>475</v>
      </c>
      <c r="C1728" t="s">
        <v>236</v>
      </c>
      <c r="D1728" t="s">
        <v>631</v>
      </c>
      <c r="E1728" t="s">
        <v>270</v>
      </c>
      <c r="F1728" s="8" t="s">
        <v>45</v>
      </c>
      <c r="G1728" s="8">
        <v>38719</v>
      </c>
      <c r="H1728" t="s">
        <v>46</v>
      </c>
      <c r="I1728" s="7">
        <v>21932233</v>
      </c>
      <c r="L1728" s="7">
        <v>17683096128</v>
      </c>
      <c r="M1728">
        <v>2</v>
      </c>
    </row>
    <row r="1729" spans="1:13" x14ac:dyDescent="0.25">
      <c r="A1729" t="s">
        <v>707</v>
      </c>
      <c r="B1729" t="s">
        <v>475</v>
      </c>
      <c r="C1729" t="s">
        <v>236</v>
      </c>
      <c r="D1729" t="s">
        <v>632</v>
      </c>
      <c r="E1729" t="s">
        <v>269</v>
      </c>
      <c r="F1729" t="s">
        <v>45</v>
      </c>
      <c r="G1729" s="8">
        <v>38719</v>
      </c>
      <c r="H1729" t="s">
        <v>46</v>
      </c>
      <c r="I1729" s="7">
        <v>52898486</v>
      </c>
      <c r="L1729" s="7">
        <v>38791266538</v>
      </c>
      <c r="M1729">
        <v>2</v>
      </c>
    </row>
    <row r="1730" spans="1:13" x14ac:dyDescent="0.25">
      <c r="A1730" t="s">
        <v>708</v>
      </c>
      <c r="B1730" t="s">
        <v>476</v>
      </c>
      <c r="C1730" t="s">
        <v>237</v>
      </c>
      <c r="D1730" t="s">
        <v>242</v>
      </c>
      <c r="E1730" t="s">
        <v>270</v>
      </c>
      <c r="F1730" t="s">
        <v>45</v>
      </c>
      <c r="G1730" s="8">
        <v>38719</v>
      </c>
      <c r="H1730" t="s">
        <v>46</v>
      </c>
      <c r="I1730" s="7">
        <v>0</v>
      </c>
      <c r="L1730" s="7">
        <v>77422761</v>
      </c>
      <c r="M1730">
        <v>2</v>
      </c>
    </row>
    <row r="1731" spans="1:13" x14ac:dyDescent="0.25">
      <c r="A1731" t="s">
        <v>709</v>
      </c>
      <c r="B1731" t="s">
        <v>476</v>
      </c>
      <c r="C1731" t="s">
        <v>237</v>
      </c>
      <c r="D1731" t="s">
        <v>228</v>
      </c>
      <c r="E1731" t="s">
        <v>270</v>
      </c>
      <c r="F1731" t="s">
        <v>45</v>
      </c>
      <c r="G1731" s="8">
        <v>38719</v>
      </c>
      <c r="H1731" t="s">
        <v>46</v>
      </c>
      <c r="I1731" s="7">
        <v>0</v>
      </c>
      <c r="L1731" s="7">
        <v>2672173342</v>
      </c>
      <c r="M1731">
        <v>2</v>
      </c>
    </row>
    <row r="1732" spans="1:13" x14ac:dyDescent="0.25">
      <c r="A1732" t="s">
        <v>710</v>
      </c>
      <c r="B1732" t="s">
        <v>476</v>
      </c>
      <c r="C1732" t="s">
        <v>237</v>
      </c>
      <c r="D1732" t="s">
        <v>464</v>
      </c>
      <c r="E1732" t="s">
        <v>270</v>
      </c>
      <c r="F1732" t="s">
        <v>45</v>
      </c>
      <c r="G1732" s="8">
        <v>38719</v>
      </c>
      <c r="H1732" t="s">
        <v>46</v>
      </c>
      <c r="I1732" s="7">
        <v>8565985</v>
      </c>
      <c r="L1732" s="7">
        <v>1120256617</v>
      </c>
      <c r="M1732">
        <v>2</v>
      </c>
    </row>
    <row r="1733" spans="1:13" x14ac:dyDescent="0.25">
      <c r="A1733" t="s">
        <v>711</v>
      </c>
      <c r="B1733" t="s">
        <v>476</v>
      </c>
      <c r="C1733" t="s">
        <v>237</v>
      </c>
      <c r="D1733" t="s">
        <v>238</v>
      </c>
      <c r="E1733" t="s">
        <v>270</v>
      </c>
      <c r="F1733" t="s">
        <v>45</v>
      </c>
      <c r="G1733" s="8">
        <v>38719</v>
      </c>
      <c r="H1733" t="s">
        <v>46</v>
      </c>
      <c r="I1733" s="7">
        <v>0</v>
      </c>
      <c r="L1733" s="7">
        <v>858542993</v>
      </c>
      <c r="M1733">
        <v>2</v>
      </c>
    </row>
    <row r="1734" spans="1:13" x14ac:dyDescent="0.25">
      <c r="A1734" t="s">
        <v>712</v>
      </c>
      <c r="B1734" t="s">
        <v>476</v>
      </c>
      <c r="C1734" t="s">
        <v>237</v>
      </c>
      <c r="D1734" t="s">
        <v>239</v>
      </c>
      <c r="E1734" t="s">
        <v>270</v>
      </c>
      <c r="F1734" t="s">
        <v>45</v>
      </c>
      <c r="G1734" s="8">
        <v>38719</v>
      </c>
      <c r="H1734" t="s">
        <v>46</v>
      </c>
      <c r="I1734" s="7">
        <v>0</v>
      </c>
      <c r="L1734" s="7">
        <v>857579764</v>
      </c>
      <c r="M1734">
        <v>2</v>
      </c>
    </row>
    <row r="1735" spans="1:13" x14ac:dyDescent="0.25">
      <c r="A1735" t="s">
        <v>713</v>
      </c>
      <c r="B1735" t="s">
        <v>476</v>
      </c>
      <c r="C1735" t="s">
        <v>237</v>
      </c>
      <c r="D1735" t="s">
        <v>240</v>
      </c>
      <c r="E1735" t="s">
        <v>270</v>
      </c>
      <c r="F1735" t="s">
        <v>45</v>
      </c>
      <c r="G1735" s="8">
        <v>38719</v>
      </c>
      <c r="H1735" t="s">
        <v>46</v>
      </c>
      <c r="I1735" s="7">
        <v>0</v>
      </c>
      <c r="L1735" s="7">
        <v>93471759</v>
      </c>
      <c r="M1735">
        <v>2</v>
      </c>
    </row>
    <row r="1736" spans="1:13" x14ac:dyDescent="0.25">
      <c r="A1736" t="s">
        <v>714</v>
      </c>
      <c r="B1736" t="s">
        <v>476</v>
      </c>
      <c r="C1736" t="s">
        <v>237</v>
      </c>
      <c r="D1736" t="s">
        <v>241</v>
      </c>
      <c r="E1736" t="s">
        <v>270</v>
      </c>
      <c r="F1736" t="s">
        <v>45</v>
      </c>
      <c r="G1736" s="8">
        <v>38719</v>
      </c>
      <c r="H1736" t="s">
        <v>46</v>
      </c>
      <c r="I1736" s="7">
        <v>0</v>
      </c>
      <c r="L1736" s="7">
        <v>53446428</v>
      </c>
      <c r="M1736">
        <v>2</v>
      </c>
    </row>
    <row r="1737" spans="1:13" x14ac:dyDescent="0.25">
      <c r="A1737" t="s">
        <v>715</v>
      </c>
      <c r="B1737" t="s">
        <v>477</v>
      </c>
      <c r="C1737" t="s">
        <v>243</v>
      </c>
      <c r="D1737" t="s">
        <v>378</v>
      </c>
      <c r="E1737" t="s">
        <v>270</v>
      </c>
      <c r="F1737" t="s">
        <v>45</v>
      </c>
      <c r="G1737" s="8">
        <v>38719</v>
      </c>
      <c r="H1737" t="s">
        <v>46</v>
      </c>
      <c r="I1737" s="7">
        <v>0</v>
      </c>
      <c r="L1737" s="7">
        <v>3795039921</v>
      </c>
      <c r="M1737">
        <v>2</v>
      </c>
    </row>
    <row r="1738" spans="1:13" x14ac:dyDescent="0.25">
      <c r="A1738" t="s">
        <v>716</v>
      </c>
      <c r="B1738" t="s">
        <v>477</v>
      </c>
      <c r="C1738" t="s">
        <v>243</v>
      </c>
      <c r="D1738" t="s">
        <v>360</v>
      </c>
      <c r="E1738" t="s">
        <v>270</v>
      </c>
      <c r="F1738" t="s">
        <v>45</v>
      </c>
      <c r="G1738" s="8">
        <v>38719</v>
      </c>
      <c r="H1738" t="s">
        <v>46</v>
      </c>
      <c r="I1738" s="7">
        <v>0</v>
      </c>
      <c r="L1738" s="7">
        <v>4697527012</v>
      </c>
      <c r="M1738">
        <v>2</v>
      </c>
    </row>
    <row r="1739" spans="1:13" x14ac:dyDescent="0.25">
      <c r="A1739" t="s">
        <v>717</v>
      </c>
      <c r="B1739" t="s">
        <v>477</v>
      </c>
      <c r="C1739" t="s">
        <v>243</v>
      </c>
      <c r="D1739" t="s">
        <v>581</v>
      </c>
      <c r="E1739" t="s">
        <v>270</v>
      </c>
      <c r="F1739" t="s">
        <v>45</v>
      </c>
      <c r="G1739" s="8">
        <v>38719</v>
      </c>
      <c r="H1739" t="s">
        <v>46</v>
      </c>
      <c r="I1739" s="7">
        <v>0</v>
      </c>
      <c r="L1739" s="7">
        <v>89940181951</v>
      </c>
      <c r="M1739">
        <v>2</v>
      </c>
    </row>
    <row r="1740" spans="1:13" x14ac:dyDescent="0.25">
      <c r="A1740" t="s">
        <v>718</v>
      </c>
      <c r="B1740" t="s">
        <v>246</v>
      </c>
      <c r="C1740" t="s">
        <v>246</v>
      </c>
      <c r="D1740" t="s">
        <v>203</v>
      </c>
      <c r="E1740" t="s">
        <v>269</v>
      </c>
      <c r="F1740" t="s">
        <v>45</v>
      </c>
      <c r="G1740" s="8">
        <v>38719</v>
      </c>
      <c r="H1740" t="s">
        <v>46</v>
      </c>
      <c r="I1740" s="7">
        <v>51015187</v>
      </c>
      <c r="L1740" s="7">
        <v>42773601120</v>
      </c>
      <c r="M1740">
        <v>2</v>
      </c>
    </row>
    <row r="1741" spans="1:13" x14ac:dyDescent="0.25">
      <c r="A1741" t="s">
        <v>719</v>
      </c>
      <c r="B1741" t="s">
        <v>478</v>
      </c>
      <c r="C1741" t="s">
        <v>244</v>
      </c>
      <c r="D1741" t="s">
        <v>245</v>
      </c>
      <c r="E1741" t="s">
        <v>269</v>
      </c>
      <c r="F1741" t="s">
        <v>45</v>
      </c>
      <c r="G1741" s="8">
        <v>38719</v>
      </c>
      <c r="H1741" t="s">
        <v>46</v>
      </c>
      <c r="I1741" s="7">
        <v>311330000</v>
      </c>
      <c r="L1741" s="7">
        <v>69558139000</v>
      </c>
      <c r="M1741">
        <v>2</v>
      </c>
    </row>
    <row r="1742" spans="1:13" x14ac:dyDescent="0.25">
      <c r="A1742" t="s">
        <v>720</v>
      </c>
      <c r="B1742" t="s">
        <v>478</v>
      </c>
      <c r="C1742" t="s">
        <v>244</v>
      </c>
      <c r="D1742" t="s">
        <v>460</v>
      </c>
      <c r="E1742" t="s">
        <v>269</v>
      </c>
      <c r="F1742" t="s">
        <v>45</v>
      </c>
      <c r="G1742" s="8">
        <v>38719</v>
      </c>
      <c r="H1742" t="s">
        <v>46</v>
      </c>
      <c r="I1742" s="7">
        <v>49807000</v>
      </c>
      <c r="L1742" s="7">
        <v>40918920000</v>
      </c>
      <c r="M1742">
        <v>2</v>
      </c>
    </row>
    <row r="1743" spans="1:13" x14ac:dyDescent="0.25">
      <c r="A1743" t="s">
        <v>721</v>
      </c>
      <c r="B1743" t="s">
        <v>479</v>
      </c>
      <c r="C1743" t="s">
        <v>247</v>
      </c>
      <c r="D1743" t="s">
        <v>203</v>
      </c>
      <c r="E1743" t="s">
        <v>269</v>
      </c>
      <c r="F1743" t="s">
        <v>45</v>
      </c>
      <c r="G1743" s="8">
        <v>38719</v>
      </c>
      <c r="H1743" t="s">
        <v>46</v>
      </c>
      <c r="I1743" s="7">
        <v>0</v>
      </c>
      <c r="L1743" s="7">
        <v>20401799000</v>
      </c>
      <c r="M1743">
        <v>2</v>
      </c>
    </row>
    <row r="1744" spans="1:13" x14ac:dyDescent="0.25">
      <c r="A1744" t="s">
        <v>722</v>
      </c>
      <c r="B1744" t="s">
        <v>480</v>
      </c>
      <c r="C1744" t="s">
        <v>268</v>
      </c>
      <c r="D1744" t="s">
        <v>203</v>
      </c>
      <c r="E1744" t="s">
        <v>269</v>
      </c>
      <c r="F1744" t="s">
        <v>45</v>
      </c>
      <c r="G1744" s="8">
        <v>38719</v>
      </c>
      <c r="H1744" t="s">
        <v>46</v>
      </c>
      <c r="I1744" s="7">
        <v>30916754</v>
      </c>
      <c r="L1744" s="7">
        <v>14029578005</v>
      </c>
      <c r="M1744">
        <v>2</v>
      </c>
    </row>
    <row r="1745" spans="1:13" x14ac:dyDescent="0.25">
      <c r="A1745" t="s">
        <v>723</v>
      </c>
      <c r="B1745" t="s">
        <v>481</v>
      </c>
      <c r="C1745" t="s">
        <v>248</v>
      </c>
      <c r="D1745" t="s">
        <v>203</v>
      </c>
      <c r="E1745" t="s">
        <v>269</v>
      </c>
      <c r="F1745" t="s">
        <v>45</v>
      </c>
      <c r="G1745" s="8">
        <v>38719</v>
      </c>
      <c r="H1745" t="s">
        <v>46</v>
      </c>
      <c r="I1745" s="7">
        <v>467000</v>
      </c>
      <c r="L1745" s="7">
        <v>24360197000</v>
      </c>
      <c r="M1745">
        <v>2</v>
      </c>
    </row>
    <row r="1746" spans="1:13" x14ac:dyDescent="0.25">
      <c r="A1746" t="s">
        <v>724</v>
      </c>
      <c r="B1746" t="s">
        <v>482</v>
      </c>
      <c r="C1746" t="s">
        <v>249</v>
      </c>
      <c r="D1746" t="s">
        <v>203</v>
      </c>
      <c r="E1746" t="s">
        <v>269</v>
      </c>
      <c r="F1746" t="s">
        <v>45</v>
      </c>
      <c r="G1746" s="8">
        <v>38719</v>
      </c>
      <c r="H1746" t="s">
        <v>46</v>
      </c>
      <c r="I1746" s="7">
        <v>391331565</v>
      </c>
      <c r="L1746" s="7">
        <v>91622025169</v>
      </c>
      <c r="M1746">
        <v>2</v>
      </c>
    </row>
    <row r="1747" spans="1:13" x14ac:dyDescent="0.25">
      <c r="A1747" t="s">
        <v>725</v>
      </c>
      <c r="B1747" t="s">
        <v>330</v>
      </c>
      <c r="C1747" t="s">
        <v>250</v>
      </c>
      <c r="D1747" t="s">
        <v>252</v>
      </c>
      <c r="E1747" t="s">
        <v>270</v>
      </c>
      <c r="F1747" t="s">
        <v>45</v>
      </c>
      <c r="G1747" s="8">
        <v>38719</v>
      </c>
      <c r="H1747" t="s">
        <v>46</v>
      </c>
      <c r="I1747" s="7">
        <v>20287390</v>
      </c>
      <c r="L1747" s="7">
        <v>10772268571</v>
      </c>
      <c r="M1747">
        <v>2</v>
      </c>
    </row>
    <row r="1748" spans="1:13" x14ac:dyDescent="0.25">
      <c r="A1748" t="s">
        <v>726</v>
      </c>
      <c r="B1748" t="s">
        <v>330</v>
      </c>
      <c r="C1748" t="s">
        <v>250</v>
      </c>
      <c r="D1748" t="s">
        <v>253</v>
      </c>
      <c r="E1748" t="s">
        <v>270</v>
      </c>
      <c r="F1748" t="s">
        <v>45</v>
      </c>
      <c r="G1748" s="8">
        <v>38719</v>
      </c>
      <c r="H1748" t="s">
        <v>46</v>
      </c>
      <c r="I1748" s="7">
        <v>3765177</v>
      </c>
      <c r="L1748" s="7">
        <v>3480752374</v>
      </c>
      <c r="M1748">
        <v>2</v>
      </c>
    </row>
    <row r="1749" spans="1:13" x14ac:dyDescent="0.25">
      <c r="A1749" t="s">
        <v>727</v>
      </c>
      <c r="B1749" t="s">
        <v>330</v>
      </c>
      <c r="C1749" t="s">
        <v>250</v>
      </c>
      <c r="D1749" t="s">
        <v>254</v>
      </c>
      <c r="E1749" t="s">
        <v>270</v>
      </c>
      <c r="F1749" t="s">
        <v>45</v>
      </c>
      <c r="G1749" s="8">
        <v>38719</v>
      </c>
      <c r="H1749" t="s">
        <v>46</v>
      </c>
      <c r="I1749" s="7">
        <v>30196792</v>
      </c>
      <c r="L1749" s="7">
        <v>13604302435</v>
      </c>
      <c r="M1749">
        <v>2</v>
      </c>
    </row>
    <row r="1750" spans="1:13" x14ac:dyDescent="0.25">
      <c r="A1750" t="s">
        <v>728</v>
      </c>
      <c r="B1750" t="s">
        <v>330</v>
      </c>
      <c r="C1750" t="s">
        <v>250</v>
      </c>
      <c r="D1750" t="s">
        <v>633</v>
      </c>
      <c r="E1750" t="s">
        <v>269</v>
      </c>
      <c r="F1750" t="s">
        <v>45</v>
      </c>
      <c r="G1750" s="8">
        <v>38719</v>
      </c>
      <c r="H1750" t="s">
        <v>46</v>
      </c>
      <c r="I1750" s="7">
        <v>1367622020</v>
      </c>
      <c r="L1750" s="7">
        <v>1140113184125</v>
      </c>
      <c r="M1750">
        <v>2</v>
      </c>
    </row>
    <row r="1751" spans="1:13" x14ac:dyDescent="0.25">
      <c r="A1751" t="s">
        <v>729</v>
      </c>
      <c r="B1751" t="s">
        <v>330</v>
      </c>
      <c r="C1751" t="s">
        <v>250</v>
      </c>
      <c r="D1751" t="s">
        <v>634</v>
      </c>
      <c r="E1751" t="s">
        <v>269</v>
      </c>
      <c r="F1751" t="s">
        <v>45</v>
      </c>
      <c r="G1751" s="8">
        <v>38719</v>
      </c>
      <c r="H1751" t="s">
        <v>46</v>
      </c>
      <c r="I1751" s="7">
        <v>2192665000</v>
      </c>
      <c r="L1751" s="7">
        <v>237174933919</v>
      </c>
      <c r="M1751">
        <v>2</v>
      </c>
    </row>
    <row r="1752" spans="1:13" x14ac:dyDescent="0.25">
      <c r="A1752" t="s">
        <v>730</v>
      </c>
      <c r="B1752" t="s">
        <v>330</v>
      </c>
      <c r="C1752" t="s">
        <v>250</v>
      </c>
      <c r="D1752" t="s">
        <v>599</v>
      </c>
      <c r="E1752" t="s">
        <v>270</v>
      </c>
      <c r="F1752" t="s">
        <v>45</v>
      </c>
      <c r="G1752" s="8">
        <v>38719</v>
      </c>
      <c r="H1752" t="s">
        <v>46</v>
      </c>
      <c r="I1752" s="7">
        <v>0</v>
      </c>
      <c r="L1752" s="7">
        <v>49186447</v>
      </c>
      <c r="M1752">
        <v>2</v>
      </c>
    </row>
    <row r="1753" spans="1:13" x14ac:dyDescent="0.25">
      <c r="A1753" t="s">
        <v>731</v>
      </c>
      <c r="B1753" t="s">
        <v>483</v>
      </c>
      <c r="C1753" t="s">
        <v>255</v>
      </c>
      <c r="D1753" t="s">
        <v>205</v>
      </c>
      <c r="E1753" t="s">
        <v>270</v>
      </c>
      <c r="F1753" t="s">
        <v>45</v>
      </c>
      <c r="G1753" s="8">
        <v>38719</v>
      </c>
      <c r="H1753" t="s">
        <v>46</v>
      </c>
      <c r="I1753" s="7">
        <v>13474417</v>
      </c>
      <c r="L1753" s="7">
        <v>6917962126</v>
      </c>
      <c r="M1753">
        <v>2</v>
      </c>
    </row>
    <row r="1754" spans="1:13" x14ac:dyDescent="0.25">
      <c r="A1754" t="s">
        <v>732</v>
      </c>
      <c r="B1754" t="s">
        <v>483</v>
      </c>
      <c r="C1754" t="s">
        <v>255</v>
      </c>
      <c r="D1754" t="s">
        <v>203</v>
      </c>
      <c r="E1754" t="s">
        <v>269</v>
      </c>
      <c r="F1754" t="s">
        <v>45</v>
      </c>
      <c r="G1754" s="8">
        <v>38719</v>
      </c>
      <c r="H1754" t="s">
        <v>46</v>
      </c>
      <c r="I1754" s="7">
        <v>0</v>
      </c>
      <c r="L1754" s="7">
        <v>2428869723</v>
      </c>
      <c r="M1754">
        <v>2</v>
      </c>
    </row>
    <row r="1755" spans="1:13" x14ac:dyDescent="0.25">
      <c r="A1755" t="s">
        <v>733</v>
      </c>
      <c r="B1755" t="s">
        <v>636</v>
      </c>
      <c r="C1755" t="s">
        <v>635</v>
      </c>
      <c r="D1755" t="s">
        <v>304</v>
      </c>
      <c r="E1755" t="s">
        <v>270</v>
      </c>
      <c r="F1755" t="s">
        <v>45</v>
      </c>
      <c r="G1755" s="8">
        <v>38719</v>
      </c>
      <c r="H1755" t="s">
        <v>46</v>
      </c>
      <c r="I1755" s="7">
        <v>719659</v>
      </c>
      <c r="L1755" s="7">
        <v>4565783313</v>
      </c>
      <c r="M1755">
        <v>2</v>
      </c>
    </row>
    <row r="1756" spans="1:13" x14ac:dyDescent="0.25">
      <c r="A1756" t="s">
        <v>734</v>
      </c>
      <c r="B1756" t="s">
        <v>636</v>
      </c>
      <c r="C1756" t="s">
        <v>635</v>
      </c>
      <c r="D1756" t="s">
        <v>303</v>
      </c>
      <c r="E1756" t="s">
        <v>270</v>
      </c>
      <c r="F1756" t="s">
        <v>45</v>
      </c>
      <c r="G1756" s="8">
        <v>38719</v>
      </c>
      <c r="H1756" t="s">
        <v>46</v>
      </c>
      <c r="I1756" s="7">
        <v>558445</v>
      </c>
      <c r="L1756" s="7">
        <v>3476303006</v>
      </c>
      <c r="M1756">
        <v>2</v>
      </c>
    </row>
    <row r="1757" spans="1:13" x14ac:dyDescent="0.25">
      <c r="A1757" t="s">
        <v>735</v>
      </c>
      <c r="B1757" t="s">
        <v>636</v>
      </c>
      <c r="C1757" t="s">
        <v>635</v>
      </c>
      <c r="D1757" t="s">
        <v>302</v>
      </c>
      <c r="E1757" t="s">
        <v>270</v>
      </c>
      <c r="F1757" t="s">
        <v>45</v>
      </c>
      <c r="G1757" s="8">
        <v>38719</v>
      </c>
      <c r="H1757" t="s">
        <v>46</v>
      </c>
      <c r="I1757" s="7">
        <v>343699</v>
      </c>
      <c r="L1757" s="7">
        <v>2100767205</v>
      </c>
      <c r="M1757">
        <v>2</v>
      </c>
    </row>
    <row r="1758" spans="1:13" x14ac:dyDescent="0.25">
      <c r="A1758" t="s">
        <v>736</v>
      </c>
      <c r="B1758" t="s">
        <v>636</v>
      </c>
      <c r="C1758" t="s">
        <v>635</v>
      </c>
      <c r="D1758" t="s">
        <v>205</v>
      </c>
      <c r="E1758" t="s">
        <v>270</v>
      </c>
      <c r="F1758" t="s">
        <v>45</v>
      </c>
      <c r="G1758" s="8">
        <v>38719</v>
      </c>
      <c r="H1758" t="s">
        <v>46</v>
      </c>
      <c r="I1758" s="7">
        <v>24297723</v>
      </c>
      <c r="L1758" s="7">
        <v>20886055390</v>
      </c>
      <c r="M1758">
        <v>2</v>
      </c>
    </row>
    <row r="1759" spans="1:13" x14ac:dyDescent="0.25">
      <c r="A1759" t="s">
        <v>737</v>
      </c>
      <c r="B1759" t="s">
        <v>636</v>
      </c>
      <c r="C1759" t="s">
        <v>635</v>
      </c>
      <c r="D1759" t="s">
        <v>203</v>
      </c>
      <c r="E1759" t="s">
        <v>269</v>
      </c>
      <c r="F1759" t="s">
        <v>45</v>
      </c>
      <c r="G1759" s="8">
        <v>38719</v>
      </c>
      <c r="H1759" t="s">
        <v>46</v>
      </c>
      <c r="I1759" s="7">
        <v>1461736096</v>
      </c>
      <c r="L1759" s="7">
        <v>1256491994424</v>
      </c>
      <c r="M1759">
        <v>2</v>
      </c>
    </row>
    <row r="1760" spans="1:13" x14ac:dyDescent="0.25">
      <c r="A1760" t="s">
        <v>738</v>
      </c>
      <c r="B1760" t="s">
        <v>484</v>
      </c>
      <c r="C1760" t="s">
        <v>256</v>
      </c>
      <c r="D1760" t="s">
        <v>208</v>
      </c>
      <c r="E1760" t="s">
        <v>270</v>
      </c>
      <c r="F1760" t="s">
        <v>45</v>
      </c>
      <c r="G1760" s="8">
        <v>38719</v>
      </c>
      <c r="H1760" t="s">
        <v>46</v>
      </c>
      <c r="I1760" s="7">
        <v>0</v>
      </c>
      <c r="L1760" s="7">
        <v>429346911</v>
      </c>
      <c r="M1760">
        <v>2</v>
      </c>
    </row>
    <row r="1761" spans="1:13" x14ac:dyDescent="0.25">
      <c r="A1761" t="s">
        <v>739</v>
      </c>
      <c r="B1761" t="s">
        <v>484</v>
      </c>
      <c r="C1761" t="s">
        <v>256</v>
      </c>
      <c r="D1761" t="s">
        <v>209</v>
      </c>
      <c r="E1761" t="s">
        <v>270</v>
      </c>
      <c r="F1761" t="s">
        <v>45</v>
      </c>
      <c r="G1761" s="8">
        <v>38719</v>
      </c>
      <c r="H1761" t="s">
        <v>46</v>
      </c>
      <c r="I1761" s="7">
        <v>0</v>
      </c>
      <c r="L1761" s="7">
        <v>630379359</v>
      </c>
      <c r="M1761">
        <v>2</v>
      </c>
    </row>
    <row r="1762" spans="1:13" x14ac:dyDescent="0.25">
      <c r="A1762" t="s">
        <v>740</v>
      </c>
      <c r="B1762" t="s">
        <v>484</v>
      </c>
      <c r="C1762" t="s">
        <v>256</v>
      </c>
      <c r="D1762" t="s">
        <v>203</v>
      </c>
      <c r="E1762" t="s">
        <v>269</v>
      </c>
      <c r="F1762" t="s">
        <v>45</v>
      </c>
      <c r="G1762" s="8">
        <v>38719</v>
      </c>
      <c r="H1762" t="s">
        <v>46</v>
      </c>
      <c r="I1762" s="7">
        <v>4063</v>
      </c>
      <c r="L1762" s="7">
        <v>88224453830</v>
      </c>
      <c r="M1762">
        <v>2</v>
      </c>
    </row>
    <row r="1763" spans="1:13" x14ac:dyDescent="0.25">
      <c r="A1763" t="s">
        <v>741</v>
      </c>
      <c r="B1763" t="s">
        <v>485</v>
      </c>
      <c r="C1763" t="s">
        <v>257</v>
      </c>
      <c r="D1763" t="s">
        <v>258</v>
      </c>
      <c r="E1763" t="s">
        <v>270</v>
      </c>
      <c r="F1763" t="s">
        <v>45</v>
      </c>
      <c r="G1763" s="8">
        <v>38719</v>
      </c>
      <c r="H1763" t="s">
        <v>46</v>
      </c>
      <c r="I1763" s="7">
        <v>0</v>
      </c>
      <c r="L1763" s="7">
        <v>2398957441</v>
      </c>
      <c r="M1763">
        <v>2</v>
      </c>
    </row>
    <row r="1764" spans="1:13" x14ac:dyDescent="0.25">
      <c r="A1764" t="s">
        <v>742</v>
      </c>
      <c r="B1764" t="s">
        <v>485</v>
      </c>
      <c r="C1764" t="s">
        <v>257</v>
      </c>
      <c r="D1764" t="s">
        <v>259</v>
      </c>
      <c r="E1764" t="s">
        <v>270</v>
      </c>
      <c r="F1764" t="s">
        <v>45</v>
      </c>
      <c r="G1764" s="8">
        <v>38719</v>
      </c>
      <c r="H1764" t="s">
        <v>46</v>
      </c>
      <c r="I1764" s="7">
        <v>442974</v>
      </c>
      <c r="L1764" s="7">
        <v>87556207</v>
      </c>
      <c r="M1764">
        <v>2</v>
      </c>
    </row>
    <row r="1765" spans="1:13" x14ac:dyDescent="0.25">
      <c r="A1765" t="s">
        <v>743</v>
      </c>
      <c r="B1765" t="s">
        <v>485</v>
      </c>
      <c r="C1765" t="s">
        <v>257</v>
      </c>
      <c r="D1765" t="s">
        <v>260</v>
      </c>
      <c r="E1765" t="s">
        <v>270</v>
      </c>
      <c r="F1765" t="s">
        <v>45</v>
      </c>
      <c r="G1765" s="8">
        <v>38719</v>
      </c>
      <c r="H1765" t="s">
        <v>46</v>
      </c>
      <c r="I1765" s="7">
        <v>736160</v>
      </c>
      <c r="L1765" s="7">
        <v>145097351</v>
      </c>
      <c r="M1765">
        <v>2</v>
      </c>
    </row>
    <row r="1766" spans="1:13" x14ac:dyDescent="0.25">
      <c r="A1766" t="s">
        <v>744</v>
      </c>
      <c r="B1766" t="s">
        <v>485</v>
      </c>
      <c r="C1766" t="s">
        <v>257</v>
      </c>
      <c r="D1766" t="s">
        <v>261</v>
      </c>
      <c r="E1766" t="s">
        <v>270</v>
      </c>
      <c r="F1766" t="s">
        <v>45</v>
      </c>
      <c r="G1766" s="8">
        <v>38719</v>
      </c>
      <c r="H1766" t="s">
        <v>46</v>
      </c>
      <c r="I1766" s="7">
        <v>589263</v>
      </c>
      <c r="L1766" s="7">
        <v>88988160</v>
      </c>
      <c r="M1766">
        <v>2</v>
      </c>
    </row>
    <row r="1767" spans="1:13" x14ac:dyDescent="0.25">
      <c r="A1767" t="s">
        <v>745</v>
      </c>
      <c r="B1767" t="s">
        <v>486</v>
      </c>
      <c r="C1767" t="s">
        <v>262</v>
      </c>
      <c r="D1767" t="s">
        <v>263</v>
      </c>
      <c r="E1767" t="s">
        <v>270</v>
      </c>
      <c r="F1767" t="s">
        <v>45</v>
      </c>
      <c r="G1767" s="8">
        <v>38719</v>
      </c>
      <c r="H1767" t="s">
        <v>46</v>
      </c>
      <c r="I1767" s="7">
        <v>-110989000</v>
      </c>
      <c r="L1767" s="7">
        <v>27282552000</v>
      </c>
      <c r="M1767">
        <v>2</v>
      </c>
    </row>
    <row r="1768" spans="1:13" x14ac:dyDescent="0.25">
      <c r="A1768" t="s">
        <v>746</v>
      </c>
      <c r="B1768" t="s">
        <v>486</v>
      </c>
      <c r="C1768" t="s">
        <v>262</v>
      </c>
      <c r="D1768" t="s">
        <v>264</v>
      </c>
      <c r="E1768" t="s">
        <v>270</v>
      </c>
      <c r="F1768" t="s">
        <v>45</v>
      </c>
      <c r="G1768" s="8">
        <v>38719</v>
      </c>
      <c r="H1768" t="s">
        <v>46</v>
      </c>
      <c r="I1768" s="7">
        <v>-42970000</v>
      </c>
      <c r="L1768" s="7">
        <v>5427913000</v>
      </c>
      <c r="M1768">
        <v>2</v>
      </c>
    </row>
    <row r="1769" spans="1:13" x14ac:dyDescent="0.25">
      <c r="A1769" t="s">
        <v>747</v>
      </c>
      <c r="B1769" t="s">
        <v>486</v>
      </c>
      <c r="C1769" t="s">
        <v>262</v>
      </c>
      <c r="D1769" t="s">
        <v>265</v>
      </c>
      <c r="E1769" t="s">
        <v>270</v>
      </c>
      <c r="F1769" t="s">
        <v>45</v>
      </c>
      <c r="G1769" s="8">
        <v>38719</v>
      </c>
      <c r="H1769" t="s">
        <v>46</v>
      </c>
      <c r="I1769" s="7">
        <v>-11364000</v>
      </c>
      <c r="L1769" s="7">
        <v>950652000</v>
      </c>
      <c r="M1769">
        <v>2</v>
      </c>
    </row>
    <row r="1770" spans="1:13" x14ac:dyDescent="0.25">
      <c r="A1770" t="s">
        <v>748</v>
      </c>
      <c r="B1770" t="s">
        <v>486</v>
      </c>
      <c r="C1770" t="s">
        <v>262</v>
      </c>
      <c r="D1770" t="s">
        <v>203</v>
      </c>
      <c r="E1770" t="s">
        <v>269</v>
      </c>
      <c r="F1770" t="s">
        <v>45</v>
      </c>
      <c r="G1770" s="8">
        <v>38719</v>
      </c>
      <c r="H1770" t="s">
        <v>46</v>
      </c>
      <c r="I1770" s="7">
        <v>190611000</v>
      </c>
      <c r="L1770" s="7">
        <v>134097058000</v>
      </c>
      <c r="M1770">
        <v>2</v>
      </c>
    </row>
    <row r="1771" spans="1:13" x14ac:dyDescent="0.25">
      <c r="A1771" t="s">
        <v>749</v>
      </c>
      <c r="B1771" t="s">
        <v>332</v>
      </c>
      <c r="C1771" t="s">
        <v>266</v>
      </c>
      <c r="D1771" t="s">
        <v>267</v>
      </c>
      <c r="E1771" t="s">
        <v>270</v>
      </c>
      <c r="F1771" t="s">
        <v>45</v>
      </c>
      <c r="G1771" s="8">
        <v>38719</v>
      </c>
      <c r="H1771" t="s">
        <v>46</v>
      </c>
      <c r="I1771" s="7">
        <v>17002378</v>
      </c>
      <c r="L1771" s="7">
        <v>2421364394</v>
      </c>
      <c r="M1771">
        <v>2</v>
      </c>
    </row>
    <row r="1772" spans="1:13" x14ac:dyDescent="0.25">
      <c r="A1772" t="s">
        <v>750</v>
      </c>
      <c r="B1772" t="s">
        <v>332</v>
      </c>
      <c r="C1772" t="s">
        <v>266</v>
      </c>
      <c r="D1772" t="s">
        <v>590</v>
      </c>
      <c r="E1772" t="s">
        <v>270</v>
      </c>
      <c r="F1772" t="s">
        <v>45</v>
      </c>
      <c r="G1772" s="8">
        <v>38719</v>
      </c>
      <c r="H1772" t="s">
        <v>46</v>
      </c>
      <c r="I1772" s="7">
        <v>18063785</v>
      </c>
      <c r="L1772" s="7">
        <v>1946905414</v>
      </c>
      <c r="M1772">
        <v>2</v>
      </c>
    </row>
    <row r="1773" spans="1:13" x14ac:dyDescent="0.25">
      <c r="A1773" t="s">
        <v>751</v>
      </c>
      <c r="B1773" t="s">
        <v>332</v>
      </c>
      <c r="C1773" t="s">
        <v>266</v>
      </c>
      <c r="D1773" t="s">
        <v>582</v>
      </c>
      <c r="E1773" t="s">
        <v>270</v>
      </c>
      <c r="F1773" t="s">
        <v>45</v>
      </c>
      <c r="G1773" s="8">
        <v>38719</v>
      </c>
      <c r="H1773" t="s">
        <v>46</v>
      </c>
      <c r="I1773" s="7">
        <v>374837</v>
      </c>
      <c r="L1773" s="7">
        <v>102527329</v>
      </c>
      <c r="M1773">
        <v>2</v>
      </c>
    </row>
    <row r="1774" spans="1:13" x14ac:dyDescent="0.25">
      <c r="A1774" t="s">
        <v>752</v>
      </c>
      <c r="B1774" t="s">
        <v>332</v>
      </c>
      <c r="C1774" t="s">
        <v>266</v>
      </c>
      <c r="D1774" t="s">
        <v>203</v>
      </c>
      <c r="E1774" t="s">
        <v>269</v>
      </c>
      <c r="F1774" t="s">
        <v>45</v>
      </c>
      <c r="G1774" s="8">
        <v>38719</v>
      </c>
      <c r="H1774" t="s">
        <v>46</v>
      </c>
      <c r="I1774" s="7">
        <v>39271323</v>
      </c>
      <c r="L1774" s="7">
        <v>260926476812</v>
      </c>
      <c r="M1774">
        <v>2</v>
      </c>
    </row>
    <row r="1775" spans="1:13" x14ac:dyDescent="0.25">
      <c r="A1775" t="s">
        <v>753</v>
      </c>
      <c r="B1775" t="s">
        <v>487</v>
      </c>
      <c r="C1775" t="s">
        <v>207</v>
      </c>
      <c r="D1775" t="s">
        <v>208</v>
      </c>
      <c r="E1775" t="s">
        <v>270</v>
      </c>
      <c r="F1775" t="s">
        <v>45</v>
      </c>
      <c r="G1775" s="8">
        <v>38719</v>
      </c>
      <c r="H1775" t="s">
        <v>46</v>
      </c>
      <c r="I1775" s="7">
        <v>2943406</v>
      </c>
      <c r="L1775" s="7">
        <v>2389556713</v>
      </c>
      <c r="M1775">
        <v>2</v>
      </c>
    </row>
    <row r="1776" spans="1:13" x14ac:dyDescent="0.25">
      <c r="A1776" t="s">
        <v>754</v>
      </c>
      <c r="B1776" t="s">
        <v>487</v>
      </c>
      <c r="C1776" t="s">
        <v>207</v>
      </c>
      <c r="D1776" t="s">
        <v>209</v>
      </c>
      <c r="E1776" t="s">
        <v>270</v>
      </c>
      <c r="F1776" t="s">
        <v>45</v>
      </c>
      <c r="G1776" s="8">
        <v>38719</v>
      </c>
      <c r="H1776" t="s">
        <v>46</v>
      </c>
      <c r="I1776" s="7">
        <v>6913020</v>
      </c>
      <c r="L1776" s="7">
        <v>5701620841</v>
      </c>
      <c r="M1776">
        <v>2</v>
      </c>
    </row>
    <row r="1777" spans="1:13" x14ac:dyDescent="0.25">
      <c r="A1777" t="s">
        <v>755</v>
      </c>
      <c r="B1777" t="s">
        <v>487</v>
      </c>
      <c r="C1777" t="s">
        <v>207</v>
      </c>
      <c r="D1777" t="s">
        <v>210</v>
      </c>
      <c r="E1777" t="s">
        <v>270</v>
      </c>
      <c r="F1777" t="s">
        <v>45</v>
      </c>
      <c r="G1777" s="8">
        <v>38719</v>
      </c>
      <c r="H1777" t="s">
        <v>46</v>
      </c>
      <c r="I1777" s="7">
        <v>112873</v>
      </c>
      <c r="L1777" s="7">
        <v>326696832</v>
      </c>
      <c r="M1777">
        <v>2</v>
      </c>
    </row>
    <row r="1778" spans="1:13" x14ac:dyDescent="0.25">
      <c r="A1778" t="s">
        <v>756</v>
      </c>
      <c r="B1778" t="s">
        <v>487</v>
      </c>
      <c r="C1778" t="s">
        <v>207</v>
      </c>
      <c r="D1778" t="s">
        <v>211</v>
      </c>
      <c r="E1778" t="s">
        <v>269</v>
      </c>
      <c r="F1778" t="s">
        <v>45</v>
      </c>
      <c r="G1778" s="8">
        <v>38719</v>
      </c>
      <c r="H1778" t="s">
        <v>46</v>
      </c>
      <c r="I1778" s="7">
        <v>60767568</v>
      </c>
      <c r="L1778" s="7">
        <v>370042694916</v>
      </c>
      <c r="M1778">
        <v>2</v>
      </c>
    </row>
    <row r="1779" spans="1:13" x14ac:dyDescent="0.25">
      <c r="A1779" t="s">
        <v>757</v>
      </c>
      <c r="B1779" t="s">
        <v>487</v>
      </c>
      <c r="C1779" t="s">
        <v>207</v>
      </c>
      <c r="D1779" t="s">
        <v>385</v>
      </c>
      <c r="E1779" t="s">
        <v>270</v>
      </c>
      <c r="F1779" t="s">
        <v>45</v>
      </c>
      <c r="G1779" s="8">
        <v>38719</v>
      </c>
      <c r="H1779" t="s">
        <v>46</v>
      </c>
      <c r="I1779" s="7">
        <v>802483</v>
      </c>
      <c r="L1779" s="7">
        <v>777116048</v>
      </c>
      <c r="M1779">
        <v>2</v>
      </c>
    </row>
    <row r="1780" spans="1:13" x14ac:dyDescent="0.25">
      <c r="A1780" t="s">
        <v>659</v>
      </c>
      <c r="B1780" t="s">
        <v>468</v>
      </c>
      <c r="C1780" t="s">
        <v>0</v>
      </c>
      <c r="D1780" t="s">
        <v>200</v>
      </c>
      <c r="E1780" t="s">
        <v>270</v>
      </c>
      <c r="F1780" t="s">
        <v>47</v>
      </c>
      <c r="G1780" s="8">
        <v>36740</v>
      </c>
      <c r="H1780" t="s">
        <v>48</v>
      </c>
      <c r="I1780" s="7">
        <v>4249721636</v>
      </c>
      <c r="L1780" s="7">
        <v>50185283716</v>
      </c>
      <c r="M1780" t="s">
        <v>458</v>
      </c>
    </row>
    <row r="1781" spans="1:13" x14ac:dyDescent="0.25">
      <c r="A1781" t="s">
        <v>660</v>
      </c>
      <c r="B1781" t="s">
        <v>468</v>
      </c>
      <c r="C1781" t="s">
        <v>0</v>
      </c>
      <c r="D1781" t="s">
        <v>201</v>
      </c>
      <c r="E1781" t="s">
        <v>270</v>
      </c>
      <c r="F1781" t="s">
        <v>47</v>
      </c>
      <c r="G1781" s="8">
        <v>36740</v>
      </c>
      <c r="H1781" t="s">
        <v>48</v>
      </c>
      <c r="I1781" s="7">
        <v>6180081944</v>
      </c>
      <c r="L1781" s="7">
        <v>89599596613</v>
      </c>
      <c r="M1781" t="s">
        <v>458</v>
      </c>
    </row>
    <row r="1782" spans="1:13" x14ac:dyDescent="0.25">
      <c r="A1782" t="s">
        <v>661</v>
      </c>
      <c r="B1782" t="s">
        <v>468</v>
      </c>
      <c r="C1782" t="s">
        <v>0</v>
      </c>
      <c r="D1782" t="s">
        <v>202</v>
      </c>
      <c r="E1782" t="s">
        <v>270</v>
      </c>
      <c r="F1782" t="s">
        <v>47</v>
      </c>
      <c r="G1782" s="8">
        <v>36740</v>
      </c>
      <c r="H1782" t="s">
        <v>48</v>
      </c>
      <c r="I1782" s="7">
        <v>1850183305</v>
      </c>
      <c r="L1782" s="7">
        <v>44497385600</v>
      </c>
      <c r="M1782" t="s">
        <v>458</v>
      </c>
    </row>
    <row r="1783" spans="1:13" x14ac:dyDescent="0.25">
      <c r="A1783" t="s">
        <v>664</v>
      </c>
      <c r="B1783" t="s">
        <v>468</v>
      </c>
      <c r="C1783" t="s">
        <v>0</v>
      </c>
      <c r="D1783" t="s">
        <v>199</v>
      </c>
      <c r="E1783" t="s">
        <v>269</v>
      </c>
      <c r="F1783" t="s">
        <v>47</v>
      </c>
      <c r="G1783" s="8">
        <v>36740</v>
      </c>
      <c r="H1783" t="s">
        <v>48</v>
      </c>
      <c r="I1783" s="7">
        <v>12695416373</v>
      </c>
      <c r="L1783" s="7">
        <v>195045422077</v>
      </c>
      <c r="M1783" t="s">
        <v>458</v>
      </c>
    </row>
    <row r="1784" spans="1:13" x14ac:dyDescent="0.25">
      <c r="A1784" t="s">
        <v>672</v>
      </c>
      <c r="B1784" t="s">
        <v>470</v>
      </c>
      <c r="C1784" t="s">
        <v>292</v>
      </c>
      <c r="D1784" t="s">
        <v>307</v>
      </c>
      <c r="E1784" t="s">
        <v>270</v>
      </c>
      <c r="F1784" t="s">
        <v>47</v>
      </c>
      <c r="G1784" s="8">
        <v>36740</v>
      </c>
      <c r="H1784" t="s">
        <v>48</v>
      </c>
      <c r="I1784" s="7">
        <v>0</v>
      </c>
      <c r="L1784" s="7">
        <v>9764336905</v>
      </c>
      <c r="M1784" t="s">
        <v>458</v>
      </c>
    </row>
    <row r="1785" spans="1:13" x14ac:dyDescent="0.25">
      <c r="A1785" t="s">
        <v>673</v>
      </c>
      <c r="B1785" t="s">
        <v>470</v>
      </c>
      <c r="C1785" t="s">
        <v>292</v>
      </c>
      <c r="D1785" t="s">
        <v>206</v>
      </c>
      <c r="E1785" t="s">
        <v>270</v>
      </c>
      <c r="F1785" t="s">
        <v>47</v>
      </c>
      <c r="G1785" s="8">
        <v>36740</v>
      </c>
      <c r="H1785" t="s">
        <v>48</v>
      </c>
      <c r="I1785" s="7">
        <v>0</v>
      </c>
      <c r="L1785" s="7">
        <v>5411649516</v>
      </c>
      <c r="M1785" t="s">
        <v>458</v>
      </c>
    </row>
    <row r="1786" spans="1:13" x14ac:dyDescent="0.25">
      <c r="A1786" t="s">
        <v>674</v>
      </c>
      <c r="B1786" t="s">
        <v>470</v>
      </c>
      <c r="C1786" t="s">
        <v>292</v>
      </c>
      <c r="D1786" t="s">
        <v>203</v>
      </c>
      <c r="E1786" t="s">
        <v>269</v>
      </c>
      <c r="F1786" t="s">
        <v>47</v>
      </c>
      <c r="G1786" s="8">
        <v>36740</v>
      </c>
      <c r="H1786" t="s">
        <v>48</v>
      </c>
      <c r="I1786" s="7">
        <v>46143447241</v>
      </c>
      <c r="L1786" s="7">
        <v>599483569520</v>
      </c>
      <c r="M1786" t="s">
        <v>458</v>
      </c>
    </row>
    <row r="1787" spans="1:13" x14ac:dyDescent="0.25">
      <c r="A1787" t="s">
        <v>675</v>
      </c>
      <c r="B1787" t="s">
        <v>470</v>
      </c>
      <c r="C1787" t="s">
        <v>292</v>
      </c>
      <c r="D1787" t="s">
        <v>306</v>
      </c>
      <c r="E1787" t="s">
        <v>270</v>
      </c>
      <c r="F1787" t="s">
        <v>47</v>
      </c>
      <c r="G1787" s="8">
        <v>36740</v>
      </c>
      <c r="H1787" t="s">
        <v>48</v>
      </c>
      <c r="I1787" s="7">
        <v>0</v>
      </c>
      <c r="L1787" s="7">
        <v>9122399685</v>
      </c>
      <c r="M1787" t="s">
        <v>458</v>
      </c>
    </row>
    <row r="1788" spans="1:13" x14ac:dyDescent="0.25">
      <c r="A1788" t="s">
        <v>676</v>
      </c>
      <c r="B1788" t="s">
        <v>331</v>
      </c>
      <c r="C1788" t="s">
        <v>215</v>
      </c>
      <c r="D1788" t="s">
        <v>251</v>
      </c>
      <c r="E1788" t="s">
        <v>269</v>
      </c>
      <c r="F1788" t="s">
        <v>47</v>
      </c>
      <c r="G1788" s="8">
        <v>36740</v>
      </c>
      <c r="H1788" t="s">
        <v>48</v>
      </c>
      <c r="I1788" s="7">
        <v>13815809893</v>
      </c>
      <c r="L1788" s="7">
        <v>310261377494</v>
      </c>
      <c r="M1788" t="s">
        <v>458</v>
      </c>
    </row>
    <row r="1789" spans="1:13" x14ac:dyDescent="0.25">
      <c r="A1789" t="s">
        <v>677</v>
      </c>
      <c r="B1789" t="s">
        <v>331</v>
      </c>
      <c r="C1789" t="s">
        <v>215</v>
      </c>
      <c r="D1789" t="s">
        <v>216</v>
      </c>
      <c r="E1789" t="s">
        <v>269</v>
      </c>
      <c r="F1789" t="s">
        <v>47</v>
      </c>
      <c r="G1789" s="8">
        <v>36740</v>
      </c>
      <c r="H1789" t="s">
        <v>48</v>
      </c>
      <c r="I1789" s="7">
        <v>0</v>
      </c>
      <c r="L1789" s="7">
        <v>15226914126</v>
      </c>
      <c r="M1789" t="s">
        <v>458</v>
      </c>
    </row>
    <row r="1790" spans="1:13" x14ac:dyDescent="0.25">
      <c r="A1790" t="s">
        <v>678</v>
      </c>
      <c r="B1790" t="s">
        <v>331</v>
      </c>
      <c r="C1790" t="s">
        <v>215</v>
      </c>
      <c r="D1790" t="s">
        <v>217</v>
      </c>
      <c r="E1790" t="s">
        <v>269</v>
      </c>
      <c r="F1790" t="s">
        <v>47</v>
      </c>
      <c r="G1790" s="8">
        <v>36740</v>
      </c>
      <c r="H1790" t="s">
        <v>48</v>
      </c>
      <c r="I1790" s="7">
        <v>3013365357</v>
      </c>
      <c r="L1790" s="7">
        <v>67671087956</v>
      </c>
      <c r="M1790" t="s">
        <v>458</v>
      </c>
    </row>
    <row r="1791" spans="1:13" x14ac:dyDescent="0.25">
      <c r="A1791" t="s">
        <v>679</v>
      </c>
      <c r="B1791" t="s">
        <v>333</v>
      </c>
      <c r="C1791" t="s">
        <v>533</v>
      </c>
      <c r="D1791" t="s">
        <v>203</v>
      </c>
      <c r="E1791" t="s">
        <v>269</v>
      </c>
      <c r="F1791" t="s">
        <v>47</v>
      </c>
      <c r="G1791" s="8">
        <v>36740</v>
      </c>
      <c r="H1791" t="s">
        <v>48</v>
      </c>
      <c r="I1791" s="7">
        <v>4351947000</v>
      </c>
      <c r="L1791" s="7">
        <v>60695593000</v>
      </c>
      <c r="M1791" t="s">
        <v>458</v>
      </c>
    </row>
    <row r="1792" spans="1:13" x14ac:dyDescent="0.25">
      <c r="A1792" t="s">
        <v>680</v>
      </c>
      <c r="B1792" t="s">
        <v>471</v>
      </c>
      <c r="C1792" t="s">
        <v>219</v>
      </c>
      <c r="D1792" t="s">
        <v>203</v>
      </c>
      <c r="E1792" t="s">
        <v>269</v>
      </c>
      <c r="F1792" t="s">
        <v>47</v>
      </c>
      <c r="G1792" s="8">
        <v>36740</v>
      </c>
      <c r="H1792" t="s">
        <v>48</v>
      </c>
      <c r="I1792" s="7">
        <v>16846965777</v>
      </c>
      <c r="L1792" s="7">
        <v>278736778404</v>
      </c>
      <c r="M1792" t="s">
        <v>458</v>
      </c>
    </row>
    <row r="1793" spans="1:13" x14ac:dyDescent="0.25">
      <c r="A1793" t="s">
        <v>681</v>
      </c>
      <c r="B1793" t="s">
        <v>471</v>
      </c>
      <c r="C1793" t="s">
        <v>219</v>
      </c>
      <c r="D1793" t="s">
        <v>457</v>
      </c>
      <c r="E1793" t="s">
        <v>270</v>
      </c>
      <c r="F1793" t="s">
        <v>47</v>
      </c>
      <c r="G1793" s="8">
        <v>36740</v>
      </c>
      <c r="H1793" t="s">
        <v>48</v>
      </c>
      <c r="I1793" s="7">
        <v>0</v>
      </c>
      <c r="L1793" s="7">
        <v>150706287</v>
      </c>
      <c r="M1793" t="s">
        <v>458</v>
      </c>
    </row>
    <row r="1794" spans="1:13" x14ac:dyDescent="0.25">
      <c r="A1794" t="s">
        <v>682</v>
      </c>
      <c r="B1794" t="s">
        <v>471</v>
      </c>
      <c r="C1794" t="s">
        <v>219</v>
      </c>
      <c r="D1794" t="s">
        <v>381</v>
      </c>
      <c r="E1794" t="s">
        <v>270</v>
      </c>
      <c r="F1794" t="s">
        <v>47</v>
      </c>
      <c r="G1794" s="8">
        <v>36740</v>
      </c>
      <c r="H1794" t="s">
        <v>48</v>
      </c>
      <c r="I1794" s="7">
        <v>0</v>
      </c>
      <c r="L1794" s="7">
        <v>1331924172</v>
      </c>
      <c r="M1794" t="s">
        <v>458</v>
      </c>
    </row>
    <row r="1795" spans="1:13" x14ac:dyDescent="0.25">
      <c r="A1795" t="s">
        <v>683</v>
      </c>
      <c r="B1795" t="s">
        <v>472</v>
      </c>
      <c r="C1795" t="s">
        <v>220</v>
      </c>
      <c r="D1795" t="s">
        <v>221</v>
      </c>
      <c r="E1795" t="s">
        <v>270</v>
      </c>
      <c r="F1795" t="s">
        <v>47</v>
      </c>
      <c r="G1795" s="8">
        <v>36740</v>
      </c>
      <c r="H1795" t="s">
        <v>48</v>
      </c>
      <c r="I1795" s="7">
        <v>14392550373</v>
      </c>
      <c r="L1795" s="7">
        <v>210379447000</v>
      </c>
      <c r="M1795" t="s">
        <v>458</v>
      </c>
    </row>
    <row r="1796" spans="1:13" x14ac:dyDescent="0.25">
      <c r="A1796" t="s">
        <v>684</v>
      </c>
      <c r="B1796" t="s">
        <v>472</v>
      </c>
      <c r="C1796" t="s">
        <v>220</v>
      </c>
      <c r="D1796" t="s">
        <v>222</v>
      </c>
      <c r="E1796" t="s">
        <v>270</v>
      </c>
      <c r="F1796" t="s">
        <v>47</v>
      </c>
      <c r="G1796" s="8">
        <v>36740</v>
      </c>
      <c r="H1796" t="s">
        <v>48</v>
      </c>
      <c r="I1796" s="7">
        <v>1403929694</v>
      </c>
      <c r="L1796" s="7">
        <v>35195197000</v>
      </c>
      <c r="M1796" t="s">
        <v>458</v>
      </c>
    </row>
    <row r="1797" spans="1:13" x14ac:dyDescent="0.25">
      <c r="A1797" t="s">
        <v>685</v>
      </c>
      <c r="B1797" t="s">
        <v>472</v>
      </c>
      <c r="C1797" t="s">
        <v>220</v>
      </c>
      <c r="D1797" t="s">
        <v>223</v>
      </c>
      <c r="E1797" t="s">
        <v>270</v>
      </c>
      <c r="F1797" t="s">
        <v>47</v>
      </c>
      <c r="G1797" s="8">
        <v>36740</v>
      </c>
      <c r="H1797" t="s">
        <v>48</v>
      </c>
      <c r="I1797" s="7">
        <v>605963970</v>
      </c>
      <c r="L1797" s="7">
        <v>54187851000</v>
      </c>
      <c r="M1797" t="s">
        <v>458</v>
      </c>
    </row>
    <row r="1798" spans="1:13" x14ac:dyDescent="0.25">
      <c r="A1798" t="s">
        <v>686</v>
      </c>
      <c r="B1798" t="s">
        <v>472</v>
      </c>
      <c r="C1798" t="s">
        <v>220</v>
      </c>
      <c r="D1798" t="s">
        <v>224</v>
      </c>
      <c r="E1798" t="s">
        <v>270</v>
      </c>
      <c r="F1798" t="s">
        <v>47</v>
      </c>
      <c r="G1798" s="8">
        <v>36740</v>
      </c>
      <c r="H1798" t="s">
        <v>48</v>
      </c>
      <c r="I1798" s="7">
        <v>176009174</v>
      </c>
      <c r="L1798" s="7">
        <v>3835522000</v>
      </c>
      <c r="M1798" t="s">
        <v>458</v>
      </c>
    </row>
    <row r="1799" spans="1:13" x14ac:dyDescent="0.25">
      <c r="A1799" t="s">
        <v>687</v>
      </c>
      <c r="B1799" t="s">
        <v>472</v>
      </c>
      <c r="C1799" t="s">
        <v>220</v>
      </c>
      <c r="D1799" t="s">
        <v>305</v>
      </c>
      <c r="E1799" t="s">
        <v>270</v>
      </c>
      <c r="F1799" t="s">
        <v>47</v>
      </c>
      <c r="G1799" s="8">
        <v>36740</v>
      </c>
      <c r="H1799" t="s">
        <v>48</v>
      </c>
      <c r="I1799" s="7">
        <v>0</v>
      </c>
      <c r="L1799" s="7">
        <v>0</v>
      </c>
      <c r="M1799" t="s">
        <v>458</v>
      </c>
    </row>
    <row r="1800" spans="1:13" x14ac:dyDescent="0.25">
      <c r="A1800" t="s">
        <v>688</v>
      </c>
      <c r="B1800" t="s">
        <v>472</v>
      </c>
      <c r="C1800" t="s">
        <v>220</v>
      </c>
      <c r="D1800" t="s">
        <v>203</v>
      </c>
      <c r="E1800" t="s">
        <v>269</v>
      </c>
      <c r="F1800" t="s">
        <v>47</v>
      </c>
      <c r="G1800" s="8">
        <v>36740</v>
      </c>
      <c r="H1800" t="s">
        <v>48</v>
      </c>
      <c r="I1800" s="7">
        <v>9960518214</v>
      </c>
      <c r="L1800" s="7">
        <v>150910896000</v>
      </c>
      <c r="M1800" t="s">
        <v>458</v>
      </c>
    </row>
    <row r="1801" spans="1:13" x14ac:dyDescent="0.25">
      <c r="A1801" t="s">
        <v>689</v>
      </c>
      <c r="B1801" t="s">
        <v>473</v>
      </c>
      <c r="C1801" t="s">
        <v>225</v>
      </c>
      <c r="D1801" t="s">
        <v>366</v>
      </c>
      <c r="E1801" t="s">
        <v>270</v>
      </c>
      <c r="F1801" t="s">
        <v>47</v>
      </c>
      <c r="G1801" s="8">
        <v>36740</v>
      </c>
      <c r="H1801" t="s">
        <v>48</v>
      </c>
      <c r="I1801" s="7">
        <v>0</v>
      </c>
      <c r="L1801" s="7">
        <v>3439632410</v>
      </c>
      <c r="M1801" t="s">
        <v>458</v>
      </c>
    </row>
    <row r="1802" spans="1:13" x14ac:dyDescent="0.25">
      <c r="A1802" t="s">
        <v>690</v>
      </c>
      <c r="B1802" t="s">
        <v>473</v>
      </c>
      <c r="C1802" t="s">
        <v>225</v>
      </c>
      <c r="D1802" t="s">
        <v>367</v>
      </c>
      <c r="E1802" t="s">
        <v>270</v>
      </c>
      <c r="F1802" t="s">
        <v>47</v>
      </c>
      <c r="G1802" s="8">
        <v>36740</v>
      </c>
      <c r="H1802" t="s">
        <v>48</v>
      </c>
      <c r="I1802" s="7">
        <v>0</v>
      </c>
      <c r="L1802" s="7">
        <v>3601903742</v>
      </c>
      <c r="M1802" t="s">
        <v>458</v>
      </c>
    </row>
    <row r="1803" spans="1:13" x14ac:dyDescent="0.25">
      <c r="A1803" t="s">
        <v>691</v>
      </c>
      <c r="B1803" t="s">
        <v>473</v>
      </c>
      <c r="C1803" t="s">
        <v>225</v>
      </c>
      <c r="D1803" t="s">
        <v>373</v>
      </c>
      <c r="E1803" t="s">
        <v>270</v>
      </c>
      <c r="F1803" t="s">
        <v>47</v>
      </c>
      <c r="G1803" s="8">
        <v>36740</v>
      </c>
      <c r="H1803" t="s">
        <v>48</v>
      </c>
      <c r="I1803" s="7">
        <v>0</v>
      </c>
      <c r="L1803" s="7">
        <v>2032897322</v>
      </c>
      <c r="M1803" t="s">
        <v>458</v>
      </c>
    </row>
    <row r="1804" spans="1:13" x14ac:dyDescent="0.25">
      <c r="A1804" t="s">
        <v>692</v>
      </c>
      <c r="B1804" t="s">
        <v>473</v>
      </c>
      <c r="C1804" t="s">
        <v>225</v>
      </c>
      <c r="D1804" t="s">
        <v>203</v>
      </c>
      <c r="E1804" t="s">
        <v>269</v>
      </c>
      <c r="F1804" t="s">
        <v>47</v>
      </c>
      <c r="G1804" s="8">
        <v>36740</v>
      </c>
      <c r="H1804" t="s">
        <v>48</v>
      </c>
      <c r="I1804" s="7">
        <v>77263737861</v>
      </c>
      <c r="L1804" s="7">
        <v>983182712065</v>
      </c>
      <c r="M1804" t="s">
        <v>458</v>
      </c>
    </row>
    <row r="1805" spans="1:13" x14ac:dyDescent="0.25">
      <c r="A1805" t="s">
        <v>703</v>
      </c>
      <c r="B1805" t="s">
        <v>475</v>
      </c>
      <c r="C1805" t="s">
        <v>236</v>
      </c>
      <c r="D1805" t="s">
        <v>628</v>
      </c>
      <c r="E1805" t="s">
        <v>270</v>
      </c>
      <c r="F1805" t="s">
        <v>47</v>
      </c>
      <c r="G1805" s="8">
        <v>36740</v>
      </c>
      <c r="H1805" t="s">
        <v>48</v>
      </c>
      <c r="I1805" s="7">
        <v>0</v>
      </c>
      <c r="L1805" s="7">
        <v>33391986272</v>
      </c>
      <c r="M1805" t="s">
        <v>458</v>
      </c>
    </row>
    <row r="1806" spans="1:13" x14ac:dyDescent="0.25">
      <c r="A1806" t="s">
        <v>704</v>
      </c>
      <c r="B1806" t="s">
        <v>475</v>
      </c>
      <c r="C1806" t="s">
        <v>236</v>
      </c>
      <c r="D1806" t="s">
        <v>629</v>
      </c>
      <c r="E1806" t="s">
        <v>270</v>
      </c>
      <c r="F1806" t="s">
        <v>47</v>
      </c>
      <c r="G1806" s="8">
        <v>36740</v>
      </c>
      <c r="H1806" t="s">
        <v>48</v>
      </c>
      <c r="I1806" s="7">
        <v>0</v>
      </c>
      <c r="L1806" s="7">
        <v>28433897982</v>
      </c>
      <c r="M1806" t="s">
        <v>458</v>
      </c>
    </row>
    <row r="1807" spans="1:13" x14ac:dyDescent="0.25">
      <c r="A1807" t="s">
        <v>705</v>
      </c>
      <c r="B1807" t="s">
        <v>475</v>
      </c>
      <c r="C1807" t="s">
        <v>236</v>
      </c>
      <c r="D1807" t="s">
        <v>630</v>
      </c>
      <c r="E1807" t="s">
        <v>270</v>
      </c>
      <c r="F1807" t="s">
        <v>47</v>
      </c>
      <c r="G1807" s="8">
        <v>36740</v>
      </c>
      <c r="H1807" t="s">
        <v>48</v>
      </c>
      <c r="I1807" s="7">
        <v>0</v>
      </c>
      <c r="L1807" s="7">
        <v>41655996484</v>
      </c>
      <c r="M1807" t="s">
        <v>458</v>
      </c>
    </row>
    <row r="1808" spans="1:13" x14ac:dyDescent="0.25">
      <c r="A1808" t="s">
        <v>706</v>
      </c>
      <c r="B1808" t="s">
        <v>475</v>
      </c>
      <c r="C1808" t="s">
        <v>236</v>
      </c>
      <c r="D1808" t="s">
        <v>631</v>
      </c>
      <c r="E1808" t="s">
        <v>270</v>
      </c>
      <c r="F1808" t="s">
        <v>47</v>
      </c>
      <c r="G1808" s="8">
        <v>36740</v>
      </c>
      <c r="H1808" t="s">
        <v>48</v>
      </c>
      <c r="I1808" s="7">
        <v>0</v>
      </c>
      <c r="L1808" s="7">
        <v>17683096128</v>
      </c>
      <c r="M1808" t="s">
        <v>458</v>
      </c>
    </row>
    <row r="1809" spans="1:13" x14ac:dyDescent="0.25">
      <c r="A1809" t="s">
        <v>707</v>
      </c>
      <c r="B1809" t="s">
        <v>475</v>
      </c>
      <c r="C1809" t="s">
        <v>236</v>
      </c>
      <c r="D1809" t="s">
        <v>632</v>
      </c>
      <c r="E1809" t="s">
        <v>269</v>
      </c>
      <c r="F1809" t="s">
        <v>47</v>
      </c>
      <c r="G1809" s="8">
        <v>36740</v>
      </c>
      <c r="H1809" t="s">
        <v>48</v>
      </c>
      <c r="I1809" s="7">
        <v>0</v>
      </c>
      <c r="L1809" s="7">
        <v>38791266538</v>
      </c>
      <c r="M1809" t="s">
        <v>458</v>
      </c>
    </row>
    <row r="1810" spans="1:13" x14ac:dyDescent="0.25">
      <c r="A1810" t="s">
        <v>718</v>
      </c>
      <c r="B1810" t="s">
        <v>246</v>
      </c>
      <c r="C1810" t="s">
        <v>246</v>
      </c>
      <c r="D1810" t="s">
        <v>203</v>
      </c>
      <c r="E1810" t="s">
        <v>269</v>
      </c>
      <c r="F1810" t="s">
        <v>47</v>
      </c>
      <c r="G1810" s="8">
        <v>36740</v>
      </c>
      <c r="H1810" t="s">
        <v>48</v>
      </c>
      <c r="I1810" s="7">
        <v>2064789594</v>
      </c>
      <c r="L1810" s="7">
        <v>42773601120</v>
      </c>
      <c r="M1810" t="s">
        <v>458</v>
      </c>
    </row>
    <row r="1811" spans="1:13" x14ac:dyDescent="0.25">
      <c r="A1811" t="s">
        <v>719</v>
      </c>
      <c r="B1811" t="s">
        <v>478</v>
      </c>
      <c r="C1811" t="s">
        <v>244</v>
      </c>
      <c r="D1811" t="s">
        <v>245</v>
      </c>
      <c r="E1811" t="s">
        <v>269</v>
      </c>
      <c r="F1811" t="s">
        <v>47</v>
      </c>
      <c r="G1811" s="8">
        <v>36740</v>
      </c>
      <c r="H1811" t="s">
        <v>48</v>
      </c>
      <c r="I1811" s="7">
        <v>0</v>
      </c>
      <c r="L1811" s="7">
        <v>69558139000</v>
      </c>
      <c r="M1811" t="s">
        <v>458</v>
      </c>
    </row>
    <row r="1812" spans="1:13" x14ac:dyDescent="0.25">
      <c r="A1812" t="s">
        <v>720</v>
      </c>
      <c r="B1812" t="s">
        <v>478</v>
      </c>
      <c r="C1812" t="s">
        <v>244</v>
      </c>
      <c r="D1812" t="s">
        <v>460</v>
      </c>
      <c r="E1812" t="s">
        <v>269</v>
      </c>
      <c r="F1812" t="s">
        <v>47</v>
      </c>
      <c r="G1812" s="8">
        <v>36740</v>
      </c>
      <c r="H1812" t="s">
        <v>48</v>
      </c>
      <c r="I1812" s="7">
        <v>0</v>
      </c>
      <c r="L1812" s="7">
        <v>40918920000</v>
      </c>
      <c r="M1812" t="s">
        <v>458</v>
      </c>
    </row>
    <row r="1813" spans="1:13" x14ac:dyDescent="0.25">
      <c r="A1813" t="s">
        <v>721</v>
      </c>
      <c r="B1813" t="s">
        <v>479</v>
      </c>
      <c r="C1813" t="s">
        <v>247</v>
      </c>
      <c r="D1813" t="s">
        <v>203</v>
      </c>
      <c r="E1813" t="s">
        <v>269</v>
      </c>
      <c r="F1813" t="s">
        <v>47</v>
      </c>
      <c r="G1813" s="8">
        <v>36740</v>
      </c>
      <c r="H1813" t="s">
        <v>48</v>
      </c>
      <c r="I1813" s="7">
        <v>1403835000</v>
      </c>
      <c r="L1813" s="7">
        <v>20401799000</v>
      </c>
      <c r="M1813" t="s">
        <v>458</v>
      </c>
    </row>
    <row r="1814" spans="1:13" x14ac:dyDescent="0.25">
      <c r="A1814" t="s">
        <v>722</v>
      </c>
      <c r="B1814" t="s">
        <v>480</v>
      </c>
      <c r="C1814" t="s">
        <v>268</v>
      </c>
      <c r="D1814" t="s">
        <v>203</v>
      </c>
      <c r="E1814" t="s">
        <v>269</v>
      </c>
      <c r="F1814" t="s">
        <v>47</v>
      </c>
      <c r="G1814" s="8">
        <v>36740</v>
      </c>
      <c r="H1814" t="s">
        <v>48</v>
      </c>
      <c r="I1814" s="7">
        <v>0</v>
      </c>
      <c r="L1814" s="7">
        <v>14029578005</v>
      </c>
      <c r="M1814" t="s">
        <v>458</v>
      </c>
    </row>
    <row r="1815" spans="1:13" x14ac:dyDescent="0.25">
      <c r="A1815" t="s">
        <v>723</v>
      </c>
      <c r="B1815" t="s">
        <v>481</v>
      </c>
      <c r="C1815" t="s">
        <v>248</v>
      </c>
      <c r="D1815" t="s">
        <v>203</v>
      </c>
      <c r="E1815" t="s">
        <v>269</v>
      </c>
      <c r="F1815" t="s">
        <v>47</v>
      </c>
      <c r="G1815" s="8">
        <v>36740</v>
      </c>
      <c r="H1815" t="s">
        <v>48</v>
      </c>
      <c r="I1815" s="7">
        <v>352674000</v>
      </c>
      <c r="L1815" s="7">
        <v>24360197000</v>
      </c>
      <c r="M1815" t="s">
        <v>458</v>
      </c>
    </row>
    <row r="1816" spans="1:13" x14ac:dyDescent="0.25">
      <c r="A1816" t="s">
        <v>724</v>
      </c>
      <c r="B1816" t="s">
        <v>482</v>
      </c>
      <c r="C1816" t="s">
        <v>249</v>
      </c>
      <c r="D1816" t="s">
        <v>203</v>
      </c>
      <c r="E1816" t="s">
        <v>269</v>
      </c>
      <c r="F1816" t="s">
        <v>47</v>
      </c>
      <c r="G1816" s="8">
        <v>36740</v>
      </c>
      <c r="H1816" t="s">
        <v>48</v>
      </c>
      <c r="I1816" s="7">
        <v>121292957</v>
      </c>
      <c r="L1816" s="7">
        <v>91622025169</v>
      </c>
      <c r="M1816" t="s">
        <v>458</v>
      </c>
    </row>
    <row r="1817" spans="1:13" x14ac:dyDescent="0.25">
      <c r="A1817" t="s">
        <v>725</v>
      </c>
      <c r="B1817" t="s">
        <v>330</v>
      </c>
      <c r="C1817" t="s">
        <v>250</v>
      </c>
      <c r="D1817" t="s">
        <v>252</v>
      </c>
      <c r="E1817" t="s">
        <v>270</v>
      </c>
      <c r="F1817" t="s">
        <v>47</v>
      </c>
      <c r="G1817" s="8">
        <v>36740</v>
      </c>
      <c r="H1817" t="s">
        <v>48</v>
      </c>
      <c r="I1817" s="7">
        <v>0</v>
      </c>
      <c r="L1817" s="7">
        <v>10772268571</v>
      </c>
      <c r="M1817" t="s">
        <v>458</v>
      </c>
    </row>
    <row r="1818" spans="1:13" x14ac:dyDescent="0.25">
      <c r="A1818" t="s">
        <v>726</v>
      </c>
      <c r="B1818" t="s">
        <v>330</v>
      </c>
      <c r="C1818" t="s">
        <v>250</v>
      </c>
      <c r="D1818" t="s">
        <v>253</v>
      </c>
      <c r="E1818" t="s">
        <v>270</v>
      </c>
      <c r="F1818" t="s">
        <v>47</v>
      </c>
      <c r="G1818" s="8">
        <v>36740</v>
      </c>
      <c r="H1818" t="s">
        <v>48</v>
      </c>
      <c r="I1818" s="7">
        <v>0</v>
      </c>
      <c r="L1818" s="7">
        <v>3480752374</v>
      </c>
      <c r="M1818" t="s">
        <v>458</v>
      </c>
    </row>
    <row r="1819" spans="1:13" x14ac:dyDescent="0.25">
      <c r="A1819" t="s">
        <v>727</v>
      </c>
      <c r="B1819" t="s">
        <v>330</v>
      </c>
      <c r="C1819" t="s">
        <v>250</v>
      </c>
      <c r="D1819" t="s">
        <v>254</v>
      </c>
      <c r="E1819" t="s">
        <v>270</v>
      </c>
      <c r="F1819" t="s">
        <v>47</v>
      </c>
      <c r="G1819" s="8">
        <v>36740</v>
      </c>
      <c r="H1819" t="s">
        <v>48</v>
      </c>
      <c r="I1819" s="7">
        <v>0</v>
      </c>
      <c r="L1819" s="7">
        <v>13604302435</v>
      </c>
      <c r="M1819" t="s">
        <v>458</v>
      </c>
    </row>
    <row r="1820" spans="1:13" x14ac:dyDescent="0.25">
      <c r="A1820" t="s">
        <v>728</v>
      </c>
      <c r="B1820" t="s">
        <v>330</v>
      </c>
      <c r="C1820" t="s">
        <v>250</v>
      </c>
      <c r="D1820" t="s">
        <v>633</v>
      </c>
      <c r="E1820" t="s">
        <v>269</v>
      </c>
      <c r="F1820" t="s">
        <v>47</v>
      </c>
      <c r="G1820" s="8">
        <v>36740</v>
      </c>
      <c r="H1820" t="s">
        <v>48</v>
      </c>
      <c r="I1820" s="7">
        <v>0</v>
      </c>
      <c r="L1820" s="7">
        <v>1140113184125</v>
      </c>
      <c r="M1820" t="s">
        <v>458</v>
      </c>
    </row>
    <row r="1821" spans="1:13" x14ac:dyDescent="0.25">
      <c r="A1821" t="s">
        <v>729</v>
      </c>
      <c r="B1821" t="s">
        <v>330</v>
      </c>
      <c r="C1821" t="s">
        <v>250</v>
      </c>
      <c r="D1821" t="s">
        <v>634</v>
      </c>
      <c r="E1821" t="s">
        <v>269</v>
      </c>
      <c r="F1821" t="s">
        <v>47</v>
      </c>
      <c r="G1821" s="8">
        <v>36740</v>
      </c>
      <c r="H1821" t="s">
        <v>48</v>
      </c>
      <c r="I1821" s="7">
        <v>647342344894</v>
      </c>
      <c r="L1821" s="7">
        <v>237174933919</v>
      </c>
      <c r="M1821" t="s">
        <v>458</v>
      </c>
    </row>
    <row r="1822" spans="1:13" x14ac:dyDescent="0.25">
      <c r="A1822" t="s">
        <v>730</v>
      </c>
      <c r="B1822" t="s">
        <v>330</v>
      </c>
      <c r="C1822" t="s">
        <v>250</v>
      </c>
      <c r="D1822" t="s">
        <v>599</v>
      </c>
      <c r="E1822" t="s">
        <v>270</v>
      </c>
      <c r="F1822" t="s">
        <v>47</v>
      </c>
      <c r="G1822" s="8">
        <v>36740</v>
      </c>
      <c r="H1822" t="s">
        <v>48</v>
      </c>
      <c r="I1822" s="7">
        <v>0</v>
      </c>
      <c r="L1822" s="7">
        <v>49186447</v>
      </c>
      <c r="M1822" t="s">
        <v>458</v>
      </c>
    </row>
    <row r="1823" spans="1:13" x14ac:dyDescent="0.25">
      <c r="A1823" t="s">
        <v>731</v>
      </c>
      <c r="B1823" t="s">
        <v>483</v>
      </c>
      <c r="C1823" t="s">
        <v>255</v>
      </c>
      <c r="D1823" t="s">
        <v>205</v>
      </c>
      <c r="E1823" t="s">
        <v>270</v>
      </c>
      <c r="F1823" t="s">
        <v>47</v>
      </c>
      <c r="G1823" s="8">
        <v>36740</v>
      </c>
      <c r="H1823" t="s">
        <v>48</v>
      </c>
      <c r="I1823" s="7">
        <v>0</v>
      </c>
      <c r="L1823" s="7">
        <v>6917962126</v>
      </c>
      <c r="M1823" t="s">
        <v>458</v>
      </c>
    </row>
    <row r="1824" spans="1:13" x14ac:dyDescent="0.25">
      <c r="A1824" t="s">
        <v>732</v>
      </c>
      <c r="B1824" t="s">
        <v>483</v>
      </c>
      <c r="C1824" t="s">
        <v>255</v>
      </c>
      <c r="D1824" t="s">
        <v>203</v>
      </c>
      <c r="E1824" t="s">
        <v>269</v>
      </c>
      <c r="F1824" t="s">
        <v>47</v>
      </c>
      <c r="G1824" s="8">
        <v>36740</v>
      </c>
      <c r="H1824" t="s">
        <v>48</v>
      </c>
      <c r="I1824" s="7">
        <v>0</v>
      </c>
      <c r="L1824" s="7">
        <v>2428869723</v>
      </c>
      <c r="M1824" t="s">
        <v>458</v>
      </c>
    </row>
    <row r="1825" spans="1:13" x14ac:dyDescent="0.25">
      <c r="A1825" t="s">
        <v>733</v>
      </c>
      <c r="B1825" t="s">
        <v>636</v>
      </c>
      <c r="C1825" t="s">
        <v>635</v>
      </c>
      <c r="D1825" t="s">
        <v>304</v>
      </c>
      <c r="E1825" t="s">
        <v>270</v>
      </c>
      <c r="F1825" t="s">
        <v>47</v>
      </c>
      <c r="G1825" s="8">
        <v>36740</v>
      </c>
      <c r="H1825" t="s">
        <v>48</v>
      </c>
      <c r="I1825" s="7">
        <v>0</v>
      </c>
      <c r="L1825" s="7">
        <v>4565783313</v>
      </c>
      <c r="M1825" t="s">
        <v>458</v>
      </c>
    </row>
    <row r="1826" spans="1:13" x14ac:dyDescent="0.25">
      <c r="A1826" t="s">
        <v>734</v>
      </c>
      <c r="B1826" t="s">
        <v>636</v>
      </c>
      <c r="C1826" t="s">
        <v>635</v>
      </c>
      <c r="D1826" t="s">
        <v>303</v>
      </c>
      <c r="E1826" t="s">
        <v>270</v>
      </c>
      <c r="F1826" t="s">
        <v>47</v>
      </c>
      <c r="G1826" s="8">
        <v>36740</v>
      </c>
      <c r="H1826" t="s">
        <v>48</v>
      </c>
      <c r="I1826" s="7">
        <v>0</v>
      </c>
      <c r="L1826" s="7">
        <v>3476303006</v>
      </c>
      <c r="M1826" t="s">
        <v>458</v>
      </c>
    </row>
    <row r="1827" spans="1:13" x14ac:dyDescent="0.25">
      <c r="A1827" t="s">
        <v>735</v>
      </c>
      <c r="B1827" t="s">
        <v>636</v>
      </c>
      <c r="C1827" t="s">
        <v>635</v>
      </c>
      <c r="D1827" t="s">
        <v>302</v>
      </c>
      <c r="E1827" t="s">
        <v>270</v>
      </c>
      <c r="F1827" t="s">
        <v>47</v>
      </c>
      <c r="G1827" s="8">
        <v>36740</v>
      </c>
      <c r="H1827" t="s">
        <v>48</v>
      </c>
      <c r="I1827" s="7">
        <v>0</v>
      </c>
      <c r="L1827" s="7">
        <v>2100767205</v>
      </c>
      <c r="M1827" t="s">
        <v>458</v>
      </c>
    </row>
    <row r="1828" spans="1:13" x14ac:dyDescent="0.25">
      <c r="A1828" t="s">
        <v>736</v>
      </c>
      <c r="B1828" t="s">
        <v>636</v>
      </c>
      <c r="C1828" t="s">
        <v>635</v>
      </c>
      <c r="D1828" t="s">
        <v>205</v>
      </c>
      <c r="E1828" t="s">
        <v>270</v>
      </c>
      <c r="F1828" t="s">
        <v>47</v>
      </c>
      <c r="G1828" s="8">
        <v>36740</v>
      </c>
      <c r="H1828" t="s">
        <v>48</v>
      </c>
      <c r="I1828" s="7">
        <v>859588801</v>
      </c>
      <c r="L1828" s="7">
        <v>20886055390</v>
      </c>
      <c r="M1828" t="s">
        <v>458</v>
      </c>
    </row>
    <row r="1829" spans="1:13" x14ac:dyDescent="0.25">
      <c r="A1829" t="s">
        <v>737</v>
      </c>
      <c r="B1829" t="s">
        <v>636</v>
      </c>
      <c r="C1829" t="s">
        <v>635</v>
      </c>
      <c r="D1829" t="s">
        <v>203</v>
      </c>
      <c r="E1829" t="s">
        <v>269</v>
      </c>
      <c r="F1829" t="s">
        <v>47</v>
      </c>
      <c r="G1829" s="8">
        <v>36740</v>
      </c>
      <c r="H1829" t="s">
        <v>48</v>
      </c>
      <c r="I1829" s="7">
        <v>51712323199</v>
      </c>
      <c r="L1829" s="7">
        <v>1256491994424</v>
      </c>
      <c r="M1829" t="s">
        <v>458</v>
      </c>
    </row>
    <row r="1830" spans="1:13" x14ac:dyDescent="0.25">
      <c r="A1830" t="s">
        <v>738</v>
      </c>
      <c r="B1830" t="s">
        <v>484</v>
      </c>
      <c r="C1830" t="s">
        <v>256</v>
      </c>
      <c r="D1830" t="s">
        <v>208</v>
      </c>
      <c r="E1830" t="s">
        <v>270</v>
      </c>
      <c r="F1830" t="s">
        <v>47</v>
      </c>
      <c r="G1830" s="8">
        <v>36740</v>
      </c>
      <c r="H1830" t="s">
        <v>48</v>
      </c>
      <c r="I1830" s="7">
        <v>0</v>
      </c>
      <c r="L1830" s="7">
        <v>429346911</v>
      </c>
      <c r="M1830" t="s">
        <v>458</v>
      </c>
    </row>
    <row r="1831" spans="1:13" x14ac:dyDescent="0.25">
      <c r="A1831" t="s">
        <v>739</v>
      </c>
      <c r="B1831" t="s">
        <v>484</v>
      </c>
      <c r="C1831" t="s">
        <v>256</v>
      </c>
      <c r="D1831" t="s">
        <v>209</v>
      </c>
      <c r="E1831" t="s">
        <v>270</v>
      </c>
      <c r="F1831" t="s">
        <v>47</v>
      </c>
      <c r="G1831" s="8">
        <v>36740</v>
      </c>
      <c r="H1831" t="s">
        <v>48</v>
      </c>
      <c r="I1831" s="7">
        <v>0</v>
      </c>
      <c r="L1831" s="7">
        <v>630379359</v>
      </c>
      <c r="M1831" t="s">
        <v>458</v>
      </c>
    </row>
    <row r="1832" spans="1:13" x14ac:dyDescent="0.25">
      <c r="A1832" t="s">
        <v>740</v>
      </c>
      <c r="B1832" t="s">
        <v>484</v>
      </c>
      <c r="C1832" t="s">
        <v>256</v>
      </c>
      <c r="D1832" t="s">
        <v>203</v>
      </c>
      <c r="E1832" t="s">
        <v>269</v>
      </c>
      <c r="F1832" t="s">
        <v>47</v>
      </c>
      <c r="G1832" s="8">
        <v>36740</v>
      </c>
      <c r="H1832" t="s">
        <v>48</v>
      </c>
      <c r="I1832" s="7">
        <v>3511000000</v>
      </c>
      <c r="L1832" s="7">
        <v>88224453830</v>
      </c>
      <c r="M1832" t="s">
        <v>458</v>
      </c>
    </row>
    <row r="1833" spans="1:13" x14ac:dyDescent="0.25">
      <c r="A1833" t="s">
        <v>745</v>
      </c>
      <c r="B1833" t="s">
        <v>486</v>
      </c>
      <c r="C1833" t="s">
        <v>262</v>
      </c>
      <c r="D1833" t="s">
        <v>263</v>
      </c>
      <c r="E1833" t="s">
        <v>270</v>
      </c>
      <c r="F1833" t="s">
        <v>47</v>
      </c>
      <c r="G1833" s="8">
        <v>36740</v>
      </c>
      <c r="H1833" t="s">
        <v>48</v>
      </c>
      <c r="I1833" s="7">
        <v>0</v>
      </c>
      <c r="L1833" s="7">
        <v>27282552000</v>
      </c>
      <c r="M1833" t="s">
        <v>458</v>
      </c>
    </row>
    <row r="1834" spans="1:13" x14ac:dyDescent="0.25">
      <c r="A1834" t="s">
        <v>746</v>
      </c>
      <c r="B1834" t="s">
        <v>486</v>
      </c>
      <c r="C1834" t="s">
        <v>262</v>
      </c>
      <c r="D1834" t="s">
        <v>264</v>
      </c>
      <c r="E1834" t="s">
        <v>270</v>
      </c>
      <c r="F1834" t="s">
        <v>47</v>
      </c>
      <c r="G1834" s="8">
        <v>36740</v>
      </c>
      <c r="H1834" t="s">
        <v>48</v>
      </c>
      <c r="I1834" s="7">
        <v>0</v>
      </c>
      <c r="L1834" s="7">
        <v>5427913000</v>
      </c>
      <c r="M1834" t="s">
        <v>458</v>
      </c>
    </row>
    <row r="1835" spans="1:13" x14ac:dyDescent="0.25">
      <c r="A1835" t="s">
        <v>747</v>
      </c>
      <c r="B1835" t="s">
        <v>486</v>
      </c>
      <c r="C1835" t="s">
        <v>262</v>
      </c>
      <c r="D1835" t="s">
        <v>265</v>
      </c>
      <c r="E1835" t="s">
        <v>270</v>
      </c>
      <c r="F1835" t="s">
        <v>47</v>
      </c>
      <c r="G1835" s="8">
        <v>36740</v>
      </c>
      <c r="H1835" t="s">
        <v>48</v>
      </c>
      <c r="I1835" s="7">
        <v>0</v>
      </c>
      <c r="L1835" s="7">
        <v>950652000</v>
      </c>
      <c r="M1835" t="s">
        <v>458</v>
      </c>
    </row>
    <row r="1836" spans="1:13" x14ac:dyDescent="0.25">
      <c r="A1836" t="s">
        <v>748</v>
      </c>
      <c r="B1836" t="s">
        <v>486</v>
      </c>
      <c r="C1836" t="s">
        <v>262</v>
      </c>
      <c r="D1836" t="s">
        <v>203</v>
      </c>
      <c r="E1836" t="s">
        <v>269</v>
      </c>
      <c r="F1836" t="s">
        <v>47</v>
      </c>
      <c r="G1836" s="8">
        <v>36740</v>
      </c>
      <c r="H1836" t="s">
        <v>48</v>
      </c>
      <c r="I1836" s="7">
        <v>0</v>
      </c>
      <c r="L1836" s="7">
        <v>134097058000</v>
      </c>
      <c r="M1836" t="s">
        <v>458</v>
      </c>
    </row>
    <row r="1837" spans="1:13" x14ac:dyDescent="0.25">
      <c r="A1837" t="s">
        <v>749</v>
      </c>
      <c r="B1837" t="s">
        <v>332</v>
      </c>
      <c r="C1837" t="s">
        <v>266</v>
      </c>
      <c r="D1837" t="s">
        <v>267</v>
      </c>
      <c r="E1837" t="s">
        <v>270</v>
      </c>
      <c r="F1837" t="s">
        <v>47</v>
      </c>
      <c r="G1837" s="8">
        <v>36740</v>
      </c>
      <c r="H1837" t="s">
        <v>48</v>
      </c>
      <c r="I1837" s="7">
        <v>0</v>
      </c>
      <c r="L1837" s="7">
        <v>2421364394</v>
      </c>
      <c r="M1837" t="s">
        <v>458</v>
      </c>
    </row>
    <row r="1838" spans="1:13" x14ac:dyDescent="0.25">
      <c r="A1838" t="s">
        <v>750</v>
      </c>
      <c r="B1838" t="s">
        <v>332</v>
      </c>
      <c r="C1838" t="s">
        <v>266</v>
      </c>
      <c r="D1838" t="s">
        <v>590</v>
      </c>
      <c r="E1838" t="s">
        <v>270</v>
      </c>
      <c r="F1838" t="s">
        <v>47</v>
      </c>
      <c r="G1838" s="8">
        <v>36740</v>
      </c>
      <c r="H1838" t="s">
        <v>48</v>
      </c>
      <c r="I1838" s="7">
        <v>0</v>
      </c>
      <c r="L1838" s="7">
        <v>1946905414</v>
      </c>
      <c r="M1838" t="s">
        <v>458</v>
      </c>
    </row>
    <row r="1839" spans="1:13" x14ac:dyDescent="0.25">
      <c r="A1839" t="s">
        <v>751</v>
      </c>
      <c r="B1839" t="s">
        <v>332</v>
      </c>
      <c r="C1839" t="s">
        <v>266</v>
      </c>
      <c r="D1839" t="s">
        <v>582</v>
      </c>
      <c r="E1839" t="s">
        <v>270</v>
      </c>
      <c r="F1839" t="s">
        <v>47</v>
      </c>
      <c r="G1839" s="8">
        <v>36740</v>
      </c>
      <c r="H1839" t="s">
        <v>48</v>
      </c>
      <c r="I1839" s="7">
        <v>0</v>
      </c>
      <c r="L1839" s="7">
        <v>102527329</v>
      </c>
      <c r="M1839" t="s">
        <v>458</v>
      </c>
    </row>
    <row r="1840" spans="1:13" x14ac:dyDescent="0.25">
      <c r="A1840" t="s">
        <v>752</v>
      </c>
      <c r="B1840" t="s">
        <v>332</v>
      </c>
      <c r="C1840" t="s">
        <v>266</v>
      </c>
      <c r="D1840" t="s">
        <v>203</v>
      </c>
      <c r="E1840" t="s">
        <v>269</v>
      </c>
      <c r="F1840" t="s">
        <v>47</v>
      </c>
      <c r="G1840" s="8">
        <v>36740</v>
      </c>
      <c r="H1840" t="s">
        <v>48</v>
      </c>
      <c r="I1840" s="7">
        <v>20039157251</v>
      </c>
      <c r="L1840" s="7">
        <v>260926476812</v>
      </c>
      <c r="M1840" t="s">
        <v>458</v>
      </c>
    </row>
    <row r="1841" spans="1:13" x14ac:dyDescent="0.25">
      <c r="A1841" t="s">
        <v>753</v>
      </c>
      <c r="B1841" t="s">
        <v>487</v>
      </c>
      <c r="C1841" t="s">
        <v>207</v>
      </c>
      <c r="D1841" t="s">
        <v>208</v>
      </c>
      <c r="E1841" t="s">
        <v>270</v>
      </c>
      <c r="F1841" t="s">
        <v>47</v>
      </c>
      <c r="G1841" s="8">
        <v>36740</v>
      </c>
      <c r="H1841" t="s">
        <v>48</v>
      </c>
      <c r="I1841" s="7">
        <v>0</v>
      </c>
      <c r="L1841" s="7">
        <v>2389556713</v>
      </c>
      <c r="M1841" t="s">
        <v>458</v>
      </c>
    </row>
    <row r="1842" spans="1:13" x14ac:dyDescent="0.25">
      <c r="A1842" t="s">
        <v>754</v>
      </c>
      <c r="B1842" t="s">
        <v>487</v>
      </c>
      <c r="C1842" t="s">
        <v>207</v>
      </c>
      <c r="D1842" t="s">
        <v>209</v>
      </c>
      <c r="E1842" t="s">
        <v>270</v>
      </c>
      <c r="F1842" t="s">
        <v>47</v>
      </c>
      <c r="G1842" s="8">
        <v>36740</v>
      </c>
      <c r="H1842" t="s">
        <v>48</v>
      </c>
      <c r="I1842" s="7">
        <v>0</v>
      </c>
      <c r="L1842" s="7">
        <v>5701620841</v>
      </c>
      <c r="M1842" t="s">
        <v>458</v>
      </c>
    </row>
    <row r="1843" spans="1:13" x14ac:dyDescent="0.25">
      <c r="A1843" t="s">
        <v>755</v>
      </c>
      <c r="B1843" t="s">
        <v>487</v>
      </c>
      <c r="C1843" t="s">
        <v>207</v>
      </c>
      <c r="D1843" t="s">
        <v>210</v>
      </c>
      <c r="E1843" t="s">
        <v>270</v>
      </c>
      <c r="F1843" t="s">
        <v>47</v>
      </c>
      <c r="G1843" s="8">
        <v>36740</v>
      </c>
      <c r="H1843" t="s">
        <v>48</v>
      </c>
      <c r="I1843" s="7">
        <v>0</v>
      </c>
      <c r="L1843" s="7">
        <v>326696832</v>
      </c>
      <c r="M1843" t="s">
        <v>458</v>
      </c>
    </row>
    <row r="1844" spans="1:13" x14ac:dyDescent="0.25">
      <c r="A1844" t="s">
        <v>756</v>
      </c>
      <c r="B1844" t="s">
        <v>487</v>
      </c>
      <c r="C1844" t="s">
        <v>207</v>
      </c>
      <c r="D1844" t="s">
        <v>211</v>
      </c>
      <c r="E1844" t="s">
        <v>269</v>
      </c>
      <c r="F1844" t="s">
        <v>47</v>
      </c>
      <c r="G1844" s="8">
        <v>36740</v>
      </c>
      <c r="H1844" t="s">
        <v>48</v>
      </c>
      <c r="I1844" s="7">
        <v>11400000000</v>
      </c>
      <c r="L1844" s="7">
        <v>370042694916</v>
      </c>
      <c r="M1844" t="s">
        <v>458</v>
      </c>
    </row>
    <row r="1845" spans="1:13" x14ac:dyDescent="0.25">
      <c r="A1845" t="s">
        <v>757</v>
      </c>
      <c r="B1845" t="s">
        <v>487</v>
      </c>
      <c r="C1845" t="s">
        <v>207</v>
      </c>
      <c r="D1845" t="s">
        <v>385</v>
      </c>
      <c r="E1845" t="s">
        <v>270</v>
      </c>
      <c r="F1845" t="s">
        <v>47</v>
      </c>
      <c r="G1845" s="8">
        <v>36740</v>
      </c>
      <c r="H1845" t="s">
        <v>48</v>
      </c>
      <c r="I1845" s="7">
        <v>0</v>
      </c>
      <c r="L1845" s="7">
        <v>777116048</v>
      </c>
      <c r="M1845" t="s">
        <v>458</v>
      </c>
    </row>
    <row r="1846" spans="1:13" x14ac:dyDescent="0.25">
      <c r="A1846" t="s">
        <v>665</v>
      </c>
      <c r="B1846" t="s">
        <v>469</v>
      </c>
      <c r="C1846" t="s">
        <v>212</v>
      </c>
      <c r="D1846" t="s">
        <v>213</v>
      </c>
      <c r="E1846" t="s">
        <v>270</v>
      </c>
      <c r="F1846" t="s">
        <v>456</v>
      </c>
      <c r="G1846" s="8" t="s">
        <v>350</v>
      </c>
      <c r="H1846" t="s">
        <v>311</v>
      </c>
      <c r="I1846" s="7">
        <v>0</v>
      </c>
      <c r="L1846" s="7">
        <v>1209774000</v>
      </c>
      <c r="M1846" t="s">
        <v>458</v>
      </c>
    </row>
    <row r="1847" spans="1:13" x14ac:dyDescent="0.25">
      <c r="A1847" t="s">
        <v>666</v>
      </c>
      <c r="B1847" t="s">
        <v>469</v>
      </c>
      <c r="C1847" t="s">
        <v>212</v>
      </c>
      <c r="D1847" t="s">
        <v>214</v>
      </c>
      <c r="E1847" t="s">
        <v>270</v>
      </c>
      <c r="F1847" t="s">
        <v>456</v>
      </c>
      <c r="G1847" s="8" t="s">
        <v>350</v>
      </c>
      <c r="H1847" t="s">
        <v>311</v>
      </c>
      <c r="I1847" s="7">
        <v>0</v>
      </c>
      <c r="L1847" s="7">
        <v>10185099000</v>
      </c>
      <c r="M1847" t="s">
        <v>458</v>
      </c>
    </row>
    <row r="1848" spans="1:13" x14ac:dyDescent="0.25">
      <c r="A1848" t="s">
        <v>667</v>
      </c>
      <c r="B1848" t="s">
        <v>469</v>
      </c>
      <c r="C1848" t="s">
        <v>212</v>
      </c>
      <c r="D1848" t="s">
        <v>370</v>
      </c>
      <c r="E1848" t="s">
        <v>270</v>
      </c>
      <c r="F1848" t="s">
        <v>456</v>
      </c>
      <c r="G1848" s="8" t="s">
        <v>350</v>
      </c>
      <c r="H1848" t="s">
        <v>311</v>
      </c>
      <c r="I1848" s="7">
        <v>0</v>
      </c>
      <c r="L1848" s="7">
        <v>7250762000</v>
      </c>
      <c r="M1848" t="s">
        <v>458</v>
      </c>
    </row>
    <row r="1849" spans="1:13" x14ac:dyDescent="0.25">
      <c r="A1849" t="s">
        <v>668</v>
      </c>
      <c r="B1849" t="s">
        <v>469</v>
      </c>
      <c r="C1849" t="s">
        <v>212</v>
      </c>
      <c r="D1849" t="s">
        <v>365</v>
      </c>
      <c r="E1849" t="s">
        <v>270</v>
      </c>
      <c r="F1849" t="s">
        <v>456</v>
      </c>
      <c r="G1849" s="8" t="s">
        <v>350</v>
      </c>
      <c r="H1849" t="s">
        <v>311</v>
      </c>
      <c r="I1849" s="7">
        <v>0</v>
      </c>
      <c r="L1849" s="7">
        <v>22153880000</v>
      </c>
      <c r="M1849" t="s">
        <v>458</v>
      </c>
    </row>
    <row r="1850" spans="1:13" x14ac:dyDescent="0.25">
      <c r="A1850" t="s">
        <v>669</v>
      </c>
      <c r="B1850" t="s">
        <v>469</v>
      </c>
      <c r="C1850" t="s">
        <v>212</v>
      </c>
      <c r="D1850" t="s">
        <v>364</v>
      </c>
      <c r="E1850" t="s">
        <v>270</v>
      </c>
      <c r="F1850" t="s">
        <v>456</v>
      </c>
      <c r="G1850" s="8" t="s">
        <v>350</v>
      </c>
      <c r="H1850" t="s">
        <v>311</v>
      </c>
      <c r="I1850" s="7">
        <v>0</v>
      </c>
      <c r="L1850" s="7">
        <v>31842258000</v>
      </c>
      <c r="M1850" t="s">
        <v>458</v>
      </c>
    </row>
    <row r="1851" spans="1:13" x14ac:dyDescent="0.25">
      <c r="A1851" t="s">
        <v>670</v>
      </c>
      <c r="B1851" t="s">
        <v>469</v>
      </c>
      <c r="C1851" t="s">
        <v>212</v>
      </c>
      <c r="D1851" t="s">
        <v>573</v>
      </c>
      <c r="E1851" t="s">
        <v>270</v>
      </c>
      <c r="F1851" s="8" t="s">
        <v>456</v>
      </c>
      <c r="G1851" s="8" t="s">
        <v>350</v>
      </c>
      <c r="H1851" t="s">
        <v>311</v>
      </c>
      <c r="I1851" s="7">
        <v>0</v>
      </c>
      <c r="L1851" s="7">
        <v>16763779000</v>
      </c>
      <c r="M1851" t="s">
        <v>458</v>
      </c>
    </row>
    <row r="1852" spans="1:13" x14ac:dyDescent="0.25">
      <c r="A1852" t="s">
        <v>671</v>
      </c>
      <c r="B1852" t="s">
        <v>469</v>
      </c>
      <c r="C1852" t="s">
        <v>212</v>
      </c>
      <c r="D1852" t="s">
        <v>362</v>
      </c>
      <c r="E1852" t="s">
        <v>270</v>
      </c>
      <c r="F1852" s="8" t="s">
        <v>456</v>
      </c>
      <c r="G1852" s="8" t="s">
        <v>350</v>
      </c>
      <c r="H1852" t="s">
        <v>311</v>
      </c>
      <c r="I1852" s="7">
        <v>0</v>
      </c>
      <c r="L1852" s="7">
        <v>58491556000</v>
      </c>
      <c r="M1852" t="s">
        <v>458</v>
      </c>
    </row>
    <row r="1853" spans="1:13" x14ac:dyDescent="0.25">
      <c r="A1853" t="s">
        <v>672</v>
      </c>
      <c r="B1853" t="s">
        <v>470</v>
      </c>
      <c r="C1853" t="s">
        <v>292</v>
      </c>
      <c r="D1853" t="s">
        <v>307</v>
      </c>
      <c r="E1853" t="s">
        <v>270</v>
      </c>
      <c r="F1853" s="8" t="s">
        <v>456</v>
      </c>
      <c r="G1853" s="8" t="s">
        <v>350</v>
      </c>
      <c r="H1853" t="s">
        <v>311</v>
      </c>
      <c r="I1853" s="7">
        <v>0</v>
      </c>
      <c r="L1853" s="7">
        <v>9764336905</v>
      </c>
      <c r="M1853" t="s">
        <v>458</v>
      </c>
    </row>
    <row r="1854" spans="1:13" x14ac:dyDescent="0.25">
      <c r="A1854" t="s">
        <v>673</v>
      </c>
      <c r="B1854" t="s">
        <v>470</v>
      </c>
      <c r="C1854" t="s">
        <v>292</v>
      </c>
      <c r="D1854" t="s">
        <v>206</v>
      </c>
      <c r="E1854" t="s">
        <v>270</v>
      </c>
      <c r="F1854" s="8" t="s">
        <v>456</v>
      </c>
      <c r="G1854" s="8" t="s">
        <v>350</v>
      </c>
      <c r="H1854" t="s">
        <v>311</v>
      </c>
      <c r="I1854" s="7">
        <v>0</v>
      </c>
      <c r="L1854" s="7">
        <v>5411649516</v>
      </c>
      <c r="M1854" t="s">
        <v>458</v>
      </c>
    </row>
    <row r="1855" spans="1:13" x14ac:dyDescent="0.25">
      <c r="A1855" t="s">
        <v>674</v>
      </c>
      <c r="B1855" t="s">
        <v>470</v>
      </c>
      <c r="C1855" t="s">
        <v>292</v>
      </c>
      <c r="D1855" t="s">
        <v>203</v>
      </c>
      <c r="E1855" t="s">
        <v>269</v>
      </c>
      <c r="F1855" s="8" t="s">
        <v>456</v>
      </c>
      <c r="G1855" s="8" t="s">
        <v>350</v>
      </c>
      <c r="H1855" t="s">
        <v>311</v>
      </c>
      <c r="I1855" s="7">
        <v>0</v>
      </c>
      <c r="L1855" s="7">
        <v>599483569520</v>
      </c>
      <c r="M1855" t="s">
        <v>458</v>
      </c>
    </row>
    <row r="1856" spans="1:13" x14ac:dyDescent="0.25">
      <c r="A1856" t="s">
        <v>675</v>
      </c>
      <c r="B1856" t="s">
        <v>470</v>
      </c>
      <c r="C1856" t="s">
        <v>292</v>
      </c>
      <c r="D1856" t="s">
        <v>306</v>
      </c>
      <c r="E1856" t="s">
        <v>270</v>
      </c>
      <c r="F1856" s="8" t="s">
        <v>456</v>
      </c>
      <c r="G1856" s="8" t="s">
        <v>350</v>
      </c>
      <c r="H1856" t="s">
        <v>311</v>
      </c>
      <c r="I1856" s="7">
        <v>0</v>
      </c>
      <c r="L1856" s="7">
        <v>9122399685</v>
      </c>
      <c r="M1856" t="s">
        <v>458</v>
      </c>
    </row>
    <row r="1857" spans="1:13" x14ac:dyDescent="0.25">
      <c r="A1857" t="s">
        <v>676</v>
      </c>
      <c r="B1857" t="s">
        <v>331</v>
      </c>
      <c r="C1857" t="s">
        <v>215</v>
      </c>
      <c r="D1857" t="s">
        <v>251</v>
      </c>
      <c r="E1857" t="s">
        <v>269</v>
      </c>
      <c r="F1857" s="8" t="s">
        <v>456</v>
      </c>
      <c r="G1857" s="8" t="s">
        <v>350</v>
      </c>
      <c r="H1857" t="s">
        <v>311</v>
      </c>
      <c r="I1857" s="7">
        <v>0</v>
      </c>
      <c r="L1857" s="7">
        <v>310261377494</v>
      </c>
      <c r="M1857" t="s">
        <v>458</v>
      </c>
    </row>
    <row r="1858" spans="1:13" x14ac:dyDescent="0.25">
      <c r="A1858" t="s">
        <v>677</v>
      </c>
      <c r="B1858" t="s">
        <v>331</v>
      </c>
      <c r="C1858" t="s">
        <v>215</v>
      </c>
      <c r="D1858" t="s">
        <v>216</v>
      </c>
      <c r="E1858" t="s">
        <v>269</v>
      </c>
      <c r="F1858" s="8" t="s">
        <v>456</v>
      </c>
      <c r="G1858" s="8" t="s">
        <v>350</v>
      </c>
      <c r="H1858" t="s">
        <v>311</v>
      </c>
      <c r="I1858" s="7">
        <v>0</v>
      </c>
      <c r="L1858" s="7">
        <v>15226914126</v>
      </c>
      <c r="M1858" t="s">
        <v>458</v>
      </c>
    </row>
    <row r="1859" spans="1:13" x14ac:dyDescent="0.25">
      <c r="A1859" t="s">
        <v>678</v>
      </c>
      <c r="B1859" t="s">
        <v>331</v>
      </c>
      <c r="C1859" t="s">
        <v>215</v>
      </c>
      <c r="D1859" t="s">
        <v>217</v>
      </c>
      <c r="E1859" t="s">
        <v>269</v>
      </c>
      <c r="F1859" s="8" t="s">
        <v>456</v>
      </c>
      <c r="G1859" s="8" t="s">
        <v>350</v>
      </c>
      <c r="H1859" t="s">
        <v>311</v>
      </c>
      <c r="I1859" s="7">
        <v>0</v>
      </c>
      <c r="L1859" s="7">
        <v>67671087956</v>
      </c>
      <c r="M1859" t="s">
        <v>458</v>
      </c>
    </row>
    <row r="1860" spans="1:13" x14ac:dyDescent="0.25">
      <c r="A1860" t="s">
        <v>679</v>
      </c>
      <c r="B1860" t="s">
        <v>333</v>
      </c>
      <c r="C1860" t="s">
        <v>533</v>
      </c>
      <c r="D1860" t="s">
        <v>203</v>
      </c>
      <c r="E1860" t="s">
        <v>269</v>
      </c>
      <c r="F1860" s="8" t="s">
        <v>456</v>
      </c>
      <c r="G1860" s="8" t="s">
        <v>350</v>
      </c>
      <c r="H1860" t="s">
        <v>311</v>
      </c>
      <c r="I1860" s="7">
        <v>0</v>
      </c>
      <c r="L1860" s="7">
        <v>60695593000</v>
      </c>
      <c r="M1860" t="s">
        <v>458</v>
      </c>
    </row>
    <row r="1861" spans="1:13" x14ac:dyDescent="0.25">
      <c r="A1861" t="s">
        <v>680</v>
      </c>
      <c r="B1861" t="s">
        <v>471</v>
      </c>
      <c r="C1861" t="s">
        <v>219</v>
      </c>
      <c r="D1861" t="s">
        <v>203</v>
      </c>
      <c r="E1861" t="s">
        <v>269</v>
      </c>
      <c r="F1861" t="s">
        <v>456</v>
      </c>
      <c r="G1861" s="8" t="s">
        <v>350</v>
      </c>
      <c r="H1861" t="s">
        <v>311</v>
      </c>
      <c r="I1861" s="7">
        <v>0</v>
      </c>
      <c r="L1861" s="7">
        <v>278736778404</v>
      </c>
      <c r="M1861" t="s">
        <v>458</v>
      </c>
    </row>
    <row r="1862" spans="1:13" x14ac:dyDescent="0.25">
      <c r="A1862" t="s">
        <v>681</v>
      </c>
      <c r="B1862" t="s">
        <v>471</v>
      </c>
      <c r="C1862" t="s">
        <v>219</v>
      </c>
      <c r="D1862" t="s">
        <v>457</v>
      </c>
      <c r="E1862" t="s">
        <v>270</v>
      </c>
      <c r="F1862" t="s">
        <v>456</v>
      </c>
      <c r="G1862" s="8" t="s">
        <v>350</v>
      </c>
      <c r="H1862" t="s">
        <v>311</v>
      </c>
      <c r="I1862" s="7">
        <v>105534</v>
      </c>
      <c r="L1862" s="7">
        <v>150706287</v>
      </c>
      <c r="M1862" t="s">
        <v>458</v>
      </c>
    </row>
    <row r="1863" spans="1:13" x14ac:dyDescent="0.25">
      <c r="A1863" t="s">
        <v>682</v>
      </c>
      <c r="B1863" t="s">
        <v>471</v>
      </c>
      <c r="C1863" t="s">
        <v>219</v>
      </c>
      <c r="D1863" t="s">
        <v>381</v>
      </c>
      <c r="E1863" t="s">
        <v>270</v>
      </c>
      <c r="F1863" t="s">
        <v>456</v>
      </c>
      <c r="G1863" s="8" t="s">
        <v>350</v>
      </c>
      <c r="H1863" t="s">
        <v>311</v>
      </c>
      <c r="I1863" s="7">
        <v>108469</v>
      </c>
      <c r="L1863" s="7">
        <v>1331924172</v>
      </c>
      <c r="M1863" t="s">
        <v>458</v>
      </c>
    </row>
    <row r="1864" spans="1:13" x14ac:dyDescent="0.25">
      <c r="A1864" t="s">
        <v>683</v>
      </c>
      <c r="B1864" t="s">
        <v>472</v>
      </c>
      <c r="C1864" t="s">
        <v>220</v>
      </c>
      <c r="D1864" t="s">
        <v>221</v>
      </c>
      <c r="E1864" t="s">
        <v>270</v>
      </c>
      <c r="F1864" t="s">
        <v>456</v>
      </c>
      <c r="G1864" s="8" t="s">
        <v>350</v>
      </c>
      <c r="H1864" t="s">
        <v>311</v>
      </c>
      <c r="I1864" s="7">
        <v>0</v>
      </c>
      <c r="L1864" s="7">
        <v>210379447000</v>
      </c>
      <c r="M1864" t="s">
        <v>458</v>
      </c>
    </row>
    <row r="1865" spans="1:13" x14ac:dyDescent="0.25">
      <c r="A1865" t="s">
        <v>684</v>
      </c>
      <c r="B1865" t="s">
        <v>472</v>
      </c>
      <c r="C1865" t="s">
        <v>220</v>
      </c>
      <c r="D1865" t="s">
        <v>222</v>
      </c>
      <c r="E1865" t="s">
        <v>270</v>
      </c>
      <c r="F1865" t="s">
        <v>456</v>
      </c>
      <c r="G1865" s="8" t="s">
        <v>350</v>
      </c>
      <c r="H1865" t="s">
        <v>311</v>
      </c>
      <c r="I1865" s="7">
        <v>0</v>
      </c>
      <c r="L1865" s="7">
        <v>35195197000</v>
      </c>
      <c r="M1865" t="s">
        <v>458</v>
      </c>
    </row>
    <row r="1866" spans="1:13" x14ac:dyDescent="0.25">
      <c r="A1866" t="s">
        <v>685</v>
      </c>
      <c r="B1866" t="s">
        <v>472</v>
      </c>
      <c r="C1866" t="s">
        <v>220</v>
      </c>
      <c r="D1866" t="s">
        <v>223</v>
      </c>
      <c r="E1866" t="s">
        <v>270</v>
      </c>
      <c r="F1866" t="s">
        <v>456</v>
      </c>
      <c r="G1866" s="8" t="s">
        <v>350</v>
      </c>
      <c r="H1866" t="s">
        <v>311</v>
      </c>
      <c r="I1866" s="7">
        <v>0</v>
      </c>
      <c r="L1866" s="7">
        <v>54187851000</v>
      </c>
      <c r="M1866" t="s">
        <v>458</v>
      </c>
    </row>
    <row r="1867" spans="1:13" x14ac:dyDescent="0.25">
      <c r="A1867" t="s">
        <v>686</v>
      </c>
      <c r="B1867" t="s">
        <v>472</v>
      </c>
      <c r="C1867" t="s">
        <v>220</v>
      </c>
      <c r="D1867" t="s">
        <v>224</v>
      </c>
      <c r="E1867" t="s">
        <v>270</v>
      </c>
      <c r="F1867" t="s">
        <v>456</v>
      </c>
      <c r="G1867" s="8" t="s">
        <v>350</v>
      </c>
      <c r="H1867" t="s">
        <v>311</v>
      </c>
      <c r="I1867" s="7">
        <v>0</v>
      </c>
      <c r="L1867" s="7">
        <v>3835522000</v>
      </c>
      <c r="M1867" t="s">
        <v>458</v>
      </c>
    </row>
    <row r="1868" spans="1:13" x14ac:dyDescent="0.25">
      <c r="A1868" t="s">
        <v>687</v>
      </c>
      <c r="B1868" t="s">
        <v>472</v>
      </c>
      <c r="C1868" t="s">
        <v>220</v>
      </c>
      <c r="D1868" t="s">
        <v>305</v>
      </c>
      <c r="E1868" t="s">
        <v>270</v>
      </c>
      <c r="F1868" t="s">
        <v>456</v>
      </c>
      <c r="G1868" s="8" t="s">
        <v>350</v>
      </c>
      <c r="H1868" t="s">
        <v>311</v>
      </c>
      <c r="I1868" s="7">
        <v>0</v>
      </c>
      <c r="L1868" s="7">
        <v>0</v>
      </c>
      <c r="M1868" t="s">
        <v>458</v>
      </c>
    </row>
    <row r="1869" spans="1:13" x14ac:dyDescent="0.25">
      <c r="A1869" t="s">
        <v>688</v>
      </c>
      <c r="B1869" t="s">
        <v>472</v>
      </c>
      <c r="C1869" t="s">
        <v>220</v>
      </c>
      <c r="D1869" t="s">
        <v>203</v>
      </c>
      <c r="E1869" t="s">
        <v>269</v>
      </c>
      <c r="F1869" t="s">
        <v>456</v>
      </c>
      <c r="G1869" s="8" t="s">
        <v>350</v>
      </c>
      <c r="H1869" t="s">
        <v>311</v>
      </c>
      <c r="I1869" s="7">
        <v>0</v>
      </c>
      <c r="L1869" s="7">
        <v>150910896000</v>
      </c>
      <c r="M1869" t="s">
        <v>458</v>
      </c>
    </row>
    <row r="1870" spans="1:13" x14ac:dyDescent="0.25">
      <c r="A1870" t="s">
        <v>689</v>
      </c>
      <c r="B1870" t="s">
        <v>473</v>
      </c>
      <c r="C1870" t="s">
        <v>225</v>
      </c>
      <c r="D1870" t="s">
        <v>366</v>
      </c>
      <c r="E1870" t="s">
        <v>270</v>
      </c>
      <c r="F1870" t="s">
        <v>456</v>
      </c>
      <c r="G1870" s="8" t="s">
        <v>350</v>
      </c>
      <c r="H1870" t="s">
        <v>311</v>
      </c>
      <c r="I1870" s="7">
        <v>0</v>
      </c>
      <c r="L1870" s="7">
        <v>3439632410</v>
      </c>
      <c r="M1870" t="s">
        <v>458</v>
      </c>
    </row>
    <row r="1871" spans="1:13" x14ac:dyDescent="0.25">
      <c r="A1871" t="s">
        <v>690</v>
      </c>
      <c r="B1871" t="s">
        <v>473</v>
      </c>
      <c r="C1871" t="s">
        <v>225</v>
      </c>
      <c r="D1871" t="s">
        <v>367</v>
      </c>
      <c r="E1871" t="s">
        <v>270</v>
      </c>
      <c r="F1871" t="s">
        <v>456</v>
      </c>
      <c r="G1871" s="8" t="s">
        <v>350</v>
      </c>
      <c r="H1871" t="s">
        <v>311</v>
      </c>
      <c r="I1871" s="7">
        <v>0</v>
      </c>
      <c r="L1871" s="7">
        <v>3601903742</v>
      </c>
      <c r="M1871" t="s">
        <v>458</v>
      </c>
    </row>
    <row r="1872" spans="1:13" x14ac:dyDescent="0.25">
      <c r="A1872" t="s">
        <v>691</v>
      </c>
      <c r="B1872" t="s">
        <v>473</v>
      </c>
      <c r="C1872" t="s">
        <v>225</v>
      </c>
      <c r="D1872" t="s">
        <v>373</v>
      </c>
      <c r="E1872" t="s">
        <v>270</v>
      </c>
      <c r="F1872" t="s">
        <v>456</v>
      </c>
      <c r="G1872" s="8" t="s">
        <v>350</v>
      </c>
      <c r="H1872" t="s">
        <v>311</v>
      </c>
      <c r="I1872" s="7">
        <v>0</v>
      </c>
      <c r="L1872" s="7">
        <v>2032897322</v>
      </c>
      <c r="M1872" t="s">
        <v>458</v>
      </c>
    </row>
    <row r="1873" spans="1:13" x14ac:dyDescent="0.25">
      <c r="A1873" t="s">
        <v>692</v>
      </c>
      <c r="B1873" t="s">
        <v>473</v>
      </c>
      <c r="C1873" t="s">
        <v>225</v>
      </c>
      <c r="D1873" t="s">
        <v>203</v>
      </c>
      <c r="E1873" t="s">
        <v>269</v>
      </c>
      <c r="F1873" t="s">
        <v>456</v>
      </c>
      <c r="G1873" s="8" t="s">
        <v>350</v>
      </c>
      <c r="H1873" t="s">
        <v>311</v>
      </c>
      <c r="I1873" s="7">
        <v>0</v>
      </c>
      <c r="L1873" s="7">
        <v>983182712065</v>
      </c>
      <c r="M1873" t="s">
        <v>458</v>
      </c>
    </row>
    <row r="1874" spans="1:13" x14ac:dyDescent="0.25">
      <c r="A1874" t="s">
        <v>693</v>
      </c>
      <c r="B1874" t="s">
        <v>474</v>
      </c>
      <c r="C1874" t="s">
        <v>226</v>
      </c>
      <c r="D1874" t="s">
        <v>227</v>
      </c>
      <c r="E1874" t="s">
        <v>270</v>
      </c>
      <c r="F1874" t="s">
        <v>456</v>
      </c>
      <c r="G1874" s="8" t="s">
        <v>350</v>
      </c>
      <c r="H1874" t="s">
        <v>311</v>
      </c>
      <c r="I1874" s="7">
        <v>0</v>
      </c>
      <c r="L1874" s="7">
        <v>1565286544</v>
      </c>
      <c r="M1874" t="s">
        <v>458</v>
      </c>
    </row>
    <row r="1875" spans="1:13" x14ac:dyDescent="0.25">
      <c r="A1875" t="s">
        <v>694</v>
      </c>
      <c r="B1875" t="s">
        <v>474</v>
      </c>
      <c r="C1875" t="s">
        <v>226</v>
      </c>
      <c r="D1875" t="s">
        <v>301</v>
      </c>
      <c r="E1875" t="s">
        <v>270</v>
      </c>
      <c r="F1875" t="s">
        <v>456</v>
      </c>
      <c r="G1875" s="8" t="s">
        <v>350</v>
      </c>
      <c r="H1875" t="s">
        <v>311</v>
      </c>
      <c r="I1875" s="7">
        <v>0</v>
      </c>
      <c r="L1875" s="7">
        <v>4154359457</v>
      </c>
      <c r="M1875" t="s">
        <v>458</v>
      </c>
    </row>
    <row r="1876" spans="1:13" x14ac:dyDescent="0.25">
      <c r="A1876" t="s">
        <v>695</v>
      </c>
      <c r="B1876" t="s">
        <v>474</v>
      </c>
      <c r="C1876" t="s">
        <v>226</v>
      </c>
      <c r="D1876" t="s">
        <v>229</v>
      </c>
      <c r="E1876" t="s">
        <v>270</v>
      </c>
      <c r="F1876" t="s">
        <v>456</v>
      </c>
      <c r="G1876" s="8" t="s">
        <v>350</v>
      </c>
      <c r="H1876" t="s">
        <v>311</v>
      </c>
      <c r="I1876" s="7">
        <v>0</v>
      </c>
      <c r="L1876" s="7">
        <v>4178737190</v>
      </c>
      <c r="M1876" t="s">
        <v>458</v>
      </c>
    </row>
    <row r="1877" spans="1:13" x14ac:dyDescent="0.25">
      <c r="A1877" t="s">
        <v>696</v>
      </c>
      <c r="B1877" t="s">
        <v>474</v>
      </c>
      <c r="C1877" t="s">
        <v>226</v>
      </c>
      <c r="D1877" t="s">
        <v>230</v>
      </c>
      <c r="E1877" t="s">
        <v>270</v>
      </c>
      <c r="F1877" t="s">
        <v>456</v>
      </c>
      <c r="G1877" s="8" t="s">
        <v>350</v>
      </c>
      <c r="H1877" t="s">
        <v>311</v>
      </c>
      <c r="I1877" s="7">
        <v>0</v>
      </c>
      <c r="L1877" s="7">
        <v>46078829939</v>
      </c>
      <c r="M1877" t="s">
        <v>458</v>
      </c>
    </row>
    <row r="1878" spans="1:13" x14ac:dyDescent="0.25">
      <c r="A1878" t="s">
        <v>697</v>
      </c>
      <c r="B1878" t="s">
        <v>474</v>
      </c>
      <c r="C1878" t="s">
        <v>226</v>
      </c>
      <c r="D1878" t="s">
        <v>231</v>
      </c>
      <c r="E1878" t="s">
        <v>270</v>
      </c>
      <c r="F1878" t="s">
        <v>456</v>
      </c>
      <c r="G1878" s="8" t="s">
        <v>350</v>
      </c>
      <c r="H1878" t="s">
        <v>311</v>
      </c>
      <c r="I1878" s="7">
        <v>0</v>
      </c>
      <c r="L1878" s="7">
        <v>733170416</v>
      </c>
      <c r="M1878" t="s">
        <v>458</v>
      </c>
    </row>
    <row r="1879" spans="1:13" x14ac:dyDescent="0.25">
      <c r="A1879" t="s">
        <v>698</v>
      </c>
      <c r="B1879" t="s">
        <v>474</v>
      </c>
      <c r="C1879" t="s">
        <v>226</v>
      </c>
      <c r="D1879" t="s">
        <v>232</v>
      </c>
      <c r="E1879" t="s">
        <v>270</v>
      </c>
      <c r="F1879" t="s">
        <v>456</v>
      </c>
      <c r="G1879" s="8" t="s">
        <v>350</v>
      </c>
      <c r="H1879" t="s">
        <v>311</v>
      </c>
      <c r="I1879" s="7">
        <v>0</v>
      </c>
      <c r="L1879" s="7">
        <v>4596812359</v>
      </c>
      <c r="M1879" t="s">
        <v>458</v>
      </c>
    </row>
    <row r="1880" spans="1:13" x14ac:dyDescent="0.25">
      <c r="A1880" t="s">
        <v>699</v>
      </c>
      <c r="B1880" t="s">
        <v>474</v>
      </c>
      <c r="C1880" t="s">
        <v>226</v>
      </c>
      <c r="D1880" t="s">
        <v>233</v>
      </c>
      <c r="E1880" t="s">
        <v>270</v>
      </c>
      <c r="F1880" t="s">
        <v>456</v>
      </c>
      <c r="G1880" s="8" t="s">
        <v>350</v>
      </c>
      <c r="H1880" t="s">
        <v>311</v>
      </c>
      <c r="I1880" s="7">
        <v>0</v>
      </c>
      <c r="L1880" s="7">
        <v>6739103718</v>
      </c>
      <c r="M1880" t="s">
        <v>458</v>
      </c>
    </row>
    <row r="1881" spans="1:13" x14ac:dyDescent="0.25">
      <c r="A1881" t="s">
        <v>700</v>
      </c>
      <c r="B1881" t="s">
        <v>474</v>
      </c>
      <c r="C1881" t="s">
        <v>226</v>
      </c>
      <c r="D1881" t="s">
        <v>234</v>
      </c>
      <c r="E1881" t="s">
        <v>270</v>
      </c>
      <c r="F1881" t="s">
        <v>456</v>
      </c>
      <c r="G1881" s="8" t="s">
        <v>350</v>
      </c>
      <c r="H1881" t="s">
        <v>311</v>
      </c>
      <c r="I1881" s="7">
        <v>0</v>
      </c>
      <c r="L1881" s="7">
        <v>8239367205</v>
      </c>
      <c r="M1881" t="s">
        <v>458</v>
      </c>
    </row>
    <row r="1882" spans="1:13" x14ac:dyDescent="0.25">
      <c r="A1882" t="s">
        <v>701</v>
      </c>
      <c r="B1882" t="s">
        <v>474</v>
      </c>
      <c r="C1882" t="s">
        <v>226</v>
      </c>
      <c r="D1882" t="s">
        <v>235</v>
      </c>
      <c r="E1882" t="s">
        <v>270</v>
      </c>
      <c r="F1882" t="s">
        <v>456</v>
      </c>
      <c r="G1882" s="8" t="s">
        <v>350</v>
      </c>
      <c r="H1882" t="s">
        <v>311</v>
      </c>
      <c r="I1882" s="7">
        <v>0</v>
      </c>
      <c r="L1882" s="7">
        <v>7955312120</v>
      </c>
      <c r="M1882" t="s">
        <v>458</v>
      </c>
    </row>
    <row r="1883" spans="1:13" x14ac:dyDescent="0.25">
      <c r="A1883" t="s">
        <v>702</v>
      </c>
      <c r="B1883" t="s">
        <v>474</v>
      </c>
      <c r="C1883" t="s">
        <v>226</v>
      </c>
      <c r="D1883" t="s">
        <v>570</v>
      </c>
      <c r="E1883" t="s">
        <v>270</v>
      </c>
      <c r="F1883" t="s">
        <v>456</v>
      </c>
      <c r="G1883" s="8" t="s">
        <v>350</v>
      </c>
      <c r="H1883" t="s">
        <v>311</v>
      </c>
      <c r="I1883" s="7">
        <v>0</v>
      </c>
      <c r="L1883" s="7">
        <v>186808058</v>
      </c>
      <c r="M1883" t="s">
        <v>458</v>
      </c>
    </row>
    <row r="1884" spans="1:13" x14ac:dyDescent="0.25">
      <c r="A1884" t="s">
        <v>703</v>
      </c>
      <c r="B1884" t="s">
        <v>475</v>
      </c>
      <c r="C1884" t="s">
        <v>236</v>
      </c>
      <c r="D1884" t="s">
        <v>628</v>
      </c>
      <c r="E1884" t="s">
        <v>270</v>
      </c>
      <c r="F1884" t="s">
        <v>456</v>
      </c>
      <c r="G1884" s="8" t="s">
        <v>350</v>
      </c>
      <c r="H1884" t="s">
        <v>311</v>
      </c>
      <c r="I1884" s="7">
        <v>0</v>
      </c>
      <c r="L1884" s="7">
        <v>33391986272</v>
      </c>
      <c r="M1884" t="s">
        <v>458</v>
      </c>
    </row>
    <row r="1885" spans="1:13" x14ac:dyDescent="0.25">
      <c r="A1885" t="s">
        <v>704</v>
      </c>
      <c r="B1885" t="s">
        <v>475</v>
      </c>
      <c r="C1885" t="s">
        <v>236</v>
      </c>
      <c r="D1885" t="s">
        <v>629</v>
      </c>
      <c r="E1885" t="s">
        <v>270</v>
      </c>
      <c r="F1885" t="s">
        <v>456</v>
      </c>
      <c r="G1885" s="8" t="s">
        <v>350</v>
      </c>
      <c r="H1885" t="s">
        <v>311</v>
      </c>
      <c r="I1885" s="7">
        <v>0</v>
      </c>
      <c r="L1885" s="7">
        <v>28433897982</v>
      </c>
      <c r="M1885" t="s">
        <v>458</v>
      </c>
    </row>
    <row r="1886" spans="1:13" x14ac:dyDescent="0.25">
      <c r="A1886" t="s">
        <v>705</v>
      </c>
      <c r="B1886" t="s">
        <v>475</v>
      </c>
      <c r="C1886" t="s">
        <v>236</v>
      </c>
      <c r="D1886" t="s">
        <v>630</v>
      </c>
      <c r="E1886" t="s">
        <v>270</v>
      </c>
      <c r="F1886" t="s">
        <v>456</v>
      </c>
      <c r="G1886" s="8" t="s">
        <v>350</v>
      </c>
      <c r="H1886" t="s">
        <v>311</v>
      </c>
      <c r="I1886" s="7">
        <v>0</v>
      </c>
      <c r="L1886" s="7">
        <v>41655996484</v>
      </c>
      <c r="M1886" t="s">
        <v>458</v>
      </c>
    </row>
    <row r="1887" spans="1:13" x14ac:dyDescent="0.25">
      <c r="A1887" t="s">
        <v>706</v>
      </c>
      <c r="B1887" t="s">
        <v>475</v>
      </c>
      <c r="C1887" t="s">
        <v>236</v>
      </c>
      <c r="D1887" t="s">
        <v>631</v>
      </c>
      <c r="E1887" t="s">
        <v>270</v>
      </c>
      <c r="F1887" t="s">
        <v>456</v>
      </c>
      <c r="G1887" s="8" t="s">
        <v>350</v>
      </c>
      <c r="H1887" t="s">
        <v>311</v>
      </c>
      <c r="I1887" s="7">
        <v>0</v>
      </c>
      <c r="L1887" s="7">
        <v>17683096128</v>
      </c>
      <c r="M1887" t="s">
        <v>458</v>
      </c>
    </row>
    <row r="1888" spans="1:13" x14ac:dyDescent="0.25">
      <c r="A1888" t="s">
        <v>707</v>
      </c>
      <c r="B1888" t="s">
        <v>475</v>
      </c>
      <c r="C1888" t="s">
        <v>236</v>
      </c>
      <c r="D1888" t="s">
        <v>632</v>
      </c>
      <c r="E1888" t="s">
        <v>269</v>
      </c>
      <c r="F1888" t="s">
        <v>456</v>
      </c>
      <c r="G1888" s="8" t="s">
        <v>350</v>
      </c>
      <c r="H1888" t="s">
        <v>311</v>
      </c>
      <c r="I1888" s="7">
        <v>0</v>
      </c>
      <c r="L1888" s="7">
        <v>38791266538</v>
      </c>
      <c r="M1888" t="s">
        <v>458</v>
      </c>
    </row>
    <row r="1889" spans="1:13" x14ac:dyDescent="0.25">
      <c r="A1889" t="s">
        <v>708</v>
      </c>
      <c r="B1889" t="s">
        <v>476</v>
      </c>
      <c r="C1889" t="s">
        <v>237</v>
      </c>
      <c r="D1889" t="s">
        <v>242</v>
      </c>
      <c r="E1889" t="s">
        <v>270</v>
      </c>
      <c r="F1889" t="s">
        <v>456</v>
      </c>
      <c r="G1889" s="8" t="s">
        <v>350</v>
      </c>
      <c r="H1889" t="s">
        <v>311</v>
      </c>
      <c r="I1889" s="7">
        <v>0</v>
      </c>
      <c r="L1889" s="7">
        <v>77422761</v>
      </c>
      <c r="M1889" t="s">
        <v>458</v>
      </c>
    </row>
    <row r="1890" spans="1:13" x14ac:dyDescent="0.25">
      <c r="A1890" t="s">
        <v>709</v>
      </c>
      <c r="B1890" t="s">
        <v>476</v>
      </c>
      <c r="C1890" t="s">
        <v>237</v>
      </c>
      <c r="D1890" t="s">
        <v>228</v>
      </c>
      <c r="E1890" t="s">
        <v>270</v>
      </c>
      <c r="F1890" t="s">
        <v>456</v>
      </c>
      <c r="G1890" s="8" t="s">
        <v>350</v>
      </c>
      <c r="H1890" t="s">
        <v>311</v>
      </c>
      <c r="I1890" s="7">
        <v>0</v>
      </c>
      <c r="L1890" s="7">
        <v>2672173342</v>
      </c>
      <c r="M1890" t="s">
        <v>458</v>
      </c>
    </row>
    <row r="1891" spans="1:13" x14ac:dyDescent="0.25">
      <c r="A1891" t="s">
        <v>710</v>
      </c>
      <c r="B1891" t="s">
        <v>476</v>
      </c>
      <c r="C1891" t="s">
        <v>237</v>
      </c>
      <c r="D1891" t="s">
        <v>464</v>
      </c>
      <c r="E1891" t="s">
        <v>270</v>
      </c>
      <c r="F1891" t="s">
        <v>456</v>
      </c>
      <c r="G1891" s="8" t="s">
        <v>350</v>
      </c>
      <c r="H1891" t="s">
        <v>311</v>
      </c>
      <c r="I1891" s="7">
        <v>0</v>
      </c>
      <c r="L1891" s="7">
        <v>1120256617</v>
      </c>
      <c r="M1891" t="s">
        <v>458</v>
      </c>
    </row>
    <row r="1892" spans="1:13" x14ac:dyDescent="0.25">
      <c r="A1892" t="s">
        <v>711</v>
      </c>
      <c r="B1892" t="s">
        <v>476</v>
      </c>
      <c r="C1892" t="s">
        <v>237</v>
      </c>
      <c r="D1892" t="s">
        <v>238</v>
      </c>
      <c r="E1892" t="s">
        <v>270</v>
      </c>
      <c r="F1892" t="s">
        <v>456</v>
      </c>
      <c r="G1892" s="8" t="s">
        <v>350</v>
      </c>
      <c r="H1892" t="s">
        <v>311</v>
      </c>
      <c r="I1892" s="7">
        <v>0</v>
      </c>
      <c r="L1892" s="7">
        <v>858542993</v>
      </c>
      <c r="M1892" t="s">
        <v>458</v>
      </c>
    </row>
    <row r="1893" spans="1:13" x14ac:dyDescent="0.25">
      <c r="A1893" t="s">
        <v>712</v>
      </c>
      <c r="B1893" t="s">
        <v>476</v>
      </c>
      <c r="C1893" t="s">
        <v>237</v>
      </c>
      <c r="D1893" t="s">
        <v>239</v>
      </c>
      <c r="E1893" t="s">
        <v>270</v>
      </c>
      <c r="F1893" t="s">
        <v>456</v>
      </c>
      <c r="G1893" s="8" t="s">
        <v>350</v>
      </c>
      <c r="H1893" t="s">
        <v>311</v>
      </c>
      <c r="I1893" s="7">
        <v>0</v>
      </c>
      <c r="L1893" s="7">
        <v>857579764</v>
      </c>
      <c r="M1893" t="s">
        <v>458</v>
      </c>
    </row>
    <row r="1894" spans="1:13" x14ac:dyDescent="0.25">
      <c r="A1894" t="s">
        <v>713</v>
      </c>
      <c r="B1894" t="s">
        <v>476</v>
      </c>
      <c r="C1894" t="s">
        <v>237</v>
      </c>
      <c r="D1894" t="s">
        <v>240</v>
      </c>
      <c r="E1894" t="s">
        <v>270</v>
      </c>
      <c r="F1894" t="s">
        <v>456</v>
      </c>
      <c r="G1894" s="8" t="s">
        <v>350</v>
      </c>
      <c r="H1894" t="s">
        <v>311</v>
      </c>
      <c r="I1894" s="7">
        <v>0</v>
      </c>
      <c r="L1894" s="7">
        <v>93471759</v>
      </c>
      <c r="M1894" t="s">
        <v>458</v>
      </c>
    </row>
    <row r="1895" spans="1:13" x14ac:dyDescent="0.25">
      <c r="A1895" t="s">
        <v>714</v>
      </c>
      <c r="B1895" t="s">
        <v>476</v>
      </c>
      <c r="C1895" t="s">
        <v>237</v>
      </c>
      <c r="D1895" t="s">
        <v>241</v>
      </c>
      <c r="E1895" t="s">
        <v>270</v>
      </c>
      <c r="F1895" s="8" t="s">
        <v>456</v>
      </c>
      <c r="G1895" s="8" t="s">
        <v>350</v>
      </c>
      <c r="H1895" t="s">
        <v>311</v>
      </c>
      <c r="I1895" s="7">
        <v>0</v>
      </c>
      <c r="L1895" s="7">
        <v>53446428</v>
      </c>
      <c r="M1895" t="s">
        <v>458</v>
      </c>
    </row>
    <row r="1896" spans="1:13" x14ac:dyDescent="0.25">
      <c r="A1896" t="s">
        <v>715</v>
      </c>
      <c r="B1896" t="s">
        <v>477</v>
      </c>
      <c r="C1896" t="s">
        <v>243</v>
      </c>
      <c r="D1896" t="s">
        <v>378</v>
      </c>
      <c r="E1896" t="s">
        <v>270</v>
      </c>
      <c r="F1896" s="8" t="s">
        <v>456</v>
      </c>
      <c r="G1896" s="8" t="s">
        <v>350</v>
      </c>
      <c r="H1896" t="s">
        <v>311</v>
      </c>
      <c r="I1896" s="7">
        <v>0</v>
      </c>
      <c r="L1896" s="7">
        <v>3795039921</v>
      </c>
      <c r="M1896" t="s">
        <v>458</v>
      </c>
    </row>
    <row r="1897" spans="1:13" x14ac:dyDescent="0.25">
      <c r="A1897" t="s">
        <v>716</v>
      </c>
      <c r="B1897" t="s">
        <v>477</v>
      </c>
      <c r="C1897" t="s">
        <v>243</v>
      </c>
      <c r="D1897" t="s">
        <v>360</v>
      </c>
      <c r="E1897" t="s">
        <v>270</v>
      </c>
      <c r="F1897" s="8" t="s">
        <v>456</v>
      </c>
      <c r="G1897" s="8" t="s">
        <v>350</v>
      </c>
      <c r="H1897" t="s">
        <v>311</v>
      </c>
      <c r="I1897" s="7">
        <v>0</v>
      </c>
      <c r="L1897" s="7">
        <v>4697527012</v>
      </c>
      <c r="M1897" t="s">
        <v>458</v>
      </c>
    </row>
    <row r="1898" spans="1:13" x14ac:dyDescent="0.25">
      <c r="A1898" t="s">
        <v>717</v>
      </c>
      <c r="B1898" t="s">
        <v>477</v>
      </c>
      <c r="C1898" t="s">
        <v>243</v>
      </c>
      <c r="D1898" t="s">
        <v>581</v>
      </c>
      <c r="E1898" t="s">
        <v>270</v>
      </c>
      <c r="F1898" s="8" t="s">
        <v>456</v>
      </c>
      <c r="G1898" s="8" t="s">
        <v>350</v>
      </c>
      <c r="H1898" t="s">
        <v>311</v>
      </c>
      <c r="I1898" s="7">
        <v>0</v>
      </c>
      <c r="L1898" s="7">
        <v>89940181951</v>
      </c>
      <c r="M1898" t="s">
        <v>458</v>
      </c>
    </row>
    <row r="1899" spans="1:13" x14ac:dyDescent="0.25">
      <c r="A1899" t="s">
        <v>718</v>
      </c>
      <c r="B1899" t="s">
        <v>246</v>
      </c>
      <c r="C1899" t="s">
        <v>246</v>
      </c>
      <c r="D1899" t="s">
        <v>203</v>
      </c>
      <c r="E1899" t="s">
        <v>269</v>
      </c>
      <c r="F1899" s="8" t="s">
        <v>456</v>
      </c>
      <c r="G1899" s="8" t="s">
        <v>350</v>
      </c>
      <c r="H1899" t="s">
        <v>311</v>
      </c>
      <c r="I1899" s="7">
        <v>0</v>
      </c>
      <c r="L1899" s="7">
        <v>42773601120</v>
      </c>
      <c r="M1899" t="s">
        <v>458</v>
      </c>
    </row>
    <row r="1900" spans="1:13" x14ac:dyDescent="0.25">
      <c r="A1900" t="s">
        <v>719</v>
      </c>
      <c r="B1900" t="s">
        <v>478</v>
      </c>
      <c r="C1900" t="s">
        <v>244</v>
      </c>
      <c r="D1900" t="s">
        <v>245</v>
      </c>
      <c r="E1900" t="s">
        <v>269</v>
      </c>
      <c r="F1900" s="8" t="s">
        <v>456</v>
      </c>
      <c r="G1900" s="8" t="s">
        <v>350</v>
      </c>
      <c r="H1900" t="s">
        <v>311</v>
      </c>
      <c r="I1900" s="7">
        <v>0</v>
      </c>
      <c r="L1900" s="7">
        <v>69558139000</v>
      </c>
      <c r="M1900" t="s">
        <v>458</v>
      </c>
    </row>
    <row r="1901" spans="1:13" x14ac:dyDescent="0.25">
      <c r="A1901" t="s">
        <v>721</v>
      </c>
      <c r="B1901" t="s">
        <v>479</v>
      </c>
      <c r="C1901" t="s">
        <v>247</v>
      </c>
      <c r="D1901" t="s">
        <v>203</v>
      </c>
      <c r="E1901" t="s">
        <v>269</v>
      </c>
      <c r="F1901" s="8" t="s">
        <v>456</v>
      </c>
      <c r="G1901" s="8" t="s">
        <v>350</v>
      </c>
      <c r="H1901" t="s">
        <v>311</v>
      </c>
      <c r="I1901" s="7">
        <v>0</v>
      </c>
      <c r="L1901" s="7">
        <v>20401799000</v>
      </c>
      <c r="M1901" t="s">
        <v>458</v>
      </c>
    </row>
    <row r="1902" spans="1:13" x14ac:dyDescent="0.25">
      <c r="A1902" t="s">
        <v>722</v>
      </c>
      <c r="B1902" t="s">
        <v>480</v>
      </c>
      <c r="C1902" t="s">
        <v>268</v>
      </c>
      <c r="D1902" t="s">
        <v>203</v>
      </c>
      <c r="E1902" t="s">
        <v>269</v>
      </c>
      <c r="F1902" s="8" t="s">
        <v>456</v>
      </c>
      <c r="G1902" s="8" t="s">
        <v>350</v>
      </c>
      <c r="H1902" t="s">
        <v>311</v>
      </c>
      <c r="I1902" s="7">
        <v>0</v>
      </c>
      <c r="L1902" s="7">
        <v>14029578005</v>
      </c>
      <c r="M1902" t="s">
        <v>458</v>
      </c>
    </row>
    <row r="1903" spans="1:13" x14ac:dyDescent="0.25">
      <c r="A1903" t="s">
        <v>723</v>
      </c>
      <c r="B1903" t="s">
        <v>481</v>
      </c>
      <c r="C1903" t="s">
        <v>248</v>
      </c>
      <c r="D1903" t="s">
        <v>203</v>
      </c>
      <c r="E1903" t="s">
        <v>269</v>
      </c>
      <c r="F1903" s="8" t="s">
        <v>456</v>
      </c>
      <c r="G1903" s="8" t="s">
        <v>350</v>
      </c>
      <c r="H1903" t="s">
        <v>311</v>
      </c>
      <c r="I1903" s="7">
        <v>0</v>
      </c>
      <c r="L1903" s="7">
        <v>24360197000</v>
      </c>
      <c r="M1903" t="s">
        <v>458</v>
      </c>
    </row>
    <row r="1904" spans="1:13" x14ac:dyDescent="0.25">
      <c r="A1904" t="s">
        <v>724</v>
      </c>
      <c r="B1904" t="s">
        <v>482</v>
      </c>
      <c r="C1904" t="s">
        <v>249</v>
      </c>
      <c r="D1904" t="s">
        <v>203</v>
      </c>
      <c r="E1904" t="s">
        <v>269</v>
      </c>
      <c r="F1904" s="8" t="s">
        <v>456</v>
      </c>
      <c r="G1904" s="8" t="s">
        <v>350</v>
      </c>
      <c r="H1904" t="s">
        <v>311</v>
      </c>
      <c r="I1904" s="7">
        <v>0</v>
      </c>
      <c r="L1904" s="7">
        <v>91622025169</v>
      </c>
      <c r="M1904" t="s">
        <v>458</v>
      </c>
    </row>
    <row r="1905" spans="1:13" x14ac:dyDescent="0.25">
      <c r="A1905" t="s">
        <v>725</v>
      </c>
      <c r="B1905" t="s">
        <v>330</v>
      </c>
      <c r="C1905" t="s">
        <v>250</v>
      </c>
      <c r="D1905" t="s">
        <v>252</v>
      </c>
      <c r="E1905" t="s">
        <v>270</v>
      </c>
      <c r="F1905" t="s">
        <v>456</v>
      </c>
      <c r="G1905" s="8" t="s">
        <v>350</v>
      </c>
      <c r="H1905" t="s">
        <v>311</v>
      </c>
      <c r="I1905" s="7">
        <v>0</v>
      </c>
      <c r="L1905" s="7">
        <v>10772268571</v>
      </c>
      <c r="M1905" t="s">
        <v>458</v>
      </c>
    </row>
    <row r="1906" spans="1:13" x14ac:dyDescent="0.25">
      <c r="A1906" t="s">
        <v>726</v>
      </c>
      <c r="B1906" t="s">
        <v>330</v>
      </c>
      <c r="C1906" t="s">
        <v>250</v>
      </c>
      <c r="D1906" t="s">
        <v>253</v>
      </c>
      <c r="E1906" t="s">
        <v>270</v>
      </c>
      <c r="F1906" t="s">
        <v>456</v>
      </c>
      <c r="G1906" s="8" t="s">
        <v>350</v>
      </c>
      <c r="H1906" t="s">
        <v>311</v>
      </c>
      <c r="I1906" s="7">
        <v>0</v>
      </c>
      <c r="L1906" s="7">
        <v>3480752374</v>
      </c>
      <c r="M1906" t="s">
        <v>458</v>
      </c>
    </row>
    <row r="1907" spans="1:13" x14ac:dyDescent="0.25">
      <c r="A1907" t="s">
        <v>727</v>
      </c>
      <c r="B1907" t="s">
        <v>330</v>
      </c>
      <c r="C1907" t="s">
        <v>250</v>
      </c>
      <c r="D1907" t="s">
        <v>254</v>
      </c>
      <c r="E1907" t="s">
        <v>270</v>
      </c>
      <c r="F1907" t="s">
        <v>456</v>
      </c>
      <c r="G1907" s="8" t="s">
        <v>350</v>
      </c>
      <c r="H1907" t="s">
        <v>311</v>
      </c>
      <c r="I1907" s="7">
        <v>0</v>
      </c>
      <c r="L1907" s="7">
        <v>13604302435</v>
      </c>
      <c r="M1907" t="s">
        <v>458</v>
      </c>
    </row>
    <row r="1908" spans="1:13" x14ac:dyDescent="0.25">
      <c r="A1908" t="s">
        <v>728</v>
      </c>
      <c r="B1908" t="s">
        <v>330</v>
      </c>
      <c r="C1908" t="s">
        <v>250</v>
      </c>
      <c r="D1908" t="s">
        <v>633</v>
      </c>
      <c r="E1908" t="s">
        <v>269</v>
      </c>
      <c r="F1908" t="s">
        <v>456</v>
      </c>
      <c r="G1908" s="8" t="s">
        <v>350</v>
      </c>
      <c r="H1908" t="s">
        <v>311</v>
      </c>
      <c r="I1908" s="7">
        <v>0</v>
      </c>
      <c r="L1908" s="7">
        <v>1140113184125</v>
      </c>
      <c r="M1908" t="s">
        <v>458</v>
      </c>
    </row>
    <row r="1909" spans="1:13" x14ac:dyDescent="0.25">
      <c r="A1909" t="s">
        <v>729</v>
      </c>
      <c r="B1909" t="s">
        <v>330</v>
      </c>
      <c r="C1909" t="s">
        <v>250</v>
      </c>
      <c r="D1909" t="s">
        <v>634</v>
      </c>
      <c r="E1909" t="s">
        <v>269</v>
      </c>
      <c r="F1909" t="s">
        <v>456</v>
      </c>
      <c r="G1909" s="8" t="s">
        <v>350</v>
      </c>
      <c r="H1909" t="s">
        <v>311</v>
      </c>
      <c r="I1909" s="7">
        <v>0</v>
      </c>
      <c r="L1909" s="7">
        <v>237174933919</v>
      </c>
      <c r="M1909" t="s">
        <v>458</v>
      </c>
    </row>
    <row r="1910" spans="1:13" x14ac:dyDescent="0.25">
      <c r="A1910" t="s">
        <v>730</v>
      </c>
      <c r="B1910" t="s">
        <v>330</v>
      </c>
      <c r="C1910" t="s">
        <v>250</v>
      </c>
      <c r="D1910" t="s">
        <v>599</v>
      </c>
      <c r="E1910" t="s">
        <v>270</v>
      </c>
      <c r="F1910" t="s">
        <v>456</v>
      </c>
      <c r="G1910" s="8" t="s">
        <v>350</v>
      </c>
      <c r="H1910" t="s">
        <v>311</v>
      </c>
      <c r="I1910" s="7">
        <v>0</v>
      </c>
      <c r="L1910" s="7">
        <v>49186447</v>
      </c>
      <c r="M1910" t="s">
        <v>458</v>
      </c>
    </row>
    <row r="1911" spans="1:13" x14ac:dyDescent="0.25">
      <c r="A1911" t="s">
        <v>731</v>
      </c>
      <c r="B1911" t="s">
        <v>483</v>
      </c>
      <c r="C1911" t="s">
        <v>255</v>
      </c>
      <c r="D1911" t="s">
        <v>205</v>
      </c>
      <c r="E1911" t="s">
        <v>270</v>
      </c>
      <c r="F1911" t="s">
        <v>456</v>
      </c>
      <c r="G1911" s="8" t="s">
        <v>350</v>
      </c>
      <c r="H1911" t="s">
        <v>311</v>
      </c>
      <c r="I1911" s="7">
        <v>0</v>
      </c>
      <c r="L1911" s="7">
        <v>6917962126</v>
      </c>
      <c r="M1911" t="s">
        <v>458</v>
      </c>
    </row>
    <row r="1912" spans="1:13" x14ac:dyDescent="0.25">
      <c r="A1912" t="s">
        <v>733</v>
      </c>
      <c r="B1912" t="s">
        <v>636</v>
      </c>
      <c r="C1912" t="s">
        <v>635</v>
      </c>
      <c r="D1912" t="s">
        <v>304</v>
      </c>
      <c r="E1912" t="s">
        <v>270</v>
      </c>
      <c r="F1912" t="s">
        <v>456</v>
      </c>
      <c r="G1912" s="8" t="s">
        <v>350</v>
      </c>
      <c r="H1912" t="s">
        <v>311</v>
      </c>
      <c r="I1912" s="7">
        <v>0</v>
      </c>
      <c r="L1912" s="7">
        <v>4565783313</v>
      </c>
      <c r="M1912" t="s">
        <v>458</v>
      </c>
    </row>
    <row r="1913" spans="1:13" x14ac:dyDescent="0.25">
      <c r="A1913" t="s">
        <v>734</v>
      </c>
      <c r="B1913" t="s">
        <v>636</v>
      </c>
      <c r="C1913" t="s">
        <v>635</v>
      </c>
      <c r="D1913" t="s">
        <v>303</v>
      </c>
      <c r="E1913" t="s">
        <v>270</v>
      </c>
      <c r="F1913" t="s">
        <v>456</v>
      </c>
      <c r="G1913" s="8" t="s">
        <v>350</v>
      </c>
      <c r="H1913" t="s">
        <v>311</v>
      </c>
      <c r="I1913" s="7">
        <v>0</v>
      </c>
      <c r="L1913" s="7">
        <v>3476303006</v>
      </c>
      <c r="M1913" t="s">
        <v>458</v>
      </c>
    </row>
    <row r="1914" spans="1:13" x14ac:dyDescent="0.25">
      <c r="A1914" t="s">
        <v>735</v>
      </c>
      <c r="B1914" t="s">
        <v>636</v>
      </c>
      <c r="C1914" t="s">
        <v>635</v>
      </c>
      <c r="D1914" t="s">
        <v>302</v>
      </c>
      <c r="E1914" t="s">
        <v>270</v>
      </c>
      <c r="F1914" t="s">
        <v>456</v>
      </c>
      <c r="G1914" s="8" t="s">
        <v>350</v>
      </c>
      <c r="H1914" t="s">
        <v>311</v>
      </c>
      <c r="I1914" s="7">
        <v>0</v>
      </c>
      <c r="L1914" s="7">
        <v>2100767205</v>
      </c>
      <c r="M1914" t="s">
        <v>458</v>
      </c>
    </row>
    <row r="1915" spans="1:13" x14ac:dyDescent="0.25">
      <c r="A1915" t="s">
        <v>736</v>
      </c>
      <c r="B1915" t="s">
        <v>636</v>
      </c>
      <c r="C1915" t="s">
        <v>635</v>
      </c>
      <c r="D1915" t="s">
        <v>205</v>
      </c>
      <c r="E1915" t="s">
        <v>270</v>
      </c>
      <c r="F1915" t="s">
        <v>456</v>
      </c>
      <c r="G1915" s="8" t="s">
        <v>350</v>
      </c>
      <c r="H1915" t="s">
        <v>311</v>
      </c>
      <c r="I1915" s="7">
        <v>0</v>
      </c>
      <c r="L1915" s="7">
        <v>20886055390</v>
      </c>
      <c r="M1915" t="s">
        <v>458</v>
      </c>
    </row>
    <row r="1916" spans="1:13" x14ac:dyDescent="0.25">
      <c r="A1916" t="s">
        <v>737</v>
      </c>
      <c r="B1916" t="s">
        <v>636</v>
      </c>
      <c r="C1916" t="s">
        <v>635</v>
      </c>
      <c r="D1916" t="s">
        <v>203</v>
      </c>
      <c r="E1916" t="s">
        <v>269</v>
      </c>
      <c r="F1916" t="s">
        <v>456</v>
      </c>
      <c r="G1916" s="8" t="s">
        <v>350</v>
      </c>
      <c r="H1916" t="s">
        <v>311</v>
      </c>
      <c r="I1916" s="7">
        <v>0</v>
      </c>
      <c r="L1916" s="7">
        <v>1256491994424</v>
      </c>
      <c r="M1916" t="s">
        <v>458</v>
      </c>
    </row>
    <row r="1917" spans="1:13" x14ac:dyDescent="0.25">
      <c r="A1917" t="s">
        <v>738</v>
      </c>
      <c r="B1917" t="s">
        <v>484</v>
      </c>
      <c r="C1917" t="s">
        <v>256</v>
      </c>
      <c r="D1917" t="s">
        <v>208</v>
      </c>
      <c r="E1917" t="s">
        <v>270</v>
      </c>
      <c r="F1917" t="s">
        <v>456</v>
      </c>
      <c r="G1917" s="8" t="s">
        <v>350</v>
      </c>
      <c r="H1917" t="s">
        <v>311</v>
      </c>
      <c r="I1917" s="7">
        <v>0</v>
      </c>
      <c r="L1917" s="7">
        <v>429346911</v>
      </c>
      <c r="M1917" t="s">
        <v>458</v>
      </c>
    </row>
    <row r="1918" spans="1:13" x14ac:dyDescent="0.25">
      <c r="A1918" t="s">
        <v>739</v>
      </c>
      <c r="B1918" t="s">
        <v>484</v>
      </c>
      <c r="C1918" t="s">
        <v>256</v>
      </c>
      <c r="D1918" t="s">
        <v>209</v>
      </c>
      <c r="E1918" t="s">
        <v>270</v>
      </c>
      <c r="F1918" t="s">
        <v>456</v>
      </c>
      <c r="G1918" s="8" t="s">
        <v>350</v>
      </c>
      <c r="H1918" t="s">
        <v>311</v>
      </c>
      <c r="I1918" s="7">
        <v>0</v>
      </c>
      <c r="L1918" s="7">
        <v>630379359</v>
      </c>
      <c r="M1918" t="s">
        <v>458</v>
      </c>
    </row>
    <row r="1919" spans="1:13" x14ac:dyDescent="0.25">
      <c r="A1919" t="s">
        <v>740</v>
      </c>
      <c r="B1919" t="s">
        <v>484</v>
      </c>
      <c r="C1919" t="s">
        <v>256</v>
      </c>
      <c r="D1919" t="s">
        <v>203</v>
      </c>
      <c r="E1919" t="s">
        <v>269</v>
      </c>
      <c r="F1919" t="s">
        <v>456</v>
      </c>
      <c r="G1919" s="8" t="s">
        <v>350</v>
      </c>
      <c r="H1919" t="s">
        <v>311</v>
      </c>
      <c r="I1919" s="7">
        <v>0</v>
      </c>
      <c r="L1919" s="7">
        <v>88224453830</v>
      </c>
      <c r="M1919" t="s">
        <v>458</v>
      </c>
    </row>
    <row r="1920" spans="1:13" x14ac:dyDescent="0.25">
      <c r="A1920" t="s">
        <v>741</v>
      </c>
      <c r="B1920" t="s">
        <v>485</v>
      </c>
      <c r="C1920" t="s">
        <v>257</v>
      </c>
      <c r="D1920" t="s">
        <v>258</v>
      </c>
      <c r="E1920" t="s">
        <v>270</v>
      </c>
      <c r="F1920" t="s">
        <v>456</v>
      </c>
      <c r="G1920" s="8" t="s">
        <v>350</v>
      </c>
      <c r="H1920" t="s">
        <v>311</v>
      </c>
      <c r="I1920" s="7">
        <v>0</v>
      </c>
      <c r="L1920" s="7">
        <v>2398957441</v>
      </c>
      <c r="M1920" t="s">
        <v>458</v>
      </c>
    </row>
    <row r="1921" spans="1:13" x14ac:dyDescent="0.25">
      <c r="A1921" t="s">
        <v>742</v>
      </c>
      <c r="B1921" t="s">
        <v>485</v>
      </c>
      <c r="C1921" t="s">
        <v>257</v>
      </c>
      <c r="D1921" t="s">
        <v>259</v>
      </c>
      <c r="E1921" t="s">
        <v>270</v>
      </c>
      <c r="F1921" t="s">
        <v>456</v>
      </c>
      <c r="G1921" s="8" t="s">
        <v>350</v>
      </c>
      <c r="H1921" t="s">
        <v>311</v>
      </c>
      <c r="I1921" s="7">
        <v>0</v>
      </c>
      <c r="L1921" s="7">
        <v>87556207</v>
      </c>
      <c r="M1921" t="s">
        <v>458</v>
      </c>
    </row>
    <row r="1922" spans="1:13" x14ac:dyDescent="0.25">
      <c r="A1922" t="s">
        <v>743</v>
      </c>
      <c r="B1922" t="s">
        <v>485</v>
      </c>
      <c r="C1922" t="s">
        <v>257</v>
      </c>
      <c r="D1922" t="s">
        <v>260</v>
      </c>
      <c r="E1922" t="s">
        <v>270</v>
      </c>
      <c r="F1922" t="s">
        <v>456</v>
      </c>
      <c r="G1922" s="8" t="s">
        <v>350</v>
      </c>
      <c r="H1922" t="s">
        <v>311</v>
      </c>
      <c r="I1922" s="7">
        <v>0</v>
      </c>
      <c r="L1922" s="7">
        <v>145097351</v>
      </c>
      <c r="M1922" t="s">
        <v>458</v>
      </c>
    </row>
    <row r="1923" spans="1:13" x14ac:dyDescent="0.25">
      <c r="A1923" t="s">
        <v>744</v>
      </c>
      <c r="B1923" t="s">
        <v>485</v>
      </c>
      <c r="C1923" t="s">
        <v>257</v>
      </c>
      <c r="D1923" t="s">
        <v>261</v>
      </c>
      <c r="E1923" t="s">
        <v>270</v>
      </c>
      <c r="F1923" t="s">
        <v>456</v>
      </c>
      <c r="G1923" s="8" t="s">
        <v>350</v>
      </c>
      <c r="H1923" t="s">
        <v>311</v>
      </c>
      <c r="I1923" s="7">
        <v>0</v>
      </c>
      <c r="L1923" s="7">
        <v>88988160</v>
      </c>
      <c r="M1923" t="s">
        <v>458</v>
      </c>
    </row>
    <row r="1924" spans="1:13" x14ac:dyDescent="0.25">
      <c r="A1924" t="s">
        <v>749</v>
      </c>
      <c r="B1924" t="s">
        <v>332</v>
      </c>
      <c r="C1924" t="s">
        <v>266</v>
      </c>
      <c r="D1924" t="s">
        <v>267</v>
      </c>
      <c r="E1924" t="s">
        <v>270</v>
      </c>
      <c r="F1924" t="s">
        <v>456</v>
      </c>
      <c r="G1924" s="8" t="s">
        <v>350</v>
      </c>
      <c r="H1924" t="s">
        <v>311</v>
      </c>
      <c r="I1924" s="7">
        <v>0</v>
      </c>
      <c r="L1924" s="7">
        <v>2421364394</v>
      </c>
      <c r="M1924" t="s">
        <v>458</v>
      </c>
    </row>
    <row r="1925" spans="1:13" x14ac:dyDescent="0.25">
      <c r="A1925" t="s">
        <v>750</v>
      </c>
      <c r="B1925" t="s">
        <v>332</v>
      </c>
      <c r="C1925" t="s">
        <v>266</v>
      </c>
      <c r="D1925" t="s">
        <v>590</v>
      </c>
      <c r="E1925" t="s">
        <v>270</v>
      </c>
      <c r="F1925" t="s">
        <v>456</v>
      </c>
      <c r="G1925" s="8" t="s">
        <v>350</v>
      </c>
      <c r="H1925" t="s">
        <v>311</v>
      </c>
      <c r="I1925" s="7">
        <v>62251</v>
      </c>
      <c r="L1925" s="7">
        <v>1946905414</v>
      </c>
      <c r="M1925" t="s">
        <v>458</v>
      </c>
    </row>
    <row r="1926" spans="1:13" x14ac:dyDescent="0.25">
      <c r="A1926" t="s">
        <v>751</v>
      </c>
      <c r="B1926" t="s">
        <v>332</v>
      </c>
      <c r="C1926" t="s">
        <v>266</v>
      </c>
      <c r="D1926" t="s">
        <v>582</v>
      </c>
      <c r="E1926" t="s">
        <v>270</v>
      </c>
      <c r="F1926" t="s">
        <v>456</v>
      </c>
      <c r="G1926" s="8" t="s">
        <v>350</v>
      </c>
      <c r="H1926" t="s">
        <v>311</v>
      </c>
      <c r="I1926" s="7">
        <v>221105</v>
      </c>
      <c r="L1926" s="7">
        <v>102527329</v>
      </c>
      <c r="M1926" t="s">
        <v>458</v>
      </c>
    </row>
    <row r="1927" spans="1:13" x14ac:dyDescent="0.25">
      <c r="A1927" t="s">
        <v>752</v>
      </c>
      <c r="B1927" t="s">
        <v>332</v>
      </c>
      <c r="C1927" t="s">
        <v>266</v>
      </c>
      <c r="D1927" t="s">
        <v>203</v>
      </c>
      <c r="E1927" t="s">
        <v>269</v>
      </c>
      <c r="F1927" t="s">
        <v>456</v>
      </c>
      <c r="G1927" s="8" t="s">
        <v>350</v>
      </c>
      <c r="H1927" t="s">
        <v>311</v>
      </c>
      <c r="I1927" s="7">
        <v>0</v>
      </c>
      <c r="L1927" s="7">
        <v>260926476812</v>
      </c>
      <c r="M1927" t="s">
        <v>458</v>
      </c>
    </row>
    <row r="1928" spans="1:13" x14ac:dyDescent="0.25">
      <c r="A1928" t="s">
        <v>753</v>
      </c>
      <c r="B1928" t="s">
        <v>487</v>
      </c>
      <c r="C1928" t="s">
        <v>207</v>
      </c>
      <c r="D1928" t="s">
        <v>208</v>
      </c>
      <c r="E1928" t="s">
        <v>270</v>
      </c>
      <c r="F1928" t="s">
        <v>456</v>
      </c>
      <c r="G1928" s="8" t="s">
        <v>350</v>
      </c>
      <c r="H1928" t="s">
        <v>311</v>
      </c>
      <c r="I1928" s="7">
        <v>0</v>
      </c>
      <c r="L1928" s="7">
        <v>2389556713</v>
      </c>
      <c r="M1928" t="s">
        <v>458</v>
      </c>
    </row>
    <row r="1929" spans="1:13" x14ac:dyDescent="0.25">
      <c r="A1929" t="s">
        <v>754</v>
      </c>
      <c r="B1929" t="s">
        <v>487</v>
      </c>
      <c r="C1929" t="s">
        <v>207</v>
      </c>
      <c r="D1929" t="s">
        <v>209</v>
      </c>
      <c r="E1929" t="s">
        <v>270</v>
      </c>
      <c r="F1929" t="s">
        <v>456</v>
      </c>
      <c r="G1929" s="8" t="s">
        <v>350</v>
      </c>
      <c r="H1929" t="s">
        <v>311</v>
      </c>
      <c r="I1929" s="7">
        <v>0</v>
      </c>
      <c r="L1929" s="7">
        <v>5701620841</v>
      </c>
      <c r="M1929" t="s">
        <v>458</v>
      </c>
    </row>
    <row r="1930" spans="1:13" x14ac:dyDescent="0.25">
      <c r="A1930" t="s">
        <v>755</v>
      </c>
      <c r="B1930" t="s">
        <v>487</v>
      </c>
      <c r="C1930" t="s">
        <v>207</v>
      </c>
      <c r="D1930" t="s">
        <v>210</v>
      </c>
      <c r="E1930" t="s">
        <v>270</v>
      </c>
      <c r="F1930" t="s">
        <v>456</v>
      </c>
      <c r="G1930" s="8" t="s">
        <v>350</v>
      </c>
      <c r="H1930" t="s">
        <v>311</v>
      </c>
      <c r="I1930" s="7">
        <v>0</v>
      </c>
      <c r="L1930" s="7">
        <v>326696832</v>
      </c>
      <c r="M1930" t="s">
        <v>458</v>
      </c>
    </row>
    <row r="1931" spans="1:13" x14ac:dyDescent="0.25">
      <c r="A1931" t="s">
        <v>756</v>
      </c>
      <c r="B1931" t="s">
        <v>487</v>
      </c>
      <c r="C1931" t="s">
        <v>207</v>
      </c>
      <c r="D1931" t="s">
        <v>211</v>
      </c>
      <c r="E1931" t="s">
        <v>269</v>
      </c>
      <c r="F1931" t="s">
        <v>456</v>
      </c>
      <c r="G1931" s="8" t="s">
        <v>350</v>
      </c>
      <c r="H1931" t="s">
        <v>311</v>
      </c>
      <c r="I1931" s="7">
        <v>0</v>
      </c>
      <c r="L1931" s="7">
        <v>370042694916</v>
      </c>
      <c r="M1931" t="s">
        <v>458</v>
      </c>
    </row>
    <row r="1932" spans="1:13" x14ac:dyDescent="0.25">
      <c r="A1932" t="s">
        <v>757</v>
      </c>
      <c r="B1932" t="s">
        <v>487</v>
      </c>
      <c r="C1932" t="s">
        <v>207</v>
      </c>
      <c r="D1932" t="s">
        <v>385</v>
      </c>
      <c r="E1932" t="s">
        <v>270</v>
      </c>
      <c r="F1932" t="s">
        <v>456</v>
      </c>
      <c r="G1932" s="8" t="s">
        <v>350</v>
      </c>
      <c r="H1932" t="s">
        <v>311</v>
      </c>
      <c r="I1932" s="7">
        <v>0</v>
      </c>
      <c r="L1932" s="7">
        <v>777116048</v>
      </c>
      <c r="M1932" t="s">
        <v>458</v>
      </c>
    </row>
    <row r="1933" spans="1:13" x14ac:dyDescent="0.25">
      <c r="A1933" t="s">
        <v>665</v>
      </c>
      <c r="B1933" t="s">
        <v>469</v>
      </c>
      <c r="C1933" t="s">
        <v>212</v>
      </c>
      <c r="D1933" t="s">
        <v>213</v>
      </c>
      <c r="E1933" t="s">
        <v>270</v>
      </c>
      <c r="F1933" t="s">
        <v>455</v>
      </c>
      <c r="G1933" s="8" t="s">
        <v>379</v>
      </c>
      <c r="H1933" t="s">
        <v>312</v>
      </c>
      <c r="I1933" s="7">
        <v>0</v>
      </c>
      <c r="L1933" s="7">
        <v>1209774000</v>
      </c>
      <c r="M1933" t="s">
        <v>458</v>
      </c>
    </row>
    <row r="1934" spans="1:13" x14ac:dyDescent="0.25">
      <c r="A1934" t="s">
        <v>666</v>
      </c>
      <c r="B1934" t="s">
        <v>469</v>
      </c>
      <c r="C1934" t="s">
        <v>212</v>
      </c>
      <c r="D1934" t="s">
        <v>214</v>
      </c>
      <c r="E1934" t="s">
        <v>270</v>
      </c>
      <c r="F1934" t="s">
        <v>455</v>
      </c>
      <c r="G1934" s="8" t="s">
        <v>379</v>
      </c>
      <c r="H1934" t="s">
        <v>312</v>
      </c>
      <c r="I1934" s="7">
        <v>0</v>
      </c>
      <c r="L1934" s="7">
        <v>10185099000</v>
      </c>
      <c r="M1934" t="s">
        <v>458</v>
      </c>
    </row>
    <row r="1935" spans="1:13" x14ac:dyDescent="0.25">
      <c r="A1935" t="s">
        <v>667</v>
      </c>
      <c r="B1935" t="s">
        <v>469</v>
      </c>
      <c r="C1935" t="s">
        <v>212</v>
      </c>
      <c r="D1935" t="s">
        <v>370</v>
      </c>
      <c r="E1935" t="s">
        <v>270</v>
      </c>
      <c r="F1935" t="s">
        <v>455</v>
      </c>
      <c r="G1935" s="8" t="s">
        <v>379</v>
      </c>
      <c r="H1935" t="s">
        <v>312</v>
      </c>
      <c r="I1935" s="7">
        <v>0</v>
      </c>
      <c r="L1935" s="7">
        <v>7250762000</v>
      </c>
      <c r="M1935" t="s">
        <v>458</v>
      </c>
    </row>
    <row r="1936" spans="1:13" x14ac:dyDescent="0.25">
      <c r="A1936" t="s">
        <v>668</v>
      </c>
      <c r="B1936" t="s">
        <v>469</v>
      </c>
      <c r="C1936" t="s">
        <v>212</v>
      </c>
      <c r="D1936" t="s">
        <v>365</v>
      </c>
      <c r="E1936" t="s">
        <v>270</v>
      </c>
      <c r="F1936" t="s">
        <v>455</v>
      </c>
      <c r="G1936" s="8" t="s">
        <v>379</v>
      </c>
      <c r="H1936" t="s">
        <v>312</v>
      </c>
      <c r="I1936" s="7">
        <v>0</v>
      </c>
      <c r="L1936" s="7">
        <v>22153880000</v>
      </c>
      <c r="M1936" t="s">
        <v>458</v>
      </c>
    </row>
    <row r="1937" spans="1:13" x14ac:dyDescent="0.25">
      <c r="A1937" t="s">
        <v>669</v>
      </c>
      <c r="B1937" t="s">
        <v>469</v>
      </c>
      <c r="C1937" t="s">
        <v>212</v>
      </c>
      <c r="D1937" t="s">
        <v>364</v>
      </c>
      <c r="E1937" t="s">
        <v>270</v>
      </c>
      <c r="F1937" t="s">
        <v>455</v>
      </c>
      <c r="G1937" s="8" t="s">
        <v>379</v>
      </c>
      <c r="H1937" t="s">
        <v>312</v>
      </c>
      <c r="I1937" s="7">
        <v>0</v>
      </c>
      <c r="L1937" s="7">
        <v>31842258000</v>
      </c>
      <c r="M1937" t="s">
        <v>458</v>
      </c>
    </row>
    <row r="1938" spans="1:13" x14ac:dyDescent="0.25">
      <c r="A1938" t="s">
        <v>670</v>
      </c>
      <c r="B1938" t="s">
        <v>469</v>
      </c>
      <c r="C1938" t="s">
        <v>212</v>
      </c>
      <c r="D1938" t="s">
        <v>573</v>
      </c>
      <c r="E1938" t="s">
        <v>270</v>
      </c>
      <c r="F1938" t="s">
        <v>455</v>
      </c>
      <c r="G1938" s="8" t="s">
        <v>379</v>
      </c>
      <c r="H1938" t="s">
        <v>312</v>
      </c>
      <c r="I1938" s="7">
        <v>0</v>
      </c>
      <c r="L1938" s="7">
        <v>16763779000</v>
      </c>
      <c r="M1938" t="s">
        <v>458</v>
      </c>
    </row>
    <row r="1939" spans="1:13" x14ac:dyDescent="0.25">
      <c r="A1939" t="s">
        <v>671</v>
      </c>
      <c r="B1939" t="s">
        <v>469</v>
      </c>
      <c r="C1939" t="s">
        <v>212</v>
      </c>
      <c r="D1939" t="s">
        <v>362</v>
      </c>
      <c r="E1939" t="s">
        <v>270</v>
      </c>
      <c r="F1939" t="s">
        <v>455</v>
      </c>
      <c r="G1939" s="8" t="s">
        <v>379</v>
      </c>
      <c r="H1939" t="s">
        <v>312</v>
      </c>
      <c r="I1939" s="7">
        <v>0</v>
      </c>
      <c r="L1939" s="7">
        <v>58491556000</v>
      </c>
      <c r="M1939" t="s">
        <v>458</v>
      </c>
    </row>
    <row r="1940" spans="1:13" x14ac:dyDescent="0.25">
      <c r="A1940" t="s">
        <v>672</v>
      </c>
      <c r="B1940" t="s">
        <v>470</v>
      </c>
      <c r="C1940" t="s">
        <v>292</v>
      </c>
      <c r="D1940" t="s">
        <v>307</v>
      </c>
      <c r="E1940" t="s">
        <v>270</v>
      </c>
      <c r="F1940" t="s">
        <v>455</v>
      </c>
      <c r="G1940" s="8" t="s">
        <v>379</v>
      </c>
      <c r="H1940" t="s">
        <v>312</v>
      </c>
      <c r="I1940" s="7">
        <v>0</v>
      </c>
      <c r="L1940" s="7">
        <v>9764336905</v>
      </c>
      <c r="M1940" t="s">
        <v>458</v>
      </c>
    </row>
    <row r="1941" spans="1:13" x14ac:dyDescent="0.25">
      <c r="A1941" t="s">
        <v>673</v>
      </c>
      <c r="B1941" t="s">
        <v>470</v>
      </c>
      <c r="C1941" t="s">
        <v>292</v>
      </c>
      <c r="D1941" t="s">
        <v>206</v>
      </c>
      <c r="E1941" t="s">
        <v>270</v>
      </c>
      <c r="F1941" t="s">
        <v>455</v>
      </c>
      <c r="G1941" s="8" t="s">
        <v>379</v>
      </c>
      <c r="H1941" t="s">
        <v>312</v>
      </c>
      <c r="I1941" s="7">
        <v>0</v>
      </c>
      <c r="L1941" s="7">
        <v>5411649516</v>
      </c>
      <c r="M1941" t="s">
        <v>458</v>
      </c>
    </row>
    <row r="1942" spans="1:13" x14ac:dyDescent="0.25">
      <c r="A1942" t="s">
        <v>674</v>
      </c>
      <c r="B1942" t="s">
        <v>470</v>
      </c>
      <c r="C1942" t="s">
        <v>292</v>
      </c>
      <c r="D1942" t="s">
        <v>203</v>
      </c>
      <c r="E1942" t="s">
        <v>269</v>
      </c>
      <c r="F1942" t="s">
        <v>455</v>
      </c>
      <c r="G1942" s="8" t="s">
        <v>379</v>
      </c>
      <c r="H1942" t="s">
        <v>312</v>
      </c>
      <c r="I1942" s="7">
        <v>0</v>
      </c>
      <c r="L1942" s="7">
        <v>599483569520</v>
      </c>
      <c r="M1942" t="s">
        <v>458</v>
      </c>
    </row>
    <row r="1943" spans="1:13" x14ac:dyDescent="0.25">
      <c r="A1943" t="s">
        <v>675</v>
      </c>
      <c r="B1943" t="s">
        <v>470</v>
      </c>
      <c r="C1943" t="s">
        <v>292</v>
      </c>
      <c r="D1943" t="s">
        <v>306</v>
      </c>
      <c r="E1943" t="s">
        <v>270</v>
      </c>
      <c r="F1943" t="s">
        <v>455</v>
      </c>
      <c r="G1943" s="8" t="s">
        <v>379</v>
      </c>
      <c r="H1943" t="s">
        <v>312</v>
      </c>
      <c r="I1943" s="7">
        <v>0</v>
      </c>
      <c r="L1943" s="7">
        <v>9122399685</v>
      </c>
      <c r="M1943" t="s">
        <v>458</v>
      </c>
    </row>
    <row r="1944" spans="1:13" x14ac:dyDescent="0.25">
      <c r="A1944" t="s">
        <v>676</v>
      </c>
      <c r="B1944" t="s">
        <v>331</v>
      </c>
      <c r="C1944" t="s">
        <v>215</v>
      </c>
      <c r="D1944" t="s">
        <v>251</v>
      </c>
      <c r="E1944" t="s">
        <v>269</v>
      </c>
      <c r="F1944" t="s">
        <v>455</v>
      </c>
      <c r="G1944" s="8" t="s">
        <v>379</v>
      </c>
      <c r="H1944" t="s">
        <v>312</v>
      </c>
      <c r="I1944" s="7">
        <v>0</v>
      </c>
      <c r="L1944" s="7">
        <v>310261377494</v>
      </c>
      <c r="M1944" t="s">
        <v>458</v>
      </c>
    </row>
    <row r="1945" spans="1:13" x14ac:dyDescent="0.25">
      <c r="A1945" t="s">
        <v>677</v>
      </c>
      <c r="B1945" t="s">
        <v>331</v>
      </c>
      <c r="C1945" t="s">
        <v>215</v>
      </c>
      <c r="D1945" t="s">
        <v>216</v>
      </c>
      <c r="E1945" t="s">
        <v>269</v>
      </c>
      <c r="F1945" t="s">
        <v>455</v>
      </c>
      <c r="G1945" s="8" t="s">
        <v>379</v>
      </c>
      <c r="H1945" t="s">
        <v>312</v>
      </c>
      <c r="I1945" s="7">
        <v>0</v>
      </c>
      <c r="L1945" s="7">
        <v>15226914126</v>
      </c>
      <c r="M1945" t="s">
        <v>458</v>
      </c>
    </row>
    <row r="1946" spans="1:13" x14ac:dyDescent="0.25">
      <c r="A1946" t="s">
        <v>678</v>
      </c>
      <c r="B1946" t="s">
        <v>331</v>
      </c>
      <c r="C1946" t="s">
        <v>215</v>
      </c>
      <c r="D1946" t="s">
        <v>217</v>
      </c>
      <c r="E1946" t="s">
        <v>269</v>
      </c>
      <c r="F1946" t="s">
        <v>455</v>
      </c>
      <c r="G1946" s="8" t="s">
        <v>379</v>
      </c>
      <c r="H1946" t="s">
        <v>312</v>
      </c>
      <c r="I1946" s="7">
        <v>0</v>
      </c>
      <c r="L1946" s="7">
        <v>67671087956</v>
      </c>
      <c r="M1946" t="s">
        <v>458</v>
      </c>
    </row>
    <row r="1947" spans="1:13" x14ac:dyDescent="0.25">
      <c r="A1947" t="s">
        <v>679</v>
      </c>
      <c r="B1947" t="s">
        <v>333</v>
      </c>
      <c r="C1947" t="s">
        <v>533</v>
      </c>
      <c r="D1947" t="s">
        <v>203</v>
      </c>
      <c r="E1947" t="s">
        <v>269</v>
      </c>
      <c r="F1947" t="s">
        <v>455</v>
      </c>
      <c r="G1947" s="8" t="s">
        <v>379</v>
      </c>
      <c r="H1947" t="s">
        <v>312</v>
      </c>
      <c r="I1947" s="7">
        <v>0</v>
      </c>
      <c r="L1947" s="7">
        <v>60695593000</v>
      </c>
      <c r="M1947" t="s">
        <v>458</v>
      </c>
    </row>
    <row r="1948" spans="1:13" x14ac:dyDescent="0.25">
      <c r="A1948" t="s">
        <v>680</v>
      </c>
      <c r="B1948" t="s">
        <v>471</v>
      </c>
      <c r="C1948" t="s">
        <v>219</v>
      </c>
      <c r="D1948" t="s">
        <v>203</v>
      </c>
      <c r="E1948" t="s">
        <v>269</v>
      </c>
      <c r="F1948" t="s">
        <v>455</v>
      </c>
      <c r="G1948" s="8" t="s">
        <v>379</v>
      </c>
      <c r="H1948" t="s">
        <v>312</v>
      </c>
      <c r="I1948" s="7">
        <v>0</v>
      </c>
      <c r="L1948" s="7">
        <v>278736778404</v>
      </c>
      <c r="M1948" t="s">
        <v>458</v>
      </c>
    </row>
    <row r="1949" spans="1:13" x14ac:dyDescent="0.25">
      <c r="A1949" t="s">
        <v>681</v>
      </c>
      <c r="B1949" t="s">
        <v>471</v>
      </c>
      <c r="C1949" t="s">
        <v>219</v>
      </c>
      <c r="D1949" t="s">
        <v>457</v>
      </c>
      <c r="E1949" t="s">
        <v>270</v>
      </c>
      <c r="F1949" t="s">
        <v>455</v>
      </c>
      <c r="G1949" s="8" t="s">
        <v>379</v>
      </c>
      <c r="H1949" t="s">
        <v>312</v>
      </c>
      <c r="I1949" s="7">
        <v>0</v>
      </c>
      <c r="L1949" s="7">
        <v>150706287</v>
      </c>
      <c r="M1949" t="s">
        <v>458</v>
      </c>
    </row>
    <row r="1950" spans="1:13" x14ac:dyDescent="0.25">
      <c r="A1950" t="s">
        <v>682</v>
      </c>
      <c r="B1950" t="s">
        <v>471</v>
      </c>
      <c r="C1950" t="s">
        <v>219</v>
      </c>
      <c r="D1950" t="s">
        <v>381</v>
      </c>
      <c r="E1950" t="s">
        <v>270</v>
      </c>
      <c r="F1950" t="s">
        <v>455</v>
      </c>
      <c r="G1950" s="8" t="s">
        <v>379</v>
      </c>
      <c r="H1950" t="s">
        <v>312</v>
      </c>
      <c r="I1950" s="7">
        <v>0</v>
      </c>
      <c r="L1950" s="7">
        <v>1331924172</v>
      </c>
      <c r="M1950" t="s">
        <v>458</v>
      </c>
    </row>
    <row r="1951" spans="1:13" x14ac:dyDescent="0.25">
      <c r="A1951" t="s">
        <v>683</v>
      </c>
      <c r="B1951" t="s">
        <v>472</v>
      </c>
      <c r="C1951" t="s">
        <v>220</v>
      </c>
      <c r="D1951" t="s">
        <v>221</v>
      </c>
      <c r="E1951" t="s">
        <v>270</v>
      </c>
      <c r="F1951" t="s">
        <v>455</v>
      </c>
      <c r="G1951" s="8" t="s">
        <v>379</v>
      </c>
      <c r="H1951" t="s">
        <v>312</v>
      </c>
      <c r="I1951" s="7">
        <v>0</v>
      </c>
      <c r="L1951" s="7">
        <v>210379447000</v>
      </c>
      <c r="M1951" t="s">
        <v>458</v>
      </c>
    </row>
    <row r="1952" spans="1:13" x14ac:dyDescent="0.25">
      <c r="A1952" t="s">
        <v>684</v>
      </c>
      <c r="B1952" t="s">
        <v>472</v>
      </c>
      <c r="C1952" t="s">
        <v>220</v>
      </c>
      <c r="D1952" t="s">
        <v>222</v>
      </c>
      <c r="E1952" t="s">
        <v>270</v>
      </c>
      <c r="F1952" t="s">
        <v>455</v>
      </c>
      <c r="G1952" s="8" t="s">
        <v>379</v>
      </c>
      <c r="H1952" t="s">
        <v>312</v>
      </c>
      <c r="I1952" s="7">
        <v>0</v>
      </c>
      <c r="L1952" s="7">
        <v>35195197000</v>
      </c>
      <c r="M1952" t="s">
        <v>458</v>
      </c>
    </row>
    <row r="1953" spans="1:13" x14ac:dyDescent="0.25">
      <c r="A1953" t="s">
        <v>685</v>
      </c>
      <c r="B1953" t="s">
        <v>472</v>
      </c>
      <c r="C1953" t="s">
        <v>220</v>
      </c>
      <c r="D1953" t="s">
        <v>223</v>
      </c>
      <c r="E1953" t="s">
        <v>270</v>
      </c>
      <c r="F1953" t="s">
        <v>455</v>
      </c>
      <c r="G1953" s="8" t="s">
        <v>379</v>
      </c>
      <c r="H1953" t="s">
        <v>312</v>
      </c>
      <c r="I1953" s="7">
        <v>0</v>
      </c>
      <c r="L1953" s="7">
        <v>54187851000</v>
      </c>
      <c r="M1953" t="s">
        <v>458</v>
      </c>
    </row>
    <row r="1954" spans="1:13" x14ac:dyDescent="0.25">
      <c r="A1954" t="s">
        <v>686</v>
      </c>
      <c r="B1954" t="s">
        <v>472</v>
      </c>
      <c r="C1954" t="s">
        <v>220</v>
      </c>
      <c r="D1954" t="s">
        <v>224</v>
      </c>
      <c r="E1954" t="s">
        <v>270</v>
      </c>
      <c r="F1954" t="s">
        <v>455</v>
      </c>
      <c r="G1954" s="8" t="s">
        <v>379</v>
      </c>
      <c r="H1954" t="s">
        <v>312</v>
      </c>
      <c r="I1954" s="7">
        <v>0</v>
      </c>
      <c r="L1954" s="7">
        <v>3835522000</v>
      </c>
      <c r="M1954" t="s">
        <v>458</v>
      </c>
    </row>
    <row r="1955" spans="1:13" x14ac:dyDescent="0.25">
      <c r="A1955" t="s">
        <v>687</v>
      </c>
      <c r="B1955" t="s">
        <v>472</v>
      </c>
      <c r="C1955" t="s">
        <v>220</v>
      </c>
      <c r="D1955" t="s">
        <v>305</v>
      </c>
      <c r="E1955" t="s">
        <v>270</v>
      </c>
      <c r="F1955" t="s">
        <v>455</v>
      </c>
      <c r="G1955" s="8" t="s">
        <v>379</v>
      </c>
      <c r="H1955" t="s">
        <v>312</v>
      </c>
      <c r="I1955" s="7">
        <v>0</v>
      </c>
      <c r="L1955" s="7">
        <v>0</v>
      </c>
      <c r="M1955" t="s">
        <v>458</v>
      </c>
    </row>
    <row r="1956" spans="1:13" x14ac:dyDescent="0.25">
      <c r="A1956" t="s">
        <v>688</v>
      </c>
      <c r="B1956" t="s">
        <v>472</v>
      </c>
      <c r="C1956" t="s">
        <v>220</v>
      </c>
      <c r="D1956" t="s">
        <v>203</v>
      </c>
      <c r="E1956" t="s">
        <v>269</v>
      </c>
      <c r="F1956" t="s">
        <v>455</v>
      </c>
      <c r="G1956" s="8" t="s">
        <v>379</v>
      </c>
      <c r="H1956" t="s">
        <v>312</v>
      </c>
      <c r="I1956" s="7">
        <v>0</v>
      </c>
      <c r="L1956" s="7">
        <v>150910896000</v>
      </c>
      <c r="M1956" t="s">
        <v>458</v>
      </c>
    </row>
    <row r="1957" spans="1:13" x14ac:dyDescent="0.25">
      <c r="A1957" t="s">
        <v>689</v>
      </c>
      <c r="B1957" t="s">
        <v>473</v>
      </c>
      <c r="C1957" t="s">
        <v>225</v>
      </c>
      <c r="D1957" t="s">
        <v>366</v>
      </c>
      <c r="E1957" t="s">
        <v>270</v>
      </c>
      <c r="F1957" t="s">
        <v>455</v>
      </c>
      <c r="G1957" s="8" t="s">
        <v>379</v>
      </c>
      <c r="H1957" t="s">
        <v>312</v>
      </c>
      <c r="I1957" s="7">
        <v>0</v>
      </c>
      <c r="L1957" s="7">
        <v>3439632410</v>
      </c>
      <c r="M1957" t="s">
        <v>458</v>
      </c>
    </row>
    <row r="1958" spans="1:13" x14ac:dyDescent="0.25">
      <c r="A1958" t="s">
        <v>690</v>
      </c>
      <c r="B1958" t="s">
        <v>473</v>
      </c>
      <c r="C1958" t="s">
        <v>225</v>
      </c>
      <c r="D1958" t="s">
        <v>367</v>
      </c>
      <c r="E1958" t="s">
        <v>270</v>
      </c>
      <c r="F1958" t="s">
        <v>455</v>
      </c>
      <c r="G1958" s="8" t="s">
        <v>379</v>
      </c>
      <c r="H1958" t="s">
        <v>312</v>
      </c>
      <c r="I1958" s="7">
        <v>0</v>
      </c>
      <c r="L1958" s="7">
        <v>3601903742</v>
      </c>
      <c r="M1958" t="s">
        <v>458</v>
      </c>
    </row>
    <row r="1959" spans="1:13" x14ac:dyDescent="0.25">
      <c r="A1959" t="s">
        <v>691</v>
      </c>
      <c r="B1959" t="s">
        <v>473</v>
      </c>
      <c r="C1959" t="s">
        <v>225</v>
      </c>
      <c r="D1959" t="s">
        <v>373</v>
      </c>
      <c r="E1959" t="s">
        <v>270</v>
      </c>
      <c r="F1959" t="s">
        <v>455</v>
      </c>
      <c r="G1959" s="8" t="s">
        <v>379</v>
      </c>
      <c r="H1959" t="s">
        <v>312</v>
      </c>
      <c r="I1959" s="7">
        <v>0</v>
      </c>
      <c r="L1959" s="7">
        <v>2032897322</v>
      </c>
      <c r="M1959" t="s">
        <v>458</v>
      </c>
    </row>
    <row r="1960" spans="1:13" x14ac:dyDescent="0.25">
      <c r="A1960" t="s">
        <v>692</v>
      </c>
      <c r="B1960" t="s">
        <v>473</v>
      </c>
      <c r="C1960" t="s">
        <v>225</v>
      </c>
      <c r="D1960" t="s">
        <v>203</v>
      </c>
      <c r="E1960" t="s">
        <v>269</v>
      </c>
      <c r="F1960" t="s">
        <v>455</v>
      </c>
      <c r="G1960" s="8" t="s">
        <v>379</v>
      </c>
      <c r="H1960" t="s">
        <v>312</v>
      </c>
      <c r="I1960" s="7">
        <v>0</v>
      </c>
      <c r="L1960" s="7">
        <v>983182712065</v>
      </c>
      <c r="M1960" t="s">
        <v>458</v>
      </c>
    </row>
    <row r="1961" spans="1:13" x14ac:dyDescent="0.25">
      <c r="A1961" t="s">
        <v>693</v>
      </c>
      <c r="B1961" t="s">
        <v>474</v>
      </c>
      <c r="C1961" t="s">
        <v>226</v>
      </c>
      <c r="D1961" t="s">
        <v>227</v>
      </c>
      <c r="E1961" t="s">
        <v>270</v>
      </c>
      <c r="F1961" t="s">
        <v>455</v>
      </c>
      <c r="G1961" s="8" t="s">
        <v>379</v>
      </c>
      <c r="H1961" t="s">
        <v>312</v>
      </c>
      <c r="I1961" s="7">
        <v>0</v>
      </c>
      <c r="L1961" s="7">
        <v>1565286544</v>
      </c>
      <c r="M1961" t="s">
        <v>458</v>
      </c>
    </row>
    <row r="1962" spans="1:13" x14ac:dyDescent="0.25">
      <c r="A1962" t="s">
        <v>694</v>
      </c>
      <c r="B1962" t="s">
        <v>474</v>
      </c>
      <c r="C1962" t="s">
        <v>226</v>
      </c>
      <c r="D1962" t="s">
        <v>301</v>
      </c>
      <c r="E1962" t="s">
        <v>270</v>
      </c>
      <c r="F1962" t="s">
        <v>455</v>
      </c>
      <c r="G1962" s="8" t="s">
        <v>379</v>
      </c>
      <c r="H1962" t="s">
        <v>312</v>
      </c>
      <c r="I1962" s="7">
        <v>0</v>
      </c>
      <c r="L1962" s="7">
        <v>4154359457</v>
      </c>
      <c r="M1962" t="s">
        <v>458</v>
      </c>
    </row>
    <row r="1963" spans="1:13" x14ac:dyDescent="0.25">
      <c r="A1963" t="s">
        <v>695</v>
      </c>
      <c r="B1963" t="s">
        <v>474</v>
      </c>
      <c r="C1963" t="s">
        <v>226</v>
      </c>
      <c r="D1963" t="s">
        <v>229</v>
      </c>
      <c r="E1963" t="s">
        <v>270</v>
      </c>
      <c r="F1963" t="s">
        <v>455</v>
      </c>
      <c r="G1963" s="8" t="s">
        <v>379</v>
      </c>
      <c r="H1963" t="s">
        <v>312</v>
      </c>
      <c r="I1963" s="7">
        <v>0</v>
      </c>
      <c r="L1963" s="7">
        <v>4178737190</v>
      </c>
      <c r="M1963" t="s">
        <v>458</v>
      </c>
    </row>
    <row r="1964" spans="1:13" x14ac:dyDescent="0.25">
      <c r="A1964" t="s">
        <v>696</v>
      </c>
      <c r="B1964" t="s">
        <v>474</v>
      </c>
      <c r="C1964" t="s">
        <v>226</v>
      </c>
      <c r="D1964" t="s">
        <v>230</v>
      </c>
      <c r="E1964" t="s">
        <v>270</v>
      </c>
      <c r="F1964" t="s">
        <v>455</v>
      </c>
      <c r="G1964" s="8" t="s">
        <v>379</v>
      </c>
      <c r="H1964" t="s">
        <v>312</v>
      </c>
      <c r="I1964" s="7">
        <v>0</v>
      </c>
      <c r="L1964" s="7">
        <v>46078829939</v>
      </c>
      <c r="M1964" t="s">
        <v>458</v>
      </c>
    </row>
    <row r="1965" spans="1:13" x14ac:dyDescent="0.25">
      <c r="A1965" t="s">
        <v>697</v>
      </c>
      <c r="B1965" t="s">
        <v>474</v>
      </c>
      <c r="C1965" t="s">
        <v>226</v>
      </c>
      <c r="D1965" t="s">
        <v>231</v>
      </c>
      <c r="E1965" t="s">
        <v>270</v>
      </c>
      <c r="F1965" t="s">
        <v>455</v>
      </c>
      <c r="G1965" s="8" t="s">
        <v>379</v>
      </c>
      <c r="H1965" t="s">
        <v>312</v>
      </c>
      <c r="I1965" s="7">
        <v>0</v>
      </c>
      <c r="L1965" s="7">
        <v>733170416</v>
      </c>
      <c r="M1965" t="s">
        <v>458</v>
      </c>
    </row>
    <row r="1966" spans="1:13" x14ac:dyDescent="0.25">
      <c r="A1966" t="s">
        <v>698</v>
      </c>
      <c r="B1966" t="s">
        <v>474</v>
      </c>
      <c r="C1966" t="s">
        <v>226</v>
      </c>
      <c r="D1966" t="s">
        <v>232</v>
      </c>
      <c r="E1966" t="s">
        <v>270</v>
      </c>
      <c r="F1966" t="s">
        <v>455</v>
      </c>
      <c r="G1966" s="8" t="s">
        <v>379</v>
      </c>
      <c r="H1966" t="s">
        <v>312</v>
      </c>
      <c r="I1966" s="7">
        <v>0</v>
      </c>
      <c r="L1966" s="7">
        <v>4596812359</v>
      </c>
      <c r="M1966" t="s">
        <v>458</v>
      </c>
    </row>
    <row r="1967" spans="1:13" x14ac:dyDescent="0.25">
      <c r="A1967" t="s">
        <v>699</v>
      </c>
      <c r="B1967" t="s">
        <v>474</v>
      </c>
      <c r="C1967" t="s">
        <v>226</v>
      </c>
      <c r="D1967" t="s">
        <v>233</v>
      </c>
      <c r="E1967" t="s">
        <v>270</v>
      </c>
      <c r="F1967" t="s">
        <v>455</v>
      </c>
      <c r="G1967" s="8" t="s">
        <v>379</v>
      </c>
      <c r="H1967" t="s">
        <v>312</v>
      </c>
      <c r="I1967" s="7">
        <v>0</v>
      </c>
      <c r="L1967" s="7">
        <v>6739103718</v>
      </c>
      <c r="M1967" t="s">
        <v>458</v>
      </c>
    </row>
    <row r="1968" spans="1:13" x14ac:dyDescent="0.25">
      <c r="A1968" t="s">
        <v>700</v>
      </c>
      <c r="B1968" t="s">
        <v>474</v>
      </c>
      <c r="C1968" t="s">
        <v>226</v>
      </c>
      <c r="D1968" t="s">
        <v>234</v>
      </c>
      <c r="E1968" t="s">
        <v>270</v>
      </c>
      <c r="F1968" t="s">
        <v>455</v>
      </c>
      <c r="G1968" s="8" t="s">
        <v>379</v>
      </c>
      <c r="H1968" t="s">
        <v>312</v>
      </c>
      <c r="I1968" s="7">
        <v>0</v>
      </c>
      <c r="L1968" s="7">
        <v>8239367205</v>
      </c>
      <c r="M1968" t="s">
        <v>458</v>
      </c>
    </row>
    <row r="1969" spans="1:13" x14ac:dyDescent="0.25">
      <c r="A1969" t="s">
        <v>701</v>
      </c>
      <c r="B1969" t="s">
        <v>474</v>
      </c>
      <c r="C1969" t="s">
        <v>226</v>
      </c>
      <c r="D1969" t="s">
        <v>235</v>
      </c>
      <c r="E1969" t="s">
        <v>270</v>
      </c>
      <c r="F1969" t="s">
        <v>455</v>
      </c>
      <c r="G1969" s="8" t="s">
        <v>379</v>
      </c>
      <c r="H1969" t="s">
        <v>312</v>
      </c>
      <c r="I1969" s="7">
        <v>0</v>
      </c>
      <c r="L1969" s="7">
        <v>7955312120</v>
      </c>
      <c r="M1969" t="s">
        <v>458</v>
      </c>
    </row>
    <row r="1970" spans="1:13" x14ac:dyDescent="0.25">
      <c r="A1970" t="s">
        <v>702</v>
      </c>
      <c r="B1970" t="s">
        <v>474</v>
      </c>
      <c r="C1970" t="s">
        <v>226</v>
      </c>
      <c r="D1970" t="s">
        <v>570</v>
      </c>
      <c r="E1970" t="s">
        <v>270</v>
      </c>
      <c r="F1970" t="s">
        <v>455</v>
      </c>
      <c r="G1970" s="8" t="s">
        <v>379</v>
      </c>
      <c r="H1970" t="s">
        <v>312</v>
      </c>
      <c r="I1970" s="7">
        <v>0</v>
      </c>
      <c r="L1970" s="7">
        <v>186808058</v>
      </c>
      <c r="M1970" t="s">
        <v>458</v>
      </c>
    </row>
    <row r="1971" spans="1:13" x14ac:dyDescent="0.25">
      <c r="A1971" t="s">
        <v>703</v>
      </c>
      <c r="B1971" t="s">
        <v>475</v>
      </c>
      <c r="C1971" t="s">
        <v>236</v>
      </c>
      <c r="D1971" t="s">
        <v>628</v>
      </c>
      <c r="E1971" t="s">
        <v>270</v>
      </c>
      <c r="F1971" t="s">
        <v>455</v>
      </c>
      <c r="G1971" s="8" t="s">
        <v>379</v>
      </c>
      <c r="H1971" t="s">
        <v>312</v>
      </c>
      <c r="I1971" s="7">
        <v>0</v>
      </c>
      <c r="L1971" s="7">
        <v>33391986272</v>
      </c>
      <c r="M1971" t="s">
        <v>458</v>
      </c>
    </row>
    <row r="1972" spans="1:13" x14ac:dyDescent="0.25">
      <c r="A1972" t="s">
        <v>704</v>
      </c>
      <c r="B1972" t="s">
        <v>475</v>
      </c>
      <c r="C1972" t="s">
        <v>236</v>
      </c>
      <c r="D1972" t="s">
        <v>629</v>
      </c>
      <c r="E1972" t="s">
        <v>270</v>
      </c>
      <c r="F1972" t="s">
        <v>455</v>
      </c>
      <c r="G1972" s="8" t="s">
        <v>379</v>
      </c>
      <c r="H1972" t="s">
        <v>312</v>
      </c>
      <c r="I1972" s="7">
        <v>0</v>
      </c>
      <c r="L1972" s="7">
        <v>28433897982</v>
      </c>
      <c r="M1972" t="s">
        <v>458</v>
      </c>
    </row>
    <row r="1973" spans="1:13" x14ac:dyDescent="0.25">
      <c r="A1973" t="s">
        <v>705</v>
      </c>
      <c r="B1973" t="s">
        <v>475</v>
      </c>
      <c r="C1973" t="s">
        <v>236</v>
      </c>
      <c r="D1973" t="s">
        <v>630</v>
      </c>
      <c r="E1973" t="s">
        <v>270</v>
      </c>
      <c r="F1973" t="s">
        <v>455</v>
      </c>
      <c r="G1973" s="8" t="s">
        <v>379</v>
      </c>
      <c r="H1973" t="s">
        <v>312</v>
      </c>
      <c r="I1973" s="7">
        <v>0</v>
      </c>
      <c r="L1973" s="7">
        <v>41655996484</v>
      </c>
      <c r="M1973" t="s">
        <v>458</v>
      </c>
    </row>
    <row r="1974" spans="1:13" x14ac:dyDescent="0.25">
      <c r="A1974" t="s">
        <v>706</v>
      </c>
      <c r="B1974" t="s">
        <v>475</v>
      </c>
      <c r="C1974" t="s">
        <v>236</v>
      </c>
      <c r="D1974" t="s">
        <v>631</v>
      </c>
      <c r="E1974" t="s">
        <v>270</v>
      </c>
      <c r="F1974" t="s">
        <v>455</v>
      </c>
      <c r="G1974" s="8" t="s">
        <v>379</v>
      </c>
      <c r="H1974" t="s">
        <v>312</v>
      </c>
      <c r="I1974" s="7">
        <v>0</v>
      </c>
      <c r="L1974" s="7">
        <v>17683096128</v>
      </c>
      <c r="M1974" t="s">
        <v>458</v>
      </c>
    </row>
    <row r="1975" spans="1:13" x14ac:dyDescent="0.25">
      <c r="A1975" t="s">
        <v>707</v>
      </c>
      <c r="B1975" t="s">
        <v>475</v>
      </c>
      <c r="C1975" t="s">
        <v>236</v>
      </c>
      <c r="D1975" t="s">
        <v>632</v>
      </c>
      <c r="E1975" t="s">
        <v>269</v>
      </c>
      <c r="F1975" t="s">
        <v>455</v>
      </c>
      <c r="G1975" s="8" t="s">
        <v>379</v>
      </c>
      <c r="H1975" t="s">
        <v>312</v>
      </c>
      <c r="I1975" s="7">
        <v>0</v>
      </c>
      <c r="L1975" s="7">
        <v>38791266538</v>
      </c>
      <c r="M1975" t="s">
        <v>458</v>
      </c>
    </row>
    <row r="1976" spans="1:13" x14ac:dyDescent="0.25">
      <c r="A1976" t="s">
        <v>708</v>
      </c>
      <c r="B1976" t="s">
        <v>476</v>
      </c>
      <c r="C1976" t="s">
        <v>237</v>
      </c>
      <c r="D1976" t="s">
        <v>242</v>
      </c>
      <c r="E1976" t="s">
        <v>270</v>
      </c>
      <c r="F1976" t="s">
        <v>455</v>
      </c>
      <c r="G1976" s="8" t="s">
        <v>379</v>
      </c>
      <c r="H1976" t="s">
        <v>312</v>
      </c>
      <c r="I1976" s="7">
        <v>286728</v>
      </c>
      <c r="L1976" s="7">
        <v>77422761</v>
      </c>
      <c r="M1976" t="s">
        <v>458</v>
      </c>
    </row>
    <row r="1977" spans="1:13" x14ac:dyDescent="0.25">
      <c r="A1977" t="s">
        <v>709</v>
      </c>
      <c r="B1977" t="s">
        <v>476</v>
      </c>
      <c r="C1977" t="s">
        <v>237</v>
      </c>
      <c r="D1977" t="s">
        <v>228</v>
      </c>
      <c r="E1977" t="s">
        <v>270</v>
      </c>
      <c r="F1977" t="s">
        <v>455</v>
      </c>
      <c r="G1977" s="8" t="s">
        <v>379</v>
      </c>
      <c r="H1977" t="s">
        <v>312</v>
      </c>
      <c r="I1977" s="7">
        <v>0</v>
      </c>
      <c r="L1977" s="7">
        <v>2672173342</v>
      </c>
      <c r="M1977" t="s">
        <v>458</v>
      </c>
    </row>
    <row r="1978" spans="1:13" x14ac:dyDescent="0.25">
      <c r="A1978" t="s">
        <v>710</v>
      </c>
      <c r="B1978" t="s">
        <v>476</v>
      </c>
      <c r="C1978" t="s">
        <v>237</v>
      </c>
      <c r="D1978" t="s">
        <v>464</v>
      </c>
      <c r="E1978" t="s">
        <v>270</v>
      </c>
      <c r="F1978" t="s">
        <v>455</v>
      </c>
      <c r="G1978" s="8" t="s">
        <v>379</v>
      </c>
      <c r="H1978" t="s">
        <v>312</v>
      </c>
      <c r="I1978" s="7">
        <v>0</v>
      </c>
      <c r="L1978" s="7">
        <v>1120256617</v>
      </c>
      <c r="M1978" t="s">
        <v>458</v>
      </c>
    </row>
    <row r="1979" spans="1:13" x14ac:dyDescent="0.25">
      <c r="A1979" t="s">
        <v>711</v>
      </c>
      <c r="B1979" t="s">
        <v>476</v>
      </c>
      <c r="C1979" t="s">
        <v>237</v>
      </c>
      <c r="D1979" t="s">
        <v>238</v>
      </c>
      <c r="E1979" t="s">
        <v>270</v>
      </c>
      <c r="F1979" t="s">
        <v>455</v>
      </c>
      <c r="G1979" s="8" t="s">
        <v>379</v>
      </c>
      <c r="H1979" t="s">
        <v>312</v>
      </c>
      <c r="I1979" s="7">
        <v>0</v>
      </c>
      <c r="L1979" s="7">
        <v>858542993</v>
      </c>
      <c r="M1979" t="s">
        <v>458</v>
      </c>
    </row>
    <row r="1980" spans="1:13" x14ac:dyDescent="0.25">
      <c r="A1980" t="s">
        <v>712</v>
      </c>
      <c r="B1980" t="s">
        <v>476</v>
      </c>
      <c r="C1980" t="s">
        <v>237</v>
      </c>
      <c r="D1980" t="s">
        <v>239</v>
      </c>
      <c r="E1980" t="s">
        <v>270</v>
      </c>
      <c r="F1980" t="s">
        <v>455</v>
      </c>
      <c r="G1980" s="8" t="s">
        <v>379</v>
      </c>
      <c r="H1980" t="s">
        <v>312</v>
      </c>
      <c r="I1980" s="7">
        <v>293025</v>
      </c>
      <c r="L1980" s="7">
        <v>857579764</v>
      </c>
      <c r="M1980" t="s">
        <v>458</v>
      </c>
    </row>
    <row r="1981" spans="1:13" x14ac:dyDescent="0.25">
      <c r="A1981" t="s">
        <v>713</v>
      </c>
      <c r="B1981" t="s">
        <v>476</v>
      </c>
      <c r="C1981" t="s">
        <v>237</v>
      </c>
      <c r="D1981" t="s">
        <v>240</v>
      </c>
      <c r="E1981" t="s">
        <v>270</v>
      </c>
      <c r="F1981" t="s">
        <v>455</v>
      </c>
      <c r="G1981" s="8" t="s">
        <v>379</v>
      </c>
      <c r="H1981" t="s">
        <v>312</v>
      </c>
      <c r="I1981" s="7">
        <v>90474</v>
      </c>
      <c r="L1981" s="7">
        <v>93471759</v>
      </c>
      <c r="M1981" t="s">
        <v>458</v>
      </c>
    </row>
    <row r="1982" spans="1:13" x14ac:dyDescent="0.25">
      <c r="A1982" t="s">
        <v>714</v>
      </c>
      <c r="B1982" t="s">
        <v>476</v>
      </c>
      <c r="C1982" t="s">
        <v>237</v>
      </c>
      <c r="D1982" t="s">
        <v>241</v>
      </c>
      <c r="E1982" t="s">
        <v>270</v>
      </c>
      <c r="F1982" t="s">
        <v>455</v>
      </c>
      <c r="G1982" s="8" t="s">
        <v>379</v>
      </c>
      <c r="H1982" t="s">
        <v>312</v>
      </c>
      <c r="I1982" s="7">
        <v>98654</v>
      </c>
      <c r="L1982" s="7">
        <v>53446428</v>
      </c>
      <c r="M1982" t="s">
        <v>458</v>
      </c>
    </row>
    <row r="1983" spans="1:13" x14ac:dyDescent="0.25">
      <c r="A1983" t="s">
        <v>715</v>
      </c>
      <c r="B1983" t="s">
        <v>477</v>
      </c>
      <c r="C1983" t="s">
        <v>243</v>
      </c>
      <c r="D1983" t="s">
        <v>378</v>
      </c>
      <c r="E1983" t="s">
        <v>270</v>
      </c>
      <c r="F1983" t="s">
        <v>455</v>
      </c>
      <c r="G1983" s="8" t="s">
        <v>379</v>
      </c>
      <c r="H1983" t="s">
        <v>312</v>
      </c>
      <c r="I1983" s="7">
        <v>0</v>
      </c>
      <c r="L1983" s="7">
        <v>3795039921</v>
      </c>
      <c r="M1983" t="s">
        <v>458</v>
      </c>
    </row>
    <row r="1984" spans="1:13" x14ac:dyDescent="0.25">
      <c r="A1984" t="s">
        <v>716</v>
      </c>
      <c r="B1984" t="s">
        <v>477</v>
      </c>
      <c r="C1984" t="s">
        <v>243</v>
      </c>
      <c r="D1984" t="s">
        <v>360</v>
      </c>
      <c r="E1984" t="s">
        <v>270</v>
      </c>
      <c r="F1984" t="s">
        <v>455</v>
      </c>
      <c r="G1984" s="8" t="s">
        <v>379</v>
      </c>
      <c r="H1984" t="s">
        <v>312</v>
      </c>
      <c r="I1984" s="7">
        <v>0</v>
      </c>
      <c r="L1984" s="7">
        <v>4697527012</v>
      </c>
      <c r="M1984" t="s">
        <v>458</v>
      </c>
    </row>
    <row r="1985" spans="1:13" x14ac:dyDescent="0.25">
      <c r="A1985" t="s">
        <v>717</v>
      </c>
      <c r="B1985" t="s">
        <v>477</v>
      </c>
      <c r="C1985" t="s">
        <v>243</v>
      </c>
      <c r="D1985" t="s">
        <v>581</v>
      </c>
      <c r="E1985" t="s">
        <v>270</v>
      </c>
      <c r="F1985" t="s">
        <v>455</v>
      </c>
      <c r="G1985" s="8" t="s">
        <v>379</v>
      </c>
      <c r="H1985" t="s">
        <v>312</v>
      </c>
      <c r="I1985" s="7">
        <v>0</v>
      </c>
      <c r="L1985" s="7">
        <v>89940181951</v>
      </c>
      <c r="M1985" t="s">
        <v>458</v>
      </c>
    </row>
    <row r="1986" spans="1:13" x14ac:dyDescent="0.25">
      <c r="A1986" t="s">
        <v>718</v>
      </c>
      <c r="B1986" t="s">
        <v>246</v>
      </c>
      <c r="C1986" t="s">
        <v>246</v>
      </c>
      <c r="D1986" t="s">
        <v>203</v>
      </c>
      <c r="E1986" t="s">
        <v>269</v>
      </c>
      <c r="F1986" t="s">
        <v>455</v>
      </c>
      <c r="G1986" s="8" t="s">
        <v>379</v>
      </c>
      <c r="H1986" t="s">
        <v>312</v>
      </c>
      <c r="I1986" s="7">
        <v>0</v>
      </c>
      <c r="L1986" s="7">
        <v>42773601120</v>
      </c>
      <c r="M1986" t="s">
        <v>458</v>
      </c>
    </row>
    <row r="1987" spans="1:13" x14ac:dyDescent="0.25">
      <c r="A1987" t="s">
        <v>719</v>
      </c>
      <c r="B1987" t="s">
        <v>478</v>
      </c>
      <c r="C1987" t="s">
        <v>244</v>
      </c>
      <c r="D1987" t="s">
        <v>245</v>
      </c>
      <c r="E1987" t="s">
        <v>269</v>
      </c>
      <c r="F1987" t="s">
        <v>455</v>
      </c>
      <c r="G1987" s="8" t="s">
        <v>379</v>
      </c>
      <c r="H1987" t="s">
        <v>312</v>
      </c>
      <c r="I1987" s="7">
        <v>0</v>
      </c>
      <c r="L1987" s="7">
        <v>69558139000</v>
      </c>
      <c r="M1987" t="s">
        <v>458</v>
      </c>
    </row>
    <row r="1988" spans="1:13" x14ac:dyDescent="0.25">
      <c r="A1988" t="s">
        <v>720</v>
      </c>
      <c r="B1988" t="s">
        <v>478</v>
      </c>
      <c r="C1988" t="s">
        <v>244</v>
      </c>
      <c r="D1988" t="s">
        <v>460</v>
      </c>
      <c r="E1988" t="s">
        <v>269</v>
      </c>
      <c r="F1988" t="s">
        <v>455</v>
      </c>
      <c r="G1988" s="8" t="s">
        <v>379</v>
      </c>
      <c r="H1988" t="s">
        <v>312</v>
      </c>
      <c r="I1988" s="7">
        <v>0</v>
      </c>
      <c r="L1988" s="7">
        <v>40918920000</v>
      </c>
      <c r="M1988" t="s">
        <v>458</v>
      </c>
    </row>
    <row r="1989" spans="1:13" x14ac:dyDescent="0.25">
      <c r="A1989" t="s">
        <v>721</v>
      </c>
      <c r="B1989" t="s">
        <v>479</v>
      </c>
      <c r="C1989" t="s">
        <v>247</v>
      </c>
      <c r="D1989" t="s">
        <v>203</v>
      </c>
      <c r="E1989" t="s">
        <v>269</v>
      </c>
      <c r="F1989" t="s">
        <v>455</v>
      </c>
      <c r="G1989" s="8" t="s">
        <v>379</v>
      </c>
      <c r="H1989" t="s">
        <v>312</v>
      </c>
      <c r="I1989" s="7">
        <v>0</v>
      </c>
      <c r="L1989" s="7">
        <v>20401799000</v>
      </c>
      <c r="M1989" t="s">
        <v>458</v>
      </c>
    </row>
    <row r="1990" spans="1:13" x14ac:dyDescent="0.25">
      <c r="A1990" t="s">
        <v>722</v>
      </c>
      <c r="B1990" t="s">
        <v>480</v>
      </c>
      <c r="C1990" t="s">
        <v>268</v>
      </c>
      <c r="D1990" t="s">
        <v>203</v>
      </c>
      <c r="E1990" t="s">
        <v>269</v>
      </c>
      <c r="F1990" t="s">
        <v>455</v>
      </c>
      <c r="G1990" s="8" t="s">
        <v>379</v>
      </c>
      <c r="H1990" t="s">
        <v>312</v>
      </c>
      <c r="I1990" s="7">
        <v>-686468</v>
      </c>
      <c r="L1990" s="7">
        <v>14029578005</v>
      </c>
      <c r="M1990" t="s">
        <v>458</v>
      </c>
    </row>
    <row r="1991" spans="1:13" x14ac:dyDescent="0.25">
      <c r="A1991" t="s">
        <v>723</v>
      </c>
      <c r="B1991" t="s">
        <v>481</v>
      </c>
      <c r="C1991" t="s">
        <v>248</v>
      </c>
      <c r="D1991" t="s">
        <v>203</v>
      </c>
      <c r="E1991" t="s">
        <v>269</v>
      </c>
      <c r="F1991" t="s">
        <v>455</v>
      </c>
      <c r="G1991" s="8" t="s">
        <v>379</v>
      </c>
      <c r="H1991" t="s">
        <v>312</v>
      </c>
      <c r="I1991" s="7">
        <v>0</v>
      </c>
      <c r="L1991" s="7">
        <v>24360197000</v>
      </c>
      <c r="M1991" t="s">
        <v>458</v>
      </c>
    </row>
    <row r="1992" spans="1:13" x14ac:dyDescent="0.25">
      <c r="A1992" t="s">
        <v>724</v>
      </c>
      <c r="B1992" t="s">
        <v>482</v>
      </c>
      <c r="C1992" t="s">
        <v>249</v>
      </c>
      <c r="D1992" t="s">
        <v>203</v>
      </c>
      <c r="E1992" t="s">
        <v>269</v>
      </c>
      <c r="F1992" t="s">
        <v>455</v>
      </c>
      <c r="G1992" s="8" t="s">
        <v>379</v>
      </c>
      <c r="H1992" t="s">
        <v>312</v>
      </c>
      <c r="I1992" s="7">
        <v>0</v>
      </c>
      <c r="L1992" s="7">
        <v>91622025169</v>
      </c>
      <c r="M1992" t="s">
        <v>458</v>
      </c>
    </row>
    <row r="1993" spans="1:13" x14ac:dyDescent="0.25">
      <c r="A1993" t="s">
        <v>725</v>
      </c>
      <c r="B1993" t="s">
        <v>330</v>
      </c>
      <c r="C1993" t="s">
        <v>250</v>
      </c>
      <c r="D1993" t="s">
        <v>252</v>
      </c>
      <c r="E1993" t="s">
        <v>270</v>
      </c>
      <c r="F1993" t="s">
        <v>455</v>
      </c>
      <c r="G1993" s="8" t="s">
        <v>379</v>
      </c>
      <c r="H1993" t="s">
        <v>312</v>
      </c>
      <c r="I1993" s="7">
        <v>0</v>
      </c>
      <c r="L1993" s="7">
        <v>10772268571</v>
      </c>
      <c r="M1993" t="s">
        <v>458</v>
      </c>
    </row>
    <row r="1994" spans="1:13" x14ac:dyDescent="0.25">
      <c r="A1994" t="s">
        <v>726</v>
      </c>
      <c r="B1994" t="s">
        <v>330</v>
      </c>
      <c r="C1994" t="s">
        <v>250</v>
      </c>
      <c r="D1994" t="s">
        <v>253</v>
      </c>
      <c r="E1994" t="s">
        <v>270</v>
      </c>
      <c r="F1994" t="s">
        <v>455</v>
      </c>
      <c r="G1994" s="8" t="s">
        <v>379</v>
      </c>
      <c r="H1994" t="s">
        <v>312</v>
      </c>
      <c r="I1994" s="7">
        <v>0</v>
      </c>
      <c r="L1994" s="7">
        <v>3480752374</v>
      </c>
      <c r="M1994" t="s">
        <v>458</v>
      </c>
    </row>
    <row r="1995" spans="1:13" x14ac:dyDescent="0.25">
      <c r="A1995" t="s">
        <v>727</v>
      </c>
      <c r="B1995" t="s">
        <v>330</v>
      </c>
      <c r="C1995" t="s">
        <v>250</v>
      </c>
      <c r="D1995" t="s">
        <v>254</v>
      </c>
      <c r="E1995" t="s">
        <v>270</v>
      </c>
      <c r="F1995" t="s">
        <v>455</v>
      </c>
      <c r="G1995" s="8" t="s">
        <v>379</v>
      </c>
      <c r="H1995" t="s">
        <v>312</v>
      </c>
      <c r="I1995" s="7">
        <v>0</v>
      </c>
      <c r="L1995" s="7">
        <v>13604302435</v>
      </c>
      <c r="M1995" t="s">
        <v>458</v>
      </c>
    </row>
    <row r="1996" spans="1:13" x14ac:dyDescent="0.25">
      <c r="A1996" t="s">
        <v>728</v>
      </c>
      <c r="B1996" t="s">
        <v>330</v>
      </c>
      <c r="C1996" t="s">
        <v>250</v>
      </c>
      <c r="D1996" t="s">
        <v>633</v>
      </c>
      <c r="E1996" t="s">
        <v>269</v>
      </c>
      <c r="F1996" t="s">
        <v>455</v>
      </c>
      <c r="G1996" s="8" t="s">
        <v>379</v>
      </c>
      <c r="H1996" t="s">
        <v>312</v>
      </c>
      <c r="I1996" s="7">
        <v>0</v>
      </c>
      <c r="L1996" s="7">
        <v>1140113184125</v>
      </c>
      <c r="M1996" t="s">
        <v>458</v>
      </c>
    </row>
    <row r="1997" spans="1:13" x14ac:dyDescent="0.25">
      <c r="A1997" t="s">
        <v>729</v>
      </c>
      <c r="B1997" t="s">
        <v>330</v>
      </c>
      <c r="C1997" t="s">
        <v>250</v>
      </c>
      <c r="D1997" t="s">
        <v>634</v>
      </c>
      <c r="E1997" t="s">
        <v>269</v>
      </c>
      <c r="F1997" t="s">
        <v>455</v>
      </c>
      <c r="G1997" s="8" t="s">
        <v>379</v>
      </c>
      <c r="H1997" t="s">
        <v>312</v>
      </c>
      <c r="I1997" s="7">
        <v>0</v>
      </c>
      <c r="L1997" s="7">
        <v>237174933919</v>
      </c>
      <c r="M1997" t="s">
        <v>458</v>
      </c>
    </row>
    <row r="1998" spans="1:13" x14ac:dyDescent="0.25">
      <c r="A1998" t="s">
        <v>730</v>
      </c>
      <c r="B1998" t="s">
        <v>330</v>
      </c>
      <c r="C1998" t="s">
        <v>250</v>
      </c>
      <c r="D1998" t="s">
        <v>599</v>
      </c>
      <c r="E1998" t="s">
        <v>270</v>
      </c>
      <c r="F1998" s="8" t="s">
        <v>455</v>
      </c>
      <c r="G1998" s="8" t="s">
        <v>379</v>
      </c>
      <c r="H1998" t="s">
        <v>312</v>
      </c>
      <c r="I1998" s="7">
        <v>0</v>
      </c>
      <c r="L1998" s="7">
        <v>49186447</v>
      </c>
      <c r="M1998" t="s">
        <v>458</v>
      </c>
    </row>
    <row r="1999" spans="1:13" x14ac:dyDescent="0.25">
      <c r="A1999" t="s">
        <v>731</v>
      </c>
      <c r="B1999" t="s">
        <v>483</v>
      </c>
      <c r="C1999" t="s">
        <v>255</v>
      </c>
      <c r="D1999" t="s">
        <v>205</v>
      </c>
      <c r="E1999" t="s">
        <v>270</v>
      </c>
      <c r="F1999" s="8" t="s">
        <v>455</v>
      </c>
      <c r="G1999" s="8" t="s">
        <v>379</v>
      </c>
      <c r="H1999" t="s">
        <v>312</v>
      </c>
      <c r="I1999" s="7">
        <v>0</v>
      </c>
      <c r="L1999" s="7">
        <v>6917962126</v>
      </c>
      <c r="M1999" t="s">
        <v>458</v>
      </c>
    </row>
    <row r="2000" spans="1:13" x14ac:dyDescent="0.25">
      <c r="A2000" t="s">
        <v>733</v>
      </c>
      <c r="B2000" t="s">
        <v>636</v>
      </c>
      <c r="C2000" t="s">
        <v>635</v>
      </c>
      <c r="D2000" t="s">
        <v>304</v>
      </c>
      <c r="E2000" t="s">
        <v>270</v>
      </c>
      <c r="F2000" s="8" t="s">
        <v>455</v>
      </c>
      <c r="G2000" s="8" t="s">
        <v>379</v>
      </c>
      <c r="H2000" t="s">
        <v>312</v>
      </c>
      <c r="I2000" s="7">
        <v>0</v>
      </c>
      <c r="L2000" s="7">
        <v>4565783313</v>
      </c>
      <c r="M2000" t="s">
        <v>458</v>
      </c>
    </row>
    <row r="2001" spans="1:13" x14ac:dyDescent="0.25">
      <c r="A2001" t="s">
        <v>734</v>
      </c>
      <c r="B2001" t="s">
        <v>636</v>
      </c>
      <c r="C2001" t="s">
        <v>635</v>
      </c>
      <c r="D2001" t="s">
        <v>303</v>
      </c>
      <c r="E2001" t="s">
        <v>270</v>
      </c>
      <c r="F2001" s="8" t="s">
        <v>455</v>
      </c>
      <c r="G2001" s="8" t="s">
        <v>379</v>
      </c>
      <c r="H2001" t="s">
        <v>312</v>
      </c>
      <c r="I2001" s="7">
        <v>0</v>
      </c>
      <c r="L2001" s="7">
        <v>3476303006</v>
      </c>
      <c r="M2001" t="s">
        <v>458</v>
      </c>
    </row>
    <row r="2002" spans="1:13" x14ac:dyDescent="0.25">
      <c r="A2002" t="s">
        <v>735</v>
      </c>
      <c r="B2002" t="s">
        <v>636</v>
      </c>
      <c r="C2002" t="s">
        <v>635</v>
      </c>
      <c r="D2002" t="s">
        <v>302</v>
      </c>
      <c r="E2002" t="s">
        <v>270</v>
      </c>
      <c r="F2002" s="8" t="s">
        <v>455</v>
      </c>
      <c r="G2002" s="8" t="s">
        <v>379</v>
      </c>
      <c r="H2002" t="s">
        <v>312</v>
      </c>
      <c r="I2002" s="7">
        <v>0</v>
      </c>
      <c r="L2002" s="7">
        <v>2100767205</v>
      </c>
      <c r="M2002" t="s">
        <v>458</v>
      </c>
    </row>
    <row r="2003" spans="1:13" x14ac:dyDescent="0.25">
      <c r="A2003" t="s">
        <v>736</v>
      </c>
      <c r="B2003" t="s">
        <v>636</v>
      </c>
      <c r="C2003" t="s">
        <v>635</v>
      </c>
      <c r="D2003" t="s">
        <v>205</v>
      </c>
      <c r="E2003" t="s">
        <v>270</v>
      </c>
      <c r="F2003" s="8" t="s">
        <v>455</v>
      </c>
      <c r="G2003" s="8" t="s">
        <v>379</v>
      </c>
      <c r="H2003" t="s">
        <v>312</v>
      </c>
      <c r="I2003" s="7">
        <v>0</v>
      </c>
      <c r="L2003" s="7">
        <v>20886055390</v>
      </c>
      <c r="M2003" t="s">
        <v>458</v>
      </c>
    </row>
    <row r="2004" spans="1:13" x14ac:dyDescent="0.25">
      <c r="A2004" t="s">
        <v>737</v>
      </c>
      <c r="B2004" t="s">
        <v>636</v>
      </c>
      <c r="C2004" t="s">
        <v>635</v>
      </c>
      <c r="D2004" t="s">
        <v>203</v>
      </c>
      <c r="E2004" t="s">
        <v>269</v>
      </c>
      <c r="F2004" s="8" t="s">
        <v>455</v>
      </c>
      <c r="G2004" s="8" t="s">
        <v>379</v>
      </c>
      <c r="H2004" t="s">
        <v>312</v>
      </c>
      <c r="I2004" s="7">
        <v>0</v>
      </c>
      <c r="L2004" s="7">
        <v>1256491994424</v>
      </c>
      <c r="M2004" t="s">
        <v>458</v>
      </c>
    </row>
    <row r="2005" spans="1:13" x14ac:dyDescent="0.25">
      <c r="A2005" t="s">
        <v>738</v>
      </c>
      <c r="B2005" t="s">
        <v>484</v>
      </c>
      <c r="C2005" t="s">
        <v>256</v>
      </c>
      <c r="D2005" t="s">
        <v>208</v>
      </c>
      <c r="E2005" t="s">
        <v>270</v>
      </c>
      <c r="F2005" s="8" t="s">
        <v>455</v>
      </c>
      <c r="G2005" s="8" t="s">
        <v>379</v>
      </c>
      <c r="H2005" t="s">
        <v>312</v>
      </c>
      <c r="I2005" s="7">
        <v>0</v>
      </c>
      <c r="L2005" s="7">
        <v>429346911</v>
      </c>
      <c r="M2005" t="s">
        <v>458</v>
      </c>
    </row>
    <row r="2006" spans="1:13" x14ac:dyDescent="0.25">
      <c r="A2006" t="s">
        <v>739</v>
      </c>
      <c r="B2006" t="s">
        <v>484</v>
      </c>
      <c r="C2006" t="s">
        <v>256</v>
      </c>
      <c r="D2006" t="s">
        <v>209</v>
      </c>
      <c r="E2006" t="s">
        <v>270</v>
      </c>
      <c r="F2006" s="8" t="s">
        <v>455</v>
      </c>
      <c r="G2006" s="8" t="s">
        <v>379</v>
      </c>
      <c r="H2006" t="s">
        <v>312</v>
      </c>
      <c r="I2006" s="7">
        <v>0</v>
      </c>
      <c r="L2006" s="7">
        <v>630379359</v>
      </c>
      <c r="M2006" t="s">
        <v>458</v>
      </c>
    </row>
    <row r="2007" spans="1:13" x14ac:dyDescent="0.25">
      <c r="A2007" t="s">
        <v>740</v>
      </c>
      <c r="B2007" t="s">
        <v>484</v>
      </c>
      <c r="C2007" t="s">
        <v>256</v>
      </c>
      <c r="D2007" t="s">
        <v>203</v>
      </c>
      <c r="E2007" t="s">
        <v>269</v>
      </c>
      <c r="F2007" s="8" t="s">
        <v>455</v>
      </c>
      <c r="G2007" s="8" t="s">
        <v>379</v>
      </c>
      <c r="H2007" t="s">
        <v>312</v>
      </c>
      <c r="I2007" s="7">
        <v>2775000</v>
      </c>
      <c r="L2007" s="7">
        <v>88224453830</v>
      </c>
      <c r="M2007" t="s">
        <v>458</v>
      </c>
    </row>
    <row r="2008" spans="1:13" x14ac:dyDescent="0.25">
      <c r="A2008" t="s">
        <v>741</v>
      </c>
      <c r="B2008" t="s">
        <v>485</v>
      </c>
      <c r="C2008" t="s">
        <v>257</v>
      </c>
      <c r="D2008" t="s">
        <v>258</v>
      </c>
      <c r="E2008" t="s">
        <v>270</v>
      </c>
      <c r="F2008" s="8" t="s">
        <v>455</v>
      </c>
      <c r="G2008" s="8" t="s">
        <v>379</v>
      </c>
      <c r="H2008" t="s">
        <v>312</v>
      </c>
      <c r="I2008" s="7">
        <v>0</v>
      </c>
      <c r="L2008" s="7">
        <v>2398957441</v>
      </c>
      <c r="M2008" t="s">
        <v>458</v>
      </c>
    </row>
    <row r="2009" spans="1:13" x14ac:dyDescent="0.25">
      <c r="A2009" t="s">
        <v>742</v>
      </c>
      <c r="B2009" t="s">
        <v>485</v>
      </c>
      <c r="C2009" t="s">
        <v>257</v>
      </c>
      <c r="D2009" t="s">
        <v>259</v>
      </c>
      <c r="E2009" t="s">
        <v>270</v>
      </c>
      <c r="F2009" s="8" t="s">
        <v>455</v>
      </c>
      <c r="G2009" s="8" t="s">
        <v>379</v>
      </c>
      <c r="H2009" t="s">
        <v>312</v>
      </c>
      <c r="I2009" s="7">
        <v>0</v>
      </c>
      <c r="L2009" s="7">
        <v>87556207</v>
      </c>
      <c r="M2009" t="s">
        <v>458</v>
      </c>
    </row>
    <row r="2010" spans="1:13" x14ac:dyDescent="0.25">
      <c r="A2010" t="s">
        <v>743</v>
      </c>
      <c r="B2010" t="s">
        <v>485</v>
      </c>
      <c r="C2010" t="s">
        <v>257</v>
      </c>
      <c r="D2010" t="s">
        <v>260</v>
      </c>
      <c r="E2010" t="s">
        <v>270</v>
      </c>
      <c r="F2010" s="8" t="s">
        <v>455</v>
      </c>
      <c r="G2010" s="8" t="s">
        <v>379</v>
      </c>
      <c r="H2010" t="s">
        <v>312</v>
      </c>
      <c r="I2010" s="7">
        <v>0</v>
      </c>
      <c r="L2010" s="7">
        <v>145097351</v>
      </c>
      <c r="M2010" t="s">
        <v>458</v>
      </c>
    </row>
    <row r="2011" spans="1:13" x14ac:dyDescent="0.25">
      <c r="A2011" t="s">
        <v>744</v>
      </c>
      <c r="B2011" t="s">
        <v>485</v>
      </c>
      <c r="C2011" t="s">
        <v>257</v>
      </c>
      <c r="D2011" t="s">
        <v>261</v>
      </c>
      <c r="E2011" t="s">
        <v>270</v>
      </c>
      <c r="F2011" s="8" t="s">
        <v>455</v>
      </c>
      <c r="G2011" s="8" t="s">
        <v>379</v>
      </c>
      <c r="H2011" t="s">
        <v>312</v>
      </c>
      <c r="I2011" s="7">
        <v>0</v>
      </c>
      <c r="L2011" s="7">
        <v>88988160</v>
      </c>
      <c r="M2011" t="s">
        <v>458</v>
      </c>
    </row>
    <row r="2012" spans="1:13" x14ac:dyDescent="0.25">
      <c r="A2012" t="s">
        <v>749</v>
      </c>
      <c r="B2012" t="s">
        <v>332</v>
      </c>
      <c r="C2012" t="s">
        <v>266</v>
      </c>
      <c r="D2012" t="s">
        <v>267</v>
      </c>
      <c r="E2012" t="s">
        <v>270</v>
      </c>
      <c r="F2012" s="8" t="s">
        <v>455</v>
      </c>
      <c r="G2012" s="8" t="s">
        <v>379</v>
      </c>
      <c r="H2012" t="s">
        <v>312</v>
      </c>
      <c r="I2012" s="7">
        <v>0</v>
      </c>
      <c r="L2012" s="7">
        <v>2421364394</v>
      </c>
      <c r="M2012" t="s">
        <v>458</v>
      </c>
    </row>
    <row r="2013" spans="1:13" x14ac:dyDescent="0.25">
      <c r="A2013" t="s">
        <v>750</v>
      </c>
      <c r="B2013" t="s">
        <v>332</v>
      </c>
      <c r="C2013" t="s">
        <v>266</v>
      </c>
      <c r="D2013" t="s">
        <v>590</v>
      </c>
      <c r="E2013" t="s">
        <v>270</v>
      </c>
      <c r="F2013" s="8" t="s">
        <v>455</v>
      </c>
      <c r="G2013" s="8" t="s">
        <v>379</v>
      </c>
      <c r="H2013" t="s">
        <v>312</v>
      </c>
      <c r="I2013" s="7">
        <v>0</v>
      </c>
      <c r="L2013" s="7">
        <v>1946905414</v>
      </c>
      <c r="M2013" t="s">
        <v>458</v>
      </c>
    </row>
    <row r="2014" spans="1:13" x14ac:dyDescent="0.25">
      <c r="A2014" t="s">
        <v>751</v>
      </c>
      <c r="B2014" t="s">
        <v>332</v>
      </c>
      <c r="C2014" t="s">
        <v>266</v>
      </c>
      <c r="D2014" t="s">
        <v>582</v>
      </c>
      <c r="E2014" t="s">
        <v>270</v>
      </c>
      <c r="F2014" s="8" t="s">
        <v>455</v>
      </c>
      <c r="G2014" s="8" t="s">
        <v>379</v>
      </c>
      <c r="H2014" t="s">
        <v>312</v>
      </c>
      <c r="I2014" s="7">
        <v>0</v>
      </c>
      <c r="L2014" s="7">
        <v>102527329</v>
      </c>
      <c r="M2014" t="s">
        <v>458</v>
      </c>
    </row>
    <row r="2015" spans="1:13" x14ac:dyDescent="0.25">
      <c r="A2015" t="s">
        <v>752</v>
      </c>
      <c r="B2015" t="s">
        <v>332</v>
      </c>
      <c r="C2015" t="s">
        <v>266</v>
      </c>
      <c r="D2015" t="s">
        <v>203</v>
      </c>
      <c r="E2015" t="s">
        <v>269</v>
      </c>
      <c r="F2015" s="8" t="s">
        <v>455</v>
      </c>
      <c r="G2015" s="8" t="s">
        <v>379</v>
      </c>
      <c r="H2015" t="s">
        <v>312</v>
      </c>
      <c r="I2015" s="7">
        <v>0</v>
      </c>
      <c r="L2015" s="7">
        <v>260926476812</v>
      </c>
      <c r="M2015" t="s">
        <v>458</v>
      </c>
    </row>
    <row r="2016" spans="1:13" x14ac:dyDescent="0.25">
      <c r="A2016" t="s">
        <v>753</v>
      </c>
      <c r="B2016" t="s">
        <v>487</v>
      </c>
      <c r="C2016" t="s">
        <v>207</v>
      </c>
      <c r="D2016" t="s">
        <v>208</v>
      </c>
      <c r="E2016" t="s">
        <v>270</v>
      </c>
      <c r="F2016" s="8" t="s">
        <v>455</v>
      </c>
      <c r="G2016" s="8" t="s">
        <v>379</v>
      </c>
      <c r="H2016" t="s">
        <v>312</v>
      </c>
      <c r="I2016" s="7">
        <v>0</v>
      </c>
      <c r="L2016" s="7">
        <v>2389556713</v>
      </c>
      <c r="M2016" t="s">
        <v>458</v>
      </c>
    </row>
    <row r="2017" spans="1:13" x14ac:dyDescent="0.25">
      <c r="A2017" t="s">
        <v>754</v>
      </c>
      <c r="B2017" t="s">
        <v>487</v>
      </c>
      <c r="C2017" t="s">
        <v>207</v>
      </c>
      <c r="D2017" t="s">
        <v>209</v>
      </c>
      <c r="E2017" t="s">
        <v>270</v>
      </c>
      <c r="F2017" t="s">
        <v>455</v>
      </c>
      <c r="G2017" s="8" t="s">
        <v>379</v>
      </c>
      <c r="H2017" t="s">
        <v>312</v>
      </c>
      <c r="I2017" s="7">
        <v>0</v>
      </c>
      <c r="L2017" s="7">
        <v>5701620841</v>
      </c>
      <c r="M2017" t="s">
        <v>458</v>
      </c>
    </row>
    <row r="2018" spans="1:13" x14ac:dyDescent="0.25">
      <c r="A2018" t="s">
        <v>755</v>
      </c>
      <c r="B2018" t="s">
        <v>487</v>
      </c>
      <c r="C2018" t="s">
        <v>207</v>
      </c>
      <c r="D2018" t="s">
        <v>210</v>
      </c>
      <c r="E2018" t="s">
        <v>270</v>
      </c>
      <c r="F2018" t="s">
        <v>455</v>
      </c>
      <c r="G2018" s="8" t="s">
        <v>379</v>
      </c>
      <c r="H2018" t="s">
        <v>312</v>
      </c>
      <c r="I2018" s="7">
        <v>0</v>
      </c>
      <c r="L2018" s="7">
        <v>326696832</v>
      </c>
      <c r="M2018" t="s">
        <v>458</v>
      </c>
    </row>
    <row r="2019" spans="1:13" x14ac:dyDescent="0.25">
      <c r="A2019" t="s">
        <v>756</v>
      </c>
      <c r="B2019" t="s">
        <v>487</v>
      </c>
      <c r="C2019" t="s">
        <v>207</v>
      </c>
      <c r="D2019" t="s">
        <v>211</v>
      </c>
      <c r="E2019" t="s">
        <v>269</v>
      </c>
      <c r="F2019" t="s">
        <v>455</v>
      </c>
      <c r="G2019" s="8" t="s">
        <v>379</v>
      </c>
      <c r="H2019" t="s">
        <v>312</v>
      </c>
      <c r="I2019" s="7">
        <v>-9486168</v>
      </c>
      <c r="L2019" s="7">
        <v>370042694916</v>
      </c>
      <c r="M2019" t="s">
        <v>458</v>
      </c>
    </row>
    <row r="2020" spans="1:13" x14ac:dyDescent="0.25">
      <c r="A2020" t="s">
        <v>757</v>
      </c>
      <c r="B2020" t="s">
        <v>487</v>
      </c>
      <c r="C2020" t="s">
        <v>207</v>
      </c>
      <c r="D2020" t="s">
        <v>385</v>
      </c>
      <c r="E2020" t="s">
        <v>270</v>
      </c>
      <c r="F2020" t="s">
        <v>455</v>
      </c>
      <c r="G2020" s="8" t="s">
        <v>379</v>
      </c>
      <c r="H2020" t="s">
        <v>312</v>
      </c>
      <c r="I2020" s="7">
        <v>0</v>
      </c>
      <c r="L2020" s="7">
        <v>777116048</v>
      </c>
      <c r="M2020" t="s">
        <v>458</v>
      </c>
    </row>
    <row r="2021" spans="1:13" x14ac:dyDescent="0.25">
      <c r="A2021" t="s">
        <v>665</v>
      </c>
      <c r="B2021" t="s">
        <v>469</v>
      </c>
      <c r="C2021" t="s">
        <v>212</v>
      </c>
      <c r="D2021" t="s">
        <v>213</v>
      </c>
      <c r="E2021" t="s">
        <v>270</v>
      </c>
      <c r="F2021" t="s">
        <v>454</v>
      </c>
      <c r="G2021" s="8" t="s">
        <v>374</v>
      </c>
      <c r="H2021" t="s">
        <v>313</v>
      </c>
      <c r="I2021" s="7">
        <v>0</v>
      </c>
      <c r="L2021" s="7">
        <v>1209774000</v>
      </c>
      <c r="M2021" t="s">
        <v>458</v>
      </c>
    </row>
    <row r="2022" spans="1:13" x14ac:dyDescent="0.25">
      <c r="A2022" t="s">
        <v>666</v>
      </c>
      <c r="B2022" t="s">
        <v>469</v>
      </c>
      <c r="C2022" t="s">
        <v>212</v>
      </c>
      <c r="D2022" t="s">
        <v>214</v>
      </c>
      <c r="E2022" t="s">
        <v>270</v>
      </c>
      <c r="F2022" t="s">
        <v>454</v>
      </c>
      <c r="G2022" s="8" t="s">
        <v>374</v>
      </c>
      <c r="H2022" t="s">
        <v>313</v>
      </c>
      <c r="I2022" s="7">
        <v>0</v>
      </c>
      <c r="L2022" s="7">
        <v>10185099000</v>
      </c>
      <c r="M2022" t="s">
        <v>458</v>
      </c>
    </row>
    <row r="2023" spans="1:13" x14ac:dyDescent="0.25">
      <c r="A2023" t="s">
        <v>667</v>
      </c>
      <c r="B2023" t="s">
        <v>469</v>
      </c>
      <c r="C2023" t="s">
        <v>212</v>
      </c>
      <c r="D2023" t="s">
        <v>370</v>
      </c>
      <c r="E2023" t="s">
        <v>270</v>
      </c>
      <c r="F2023" t="s">
        <v>454</v>
      </c>
      <c r="G2023" s="8" t="s">
        <v>374</v>
      </c>
      <c r="H2023" t="s">
        <v>313</v>
      </c>
      <c r="I2023" s="7">
        <v>0</v>
      </c>
      <c r="L2023" s="7">
        <v>7250762000</v>
      </c>
      <c r="M2023" t="s">
        <v>458</v>
      </c>
    </row>
    <row r="2024" spans="1:13" x14ac:dyDescent="0.25">
      <c r="A2024" t="s">
        <v>668</v>
      </c>
      <c r="B2024" t="s">
        <v>469</v>
      </c>
      <c r="C2024" t="s">
        <v>212</v>
      </c>
      <c r="D2024" t="s">
        <v>365</v>
      </c>
      <c r="E2024" t="s">
        <v>270</v>
      </c>
      <c r="F2024" t="s">
        <v>454</v>
      </c>
      <c r="G2024" s="8" t="s">
        <v>374</v>
      </c>
      <c r="H2024" t="s">
        <v>313</v>
      </c>
      <c r="I2024" s="7">
        <v>0</v>
      </c>
      <c r="L2024" s="7">
        <v>22153880000</v>
      </c>
      <c r="M2024" t="s">
        <v>458</v>
      </c>
    </row>
    <row r="2025" spans="1:13" x14ac:dyDescent="0.25">
      <c r="A2025" t="s">
        <v>669</v>
      </c>
      <c r="B2025" t="s">
        <v>469</v>
      </c>
      <c r="C2025" t="s">
        <v>212</v>
      </c>
      <c r="D2025" t="s">
        <v>364</v>
      </c>
      <c r="E2025" t="s">
        <v>270</v>
      </c>
      <c r="F2025" t="s">
        <v>454</v>
      </c>
      <c r="G2025" s="8" t="s">
        <v>374</v>
      </c>
      <c r="H2025" t="s">
        <v>313</v>
      </c>
      <c r="I2025" s="7">
        <v>0</v>
      </c>
      <c r="L2025" s="7">
        <v>31842258000</v>
      </c>
      <c r="M2025" t="s">
        <v>458</v>
      </c>
    </row>
    <row r="2026" spans="1:13" x14ac:dyDescent="0.25">
      <c r="A2026" t="s">
        <v>670</v>
      </c>
      <c r="B2026" t="s">
        <v>469</v>
      </c>
      <c r="C2026" t="s">
        <v>212</v>
      </c>
      <c r="D2026" t="s">
        <v>573</v>
      </c>
      <c r="E2026" t="s">
        <v>270</v>
      </c>
      <c r="F2026" t="s">
        <v>454</v>
      </c>
      <c r="G2026" s="8" t="s">
        <v>374</v>
      </c>
      <c r="H2026" t="s">
        <v>313</v>
      </c>
      <c r="I2026" s="7">
        <v>0</v>
      </c>
      <c r="L2026" s="7">
        <v>16763779000</v>
      </c>
      <c r="M2026" t="s">
        <v>458</v>
      </c>
    </row>
    <row r="2027" spans="1:13" x14ac:dyDescent="0.25">
      <c r="A2027" t="s">
        <v>671</v>
      </c>
      <c r="B2027" t="s">
        <v>469</v>
      </c>
      <c r="C2027" t="s">
        <v>212</v>
      </c>
      <c r="D2027" t="s">
        <v>362</v>
      </c>
      <c r="E2027" t="s">
        <v>270</v>
      </c>
      <c r="F2027" t="s">
        <v>454</v>
      </c>
      <c r="G2027" s="8" t="s">
        <v>374</v>
      </c>
      <c r="H2027" t="s">
        <v>313</v>
      </c>
      <c r="I2027" s="7">
        <v>0</v>
      </c>
      <c r="L2027" s="7">
        <v>58491556000</v>
      </c>
      <c r="M2027" t="s">
        <v>458</v>
      </c>
    </row>
    <row r="2028" spans="1:13" x14ac:dyDescent="0.25">
      <c r="A2028" t="s">
        <v>672</v>
      </c>
      <c r="B2028" t="s">
        <v>470</v>
      </c>
      <c r="C2028" t="s">
        <v>292</v>
      </c>
      <c r="D2028" t="s">
        <v>307</v>
      </c>
      <c r="E2028" t="s">
        <v>270</v>
      </c>
      <c r="F2028" t="s">
        <v>454</v>
      </c>
      <c r="G2028" s="8" t="s">
        <v>374</v>
      </c>
      <c r="H2028" t="s">
        <v>313</v>
      </c>
      <c r="I2028" s="7">
        <v>0</v>
      </c>
      <c r="L2028" s="7">
        <v>9764336905</v>
      </c>
      <c r="M2028" t="s">
        <v>458</v>
      </c>
    </row>
    <row r="2029" spans="1:13" x14ac:dyDescent="0.25">
      <c r="A2029" t="s">
        <v>673</v>
      </c>
      <c r="B2029" t="s">
        <v>470</v>
      </c>
      <c r="C2029" t="s">
        <v>292</v>
      </c>
      <c r="D2029" t="s">
        <v>206</v>
      </c>
      <c r="E2029" t="s">
        <v>270</v>
      </c>
      <c r="F2029" t="s">
        <v>454</v>
      </c>
      <c r="G2029" s="8" t="s">
        <v>374</v>
      </c>
      <c r="H2029" t="s">
        <v>313</v>
      </c>
      <c r="I2029" s="7">
        <v>0</v>
      </c>
      <c r="L2029" s="7">
        <v>5411649516</v>
      </c>
      <c r="M2029" t="s">
        <v>458</v>
      </c>
    </row>
    <row r="2030" spans="1:13" x14ac:dyDescent="0.25">
      <c r="A2030" t="s">
        <v>674</v>
      </c>
      <c r="B2030" t="s">
        <v>470</v>
      </c>
      <c r="C2030" t="s">
        <v>292</v>
      </c>
      <c r="D2030" t="s">
        <v>203</v>
      </c>
      <c r="E2030" t="s">
        <v>269</v>
      </c>
      <c r="F2030" t="s">
        <v>454</v>
      </c>
      <c r="G2030" s="8" t="s">
        <v>374</v>
      </c>
      <c r="H2030" t="s">
        <v>313</v>
      </c>
      <c r="I2030" s="7">
        <v>0</v>
      </c>
      <c r="L2030" s="7">
        <v>599483569520</v>
      </c>
      <c r="M2030" t="s">
        <v>458</v>
      </c>
    </row>
    <row r="2031" spans="1:13" x14ac:dyDescent="0.25">
      <c r="A2031" t="s">
        <v>675</v>
      </c>
      <c r="B2031" t="s">
        <v>470</v>
      </c>
      <c r="C2031" t="s">
        <v>292</v>
      </c>
      <c r="D2031" t="s">
        <v>306</v>
      </c>
      <c r="E2031" t="s">
        <v>270</v>
      </c>
      <c r="F2031" t="s">
        <v>454</v>
      </c>
      <c r="G2031" s="8" t="s">
        <v>374</v>
      </c>
      <c r="H2031" t="s">
        <v>313</v>
      </c>
      <c r="I2031" s="7">
        <v>0</v>
      </c>
      <c r="L2031" s="7">
        <v>9122399685</v>
      </c>
      <c r="M2031" t="s">
        <v>458</v>
      </c>
    </row>
    <row r="2032" spans="1:13" x14ac:dyDescent="0.25">
      <c r="A2032" t="s">
        <v>676</v>
      </c>
      <c r="B2032" t="s">
        <v>331</v>
      </c>
      <c r="C2032" t="s">
        <v>215</v>
      </c>
      <c r="D2032" t="s">
        <v>251</v>
      </c>
      <c r="E2032" t="s">
        <v>269</v>
      </c>
      <c r="F2032" t="s">
        <v>454</v>
      </c>
      <c r="G2032" s="8" t="s">
        <v>374</v>
      </c>
      <c r="H2032" t="s">
        <v>313</v>
      </c>
      <c r="I2032" s="7">
        <v>0</v>
      </c>
      <c r="L2032" s="7">
        <v>310261377494</v>
      </c>
      <c r="M2032" t="s">
        <v>458</v>
      </c>
    </row>
    <row r="2033" spans="1:13" x14ac:dyDescent="0.25">
      <c r="A2033" t="s">
        <v>677</v>
      </c>
      <c r="B2033" t="s">
        <v>331</v>
      </c>
      <c r="C2033" t="s">
        <v>215</v>
      </c>
      <c r="D2033" t="s">
        <v>216</v>
      </c>
      <c r="E2033" t="s">
        <v>269</v>
      </c>
      <c r="F2033" t="s">
        <v>454</v>
      </c>
      <c r="G2033" s="8" t="s">
        <v>374</v>
      </c>
      <c r="H2033" t="s">
        <v>313</v>
      </c>
      <c r="I2033" s="7">
        <v>0</v>
      </c>
      <c r="L2033" s="7">
        <v>15226914126</v>
      </c>
      <c r="M2033" t="s">
        <v>458</v>
      </c>
    </row>
    <row r="2034" spans="1:13" x14ac:dyDescent="0.25">
      <c r="A2034" t="s">
        <v>678</v>
      </c>
      <c r="B2034" t="s">
        <v>331</v>
      </c>
      <c r="C2034" t="s">
        <v>215</v>
      </c>
      <c r="D2034" t="s">
        <v>217</v>
      </c>
      <c r="E2034" t="s">
        <v>269</v>
      </c>
      <c r="F2034" t="s">
        <v>454</v>
      </c>
      <c r="G2034" s="8" t="s">
        <v>374</v>
      </c>
      <c r="H2034" t="s">
        <v>313</v>
      </c>
      <c r="I2034" s="7">
        <v>0</v>
      </c>
      <c r="L2034" s="7">
        <v>67671087956</v>
      </c>
      <c r="M2034" t="s">
        <v>458</v>
      </c>
    </row>
    <row r="2035" spans="1:13" x14ac:dyDescent="0.25">
      <c r="A2035" t="s">
        <v>679</v>
      </c>
      <c r="B2035" t="s">
        <v>333</v>
      </c>
      <c r="C2035" t="s">
        <v>533</v>
      </c>
      <c r="D2035" t="s">
        <v>203</v>
      </c>
      <c r="E2035" t="s">
        <v>269</v>
      </c>
      <c r="F2035" t="s">
        <v>454</v>
      </c>
      <c r="G2035" s="8" t="s">
        <v>374</v>
      </c>
      <c r="H2035" t="s">
        <v>313</v>
      </c>
      <c r="I2035" s="7">
        <v>0</v>
      </c>
      <c r="L2035" s="7">
        <v>60695593000</v>
      </c>
      <c r="M2035" t="s">
        <v>458</v>
      </c>
    </row>
    <row r="2036" spans="1:13" x14ac:dyDescent="0.25">
      <c r="A2036" t="s">
        <v>680</v>
      </c>
      <c r="B2036" t="s">
        <v>471</v>
      </c>
      <c r="C2036" t="s">
        <v>219</v>
      </c>
      <c r="D2036" t="s">
        <v>203</v>
      </c>
      <c r="E2036" t="s">
        <v>269</v>
      </c>
      <c r="F2036" t="s">
        <v>454</v>
      </c>
      <c r="G2036" s="8" t="s">
        <v>374</v>
      </c>
      <c r="H2036" t="s">
        <v>313</v>
      </c>
      <c r="I2036" s="7">
        <v>0</v>
      </c>
      <c r="L2036" s="7">
        <v>278736778404</v>
      </c>
      <c r="M2036" t="s">
        <v>458</v>
      </c>
    </row>
    <row r="2037" spans="1:13" x14ac:dyDescent="0.25">
      <c r="A2037" t="s">
        <v>681</v>
      </c>
      <c r="B2037" t="s">
        <v>471</v>
      </c>
      <c r="C2037" t="s">
        <v>219</v>
      </c>
      <c r="D2037" t="s">
        <v>457</v>
      </c>
      <c r="E2037" t="s">
        <v>270</v>
      </c>
      <c r="F2037" t="s">
        <v>454</v>
      </c>
      <c r="G2037" s="8" t="s">
        <v>374</v>
      </c>
      <c r="H2037" t="s">
        <v>313</v>
      </c>
      <c r="I2037" s="7">
        <v>0</v>
      </c>
      <c r="L2037" s="7">
        <v>150706287</v>
      </c>
      <c r="M2037" t="s">
        <v>458</v>
      </c>
    </row>
    <row r="2038" spans="1:13" x14ac:dyDescent="0.25">
      <c r="A2038" t="s">
        <v>682</v>
      </c>
      <c r="B2038" t="s">
        <v>471</v>
      </c>
      <c r="C2038" t="s">
        <v>219</v>
      </c>
      <c r="D2038" t="s">
        <v>381</v>
      </c>
      <c r="E2038" t="s">
        <v>270</v>
      </c>
      <c r="F2038" t="s">
        <v>454</v>
      </c>
      <c r="G2038" s="8" t="s">
        <v>374</v>
      </c>
      <c r="H2038" t="s">
        <v>313</v>
      </c>
      <c r="I2038" s="7">
        <v>0</v>
      </c>
      <c r="L2038" s="7">
        <v>1331924172</v>
      </c>
      <c r="M2038" t="s">
        <v>458</v>
      </c>
    </row>
    <row r="2039" spans="1:13" x14ac:dyDescent="0.25">
      <c r="A2039" t="s">
        <v>683</v>
      </c>
      <c r="B2039" t="s">
        <v>472</v>
      </c>
      <c r="C2039" t="s">
        <v>220</v>
      </c>
      <c r="D2039" t="s">
        <v>221</v>
      </c>
      <c r="E2039" t="s">
        <v>270</v>
      </c>
      <c r="F2039" t="s">
        <v>454</v>
      </c>
      <c r="G2039" s="8" t="s">
        <v>374</v>
      </c>
      <c r="H2039" t="s">
        <v>313</v>
      </c>
      <c r="I2039" s="7">
        <v>0</v>
      </c>
      <c r="L2039" s="7">
        <v>210379447000</v>
      </c>
      <c r="M2039" t="s">
        <v>458</v>
      </c>
    </row>
    <row r="2040" spans="1:13" x14ac:dyDescent="0.25">
      <c r="A2040" t="s">
        <v>684</v>
      </c>
      <c r="B2040" t="s">
        <v>472</v>
      </c>
      <c r="C2040" t="s">
        <v>220</v>
      </c>
      <c r="D2040" t="s">
        <v>222</v>
      </c>
      <c r="E2040" t="s">
        <v>270</v>
      </c>
      <c r="F2040" t="s">
        <v>454</v>
      </c>
      <c r="G2040" s="8" t="s">
        <v>374</v>
      </c>
      <c r="H2040" t="s">
        <v>313</v>
      </c>
      <c r="I2040" s="7">
        <v>0</v>
      </c>
      <c r="L2040" s="7">
        <v>35195197000</v>
      </c>
      <c r="M2040" t="s">
        <v>458</v>
      </c>
    </row>
    <row r="2041" spans="1:13" x14ac:dyDescent="0.25">
      <c r="A2041" t="s">
        <v>685</v>
      </c>
      <c r="B2041" t="s">
        <v>472</v>
      </c>
      <c r="C2041" t="s">
        <v>220</v>
      </c>
      <c r="D2041" t="s">
        <v>223</v>
      </c>
      <c r="E2041" t="s">
        <v>270</v>
      </c>
      <c r="F2041" t="s">
        <v>454</v>
      </c>
      <c r="G2041" s="8" t="s">
        <v>374</v>
      </c>
      <c r="H2041" t="s">
        <v>313</v>
      </c>
      <c r="I2041" s="7">
        <v>0</v>
      </c>
      <c r="L2041" s="7">
        <v>54187851000</v>
      </c>
      <c r="M2041" t="s">
        <v>458</v>
      </c>
    </row>
    <row r="2042" spans="1:13" x14ac:dyDescent="0.25">
      <c r="A2042" t="s">
        <v>686</v>
      </c>
      <c r="B2042" t="s">
        <v>472</v>
      </c>
      <c r="C2042" t="s">
        <v>220</v>
      </c>
      <c r="D2042" t="s">
        <v>224</v>
      </c>
      <c r="E2042" t="s">
        <v>270</v>
      </c>
      <c r="F2042" t="s">
        <v>454</v>
      </c>
      <c r="G2042" s="8" t="s">
        <v>374</v>
      </c>
      <c r="H2042" t="s">
        <v>313</v>
      </c>
      <c r="I2042" s="7">
        <v>0</v>
      </c>
      <c r="L2042" s="7">
        <v>3835522000</v>
      </c>
      <c r="M2042" t="s">
        <v>458</v>
      </c>
    </row>
    <row r="2043" spans="1:13" x14ac:dyDescent="0.25">
      <c r="A2043" t="s">
        <v>687</v>
      </c>
      <c r="B2043" t="s">
        <v>472</v>
      </c>
      <c r="C2043" t="s">
        <v>220</v>
      </c>
      <c r="D2043" t="s">
        <v>305</v>
      </c>
      <c r="E2043" t="s">
        <v>270</v>
      </c>
      <c r="F2043" t="s">
        <v>454</v>
      </c>
      <c r="G2043" s="8" t="s">
        <v>374</v>
      </c>
      <c r="H2043" t="s">
        <v>313</v>
      </c>
      <c r="I2043" s="7">
        <v>0</v>
      </c>
      <c r="L2043" s="7">
        <v>0</v>
      </c>
      <c r="M2043" t="s">
        <v>458</v>
      </c>
    </row>
    <row r="2044" spans="1:13" x14ac:dyDescent="0.25">
      <c r="A2044" t="s">
        <v>688</v>
      </c>
      <c r="B2044" t="s">
        <v>472</v>
      </c>
      <c r="C2044" t="s">
        <v>220</v>
      </c>
      <c r="D2044" t="s">
        <v>203</v>
      </c>
      <c r="E2044" t="s">
        <v>269</v>
      </c>
      <c r="F2044" t="s">
        <v>454</v>
      </c>
      <c r="G2044" s="8" t="s">
        <v>374</v>
      </c>
      <c r="H2044" t="s">
        <v>313</v>
      </c>
      <c r="I2044" s="7">
        <v>0</v>
      </c>
      <c r="L2044" s="7">
        <v>150910896000</v>
      </c>
      <c r="M2044" t="s">
        <v>458</v>
      </c>
    </row>
    <row r="2045" spans="1:13" x14ac:dyDescent="0.25">
      <c r="A2045" t="s">
        <v>689</v>
      </c>
      <c r="B2045" t="s">
        <v>473</v>
      </c>
      <c r="C2045" t="s">
        <v>225</v>
      </c>
      <c r="D2045" t="s">
        <v>366</v>
      </c>
      <c r="E2045" t="s">
        <v>270</v>
      </c>
      <c r="F2045" t="s">
        <v>454</v>
      </c>
      <c r="G2045" s="8" t="s">
        <v>374</v>
      </c>
      <c r="H2045" t="s">
        <v>313</v>
      </c>
      <c r="I2045" s="7">
        <v>0</v>
      </c>
      <c r="L2045" s="7">
        <v>3439632410</v>
      </c>
      <c r="M2045" t="s">
        <v>458</v>
      </c>
    </row>
    <row r="2046" spans="1:13" x14ac:dyDescent="0.25">
      <c r="A2046" t="s">
        <v>690</v>
      </c>
      <c r="B2046" t="s">
        <v>473</v>
      </c>
      <c r="C2046" t="s">
        <v>225</v>
      </c>
      <c r="D2046" t="s">
        <v>367</v>
      </c>
      <c r="E2046" t="s">
        <v>270</v>
      </c>
      <c r="F2046" t="s">
        <v>454</v>
      </c>
      <c r="G2046" s="8" t="s">
        <v>374</v>
      </c>
      <c r="H2046" t="s">
        <v>313</v>
      </c>
      <c r="I2046" s="7">
        <v>0</v>
      </c>
      <c r="L2046" s="7">
        <v>3601903742</v>
      </c>
      <c r="M2046" t="s">
        <v>458</v>
      </c>
    </row>
    <row r="2047" spans="1:13" x14ac:dyDescent="0.25">
      <c r="A2047" t="s">
        <v>691</v>
      </c>
      <c r="B2047" t="s">
        <v>473</v>
      </c>
      <c r="C2047" t="s">
        <v>225</v>
      </c>
      <c r="D2047" t="s">
        <v>373</v>
      </c>
      <c r="E2047" t="s">
        <v>270</v>
      </c>
      <c r="F2047" s="8" t="s">
        <v>454</v>
      </c>
      <c r="G2047" s="8" t="s">
        <v>374</v>
      </c>
      <c r="H2047" t="s">
        <v>313</v>
      </c>
      <c r="I2047" s="7">
        <v>0</v>
      </c>
      <c r="L2047" s="7">
        <v>2032897322</v>
      </c>
      <c r="M2047" t="s">
        <v>458</v>
      </c>
    </row>
    <row r="2048" spans="1:13" x14ac:dyDescent="0.25">
      <c r="A2048" t="s">
        <v>692</v>
      </c>
      <c r="B2048" t="s">
        <v>473</v>
      </c>
      <c r="C2048" t="s">
        <v>225</v>
      </c>
      <c r="D2048" t="s">
        <v>203</v>
      </c>
      <c r="E2048" t="s">
        <v>269</v>
      </c>
      <c r="F2048" s="8" t="s">
        <v>454</v>
      </c>
      <c r="G2048" s="8" t="s">
        <v>374</v>
      </c>
      <c r="H2048" t="s">
        <v>313</v>
      </c>
      <c r="I2048" s="7">
        <v>0</v>
      </c>
      <c r="L2048" s="7">
        <v>983182712065</v>
      </c>
      <c r="M2048" t="s">
        <v>458</v>
      </c>
    </row>
    <row r="2049" spans="1:13" x14ac:dyDescent="0.25">
      <c r="A2049" t="s">
        <v>693</v>
      </c>
      <c r="B2049" t="s">
        <v>474</v>
      </c>
      <c r="C2049" t="s">
        <v>226</v>
      </c>
      <c r="D2049" t="s">
        <v>227</v>
      </c>
      <c r="E2049" t="s">
        <v>270</v>
      </c>
      <c r="F2049" s="8" t="s">
        <v>454</v>
      </c>
      <c r="G2049" s="8" t="s">
        <v>374</v>
      </c>
      <c r="H2049" t="s">
        <v>313</v>
      </c>
      <c r="I2049" s="7">
        <v>0</v>
      </c>
      <c r="L2049" s="7">
        <v>1565286544</v>
      </c>
      <c r="M2049" t="s">
        <v>458</v>
      </c>
    </row>
    <row r="2050" spans="1:13" x14ac:dyDescent="0.25">
      <c r="A2050" t="s">
        <v>694</v>
      </c>
      <c r="B2050" t="s">
        <v>474</v>
      </c>
      <c r="C2050" t="s">
        <v>226</v>
      </c>
      <c r="D2050" t="s">
        <v>301</v>
      </c>
      <c r="E2050" t="s">
        <v>270</v>
      </c>
      <c r="F2050" s="8" t="s">
        <v>454</v>
      </c>
      <c r="G2050" s="8" t="s">
        <v>374</v>
      </c>
      <c r="H2050" t="s">
        <v>313</v>
      </c>
      <c r="I2050" s="7">
        <v>0</v>
      </c>
      <c r="L2050" s="7">
        <v>4154359457</v>
      </c>
      <c r="M2050" t="s">
        <v>458</v>
      </c>
    </row>
    <row r="2051" spans="1:13" x14ac:dyDescent="0.25">
      <c r="A2051" t="s">
        <v>695</v>
      </c>
      <c r="B2051" t="s">
        <v>474</v>
      </c>
      <c r="C2051" t="s">
        <v>226</v>
      </c>
      <c r="D2051" t="s">
        <v>229</v>
      </c>
      <c r="E2051" t="s">
        <v>270</v>
      </c>
      <c r="F2051" s="8" t="s">
        <v>454</v>
      </c>
      <c r="G2051" s="8" t="s">
        <v>374</v>
      </c>
      <c r="H2051" t="s">
        <v>313</v>
      </c>
      <c r="I2051" s="7">
        <v>0</v>
      </c>
      <c r="L2051" s="7">
        <v>4178737190</v>
      </c>
      <c r="M2051" t="s">
        <v>458</v>
      </c>
    </row>
    <row r="2052" spans="1:13" x14ac:dyDescent="0.25">
      <c r="A2052" t="s">
        <v>696</v>
      </c>
      <c r="B2052" t="s">
        <v>474</v>
      </c>
      <c r="C2052" t="s">
        <v>226</v>
      </c>
      <c r="D2052" t="s">
        <v>230</v>
      </c>
      <c r="E2052" t="s">
        <v>270</v>
      </c>
      <c r="F2052" t="s">
        <v>454</v>
      </c>
      <c r="G2052" s="8" t="s">
        <v>374</v>
      </c>
      <c r="H2052" t="s">
        <v>313</v>
      </c>
      <c r="I2052" s="7">
        <v>0</v>
      </c>
      <c r="L2052" s="7">
        <v>46078829939</v>
      </c>
      <c r="M2052" t="s">
        <v>458</v>
      </c>
    </row>
    <row r="2053" spans="1:13" x14ac:dyDescent="0.25">
      <c r="A2053" t="s">
        <v>697</v>
      </c>
      <c r="B2053" t="s">
        <v>474</v>
      </c>
      <c r="C2053" t="s">
        <v>226</v>
      </c>
      <c r="D2053" t="s">
        <v>231</v>
      </c>
      <c r="E2053" t="s">
        <v>270</v>
      </c>
      <c r="F2053" t="s">
        <v>454</v>
      </c>
      <c r="G2053" s="8" t="s">
        <v>374</v>
      </c>
      <c r="H2053" t="s">
        <v>313</v>
      </c>
      <c r="I2053" s="7">
        <v>0</v>
      </c>
      <c r="L2053" s="7">
        <v>733170416</v>
      </c>
      <c r="M2053" t="s">
        <v>458</v>
      </c>
    </row>
    <row r="2054" spans="1:13" x14ac:dyDescent="0.25">
      <c r="A2054" t="s">
        <v>698</v>
      </c>
      <c r="B2054" t="s">
        <v>474</v>
      </c>
      <c r="C2054" t="s">
        <v>226</v>
      </c>
      <c r="D2054" t="s">
        <v>232</v>
      </c>
      <c r="E2054" t="s">
        <v>270</v>
      </c>
      <c r="F2054" t="s">
        <v>454</v>
      </c>
      <c r="G2054" s="8" t="s">
        <v>374</v>
      </c>
      <c r="H2054" t="s">
        <v>313</v>
      </c>
      <c r="I2054" s="7">
        <v>0</v>
      </c>
      <c r="L2054" s="7">
        <v>4596812359</v>
      </c>
      <c r="M2054" t="s">
        <v>458</v>
      </c>
    </row>
    <row r="2055" spans="1:13" x14ac:dyDescent="0.25">
      <c r="A2055" t="s">
        <v>699</v>
      </c>
      <c r="B2055" t="s">
        <v>474</v>
      </c>
      <c r="C2055" t="s">
        <v>226</v>
      </c>
      <c r="D2055" t="s">
        <v>233</v>
      </c>
      <c r="E2055" t="s">
        <v>270</v>
      </c>
      <c r="F2055" t="s">
        <v>454</v>
      </c>
      <c r="G2055" s="8" t="s">
        <v>374</v>
      </c>
      <c r="H2055" t="s">
        <v>313</v>
      </c>
      <c r="I2055" s="7">
        <v>0</v>
      </c>
      <c r="L2055" s="7">
        <v>6739103718</v>
      </c>
      <c r="M2055" t="s">
        <v>458</v>
      </c>
    </row>
    <row r="2056" spans="1:13" x14ac:dyDescent="0.25">
      <c r="A2056" t="s">
        <v>700</v>
      </c>
      <c r="B2056" t="s">
        <v>474</v>
      </c>
      <c r="C2056" t="s">
        <v>226</v>
      </c>
      <c r="D2056" t="s">
        <v>234</v>
      </c>
      <c r="E2056" t="s">
        <v>270</v>
      </c>
      <c r="F2056" t="s">
        <v>454</v>
      </c>
      <c r="G2056" s="8" t="s">
        <v>374</v>
      </c>
      <c r="H2056" t="s">
        <v>313</v>
      </c>
      <c r="I2056" s="7">
        <v>0</v>
      </c>
      <c r="L2056" s="7">
        <v>8239367205</v>
      </c>
      <c r="M2056" t="s">
        <v>458</v>
      </c>
    </row>
    <row r="2057" spans="1:13" x14ac:dyDescent="0.25">
      <c r="A2057" t="s">
        <v>701</v>
      </c>
      <c r="B2057" t="s">
        <v>474</v>
      </c>
      <c r="C2057" t="s">
        <v>226</v>
      </c>
      <c r="D2057" t="s">
        <v>235</v>
      </c>
      <c r="E2057" t="s">
        <v>270</v>
      </c>
      <c r="F2057" t="s">
        <v>454</v>
      </c>
      <c r="G2057" s="8" t="s">
        <v>374</v>
      </c>
      <c r="H2057" t="s">
        <v>313</v>
      </c>
      <c r="I2057" s="7">
        <v>0</v>
      </c>
      <c r="L2057" s="7">
        <v>7955312120</v>
      </c>
      <c r="M2057" t="s">
        <v>458</v>
      </c>
    </row>
    <row r="2058" spans="1:13" x14ac:dyDescent="0.25">
      <c r="A2058" t="s">
        <v>702</v>
      </c>
      <c r="B2058" t="s">
        <v>474</v>
      </c>
      <c r="C2058" t="s">
        <v>226</v>
      </c>
      <c r="D2058" t="s">
        <v>570</v>
      </c>
      <c r="E2058" t="s">
        <v>270</v>
      </c>
      <c r="F2058" t="s">
        <v>454</v>
      </c>
      <c r="G2058" s="8" t="s">
        <v>374</v>
      </c>
      <c r="H2058" t="s">
        <v>313</v>
      </c>
      <c r="I2058" s="7">
        <v>0</v>
      </c>
      <c r="L2058" s="7">
        <v>186808058</v>
      </c>
      <c r="M2058" t="s">
        <v>458</v>
      </c>
    </row>
    <row r="2059" spans="1:13" x14ac:dyDescent="0.25">
      <c r="A2059" t="s">
        <v>703</v>
      </c>
      <c r="B2059" t="s">
        <v>475</v>
      </c>
      <c r="C2059" t="s">
        <v>236</v>
      </c>
      <c r="D2059" t="s">
        <v>628</v>
      </c>
      <c r="E2059" t="s">
        <v>270</v>
      </c>
      <c r="F2059" t="s">
        <v>454</v>
      </c>
      <c r="G2059" s="8" t="s">
        <v>374</v>
      </c>
      <c r="H2059" t="s">
        <v>313</v>
      </c>
      <c r="I2059" s="7">
        <v>0</v>
      </c>
      <c r="L2059" s="7">
        <v>33391986272</v>
      </c>
      <c r="M2059" t="s">
        <v>458</v>
      </c>
    </row>
    <row r="2060" spans="1:13" x14ac:dyDescent="0.25">
      <c r="A2060" t="s">
        <v>704</v>
      </c>
      <c r="B2060" t="s">
        <v>475</v>
      </c>
      <c r="C2060" t="s">
        <v>236</v>
      </c>
      <c r="D2060" t="s">
        <v>629</v>
      </c>
      <c r="E2060" t="s">
        <v>270</v>
      </c>
      <c r="F2060" t="s">
        <v>454</v>
      </c>
      <c r="G2060" s="8" t="s">
        <v>374</v>
      </c>
      <c r="H2060" t="s">
        <v>313</v>
      </c>
      <c r="I2060" s="7">
        <v>0</v>
      </c>
      <c r="L2060" s="7">
        <v>28433897982</v>
      </c>
      <c r="M2060" t="s">
        <v>458</v>
      </c>
    </row>
    <row r="2061" spans="1:13" x14ac:dyDescent="0.25">
      <c r="A2061" t="s">
        <v>705</v>
      </c>
      <c r="B2061" t="s">
        <v>475</v>
      </c>
      <c r="C2061" t="s">
        <v>236</v>
      </c>
      <c r="D2061" t="s">
        <v>630</v>
      </c>
      <c r="E2061" t="s">
        <v>270</v>
      </c>
      <c r="F2061" t="s">
        <v>454</v>
      </c>
      <c r="G2061" s="8" t="s">
        <v>374</v>
      </c>
      <c r="H2061" t="s">
        <v>313</v>
      </c>
      <c r="I2061" s="7">
        <v>0</v>
      </c>
      <c r="L2061" s="7">
        <v>41655996484</v>
      </c>
      <c r="M2061" t="s">
        <v>458</v>
      </c>
    </row>
    <row r="2062" spans="1:13" x14ac:dyDescent="0.25">
      <c r="A2062" t="s">
        <v>706</v>
      </c>
      <c r="B2062" t="s">
        <v>475</v>
      </c>
      <c r="C2062" t="s">
        <v>236</v>
      </c>
      <c r="D2062" t="s">
        <v>631</v>
      </c>
      <c r="E2062" t="s">
        <v>270</v>
      </c>
      <c r="F2062" t="s">
        <v>454</v>
      </c>
      <c r="G2062" s="8" t="s">
        <v>374</v>
      </c>
      <c r="H2062" t="s">
        <v>313</v>
      </c>
      <c r="I2062" s="7">
        <v>0</v>
      </c>
      <c r="L2062" s="7">
        <v>17683096128</v>
      </c>
      <c r="M2062" t="s">
        <v>458</v>
      </c>
    </row>
    <row r="2063" spans="1:13" x14ac:dyDescent="0.25">
      <c r="A2063" t="s">
        <v>707</v>
      </c>
      <c r="B2063" t="s">
        <v>475</v>
      </c>
      <c r="C2063" t="s">
        <v>236</v>
      </c>
      <c r="D2063" t="s">
        <v>632</v>
      </c>
      <c r="E2063" t="s">
        <v>269</v>
      </c>
      <c r="F2063" t="s">
        <v>454</v>
      </c>
      <c r="G2063" s="8" t="s">
        <v>374</v>
      </c>
      <c r="H2063" t="s">
        <v>313</v>
      </c>
      <c r="I2063" s="7">
        <v>0</v>
      </c>
      <c r="L2063" s="7">
        <v>38791266538</v>
      </c>
      <c r="M2063" t="s">
        <v>458</v>
      </c>
    </row>
    <row r="2064" spans="1:13" x14ac:dyDescent="0.25">
      <c r="A2064" t="s">
        <v>708</v>
      </c>
      <c r="B2064" t="s">
        <v>476</v>
      </c>
      <c r="C2064" t="s">
        <v>237</v>
      </c>
      <c r="D2064" t="s">
        <v>242</v>
      </c>
      <c r="E2064" t="s">
        <v>270</v>
      </c>
      <c r="F2064" t="s">
        <v>454</v>
      </c>
      <c r="G2064" s="8" t="s">
        <v>374</v>
      </c>
      <c r="H2064" t="s">
        <v>313</v>
      </c>
      <c r="I2064" s="7">
        <v>0</v>
      </c>
      <c r="L2064" s="7">
        <v>77422761</v>
      </c>
      <c r="M2064" t="s">
        <v>458</v>
      </c>
    </row>
    <row r="2065" spans="1:13" x14ac:dyDescent="0.25">
      <c r="A2065" t="s">
        <v>709</v>
      </c>
      <c r="B2065" t="s">
        <v>476</v>
      </c>
      <c r="C2065" t="s">
        <v>237</v>
      </c>
      <c r="D2065" t="s">
        <v>228</v>
      </c>
      <c r="E2065" t="s">
        <v>270</v>
      </c>
      <c r="F2065" t="s">
        <v>454</v>
      </c>
      <c r="G2065" s="8" t="s">
        <v>374</v>
      </c>
      <c r="H2065" t="s">
        <v>313</v>
      </c>
      <c r="I2065" s="7">
        <v>0</v>
      </c>
      <c r="L2065" s="7">
        <v>2672173342</v>
      </c>
      <c r="M2065" t="s">
        <v>458</v>
      </c>
    </row>
    <row r="2066" spans="1:13" x14ac:dyDescent="0.25">
      <c r="A2066" t="s">
        <v>710</v>
      </c>
      <c r="B2066" t="s">
        <v>476</v>
      </c>
      <c r="C2066" t="s">
        <v>237</v>
      </c>
      <c r="D2066" t="s">
        <v>464</v>
      </c>
      <c r="E2066" t="s">
        <v>270</v>
      </c>
      <c r="F2066" t="s">
        <v>454</v>
      </c>
      <c r="G2066" s="8" t="s">
        <v>374</v>
      </c>
      <c r="H2066" t="s">
        <v>313</v>
      </c>
      <c r="I2066" s="7">
        <v>138278</v>
      </c>
      <c r="L2066" s="7">
        <v>1120256617</v>
      </c>
      <c r="M2066" t="s">
        <v>458</v>
      </c>
    </row>
    <row r="2067" spans="1:13" x14ac:dyDescent="0.25">
      <c r="A2067" t="s">
        <v>711</v>
      </c>
      <c r="B2067" t="s">
        <v>476</v>
      </c>
      <c r="C2067" t="s">
        <v>237</v>
      </c>
      <c r="D2067" t="s">
        <v>238</v>
      </c>
      <c r="E2067" t="s">
        <v>270</v>
      </c>
      <c r="F2067" t="s">
        <v>454</v>
      </c>
      <c r="G2067" s="8" t="s">
        <v>374</v>
      </c>
      <c r="H2067" t="s">
        <v>313</v>
      </c>
      <c r="I2067" s="7">
        <v>0</v>
      </c>
      <c r="L2067" s="7">
        <v>858542993</v>
      </c>
      <c r="M2067" t="s">
        <v>458</v>
      </c>
    </row>
    <row r="2068" spans="1:13" x14ac:dyDescent="0.25">
      <c r="A2068" t="s">
        <v>712</v>
      </c>
      <c r="B2068" t="s">
        <v>476</v>
      </c>
      <c r="C2068" t="s">
        <v>237</v>
      </c>
      <c r="D2068" t="s">
        <v>239</v>
      </c>
      <c r="E2068" t="s">
        <v>270</v>
      </c>
      <c r="F2068" t="s">
        <v>454</v>
      </c>
      <c r="G2068" s="8" t="s">
        <v>374</v>
      </c>
      <c r="H2068" t="s">
        <v>313</v>
      </c>
      <c r="I2068" s="7">
        <v>634496</v>
      </c>
      <c r="L2068" s="7">
        <v>857579764</v>
      </c>
      <c r="M2068" t="s">
        <v>458</v>
      </c>
    </row>
    <row r="2069" spans="1:13" x14ac:dyDescent="0.25">
      <c r="A2069" t="s">
        <v>713</v>
      </c>
      <c r="B2069" t="s">
        <v>476</v>
      </c>
      <c r="C2069" t="s">
        <v>237</v>
      </c>
      <c r="D2069" t="s">
        <v>240</v>
      </c>
      <c r="E2069" t="s">
        <v>270</v>
      </c>
      <c r="F2069" t="s">
        <v>454</v>
      </c>
      <c r="G2069" s="8" t="s">
        <v>374</v>
      </c>
      <c r="H2069" t="s">
        <v>313</v>
      </c>
      <c r="I2069" s="7">
        <v>72214</v>
      </c>
      <c r="L2069" s="7">
        <v>93471759</v>
      </c>
      <c r="M2069" t="s">
        <v>458</v>
      </c>
    </row>
    <row r="2070" spans="1:13" x14ac:dyDescent="0.25">
      <c r="A2070" t="s">
        <v>714</v>
      </c>
      <c r="B2070" t="s">
        <v>476</v>
      </c>
      <c r="C2070" t="s">
        <v>237</v>
      </c>
      <c r="D2070" t="s">
        <v>241</v>
      </c>
      <c r="E2070" t="s">
        <v>270</v>
      </c>
      <c r="F2070" t="s">
        <v>454</v>
      </c>
      <c r="G2070" s="8" t="s">
        <v>374</v>
      </c>
      <c r="H2070" t="s">
        <v>313</v>
      </c>
      <c r="I2070" s="7">
        <v>0</v>
      </c>
      <c r="L2070" s="7">
        <v>53446428</v>
      </c>
      <c r="M2070" t="s">
        <v>458</v>
      </c>
    </row>
    <row r="2071" spans="1:13" x14ac:dyDescent="0.25">
      <c r="A2071" t="s">
        <v>715</v>
      </c>
      <c r="B2071" t="s">
        <v>477</v>
      </c>
      <c r="C2071" t="s">
        <v>243</v>
      </c>
      <c r="D2071" t="s">
        <v>378</v>
      </c>
      <c r="E2071" t="s">
        <v>270</v>
      </c>
      <c r="F2071" t="s">
        <v>454</v>
      </c>
      <c r="G2071" s="8" t="s">
        <v>374</v>
      </c>
      <c r="H2071" t="s">
        <v>313</v>
      </c>
      <c r="I2071" s="7">
        <v>0</v>
      </c>
      <c r="L2071" s="7">
        <v>3795039921</v>
      </c>
      <c r="M2071" t="s">
        <v>458</v>
      </c>
    </row>
    <row r="2072" spans="1:13" x14ac:dyDescent="0.25">
      <c r="A2072" t="s">
        <v>716</v>
      </c>
      <c r="B2072" t="s">
        <v>477</v>
      </c>
      <c r="C2072" t="s">
        <v>243</v>
      </c>
      <c r="D2072" t="s">
        <v>360</v>
      </c>
      <c r="E2072" t="s">
        <v>270</v>
      </c>
      <c r="F2072" t="s">
        <v>454</v>
      </c>
      <c r="G2072" s="8" t="s">
        <v>374</v>
      </c>
      <c r="H2072" t="s">
        <v>313</v>
      </c>
      <c r="I2072" s="7">
        <v>0</v>
      </c>
      <c r="L2072" s="7">
        <v>4697527012</v>
      </c>
      <c r="M2072" t="s">
        <v>458</v>
      </c>
    </row>
    <row r="2073" spans="1:13" x14ac:dyDescent="0.25">
      <c r="A2073" t="s">
        <v>717</v>
      </c>
      <c r="B2073" t="s">
        <v>477</v>
      </c>
      <c r="C2073" t="s">
        <v>243</v>
      </c>
      <c r="D2073" t="s">
        <v>581</v>
      </c>
      <c r="E2073" t="s">
        <v>270</v>
      </c>
      <c r="F2073" t="s">
        <v>454</v>
      </c>
      <c r="G2073" s="8" t="s">
        <v>374</v>
      </c>
      <c r="H2073" t="s">
        <v>313</v>
      </c>
      <c r="I2073" s="7">
        <v>0</v>
      </c>
      <c r="L2073" s="7">
        <v>89940181951</v>
      </c>
      <c r="M2073" t="s">
        <v>458</v>
      </c>
    </row>
    <row r="2074" spans="1:13" x14ac:dyDescent="0.25">
      <c r="A2074" t="s">
        <v>718</v>
      </c>
      <c r="B2074" t="s">
        <v>246</v>
      </c>
      <c r="C2074" t="s">
        <v>246</v>
      </c>
      <c r="D2074" t="s">
        <v>203</v>
      </c>
      <c r="E2074" t="s">
        <v>269</v>
      </c>
      <c r="F2074" t="s">
        <v>454</v>
      </c>
      <c r="G2074" s="8" t="s">
        <v>374</v>
      </c>
      <c r="H2074" t="s">
        <v>313</v>
      </c>
      <c r="I2074" s="7">
        <v>0</v>
      </c>
      <c r="L2074" s="7">
        <v>42773601120</v>
      </c>
      <c r="M2074" t="s">
        <v>458</v>
      </c>
    </row>
    <row r="2075" spans="1:13" x14ac:dyDescent="0.25">
      <c r="A2075" t="s">
        <v>719</v>
      </c>
      <c r="B2075" t="s">
        <v>478</v>
      </c>
      <c r="C2075" t="s">
        <v>244</v>
      </c>
      <c r="D2075" t="s">
        <v>245</v>
      </c>
      <c r="E2075" t="s">
        <v>269</v>
      </c>
      <c r="F2075" t="s">
        <v>454</v>
      </c>
      <c r="G2075" s="8" t="s">
        <v>374</v>
      </c>
      <c r="H2075" t="s">
        <v>313</v>
      </c>
      <c r="I2075" s="7">
        <v>0</v>
      </c>
      <c r="L2075" s="7">
        <v>69558139000</v>
      </c>
      <c r="M2075" t="s">
        <v>458</v>
      </c>
    </row>
    <row r="2076" spans="1:13" x14ac:dyDescent="0.25">
      <c r="A2076" t="s">
        <v>720</v>
      </c>
      <c r="B2076" t="s">
        <v>478</v>
      </c>
      <c r="C2076" t="s">
        <v>244</v>
      </c>
      <c r="D2076" t="s">
        <v>460</v>
      </c>
      <c r="E2076" t="s">
        <v>269</v>
      </c>
      <c r="F2076" t="s">
        <v>454</v>
      </c>
      <c r="G2076" s="8" t="s">
        <v>374</v>
      </c>
      <c r="H2076" t="s">
        <v>313</v>
      </c>
      <c r="I2076" s="7">
        <v>0</v>
      </c>
      <c r="L2076" s="7">
        <v>40918920000</v>
      </c>
      <c r="M2076" t="s">
        <v>458</v>
      </c>
    </row>
    <row r="2077" spans="1:13" x14ac:dyDescent="0.25">
      <c r="A2077" t="s">
        <v>721</v>
      </c>
      <c r="B2077" t="s">
        <v>479</v>
      </c>
      <c r="C2077" t="s">
        <v>247</v>
      </c>
      <c r="D2077" t="s">
        <v>203</v>
      </c>
      <c r="E2077" t="s">
        <v>269</v>
      </c>
      <c r="F2077" t="s">
        <v>454</v>
      </c>
      <c r="G2077" s="8" t="s">
        <v>374</v>
      </c>
      <c r="H2077" t="s">
        <v>313</v>
      </c>
      <c r="I2077" s="7">
        <v>0</v>
      </c>
      <c r="L2077" s="7">
        <v>20401799000</v>
      </c>
      <c r="M2077" t="s">
        <v>458</v>
      </c>
    </row>
    <row r="2078" spans="1:13" x14ac:dyDescent="0.25">
      <c r="A2078" t="s">
        <v>722</v>
      </c>
      <c r="B2078" t="s">
        <v>480</v>
      </c>
      <c r="C2078" t="s">
        <v>268</v>
      </c>
      <c r="D2078" t="s">
        <v>203</v>
      </c>
      <c r="E2078" t="s">
        <v>269</v>
      </c>
      <c r="F2078" t="s">
        <v>454</v>
      </c>
      <c r="G2078" s="8" t="s">
        <v>374</v>
      </c>
      <c r="H2078" t="s">
        <v>313</v>
      </c>
      <c r="I2078" s="7">
        <v>0</v>
      </c>
      <c r="L2078" s="7">
        <v>14029578005</v>
      </c>
      <c r="M2078" t="s">
        <v>458</v>
      </c>
    </row>
    <row r="2079" spans="1:13" x14ac:dyDescent="0.25">
      <c r="A2079" t="s">
        <v>723</v>
      </c>
      <c r="B2079" t="s">
        <v>481</v>
      </c>
      <c r="C2079" t="s">
        <v>248</v>
      </c>
      <c r="D2079" t="s">
        <v>203</v>
      </c>
      <c r="E2079" t="s">
        <v>269</v>
      </c>
      <c r="F2079" t="s">
        <v>454</v>
      </c>
      <c r="G2079" s="8" t="s">
        <v>374</v>
      </c>
      <c r="H2079" t="s">
        <v>313</v>
      </c>
      <c r="I2079" s="7">
        <v>0</v>
      </c>
      <c r="L2079" s="7">
        <v>24360197000</v>
      </c>
      <c r="M2079" t="s">
        <v>458</v>
      </c>
    </row>
    <row r="2080" spans="1:13" x14ac:dyDescent="0.25">
      <c r="A2080" t="s">
        <v>724</v>
      </c>
      <c r="B2080" t="s">
        <v>482</v>
      </c>
      <c r="C2080" t="s">
        <v>249</v>
      </c>
      <c r="D2080" t="s">
        <v>203</v>
      </c>
      <c r="E2080" t="s">
        <v>269</v>
      </c>
      <c r="F2080" t="s">
        <v>454</v>
      </c>
      <c r="G2080" s="8" t="s">
        <v>374</v>
      </c>
      <c r="H2080" t="s">
        <v>313</v>
      </c>
      <c r="I2080" s="7">
        <v>0</v>
      </c>
      <c r="L2080" s="7">
        <v>91622025169</v>
      </c>
      <c r="M2080" t="s">
        <v>458</v>
      </c>
    </row>
    <row r="2081" spans="1:13" x14ac:dyDescent="0.25">
      <c r="A2081" t="s">
        <v>725</v>
      </c>
      <c r="B2081" t="s">
        <v>330</v>
      </c>
      <c r="C2081" t="s">
        <v>250</v>
      </c>
      <c r="D2081" t="s">
        <v>252</v>
      </c>
      <c r="E2081" t="s">
        <v>270</v>
      </c>
      <c r="F2081" t="s">
        <v>454</v>
      </c>
      <c r="G2081" s="8" t="s">
        <v>374</v>
      </c>
      <c r="H2081" t="s">
        <v>313</v>
      </c>
      <c r="I2081" s="7">
        <v>0</v>
      </c>
      <c r="L2081" s="7">
        <v>10772268571</v>
      </c>
      <c r="M2081" t="s">
        <v>458</v>
      </c>
    </row>
    <row r="2082" spans="1:13" x14ac:dyDescent="0.25">
      <c r="A2082" t="s">
        <v>726</v>
      </c>
      <c r="B2082" t="s">
        <v>330</v>
      </c>
      <c r="C2082" t="s">
        <v>250</v>
      </c>
      <c r="D2082" t="s">
        <v>253</v>
      </c>
      <c r="E2082" t="s">
        <v>270</v>
      </c>
      <c r="F2082" t="s">
        <v>454</v>
      </c>
      <c r="G2082" s="8" t="s">
        <v>374</v>
      </c>
      <c r="H2082" t="s">
        <v>313</v>
      </c>
      <c r="I2082" s="7">
        <v>0</v>
      </c>
      <c r="L2082" s="7">
        <v>3480752374</v>
      </c>
      <c r="M2082" t="s">
        <v>458</v>
      </c>
    </row>
    <row r="2083" spans="1:13" x14ac:dyDescent="0.25">
      <c r="A2083" t="s">
        <v>727</v>
      </c>
      <c r="B2083" t="s">
        <v>330</v>
      </c>
      <c r="C2083" t="s">
        <v>250</v>
      </c>
      <c r="D2083" t="s">
        <v>254</v>
      </c>
      <c r="E2083" t="s">
        <v>270</v>
      </c>
      <c r="F2083" t="s">
        <v>454</v>
      </c>
      <c r="G2083" s="8" t="s">
        <v>374</v>
      </c>
      <c r="H2083" t="s">
        <v>313</v>
      </c>
      <c r="I2083" s="7">
        <v>0</v>
      </c>
      <c r="L2083" s="7">
        <v>13604302435</v>
      </c>
      <c r="M2083" t="s">
        <v>458</v>
      </c>
    </row>
    <row r="2084" spans="1:13" x14ac:dyDescent="0.25">
      <c r="A2084" t="s">
        <v>728</v>
      </c>
      <c r="B2084" t="s">
        <v>330</v>
      </c>
      <c r="C2084" t="s">
        <v>250</v>
      </c>
      <c r="D2084" t="s">
        <v>633</v>
      </c>
      <c r="E2084" t="s">
        <v>269</v>
      </c>
      <c r="F2084" t="s">
        <v>454</v>
      </c>
      <c r="G2084" s="8" t="s">
        <v>374</v>
      </c>
      <c r="H2084" t="s">
        <v>313</v>
      </c>
      <c r="I2084" s="7">
        <v>0</v>
      </c>
      <c r="L2084" s="7">
        <v>1140113184125</v>
      </c>
      <c r="M2084" t="s">
        <v>458</v>
      </c>
    </row>
    <row r="2085" spans="1:13" x14ac:dyDescent="0.25">
      <c r="A2085" t="s">
        <v>729</v>
      </c>
      <c r="B2085" t="s">
        <v>330</v>
      </c>
      <c r="C2085" t="s">
        <v>250</v>
      </c>
      <c r="D2085" t="s">
        <v>634</v>
      </c>
      <c r="E2085" t="s">
        <v>269</v>
      </c>
      <c r="F2085" t="s">
        <v>454</v>
      </c>
      <c r="G2085" s="8" t="s">
        <v>374</v>
      </c>
      <c r="H2085" t="s">
        <v>313</v>
      </c>
      <c r="I2085" s="7">
        <v>0</v>
      </c>
      <c r="L2085" s="7">
        <v>237174933919</v>
      </c>
      <c r="M2085" t="s">
        <v>458</v>
      </c>
    </row>
    <row r="2086" spans="1:13" x14ac:dyDescent="0.25">
      <c r="A2086" t="s">
        <v>730</v>
      </c>
      <c r="B2086" t="s">
        <v>330</v>
      </c>
      <c r="C2086" t="s">
        <v>250</v>
      </c>
      <c r="D2086" t="s">
        <v>599</v>
      </c>
      <c r="E2086" t="s">
        <v>270</v>
      </c>
      <c r="F2086" t="s">
        <v>454</v>
      </c>
      <c r="G2086" s="8" t="s">
        <v>374</v>
      </c>
      <c r="H2086" t="s">
        <v>313</v>
      </c>
      <c r="I2086" s="7">
        <v>0</v>
      </c>
      <c r="L2086" s="7">
        <v>49186447</v>
      </c>
      <c r="M2086" t="s">
        <v>458</v>
      </c>
    </row>
    <row r="2087" spans="1:13" x14ac:dyDescent="0.25">
      <c r="A2087" t="s">
        <v>731</v>
      </c>
      <c r="B2087" t="s">
        <v>483</v>
      </c>
      <c r="C2087" t="s">
        <v>255</v>
      </c>
      <c r="D2087" t="s">
        <v>205</v>
      </c>
      <c r="E2087" t="s">
        <v>270</v>
      </c>
      <c r="F2087" t="s">
        <v>454</v>
      </c>
      <c r="G2087" s="8" t="s">
        <v>374</v>
      </c>
      <c r="H2087" t="s">
        <v>313</v>
      </c>
      <c r="I2087" s="7">
        <v>0</v>
      </c>
      <c r="L2087" s="7">
        <v>6917962126</v>
      </c>
      <c r="M2087" t="s">
        <v>458</v>
      </c>
    </row>
    <row r="2088" spans="1:13" x14ac:dyDescent="0.25">
      <c r="A2088" t="s">
        <v>733</v>
      </c>
      <c r="B2088" t="s">
        <v>636</v>
      </c>
      <c r="C2088" t="s">
        <v>635</v>
      </c>
      <c r="D2088" t="s">
        <v>304</v>
      </c>
      <c r="E2088" t="s">
        <v>270</v>
      </c>
      <c r="F2088" t="s">
        <v>454</v>
      </c>
      <c r="G2088" s="8" t="s">
        <v>374</v>
      </c>
      <c r="H2088" t="s">
        <v>313</v>
      </c>
      <c r="I2088" s="7">
        <v>0</v>
      </c>
      <c r="L2088" s="7">
        <v>4565783313</v>
      </c>
      <c r="M2088" t="s">
        <v>458</v>
      </c>
    </row>
    <row r="2089" spans="1:13" x14ac:dyDescent="0.25">
      <c r="A2089" t="s">
        <v>734</v>
      </c>
      <c r="B2089" t="s">
        <v>636</v>
      </c>
      <c r="C2089" t="s">
        <v>635</v>
      </c>
      <c r="D2089" t="s">
        <v>303</v>
      </c>
      <c r="E2089" t="s">
        <v>270</v>
      </c>
      <c r="F2089" t="s">
        <v>454</v>
      </c>
      <c r="G2089" s="8" t="s">
        <v>374</v>
      </c>
      <c r="H2089" t="s">
        <v>313</v>
      </c>
      <c r="I2089" s="7">
        <v>0</v>
      </c>
      <c r="L2089" s="7">
        <v>3476303006</v>
      </c>
      <c r="M2089" t="s">
        <v>458</v>
      </c>
    </row>
    <row r="2090" spans="1:13" x14ac:dyDescent="0.25">
      <c r="A2090" t="s">
        <v>735</v>
      </c>
      <c r="B2090" t="s">
        <v>636</v>
      </c>
      <c r="C2090" t="s">
        <v>635</v>
      </c>
      <c r="D2090" t="s">
        <v>302</v>
      </c>
      <c r="E2090" t="s">
        <v>270</v>
      </c>
      <c r="F2090" t="s">
        <v>454</v>
      </c>
      <c r="G2090" s="8" t="s">
        <v>374</v>
      </c>
      <c r="H2090" t="s">
        <v>313</v>
      </c>
      <c r="I2090" s="7">
        <v>0</v>
      </c>
      <c r="L2090" s="7">
        <v>2100767205</v>
      </c>
      <c r="M2090" t="s">
        <v>458</v>
      </c>
    </row>
    <row r="2091" spans="1:13" x14ac:dyDescent="0.25">
      <c r="A2091" t="s">
        <v>736</v>
      </c>
      <c r="B2091" t="s">
        <v>636</v>
      </c>
      <c r="C2091" t="s">
        <v>635</v>
      </c>
      <c r="D2091" t="s">
        <v>205</v>
      </c>
      <c r="E2091" t="s">
        <v>270</v>
      </c>
      <c r="F2091" t="s">
        <v>454</v>
      </c>
      <c r="G2091" s="8" t="s">
        <v>374</v>
      </c>
      <c r="H2091" t="s">
        <v>313</v>
      </c>
      <c r="I2091" s="7">
        <v>0</v>
      </c>
      <c r="L2091" s="7">
        <v>20886055390</v>
      </c>
      <c r="M2091" t="s">
        <v>458</v>
      </c>
    </row>
    <row r="2092" spans="1:13" x14ac:dyDescent="0.25">
      <c r="A2092" t="s">
        <v>737</v>
      </c>
      <c r="B2092" t="s">
        <v>636</v>
      </c>
      <c r="C2092" t="s">
        <v>635</v>
      </c>
      <c r="D2092" t="s">
        <v>203</v>
      </c>
      <c r="E2092" t="s">
        <v>269</v>
      </c>
      <c r="F2092" t="s">
        <v>454</v>
      </c>
      <c r="G2092" s="8" t="s">
        <v>374</v>
      </c>
      <c r="H2092" t="s">
        <v>313</v>
      </c>
      <c r="I2092" s="7">
        <v>0</v>
      </c>
      <c r="L2092" s="7">
        <v>1256491994424</v>
      </c>
      <c r="M2092" t="s">
        <v>458</v>
      </c>
    </row>
    <row r="2093" spans="1:13" x14ac:dyDescent="0.25">
      <c r="A2093" t="s">
        <v>738</v>
      </c>
      <c r="B2093" t="s">
        <v>484</v>
      </c>
      <c r="C2093" t="s">
        <v>256</v>
      </c>
      <c r="D2093" t="s">
        <v>208</v>
      </c>
      <c r="E2093" t="s">
        <v>270</v>
      </c>
      <c r="F2093" t="s">
        <v>454</v>
      </c>
      <c r="G2093" s="8" t="s">
        <v>374</v>
      </c>
      <c r="H2093" t="s">
        <v>313</v>
      </c>
      <c r="I2093" s="7">
        <v>0</v>
      </c>
      <c r="L2093" s="7">
        <v>429346911</v>
      </c>
      <c r="M2093" t="s">
        <v>458</v>
      </c>
    </row>
    <row r="2094" spans="1:13" x14ac:dyDescent="0.25">
      <c r="A2094" t="s">
        <v>739</v>
      </c>
      <c r="B2094" t="s">
        <v>484</v>
      </c>
      <c r="C2094" t="s">
        <v>256</v>
      </c>
      <c r="D2094" t="s">
        <v>209</v>
      </c>
      <c r="E2094" t="s">
        <v>270</v>
      </c>
      <c r="F2094" t="s">
        <v>454</v>
      </c>
      <c r="G2094" s="8" t="s">
        <v>374</v>
      </c>
      <c r="H2094" t="s">
        <v>313</v>
      </c>
      <c r="I2094" s="7">
        <v>0</v>
      </c>
      <c r="L2094" s="7">
        <v>630379359</v>
      </c>
      <c r="M2094" t="s">
        <v>458</v>
      </c>
    </row>
    <row r="2095" spans="1:13" x14ac:dyDescent="0.25">
      <c r="A2095" t="s">
        <v>740</v>
      </c>
      <c r="B2095" t="s">
        <v>484</v>
      </c>
      <c r="C2095" t="s">
        <v>256</v>
      </c>
      <c r="D2095" t="s">
        <v>203</v>
      </c>
      <c r="E2095" t="s">
        <v>269</v>
      </c>
      <c r="F2095" t="s">
        <v>454</v>
      </c>
      <c r="G2095" s="8" t="s">
        <v>374</v>
      </c>
      <c r="H2095" t="s">
        <v>313</v>
      </c>
      <c r="I2095" s="7">
        <v>0</v>
      </c>
      <c r="L2095" s="7">
        <v>88224453830</v>
      </c>
      <c r="M2095" t="s">
        <v>458</v>
      </c>
    </row>
    <row r="2096" spans="1:13" x14ac:dyDescent="0.25">
      <c r="A2096" t="s">
        <v>741</v>
      </c>
      <c r="B2096" t="s">
        <v>485</v>
      </c>
      <c r="C2096" t="s">
        <v>257</v>
      </c>
      <c r="D2096" t="s">
        <v>258</v>
      </c>
      <c r="E2096" t="s">
        <v>270</v>
      </c>
      <c r="F2096" t="s">
        <v>454</v>
      </c>
      <c r="G2096" s="8" t="s">
        <v>374</v>
      </c>
      <c r="H2096" t="s">
        <v>313</v>
      </c>
      <c r="I2096" s="7">
        <v>0</v>
      </c>
      <c r="L2096" s="7">
        <v>2398957441</v>
      </c>
      <c r="M2096" t="s">
        <v>458</v>
      </c>
    </row>
    <row r="2097" spans="1:13" x14ac:dyDescent="0.25">
      <c r="A2097" t="s">
        <v>742</v>
      </c>
      <c r="B2097" t="s">
        <v>485</v>
      </c>
      <c r="C2097" t="s">
        <v>257</v>
      </c>
      <c r="D2097" t="s">
        <v>259</v>
      </c>
      <c r="E2097" t="s">
        <v>270</v>
      </c>
      <c r="F2097" t="s">
        <v>454</v>
      </c>
      <c r="G2097" s="8" t="s">
        <v>374</v>
      </c>
      <c r="H2097" t="s">
        <v>313</v>
      </c>
      <c r="I2097" s="7">
        <v>0</v>
      </c>
      <c r="L2097" s="7">
        <v>87556207</v>
      </c>
      <c r="M2097" t="s">
        <v>458</v>
      </c>
    </row>
    <row r="2098" spans="1:13" x14ac:dyDescent="0.25">
      <c r="A2098" t="s">
        <v>743</v>
      </c>
      <c r="B2098" t="s">
        <v>485</v>
      </c>
      <c r="C2098" t="s">
        <v>257</v>
      </c>
      <c r="D2098" t="s">
        <v>260</v>
      </c>
      <c r="E2098" t="s">
        <v>270</v>
      </c>
      <c r="F2098" t="s">
        <v>454</v>
      </c>
      <c r="G2098" s="8" t="s">
        <v>374</v>
      </c>
      <c r="H2098" t="s">
        <v>313</v>
      </c>
      <c r="I2098" s="7">
        <v>0</v>
      </c>
      <c r="L2098" s="7">
        <v>145097351</v>
      </c>
      <c r="M2098" t="s">
        <v>458</v>
      </c>
    </row>
    <row r="2099" spans="1:13" x14ac:dyDescent="0.25">
      <c r="A2099" t="s">
        <v>744</v>
      </c>
      <c r="B2099" t="s">
        <v>485</v>
      </c>
      <c r="C2099" t="s">
        <v>257</v>
      </c>
      <c r="D2099" t="s">
        <v>261</v>
      </c>
      <c r="E2099" t="s">
        <v>270</v>
      </c>
      <c r="F2099" t="s">
        <v>454</v>
      </c>
      <c r="G2099" s="8" t="s">
        <v>374</v>
      </c>
      <c r="H2099" t="s">
        <v>313</v>
      </c>
      <c r="I2099" s="7">
        <v>0</v>
      </c>
      <c r="L2099" s="7">
        <v>88988160</v>
      </c>
      <c r="M2099" t="s">
        <v>458</v>
      </c>
    </row>
    <row r="2100" spans="1:13" x14ac:dyDescent="0.25">
      <c r="A2100" t="s">
        <v>749</v>
      </c>
      <c r="B2100" t="s">
        <v>332</v>
      </c>
      <c r="C2100" t="s">
        <v>266</v>
      </c>
      <c r="D2100" t="s">
        <v>267</v>
      </c>
      <c r="E2100" t="s">
        <v>270</v>
      </c>
      <c r="F2100" t="s">
        <v>454</v>
      </c>
      <c r="G2100" s="8" t="s">
        <v>374</v>
      </c>
      <c r="H2100" t="s">
        <v>313</v>
      </c>
      <c r="I2100" s="7">
        <v>0</v>
      </c>
      <c r="L2100" s="7">
        <v>2421364394</v>
      </c>
      <c r="M2100" t="s">
        <v>458</v>
      </c>
    </row>
    <row r="2101" spans="1:13" x14ac:dyDescent="0.25">
      <c r="A2101" t="s">
        <v>750</v>
      </c>
      <c r="B2101" t="s">
        <v>332</v>
      </c>
      <c r="C2101" t="s">
        <v>266</v>
      </c>
      <c r="D2101" t="s">
        <v>590</v>
      </c>
      <c r="E2101" t="s">
        <v>270</v>
      </c>
      <c r="F2101" t="s">
        <v>454</v>
      </c>
      <c r="G2101" s="8" t="s">
        <v>374</v>
      </c>
      <c r="H2101" t="s">
        <v>313</v>
      </c>
      <c r="I2101" s="7">
        <v>0</v>
      </c>
      <c r="L2101" s="7">
        <v>1946905414</v>
      </c>
      <c r="M2101" t="s">
        <v>458</v>
      </c>
    </row>
    <row r="2102" spans="1:13" x14ac:dyDescent="0.25">
      <c r="A2102" t="s">
        <v>751</v>
      </c>
      <c r="B2102" t="s">
        <v>332</v>
      </c>
      <c r="C2102" t="s">
        <v>266</v>
      </c>
      <c r="D2102" t="s">
        <v>582</v>
      </c>
      <c r="E2102" t="s">
        <v>270</v>
      </c>
      <c r="F2102" t="s">
        <v>454</v>
      </c>
      <c r="G2102" s="8" t="s">
        <v>374</v>
      </c>
      <c r="H2102" t="s">
        <v>313</v>
      </c>
      <c r="I2102" s="7">
        <v>0</v>
      </c>
      <c r="L2102" s="7">
        <v>102527329</v>
      </c>
      <c r="M2102" t="s">
        <v>458</v>
      </c>
    </row>
    <row r="2103" spans="1:13" x14ac:dyDescent="0.25">
      <c r="A2103" t="s">
        <v>752</v>
      </c>
      <c r="B2103" t="s">
        <v>332</v>
      </c>
      <c r="C2103" t="s">
        <v>266</v>
      </c>
      <c r="D2103" t="s">
        <v>203</v>
      </c>
      <c r="E2103" t="s">
        <v>269</v>
      </c>
      <c r="F2103" t="s">
        <v>454</v>
      </c>
      <c r="G2103" s="8" t="s">
        <v>374</v>
      </c>
      <c r="H2103" t="s">
        <v>313</v>
      </c>
      <c r="I2103" s="7">
        <v>88064125</v>
      </c>
      <c r="L2103" s="7">
        <v>260926476812</v>
      </c>
      <c r="M2103" t="s">
        <v>458</v>
      </c>
    </row>
    <row r="2104" spans="1:13" x14ac:dyDescent="0.25">
      <c r="A2104" t="s">
        <v>753</v>
      </c>
      <c r="B2104" t="s">
        <v>487</v>
      </c>
      <c r="C2104" t="s">
        <v>207</v>
      </c>
      <c r="D2104" t="s">
        <v>208</v>
      </c>
      <c r="E2104" t="s">
        <v>270</v>
      </c>
      <c r="F2104" t="s">
        <v>454</v>
      </c>
      <c r="G2104" s="8" t="s">
        <v>374</v>
      </c>
      <c r="H2104" t="s">
        <v>313</v>
      </c>
      <c r="I2104" s="7">
        <v>0</v>
      </c>
      <c r="L2104" s="7">
        <v>2389556713</v>
      </c>
      <c r="M2104" t="s">
        <v>458</v>
      </c>
    </row>
    <row r="2105" spans="1:13" x14ac:dyDescent="0.25">
      <c r="A2105" t="s">
        <v>754</v>
      </c>
      <c r="B2105" t="s">
        <v>487</v>
      </c>
      <c r="C2105" t="s">
        <v>207</v>
      </c>
      <c r="D2105" t="s">
        <v>209</v>
      </c>
      <c r="E2105" t="s">
        <v>270</v>
      </c>
      <c r="F2105" t="s">
        <v>454</v>
      </c>
      <c r="G2105" s="8" t="s">
        <v>374</v>
      </c>
      <c r="H2105" t="s">
        <v>313</v>
      </c>
      <c r="I2105" s="7">
        <v>0</v>
      </c>
      <c r="L2105" s="7">
        <v>5701620841</v>
      </c>
      <c r="M2105" t="s">
        <v>458</v>
      </c>
    </row>
    <row r="2106" spans="1:13" x14ac:dyDescent="0.25">
      <c r="A2106" t="s">
        <v>755</v>
      </c>
      <c r="B2106" t="s">
        <v>487</v>
      </c>
      <c r="C2106" t="s">
        <v>207</v>
      </c>
      <c r="D2106" t="s">
        <v>210</v>
      </c>
      <c r="E2106" t="s">
        <v>270</v>
      </c>
      <c r="F2106" t="s">
        <v>454</v>
      </c>
      <c r="G2106" s="8" t="s">
        <v>374</v>
      </c>
      <c r="H2106" t="s">
        <v>313</v>
      </c>
      <c r="I2106" s="7">
        <v>0</v>
      </c>
      <c r="L2106" s="7">
        <v>326696832</v>
      </c>
      <c r="M2106" t="s">
        <v>458</v>
      </c>
    </row>
    <row r="2107" spans="1:13" x14ac:dyDescent="0.25">
      <c r="A2107" t="s">
        <v>756</v>
      </c>
      <c r="B2107" t="s">
        <v>487</v>
      </c>
      <c r="C2107" t="s">
        <v>207</v>
      </c>
      <c r="D2107" t="s">
        <v>211</v>
      </c>
      <c r="E2107" t="s">
        <v>269</v>
      </c>
      <c r="F2107" t="s">
        <v>454</v>
      </c>
      <c r="G2107" s="8" t="s">
        <v>374</v>
      </c>
      <c r="H2107" t="s">
        <v>313</v>
      </c>
      <c r="I2107" s="7">
        <v>2394775</v>
      </c>
      <c r="L2107" s="7">
        <v>370042694916</v>
      </c>
      <c r="M2107" t="s">
        <v>458</v>
      </c>
    </row>
    <row r="2108" spans="1:13" x14ac:dyDescent="0.25">
      <c r="A2108" t="s">
        <v>757</v>
      </c>
      <c r="B2108" t="s">
        <v>487</v>
      </c>
      <c r="C2108" t="s">
        <v>207</v>
      </c>
      <c r="D2108" t="s">
        <v>385</v>
      </c>
      <c r="E2108" t="s">
        <v>270</v>
      </c>
      <c r="F2108" t="s">
        <v>454</v>
      </c>
      <c r="G2108" s="8" t="s">
        <v>374</v>
      </c>
      <c r="H2108" t="s">
        <v>313</v>
      </c>
      <c r="I2108" s="7">
        <v>0</v>
      </c>
      <c r="L2108" s="7">
        <v>777116048</v>
      </c>
      <c r="M2108" t="s">
        <v>458</v>
      </c>
    </row>
    <row r="2109" spans="1:13" x14ac:dyDescent="0.25">
      <c r="A2109" t="s">
        <v>665</v>
      </c>
      <c r="B2109" t="s">
        <v>469</v>
      </c>
      <c r="C2109" t="s">
        <v>212</v>
      </c>
      <c r="D2109" t="s">
        <v>213</v>
      </c>
      <c r="E2109" t="s">
        <v>270</v>
      </c>
      <c r="F2109" t="s">
        <v>440</v>
      </c>
      <c r="G2109" s="8" t="s">
        <v>441</v>
      </c>
      <c r="H2109" t="s">
        <v>314</v>
      </c>
      <c r="I2109" s="7">
        <v>0</v>
      </c>
      <c r="L2109" s="7">
        <v>1209774000</v>
      </c>
      <c r="M2109" t="s">
        <v>458</v>
      </c>
    </row>
    <row r="2110" spans="1:13" x14ac:dyDescent="0.25">
      <c r="A2110" t="s">
        <v>666</v>
      </c>
      <c r="B2110" t="s">
        <v>469</v>
      </c>
      <c r="C2110" t="s">
        <v>212</v>
      </c>
      <c r="D2110" t="s">
        <v>214</v>
      </c>
      <c r="E2110" t="s">
        <v>270</v>
      </c>
      <c r="F2110" t="s">
        <v>440</v>
      </c>
      <c r="G2110" s="8" t="s">
        <v>441</v>
      </c>
      <c r="H2110" t="s">
        <v>314</v>
      </c>
      <c r="I2110" s="7">
        <v>0</v>
      </c>
      <c r="L2110" s="7">
        <v>10185099000</v>
      </c>
      <c r="M2110" t="s">
        <v>458</v>
      </c>
    </row>
    <row r="2111" spans="1:13" x14ac:dyDescent="0.25">
      <c r="A2111" t="s">
        <v>667</v>
      </c>
      <c r="B2111" t="s">
        <v>469</v>
      </c>
      <c r="C2111" t="s">
        <v>212</v>
      </c>
      <c r="D2111" t="s">
        <v>370</v>
      </c>
      <c r="E2111" t="s">
        <v>270</v>
      </c>
      <c r="F2111" t="s">
        <v>440</v>
      </c>
      <c r="G2111" s="8" t="s">
        <v>441</v>
      </c>
      <c r="H2111" t="s">
        <v>314</v>
      </c>
      <c r="I2111" s="7">
        <v>0</v>
      </c>
      <c r="L2111" s="7">
        <v>7250762000</v>
      </c>
      <c r="M2111" t="s">
        <v>458</v>
      </c>
    </row>
    <row r="2112" spans="1:13" x14ac:dyDescent="0.25">
      <c r="A2112" t="s">
        <v>668</v>
      </c>
      <c r="B2112" t="s">
        <v>469</v>
      </c>
      <c r="C2112" t="s">
        <v>212</v>
      </c>
      <c r="D2112" t="s">
        <v>365</v>
      </c>
      <c r="E2112" t="s">
        <v>270</v>
      </c>
      <c r="F2112" t="s">
        <v>440</v>
      </c>
      <c r="G2112" s="8" t="s">
        <v>441</v>
      </c>
      <c r="H2112" t="s">
        <v>314</v>
      </c>
      <c r="I2112" s="7">
        <v>0</v>
      </c>
      <c r="L2112" s="7">
        <v>22153880000</v>
      </c>
      <c r="M2112" t="s">
        <v>458</v>
      </c>
    </row>
    <row r="2113" spans="1:13" x14ac:dyDescent="0.25">
      <c r="A2113" t="s">
        <v>669</v>
      </c>
      <c r="B2113" t="s">
        <v>469</v>
      </c>
      <c r="C2113" t="s">
        <v>212</v>
      </c>
      <c r="D2113" t="s">
        <v>364</v>
      </c>
      <c r="E2113" t="s">
        <v>270</v>
      </c>
      <c r="F2113" t="s">
        <v>440</v>
      </c>
      <c r="G2113" s="8" t="s">
        <v>441</v>
      </c>
      <c r="H2113" t="s">
        <v>314</v>
      </c>
      <c r="I2113" s="7">
        <v>0</v>
      </c>
      <c r="L2113" s="7">
        <v>31842258000</v>
      </c>
      <c r="M2113" t="s">
        <v>458</v>
      </c>
    </row>
    <row r="2114" spans="1:13" x14ac:dyDescent="0.25">
      <c r="A2114" t="s">
        <v>670</v>
      </c>
      <c r="B2114" t="s">
        <v>469</v>
      </c>
      <c r="C2114" t="s">
        <v>212</v>
      </c>
      <c r="D2114" t="s">
        <v>573</v>
      </c>
      <c r="E2114" t="s">
        <v>270</v>
      </c>
      <c r="F2114" t="s">
        <v>440</v>
      </c>
      <c r="G2114" s="8" t="s">
        <v>441</v>
      </c>
      <c r="H2114" t="s">
        <v>314</v>
      </c>
      <c r="I2114" s="7">
        <v>0</v>
      </c>
      <c r="L2114" s="7">
        <v>16763779000</v>
      </c>
      <c r="M2114" t="s">
        <v>458</v>
      </c>
    </row>
    <row r="2115" spans="1:13" x14ac:dyDescent="0.25">
      <c r="A2115" t="s">
        <v>671</v>
      </c>
      <c r="B2115" t="s">
        <v>469</v>
      </c>
      <c r="C2115" t="s">
        <v>212</v>
      </c>
      <c r="D2115" t="s">
        <v>362</v>
      </c>
      <c r="E2115" t="s">
        <v>270</v>
      </c>
      <c r="F2115" t="s">
        <v>440</v>
      </c>
      <c r="G2115" s="8" t="s">
        <v>441</v>
      </c>
      <c r="H2115" t="s">
        <v>314</v>
      </c>
      <c r="I2115" s="7">
        <v>0</v>
      </c>
      <c r="L2115" s="7">
        <v>58491556000</v>
      </c>
      <c r="M2115" t="s">
        <v>458</v>
      </c>
    </row>
    <row r="2116" spans="1:13" x14ac:dyDescent="0.25">
      <c r="A2116" t="s">
        <v>672</v>
      </c>
      <c r="B2116" t="s">
        <v>470</v>
      </c>
      <c r="C2116" t="s">
        <v>292</v>
      </c>
      <c r="D2116" t="s">
        <v>307</v>
      </c>
      <c r="E2116" t="s">
        <v>270</v>
      </c>
      <c r="F2116" t="s">
        <v>440</v>
      </c>
      <c r="G2116" s="8" t="s">
        <v>441</v>
      </c>
      <c r="H2116" t="s">
        <v>314</v>
      </c>
      <c r="I2116" s="7">
        <v>0</v>
      </c>
      <c r="L2116" s="7">
        <v>9764336905</v>
      </c>
      <c r="M2116" t="s">
        <v>458</v>
      </c>
    </row>
    <row r="2117" spans="1:13" x14ac:dyDescent="0.25">
      <c r="A2117" t="s">
        <v>673</v>
      </c>
      <c r="B2117" t="s">
        <v>470</v>
      </c>
      <c r="C2117" t="s">
        <v>292</v>
      </c>
      <c r="D2117" t="s">
        <v>206</v>
      </c>
      <c r="E2117" t="s">
        <v>270</v>
      </c>
      <c r="F2117" t="s">
        <v>440</v>
      </c>
      <c r="G2117" s="8" t="s">
        <v>441</v>
      </c>
      <c r="H2117" t="s">
        <v>314</v>
      </c>
      <c r="I2117" s="7">
        <v>0</v>
      </c>
      <c r="L2117" s="7">
        <v>5411649516</v>
      </c>
      <c r="M2117" t="s">
        <v>458</v>
      </c>
    </row>
    <row r="2118" spans="1:13" x14ac:dyDescent="0.25">
      <c r="A2118" t="s">
        <v>674</v>
      </c>
      <c r="B2118" t="s">
        <v>470</v>
      </c>
      <c r="C2118" t="s">
        <v>292</v>
      </c>
      <c r="D2118" t="s">
        <v>203</v>
      </c>
      <c r="E2118" t="s">
        <v>269</v>
      </c>
      <c r="F2118" t="s">
        <v>440</v>
      </c>
      <c r="G2118" s="8" t="s">
        <v>441</v>
      </c>
      <c r="H2118" t="s">
        <v>314</v>
      </c>
      <c r="I2118" s="7">
        <v>0</v>
      </c>
      <c r="L2118" s="7">
        <v>599483569520</v>
      </c>
      <c r="M2118" t="s">
        <v>458</v>
      </c>
    </row>
    <row r="2119" spans="1:13" x14ac:dyDescent="0.25">
      <c r="A2119" t="s">
        <v>675</v>
      </c>
      <c r="B2119" t="s">
        <v>470</v>
      </c>
      <c r="C2119" t="s">
        <v>292</v>
      </c>
      <c r="D2119" t="s">
        <v>306</v>
      </c>
      <c r="E2119" t="s">
        <v>270</v>
      </c>
      <c r="F2119" t="s">
        <v>440</v>
      </c>
      <c r="G2119" s="8" t="s">
        <v>441</v>
      </c>
      <c r="H2119" t="s">
        <v>314</v>
      </c>
      <c r="I2119" s="7">
        <v>0</v>
      </c>
      <c r="L2119" s="7">
        <v>9122399685</v>
      </c>
      <c r="M2119" t="s">
        <v>458</v>
      </c>
    </row>
    <row r="2120" spans="1:13" x14ac:dyDescent="0.25">
      <c r="A2120" t="s">
        <v>676</v>
      </c>
      <c r="B2120" t="s">
        <v>331</v>
      </c>
      <c r="C2120" t="s">
        <v>215</v>
      </c>
      <c r="D2120" t="s">
        <v>251</v>
      </c>
      <c r="E2120" t="s">
        <v>269</v>
      </c>
      <c r="F2120" t="s">
        <v>440</v>
      </c>
      <c r="G2120" s="8" t="s">
        <v>441</v>
      </c>
      <c r="H2120" t="s">
        <v>314</v>
      </c>
      <c r="I2120" s="7">
        <v>0</v>
      </c>
      <c r="L2120" s="7">
        <v>310261377494</v>
      </c>
      <c r="M2120" t="s">
        <v>458</v>
      </c>
    </row>
    <row r="2121" spans="1:13" x14ac:dyDescent="0.25">
      <c r="A2121" t="s">
        <v>677</v>
      </c>
      <c r="B2121" t="s">
        <v>331</v>
      </c>
      <c r="C2121" t="s">
        <v>215</v>
      </c>
      <c r="D2121" t="s">
        <v>216</v>
      </c>
      <c r="E2121" t="s">
        <v>269</v>
      </c>
      <c r="F2121" t="s">
        <v>440</v>
      </c>
      <c r="G2121" s="8" t="s">
        <v>441</v>
      </c>
      <c r="H2121" t="s">
        <v>314</v>
      </c>
      <c r="I2121" s="7">
        <v>0</v>
      </c>
      <c r="L2121" s="7">
        <v>15226914126</v>
      </c>
      <c r="M2121" t="s">
        <v>458</v>
      </c>
    </row>
    <row r="2122" spans="1:13" x14ac:dyDescent="0.25">
      <c r="A2122" t="s">
        <v>678</v>
      </c>
      <c r="B2122" t="s">
        <v>331</v>
      </c>
      <c r="C2122" t="s">
        <v>215</v>
      </c>
      <c r="D2122" t="s">
        <v>217</v>
      </c>
      <c r="E2122" t="s">
        <v>269</v>
      </c>
      <c r="F2122" t="s">
        <v>440</v>
      </c>
      <c r="G2122" s="8" t="s">
        <v>441</v>
      </c>
      <c r="H2122" t="s">
        <v>314</v>
      </c>
      <c r="I2122" s="7">
        <v>0</v>
      </c>
      <c r="L2122" s="7">
        <v>67671087956</v>
      </c>
      <c r="M2122" t="s">
        <v>458</v>
      </c>
    </row>
    <row r="2123" spans="1:13" x14ac:dyDescent="0.25">
      <c r="A2123" t="s">
        <v>679</v>
      </c>
      <c r="B2123" t="s">
        <v>333</v>
      </c>
      <c r="C2123" t="s">
        <v>533</v>
      </c>
      <c r="D2123" t="s">
        <v>203</v>
      </c>
      <c r="E2123" t="s">
        <v>269</v>
      </c>
      <c r="F2123" t="s">
        <v>440</v>
      </c>
      <c r="G2123" s="8" t="s">
        <v>441</v>
      </c>
      <c r="H2123" t="s">
        <v>314</v>
      </c>
      <c r="I2123" s="7">
        <v>0</v>
      </c>
      <c r="L2123" s="7">
        <v>60695593000</v>
      </c>
      <c r="M2123" t="s">
        <v>458</v>
      </c>
    </row>
    <row r="2124" spans="1:13" x14ac:dyDescent="0.25">
      <c r="A2124" t="s">
        <v>680</v>
      </c>
      <c r="B2124" t="s">
        <v>471</v>
      </c>
      <c r="C2124" t="s">
        <v>219</v>
      </c>
      <c r="D2124" t="s">
        <v>203</v>
      </c>
      <c r="E2124" t="s">
        <v>269</v>
      </c>
      <c r="F2124" t="s">
        <v>440</v>
      </c>
      <c r="G2124" s="8" t="s">
        <v>441</v>
      </c>
      <c r="H2124" t="s">
        <v>314</v>
      </c>
      <c r="I2124" s="7">
        <v>0</v>
      </c>
      <c r="L2124" s="7">
        <v>278736778404</v>
      </c>
      <c r="M2124" t="s">
        <v>458</v>
      </c>
    </row>
    <row r="2125" spans="1:13" x14ac:dyDescent="0.25">
      <c r="A2125" t="s">
        <v>681</v>
      </c>
      <c r="B2125" t="s">
        <v>471</v>
      </c>
      <c r="C2125" t="s">
        <v>219</v>
      </c>
      <c r="D2125" t="s">
        <v>457</v>
      </c>
      <c r="E2125" t="s">
        <v>270</v>
      </c>
      <c r="F2125" t="s">
        <v>440</v>
      </c>
      <c r="G2125" s="8" t="s">
        <v>441</v>
      </c>
      <c r="H2125" t="s">
        <v>314</v>
      </c>
      <c r="I2125" s="7">
        <v>0</v>
      </c>
      <c r="L2125" s="7">
        <v>150706287</v>
      </c>
      <c r="M2125" t="s">
        <v>458</v>
      </c>
    </row>
    <row r="2126" spans="1:13" x14ac:dyDescent="0.25">
      <c r="A2126" t="s">
        <v>682</v>
      </c>
      <c r="B2126" t="s">
        <v>471</v>
      </c>
      <c r="C2126" t="s">
        <v>219</v>
      </c>
      <c r="D2126" t="s">
        <v>381</v>
      </c>
      <c r="E2126" t="s">
        <v>270</v>
      </c>
      <c r="F2126" t="s">
        <v>440</v>
      </c>
      <c r="G2126" s="8" t="s">
        <v>441</v>
      </c>
      <c r="H2126" t="s">
        <v>314</v>
      </c>
      <c r="I2126" s="7">
        <v>633656</v>
      </c>
      <c r="L2126" s="7">
        <v>1331924172</v>
      </c>
      <c r="M2126" t="s">
        <v>458</v>
      </c>
    </row>
    <row r="2127" spans="1:13" x14ac:dyDescent="0.25">
      <c r="A2127" t="s">
        <v>683</v>
      </c>
      <c r="B2127" t="s">
        <v>472</v>
      </c>
      <c r="C2127" t="s">
        <v>220</v>
      </c>
      <c r="D2127" t="s">
        <v>221</v>
      </c>
      <c r="E2127" t="s">
        <v>270</v>
      </c>
      <c r="F2127" t="s">
        <v>440</v>
      </c>
      <c r="G2127" s="8" t="s">
        <v>441</v>
      </c>
      <c r="H2127" t="s">
        <v>314</v>
      </c>
      <c r="I2127" s="7">
        <v>0</v>
      </c>
      <c r="L2127" s="7">
        <v>210379447000</v>
      </c>
      <c r="M2127" t="s">
        <v>458</v>
      </c>
    </row>
    <row r="2128" spans="1:13" x14ac:dyDescent="0.25">
      <c r="A2128" t="s">
        <v>684</v>
      </c>
      <c r="B2128" t="s">
        <v>472</v>
      </c>
      <c r="C2128" t="s">
        <v>220</v>
      </c>
      <c r="D2128" t="s">
        <v>222</v>
      </c>
      <c r="E2128" t="s">
        <v>270</v>
      </c>
      <c r="F2128" t="s">
        <v>440</v>
      </c>
      <c r="G2128" s="8" t="s">
        <v>441</v>
      </c>
      <c r="H2128" t="s">
        <v>314</v>
      </c>
      <c r="I2128" s="7">
        <v>0</v>
      </c>
      <c r="L2128" s="7">
        <v>35195197000</v>
      </c>
      <c r="M2128" t="s">
        <v>458</v>
      </c>
    </row>
    <row r="2129" spans="1:13" x14ac:dyDescent="0.25">
      <c r="A2129" t="s">
        <v>685</v>
      </c>
      <c r="B2129" t="s">
        <v>472</v>
      </c>
      <c r="C2129" t="s">
        <v>220</v>
      </c>
      <c r="D2129" t="s">
        <v>223</v>
      </c>
      <c r="E2129" t="s">
        <v>270</v>
      </c>
      <c r="F2129" t="s">
        <v>440</v>
      </c>
      <c r="G2129" s="8" t="s">
        <v>441</v>
      </c>
      <c r="H2129" t="s">
        <v>314</v>
      </c>
      <c r="I2129" s="7">
        <v>0</v>
      </c>
      <c r="L2129" s="7">
        <v>54187851000</v>
      </c>
      <c r="M2129" t="s">
        <v>458</v>
      </c>
    </row>
    <row r="2130" spans="1:13" x14ac:dyDescent="0.25">
      <c r="A2130" t="s">
        <v>686</v>
      </c>
      <c r="B2130" t="s">
        <v>472</v>
      </c>
      <c r="C2130" t="s">
        <v>220</v>
      </c>
      <c r="D2130" t="s">
        <v>224</v>
      </c>
      <c r="E2130" t="s">
        <v>270</v>
      </c>
      <c r="F2130" t="s">
        <v>440</v>
      </c>
      <c r="G2130" s="8" t="s">
        <v>441</v>
      </c>
      <c r="H2130" t="s">
        <v>314</v>
      </c>
      <c r="I2130" s="7">
        <v>0</v>
      </c>
      <c r="L2130" s="7">
        <v>3835522000</v>
      </c>
      <c r="M2130" t="s">
        <v>458</v>
      </c>
    </row>
    <row r="2131" spans="1:13" x14ac:dyDescent="0.25">
      <c r="A2131" t="s">
        <v>687</v>
      </c>
      <c r="B2131" t="s">
        <v>472</v>
      </c>
      <c r="C2131" t="s">
        <v>220</v>
      </c>
      <c r="D2131" t="s">
        <v>305</v>
      </c>
      <c r="E2131" t="s">
        <v>270</v>
      </c>
      <c r="F2131" t="s">
        <v>440</v>
      </c>
      <c r="G2131" s="8" t="s">
        <v>441</v>
      </c>
      <c r="H2131" t="s">
        <v>314</v>
      </c>
      <c r="I2131" s="7">
        <v>0</v>
      </c>
      <c r="L2131" s="7">
        <v>0</v>
      </c>
      <c r="M2131" t="s">
        <v>458</v>
      </c>
    </row>
    <row r="2132" spans="1:13" x14ac:dyDescent="0.25">
      <c r="A2132" t="s">
        <v>688</v>
      </c>
      <c r="B2132" t="s">
        <v>472</v>
      </c>
      <c r="C2132" t="s">
        <v>220</v>
      </c>
      <c r="D2132" t="s">
        <v>203</v>
      </c>
      <c r="E2132" t="s">
        <v>269</v>
      </c>
      <c r="F2132" t="s">
        <v>440</v>
      </c>
      <c r="G2132" s="8" t="s">
        <v>441</v>
      </c>
      <c r="H2132" t="s">
        <v>314</v>
      </c>
      <c r="I2132" s="7">
        <v>0</v>
      </c>
      <c r="L2132" s="7">
        <v>150910896000</v>
      </c>
      <c r="M2132" t="s">
        <v>458</v>
      </c>
    </row>
    <row r="2133" spans="1:13" x14ac:dyDescent="0.25">
      <c r="A2133" t="s">
        <v>689</v>
      </c>
      <c r="B2133" t="s">
        <v>473</v>
      </c>
      <c r="C2133" t="s">
        <v>225</v>
      </c>
      <c r="D2133" t="s">
        <v>366</v>
      </c>
      <c r="E2133" t="s">
        <v>270</v>
      </c>
      <c r="F2133" t="s">
        <v>440</v>
      </c>
      <c r="G2133" s="8" t="s">
        <v>441</v>
      </c>
      <c r="H2133" t="s">
        <v>314</v>
      </c>
      <c r="I2133" s="7">
        <v>0</v>
      </c>
      <c r="L2133" s="7">
        <v>3439632410</v>
      </c>
      <c r="M2133" t="s">
        <v>458</v>
      </c>
    </row>
    <row r="2134" spans="1:13" x14ac:dyDescent="0.25">
      <c r="A2134" t="s">
        <v>690</v>
      </c>
      <c r="B2134" t="s">
        <v>473</v>
      </c>
      <c r="C2134" t="s">
        <v>225</v>
      </c>
      <c r="D2134" t="s">
        <v>367</v>
      </c>
      <c r="E2134" t="s">
        <v>270</v>
      </c>
      <c r="F2134" t="s">
        <v>440</v>
      </c>
      <c r="G2134" s="8" t="s">
        <v>441</v>
      </c>
      <c r="H2134" t="s">
        <v>314</v>
      </c>
      <c r="I2134" s="7">
        <v>0</v>
      </c>
      <c r="L2134" s="7">
        <v>3601903742</v>
      </c>
      <c r="M2134" t="s">
        <v>458</v>
      </c>
    </row>
    <row r="2135" spans="1:13" x14ac:dyDescent="0.25">
      <c r="A2135" t="s">
        <v>691</v>
      </c>
      <c r="B2135" t="s">
        <v>473</v>
      </c>
      <c r="C2135" t="s">
        <v>225</v>
      </c>
      <c r="D2135" t="s">
        <v>373</v>
      </c>
      <c r="E2135" t="s">
        <v>270</v>
      </c>
      <c r="F2135" t="s">
        <v>440</v>
      </c>
      <c r="G2135" s="8" t="s">
        <v>441</v>
      </c>
      <c r="H2135" t="s">
        <v>314</v>
      </c>
      <c r="I2135" s="7">
        <v>0</v>
      </c>
      <c r="L2135" s="7">
        <v>2032897322</v>
      </c>
      <c r="M2135" t="s">
        <v>458</v>
      </c>
    </row>
    <row r="2136" spans="1:13" x14ac:dyDescent="0.25">
      <c r="A2136" t="s">
        <v>692</v>
      </c>
      <c r="B2136" t="s">
        <v>473</v>
      </c>
      <c r="C2136" t="s">
        <v>225</v>
      </c>
      <c r="D2136" t="s">
        <v>203</v>
      </c>
      <c r="E2136" t="s">
        <v>269</v>
      </c>
      <c r="F2136" t="s">
        <v>440</v>
      </c>
      <c r="G2136" s="8" t="s">
        <v>441</v>
      </c>
      <c r="H2136" t="s">
        <v>314</v>
      </c>
      <c r="I2136" s="7">
        <v>0</v>
      </c>
      <c r="L2136" s="7">
        <v>983182712065</v>
      </c>
      <c r="M2136" t="s">
        <v>458</v>
      </c>
    </row>
    <row r="2137" spans="1:13" x14ac:dyDescent="0.25">
      <c r="A2137" t="s">
        <v>693</v>
      </c>
      <c r="B2137" t="s">
        <v>474</v>
      </c>
      <c r="C2137" t="s">
        <v>226</v>
      </c>
      <c r="D2137" t="s">
        <v>227</v>
      </c>
      <c r="E2137" t="s">
        <v>270</v>
      </c>
      <c r="F2137" t="s">
        <v>440</v>
      </c>
      <c r="G2137" s="8" t="s">
        <v>441</v>
      </c>
      <c r="H2137" t="s">
        <v>314</v>
      </c>
      <c r="I2137" s="7">
        <v>0</v>
      </c>
      <c r="L2137" s="7">
        <v>1565286544</v>
      </c>
      <c r="M2137" t="s">
        <v>458</v>
      </c>
    </row>
    <row r="2138" spans="1:13" x14ac:dyDescent="0.25">
      <c r="A2138" t="s">
        <v>694</v>
      </c>
      <c r="B2138" t="s">
        <v>474</v>
      </c>
      <c r="C2138" t="s">
        <v>226</v>
      </c>
      <c r="D2138" t="s">
        <v>301</v>
      </c>
      <c r="E2138" t="s">
        <v>270</v>
      </c>
      <c r="F2138" t="s">
        <v>440</v>
      </c>
      <c r="G2138" s="8" t="s">
        <v>441</v>
      </c>
      <c r="H2138" t="s">
        <v>314</v>
      </c>
      <c r="I2138" s="7">
        <v>0</v>
      </c>
      <c r="L2138" s="7">
        <v>4154359457</v>
      </c>
      <c r="M2138" t="s">
        <v>458</v>
      </c>
    </row>
    <row r="2139" spans="1:13" x14ac:dyDescent="0.25">
      <c r="A2139" t="s">
        <v>695</v>
      </c>
      <c r="B2139" t="s">
        <v>474</v>
      </c>
      <c r="C2139" t="s">
        <v>226</v>
      </c>
      <c r="D2139" t="s">
        <v>229</v>
      </c>
      <c r="E2139" t="s">
        <v>270</v>
      </c>
      <c r="F2139" t="s">
        <v>440</v>
      </c>
      <c r="G2139" s="8" t="s">
        <v>441</v>
      </c>
      <c r="H2139" t="s">
        <v>314</v>
      </c>
      <c r="I2139" s="7">
        <v>0</v>
      </c>
      <c r="L2139" s="7">
        <v>4178737190</v>
      </c>
      <c r="M2139" t="s">
        <v>458</v>
      </c>
    </row>
    <row r="2140" spans="1:13" x14ac:dyDescent="0.25">
      <c r="A2140" t="s">
        <v>696</v>
      </c>
      <c r="B2140" t="s">
        <v>474</v>
      </c>
      <c r="C2140" t="s">
        <v>226</v>
      </c>
      <c r="D2140" t="s">
        <v>230</v>
      </c>
      <c r="E2140" t="s">
        <v>270</v>
      </c>
      <c r="F2140" t="s">
        <v>440</v>
      </c>
      <c r="G2140" s="8" t="s">
        <v>441</v>
      </c>
      <c r="H2140" t="s">
        <v>314</v>
      </c>
      <c r="I2140" s="7">
        <v>0</v>
      </c>
      <c r="L2140" s="7">
        <v>46078829939</v>
      </c>
      <c r="M2140" t="s">
        <v>458</v>
      </c>
    </row>
    <row r="2141" spans="1:13" x14ac:dyDescent="0.25">
      <c r="A2141" t="s">
        <v>697</v>
      </c>
      <c r="B2141" t="s">
        <v>474</v>
      </c>
      <c r="C2141" t="s">
        <v>226</v>
      </c>
      <c r="D2141" t="s">
        <v>231</v>
      </c>
      <c r="E2141" t="s">
        <v>270</v>
      </c>
      <c r="F2141" t="s">
        <v>440</v>
      </c>
      <c r="G2141" s="8" t="s">
        <v>441</v>
      </c>
      <c r="H2141" t="s">
        <v>314</v>
      </c>
      <c r="I2141" s="7">
        <v>0</v>
      </c>
      <c r="L2141" s="7">
        <v>733170416</v>
      </c>
      <c r="M2141" t="s">
        <v>458</v>
      </c>
    </row>
    <row r="2142" spans="1:13" x14ac:dyDescent="0.25">
      <c r="A2142" t="s">
        <v>698</v>
      </c>
      <c r="B2142" t="s">
        <v>474</v>
      </c>
      <c r="C2142" t="s">
        <v>226</v>
      </c>
      <c r="D2142" t="s">
        <v>232</v>
      </c>
      <c r="E2142" t="s">
        <v>270</v>
      </c>
      <c r="F2142" t="s">
        <v>440</v>
      </c>
      <c r="G2142" s="8" t="s">
        <v>441</v>
      </c>
      <c r="H2142" t="s">
        <v>314</v>
      </c>
      <c r="I2142" s="7">
        <v>0</v>
      </c>
      <c r="L2142" s="7">
        <v>4596812359</v>
      </c>
      <c r="M2142" t="s">
        <v>458</v>
      </c>
    </row>
    <row r="2143" spans="1:13" x14ac:dyDescent="0.25">
      <c r="A2143" t="s">
        <v>699</v>
      </c>
      <c r="B2143" t="s">
        <v>474</v>
      </c>
      <c r="C2143" t="s">
        <v>226</v>
      </c>
      <c r="D2143" t="s">
        <v>233</v>
      </c>
      <c r="E2143" t="s">
        <v>270</v>
      </c>
      <c r="F2143" t="s">
        <v>440</v>
      </c>
      <c r="G2143" s="8" t="s">
        <v>441</v>
      </c>
      <c r="H2143" t="s">
        <v>314</v>
      </c>
      <c r="I2143" s="7">
        <v>0</v>
      </c>
      <c r="L2143" s="7">
        <v>6739103718</v>
      </c>
      <c r="M2143" t="s">
        <v>458</v>
      </c>
    </row>
    <row r="2144" spans="1:13" x14ac:dyDescent="0.25">
      <c r="A2144" t="s">
        <v>700</v>
      </c>
      <c r="B2144" t="s">
        <v>474</v>
      </c>
      <c r="C2144" t="s">
        <v>226</v>
      </c>
      <c r="D2144" t="s">
        <v>234</v>
      </c>
      <c r="E2144" t="s">
        <v>270</v>
      </c>
      <c r="F2144" t="s">
        <v>440</v>
      </c>
      <c r="G2144" s="8" t="s">
        <v>441</v>
      </c>
      <c r="H2144" t="s">
        <v>314</v>
      </c>
      <c r="I2144" s="7">
        <v>0</v>
      </c>
      <c r="L2144" s="7">
        <v>8239367205</v>
      </c>
      <c r="M2144" t="s">
        <v>458</v>
      </c>
    </row>
    <row r="2145" spans="1:13" x14ac:dyDescent="0.25">
      <c r="A2145" t="s">
        <v>701</v>
      </c>
      <c r="B2145" t="s">
        <v>474</v>
      </c>
      <c r="C2145" t="s">
        <v>226</v>
      </c>
      <c r="D2145" t="s">
        <v>235</v>
      </c>
      <c r="E2145" t="s">
        <v>270</v>
      </c>
      <c r="F2145" t="s">
        <v>440</v>
      </c>
      <c r="G2145" s="8" t="s">
        <v>441</v>
      </c>
      <c r="H2145" t="s">
        <v>314</v>
      </c>
      <c r="I2145" s="7">
        <v>0</v>
      </c>
      <c r="L2145" s="7">
        <v>7955312120</v>
      </c>
      <c r="M2145" t="s">
        <v>458</v>
      </c>
    </row>
    <row r="2146" spans="1:13" x14ac:dyDescent="0.25">
      <c r="A2146" t="s">
        <v>702</v>
      </c>
      <c r="B2146" t="s">
        <v>474</v>
      </c>
      <c r="C2146" t="s">
        <v>226</v>
      </c>
      <c r="D2146" t="s">
        <v>570</v>
      </c>
      <c r="E2146" t="s">
        <v>270</v>
      </c>
      <c r="F2146" t="s">
        <v>440</v>
      </c>
      <c r="G2146" s="8" t="s">
        <v>441</v>
      </c>
      <c r="H2146" t="s">
        <v>314</v>
      </c>
      <c r="I2146" s="7">
        <v>0</v>
      </c>
      <c r="L2146" s="7">
        <v>186808058</v>
      </c>
      <c r="M2146" t="s">
        <v>458</v>
      </c>
    </row>
    <row r="2147" spans="1:13" x14ac:dyDescent="0.25">
      <c r="A2147" t="s">
        <v>703</v>
      </c>
      <c r="B2147" t="s">
        <v>475</v>
      </c>
      <c r="C2147" t="s">
        <v>236</v>
      </c>
      <c r="D2147" t="s">
        <v>628</v>
      </c>
      <c r="E2147" t="s">
        <v>270</v>
      </c>
      <c r="F2147" t="s">
        <v>440</v>
      </c>
      <c r="G2147" s="8" t="s">
        <v>441</v>
      </c>
      <c r="H2147" t="s">
        <v>314</v>
      </c>
      <c r="I2147" s="7">
        <v>0</v>
      </c>
      <c r="L2147" s="7">
        <v>33391986272</v>
      </c>
      <c r="M2147" t="s">
        <v>458</v>
      </c>
    </row>
    <row r="2148" spans="1:13" x14ac:dyDescent="0.25">
      <c r="A2148" t="s">
        <v>704</v>
      </c>
      <c r="B2148" t="s">
        <v>475</v>
      </c>
      <c r="C2148" t="s">
        <v>236</v>
      </c>
      <c r="D2148" t="s">
        <v>629</v>
      </c>
      <c r="E2148" t="s">
        <v>270</v>
      </c>
      <c r="F2148" t="s">
        <v>440</v>
      </c>
      <c r="G2148" s="8" t="s">
        <v>441</v>
      </c>
      <c r="H2148" t="s">
        <v>314</v>
      </c>
      <c r="I2148" s="7">
        <v>0</v>
      </c>
      <c r="L2148" s="7">
        <v>28433897982</v>
      </c>
      <c r="M2148" t="s">
        <v>458</v>
      </c>
    </row>
    <row r="2149" spans="1:13" x14ac:dyDescent="0.25">
      <c r="A2149" t="s">
        <v>705</v>
      </c>
      <c r="B2149" t="s">
        <v>475</v>
      </c>
      <c r="C2149" t="s">
        <v>236</v>
      </c>
      <c r="D2149" t="s">
        <v>630</v>
      </c>
      <c r="E2149" t="s">
        <v>270</v>
      </c>
      <c r="F2149" t="s">
        <v>440</v>
      </c>
      <c r="G2149" s="8" t="s">
        <v>441</v>
      </c>
      <c r="H2149" t="s">
        <v>314</v>
      </c>
      <c r="I2149" s="7">
        <v>0</v>
      </c>
      <c r="L2149" s="7">
        <v>41655996484</v>
      </c>
      <c r="M2149" t="s">
        <v>458</v>
      </c>
    </row>
    <row r="2150" spans="1:13" x14ac:dyDescent="0.25">
      <c r="A2150" t="s">
        <v>706</v>
      </c>
      <c r="B2150" t="s">
        <v>475</v>
      </c>
      <c r="C2150" t="s">
        <v>236</v>
      </c>
      <c r="D2150" t="s">
        <v>631</v>
      </c>
      <c r="E2150" t="s">
        <v>270</v>
      </c>
      <c r="F2150" t="s">
        <v>440</v>
      </c>
      <c r="G2150" s="8" t="s">
        <v>441</v>
      </c>
      <c r="H2150" t="s">
        <v>314</v>
      </c>
      <c r="I2150" s="7">
        <v>0</v>
      </c>
      <c r="L2150" s="7">
        <v>17683096128</v>
      </c>
      <c r="M2150" t="s">
        <v>458</v>
      </c>
    </row>
    <row r="2151" spans="1:13" x14ac:dyDescent="0.25">
      <c r="A2151" t="s">
        <v>707</v>
      </c>
      <c r="B2151" t="s">
        <v>475</v>
      </c>
      <c r="C2151" t="s">
        <v>236</v>
      </c>
      <c r="D2151" t="s">
        <v>632</v>
      </c>
      <c r="E2151" t="s">
        <v>269</v>
      </c>
      <c r="F2151" t="s">
        <v>440</v>
      </c>
      <c r="G2151" s="8" t="s">
        <v>441</v>
      </c>
      <c r="H2151" t="s">
        <v>314</v>
      </c>
      <c r="I2151" s="7">
        <v>0</v>
      </c>
      <c r="L2151" s="7">
        <v>38791266538</v>
      </c>
      <c r="M2151" t="s">
        <v>458</v>
      </c>
    </row>
    <row r="2152" spans="1:13" x14ac:dyDescent="0.25">
      <c r="A2152" t="s">
        <v>708</v>
      </c>
      <c r="B2152" t="s">
        <v>476</v>
      </c>
      <c r="C2152" t="s">
        <v>237</v>
      </c>
      <c r="D2152" t="s">
        <v>242</v>
      </c>
      <c r="E2152" t="s">
        <v>270</v>
      </c>
      <c r="F2152" t="s">
        <v>440</v>
      </c>
      <c r="G2152" s="8" t="s">
        <v>441</v>
      </c>
      <c r="H2152" t="s">
        <v>314</v>
      </c>
      <c r="I2152" s="7">
        <v>1455</v>
      </c>
      <c r="L2152" s="7">
        <v>77422761</v>
      </c>
      <c r="M2152" t="s">
        <v>458</v>
      </c>
    </row>
    <row r="2153" spans="1:13" x14ac:dyDescent="0.25">
      <c r="A2153" t="s">
        <v>709</v>
      </c>
      <c r="B2153" t="s">
        <v>476</v>
      </c>
      <c r="C2153" t="s">
        <v>237</v>
      </c>
      <c r="D2153" t="s">
        <v>228</v>
      </c>
      <c r="E2153" t="s">
        <v>270</v>
      </c>
      <c r="F2153" t="s">
        <v>440</v>
      </c>
      <c r="G2153" s="8" t="s">
        <v>441</v>
      </c>
      <c r="H2153" t="s">
        <v>314</v>
      </c>
      <c r="I2153" s="7">
        <v>0</v>
      </c>
      <c r="L2153" s="7">
        <v>2672173342</v>
      </c>
      <c r="M2153" t="s">
        <v>458</v>
      </c>
    </row>
    <row r="2154" spans="1:13" x14ac:dyDescent="0.25">
      <c r="A2154" t="s">
        <v>710</v>
      </c>
      <c r="B2154" t="s">
        <v>476</v>
      </c>
      <c r="C2154" t="s">
        <v>237</v>
      </c>
      <c r="D2154" t="s">
        <v>464</v>
      </c>
      <c r="E2154" t="s">
        <v>270</v>
      </c>
      <c r="F2154" t="s">
        <v>440</v>
      </c>
      <c r="G2154" s="8" t="s">
        <v>441</v>
      </c>
      <c r="H2154" t="s">
        <v>314</v>
      </c>
      <c r="I2154" s="7">
        <v>127056</v>
      </c>
      <c r="L2154" s="7">
        <v>1120256617</v>
      </c>
      <c r="M2154" t="s">
        <v>458</v>
      </c>
    </row>
    <row r="2155" spans="1:13" x14ac:dyDescent="0.25">
      <c r="A2155" t="s">
        <v>711</v>
      </c>
      <c r="B2155" t="s">
        <v>476</v>
      </c>
      <c r="C2155" t="s">
        <v>237</v>
      </c>
      <c r="D2155" t="s">
        <v>238</v>
      </c>
      <c r="E2155" t="s">
        <v>270</v>
      </c>
      <c r="F2155" s="8" t="s">
        <v>440</v>
      </c>
      <c r="G2155" s="8" t="s">
        <v>441</v>
      </c>
      <c r="H2155" t="s">
        <v>314</v>
      </c>
      <c r="I2155" s="7">
        <v>0</v>
      </c>
      <c r="L2155" s="7">
        <v>858542993</v>
      </c>
      <c r="M2155" t="s">
        <v>458</v>
      </c>
    </row>
    <row r="2156" spans="1:13" x14ac:dyDescent="0.25">
      <c r="A2156" t="s">
        <v>712</v>
      </c>
      <c r="B2156" t="s">
        <v>476</v>
      </c>
      <c r="C2156" t="s">
        <v>237</v>
      </c>
      <c r="D2156" t="s">
        <v>239</v>
      </c>
      <c r="E2156" t="s">
        <v>270</v>
      </c>
      <c r="F2156" s="8" t="s">
        <v>440</v>
      </c>
      <c r="G2156" s="8" t="s">
        <v>441</v>
      </c>
      <c r="H2156" t="s">
        <v>314</v>
      </c>
      <c r="I2156" s="7">
        <v>1064085</v>
      </c>
      <c r="L2156" s="7">
        <v>857579764</v>
      </c>
      <c r="M2156" t="s">
        <v>458</v>
      </c>
    </row>
    <row r="2157" spans="1:13" x14ac:dyDescent="0.25">
      <c r="A2157" t="s">
        <v>713</v>
      </c>
      <c r="B2157" t="s">
        <v>476</v>
      </c>
      <c r="C2157" t="s">
        <v>237</v>
      </c>
      <c r="D2157" t="s">
        <v>240</v>
      </c>
      <c r="E2157" t="s">
        <v>270</v>
      </c>
      <c r="F2157" s="8" t="s">
        <v>440</v>
      </c>
      <c r="G2157" s="8" t="s">
        <v>441</v>
      </c>
      <c r="H2157" t="s">
        <v>314</v>
      </c>
      <c r="I2157" s="7">
        <v>113290</v>
      </c>
      <c r="L2157" s="7">
        <v>93471759</v>
      </c>
      <c r="M2157" t="s">
        <v>458</v>
      </c>
    </row>
    <row r="2158" spans="1:13" x14ac:dyDescent="0.25">
      <c r="A2158" t="s">
        <v>714</v>
      </c>
      <c r="B2158" t="s">
        <v>476</v>
      </c>
      <c r="C2158" t="s">
        <v>237</v>
      </c>
      <c r="D2158" t="s">
        <v>241</v>
      </c>
      <c r="E2158" t="s">
        <v>270</v>
      </c>
      <c r="F2158" t="s">
        <v>440</v>
      </c>
      <c r="G2158" s="8" t="s">
        <v>441</v>
      </c>
      <c r="H2158" t="s">
        <v>314</v>
      </c>
      <c r="I2158" s="7">
        <v>1489</v>
      </c>
      <c r="L2158" s="7">
        <v>53446428</v>
      </c>
      <c r="M2158" t="s">
        <v>458</v>
      </c>
    </row>
    <row r="2159" spans="1:13" x14ac:dyDescent="0.25">
      <c r="A2159" t="s">
        <v>715</v>
      </c>
      <c r="B2159" t="s">
        <v>477</v>
      </c>
      <c r="C2159" t="s">
        <v>243</v>
      </c>
      <c r="D2159" t="s">
        <v>378</v>
      </c>
      <c r="E2159" t="s">
        <v>270</v>
      </c>
      <c r="F2159" s="8" t="s">
        <v>440</v>
      </c>
      <c r="G2159" s="8" t="s">
        <v>441</v>
      </c>
      <c r="H2159" t="s">
        <v>314</v>
      </c>
      <c r="I2159" s="7">
        <v>0</v>
      </c>
      <c r="L2159" s="7">
        <v>3795039921</v>
      </c>
      <c r="M2159" t="s">
        <v>458</v>
      </c>
    </row>
    <row r="2160" spans="1:13" x14ac:dyDescent="0.25">
      <c r="A2160" t="s">
        <v>716</v>
      </c>
      <c r="B2160" t="s">
        <v>477</v>
      </c>
      <c r="C2160" t="s">
        <v>243</v>
      </c>
      <c r="D2160" t="s">
        <v>360</v>
      </c>
      <c r="E2160" t="s">
        <v>270</v>
      </c>
      <c r="F2160" t="s">
        <v>440</v>
      </c>
      <c r="G2160" s="8" t="s">
        <v>441</v>
      </c>
      <c r="H2160" t="s">
        <v>314</v>
      </c>
      <c r="I2160" s="7">
        <v>0</v>
      </c>
      <c r="L2160" s="7">
        <v>4697527012</v>
      </c>
      <c r="M2160" t="s">
        <v>458</v>
      </c>
    </row>
    <row r="2161" spans="1:13" x14ac:dyDescent="0.25">
      <c r="A2161" t="s">
        <v>717</v>
      </c>
      <c r="B2161" t="s">
        <v>477</v>
      </c>
      <c r="C2161" t="s">
        <v>243</v>
      </c>
      <c r="D2161" t="s">
        <v>581</v>
      </c>
      <c r="E2161" t="s">
        <v>270</v>
      </c>
      <c r="F2161" s="8" t="s">
        <v>440</v>
      </c>
      <c r="G2161" s="8" t="s">
        <v>441</v>
      </c>
      <c r="H2161" t="s">
        <v>314</v>
      </c>
      <c r="I2161" s="7">
        <v>0</v>
      </c>
      <c r="L2161" s="7">
        <v>89940181951</v>
      </c>
      <c r="M2161" t="s">
        <v>458</v>
      </c>
    </row>
    <row r="2162" spans="1:13" x14ac:dyDescent="0.25">
      <c r="A2162" t="s">
        <v>718</v>
      </c>
      <c r="B2162" t="s">
        <v>246</v>
      </c>
      <c r="C2162" t="s">
        <v>246</v>
      </c>
      <c r="D2162" t="s">
        <v>203</v>
      </c>
      <c r="E2162" t="s">
        <v>269</v>
      </c>
      <c r="F2162" t="s">
        <v>440</v>
      </c>
      <c r="G2162" s="8" t="s">
        <v>441</v>
      </c>
      <c r="H2162" t="s">
        <v>314</v>
      </c>
      <c r="I2162" s="7">
        <v>0</v>
      </c>
      <c r="L2162" s="7">
        <v>42773601120</v>
      </c>
      <c r="M2162" t="s">
        <v>458</v>
      </c>
    </row>
    <row r="2163" spans="1:13" x14ac:dyDescent="0.25">
      <c r="A2163" t="s">
        <v>719</v>
      </c>
      <c r="B2163" t="s">
        <v>478</v>
      </c>
      <c r="C2163" t="s">
        <v>244</v>
      </c>
      <c r="D2163" t="s">
        <v>245</v>
      </c>
      <c r="E2163" t="s">
        <v>269</v>
      </c>
      <c r="F2163" t="s">
        <v>440</v>
      </c>
      <c r="G2163" s="8" t="s">
        <v>441</v>
      </c>
      <c r="H2163" t="s">
        <v>314</v>
      </c>
      <c r="I2163" s="7">
        <v>0</v>
      </c>
      <c r="L2163" s="7">
        <v>69558139000</v>
      </c>
      <c r="M2163" t="s">
        <v>458</v>
      </c>
    </row>
    <row r="2164" spans="1:13" x14ac:dyDescent="0.25">
      <c r="A2164" t="s">
        <v>720</v>
      </c>
      <c r="B2164" t="s">
        <v>478</v>
      </c>
      <c r="C2164" t="s">
        <v>244</v>
      </c>
      <c r="D2164" t="s">
        <v>460</v>
      </c>
      <c r="E2164" t="s">
        <v>269</v>
      </c>
      <c r="F2164" t="s">
        <v>440</v>
      </c>
      <c r="G2164" s="8" t="s">
        <v>441</v>
      </c>
      <c r="H2164" t="s">
        <v>314</v>
      </c>
      <c r="I2164" s="7">
        <v>0</v>
      </c>
      <c r="L2164" s="7">
        <v>40918920000</v>
      </c>
      <c r="M2164" t="s">
        <v>458</v>
      </c>
    </row>
    <row r="2165" spans="1:13" x14ac:dyDescent="0.25">
      <c r="A2165" t="s">
        <v>721</v>
      </c>
      <c r="B2165" t="s">
        <v>479</v>
      </c>
      <c r="C2165" t="s">
        <v>247</v>
      </c>
      <c r="D2165" t="s">
        <v>203</v>
      </c>
      <c r="E2165" t="s">
        <v>269</v>
      </c>
      <c r="F2165" t="s">
        <v>440</v>
      </c>
      <c r="G2165" s="8" t="s">
        <v>441</v>
      </c>
      <c r="H2165" t="s">
        <v>314</v>
      </c>
      <c r="I2165" s="7">
        <v>0</v>
      </c>
      <c r="L2165" s="7">
        <v>20401799000</v>
      </c>
      <c r="M2165" t="s">
        <v>458</v>
      </c>
    </row>
    <row r="2166" spans="1:13" x14ac:dyDescent="0.25">
      <c r="A2166" t="s">
        <v>722</v>
      </c>
      <c r="B2166" t="s">
        <v>480</v>
      </c>
      <c r="C2166" t="s">
        <v>268</v>
      </c>
      <c r="D2166" t="s">
        <v>203</v>
      </c>
      <c r="E2166" t="s">
        <v>269</v>
      </c>
      <c r="F2166" s="8" t="s">
        <v>440</v>
      </c>
      <c r="G2166" s="8" t="s">
        <v>441</v>
      </c>
      <c r="H2166" t="s">
        <v>314</v>
      </c>
      <c r="I2166" s="7">
        <v>0</v>
      </c>
      <c r="L2166" s="7">
        <v>14029578005</v>
      </c>
      <c r="M2166" t="s">
        <v>458</v>
      </c>
    </row>
    <row r="2167" spans="1:13" x14ac:dyDescent="0.25">
      <c r="A2167" t="s">
        <v>723</v>
      </c>
      <c r="B2167" t="s">
        <v>481</v>
      </c>
      <c r="C2167" t="s">
        <v>248</v>
      </c>
      <c r="D2167" t="s">
        <v>203</v>
      </c>
      <c r="E2167" t="s">
        <v>269</v>
      </c>
      <c r="F2167" s="8" t="s">
        <v>440</v>
      </c>
      <c r="G2167" s="8" t="s">
        <v>441</v>
      </c>
      <c r="H2167" t="s">
        <v>314</v>
      </c>
      <c r="I2167" s="7">
        <v>0</v>
      </c>
      <c r="L2167" s="7">
        <v>24360197000</v>
      </c>
      <c r="M2167" t="s">
        <v>458</v>
      </c>
    </row>
    <row r="2168" spans="1:13" x14ac:dyDescent="0.25">
      <c r="A2168" t="s">
        <v>724</v>
      </c>
      <c r="B2168" t="s">
        <v>482</v>
      </c>
      <c r="C2168" t="s">
        <v>249</v>
      </c>
      <c r="D2168" t="s">
        <v>203</v>
      </c>
      <c r="E2168" t="s">
        <v>269</v>
      </c>
      <c r="F2168" s="8" t="s">
        <v>440</v>
      </c>
      <c r="G2168" s="8" t="s">
        <v>441</v>
      </c>
      <c r="H2168" t="s">
        <v>314</v>
      </c>
      <c r="I2168" s="7">
        <v>0</v>
      </c>
      <c r="L2168" s="7">
        <v>91622025169</v>
      </c>
      <c r="M2168" t="s">
        <v>458</v>
      </c>
    </row>
    <row r="2169" spans="1:13" x14ac:dyDescent="0.25">
      <c r="A2169" t="s">
        <v>725</v>
      </c>
      <c r="B2169" t="s">
        <v>330</v>
      </c>
      <c r="C2169" t="s">
        <v>250</v>
      </c>
      <c r="D2169" t="s">
        <v>252</v>
      </c>
      <c r="E2169" t="s">
        <v>270</v>
      </c>
      <c r="F2169" s="8" t="s">
        <v>440</v>
      </c>
      <c r="G2169" s="8" t="s">
        <v>441</v>
      </c>
      <c r="H2169" t="s">
        <v>314</v>
      </c>
      <c r="I2169" s="7">
        <v>0</v>
      </c>
      <c r="L2169" s="7">
        <v>10772268571</v>
      </c>
      <c r="M2169" t="s">
        <v>458</v>
      </c>
    </row>
    <row r="2170" spans="1:13" x14ac:dyDescent="0.25">
      <c r="A2170" t="s">
        <v>726</v>
      </c>
      <c r="B2170" t="s">
        <v>330</v>
      </c>
      <c r="C2170" t="s">
        <v>250</v>
      </c>
      <c r="D2170" t="s">
        <v>253</v>
      </c>
      <c r="E2170" t="s">
        <v>270</v>
      </c>
      <c r="F2170" s="8" t="s">
        <v>440</v>
      </c>
      <c r="G2170" s="8" t="s">
        <v>441</v>
      </c>
      <c r="H2170" t="s">
        <v>314</v>
      </c>
      <c r="I2170" s="7">
        <v>0</v>
      </c>
      <c r="L2170" s="7">
        <v>3480752374</v>
      </c>
      <c r="M2170" t="s">
        <v>458</v>
      </c>
    </row>
    <row r="2171" spans="1:13" x14ac:dyDescent="0.25">
      <c r="A2171" t="s">
        <v>727</v>
      </c>
      <c r="B2171" t="s">
        <v>330</v>
      </c>
      <c r="C2171" t="s">
        <v>250</v>
      </c>
      <c r="D2171" t="s">
        <v>254</v>
      </c>
      <c r="E2171" t="s">
        <v>270</v>
      </c>
      <c r="F2171" s="8" t="s">
        <v>440</v>
      </c>
      <c r="G2171" s="8" t="s">
        <v>441</v>
      </c>
      <c r="H2171" t="s">
        <v>314</v>
      </c>
      <c r="I2171" s="7">
        <v>0</v>
      </c>
      <c r="L2171" s="7">
        <v>13604302435</v>
      </c>
      <c r="M2171" t="s">
        <v>458</v>
      </c>
    </row>
    <row r="2172" spans="1:13" x14ac:dyDescent="0.25">
      <c r="A2172" t="s">
        <v>728</v>
      </c>
      <c r="B2172" t="s">
        <v>330</v>
      </c>
      <c r="C2172" t="s">
        <v>250</v>
      </c>
      <c r="D2172" t="s">
        <v>633</v>
      </c>
      <c r="E2172" t="s">
        <v>269</v>
      </c>
      <c r="F2172" t="s">
        <v>440</v>
      </c>
      <c r="G2172" s="8" t="s">
        <v>441</v>
      </c>
      <c r="H2172" t="s">
        <v>314</v>
      </c>
      <c r="I2172" s="7">
        <v>0</v>
      </c>
      <c r="L2172" s="7">
        <v>1140113184125</v>
      </c>
      <c r="M2172" t="s">
        <v>458</v>
      </c>
    </row>
    <row r="2173" spans="1:13" x14ac:dyDescent="0.25">
      <c r="A2173" t="s">
        <v>729</v>
      </c>
      <c r="B2173" t="s">
        <v>330</v>
      </c>
      <c r="C2173" t="s">
        <v>250</v>
      </c>
      <c r="D2173" t="s">
        <v>634</v>
      </c>
      <c r="E2173" t="s">
        <v>269</v>
      </c>
      <c r="F2173" t="s">
        <v>440</v>
      </c>
      <c r="G2173" s="8" t="s">
        <v>441</v>
      </c>
      <c r="H2173" t="s">
        <v>314</v>
      </c>
      <c r="I2173" s="7">
        <v>0</v>
      </c>
      <c r="L2173" s="7">
        <v>237174933919</v>
      </c>
      <c r="M2173" t="s">
        <v>458</v>
      </c>
    </row>
    <row r="2174" spans="1:13" x14ac:dyDescent="0.25">
      <c r="A2174" t="s">
        <v>730</v>
      </c>
      <c r="B2174" t="s">
        <v>330</v>
      </c>
      <c r="C2174" t="s">
        <v>250</v>
      </c>
      <c r="D2174" t="s">
        <v>599</v>
      </c>
      <c r="E2174" t="s">
        <v>270</v>
      </c>
      <c r="F2174" t="s">
        <v>440</v>
      </c>
      <c r="G2174" s="8" t="s">
        <v>441</v>
      </c>
      <c r="H2174" t="s">
        <v>314</v>
      </c>
      <c r="I2174" s="7">
        <v>0</v>
      </c>
      <c r="L2174" s="7">
        <v>49186447</v>
      </c>
      <c r="M2174" t="s">
        <v>458</v>
      </c>
    </row>
    <row r="2175" spans="1:13" x14ac:dyDescent="0.25">
      <c r="A2175" t="s">
        <v>731</v>
      </c>
      <c r="B2175" t="s">
        <v>483</v>
      </c>
      <c r="C2175" t="s">
        <v>255</v>
      </c>
      <c r="D2175" t="s">
        <v>205</v>
      </c>
      <c r="E2175" t="s">
        <v>270</v>
      </c>
      <c r="F2175" t="s">
        <v>440</v>
      </c>
      <c r="G2175" s="8" t="s">
        <v>441</v>
      </c>
      <c r="H2175" t="s">
        <v>314</v>
      </c>
      <c r="I2175" s="7">
        <v>0</v>
      </c>
      <c r="L2175" s="7">
        <v>6917962126</v>
      </c>
      <c r="M2175" t="s">
        <v>458</v>
      </c>
    </row>
    <row r="2176" spans="1:13" x14ac:dyDescent="0.25">
      <c r="A2176" t="s">
        <v>733</v>
      </c>
      <c r="B2176" t="s">
        <v>636</v>
      </c>
      <c r="C2176" t="s">
        <v>635</v>
      </c>
      <c r="D2176" t="s">
        <v>304</v>
      </c>
      <c r="E2176" t="s">
        <v>270</v>
      </c>
      <c r="F2176" t="s">
        <v>440</v>
      </c>
      <c r="G2176" s="8" t="s">
        <v>441</v>
      </c>
      <c r="H2176" t="s">
        <v>314</v>
      </c>
      <c r="I2176" s="7">
        <v>0</v>
      </c>
      <c r="L2176" s="7">
        <v>4565783313</v>
      </c>
      <c r="M2176" t="s">
        <v>458</v>
      </c>
    </row>
    <row r="2177" spans="1:13" x14ac:dyDescent="0.25">
      <c r="A2177" t="s">
        <v>734</v>
      </c>
      <c r="B2177" t="s">
        <v>636</v>
      </c>
      <c r="C2177" t="s">
        <v>635</v>
      </c>
      <c r="D2177" t="s">
        <v>303</v>
      </c>
      <c r="E2177" t="s">
        <v>270</v>
      </c>
      <c r="F2177" t="s">
        <v>440</v>
      </c>
      <c r="G2177" s="8" t="s">
        <v>441</v>
      </c>
      <c r="H2177" t="s">
        <v>314</v>
      </c>
      <c r="I2177" s="7">
        <v>0</v>
      </c>
      <c r="L2177" s="7">
        <v>3476303006</v>
      </c>
      <c r="M2177" t="s">
        <v>458</v>
      </c>
    </row>
    <row r="2178" spans="1:13" x14ac:dyDescent="0.25">
      <c r="A2178" t="s">
        <v>735</v>
      </c>
      <c r="B2178" t="s">
        <v>636</v>
      </c>
      <c r="C2178" t="s">
        <v>635</v>
      </c>
      <c r="D2178" t="s">
        <v>302</v>
      </c>
      <c r="E2178" t="s">
        <v>270</v>
      </c>
      <c r="F2178" s="8" t="s">
        <v>440</v>
      </c>
      <c r="G2178" s="8" t="s">
        <v>441</v>
      </c>
      <c r="H2178" t="s">
        <v>314</v>
      </c>
      <c r="I2178" s="7">
        <v>0</v>
      </c>
      <c r="L2178" s="7">
        <v>2100767205</v>
      </c>
      <c r="M2178" t="s">
        <v>458</v>
      </c>
    </row>
    <row r="2179" spans="1:13" x14ac:dyDescent="0.25">
      <c r="A2179" t="s">
        <v>736</v>
      </c>
      <c r="B2179" t="s">
        <v>636</v>
      </c>
      <c r="C2179" t="s">
        <v>635</v>
      </c>
      <c r="D2179" t="s">
        <v>205</v>
      </c>
      <c r="E2179" t="s">
        <v>270</v>
      </c>
      <c r="F2179" s="8" t="s">
        <v>440</v>
      </c>
      <c r="G2179" s="8" t="s">
        <v>441</v>
      </c>
      <c r="H2179" t="s">
        <v>314</v>
      </c>
      <c r="I2179" s="7">
        <v>0</v>
      </c>
      <c r="L2179" s="7">
        <v>20886055390</v>
      </c>
      <c r="M2179" t="s">
        <v>458</v>
      </c>
    </row>
    <row r="2180" spans="1:13" x14ac:dyDescent="0.25">
      <c r="A2180" t="s">
        <v>737</v>
      </c>
      <c r="B2180" t="s">
        <v>636</v>
      </c>
      <c r="C2180" t="s">
        <v>635</v>
      </c>
      <c r="D2180" t="s">
        <v>203</v>
      </c>
      <c r="E2180" t="s">
        <v>269</v>
      </c>
      <c r="F2180" s="8" t="s">
        <v>440</v>
      </c>
      <c r="G2180" s="8" t="s">
        <v>441</v>
      </c>
      <c r="H2180" t="s">
        <v>314</v>
      </c>
      <c r="I2180" s="7">
        <v>0</v>
      </c>
      <c r="L2180" s="7">
        <v>1256491994424</v>
      </c>
      <c r="M2180" t="s">
        <v>458</v>
      </c>
    </row>
    <row r="2181" spans="1:13" x14ac:dyDescent="0.25">
      <c r="A2181" t="s">
        <v>738</v>
      </c>
      <c r="B2181" t="s">
        <v>484</v>
      </c>
      <c r="C2181" t="s">
        <v>256</v>
      </c>
      <c r="D2181" t="s">
        <v>208</v>
      </c>
      <c r="E2181" t="s">
        <v>270</v>
      </c>
      <c r="F2181" t="s">
        <v>440</v>
      </c>
      <c r="G2181" s="8" t="s">
        <v>441</v>
      </c>
      <c r="H2181" t="s">
        <v>314</v>
      </c>
      <c r="I2181" s="7">
        <v>0</v>
      </c>
      <c r="L2181" s="7">
        <v>429346911</v>
      </c>
      <c r="M2181" t="s">
        <v>458</v>
      </c>
    </row>
    <row r="2182" spans="1:13" x14ac:dyDescent="0.25">
      <c r="A2182" t="s">
        <v>739</v>
      </c>
      <c r="B2182" t="s">
        <v>484</v>
      </c>
      <c r="C2182" t="s">
        <v>256</v>
      </c>
      <c r="D2182" t="s">
        <v>209</v>
      </c>
      <c r="E2182" t="s">
        <v>270</v>
      </c>
      <c r="F2182" t="s">
        <v>440</v>
      </c>
      <c r="G2182" s="8" t="s">
        <v>441</v>
      </c>
      <c r="H2182" t="s">
        <v>314</v>
      </c>
      <c r="I2182" s="7">
        <v>0</v>
      </c>
      <c r="L2182" s="7">
        <v>630379359</v>
      </c>
      <c r="M2182" t="s">
        <v>458</v>
      </c>
    </row>
    <row r="2183" spans="1:13" x14ac:dyDescent="0.25">
      <c r="A2183" t="s">
        <v>740</v>
      </c>
      <c r="B2183" t="s">
        <v>484</v>
      </c>
      <c r="C2183" t="s">
        <v>256</v>
      </c>
      <c r="D2183" t="s">
        <v>203</v>
      </c>
      <c r="E2183" t="s">
        <v>269</v>
      </c>
      <c r="F2183" t="s">
        <v>440</v>
      </c>
      <c r="G2183" s="8" t="s">
        <v>441</v>
      </c>
      <c r="H2183" t="s">
        <v>314</v>
      </c>
      <c r="I2183" s="7">
        <v>0</v>
      </c>
      <c r="L2183" s="7">
        <v>88224453830</v>
      </c>
      <c r="M2183" t="s">
        <v>458</v>
      </c>
    </row>
    <row r="2184" spans="1:13" x14ac:dyDescent="0.25">
      <c r="A2184" t="s">
        <v>741</v>
      </c>
      <c r="B2184" t="s">
        <v>485</v>
      </c>
      <c r="C2184" t="s">
        <v>257</v>
      </c>
      <c r="D2184" t="s">
        <v>258</v>
      </c>
      <c r="E2184" t="s">
        <v>270</v>
      </c>
      <c r="F2184" s="8" t="s">
        <v>440</v>
      </c>
      <c r="G2184" s="8" t="s">
        <v>441</v>
      </c>
      <c r="H2184" t="s">
        <v>314</v>
      </c>
      <c r="I2184" s="7">
        <v>0</v>
      </c>
      <c r="L2184" s="7">
        <v>2398957441</v>
      </c>
      <c r="M2184" t="s">
        <v>458</v>
      </c>
    </row>
    <row r="2185" spans="1:13" x14ac:dyDescent="0.25">
      <c r="A2185" t="s">
        <v>742</v>
      </c>
      <c r="B2185" t="s">
        <v>485</v>
      </c>
      <c r="C2185" t="s">
        <v>257</v>
      </c>
      <c r="D2185" t="s">
        <v>259</v>
      </c>
      <c r="E2185" t="s">
        <v>270</v>
      </c>
      <c r="F2185" s="8" t="s">
        <v>440</v>
      </c>
      <c r="G2185" s="8" t="s">
        <v>441</v>
      </c>
      <c r="H2185" t="s">
        <v>314</v>
      </c>
      <c r="I2185" s="7">
        <v>0</v>
      </c>
      <c r="L2185" s="7">
        <v>87556207</v>
      </c>
      <c r="M2185" t="s">
        <v>458</v>
      </c>
    </row>
    <row r="2186" spans="1:13" x14ac:dyDescent="0.25">
      <c r="A2186" t="s">
        <v>743</v>
      </c>
      <c r="B2186" t="s">
        <v>485</v>
      </c>
      <c r="C2186" t="s">
        <v>257</v>
      </c>
      <c r="D2186" t="s">
        <v>260</v>
      </c>
      <c r="E2186" t="s">
        <v>270</v>
      </c>
      <c r="F2186" s="8" t="s">
        <v>440</v>
      </c>
      <c r="G2186" s="8" t="s">
        <v>441</v>
      </c>
      <c r="H2186" t="s">
        <v>314</v>
      </c>
      <c r="I2186" s="7">
        <v>0</v>
      </c>
      <c r="L2186" s="7">
        <v>145097351</v>
      </c>
      <c r="M2186" t="s">
        <v>458</v>
      </c>
    </row>
    <row r="2187" spans="1:13" x14ac:dyDescent="0.25">
      <c r="A2187" t="s">
        <v>744</v>
      </c>
      <c r="B2187" t="s">
        <v>485</v>
      </c>
      <c r="C2187" t="s">
        <v>257</v>
      </c>
      <c r="D2187" t="s">
        <v>261</v>
      </c>
      <c r="E2187" t="s">
        <v>270</v>
      </c>
      <c r="F2187" t="s">
        <v>440</v>
      </c>
      <c r="G2187" s="8" t="s">
        <v>441</v>
      </c>
      <c r="H2187" t="s">
        <v>314</v>
      </c>
      <c r="I2187" s="7">
        <v>0</v>
      </c>
      <c r="L2187" s="7">
        <v>88988160</v>
      </c>
      <c r="M2187" t="s">
        <v>458</v>
      </c>
    </row>
    <row r="2188" spans="1:13" x14ac:dyDescent="0.25">
      <c r="A2188" t="s">
        <v>749</v>
      </c>
      <c r="B2188" t="s">
        <v>332</v>
      </c>
      <c r="C2188" t="s">
        <v>266</v>
      </c>
      <c r="D2188" t="s">
        <v>267</v>
      </c>
      <c r="E2188" t="s">
        <v>270</v>
      </c>
      <c r="F2188" t="s">
        <v>440</v>
      </c>
      <c r="G2188" s="8" t="s">
        <v>441</v>
      </c>
      <c r="H2188" t="s">
        <v>314</v>
      </c>
      <c r="I2188" s="7">
        <v>0</v>
      </c>
      <c r="L2188" s="7">
        <v>2421364394</v>
      </c>
      <c r="M2188" t="s">
        <v>458</v>
      </c>
    </row>
    <row r="2189" spans="1:13" x14ac:dyDescent="0.25">
      <c r="A2189" t="s">
        <v>750</v>
      </c>
      <c r="B2189" t="s">
        <v>332</v>
      </c>
      <c r="C2189" t="s">
        <v>266</v>
      </c>
      <c r="D2189" t="s">
        <v>590</v>
      </c>
      <c r="E2189" t="s">
        <v>270</v>
      </c>
      <c r="F2189" t="s">
        <v>440</v>
      </c>
      <c r="G2189" s="8" t="s">
        <v>441</v>
      </c>
      <c r="H2189" t="s">
        <v>314</v>
      </c>
      <c r="I2189" s="7">
        <v>2035678</v>
      </c>
      <c r="L2189" s="7">
        <v>1946905414</v>
      </c>
      <c r="M2189" t="s">
        <v>458</v>
      </c>
    </row>
    <row r="2190" spans="1:13" x14ac:dyDescent="0.25">
      <c r="A2190" t="s">
        <v>751</v>
      </c>
      <c r="B2190" t="s">
        <v>332</v>
      </c>
      <c r="C2190" t="s">
        <v>266</v>
      </c>
      <c r="D2190" t="s">
        <v>582</v>
      </c>
      <c r="E2190" t="s">
        <v>270</v>
      </c>
      <c r="F2190" s="8" t="s">
        <v>440</v>
      </c>
      <c r="G2190" s="8" t="s">
        <v>441</v>
      </c>
      <c r="H2190" t="s">
        <v>314</v>
      </c>
      <c r="I2190" s="7">
        <v>96486</v>
      </c>
      <c r="L2190" s="7">
        <v>102527329</v>
      </c>
      <c r="M2190" t="s">
        <v>458</v>
      </c>
    </row>
    <row r="2191" spans="1:13" x14ac:dyDescent="0.25">
      <c r="A2191" t="s">
        <v>752</v>
      </c>
      <c r="B2191" t="s">
        <v>332</v>
      </c>
      <c r="C2191" t="s">
        <v>266</v>
      </c>
      <c r="D2191" t="s">
        <v>203</v>
      </c>
      <c r="E2191" t="s">
        <v>269</v>
      </c>
      <c r="F2191" s="8" t="s">
        <v>440</v>
      </c>
      <c r="G2191" s="8" t="s">
        <v>441</v>
      </c>
      <c r="H2191" t="s">
        <v>314</v>
      </c>
      <c r="I2191" s="7">
        <v>290990783</v>
      </c>
      <c r="L2191" s="7">
        <v>260926476812</v>
      </c>
      <c r="M2191" t="s">
        <v>458</v>
      </c>
    </row>
    <row r="2192" spans="1:13" x14ac:dyDescent="0.25">
      <c r="A2192" t="s">
        <v>753</v>
      </c>
      <c r="B2192" t="s">
        <v>487</v>
      </c>
      <c r="C2192" t="s">
        <v>207</v>
      </c>
      <c r="D2192" t="s">
        <v>208</v>
      </c>
      <c r="E2192" t="s">
        <v>270</v>
      </c>
      <c r="F2192" s="8" t="s">
        <v>440</v>
      </c>
      <c r="G2192" s="8" t="s">
        <v>441</v>
      </c>
      <c r="H2192" t="s">
        <v>314</v>
      </c>
      <c r="I2192" s="7">
        <v>0</v>
      </c>
      <c r="L2192" s="7">
        <v>2389556713</v>
      </c>
      <c r="M2192" t="s">
        <v>458</v>
      </c>
    </row>
    <row r="2193" spans="1:13" x14ac:dyDescent="0.25">
      <c r="A2193" t="s">
        <v>754</v>
      </c>
      <c r="B2193" t="s">
        <v>487</v>
      </c>
      <c r="C2193" t="s">
        <v>207</v>
      </c>
      <c r="D2193" t="s">
        <v>209</v>
      </c>
      <c r="E2193" t="s">
        <v>270</v>
      </c>
      <c r="F2193" t="s">
        <v>440</v>
      </c>
      <c r="G2193" s="8" t="s">
        <v>441</v>
      </c>
      <c r="H2193" t="s">
        <v>314</v>
      </c>
      <c r="I2193" s="7">
        <v>0</v>
      </c>
      <c r="L2193" s="7">
        <v>5701620841</v>
      </c>
      <c r="M2193" t="s">
        <v>458</v>
      </c>
    </row>
    <row r="2194" spans="1:13" x14ac:dyDescent="0.25">
      <c r="A2194" t="s">
        <v>755</v>
      </c>
      <c r="B2194" t="s">
        <v>487</v>
      </c>
      <c r="C2194" t="s">
        <v>207</v>
      </c>
      <c r="D2194" t="s">
        <v>210</v>
      </c>
      <c r="E2194" t="s">
        <v>270</v>
      </c>
      <c r="F2194" t="s">
        <v>440</v>
      </c>
      <c r="G2194" s="8" t="s">
        <v>441</v>
      </c>
      <c r="H2194" t="s">
        <v>314</v>
      </c>
      <c r="I2194" s="7">
        <v>0</v>
      </c>
      <c r="L2194" s="7">
        <v>326696832</v>
      </c>
      <c r="M2194" t="s">
        <v>458</v>
      </c>
    </row>
    <row r="2195" spans="1:13" x14ac:dyDescent="0.25">
      <c r="A2195" t="s">
        <v>756</v>
      </c>
      <c r="B2195" t="s">
        <v>487</v>
      </c>
      <c r="C2195" t="s">
        <v>207</v>
      </c>
      <c r="D2195" t="s">
        <v>211</v>
      </c>
      <c r="E2195" t="s">
        <v>269</v>
      </c>
      <c r="F2195" t="s">
        <v>440</v>
      </c>
      <c r="G2195" s="8" t="s">
        <v>441</v>
      </c>
      <c r="H2195" t="s">
        <v>314</v>
      </c>
      <c r="I2195" s="7">
        <v>33545136</v>
      </c>
      <c r="L2195" s="7">
        <v>370042694916</v>
      </c>
      <c r="M2195" t="s">
        <v>458</v>
      </c>
    </row>
    <row r="2196" spans="1:13" x14ac:dyDescent="0.25">
      <c r="A2196" t="s">
        <v>757</v>
      </c>
      <c r="B2196" t="s">
        <v>487</v>
      </c>
      <c r="C2196" t="s">
        <v>207</v>
      </c>
      <c r="D2196" t="s">
        <v>385</v>
      </c>
      <c r="E2196" t="s">
        <v>270</v>
      </c>
      <c r="F2196" t="s">
        <v>440</v>
      </c>
      <c r="G2196" s="8" t="s">
        <v>441</v>
      </c>
      <c r="H2196" t="s">
        <v>314</v>
      </c>
      <c r="I2196" s="7">
        <v>0</v>
      </c>
      <c r="L2196" s="7">
        <v>777116048</v>
      </c>
      <c r="M2196" t="s">
        <v>458</v>
      </c>
    </row>
    <row r="2197" spans="1:13" x14ac:dyDescent="0.25">
      <c r="A2197" t="s">
        <v>665</v>
      </c>
      <c r="B2197" t="s">
        <v>469</v>
      </c>
      <c r="C2197" t="s">
        <v>212</v>
      </c>
      <c r="D2197" t="s">
        <v>213</v>
      </c>
      <c r="E2197" t="s">
        <v>270</v>
      </c>
      <c r="F2197" t="s">
        <v>445</v>
      </c>
      <c r="G2197" s="8" t="s">
        <v>446</v>
      </c>
      <c r="H2197" t="s">
        <v>315</v>
      </c>
      <c r="I2197" s="7">
        <v>0</v>
      </c>
      <c r="L2197" s="7">
        <v>1209774000</v>
      </c>
      <c r="M2197" t="s">
        <v>458</v>
      </c>
    </row>
    <row r="2198" spans="1:13" x14ac:dyDescent="0.25">
      <c r="A2198" t="s">
        <v>666</v>
      </c>
      <c r="B2198" t="s">
        <v>469</v>
      </c>
      <c r="C2198" t="s">
        <v>212</v>
      </c>
      <c r="D2198" t="s">
        <v>214</v>
      </c>
      <c r="E2198" t="s">
        <v>270</v>
      </c>
      <c r="F2198" t="s">
        <v>445</v>
      </c>
      <c r="G2198" s="8" t="s">
        <v>446</v>
      </c>
      <c r="H2198" t="s">
        <v>315</v>
      </c>
      <c r="I2198" s="7">
        <v>0</v>
      </c>
      <c r="L2198" s="7">
        <v>10185099000</v>
      </c>
      <c r="M2198" t="s">
        <v>458</v>
      </c>
    </row>
    <row r="2199" spans="1:13" x14ac:dyDescent="0.25">
      <c r="A2199" t="s">
        <v>667</v>
      </c>
      <c r="B2199" t="s">
        <v>469</v>
      </c>
      <c r="C2199" t="s">
        <v>212</v>
      </c>
      <c r="D2199" t="s">
        <v>370</v>
      </c>
      <c r="E2199" t="s">
        <v>270</v>
      </c>
      <c r="F2199" s="8" t="s">
        <v>445</v>
      </c>
      <c r="G2199" s="8" t="s">
        <v>446</v>
      </c>
      <c r="H2199" t="s">
        <v>315</v>
      </c>
      <c r="I2199" s="7">
        <v>0</v>
      </c>
      <c r="L2199" s="7">
        <v>7250762000</v>
      </c>
      <c r="M2199" t="s">
        <v>458</v>
      </c>
    </row>
    <row r="2200" spans="1:13" x14ac:dyDescent="0.25">
      <c r="A2200" t="s">
        <v>668</v>
      </c>
      <c r="B2200" t="s">
        <v>469</v>
      </c>
      <c r="C2200" t="s">
        <v>212</v>
      </c>
      <c r="D2200" t="s">
        <v>365</v>
      </c>
      <c r="E2200" t="s">
        <v>270</v>
      </c>
      <c r="F2200" s="8" t="s">
        <v>445</v>
      </c>
      <c r="G2200" s="8" t="s">
        <v>446</v>
      </c>
      <c r="H2200" t="s">
        <v>315</v>
      </c>
      <c r="I2200" s="7">
        <v>0</v>
      </c>
      <c r="L2200" s="7">
        <v>22153880000</v>
      </c>
      <c r="M2200" t="s">
        <v>458</v>
      </c>
    </row>
    <row r="2201" spans="1:13" x14ac:dyDescent="0.25">
      <c r="A2201" t="s">
        <v>669</v>
      </c>
      <c r="B2201" t="s">
        <v>469</v>
      </c>
      <c r="C2201" t="s">
        <v>212</v>
      </c>
      <c r="D2201" t="s">
        <v>364</v>
      </c>
      <c r="E2201" t="s">
        <v>270</v>
      </c>
      <c r="F2201" s="8" t="s">
        <v>445</v>
      </c>
      <c r="G2201" s="8" t="s">
        <v>446</v>
      </c>
      <c r="H2201" t="s">
        <v>315</v>
      </c>
      <c r="I2201" s="7">
        <v>0</v>
      </c>
      <c r="L2201" s="7">
        <v>31842258000</v>
      </c>
      <c r="M2201" t="s">
        <v>458</v>
      </c>
    </row>
    <row r="2202" spans="1:13" x14ac:dyDescent="0.25">
      <c r="A2202" t="s">
        <v>670</v>
      </c>
      <c r="B2202" t="s">
        <v>469</v>
      </c>
      <c r="C2202" t="s">
        <v>212</v>
      </c>
      <c r="D2202" t="s">
        <v>573</v>
      </c>
      <c r="E2202" t="s">
        <v>270</v>
      </c>
      <c r="F2202" t="s">
        <v>445</v>
      </c>
      <c r="G2202" s="8" t="s">
        <v>446</v>
      </c>
      <c r="H2202" t="s">
        <v>315</v>
      </c>
      <c r="I2202" s="7">
        <v>0</v>
      </c>
      <c r="L2202" s="7">
        <v>16763779000</v>
      </c>
      <c r="M2202" t="s">
        <v>458</v>
      </c>
    </row>
    <row r="2203" spans="1:13" x14ac:dyDescent="0.25">
      <c r="A2203" t="s">
        <v>671</v>
      </c>
      <c r="B2203" t="s">
        <v>469</v>
      </c>
      <c r="C2203" t="s">
        <v>212</v>
      </c>
      <c r="D2203" t="s">
        <v>362</v>
      </c>
      <c r="E2203" t="s">
        <v>270</v>
      </c>
      <c r="F2203" t="s">
        <v>445</v>
      </c>
      <c r="G2203" s="8" t="s">
        <v>446</v>
      </c>
      <c r="H2203" t="s">
        <v>315</v>
      </c>
      <c r="I2203" s="7">
        <v>0</v>
      </c>
      <c r="L2203" s="7">
        <v>58491556000</v>
      </c>
      <c r="M2203" t="s">
        <v>458</v>
      </c>
    </row>
    <row r="2204" spans="1:13" x14ac:dyDescent="0.25">
      <c r="A2204" t="s">
        <v>672</v>
      </c>
      <c r="B2204" t="s">
        <v>470</v>
      </c>
      <c r="C2204" t="s">
        <v>292</v>
      </c>
      <c r="D2204" t="s">
        <v>307</v>
      </c>
      <c r="E2204" t="s">
        <v>270</v>
      </c>
      <c r="F2204" t="s">
        <v>445</v>
      </c>
      <c r="G2204" s="8" t="s">
        <v>446</v>
      </c>
      <c r="H2204" t="s">
        <v>315</v>
      </c>
      <c r="I2204" s="7">
        <v>0</v>
      </c>
      <c r="L2204" s="7">
        <v>9764336905</v>
      </c>
      <c r="M2204" t="s">
        <v>458</v>
      </c>
    </row>
    <row r="2205" spans="1:13" x14ac:dyDescent="0.25">
      <c r="A2205" t="s">
        <v>673</v>
      </c>
      <c r="B2205" t="s">
        <v>470</v>
      </c>
      <c r="C2205" t="s">
        <v>292</v>
      </c>
      <c r="D2205" t="s">
        <v>206</v>
      </c>
      <c r="E2205" t="s">
        <v>270</v>
      </c>
      <c r="F2205" t="s">
        <v>445</v>
      </c>
      <c r="G2205" s="8" t="s">
        <v>446</v>
      </c>
      <c r="H2205" t="s">
        <v>315</v>
      </c>
      <c r="I2205" s="7">
        <v>0</v>
      </c>
      <c r="L2205" s="7">
        <v>5411649516</v>
      </c>
      <c r="M2205" t="s">
        <v>458</v>
      </c>
    </row>
    <row r="2206" spans="1:13" x14ac:dyDescent="0.25">
      <c r="A2206" t="s">
        <v>674</v>
      </c>
      <c r="B2206" t="s">
        <v>470</v>
      </c>
      <c r="C2206" t="s">
        <v>292</v>
      </c>
      <c r="D2206" t="s">
        <v>203</v>
      </c>
      <c r="E2206" t="s">
        <v>269</v>
      </c>
      <c r="F2206" t="s">
        <v>445</v>
      </c>
      <c r="G2206" s="8" t="s">
        <v>446</v>
      </c>
      <c r="H2206" t="s">
        <v>315</v>
      </c>
      <c r="I2206" s="7">
        <v>0</v>
      </c>
      <c r="L2206" s="7">
        <v>599483569520</v>
      </c>
      <c r="M2206" t="s">
        <v>458</v>
      </c>
    </row>
    <row r="2207" spans="1:13" x14ac:dyDescent="0.25">
      <c r="A2207" t="s">
        <v>675</v>
      </c>
      <c r="B2207" t="s">
        <v>470</v>
      </c>
      <c r="C2207" t="s">
        <v>292</v>
      </c>
      <c r="D2207" t="s">
        <v>306</v>
      </c>
      <c r="E2207" t="s">
        <v>270</v>
      </c>
      <c r="F2207" t="s">
        <v>445</v>
      </c>
      <c r="G2207" s="8" t="s">
        <v>446</v>
      </c>
      <c r="H2207" t="s">
        <v>315</v>
      </c>
      <c r="I2207" s="7">
        <v>0</v>
      </c>
      <c r="L2207" s="7">
        <v>9122399685</v>
      </c>
      <c r="M2207" t="s">
        <v>458</v>
      </c>
    </row>
    <row r="2208" spans="1:13" x14ac:dyDescent="0.25">
      <c r="A2208" t="s">
        <v>676</v>
      </c>
      <c r="B2208" t="s">
        <v>331</v>
      </c>
      <c r="C2208" t="s">
        <v>215</v>
      </c>
      <c r="D2208" t="s">
        <v>251</v>
      </c>
      <c r="E2208" t="s">
        <v>269</v>
      </c>
      <c r="F2208" s="8" t="s">
        <v>445</v>
      </c>
      <c r="G2208" s="8" t="s">
        <v>446</v>
      </c>
      <c r="H2208" t="s">
        <v>315</v>
      </c>
      <c r="I2208" s="7">
        <v>0</v>
      </c>
      <c r="L2208" s="7">
        <v>310261377494</v>
      </c>
      <c r="M2208" t="s">
        <v>458</v>
      </c>
    </row>
    <row r="2209" spans="1:13" x14ac:dyDescent="0.25">
      <c r="A2209" t="s">
        <v>677</v>
      </c>
      <c r="B2209" t="s">
        <v>331</v>
      </c>
      <c r="C2209" t="s">
        <v>215</v>
      </c>
      <c r="D2209" t="s">
        <v>216</v>
      </c>
      <c r="E2209" t="s">
        <v>269</v>
      </c>
      <c r="F2209" s="8" t="s">
        <v>445</v>
      </c>
      <c r="G2209" s="8" t="s">
        <v>446</v>
      </c>
      <c r="H2209" t="s">
        <v>315</v>
      </c>
      <c r="I2209" s="7">
        <v>0</v>
      </c>
      <c r="L2209" s="7">
        <v>15226914126</v>
      </c>
      <c r="M2209" t="s">
        <v>458</v>
      </c>
    </row>
    <row r="2210" spans="1:13" x14ac:dyDescent="0.25">
      <c r="A2210" t="s">
        <v>678</v>
      </c>
      <c r="B2210" t="s">
        <v>331</v>
      </c>
      <c r="C2210" t="s">
        <v>215</v>
      </c>
      <c r="D2210" t="s">
        <v>217</v>
      </c>
      <c r="E2210" t="s">
        <v>269</v>
      </c>
      <c r="F2210" s="8" t="s">
        <v>445</v>
      </c>
      <c r="G2210" s="8" t="s">
        <v>446</v>
      </c>
      <c r="H2210" t="s">
        <v>315</v>
      </c>
      <c r="I2210" s="7">
        <v>0</v>
      </c>
      <c r="L2210" s="7">
        <v>67671087956</v>
      </c>
      <c r="M2210" t="s">
        <v>458</v>
      </c>
    </row>
    <row r="2211" spans="1:13" x14ac:dyDescent="0.25">
      <c r="A2211" t="s">
        <v>679</v>
      </c>
      <c r="B2211" t="s">
        <v>333</v>
      </c>
      <c r="C2211" t="s">
        <v>533</v>
      </c>
      <c r="D2211" t="s">
        <v>203</v>
      </c>
      <c r="E2211" t="s">
        <v>269</v>
      </c>
      <c r="F2211" t="s">
        <v>445</v>
      </c>
      <c r="G2211" s="8" t="s">
        <v>446</v>
      </c>
      <c r="H2211" t="s">
        <v>315</v>
      </c>
      <c r="I2211" s="7">
        <v>0</v>
      </c>
      <c r="L2211" s="7">
        <v>60695593000</v>
      </c>
      <c r="M2211" t="s">
        <v>458</v>
      </c>
    </row>
    <row r="2212" spans="1:13" x14ac:dyDescent="0.25">
      <c r="A2212" t="s">
        <v>680</v>
      </c>
      <c r="B2212" t="s">
        <v>471</v>
      </c>
      <c r="C2212" t="s">
        <v>219</v>
      </c>
      <c r="D2212" t="s">
        <v>203</v>
      </c>
      <c r="E2212" t="s">
        <v>269</v>
      </c>
      <c r="F2212" t="s">
        <v>445</v>
      </c>
      <c r="G2212" s="8" t="s">
        <v>446</v>
      </c>
      <c r="H2212" t="s">
        <v>315</v>
      </c>
      <c r="I2212" s="7">
        <v>0</v>
      </c>
      <c r="L2212" s="7">
        <v>278736778404</v>
      </c>
      <c r="M2212" t="s">
        <v>458</v>
      </c>
    </row>
    <row r="2213" spans="1:13" x14ac:dyDescent="0.25">
      <c r="A2213" t="s">
        <v>681</v>
      </c>
      <c r="B2213" t="s">
        <v>471</v>
      </c>
      <c r="C2213" t="s">
        <v>219</v>
      </c>
      <c r="D2213" t="s">
        <v>457</v>
      </c>
      <c r="E2213" t="s">
        <v>270</v>
      </c>
      <c r="F2213" t="s">
        <v>445</v>
      </c>
      <c r="G2213" s="8" t="s">
        <v>446</v>
      </c>
      <c r="H2213" t="s">
        <v>315</v>
      </c>
      <c r="I2213" s="7">
        <v>0</v>
      </c>
      <c r="L2213" s="7">
        <v>150706287</v>
      </c>
      <c r="M2213" t="s">
        <v>458</v>
      </c>
    </row>
    <row r="2214" spans="1:13" x14ac:dyDescent="0.25">
      <c r="A2214" t="s">
        <v>682</v>
      </c>
      <c r="B2214" t="s">
        <v>471</v>
      </c>
      <c r="C2214" t="s">
        <v>219</v>
      </c>
      <c r="D2214" t="s">
        <v>381</v>
      </c>
      <c r="E2214" t="s">
        <v>270</v>
      </c>
      <c r="F2214" t="s">
        <v>445</v>
      </c>
      <c r="G2214" s="8" t="s">
        <v>446</v>
      </c>
      <c r="H2214" t="s">
        <v>315</v>
      </c>
      <c r="I2214" s="7">
        <v>0</v>
      </c>
      <c r="L2214" s="7">
        <v>1331924172</v>
      </c>
      <c r="M2214" t="s">
        <v>458</v>
      </c>
    </row>
    <row r="2215" spans="1:13" x14ac:dyDescent="0.25">
      <c r="A2215" t="s">
        <v>683</v>
      </c>
      <c r="B2215" t="s">
        <v>472</v>
      </c>
      <c r="C2215" t="s">
        <v>220</v>
      </c>
      <c r="D2215" t="s">
        <v>221</v>
      </c>
      <c r="E2215" t="s">
        <v>270</v>
      </c>
      <c r="F2215" t="s">
        <v>445</v>
      </c>
      <c r="G2215" s="8" t="s">
        <v>446</v>
      </c>
      <c r="H2215" t="s">
        <v>315</v>
      </c>
      <c r="I2215" s="7">
        <v>0</v>
      </c>
      <c r="L2215" s="7">
        <v>210379447000</v>
      </c>
      <c r="M2215" t="s">
        <v>458</v>
      </c>
    </row>
    <row r="2216" spans="1:13" x14ac:dyDescent="0.25">
      <c r="A2216" t="s">
        <v>684</v>
      </c>
      <c r="B2216" t="s">
        <v>472</v>
      </c>
      <c r="C2216" t="s">
        <v>220</v>
      </c>
      <c r="D2216" t="s">
        <v>222</v>
      </c>
      <c r="E2216" t="s">
        <v>270</v>
      </c>
      <c r="F2216" t="s">
        <v>445</v>
      </c>
      <c r="G2216" s="8" t="s">
        <v>446</v>
      </c>
      <c r="H2216" t="s">
        <v>315</v>
      </c>
      <c r="I2216" s="7">
        <v>0</v>
      </c>
      <c r="L2216" s="7">
        <v>35195197000</v>
      </c>
      <c r="M2216" t="s">
        <v>458</v>
      </c>
    </row>
    <row r="2217" spans="1:13" x14ac:dyDescent="0.25">
      <c r="A2217" t="s">
        <v>685</v>
      </c>
      <c r="B2217" t="s">
        <v>472</v>
      </c>
      <c r="C2217" t="s">
        <v>220</v>
      </c>
      <c r="D2217" t="s">
        <v>223</v>
      </c>
      <c r="E2217" t="s">
        <v>270</v>
      </c>
      <c r="F2217" t="s">
        <v>445</v>
      </c>
      <c r="G2217" s="8" t="s">
        <v>446</v>
      </c>
      <c r="H2217" t="s">
        <v>315</v>
      </c>
      <c r="I2217" s="7">
        <v>0</v>
      </c>
      <c r="L2217" s="7">
        <v>54187851000</v>
      </c>
      <c r="M2217" t="s">
        <v>458</v>
      </c>
    </row>
    <row r="2218" spans="1:13" x14ac:dyDescent="0.25">
      <c r="A2218" t="s">
        <v>686</v>
      </c>
      <c r="B2218" t="s">
        <v>472</v>
      </c>
      <c r="C2218" t="s">
        <v>220</v>
      </c>
      <c r="D2218" t="s">
        <v>224</v>
      </c>
      <c r="E2218" t="s">
        <v>270</v>
      </c>
      <c r="F2218" t="s">
        <v>445</v>
      </c>
      <c r="G2218" s="8" t="s">
        <v>446</v>
      </c>
      <c r="H2218" t="s">
        <v>315</v>
      </c>
      <c r="I2218" s="7">
        <v>0</v>
      </c>
      <c r="L2218" s="7">
        <v>3835522000</v>
      </c>
      <c r="M2218" t="s">
        <v>458</v>
      </c>
    </row>
    <row r="2219" spans="1:13" x14ac:dyDescent="0.25">
      <c r="A2219" t="s">
        <v>687</v>
      </c>
      <c r="B2219" t="s">
        <v>472</v>
      </c>
      <c r="C2219" t="s">
        <v>220</v>
      </c>
      <c r="D2219" t="s">
        <v>305</v>
      </c>
      <c r="E2219" t="s">
        <v>270</v>
      </c>
      <c r="F2219" t="s">
        <v>445</v>
      </c>
      <c r="G2219" s="8" t="s">
        <v>446</v>
      </c>
      <c r="H2219" t="s">
        <v>315</v>
      </c>
      <c r="I2219" s="7">
        <v>0</v>
      </c>
      <c r="L2219" s="7">
        <v>0</v>
      </c>
      <c r="M2219" t="s">
        <v>458</v>
      </c>
    </row>
    <row r="2220" spans="1:13" x14ac:dyDescent="0.25">
      <c r="A2220" t="s">
        <v>688</v>
      </c>
      <c r="B2220" t="s">
        <v>472</v>
      </c>
      <c r="C2220" t="s">
        <v>220</v>
      </c>
      <c r="D2220" t="s">
        <v>203</v>
      </c>
      <c r="E2220" t="s">
        <v>269</v>
      </c>
      <c r="F2220" t="s">
        <v>445</v>
      </c>
      <c r="G2220" s="8" t="s">
        <v>446</v>
      </c>
      <c r="H2220" t="s">
        <v>315</v>
      </c>
      <c r="I2220" s="7">
        <v>0</v>
      </c>
      <c r="L2220" s="7">
        <v>150910896000</v>
      </c>
      <c r="M2220" t="s">
        <v>458</v>
      </c>
    </row>
    <row r="2221" spans="1:13" x14ac:dyDescent="0.25">
      <c r="A2221" t="s">
        <v>689</v>
      </c>
      <c r="B2221" t="s">
        <v>473</v>
      </c>
      <c r="C2221" t="s">
        <v>225</v>
      </c>
      <c r="D2221" t="s">
        <v>366</v>
      </c>
      <c r="E2221" t="s">
        <v>270</v>
      </c>
      <c r="F2221" t="s">
        <v>445</v>
      </c>
      <c r="G2221" s="8" t="s">
        <v>446</v>
      </c>
      <c r="H2221" t="s">
        <v>315</v>
      </c>
      <c r="I2221" s="7">
        <v>0</v>
      </c>
      <c r="L2221" s="7">
        <v>3439632410</v>
      </c>
      <c r="M2221" t="s">
        <v>458</v>
      </c>
    </row>
    <row r="2222" spans="1:13" x14ac:dyDescent="0.25">
      <c r="A2222" t="s">
        <v>690</v>
      </c>
      <c r="B2222" t="s">
        <v>473</v>
      </c>
      <c r="C2222" t="s">
        <v>225</v>
      </c>
      <c r="D2222" t="s">
        <v>367</v>
      </c>
      <c r="E2222" t="s">
        <v>270</v>
      </c>
      <c r="F2222" t="s">
        <v>445</v>
      </c>
      <c r="G2222" s="8" t="s">
        <v>446</v>
      </c>
      <c r="H2222" t="s">
        <v>315</v>
      </c>
      <c r="I2222" s="7">
        <v>0</v>
      </c>
      <c r="L2222" s="7">
        <v>3601903742</v>
      </c>
      <c r="M2222" t="s">
        <v>458</v>
      </c>
    </row>
    <row r="2223" spans="1:13" x14ac:dyDescent="0.25">
      <c r="A2223" t="s">
        <v>691</v>
      </c>
      <c r="B2223" t="s">
        <v>473</v>
      </c>
      <c r="C2223" t="s">
        <v>225</v>
      </c>
      <c r="D2223" t="s">
        <v>373</v>
      </c>
      <c r="E2223" t="s">
        <v>270</v>
      </c>
      <c r="F2223" t="s">
        <v>445</v>
      </c>
      <c r="G2223" s="8" t="s">
        <v>446</v>
      </c>
      <c r="H2223" t="s">
        <v>315</v>
      </c>
      <c r="I2223" s="7">
        <v>0</v>
      </c>
      <c r="L2223" s="7">
        <v>2032897322</v>
      </c>
      <c r="M2223" t="s">
        <v>458</v>
      </c>
    </row>
    <row r="2224" spans="1:13" x14ac:dyDescent="0.25">
      <c r="A2224" t="s">
        <v>692</v>
      </c>
      <c r="B2224" t="s">
        <v>473</v>
      </c>
      <c r="C2224" t="s">
        <v>225</v>
      </c>
      <c r="D2224" t="s">
        <v>203</v>
      </c>
      <c r="E2224" t="s">
        <v>269</v>
      </c>
      <c r="F2224" t="s">
        <v>445</v>
      </c>
      <c r="G2224" s="8" t="s">
        <v>446</v>
      </c>
      <c r="H2224" t="s">
        <v>315</v>
      </c>
      <c r="I2224" s="7">
        <v>0</v>
      </c>
      <c r="L2224" s="7">
        <v>983182712065</v>
      </c>
      <c r="M2224" t="s">
        <v>458</v>
      </c>
    </row>
    <row r="2225" spans="1:13" x14ac:dyDescent="0.25">
      <c r="A2225" t="s">
        <v>693</v>
      </c>
      <c r="B2225" t="s">
        <v>474</v>
      </c>
      <c r="C2225" t="s">
        <v>226</v>
      </c>
      <c r="D2225" t="s">
        <v>227</v>
      </c>
      <c r="E2225" t="s">
        <v>270</v>
      </c>
      <c r="F2225" s="8" t="s">
        <v>445</v>
      </c>
      <c r="G2225" s="8" t="s">
        <v>446</v>
      </c>
      <c r="H2225" t="s">
        <v>315</v>
      </c>
      <c r="I2225" s="7">
        <v>0</v>
      </c>
      <c r="L2225" s="7">
        <v>1565286544</v>
      </c>
      <c r="M2225" t="s">
        <v>458</v>
      </c>
    </row>
    <row r="2226" spans="1:13" x14ac:dyDescent="0.25">
      <c r="A2226" t="s">
        <v>694</v>
      </c>
      <c r="B2226" t="s">
        <v>474</v>
      </c>
      <c r="C2226" t="s">
        <v>226</v>
      </c>
      <c r="D2226" t="s">
        <v>301</v>
      </c>
      <c r="E2226" t="s">
        <v>270</v>
      </c>
      <c r="F2226" s="8" t="s">
        <v>445</v>
      </c>
      <c r="G2226" s="8" t="s">
        <v>446</v>
      </c>
      <c r="H2226" t="s">
        <v>315</v>
      </c>
      <c r="I2226" s="7">
        <v>0</v>
      </c>
      <c r="L2226" s="7">
        <v>4154359457</v>
      </c>
      <c r="M2226" t="s">
        <v>458</v>
      </c>
    </row>
    <row r="2227" spans="1:13" x14ac:dyDescent="0.25">
      <c r="A2227" t="s">
        <v>695</v>
      </c>
      <c r="B2227" t="s">
        <v>474</v>
      </c>
      <c r="C2227" t="s">
        <v>226</v>
      </c>
      <c r="D2227" t="s">
        <v>229</v>
      </c>
      <c r="E2227" t="s">
        <v>270</v>
      </c>
      <c r="F2227" s="8" t="s">
        <v>445</v>
      </c>
      <c r="G2227" s="8" t="s">
        <v>446</v>
      </c>
      <c r="H2227" t="s">
        <v>315</v>
      </c>
      <c r="I2227" s="7">
        <v>0</v>
      </c>
      <c r="L2227" s="7">
        <v>4178737190</v>
      </c>
      <c r="M2227" t="s">
        <v>458</v>
      </c>
    </row>
    <row r="2228" spans="1:13" x14ac:dyDescent="0.25">
      <c r="A2228" t="s">
        <v>696</v>
      </c>
      <c r="B2228" t="s">
        <v>474</v>
      </c>
      <c r="C2228" t="s">
        <v>226</v>
      </c>
      <c r="D2228" t="s">
        <v>230</v>
      </c>
      <c r="E2228" t="s">
        <v>270</v>
      </c>
      <c r="F2228" t="s">
        <v>445</v>
      </c>
      <c r="G2228" s="8" t="s">
        <v>446</v>
      </c>
      <c r="H2228" t="s">
        <v>315</v>
      </c>
      <c r="I2228" s="7">
        <v>0</v>
      </c>
      <c r="L2228" s="7">
        <v>46078829939</v>
      </c>
      <c r="M2228" t="s">
        <v>458</v>
      </c>
    </row>
    <row r="2229" spans="1:13" x14ac:dyDescent="0.25">
      <c r="A2229" t="s">
        <v>697</v>
      </c>
      <c r="B2229" t="s">
        <v>474</v>
      </c>
      <c r="C2229" t="s">
        <v>226</v>
      </c>
      <c r="D2229" t="s">
        <v>231</v>
      </c>
      <c r="E2229" t="s">
        <v>270</v>
      </c>
      <c r="F2229" t="s">
        <v>445</v>
      </c>
      <c r="G2229" s="8" t="s">
        <v>446</v>
      </c>
      <c r="H2229" t="s">
        <v>315</v>
      </c>
      <c r="I2229" s="7">
        <v>0</v>
      </c>
      <c r="L2229" s="7">
        <v>733170416</v>
      </c>
      <c r="M2229" t="s">
        <v>458</v>
      </c>
    </row>
    <row r="2230" spans="1:13" x14ac:dyDescent="0.25">
      <c r="A2230" t="s">
        <v>698</v>
      </c>
      <c r="B2230" t="s">
        <v>474</v>
      </c>
      <c r="C2230" t="s">
        <v>226</v>
      </c>
      <c r="D2230" t="s">
        <v>232</v>
      </c>
      <c r="E2230" t="s">
        <v>270</v>
      </c>
      <c r="F2230" t="s">
        <v>445</v>
      </c>
      <c r="G2230" s="8" t="s">
        <v>446</v>
      </c>
      <c r="H2230" t="s">
        <v>315</v>
      </c>
      <c r="I2230" s="7">
        <v>0</v>
      </c>
      <c r="L2230" s="7">
        <v>4596812359</v>
      </c>
      <c r="M2230" t="s">
        <v>458</v>
      </c>
    </row>
    <row r="2231" spans="1:13" x14ac:dyDescent="0.25">
      <c r="A2231" t="s">
        <v>699</v>
      </c>
      <c r="B2231" t="s">
        <v>474</v>
      </c>
      <c r="C2231" t="s">
        <v>226</v>
      </c>
      <c r="D2231" t="s">
        <v>233</v>
      </c>
      <c r="E2231" t="s">
        <v>270</v>
      </c>
      <c r="F2231" t="s">
        <v>445</v>
      </c>
      <c r="G2231" s="8" t="s">
        <v>446</v>
      </c>
      <c r="H2231" t="s">
        <v>315</v>
      </c>
      <c r="I2231" s="7">
        <v>0</v>
      </c>
      <c r="L2231" s="7">
        <v>6739103718</v>
      </c>
      <c r="M2231" t="s">
        <v>458</v>
      </c>
    </row>
    <row r="2232" spans="1:13" x14ac:dyDescent="0.25">
      <c r="A2232" t="s">
        <v>700</v>
      </c>
      <c r="B2232" t="s">
        <v>474</v>
      </c>
      <c r="C2232" t="s">
        <v>226</v>
      </c>
      <c r="D2232" t="s">
        <v>234</v>
      </c>
      <c r="E2232" t="s">
        <v>270</v>
      </c>
      <c r="F2232" t="s">
        <v>445</v>
      </c>
      <c r="G2232" s="8" t="s">
        <v>446</v>
      </c>
      <c r="H2232" t="s">
        <v>315</v>
      </c>
      <c r="I2232" s="7">
        <v>0</v>
      </c>
      <c r="L2232" s="7">
        <v>8239367205</v>
      </c>
      <c r="M2232" t="s">
        <v>458</v>
      </c>
    </row>
    <row r="2233" spans="1:13" x14ac:dyDescent="0.25">
      <c r="A2233" t="s">
        <v>701</v>
      </c>
      <c r="B2233" t="s">
        <v>474</v>
      </c>
      <c r="C2233" t="s">
        <v>226</v>
      </c>
      <c r="D2233" t="s">
        <v>235</v>
      </c>
      <c r="E2233" t="s">
        <v>270</v>
      </c>
      <c r="F2233" t="s">
        <v>445</v>
      </c>
      <c r="G2233" s="8" t="s">
        <v>446</v>
      </c>
      <c r="H2233" t="s">
        <v>315</v>
      </c>
      <c r="I2233" s="7">
        <v>0</v>
      </c>
      <c r="L2233" s="7">
        <v>7955312120</v>
      </c>
      <c r="M2233" t="s">
        <v>458</v>
      </c>
    </row>
    <row r="2234" spans="1:13" x14ac:dyDescent="0.25">
      <c r="A2234" t="s">
        <v>702</v>
      </c>
      <c r="B2234" t="s">
        <v>474</v>
      </c>
      <c r="C2234" t="s">
        <v>226</v>
      </c>
      <c r="D2234" t="s">
        <v>570</v>
      </c>
      <c r="E2234" t="s">
        <v>270</v>
      </c>
      <c r="F2234" t="s">
        <v>445</v>
      </c>
      <c r="G2234" s="8" t="s">
        <v>446</v>
      </c>
      <c r="H2234" t="s">
        <v>315</v>
      </c>
      <c r="I2234" s="7">
        <v>0</v>
      </c>
      <c r="L2234" s="7">
        <v>186808058</v>
      </c>
      <c r="M2234" t="s">
        <v>458</v>
      </c>
    </row>
    <row r="2235" spans="1:13" x14ac:dyDescent="0.25">
      <c r="A2235" t="s">
        <v>703</v>
      </c>
      <c r="B2235" t="s">
        <v>475</v>
      </c>
      <c r="C2235" t="s">
        <v>236</v>
      </c>
      <c r="D2235" t="s">
        <v>628</v>
      </c>
      <c r="E2235" t="s">
        <v>270</v>
      </c>
      <c r="F2235" t="s">
        <v>445</v>
      </c>
      <c r="G2235" s="8" t="s">
        <v>446</v>
      </c>
      <c r="H2235" t="s">
        <v>315</v>
      </c>
      <c r="I2235" s="7">
        <v>0</v>
      </c>
      <c r="L2235" s="7">
        <v>33391986272</v>
      </c>
      <c r="M2235" t="s">
        <v>458</v>
      </c>
    </row>
    <row r="2236" spans="1:13" x14ac:dyDescent="0.25">
      <c r="A2236" t="s">
        <v>704</v>
      </c>
      <c r="B2236" t="s">
        <v>475</v>
      </c>
      <c r="C2236" t="s">
        <v>236</v>
      </c>
      <c r="D2236" t="s">
        <v>629</v>
      </c>
      <c r="E2236" t="s">
        <v>270</v>
      </c>
      <c r="F2236" t="s">
        <v>445</v>
      </c>
      <c r="G2236" s="8" t="s">
        <v>446</v>
      </c>
      <c r="H2236" t="s">
        <v>315</v>
      </c>
      <c r="I2236" s="7">
        <v>0</v>
      </c>
      <c r="L2236" s="7">
        <v>28433897982</v>
      </c>
      <c r="M2236" t="s">
        <v>458</v>
      </c>
    </row>
    <row r="2237" spans="1:13" x14ac:dyDescent="0.25">
      <c r="A2237" t="s">
        <v>705</v>
      </c>
      <c r="B2237" t="s">
        <v>475</v>
      </c>
      <c r="C2237" t="s">
        <v>236</v>
      </c>
      <c r="D2237" t="s">
        <v>630</v>
      </c>
      <c r="E2237" t="s">
        <v>270</v>
      </c>
      <c r="F2237" t="s">
        <v>445</v>
      </c>
      <c r="G2237" s="8" t="s">
        <v>446</v>
      </c>
      <c r="H2237" t="s">
        <v>315</v>
      </c>
      <c r="I2237" s="7">
        <v>0</v>
      </c>
      <c r="L2237" s="7">
        <v>41655996484</v>
      </c>
      <c r="M2237" t="s">
        <v>458</v>
      </c>
    </row>
    <row r="2238" spans="1:13" x14ac:dyDescent="0.25">
      <c r="A2238" t="s">
        <v>706</v>
      </c>
      <c r="B2238" t="s">
        <v>475</v>
      </c>
      <c r="C2238" t="s">
        <v>236</v>
      </c>
      <c r="D2238" t="s">
        <v>631</v>
      </c>
      <c r="E2238" t="s">
        <v>270</v>
      </c>
      <c r="F2238" t="s">
        <v>445</v>
      </c>
      <c r="G2238" s="8" t="s">
        <v>446</v>
      </c>
      <c r="H2238" t="s">
        <v>315</v>
      </c>
      <c r="I2238" s="7">
        <v>0</v>
      </c>
      <c r="L2238" s="7">
        <v>17683096128</v>
      </c>
      <c r="M2238" t="s">
        <v>458</v>
      </c>
    </row>
    <row r="2239" spans="1:13" x14ac:dyDescent="0.25">
      <c r="A2239" t="s">
        <v>707</v>
      </c>
      <c r="B2239" t="s">
        <v>475</v>
      </c>
      <c r="C2239" t="s">
        <v>236</v>
      </c>
      <c r="D2239" t="s">
        <v>632</v>
      </c>
      <c r="E2239" t="s">
        <v>269</v>
      </c>
      <c r="F2239" t="s">
        <v>445</v>
      </c>
      <c r="G2239" s="8" t="s">
        <v>446</v>
      </c>
      <c r="H2239" t="s">
        <v>315</v>
      </c>
      <c r="I2239" s="7">
        <v>0</v>
      </c>
      <c r="L2239" s="7">
        <v>38791266538</v>
      </c>
      <c r="M2239" t="s">
        <v>458</v>
      </c>
    </row>
    <row r="2240" spans="1:13" x14ac:dyDescent="0.25">
      <c r="A2240" t="s">
        <v>708</v>
      </c>
      <c r="B2240" t="s">
        <v>476</v>
      </c>
      <c r="C2240" t="s">
        <v>237</v>
      </c>
      <c r="D2240" t="s">
        <v>242</v>
      </c>
      <c r="E2240" t="s">
        <v>270</v>
      </c>
      <c r="F2240" t="s">
        <v>445</v>
      </c>
      <c r="G2240" s="8" t="s">
        <v>446</v>
      </c>
      <c r="H2240" t="s">
        <v>315</v>
      </c>
      <c r="I2240" s="7">
        <v>0</v>
      </c>
      <c r="L2240" s="7">
        <v>77422761</v>
      </c>
      <c r="M2240" t="s">
        <v>458</v>
      </c>
    </row>
    <row r="2241" spans="1:13" x14ac:dyDescent="0.25">
      <c r="A2241" t="s">
        <v>709</v>
      </c>
      <c r="B2241" t="s">
        <v>476</v>
      </c>
      <c r="C2241" t="s">
        <v>237</v>
      </c>
      <c r="D2241" t="s">
        <v>228</v>
      </c>
      <c r="E2241" t="s">
        <v>270</v>
      </c>
      <c r="F2241" t="s">
        <v>445</v>
      </c>
      <c r="G2241" s="8" t="s">
        <v>446</v>
      </c>
      <c r="H2241" t="s">
        <v>315</v>
      </c>
      <c r="I2241" s="7">
        <v>0</v>
      </c>
      <c r="L2241" s="7">
        <v>2672173342</v>
      </c>
      <c r="M2241" t="s">
        <v>458</v>
      </c>
    </row>
    <row r="2242" spans="1:13" x14ac:dyDescent="0.25">
      <c r="A2242" t="s">
        <v>710</v>
      </c>
      <c r="B2242" t="s">
        <v>476</v>
      </c>
      <c r="C2242" t="s">
        <v>237</v>
      </c>
      <c r="D2242" t="s">
        <v>464</v>
      </c>
      <c r="E2242" t="s">
        <v>270</v>
      </c>
      <c r="F2242" t="s">
        <v>445</v>
      </c>
      <c r="G2242" s="8" t="s">
        <v>446</v>
      </c>
      <c r="H2242" t="s">
        <v>315</v>
      </c>
      <c r="I2242" s="7">
        <v>0</v>
      </c>
      <c r="L2242" s="7">
        <v>1120256617</v>
      </c>
      <c r="M2242" t="s">
        <v>458</v>
      </c>
    </row>
    <row r="2243" spans="1:13" x14ac:dyDescent="0.25">
      <c r="A2243" t="s">
        <v>711</v>
      </c>
      <c r="B2243" t="s">
        <v>476</v>
      </c>
      <c r="C2243" t="s">
        <v>237</v>
      </c>
      <c r="D2243" t="s">
        <v>238</v>
      </c>
      <c r="E2243" t="s">
        <v>270</v>
      </c>
      <c r="F2243" t="s">
        <v>445</v>
      </c>
      <c r="G2243" s="8" t="s">
        <v>446</v>
      </c>
      <c r="H2243" t="s">
        <v>315</v>
      </c>
      <c r="I2243" s="7">
        <v>0</v>
      </c>
      <c r="L2243" s="7">
        <v>858542993</v>
      </c>
      <c r="M2243" t="s">
        <v>458</v>
      </c>
    </row>
    <row r="2244" spans="1:13" x14ac:dyDescent="0.25">
      <c r="A2244" t="s">
        <v>712</v>
      </c>
      <c r="B2244" t="s">
        <v>476</v>
      </c>
      <c r="C2244" t="s">
        <v>237</v>
      </c>
      <c r="D2244" t="s">
        <v>239</v>
      </c>
      <c r="E2244" t="s">
        <v>270</v>
      </c>
      <c r="F2244" t="s">
        <v>445</v>
      </c>
      <c r="G2244" s="8" t="s">
        <v>446</v>
      </c>
      <c r="H2244" t="s">
        <v>315</v>
      </c>
      <c r="I2244" s="7">
        <v>0</v>
      </c>
      <c r="L2244" s="7">
        <v>857579764</v>
      </c>
      <c r="M2244" t="s">
        <v>458</v>
      </c>
    </row>
    <row r="2245" spans="1:13" x14ac:dyDescent="0.25">
      <c r="A2245" t="s">
        <v>713</v>
      </c>
      <c r="B2245" t="s">
        <v>476</v>
      </c>
      <c r="C2245" t="s">
        <v>237</v>
      </c>
      <c r="D2245" t="s">
        <v>240</v>
      </c>
      <c r="E2245" t="s">
        <v>270</v>
      </c>
      <c r="F2245" t="s">
        <v>445</v>
      </c>
      <c r="G2245" s="8" t="s">
        <v>446</v>
      </c>
      <c r="H2245" t="s">
        <v>315</v>
      </c>
      <c r="I2245" s="7">
        <v>0</v>
      </c>
      <c r="L2245" s="7">
        <v>93471759</v>
      </c>
      <c r="M2245" t="s">
        <v>458</v>
      </c>
    </row>
    <row r="2246" spans="1:13" x14ac:dyDescent="0.25">
      <c r="A2246" t="s">
        <v>714</v>
      </c>
      <c r="B2246" t="s">
        <v>476</v>
      </c>
      <c r="C2246" t="s">
        <v>237</v>
      </c>
      <c r="D2246" t="s">
        <v>241</v>
      </c>
      <c r="E2246" t="s">
        <v>270</v>
      </c>
      <c r="F2246" t="s">
        <v>445</v>
      </c>
      <c r="G2246" s="8" t="s">
        <v>446</v>
      </c>
      <c r="H2246" t="s">
        <v>315</v>
      </c>
      <c r="I2246" s="7">
        <v>0</v>
      </c>
      <c r="L2246" s="7">
        <v>53446428</v>
      </c>
      <c r="M2246" t="s">
        <v>458</v>
      </c>
    </row>
    <row r="2247" spans="1:13" x14ac:dyDescent="0.25">
      <c r="A2247" t="s">
        <v>715</v>
      </c>
      <c r="B2247" t="s">
        <v>477</v>
      </c>
      <c r="C2247" t="s">
        <v>243</v>
      </c>
      <c r="D2247" t="s">
        <v>378</v>
      </c>
      <c r="E2247" t="s">
        <v>270</v>
      </c>
      <c r="F2247" t="s">
        <v>445</v>
      </c>
      <c r="G2247" s="8" t="s">
        <v>446</v>
      </c>
      <c r="H2247" t="s">
        <v>315</v>
      </c>
      <c r="I2247" s="7">
        <v>0</v>
      </c>
      <c r="L2247" s="7">
        <v>3795039921</v>
      </c>
      <c r="M2247" t="s">
        <v>458</v>
      </c>
    </row>
    <row r="2248" spans="1:13" x14ac:dyDescent="0.25">
      <c r="A2248" t="s">
        <v>716</v>
      </c>
      <c r="B2248" t="s">
        <v>477</v>
      </c>
      <c r="C2248" t="s">
        <v>243</v>
      </c>
      <c r="D2248" t="s">
        <v>360</v>
      </c>
      <c r="E2248" t="s">
        <v>270</v>
      </c>
      <c r="F2248" t="s">
        <v>445</v>
      </c>
      <c r="G2248" s="8" t="s">
        <v>446</v>
      </c>
      <c r="H2248" t="s">
        <v>315</v>
      </c>
      <c r="I2248" s="7">
        <v>0</v>
      </c>
      <c r="L2248" s="7">
        <v>4697527012</v>
      </c>
      <c r="M2248" t="s">
        <v>458</v>
      </c>
    </row>
    <row r="2249" spans="1:13" x14ac:dyDescent="0.25">
      <c r="A2249" t="s">
        <v>717</v>
      </c>
      <c r="B2249" t="s">
        <v>477</v>
      </c>
      <c r="C2249" t="s">
        <v>243</v>
      </c>
      <c r="D2249" t="s">
        <v>581</v>
      </c>
      <c r="E2249" t="s">
        <v>270</v>
      </c>
      <c r="F2249" s="8" t="s">
        <v>445</v>
      </c>
      <c r="G2249" s="8" t="s">
        <v>446</v>
      </c>
      <c r="H2249" t="s">
        <v>315</v>
      </c>
      <c r="I2249" s="7">
        <v>0</v>
      </c>
      <c r="L2249" s="7">
        <v>89940181951</v>
      </c>
      <c r="M2249" t="s">
        <v>458</v>
      </c>
    </row>
    <row r="2250" spans="1:13" x14ac:dyDescent="0.25">
      <c r="A2250" t="s">
        <v>718</v>
      </c>
      <c r="B2250" t="s">
        <v>246</v>
      </c>
      <c r="C2250" t="s">
        <v>246</v>
      </c>
      <c r="D2250" t="s">
        <v>203</v>
      </c>
      <c r="E2250" t="s">
        <v>269</v>
      </c>
      <c r="F2250" s="8" t="s">
        <v>445</v>
      </c>
      <c r="G2250" s="8" t="s">
        <v>446</v>
      </c>
      <c r="H2250" t="s">
        <v>315</v>
      </c>
      <c r="I2250" s="7">
        <v>0</v>
      </c>
      <c r="L2250" s="7">
        <v>42773601120</v>
      </c>
      <c r="M2250" t="s">
        <v>458</v>
      </c>
    </row>
    <row r="2251" spans="1:13" x14ac:dyDescent="0.25">
      <c r="A2251" t="s">
        <v>719</v>
      </c>
      <c r="B2251" t="s">
        <v>478</v>
      </c>
      <c r="C2251" t="s">
        <v>244</v>
      </c>
      <c r="D2251" t="s">
        <v>245</v>
      </c>
      <c r="E2251" t="s">
        <v>269</v>
      </c>
      <c r="F2251" s="8" t="s">
        <v>445</v>
      </c>
      <c r="G2251" s="8" t="s">
        <v>446</v>
      </c>
      <c r="H2251" t="s">
        <v>315</v>
      </c>
      <c r="I2251" s="7">
        <v>0</v>
      </c>
      <c r="L2251" s="7">
        <v>69558139000</v>
      </c>
      <c r="M2251" t="s">
        <v>458</v>
      </c>
    </row>
    <row r="2252" spans="1:13" x14ac:dyDescent="0.25">
      <c r="A2252" t="s">
        <v>720</v>
      </c>
      <c r="B2252" t="s">
        <v>478</v>
      </c>
      <c r="C2252" t="s">
        <v>244</v>
      </c>
      <c r="D2252" t="s">
        <v>460</v>
      </c>
      <c r="E2252" t="s">
        <v>269</v>
      </c>
      <c r="F2252" t="s">
        <v>445</v>
      </c>
      <c r="G2252" s="8" t="s">
        <v>446</v>
      </c>
      <c r="H2252" t="s">
        <v>315</v>
      </c>
      <c r="I2252" s="7">
        <v>0</v>
      </c>
      <c r="L2252" s="7">
        <v>40918920000</v>
      </c>
      <c r="M2252" t="s">
        <v>458</v>
      </c>
    </row>
    <row r="2253" spans="1:13" x14ac:dyDescent="0.25">
      <c r="A2253" t="s">
        <v>721</v>
      </c>
      <c r="B2253" t="s">
        <v>479</v>
      </c>
      <c r="C2253" t="s">
        <v>247</v>
      </c>
      <c r="D2253" t="s">
        <v>203</v>
      </c>
      <c r="E2253" t="s">
        <v>269</v>
      </c>
      <c r="F2253" t="s">
        <v>445</v>
      </c>
      <c r="G2253" s="8" t="s">
        <v>446</v>
      </c>
      <c r="H2253" t="s">
        <v>315</v>
      </c>
      <c r="I2253" s="7">
        <v>0</v>
      </c>
      <c r="L2253" s="7">
        <v>20401799000</v>
      </c>
      <c r="M2253" t="s">
        <v>458</v>
      </c>
    </row>
    <row r="2254" spans="1:13" x14ac:dyDescent="0.25">
      <c r="A2254" t="s">
        <v>722</v>
      </c>
      <c r="B2254" t="s">
        <v>480</v>
      </c>
      <c r="C2254" t="s">
        <v>268</v>
      </c>
      <c r="D2254" t="s">
        <v>203</v>
      </c>
      <c r="E2254" t="s">
        <v>269</v>
      </c>
      <c r="F2254" t="s">
        <v>445</v>
      </c>
      <c r="G2254" s="8" t="s">
        <v>446</v>
      </c>
      <c r="H2254" t="s">
        <v>315</v>
      </c>
      <c r="I2254" s="7">
        <v>0</v>
      </c>
      <c r="L2254" s="7">
        <v>14029578005</v>
      </c>
      <c r="M2254" t="s">
        <v>458</v>
      </c>
    </row>
    <row r="2255" spans="1:13" x14ac:dyDescent="0.25">
      <c r="A2255" t="s">
        <v>723</v>
      </c>
      <c r="B2255" t="s">
        <v>481</v>
      </c>
      <c r="C2255" t="s">
        <v>248</v>
      </c>
      <c r="D2255" t="s">
        <v>203</v>
      </c>
      <c r="E2255" t="s">
        <v>269</v>
      </c>
      <c r="F2255" t="s">
        <v>445</v>
      </c>
      <c r="G2255" s="8" t="s">
        <v>446</v>
      </c>
      <c r="H2255" t="s">
        <v>315</v>
      </c>
      <c r="I2255" s="7">
        <v>0</v>
      </c>
      <c r="L2255" s="7">
        <v>24360197000</v>
      </c>
      <c r="M2255" t="s">
        <v>458</v>
      </c>
    </row>
    <row r="2256" spans="1:13" x14ac:dyDescent="0.25">
      <c r="A2256" t="s">
        <v>724</v>
      </c>
      <c r="B2256" t="s">
        <v>482</v>
      </c>
      <c r="C2256" t="s">
        <v>249</v>
      </c>
      <c r="D2256" t="s">
        <v>203</v>
      </c>
      <c r="E2256" t="s">
        <v>269</v>
      </c>
      <c r="F2256" t="s">
        <v>445</v>
      </c>
      <c r="G2256" s="8" t="s">
        <v>446</v>
      </c>
      <c r="H2256" t="s">
        <v>315</v>
      </c>
      <c r="I2256" s="7">
        <v>0</v>
      </c>
      <c r="L2256" s="7">
        <v>91622025169</v>
      </c>
      <c r="M2256" t="s">
        <v>458</v>
      </c>
    </row>
    <row r="2257" spans="1:13" x14ac:dyDescent="0.25">
      <c r="A2257" t="s">
        <v>725</v>
      </c>
      <c r="B2257" t="s">
        <v>330</v>
      </c>
      <c r="C2257" t="s">
        <v>250</v>
      </c>
      <c r="D2257" t="s">
        <v>252</v>
      </c>
      <c r="E2257" t="s">
        <v>270</v>
      </c>
      <c r="F2257" t="s">
        <v>445</v>
      </c>
      <c r="G2257" s="8" t="s">
        <v>446</v>
      </c>
      <c r="H2257" t="s">
        <v>315</v>
      </c>
      <c r="I2257" s="7">
        <v>0</v>
      </c>
      <c r="L2257" s="7">
        <v>10772268571</v>
      </c>
      <c r="M2257" t="s">
        <v>458</v>
      </c>
    </row>
    <row r="2258" spans="1:13" x14ac:dyDescent="0.25">
      <c r="A2258" t="s">
        <v>726</v>
      </c>
      <c r="B2258" t="s">
        <v>330</v>
      </c>
      <c r="C2258" t="s">
        <v>250</v>
      </c>
      <c r="D2258" t="s">
        <v>253</v>
      </c>
      <c r="E2258" t="s">
        <v>270</v>
      </c>
      <c r="F2258" t="s">
        <v>445</v>
      </c>
      <c r="G2258" s="8" t="s">
        <v>446</v>
      </c>
      <c r="H2258" t="s">
        <v>315</v>
      </c>
      <c r="I2258" s="7">
        <v>0</v>
      </c>
      <c r="L2258" s="7">
        <v>3480752374</v>
      </c>
      <c r="M2258" t="s">
        <v>458</v>
      </c>
    </row>
    <row r="2259" spans="1:13" x14ac:dyDescent="0.25">
      <c r="A2259" t="s">
        <v>727</v>
      </c>
      <c r="B2259" t="s">
        <v>330</v>
      </c>
      <c r="C2259" t="s">
        <v>250</v>
      </c>
      <c r="D2259" t="s">
        <v>254</v>
      </c>
      <c r="E2259" t="s">
        <v>270</v>
      </c>
      <c r="F2259" t="s">
        <v>445</v>
      </c>
      <c r="G2259" s="8" t="s">
        <v>446</v>
      </c>
      <c r="H2259" t="s">
        <v>315</v>
      </c>
      <c r="I2259" s="7">
        <v>0</v>
      </c>
      <c r="L2259" s="7">
        <v>13604302435</v>
      </c>
      <c r="M2259" t="s">
        <v>458</v>
      </c>
    </row>
    <row r="2260" spans="1:13" x14ac:dyDescent="0.25">
      <c r="A2260" t="s">
        <v>728</v>
      </c>
      <c r="B2260" t="s">
        <v>330</v>
      </c>
      <c r="C2260" t="s">
        <v>250</v>
      </c>
      <c r="D2260" t="s">
        <v>633</v>
      </c>
      <c r="E2260" t="s">
        <v>269</v>
      </c>
      <c r="F2260" s="8" t="s">
        <v>445</v>
      </c>
      <c r="G2260" s="8" t="s">
        <v>446</v>
      </c>
      <c r="H2260" t="s">
        <v>315</v>
      </c>
      <c r="I2260" s="7">
        <v>535122585</v>
      </c>
      <c r="L2260" s="7">
        <v>1140113184125</v>
      </c>
      <c r="M2260" t="s">
        <v>458</v>
      </c>
    </row>
    <row r="2261" spans="1:13" x14ac:dyDescent="0.25">
      <c r="A2261" t="s">
        <v>729</v>
      </c>
      <c r="B2261" t="s">
        <v>330</v>
      </c>
      <c r="C2261" t="s">
        <v>250</v>
      </c>
      <c r="D2261" t="s">
        <v>634</v>
      </c>
      <c r="E2261" t="s">
        <v>269</v>
      </c>
      <c r="F2261" s="8" t="s">
        <v>445</v>
      </c>
      <c r="G2261" s="8" t="s">
        <v>446</v>
      </c>
      <c r="H2261" t="s">
        <v>315</v>
      </c>
      <c r="I2261" s="7">
        <v>4217256</v>
      </c>
      <c r="L2261" s="7">
        <v>237174933919</v>
      </c>
      <c r="M2261" t="s">
        <v>458</v>
      </c>
    </row>
    <row r="2262" spans="1:13" x14ac:dyDescent="0.25">
      <c r="A2262" t="s">
        <v>730</v>
      </c>
      <c r="B2262" t="s">
        <v>330</v>
      </c>
      <c r="C2262" t="s">
        <v>250</v>
      </c>
      <c r="D2262" t="s">
        <v>599</v>
      </c>
      <c r="E2262" t="s">
        <v>270</v>
      </c>
      <c r="F2262" s="8" t="s">
        <v>445</v>
      </c>
      <c r="G2262" s="8" t="s">
        <v>446</v>
      </c>
      <c r="H2262" t="s">
        <v>315</v>
      </c>
      <c r="I2262" s="7">
        <v>0</v>
      </c>
      <c r="L2262" s="7">
        <v>49186447</v>
      </c>
      <c r="M2262" t="s">
        <v>458</v>
      </c>
    </row>
    <row r="2263" spans="1:13" x14ac:dyDescent="0.25">
      <c r="A2263" t="s">
        <v>731</v>
      </c>
      <c r="B2263" t="s">
        <v>483</v>
      </c>
      <c r="C2263" t="s">
        <v>255</v>
      </c>
      <c r="D2263" t="s">
        <v>205</v>
      </c>
      <c r="E2263" t="s">
        <v>270</v>
      </c>
      <c r="F2263" t="s">
        <v>445</v>
      </c>
      <c r="G2263" s="8" t="s">
        <v>446</v>
      </c>
      <c r="H2263" t="s">
        <v>315</v>
      </c>
      <c r="I2263" s="7">
        <v>0</v>
      </c>
      <c r="L2263" s="7">
        <v>6917962126</v>
      </c>
      <c r="M2263" t="s">
        <v>458</v>
      </c>
    </row>
    <row r="2264" spans="1:13" x14ac:dyDescent="0.25">
      <c r="A2264" t="s">
        <v>733</v>
      </c>
      <c r="B2264" t="s">
        <v>636</v>
      </c>
      <c r="C2264" t="s">
        <v>635</v>
      </c>
      <c r="D2264" t="s">
        <v>304</v>
      </c>
      <c r="E2264" t="s">
        <v>270</v>
      </c>
      <c r="F2264" t="s">
        <v>445</v>
      </c>
      <c r="G2264" s="8" t="s">
        <v>446</v>
      </c>
      <c r="H2264" t="s">
        <v>315</v>
      </c>
      <c r="I2264" s="7">
        <v>0</v>
      </c>
      <c r="L2264" s="7">
        <v>4565783313</v>
      </c>
      <c r="M2264" t="s">
        <v>458</v>
      </c>
    </row>
    <row r="2265" spans="1:13" x14ac:dyDescent="0.25">
      <c r="A2265" t="s">
        <v>734</v>
      </c>
      <c r="B2265" t="s">
        <v>636</v>
      </c>
      <c r="C2265" t="s">
        <v>635</v>
      </c>
      <c r="D2265" t="s">
        <v>303</v>
      </c>
      <c r="E2265" t="s">
        <v>270</v>
      </c>
      <c r="F2265" t="s">
        <v>445</v>
      </c>
      <c r="G2265" s="8" t="s">
        <v>446</v>
      </c>
      <c r="H2265" t="s">
        <v>315</v>
      </c>
      <c r="I2265" s="7">
        <v>0</v>
      </c>
      <c r="L2265" s="7">
        <v>3476303006</v>
      </c>
      <c r="M2265" t="s">
        <v>458</v>
      </c>
    </row>
    <row r="2266" spans="1:13" x14ac:dyDescent="0.25">
      <c r="A2266" t="s">
        <v>735</v>
      </c>
      <c r="B2266" t="s">
        <v>636</v>
      </c>
      <c r="C2266" t="s">
        <v>635</v>
      </c>
      <c r="D2266" t="s">
        <v>302</v>
      </c>
      <c r="E2266" t="s">
        <v>270</v>
      </c>
      <c r="F2266" t="s">
        <v>445</v>
      </c>
      <c r="G2266" s="8" t="s">
        <v>446</v>
      </c>
      <c r="H2266" t="s">
        <v>315</v>
      </c>
      <c r="I2266" s="7">
        <v>0</v>
      </c>
      <c r="L2266" s="7">
        <v>2100767205</v>
      </c>
      <c r="M2266" t="s">
        <v>458</v>
      </c>
    </row>
    <row r="2267" spans="1:13" x14ac:dyDescent="0.25">
      <c r="A2267" t="s">
        <v>736</v>
      </c>
      <c r="B2267" t="s">
        <v>636</v>
      </c>
      <c r="C2267" t="s">
        <v>635</v>
      </c>
      <c r="D2267" t="s">
        <v>205</v>
      </c>
      <c r="E2267" t="s">
        <v>270</v>
      </c>
      <c r="F2267" t="s">
        <v>445</v>
      </c>
      <c r="G2267" s="8" t="s">
        <v>446</v>
      </c>
      <c r="H2267" t="s">
        <v>315</v>
      </c>
      <c r="I2267" s="7">
        <v>0</v>
      </c>
      <c r="L2267" s="7">
        <v>20886055390</v>
      </c>
      <c r="M2267" t="s">
        <v>458</v>
      </c>
    </row>
    <row r="2268" spans="1:13" x14ac:dyDescent="0.25">
      <c r="A2268" t="s">
        <v>737</v>
      </c>
      <c r="B2268" t="s">
        <v>636</v>
      </c>
      <c r="C2268" t="s">
        <v>635</v>
      </c>
      <c r="D2268" t="s">
        <v>203</v>
      </c>
      <c r="E2268" t="s">
        <v>269</v>
      </c>
      <c r="F2268" t="s">
        <v>445</v>
      </c>
      <c r="G2268" s="8" t="s">
        <v>446</v>
      </c>
      <c r="H2268" t="s">
        <v>315</v>
      </c>
      <c r="I2268" s="7">
        <v>0</v>
      </c>
      <c r="L2268" s="7">
        <v>1256491994424</v>
      </c>
      <c r="M2268" t="s">
        <v>458</v>
      </c>
    </row>
    <row r="2269" spans="1:13" x14ac:dyDescent="0.25">
      <c r="A2269" t="s">
        <v>738</v>
      </c>
      <c r="B2269" t="s">
        <v>484</v>
      </c>
      <c r="C2269" t="s">
        <v>256</v>
      </c>
      <c r="D2269" t="s">
        <v>208</v>
      </c>
      <c r="E2269" t="s">
        <v>270</v>
      </c>
      <c r="F2269" t="s">
        <v>445</v>
      </c>
      <c r="G2269" s="8" t="s">
        <v>446</v>
      </c>
      <c r="H2269" t="s">
        <v>315</v>
      </c>
      <c r="I2269" s="7">
        <v>0</v>
      </c>
      <c r="L2269" s="7">
        <v>429346911</v>
      </c>
      <c r="M2269" t="s">
        <v>458</v>
      </c>
    </row>
    <row r="2270" spans="1:13" x14ac:dyDescent="0.25">
      <c r="A2270" t="s">
        <v>739</v>
      </c>
      <c r="B2270" t="s">
        <v>484</v>
      </c>
      <c r="C2270" t="s">
        <v>256</v>
      </c>
      <c r="D2270" t="s">
        <v>209</v>
      </c>
      <c r="E2270" t="s">
        <v>270</v>
      </c>
      <c r="F2270" t="s">
        <v>445</v>
      </c>
      <c r="G2270" s="8" t="s">
        <v>446</v>
      </c>
      <c r="H2270" t="s">
        <v>315</v>
      </c>
      <c r="I2270" s="7">
        <v>0</v>
      </c>
      <c r="L2270" s="7">
        <v>630379359</v>
      </c>
      <c r="M2270" t="s">
        <v>458</v>
      </c>
    </row>
    <row r="2271" spans="1:13" x14ac:dyDescent="0.25">
      <c r="A2271" t="s">
        <v>740</v>
      </c>
      <c r="B2271" t="s">
        <v>484</v>
      </c>
      <c r="C2271" t="s">
        <v>256</v>
      </c>
      <c r="D2271" t="s">
        <v>203</v>
      </c>
      <c r="E2271" t="s">
        <v>269</v>
      </c>
      <c r="F2271" t="s">
        <v>445</v>
      </c>
      <c r="G2271" s="8" t="s">
        <v>446</v>
      </c>
      <c r="H2271" t="s">
        <v>315</v>
      </c>
      <c r="I2271" s="7">
        <v>1807159</v>
      </c>
      <c r="L2271" s="7">
        <v>88224453830</v>
      </c>
      <c r="M2271" t="s">
        <v>458</v>
      </c>
    </row>
    <row r="2272" spans="1:13" x14ac:dyDescent="0.25">
      <c r="A2272" t="s">
        <v>741</v>
      </c>
      <c r="B2272" t="s">
        <v>485</v>
      </c>
      <c r="C2272" t="s">
        <v>257</v>
      </c>
      <c r="D2272" t="s">
        <v>258</v>
      </c>
      <c r="E2272" t="s">
        <v>270</v>
      </c>
      <c r="F2272" t="s">
        <v>445</v>
      </c>
      <c r="G2272" s="8" t="s">
        <v>446</v>
      </c>
      <c r="H2272" t="s">
        <v>315</v>
      </c>
      <c r="I2272" s="7">
        <v>0</v>
      </c>
      <c r="L2272" s="7">
        <v>2398957441</v>
      </c>
      <c r="M2272" t="s">
        <v>458</v>
      </c>
    </row>
    <row r="2273" spans="1:13" x14ac:dyDescent="0.25">
      <c r="A2273" t="s">
        <v>742</v>
      </c>
      <c r="B2273" t="s">
        <v>485</v>
      </c>
      <c r="C2273" t="s">
        <v>257</v>
      </c>
      <c r="D2273" t="s">
        <v>259</v>
      </c>
      <c r="E2273" t="s">
        <v>270</v>
      </c>
      <c r="F2273" t="s">
        <v>445</v>
      </c>
      <c r="G2273" s="8" t="s">
        <v>446</v>
      </c>
      <c r="H2273" t="s">
        <v>315</v>
      </c>
      <c r="I2273" s="7">
        <v>0</v>
      </c>
      <c r="L2273" s="7">
        <v>87556207</v>
      </c>
      <c r="M2273" t="s">
        <v>458</v>
      </c>
    </row>
    <row r="2274" spans="1:13" x14ac:dyDescent="0.25">
      <c r="A2274" t="s">
        <v>743</v>
      </c>
      <c r="B2274" t="s">
        <v>485</v>
      </c>
      <c r="C2274" t="s">
        <v>257</v>
      </c>
      <c r="D2274" t="s">
        <v>260</v>
      </c>
      <c r="E2274" t="s">
        <v>270</v>
      </c>
      <c r="F2274" t="s">
        <v>445</v>
      </c>
      <c r="G2274" s="8" t="s">
        <v>446</v>
      </c>
      <c r="H2274" t="s">
        <v>315</v>
      </c>
      <c r="I2274" s="7">
        <v>0</v>
      </c>
      <c r="L2274" s="7">
        <v>145097351</v>
      </c>
      <c r="M2274" t="s">
        <v>458</v>
      </c>
    </row>
    <row r="2275" spans="1:13" x14ac:dyDescent="0.25">
      <c r="A2275" t="s">
        <v>744</v>
      </c>
      <c r="B2275" t="s">
        <v>485</v>
      </c>
      <c r="C2275" t="s">
        <v>257</v>
      </c>
      <c r="D2275" t="s">
        <v>261</v>
      </c>
      <c r="E2275" t="s">
        <v>270</v>
      </c>
      <c r="F2275" t="s">
        <v>445</v>
      </c>
      <c r="G2275" s="8" t="s">
        <v>446</v>
      </c>
      <c r="H2275" t="s">
        <v>315</v>
      </c>
      <c r="I2275" s="7">
        <v>0</v>
      </c>
      <c r="L2275" s="7">
        <v>88988160</v>
      </c>
      <c r="M2275" t="s">
        <v>458</v>
      </c>
    </row>
    <row r="2276" spans="1:13" x14ac:dyDescent="0.25">
      <c r="A2276" t="s">
        <v>745</v>
      </c>
      <c r="B2276" t="s">
        <v>486</v>
      </c>
      <c r="C2276" t="s">
        <v>262</v>
      </c>
      <c r="D2276" t="s">
        <v>263</v>
      </c>
      <c r="E2276" t="s">
        <v>270</v>
      </c>
      <c r="F2276" t="s">
        <v>445</v>
      </c>
      <c r="G2276" s="8" t="s">
        <v>446</v>
      </c>
      <c r="H2276" t="s">
        <v>315</v>
      </c>
      <c r="I2276" s="7">
        <v>0</v>
      </c>
      <c r="L2276" s="7">
        <v>27282552000</v>
      </c>
      <c r="M2276" t="s">
        <v>458</v>
      </c>
    </row>
    <row r="2277" spans="1:13" x14ac:dyDescent="0.25">
      <c r="A2277" t="s">
        <v>746</v>
      </c>
      <c r="B2277" t="s">
        <v>486</v>
      </c>
      <c r="C2277" t="s">
        <v>262</v>
      </c>
      <c r="D2277" t="s">
        <v>264</v>
      </c>
      <c r="E2277" t="s">
        <v>270</v>
      </c>
      <c r="F2277" t="s">
        <v>445</v>
      </c>
      <c r="G2277" s="8" t="s">
        <v>446</v>
      </c>
      <c r="H2277" t="s">
        <v>315</v>
      </c>
      <c r="I2277" s="7">
        <v>0</v>
      </c>
      <c r="L2277" s="7">
        <v>5427913000</v>
      </c>
      <c r="M2277" t="s">
        <v>458</v>
      </c>
    </row>
    <row r="2278" spans="1:13" x14ac:dyDescent="0.25">
      <c r="A2278" t="s">
        <v>747</v>
      </c>
      <c r="B2278" t="s">
        <v>486</v>
      </c>
      <c r="C2278" t="s">
        <v>262</v>
      </c>
      <c r="D2278" t="s">
        <v>265</v>
      </c>
      <c r="E2278" t="s">
        <v>270</v>
      </c>
      <c r="F2278" t="s">
        <v>445</v>
      </c>
      <c r="G2278" s="8" t="s">
        <v>446</v>
      </c>
      <c r="H2278" t="s">
        <v>315</v>
      </c>
      <c r="I2278" s="7">
        <v>0</v>
      </c>
      <c r="L2278" s="7">
        <v>950652000</v>
      </c>
      <c r="M2278" t="s">
        <v>458</v>
      </c>
    </row>
    <row r="2279" spans="1:13" x14ac:dyDescent="0.25">
      <c r="A2279" t="s">
        <v>748</v>
      </c>
      <c r="B2279" t="s">
        <v>486</v>
      </c>
      <c r="C2279" t="s">
        <v>262</v>
      </c>
      <c r="D2279" t="s">
        <v>203</v>
      </c>
      <c r="E2279" t="s">
        <v>269</v>
      </c>
      <c r="F2279" t="s">
        <v>445</v>
      </c>
      <c r="G2279" s="8" t="s">
        <v>446</v>
      </c>
      <c r="H2279" t="s">
        <v>315</v>
      </c>
      <c r="I2279" s="7">
        <v>19380000</v>
      </c>
      <c r="L2279" s="7">
        <v>134097058000</v>
      </c>
      <c r="M2279" t="s">
        <v>458</v>
      </c>
    </row>
    <row r="2280" spans="1:13" x14ac:dyDescent="0.25">
      <c r="A2280" t="s">
        <v>749</v>
      </c>
      <c r="B2280" t="s">
        <v>332</v>
      </c>
      <c r="C2280" t="s">
        <v>266</v>
      </c>
      <c r="D2280" t="s">
        <v>267</v>
      </c>
      <c r="E2280" t="s">
        <v>270</v>
      </c>
      <c r="F2280" t="s">
        <v>445</v>
      </c>
      <c r="G2280" s="8" t="s">
        <v>446</v>
      </c>
      <c r="H2280" t="s">
        <v>315</v>
      </c>
      <c r="I2280" s="7">
        <v>0</v>
      </c>
      <c r="L2280" s="7">
        <v>2421364394</v>
      </c>
      <c r="M2280" t="s">
        <v>458</v>
      </c>
    </row>
    <row r="2281" spans="1:13" x14ac:dyDescent="0.25">
      <c r="A2281" t="s">
        <v>750</v>
      </c>
      <c r="B2281" t="s">
        <v>332</v>
      </c>
      <c r="C2281" t="s">
        <v>266</v>
      </c>
      <c r="D2281" t="s">
        <v>590</v>
      </c>
      <c r="E2281" t="s">
        <v>270</v>
      </c>
      <c r="F2281" t="s">
        <v>445</v>
      </c>
      <c r="G2281" s="8" t="s">
        <v>446</v>
      </c>
      <c r="H2281" t="s">
        <v>315</v>
      </c>
      <c r="I2281" s="7">
        <v>0</v>
      </c>
      <c r="L2281" s="7">
        <v>1946905414</v>
      </c>
      <c r="M2281" t="s">
        <v>458</v>
      </c>
    </row>
    <row r="2282" spans="1:13" x14ac:dyDescent="0.25">
      <c r="A2282" t="s">
        <v>751</v>
      </c>
      <c r="B2282" t="s">
        <v>332</v>
      </c>
      <c r="C2282" t="s">
        <v>266</v>
      </c>
      <c r="D2282" t="s">
        <v>582</v>
      </c>
      <c r="E2282" t="s">
        <v>270</v>
      </c>
      <c r="F2282" t="s">
        <v>445</v>
      </c>
      <c r="G2282" s="8" t="s">
        <v>446</v>
      </c>
      <c r="H2282" t="s">
        <v>315</v>
      </c>
      <c r="I2282" s="7">
        <v>0</v>
      </c>
      <c r="L2282" s="7">
        <v>102527329</v>
      </c>
      <c r="M2282" t="s">
        <v>458</v>
      </c>
    </row>
    <row r="2283" spans="1:13" x14ac:dyDescent="0.25">
      <c r="A2283" t="s">
        <v>752</v>
      </c>
      <c r="B2283" t="s">
        <v>332</v>
      </c>
      <c r="C2283" t="s">
        <v>266</v>
      </c>
      <c r="D2283" t="s">
        <v>203</v>
      </c>
      <c r="E2283" t="s">
        <v>269</v>
      </c>
      <c r="F2283" t="s">
        <v>445</v>
      </c>
      <c r="G2283" s="8" t="s">
        <v>446</v>
      </c>
      <c r="H2283" t="s">
        <v>315</v>
      </c>
      <c r="I2283" s="7">
        <v>431044347</v>
      </c>
      <c r="L2283" s="7">
        <v>260926476812</v>
      </c>
      <c r="M2283" t="s">
        <v>458</v>
      </c>
    </row>
    <row r="2284" spans="1:13" x14ac:dyDescent="0.25">
      <c r="A2284" t="s">
        <v>753</v>
      </c>
      <c r="B2284" t="s">
        <v>487</v>
      </c>
      <c r="C2284" t="s">
        <v>207</v>
      </c>
      <c r="D2284" t="s">
        <v>208</v>
      </c>
      <c r="E2284" t="s">
        <v>270</v>
      </c>
      <c r="F2284" t="s">
        <v>445</v>
      </c>
      <c r="G2284" s="8" t="s">
        <v>446</v>
      </c>
      <c r="H2284" t="s">
        <v>315</v>
      </c>
      <c r="I2284" s="7">
        <v>0</v>
      </c>
      <c r="L2284" s="7">
        <v>2389556713</v>
      </c>
      <c r="M2284" t="s">
        <v>458</v>
      </c>
    </row>
    <row r="2285" spans="1:13" x14ac:dyDescent="0.25">
      <c r="A2285" t="s">
        <v>754</v>
      </c>
      <c r="B2285" t="s">
        <v>487</v>
      </c>
      <c r="C2285" t="s">
        <v>207</v>
      </c>
      <c r="D2285" t="s">
        <v>209</v>
      </c>
      <c r="E2285" t="s">
        <v>270</v>
      </c>
      <c r="F2285" t="s">
        <v>445</v>
      </c>
      <c r="G2285" s="8" t="s">
        <v>446</v>
      </c>
      <c r="H2285" t="s">
        <v>315</v>
      </c>
      <c r="I2285" s="7">
        <v>0</v>
      </c>
      <c r="L2285" s="7">
        <v>5701620841</v>
      </c>
      <c r="M2285" t="s">
        <v>458</v>
      </c>
    </row>
    <row r="2286" spans="1:13" x14ac:dyDescent="0.25">
      <c r="A2286" t="s">
        <v>755</v>
      </c>
      <c r="B2286" t="s">
        <v>487</v>
      </c>
      <c r="C2286" t="s">
        <v>207</v>
      </c>
      <c r="D2286" t="s">
        <v>210</v>
      </c>
      <c r="E2286" t="s">
        <v>270</v>
      </c>
      <c r="F2286" t="s">
        <v>445</v>
      </c>
      <c r="G2286" s="8" t="s">
        <v>446</v>
      </c>
      <c r="H2286" t="s">
        <v>315</v>
      </c>
      <c r="I2286" s="7">
        <v>0</v>
      </c>
      <c r="L2286" s="7">
        <v>326696832</v>
      </c>
      <c r="M2286" t="s">
        <v>458</v>
      </c>
    </row>
    <row r="2287" spans="1:13" x14ac:dyDescent="0.25">
      <c r="A2287" t="s">
        <v>756</v>
      </c>
      <c r="B2287" t="s">
        <v>487</v>
      </c>
      <c r="C2287" t="s">
        <v>207</v>
      </c>
      <c r="D2287" t="s">
        <v>211</v>
      </c>
      <c r="E2287" t="s">
        <v>269</v>
      </c>
      <c r="F2287" t="s">
        <v>445</v>
      </c>
      <c r="G2287" s="8" t="s">
        <v>446</v>
      </c>
      <c r="H2287" t="s">
        <v>315</v>
      </c>
      <c r="I2287" s="7">
        <v>-4392954</v>
      </c>
      <c r="L2287" s="7">
        <v>370042694916</v>
      </c>
      <c r="M2287" t="s">
        <v>458</v>
      </c>
    </row>
    <row r="2288" spans="1:13" x14ac:dyDescent="0.25">
      <c r="A2288" t="s">
        <v>757</v>
      </c>
      <c r="B2288" t="s">
        <v>487</v>
      </c>
      <c r="C2288" t="s">
        <v>207</v>
      </c>
      <c r="D2288" t="s">
        <v>385</v>
      </c>
      <c r="E2288" t="s">
        <v>270</v>
      </c>
      <c r="F2288" t="s">
        <v>445</v>
      </c>
      <c r="G2288" s="8" t="s">
        <v>446</v>
      </c>
      <c r="H2288" t="s">
        <v>315</v>
      </c>
      <c r="I2288" s="7">
        <v>0</v>
      </c>
      <c r="L2288" s="7">
        <v>777116048</v>
      </c>
      <c r="M2288" t="s">
        <v>458</v>
      </c>
    </row>
    <row r="2289" spans="1:13" x14ac:dyDescent="0.25">
      <c r="A2289" t="s">
        <v>659</v>
      </c>
      <c r="B2289" t="s">
        <v>468</v>
      </c>
      <c r="C2289" t="s">
        <v>0</v>
      </c>
      <c r="D2289" t="s">
        <v>200</v>
      </c>
      <c r="E2289" t="s">
        <v>270</v>
      </c>
      <c r="F2289" t="s">
        <v>442</v>
      </c>
      <c r="G2289" s="8" t="s">
        <v>443</v>
      </c>
      <c r="H2289" t="s">
        <v>444</v>
      </c>
      <c r="I2289" s="7">
        <v>572213</v>
      </c>
      <c r="L2289" s="7">
        <v>50185283716</v>
      </c>
      <c r="M2289" t="s">
        <v>458</v>
      </c>
    </row>
    <row r="2290" spans="1:13" x14ac:dyDescent="0.25">
      <c r="A2290" t="s">
        <v>660</v>
      </c>
      <c r="B2290" t="s">
        <v>468</v>
      </c>
      <c r="C2290" t="s">
        <v>0</v>
      </c>
      <c r="D2290" t="s">
        <v>201</v>
      </c>
      <c r="E2290" t="s">
        <v>270</v>
      </c>
      <c r="F2290" t="s">
        <v>442</v>
      </c>
      <c r="G2290" s="8" t="s">
        <v>443</v>
      </c>
      <c r="H2290" t="s">
        <v>444</v>
      </c>
      <c r="I2290" s="7">
        <v>1032113</v>
      </c>
      <c r="L2290" s="7">
        <v>89599596613</v>
      </c>
      <c r="M2290" t="s">
        <v>458</v>
      </c>
    </row>
    <row r="2291" spans="1:13" x14ac:dyDescent="0.25">
      <c r="A2291" t="s">
        <v>661</v>
      </c>
      <c r="B2291" t="s">
        <v>468</v>
      </c>
      <c r="C2291" t="s">
        <v>0</v>
      </c>
      <c r="D2291" t="s">
        <v>202</v>
      </c>
      <c r="E2291" t="s">
        <v>270</v>
      </c>
      <c r="F2291" t="s">
        <v>442</v>
      </c>
      <c r="G2291" s="8" t="s">
        <v>443</v>
      </c>
      <c r="H2291" t="s">
        <v>444</v>
      </c>
      <c r="I2291" s="7">
        <v>469586</v>
      </c>
      <c r="L2291" s="7">
        <v>44497385600</v>
      </c>
      <c r="M2291" t="s">
        <v>458</v>
      </c>
    </row>
    <row r="2292" spans="1:13" x14ac:dyDescent="0.25">
      <c r="A2292" t="s">
        <v>662</v>
      </c>
      <c r="B2292" t="s">
        <v>468</v>
      </c>
      <c r="C2292" t="s">
        <v>0</v>
      </c>
      <c r="D2292" t="s">
        <v>308</v>
      </c>
      <c r="E2292" t="s">
        <v>270</v>
      </c>
      <c r="F2292" t="s">
        <v>442</v>
      </c>
      <c r="G2292" s="8" t="s">
        <v>443</v>
      </c>
      <c r="H2292" t="s">
        <v>444</v>
      </c>
      <c r="I2292" s="7">
        <v>8951</v>
      </c>
      <c r="L2292" s="7">
        <v>891110221</v>
      </c>
      <c r="M2292" t="s">
        <v>458</v>
      </c>
    </row>
    <row r="2293" spans="1:13" x14ac:dyDescent="0.25">
      <c r="A2293" t="s">
        <v>663</v>
      </c>
      <c r="B2293" t="s">
        <v>468</v>
      </c>
      <c r="C2293" t="s">
        <v>0</v>
      </c>
      <c r="D2293" t="s">
        <v>198</v>
      </c>
      <c r="E2293" t="s">
        <v>270</v>
      </c>
      <c r="F2293" t="s">
        <v>442</v>
      </c>
      <c r="G2293" s="8" t="s">
        <v>443</v>
      </c>
      <c r="H2293" t="s">
        <v>444</v>
      </c>
      <c r="I2293" s="7">
        <v>28371</v>
      </c>
      <c r="L2293" s="7">
        <v>1360016630</v>
      </c>
      <c r="M2293" t="s">
        <v>458</v>
      </c>
    </row>
    <row r="2294" spans="1:13" x14ac:dyDescent="0.25">
      <c r="A2294" t="s">
        <v>664</v>
      </c>
      <c r="B2294" t="s">
        <v>468</v>
      </c>
      <c r="C2294" t="s">
        <v>0</v>
      </c>
      <c r="D2294" t="s">
        <v>199</v>
      </c>
      <c r="E2294" t="s">
        <v>269</v>
      </c>
      <c r="F2294" t="s">
        <v>442</v>
      </c>
      <c r="G2294" s="8" t="s">
        <v>443</v>
      </c>
      <c r="H2294" t="s">
        <v>444</v>
      </c>
      <c r="I2294" s="7">
        <v>2216916</v>
      </c>
      <c r="L2294" s="7">
        <v>195045422077</v>
      </c>
      <c r="M2294" t="s">
        <v>458</v>
      </c>
    </row>
    <row r="2295" spans="1:13" x14ac:dyDescent="0.25">
      <c r="A2295" t="s">
        <v>665</v>
      </c>
      <c r="B2295" t="s">
        <v>469</v>
      </c>
      <c r="C2295" t="s">
        <v>212</v>
      </c>
      <c r="D2295" t="s">
        <v>213</v>
      </c>
      <c r="E2295" t="s">
        <v>270</v>
      </c>
      <c r="F2295" t="s">
        <v>442</v>
      </c>
      <c r="G2295" s="8" t="s">
        <v>443</v>
      </c>
      <c r="H2295" t="s">
        <v>444</v>
      </c>
      <c r="I2295" s="7">
        <v>89000</v>
      </c>
      <c r="L2295" s="7">
        <v>1209774000</v>
      </c>
      <c r="M2295" t="s">
        <v>458</v>
      </c>
    </row>
    <row r="2296" spans="1:13" x14ac:dyDescent="0.25">
      <c r="A2296" t="s">
        <v>666</v>
      </c>
      <c r="B2296" t="s">
        <v>469</v>
      </c>
      <c r="C2296" t="s">
        <v>212</v>
      </c>
      <c r="D2296" t="s">
        <v>214</v>
      </c>
      <c r="E2296" t="s">
        <v>270</v>
      </c>
      <c r="F2296" t="s">
        <v>442</v>
      </c>
      <c r="G2296" s="8" t="s">
        <v>443</v>
      </c>
      <c r="H2296" t="s">
        <v>444</v>
      </c>
      <c r="I2296" s="7">
        <v>1180000</v>
      </c>
      <c r="L2296" s="7">
        <v>10185099000</v>
      </c>
      <c r="M2296" t="s">
        <v>458</v>
      </c>
    </row>
    <row r="2297" spans="1:13" x14ac:dyDescent="0.25">
      <c r="A2297" t="s">
        <v>667</v>
      </c>
      <c r="B2297" t="s">
        <v>469</v>
      </c>
      <c r="C2297" t="s">
        <v>212</v>
      </c>
      <c r="D2297" t="s">
        <v>370</v>
      </c>
      <c r="E2297" t="s">
        <v>270</v>
      </c>
      <c r="F2297" t="s">
        <v>442</v>
      </c>
      <c r="G2297" s="8" t="s">
        <v>443</v>
      </c>
      <c r="H2297" t="s">
        <v>444</v>
      </c>
      <c r="I2297" s="7">
        <v>671000</v>
      </c>
      <c r="L2297" s="7">
        <v>7250762000</v>
      </c>
      <c r="M2297" t="s">
        <v>458</v>
      </c>
    </row>
    <row r="2298" spans="1:13" x14ac:dyDescent="0.25">
      <c r="A2298" t="s">
        <v>668</v>
      </c>
      <c r="B2298" t="s">
        <v>469</v>
      </c>
      <c r="C2298" t="s">
        <v>212</v>
      </c>
      <c r="D2298" t="s">
        <v>365</v>
      </c>
      <c r="E2298" t="s">
        <v>270</v>
      </c>
      <c r="F2298" t="s">
        <v>442</v>
      </c>
      <c r="G2298" s="8" t="s">
        <v>443</v>
      </c>
      <c r="H2298" t="s">
        <v>444</v>
      </c>
      <c r="I2298" s="7">
        <v>859000</v>
      </c>
      <c r="L2298" s="7">
        <v>22153880000</v>
      </c>
      <c r="M2298" t="s">
        <v>458</v>
      </c>
    </row>
    <row r="2299" spans="1:13" x14ac:dyDescent="0.25">
      <c r="A2299" t="s">
        <v>669</v>
      </c>
      <c r="B2299" t="s">
        <v>469</v>
      </c>
      <c r="C2299" t="s">
        <v>212</v>
      </c>
      <c r="D2299" t="s">
        <v>364</v>
      </c>
      <c r="E2299" t="s">
        <v>270</v>
      </c>
      <c r="F2299" t="s">
        <v>442</v>
      </c>
      <c r="G2299" s="8" t="s">
        <v>443</v>
      </c>
      <c r="H2299" t="s">
        <v>444</v>
      </c>
      <c r="I2299" s="7">
        <v>1451000</v>
      </c>
      <c r="L2299" s="7">
        <v>31842258000</v>
      </c>
      <c r="M2299" t="s">
        <v>458</v>
      </c>
    </row>
    <row r="2300" spans="1:13" x14ac:dyDescent="0.25">
      <c r="A2300" t="s">
        <v>670</v>
      </c>
      <c r="B2300" t="s">
        <v>469</v>
      </c>
      <c r="C2300" t="s">
        <v>212</v>
      </c>
      <c r="D2300" t="s">
        <v>573</v>
      </c>
      <c r="E2300" t="s">
        <v>270</v>
      </c>
      <c r="F2300" t="s">
        <v>442</v>
      </c>
      <c r="G2300" s="8" t="s">
        <v>443</v>
      </c>
      <c r="H2300" t="s">
        <v>444</v>
      </c>
      <c r="I2300" s="7">
        <v>1022000</v>
      </c>
      <c r="L2300" s="7">
        <v>16763779000</v>
      </c>
      <c r="M2300" t="s">
        <v>458</v>
      </c>
    </row>
    <row r="2301" spans="1:13" x14ac:dyDescent="0.25">
      <c r="A2301" t="s">
        <v>671</v>
      </c>
      <c r="B2301" t="s">
        <v>469</v>
      </c>
      <c r="C2301" t="s">
        <v>212</v>
      </c>
      <c r="D2301" t="s">
        <v>362</v>
      </c>
      <c r="E2301" t="s">
        <v>270</v>
      </c>
      <c r="F2301" t="s">
        <v>442</v>
      </c>
      <c r="G2301" s="8" t="s">
        <v>443</v>
      </c>
      <c r="H2301" t="s">
        <v>444</v>
      </c>
      <c r="I2301" s="7">
        <v>0</v>
      </c>
      <c r="L2301" s="7">
        <v>58491556000</v>
      </c>
      <c r="M2301" t="s">
        <v>458</v>
      </c>
    </row>
    <row r="2302" spans="1:13" x14ac:dyDescent="0.25">
      <c r="A2302" t="s">
        <v>672</v>
      </c>
      <c r="B2302" t="s">
        <v>470</v>
      </c>
      <c r="C2302" t="s">
        <v>292</v>
      </c>
      <c r="D2302" t="s">
        <v>307</v>
      </c>
      <c r="E2302" t="s">
        <v>270</v>
      </c>
      <c r="F2302" t="s">
        <v>442</v>
      </c>
      <c r="G2302" s="8" t="s">
        <v>443</v>
      </c>
      <c r="H2302" t="s">
        <v>444</v>
      </c>
      <c r="I2302" s="7">
        <v>1018382</v>
      </c>
      <c r="L2302" s="7">
        <v>9764336905</v>
      </c>
      <c r="M2302" t="s">
        <v>458</v>
      </c>
    </row>
    <row r="2303" spans="1:13" x14ac:dyDescent="0.25">
      <c r="A2303" t="s">
        <v>673</v>
      </c>
      <c r="B2303" t="s">
        <v>470</v>
      </c>
      <c r="C2303" t="s">
        <v>292</v>
      </c>
      <c r="D2303" t="s">
        <v>206</v>
      </c>
      <c r="E2303" t="s">
        <v>270</v>
      </c>
      <c r="F2303" t="s">
        <v>442</v>
      </c>
      <c r="G2303" s="8" t="s">
        <v>443</v>
      </c>
      <c r="H2303" t="s">
        <v>444</v>
      </c>
      <c r="I2303" s="7">
        <v>0</v>
      </c>
      <c r="L2303" s="7">
        <v>5411649516</v>
      </c>
      <c r="M2303" t="s">
        <v>458</v>
      </c>
    </row>
    <row r="2304" spans="1:13" x14ac:dyDescent="0.25">
      <c r="A2304" t="s">
        <v>674</v>
      </c>
      <c r="B2304" t="s">
        <v>470</v>
      </c>
      <c r="C2304" t="s">
        <v>292</v>
      </c>
      <c r="D2304" t="s">
        <v>203</v>
      </c>
      <c r="E2304" t="s">
        <v>269</v>
      </c>
      <c r="F2304" t="s">
        <v>442</v>
      </c>
      <c r="G2304" s="8" t="s">
        <v>443</v>
      </c>
      <c r="H2304" t="s">
        <v>444</v>
      </c>
      <c r="I2304" s="7">
        <v>75458774</v>
      </c>
      <c r="L2304" s="7">
        <v>599483569520</v>
      </c>
      <c r="M2304" t="s">
        <v>458</v>
      </c>
    </row>
    <row r="2305" spans="1:13" x14ac:dyDescent="0.25">
      <c r="A2305" t="s">
        <v>675</v>
      </c>
      <c r="B2305" t="s">
        <v>470</v>
      </c>
      <c r="C2305" t="s">
        <v>292</v>
      </c>
      <c r="D2305" t="s">
        <v>306</v>
      </c>
      <c r="E2305" t="s">
        <v>270</v>
      </c>
      <c r="F2305" t="s">
        <v>442</v>
      </c>
      <c r="G2305" s="8" t="s">
        <v>443</v>
      </c>
      <c r="H2305" t="s">
        <v>444</v>
      </c>
      <c r="I2305" s="7">
        <v>1044675</v>
      </c>
      <c r="L2305" s="7">
        <v>9122399685</v>
      </c>
      <c r="M2305" t="s">
        <v>458</v>
      </c>
    </row>
    <row r="2306" spans="1:13" x14ac:dyDescent="0.25">
      <c r="A2306" t="s">
        <v>676</v>
      </c>
      <c r="B2306" t="s">
        <v>331</v>
      </c>
      <c r="C2306" t="s">
        <v>215</v>
      </c>
      <c r="D2306" t="s">
        <v>251</v>
      </c>
      <c r="E2306" t="s">
        <v>269</v>
      </c>
      <c r="F2306" t="s">
        <v>442</v>
      </c>
      <c r="G2306" s="8" t="s">
        <v>443</v>
      </c>
      <c r="H2306" t="s">
        <v>444</v>
      </c>
      <c r="I2306" s="7">
        <v>17111746</v>
      </c>
      <c r="L2306" s="7">
        <v>310261377494</v>
      </c>
      <c r="M2306" t="s">
        <v>458</v>
      </c>
    </row>
    <row r="2307" spans="1:13" x14ac:dyDescent="0.25">
      <c r="A2307" t="s">
        <v>677</v>
      </c>
      <c r="B2307" t="s">
        <v>331</v>
      </c>
      <c r="C2307" t="s">
        <v>215</v>
      </c>
      <c r="D2307" t="s">
        <v>216</v>
      </c>
      <c r="E2307" t="s">
        <v>269</v>
      </c>
      <c r="F2307" t="s">
        <v>442</v>
      </c>
      <c r="G2307" s="8" t="s">
        <v>443</v>
      </c>
      <c r="H2307" t="s">
        <v>444</v>
      </c>
      <c r="I2307" s="7">
        <v>619984</v>
      </c>
      <c r="L2307" s="7">
        <v>15226914126</v>
      </c>
      <c r="M2307" t="s">
        <v>458</v>
      </c>
    </row>
    <row r="2308" spans="1:13" x14ac:dyDescent="0.25">
      <c r="A2308" t="s">
        <v>678</v>
      </c>
      <c r="B2308" t="s">
        <v>331</v>
      </c>
      <c r="C2308" t="s">
        <v>215</v>
      </c>
      <c r="D2308" t="s">
        <v>217</v>
      </c>
      <c r="E2308" t="s">
        <v>269</v>
      </c>
      <c r="F2308" t="s">
        <v>442</v>
      </c>
      <c r="G2308" s="8" t="s">
        <v>443</v>
      </c>
      <c r="H2308" t="s">
        <v>444</v>
      </c>
      <c r="I2308" s="7">
        <v>3671828</v>
      </c>
      <c r="L2308" s="7">
        <v>67671087956</v>
      </c>
      <c r="M2308" t="s">
        <v>458</v>
      </c>
    </row>
    <row r="2309" spans="1:13" x14ac:dyDescent="0.25">
      <c r="A2309" t="s">
        <v>679</v>
      </c>
      <c r="B2309" t="s">
        <v>333</v>
      </c>
      <c r="C2309" t="s">
        <v>533</v>
      </c>
      <c r="D2309" t="s">
        <v>203</v>
      </c>
      <c r="E2309" t="s">
        <v>269</v>
      </c>
      <c r="F2309" t="s">
        <v>442</v>
      </c>
      <c r="G2309" s="8" t="s">
        <v>443</v>
      </c>
      <c r="H2309" t="s">
        <v>444</v>
      </c>
      <c r="I2309" s="7">
        <v>2852000</v>
      </c>
      <c r="L2309" s="7">
        <v>60695593000</v>
      </c>
      <c r="M2309" t="s">
        <v>458</v>
      </c>
    </row>
    <row r="2310" spans="1:13" x14ac:dyDescent="0.25">
      <c r="A2310" t="s">
        <v>680</v>
      </c>
      <c r="B2310" t="s">
        <v>471</v>
      </c>
      <c r="C2310" t="s">
        <v>219</v>
      </c>
      <c r="D2310" t="s">
        <v>203</v>
      </c>
      <c r="E2310" t="s">
        <v>269</v>
      </c>
      <c r="F2310" t="s">
        <v>442</v>
      </c>
      <c r="G2310" s="8" t="s">
        <v>443</v>
      </c>
      <c r="H2310" t="s">
        <v>444</v>
      </c>
      <c r="I2310" s="7">
        <v>32737621</v>
      </c>
      <c r="L2310" s="7">
        <v>278736778404</v>
      </c>
      <c r="M2310" t="s">
        <v>458</v>
      </c>
    </row>
    <row r="2311" spans="1:13" x14ac:dyDescent="0.25">
      <c r="A2311" t="s">
        <v>681</v>
      </c>
      <c r="B2311" t="s">
        <v>471</v>
      </c>
      <c r="C2311" t="s">
        <v>219</v>
      </c>
      <c r="D2311" t="s">
        <v>457</v>
      </c>
      <c r="E2311" t="s">
        <v>270</v>
      </c>
      <c r="F2311" t="s">
        <v>442</v>
      </c>
      <c r="G2311" s="8" t="s">
        <v>443</v>
      </c>
      <c r="H2311" t="s">
        <v>444</v>
      </c>
      <c r="I2311" s="7">
        <v>0</v>
      </c>
      <c r="L2311" s="7">
        <v>150706287</v>
      </c>
      <c r="M2311" t="s">
        <v>458</v>
      </c>
    </row>
    <row r="2312" spans="1:13" x14ac:dyDescent="0.25">
      <c r="A2312" t="s">
        <v>682</v>
      </c>
      <c r="B2312" t="s">
        <v>471</v>
      </c>
      <c r="C2312" t="s">
        <v>219</v>
      </c>
      <c r="D2312" t="s">
        <v>381</v>
      </c>
      <c r="E2312" t="s">
        <v>270</v>
      </c>
      <c r="F2312" t="s">
        <v>442</v>
      </c>
      <c r="G2312" s="8" t="s">
        <v>443</v>
      </c>
      <c r="H2312" t="s">
        <v>444</v>
      </c>
      <c r="I2312" s="7">
        <v>0</v>
      </c>
      <c r="L2312" s="7">
        <v>1331924172</v>
      </c>
      <c r="M2312" t="s">
        <v>458</v>
      </c>
    </row>
    <row r="2313" spans="1:13" x14ac:dyDescent="0.25">
      <c r="A2313" t="s">
        <v>683</v>
      </c>
      <c r="B2313" t="s">
        <v>472</v>
      </c>
      <c r="C2313" t="s">
        <v>220</v>
      </c>
      <c r="D2313" t="s">
        <v>221</v>
      </c>
      <c r="E2313" t="s">
        <v>270</v>
      </c>
      <c r="F2313" t="s">
        <v>442</v>
      </c>
      <c r="G2313" s="8" t="s">
        <v>443</v>
      </c>
      <c r="H2313" t="s">
        <v>444</v>
      </c>
      <c r="I2313" s="7">
        <v>10584000</v>
      </c>
      <c r="L2313" s="7">
        <v>210379447000</v>
      </c>
      <c r="M2313" t="s">
        <v>458</v>
      </c>
    </row>
    <row r="2314" spans="1:13" x14ac:dyDescent="0.25">
      <c r="A2314" t="s">
        <v>684</v>
      </c>
      <c r="B2314" t="s">
        <v>472</v>
      </c>
      <c r="C2314" t="s">
        <v>220</v>
      </c>
      <c r="D2314" t="s">
        <v>222</v>
      </c>
      <c r="E2314" t="s">
        <v>270</v>
      </c>
      <c r="F2314" t="s">
        <v>442</v>
      </c>
      <c r="G2314" s="8" t="s">
        <v>443</v>
      </c>
      <c r="H2314" t="s">
        <v>444</v>
      </c>
      <c r="I2314" s="7">
        <v>2247000</v>
      </c>
      <c r="L2314" s="7">
        <v>35195197000</v>
      </c>
      <c r="M2314" t="s">
        <v>458</v>
      </c>
    </row>
    <row r="2315" spans="1:13" x14ac:dyDescent="0.25">
      <c r="A2315" t="s">
        <v>685</v>
      </c>
      <c r="B2315" t="s">
        <v>472</v>
      </c>
      <c r="C2315" t="s">
        <v>220</v>
      </c>
      <c r="D2315" t="s">
        <v>223</v>
      </c>
      <c r="E2315" t="s">
        <v>270</v>
      </c>
      <c r="F2315" t="s">
        <v>442</v>
      </c>
      <c r="G2315" s="8" t="s">
        <v>443</v>
      </c>
      <c r="H2315" t="s">
        <v>444</v>
      </c>
      <c r="I2315" s="7">
        <v>2602000</v>
      </c>
      <c r="L2315" s="7">
        <v>54187851000</v>
      </c>
      <c r="M2315" t="s">
        <v>458</v>
      </c>
    </row>
    <row r="2316" spans="1:13" x14ac:dyDescent="0.25">
      <c r="A2316" t="s">
        <v>686</v>
      </c>
      <c r="B2316" t="s">
        <v>472</v>
      </c>
      <c r="C2316" t="s">
        <v>220</v>
      </c>
      <c r="D2316" t="s">
        <v>224</v>
      </c>
      <c r="E2316" t="s">
        <v>270</v>
      </c>
      <c r="F2316" t="s">
        <v>442</v>
      </c>
      <c r="G2316" s="8" t="s">
        <v>443</v>
      </c>
      <c r="H2316" t="s">
        <v>444</v>
      </c>
      <c r="I2316" s="7">
        <v>1003000</v>
      </c>
      <c r="L2316" s="7">
        <v>3835522000</v>
      </c>
      <c r="M2316" t="s">
        <v>458</v>
      </c>
    </row>
    <row r="2317" spans="1:13" x14ac:dyDescent="0.25">
      <c r="A2317" t="s">
        <v>687</v>
      </c>
      <c r="B2317" t="s">
        <v>472</v>
      </c>
      <c r="C2317" t="s">
        <v>220</v>
      </c>
      <c r="D2317" t="s">
        <v>305</v>
      </c>
      <c r="E2317" t="s">
        <v>270</v>
      </c>
      <c r="F2317" t="s">
        <v>442</v>
      </c>
      <c r="G2317" s="8" t="s">
        <v>443</v>
      </c>
      <c r="H2317" t="s">
        <v>444</v>
      </c>
      <c r="I2317" s="7">
        <v>0</v>
      </c>
      <c r="L2317" s="7">
        <v>0</v>
      </c>
      <c r="M2317" t="s">
        <v>458</v>
      </c>
    </row>
    <row r="2318" spans="1:13" x14ac:dyDescent="0.25">
      <c r="A2318" t="s">
        <v>688</v>
      </c>
      <c r="B2318" t="s">
        <v>472</v>
      </c>
      <c r="C2318" t="s">
        <v>220</v>
      </c>
      <c r="D2318" t="s">
        <v>203</v>
      </c>
      <c r="E2318" t="s">
        <v>269</v>
      </c>
      <c r="F2318" t="s">
        <v>442</v>
      </c>
      <c r="G2318" s="8" t="s">
        <v>443</v>
      </c>
      <c r="H2318" t="s">
        <v>444</v>
      </c>
      <c r="I2318" s="7">
        <v>4443000</v>
      </c>
      <c r="L2318" s="7">
        <v>150910896000</v>
      </c>
      <c r="M2318" t="s">
        <v>458</v>
      </c>
    </row>
    <row r="2319" spans="1:13" x14ac:dyDescent="0.25">
      <c r="A2319" t="s">
        <v>689</v>
      </c>
      <c r="B2319" t="s">
        <v>473</v>
      </c>
      <c r="C2319" t="s">
        <v>225</v>
      </c>
      <c r="D2319" t="s">
        <v>366</v>
      </c>
      <c r="E2319" t="s">
        <v>270</v>
      </c>
      <c r="F2319" t="s">
        <v>442</v>
      </c>
      <c r="G2319" s="8" t="s">
        <v>443</v>
      </c>
      <c r="H2319" t="s">
        <v>444</v>
      </c>
      <c r="I2319" s="7">
        <v>0</v>
      </c>
      <c r="L2319" s="7">
        <v>3439632410</v>
      </c>
      <c r="M2319" t="s">
        <v>458</v>
      </c>
    </row>
    <row r="2320" spans="1:13" x14ac:dyDescent="0.25">
      <c r="A2320" t="s">
        <v>690</v>
      </c>
      <c r="B2320" t="s">
        <v>473</v>
      </c>
      <c r="C2320" t="s">
        <v>225</v>
      </c>
      <c r="D2320" t="s">
        <v>367</v>
      </c>
      <c r="E2320" t="s">
        <v>270</v>
      </c>
      <c r="F2320" t="s">
        <v>442</v>
      </c>
      <c r="G2320" s="8" t="s">
        <v>443</v>
      </c>
      <c r="H2320" t="s">
        <v>444</v>
      </c>
      <c r="I2320" s="7">
        <v>0</v>
      </c>
      <c r="L2320" s="7">
        <v>3601903742</v>
      </c>
      <c r="M2320" t="s">
        <v>458</v>
      </c>
    </row>
    <row r="2321" spans="1:13" x14ac:dyDescent="0.25">
      <c r="A2321" t="s">
        <v>691</v>
      </c>
      <c r="B2321" t="s">
        <v>473</v>
      </c>
      <c r="C2321" t="s">
        <v>225</v>
      </c>
      <c r="D2321" t="s">
        <v>373</v>
      </c>
      <c r="E2321" t="s">
        <v>270</v>
      </c>
      <c r="F2321" t="s">
        <v>442</v>
      </c>
      <c r="G2321" s="8" t="s">
        <v>443</v>
      </c>
      <c r="H2321" t="s">
        <v>444</v>
      </c>
      <c r="I2321" s="7">
        <v>0</v>
      </c>
      <c r="L2321" s="7">
        <v>2032897322</v>
      </c>
      <c r="M2321" t="s">
        <v>458</v>
      </c>
    </row>
    <row r="2322" spans="1:13" x14ac:dyDescent="0.25">
      <c r="A2322" t="s">
        <v>692</v>
      </c>
      <c r="B2322" t="s">
        <v>473</v>
      </c>
      <c r="C2322" t="s">
        <v>225</v>
      </c>
      <c r="D2322" t="s">
        <v>203</v>
      </c>
      <c r="E2322" t="s">
        <v>269</v>
      </c>
      <c r="F2322" t="s">
        <v>442</v>
      </c>
      <c r="G2322" s="8" t="s">
        <v>443</v>
      </c>
      <c r="H2322" t="s">
        <v>444</v>
      </c>
      <c r="I2322" s="7">
        <v>0</v>
      </c>
      <c r="L2322" s="7">
        <v>983182712065</v>
      </c>
      <c r="M2322" t="s">
        <v>458</v>
      </c>
    </row>
    <row r="2323" spans="1:13" x14ac:dyDescent="0.25">
      <c r="A2323" t="s">
        <v>693</v>
      </c>
      <c r="B2323" t="s">
        <v>474</v>
      </c>
      <c r="C2323" t="s">
        <v>226</v>
      </c>
      <c r="D2323" t="s">
        <v>227</v>
      </c>
      <c r="E2323" t="s">
        <v>270</v>
      </c>
      <c r="F2323" t="s">
        <v>442</v>
      </c>
      <c r="G2323" s="8" t="s">
        <v>443</v>
      </c>
      <c r="H2323" t="s">
        <v>444</v>
      </c>
      <c r="I2323" s="7">
        <v>915410</v>
      </c>
      <c r="L2323" s="7">
        <v>1565286544</v>
      </c>
      <c r="M2323" t="s">
        <v>458</v>
      </c>
    </row>
    <row r="2324" spans="1:13" x14ac:dyDescent="0.25">
      <c r="A2324" t="s">
        <v>694</v>
      </c>
      <c r="B2324" t="s">
        <v>474</v>
      </c>
      <c r="C2324" t="s">
        <v>226</v>
      </c>
      <c r="D2324" t="s">
        <v>301</v>
      </c>
      <c r="E2324" t="s">
        <v>270</v>
      </c>
      <c r="F2324" t="s">
        <v>442</v>
      </c>
      <c r="G2324" s="8" t="s">
        <v>443</v>
      </c>
      <c r="H2324" t="s">
        <v>444</v>
      </c>
      <c r="I2324" s="7">
        <v>1768043</v>
      </c>
      <c r="L2324" s="7">
        <v>4154359457</v>
      </c>
      <c r="M2324" t="s">
        <v>458</v>
      </c>
    </row>
    <row r="2325" spans="1:13" x14ac:dyDescent="0.25">
      <c r="A2325" t="s">
        <v>695</v>
      </c>
      <c r="B2325" t="s">
        <v>474</v>
      </c>
      <c r="C2325" t="s">
        <v>226</v>
      </c>
      <c r="D2325" t="s">
        <v>229</v>
      </c>
      <c r="E2325" t="s">
        <v>270</v>
      </c>
      <c r="F2325" t="s">
        <v>442</v>
      </c>
      <c r="G2325" s="8" t="s">
        <v>443</v>
      </c>
      <c r="H2325" t="s">
        <v>444</v>
      </c>
      <c r="I2325" s="7">
        <v>0</v>
      </c>
      <c r="L2325" s="7">
        <v>4178737190</v>
      </c>
      <c r="M2325" t="s">
        <v>458</v>
      </c>
    </row>
    <row r="2326" spans="1:13" x14ac:dyDescent="0.25">
      <c r="A2326" t="s">
        <v>696</v>
      </c>
      <c r="B2326" t="s">
        <v>474</v>
      </c>
      <c r="C2326" t="s">
        <v>226</v>
      </c>
      <c r="D2326" t="s">
        <v>230</v>
      </c>
      <c r="E2326" t="s">
        <v>270</v>
      </c>
      <c r="F2326" t="s">
        <v>442</v>
      </c>
      <c r="G2326" s="8" t="s">
        <v>443</v>
      </c>
      <c r="H2326" t="s">
        <v>444</v>
      </c>
      <c r="I2326" s="7">
        <v>0</v>
      </c>
      <c r="L2326" s="7">
        <v>46078829939</v>
      </c>
      <c r="M2326" t="s">
        <v>458</v>
      </c>
    </row>
    <row r="2327" spans="1:13" x14ac:dyDescent="0.25">
      <c r="A2327" t="s">
        <v>697</v>
      </c>
      <c r="B2327" t="s">
        <v>474</v>
      </c>
      <c r="C2327" t="s">
        <v>226</v>
      </c>
      <c r="D2327" t="s">
        <v>231</v>
      </c>
      <c r="E2327" t="s">
        <v>270</v>
      </c>
      <c r="F2327" t="s">
        <v>442</v>
      </c>
      <c r="G2327" s="8" t="s">
        <v>443</v>
      </c>
      <c r="H2327" t="s">
        <v>444</v>
      </c>
      <c r="I2327" s="7">
        <v>303475</v>
      </c>
      <c r="L2327" s="7">
        <v>733170416</v>
      </c>
      <c r="M2327" t="s">
        <v>458</v>
      </c>
    </row>
    <row r="2328" spans="1:13" x14ac:dyDescent="0.25">
      <c r="A2328" t="s">
        <v>698</v>
      </c>
      <c r="B2328" t="s">
        <v>474</v>
      </c>
      <c r="C2328" t="s">
        <v>226</v>
      </c>
      <c r="D2328" t="s">
        <v>232</v>
      </c>
      <c r="E2328" t="s">
        <v>270</v>
      </c>
      <c r="F2328" t="s">
        <v>442</v>
      </c>
      <c r="G2328" s="8" t="s">
        <v>443</v>
      </c>
      <c r="H2328" t="s">
        <v>444</v>
      </c>
      <c r="I2328" s="7">
        <v>1877352</v>
      </c>
      <c r="L2328" s="7">
        <v>4596812359</v>
      </c>
      <c r="M2328" t="s">
        <v>458</v>
      </c>
    </row>
    <row r="2329" spans="1:13" x14ac:dyDescent="0.25">
      <c r="A2329" t="s">
        <v>699</v>
      </c>
      <c r="B2329" t="s">
        <v>474</v>
      </c>
      <c r="C2329" t="s">
        <v>226</v>
      </c>
      <c r="D2329" t="s">
        <v>233</v>
      </c>
      <c r="E2329" t="s">
        <v>270</v>
      </c>
      <c r="F2329" t="s">
        <v>442</v>
      </c>
      <c r="G2329" s="8" t="s">
        <v>443</v>
      </c>
      <c r="H2329" t="s">
        <v>444</v>
      </c>
      <c r="I2329" s="7">
        <v>2959292</v>
      </c>
      <c r="L2329" s="7">
        <v>6739103718</v>
      </c>
      <c r="M2329" t="s">
        <v>458</v>
      </c>
    </row>
    <row r="2330" spans="1:13" x14ac:dyDescent="0.25">
      <c r="A2330" t="s">
        <v>700</v>
      </c>
      <c r="B2330" t="s">
        <v>474</v>
      </c>
      <c r="C2330" t="s">
        <v>226</v>
      </c>
      <c r="D2330" t="s">
        <v>234</v>
      </c>
      <c r="E2330" t="s">
        <v>270</v>
      </c>
      <c r="F2330" t="s">
        <v>442</v>
      </c>
      <c r="G2330" s="8" t="s">
        <v>443</v>
      </c>
      <c r="H2330" t="s">
        <v>444</v>
      </c>
      <c r="I2330" s="7">
        <v>3911555</v>
      </c>
      <c r="L2330" s="7">
        <v>8239367205</v>
      </c>
      <c r="M2330" t="s">
        <v>458</v>
      </c>
    </row>
    <row r="2331" spans="1:13" x14ac:dyDescent="0.25">
      <c r="A2331" t="s">
        <v>701</v>
      </c>
      <c r="B2331" t="s">
        <v>474</v>
      </c>
      <c r="C2331" t="s">
        <v>226</v>
      </c>
      <c r="D2331" t="s">
        <v>235</v>
      </c>
      <c r="E2331" t="s">
        <v>270</v>
      </c>
      <c r="F2331" t="s">
        <v>442</v>
      </c>
      <c r="G2331" s="8" t="s">
        <v>443</v>
      </c>
      <c r="H2331" t="s">
        <v>444</v>
      </c>
      <c r="I2331" s="7">
        <v>3653445</v>
      </c>
      <c r="L2331" s="7">
        <v>7955312120</v>
      </c>
      <c r="M2331" t="s">
        <v>458</v>
      </c>
    </row>
    <row r="2332" spans="1:13" x14ac:dyDescent="0.25">
      <c r="A2332" t="s">
        <v>702</v>
      </c>
      <c r="B2332" t="s">
        <v>474</v>
      </c>
      <c r="C2332" t="s">
        <v>226</v>
      </c>
      <c r="D2332" t="s">
        <v>570</v>
      </c>
      <c r="E2332" t="s">
        <v>270</v>
      </c>
      <c r="F2332" t="s">
        <v>442</v>
      </c>
      <c r="G2332" s="8" t="s">
        <v>443</v>
      </c>
      <c r="H2332" t="s">
        <v>444</v>
      </c>
      <c r="I2332" s="7">
        <v>36656</v>
      </c>
      <c r="L2332" s="7">
        <v>186808058</v>
      </c>
      <c r="M2332" t="s">
        <v>458</v>
      </c>
    </row>
    <row r="2333" spans="1:13" x14ac:dyDescent="0.25">
      <c r="A2333" t="s">
        <v>703</v>
      </c>
      <c r="B2333" t="s">
        <v>475</v>
      </c>
      <c r="C2333" t="s">
        <v>236</v>
      </c>
      <c r="D2333" t="s">
        <v>628</v>
      </c>
      <c r="E2333" t="s">
        <v>270</v>
      </c>
      <c r="F2333" t="s">
        <v>442</v>
      </c>
      <c r="G2333" s="8" t="s">
        <v>443</v>
      </c>
      <c r="H2333" t="s">
        <v>444</v>
      </c>
      <c r="I2333" s="7">
        <v>1557198</v>
      </c>
      <c r="L2333" s="7">
        <v>33391986272</v>
      </c>
      <c r="M2333" t="s">
        <v>458</v>
      </c>
    </row>
    <row r="2334" spans="1:13" x14ac:dyDescent="0.25">
      <c r="A2334" t="s">
        <v>704</v>
      </c>
      <c r="B2334" t="s">
        <v>475</v>
      </c>
      <c r="C2334" t="s">
        <v>236</v>
      </c>
      <c r="D2334" t="s">
        <v>629</v>
      </c>
      <c r="E2334" t="s">
        <v>270</v>
      </c>
      <c r="F2334" t="s">
        <v>442</v>
      </c>
      <c r="G2334" s="8" t="s">
        <v>443</v>
      </c>
      <c r="H2334" t="s">
        <v>444</v>
      </c>
      <c r="I2334" s="7">
        <v>1035852</v>
      </c>
      <c r="L2334" s="7">
        <v>28433897982</v>
      </c>
      <c r="M2334" t="s">
        <v>458</v>
      </c>
    </row>
    <row r="2335" spans="1:13" x14ac:dyDescent="0.25">
      <c r="A2335" t="s">
        <v>705</v>
      </c>
      <c r="B2335" t="s">
        <v>475</v>
      </c>
      <c r="C2335" t="s">
        <v>236</v>
      </c>
      <c r="D2335" t="s">
        <v>630</v>
      </c>
      <c r="E2335" t="s">
        <v>270</v>
      </c>
      <c r="F2335" t="s">
        <v>442</v>
      </c>
      <c r="G2335" s="8" t="s">
        <v>443</v>
      </c>
      <c r="H2335" t="s">
        <v>444</v>
      </c>
      <c r="I2335" s="7">
        <v>3150936</v>
      </c>
      <c r="L2335" s="7">
        <v>41655996484</v>
      </c>
      <c r="M2335" t="s">
        <v>458</v>
      </c>
    </row>
    <row r="2336" spans="1:13" x14ac:dyDescent="0.25">
      <c r="A2336" t="s">
        <v>706</v>
      </c>
      <c r="B2336" t="s">
        <v>475</v>
      </c>
      <c r="C2336" t="s">
        <v>236</v>
      </c>
      <c r="D2336" t="s">
        <v>631</v>
      </c>
      <c r="E2336" t="s">
        <v>270</v>
      </c>
      <c r="F2336" t="s">
        <v>442</v>
      </c>
      <c r="G2336" s="8" t="s">
        <v>443</v>
      </c>
      <c r="H2336" t="s">
        <v>444</v>
      </c>
      <c r="I2336" s="7">
        <v>3573013</v>
      </c>
      <c r="L2336" s="7">
        <v>17683096128</v>
      </c>
      <c r="M2336" t="s">
        <v>458</v>
      </c>
    </row>
    <row r="2337" spans="1:13" x14ac:dyDescent="0.25">
      <c r="A2337" t="s">
        <v>707</v>
      </c>
      <c r="B2337" t="s">
        <v>475</v>
      </c>
      <c r="C2337" t="s">
        <v>236</v>
      </c>
      <c r="D2337" t="s">
        <v>632</v>
      </c>
      <c r="E2337" t="s">
        <v>269</v>
      </c>
      <c r="F2337" s="8" t="s">
        <v>442</v>
      </c>
      <c r="G2337" s="8" t="s">
        <v>443</v>
      </c>
      <c r="H2337" t="s">
        <v>444</v>
      </c>
      <c r="I2337" s="7">
        <v>2246220</v>
      </c>
      <c r="L2337" s="7">
        <v>38791266538</v>
      </c>
      <c r="M2337" t="s">
        <v>458</v>
      </c>
    </row>
    <row r="2338" spans="1:13" x14ac:dyDescent="0.25">
      <c r="A2338" t="s">
        <v>708</v>
      </c>
      <c r="B2338" t="s">
        <v>476</v>
      </c>
      <c r="C2338" t="s">
        <v>237</v>
      </c>
      <c r="D2338" t="s">
        <v>242</v>
      </c>
      <c r="E2338" t="s">
        <v>270</v>
      </c>
      <c r="F2338" s="8" t="s">
        <v>442</v>
      </c>
      <c r="G2338" s="8" t="s">
        <v>443</v>
      </c>
      <c r="H2338" t="s">
        <v>444</v>
      </c>
      <c r="I2338" s="7">
        <v>15123</v>
      </c>
      <c r="L2338" s="7">
        <v>77422761</v>
      </c>
      <c r="M2338" t="s">
        <v>458</v>
      </c>
    </row>
    <row r="2339" spans="1:13" x14ac:dyDescent="0.25">
      <c r="A2339" t="s">
        <v>709</v>
      </c>
      <c r="B2339" t="s">
        <v>476</v>
      </c>
      <c r="C2339" t="s">
        <v>237</v>
      </c>
      <c r="D2339" t="s">
        <v>228</v>
      </c>
      <c r="E2339" t="s">
        <v>270</v>
      </c>
      <c r="F2339" s="8" t="s">
        <v>442</v>
      </c>
      <c r="G2339" s="8" t="s">
        <v>443</v>
      </c>
      <c r="H2339" t="s">
        <v>444</v>
      </c>
      <c r="I2339" s="7">
        <v>0</v>
      </c>
      <c r="L2339" s="7">
        <v>2672173342</v>
      </c>
      <c r="M2339" t="s">
        <v>458</v>
      </c>
    </row>
    <row r="2340" spans="1:13" x14ac:dyDescent="0.25">
      <c r="A2340" t="s">
        <v>710</v>
      </c>
      <c r="B2340" t="s">
        <v>476</v>
      </c>
      <c r="C2340" t="s">
        <v>237</v>
      </c>
      <c r="D2340" t="s">
        <v>464</v>
      </c>
      <c r="E2340" t="s">
        <v>270</v>
      </c>
      <c r="F2340" s="8" t="s">
        <v>442</v>
      </c>
      <c r="G2340" s="8" t="s">
        <v>443</v>
      </c>
      <c r="H2340" t="s">
        <v>444</v>
      </c>
      <c r="I2340" s="7">
        <v>837548</v>
      </c>
      <c r="L2340" s="7">
        <v>1120256617</v>
      </c>
      <c r="M2340" t="s">
        <v>458</v>
      </c>
    </row>
    <row r="2341" spans="1:13" x14ac:dyDescent="0.25">
      <c r="A2341" t="s">
        <v>711</v>
      </c>
      <c r="B2341" t="s">
        <v>476</v>
      </c>
      <c r="C2341" t="s">
        <v>237</v>
      </c>
      <c r="D2341" t="s">
        <v>238</v>
      </c>
      <c r="E2341" t="s">
        <v>270</v>
      </c>
      <c r="F2341" s="8" t="s">
        <v>442</v>
      </c>
      <c r="G2341" s="8" t="s">
        <v>443</v>
      </c>
      <c r="H2341" t="s">
        <v>444</v>
      </c>
      <c r="I2341" s="7">
        <v>0</v>
      </c>
      <c r="L2341" s="7">
        <v>858542993</v>
      </c>
      <c r="M2341" t="s">
        <v>458</v>
      </c>
    </row>
    <row r="2342" spans="1:13" x14ac:dyDescent="0.25">
      <c r="A2342" t="s">
        <v>712</v>
      </c>
      <c r="B2342" t="s">
        <v>476</v>
      </c>
      <c r="C2342" t="s">
        <v>237</v>
      </c>
      <c r="D2342" t="s">
        <v>239</v>
      </c>
      <c r="E2342" t="s">
        <v>270</v>
      </c>
      <c r="F2342" s="8" t="s">
        <v>442</v>
      </c>
      <c r="G2342" s="8" t="s">
        <v>443</v>
      </c>
      <c r="H2342" t="s">
        <v>444</v>
      </c>
      <c r="I2342" s="7">
        <v>1036881</v>
      </c>
      <c r="L2342" s="7">
        <v>857579764</v>
      </c>
      <c r="M2342" t="s">
        <v>458</v>
      </c>
    </row>
    <row r="2343" spans="1:13" x14ac:dyDescent="0.25">
      <c r="A2343" t="s">
        <v>713</v>
      </c>
      <c r="B2343" t="s">
        <v>476</v>
      </c>
      <c r="C2343" t="s">
        <v>237</v>
      </c>
      <c r="D2343" t="s">
        <v>240</v>
      </c>
      <c r="E2343" t="s">
        <v>270</v>
      </c>
      <c r="F2343" t="s">
        <v>442</v>
      </c>
      <c r="G2343" s="8" t="s">
        <v>443</v>
      </c>
      <c r="H2343" t="s">
        <v>444</v>
      </c>
      <c r="I2343" s="7">
        <v>83757</v>
      </c>
      <c r="L2343" s="7">
        <v>93471759</v>
      </c>
      <c r="M2343" t="s">
        <v>458</v>
      </c>
    </row>
    <row r="2344" spans="1:13" x14ac:dyDescent="0.25">
      <c r="A2344" t="s">
        <v>714</v>
      </c>
      <c r="B2344" t="s">
        <v>476</v>
      </c>
      <c r="C2344" t="s">
        <v>237</v>
      </c>
      <c r="D2344" t="s">
        <v>241</v>
      </c>
      <c r="E2344" t="s">
        <v>270</v>
      </c>
      <c r="F2344" t="s">
        <v>442</v>
      </c>
      <c r="G2344" s="8" t="s">
        <v>443</v>
      </c>
      <c r="H2344" t="s">
        <v>444</v>
      </c>
      <c r="I2344" s="7">
        <v>9050</v>
      </c>
      <c r="L2344" s="7">
        <v>53446428</v>
      </c>
      <c r="M2344" t="s">
        <v>458</v>
      </c>
    </row>
    <row r="2345" spans="1:13" x14ac:dyDescent="0.25">
      <c r="A2345" t="s">
        <v>715</v>
      </c>
      <c r="B2345" t="s">
        <v>477</v>
      </c>
      <c r="C2345" t="s">
        <v>243</v>
      </c>
      <c r="D2345" t="s">
        <v>378</v>
      </c>
      <c r="E2345" t="s">
        <v>270</v>
      </c>
      <c r="F2345" t="s">
        <v>442</v>
      </c>
      <c r="G2345" s="8" t="s">
        <v>443</v>
      </c>
      <c r="H2345" t="s">
        <v>444</v>
      </c>
      <c r="I2345" s="7">
        <v>405818</v>
      </c>
      <c r="L2345" s="7">
        <v>3795039921</v>
      </c>
      <c r="M2345" t="s">
        <v>458</v>
      </c>
    </row>
    <row r="2346" spans="1:13" x14ac:dyDescent="0.25">
      <c r="A2346" t="s">
        <v>716</v>
      </c>
      <c r="B2346" t="s">
        <v>477</v>
      </c>
      <c r="C2346" t="s">
        <v>243</v>
      </c>
      <c r="D2346" t="s">
        <v>360</v>
      </c>
      <c r="E2346" t="s">
        <v>270</v>
      </c>
      <c r="F2346" t="s">
        <v>442</v>
      </c>
      <c r="G2346" s="8" t="s">
        <v>443</v>
      </c>
      <c r="H2346" t="s">
        <v>444</v>
      </c>
      <c r="I2346" s="7">
        <v>0</v>
      </c>
      <c r="L2346" s="7">
        <v>4697527012</v>
      </c>
      <c r="M2346" t="s">
        <v>458</v>
      </c>
    </row>
    <row r="2347" spans="1:13" x14ac:dyDescent="0.25">
      <c r="A2347" t="s">
        <v>717</v>
      </c>
      <c r="B2347" t="s">
        <v>477</v>
      </c>
      <c r="C2347" t="s">
        <v>243</v>
      </c>
      <c r="D2347" t="s">
        <v>581</v>
      </c>
      <c r="E2347" t="s">
        <v>270</v>
      </c>
      <c r="F2347" t="s">
        <v>442</v>
      </c>
      <c r="G2347" s="8" t="s">
        <v>443</v>
      </c>
      <c r="H2347" t="s">
        <v>444</v>
      </c>
      <c r="I2347" s="7">
        <v>0</v>
      </c>
      <c r="L2347" s="7">
        <v>89940181951</v>
      </c>
      <c r="M2347" t="s">
        <v>458</v>
      </c>
    </row>
    <row r="2348" spans="1:13" x14ac:dyDescent="0.25">
      <c r="A2348" t="s">
        <v>718</v>
      </c>
      <c r="B2348" t="s">
        <v>246</v>
      </c>
      <c r="C2348" t="s">
        <v>246</v>
      </c>
      <c r="D2348" t="s">
        <v>203</v>
      </c>
      <c r="E2348" t="s">
        <v>269</v>
      </c>
      <c r="F2348" t="s">
        <v>442</v>
      </c>
      <c r="G2348" s="8" t="s">
        <v>443</v>
      </c>
      <c r="H2348" t="s">
        <v>444</v>
      </c>
      <c r="I2348" s="7">
        <v>1915500</v>
      </c>
      <c r="L2348" s="7">
        <v>42773601120</v>
      </c>
      <c r="M2348" t="s">
        <v>458</v>
      </c>
    </row>
    <row r="2349" spans="1:13" x14ac:dyDescent="0.25">
      <c r="A2349" t="s">
        <v>719</v>
      </c>
      <c r="B2349" t="s">
        <v>478</v>
      </c>
      <c r="C2349" t="s">
        <v>244</v>
      </c>
      <c r="D2349" t="s">
        <v>245</v>
      </c>
      <c r="E2349" t="s">
        <v>269</v>
      </c>
      <c r="F2349" t="s">
        <v>442</v>
      </c>
      <c r="G2349" s="8" t="s">
        <v>443</v>
      </c>
      <c r="H2349" t="s">
        <v>444</v>
      </c>
      <c r="I2349" s="7">
        <v>2145000</v>
      </c>
      <c r="L2349" s="7">
        <v>69558139000</v>
      </c>
      <c r="M2349" t="s">
        <v>458</v>
      </c>
    </row>
    <row r="2350" spans="1:13" x14ac:dyDescent="0.25">
      <c r="A2350" t="s">
        <v>720</v>
      </c>
      <c r="B2350" t="s">
        <v>478</v>
      </c>
      <c r="C2350" t="s">
        <v>244</v>
      </c>
      <c r="D2350" t="s">
        <v>460</v>
      </c>
      <c r="E2350" t="s">
        <v>269</v>
      </c>
      <c r="F2350" t="s">
        <v>442</v>
      </c>
      <c r="G2350" s="8" t="s">
        <v>443</v>
      </c>
      <c r="H2350" t="s">
        <v>444</v>
      </c>
      <c r="I2350" s="7">
        <v>1481000</v>
      </c>
      <c r="L2350" s="7">
        <v>40918920000</v>
      </c>
      <c r="M2350" t="s">
        <v>458</v>
      </c>
    </row>
    <row r="2351" spans="1:13" x14ac:dyDescent="0.25">
      <c r="A2351" t="s">
        <v>721</v>
      </c>
      <c r="B2351" t="s">
        <v>479</v>
      </c>
      <c r="C2351" t="s">
        <v>247</v>
      </c>
      <c r="D2351" t="s">
        <v>203</v>
      </c>
      <c r="E2351" t="s">
        <v>269</v>
      </c>
      <c r="F2351" t="s">
        <v>442</v>
      </c>
      <c r="G2351" s="8" t="s">
        <v>443</v>
      </c>
      <c r="H2351" t="s">
        <v>444</v>
      </c>
      <c r="I2351" s="7">
        <v>820000</v>
      </c>
      <c r="L2351" s="7">
        <v>20401799000</v>
      </c>
      <c r="M2351" t="s">
        <v>458</v>
      </c>
    </row>
    <row r="2352" spans="1:13" x14ac:dyDescent="0.25">
      <c r="A2352" t="s">
        <v>722</v>
      </c>
      <c r="B2352" t="s">
        <v>480</v>
      </c>
      <c r="C2352" t="s">
        <v>268</v>
      </c>
      <c r="D2352" t="s">
        <v>203</v>
      </c>
      <c r="E2352" t="s">
        <v>269</v>
      </c>
      <c r="F2352" t="s">
        <v>442</v>
      </c>
      <c r="G2352" s="8" t="s">
        <v>443</v>
      </c>
      <c r="H2352" t="s">
        <v>444</v>
      </c>
      <c r="I2352" s="7">
        <v>949242</v>
      </c>
      <c r="L2352" s="7">
        <v>14029578005</v>
      </c>
      <c r="M2352" t="s">
        <v>458</v>
      </c>
    </row>
    <row r="2353" spans="1:13" x14ac:dyDescent="0.25">
      <c r="A2353" t="s">
        <v>723</v>
      </c>
      <c r="B2353" t="s">
        <v>481</v>
      </c>
      <c r="C2353" t="s">
        <v>248</v>
      </c>
      <c r="D2353" t="s">
        <v>203</v>
      </c>
      <c r="E2353" t="s">
        <v>269</v>
      </c>
      <c r="F2353" t="s">
        <v>442</v>
      </c>
      <c r="G2353" s="8" t="s">
        <v>443</v>
      </c>
      <c r="H2353" t="s">
        <v>444</v>
      </c>
      <c r="I2353" s="7">
        <v>1160000</v>
      </c>
      <c r="L2353" s="7">
        <v>24360197000</v>
      </c>
      <c r="M2353" t="s">
        <v>458</v>
      </c>
    </row>
    <row r="2354" spans="1:13" x14ac:dyDescent="0.25">
      <c r="A2354" t="s">
        <v>724</v>
      </c>
      <c r="B2354" t="s">
        <v>482</v>
      </c>
      <c r="C2354" t="s">
        <v>249</v>
      </c>
      <c r="D2354" t="s">
        <v>203</v>
      </c>
      <c r="E2354" t="s">
        <v>269</v>
      </c>
      <c r="F2354" t="s">
        <v>442</v>
      </c>
      <c r="G2354" s="8" t="s">
        <v>443</v>
      </c>
      <c r="H2354" t="s">
        <v>444</v>
      </c>
      <c r="I2354" s="7">
        <v>5365155</v>
      </c>
      <c r="L2354" s="7">
        <v>91622025169</v>
      </c>
      <c r="M2354" t="s">
        <v>458</v>
      </c>
    </row>
    <row r="2355" spans="1:13" x14ac:dyDescent="0.25">
      <c r="A2355" t="s">
        <v>725</v>
      </c>
      <c r="B2355" t="s">
        <v>330</v>
      </c>
      <c r="C2355" t="s">
        <v>250</v>
      </c>
      <c r="D2355" t="s">
        <v>252</v>
      </c>
      <c r="E2355" t="s">
        <v>270</v>
      </c>
      <c r="F2355" t="s">
        <v>442</v>
      </c>
      <c r="G2355" s="8" t="s">
        <v>443</v>
      </c>
      <c r="H2355" t="s">
        <v>444</v>
      </c>
      <c r="I2355" s="7">
        <v>81569</v>
      </c>
      <c r="L2355" s="7">
        <v>10772268571</v>
      </c>
      <c r="M2355" t="s">
        <v>458</v>
      </c>
    </row>
    <row r="2356" spans="1:13" x14ac:dyDescent="0.25">
      <c r="A2356" t="s">
        <v>726</v>
      </c>
      <c r="B2356" t="s">
        <v>330</v>
      </c>
      <c r="C2356" t="s">
        <v>250</v>
      </c>
      <c r="D2356" t="s">
        <v>253</v>
      </c>
      <c r="E2356" t="s">
        <v>270</v>
      </c>
      <c r="F2356" t="s">
        <v>442</v>
      </c>
      <c r="G2356" s="8" t="s">
        <v>443</v>
      </c>
      <c r="H2356" t="s">
        <v>444</v>
      </c>
      <c r="I2356" s="7">
        <v>0</v>
      </c>
      <c r="L2356" s="7">
        <v>3480752374</v>
      </c>
      <c r="M2356" t="s">
        <v>458</v>
      </c>
    </row>
    <row r="2357" spans="1:13" x14ac:dyDescent="0.25">
      <c r="A2357" t="s">
        <v>727</v>
      </c>
      <c r="B2357" t="s">
        <v>330</v>
      </c>
      <c r="C2357" t="s">
        <v>250</v>
      </c>
      <c r="D2357" t="s">
        <v>254</v>
      </c>
      <c r="E2357" t="s">
        <v>270</v>
      </c>
      <c r="F2357" t="s">
        <v>442</v>
      </c>
      <c r="G2357" s="8" t="s">
        <v>443</v>
      </c>
      <c r="H2357" t="s">
        <v>444</v>
      </c>
      <c r="I2357" s="7">
        <v>0</v>
      </c>
      <c r="L2357" s="7">
        <v>13604302435</v>
      </c>
      <c r="M2357" t="s">
        <v>458</v>
      </c>
    </row>
    <row r="2358" spans="1:13" x14ac:dyDescent="0.25">
      <c r="A2358" t="s">
        <v>728</v>
      </c>
      <c r="B2358" t="s">
        <v>330</v>
      </c>
      <c r="C2358" t="s">
        <v>250</v>
      </c>
      <c r="D2358" t="s">
        <v>633</v>
      </c>
      <c r="E2358" t="s">
        <v>269</v>
      </c>
      <c r="F2358" t="s">
        <v>442</v>
      </c>
      <c r="G2358" s="8" t="s">
        <v>443</v>
      </c>
      <c r="H2358" t="s">
        <v>444</v>
      </c>
      <c r="I2358" s="7">
        <v>55455464</v>
      </c>
      <c r="L2358" s="7">
        <v>1140113184125</v>
      </c>
      <c r="M2358" t="s">
        <v>458</v>
      </c>
    </row>
    <row r="2359" spans="1:13" x14ac:dyDescent="0.25">
      <c r="A2359" t="s">
        <v>729</v>
      </c>
      <c r="B2359" t="s">
        <v>330</v>
      </c>
      <c r="C2359" t="s">
        <v>250</v>
      </c>
      <c r="D2359" t="s">
        <v>634</v>
      </c>
      <c r="E2359" t="s">
        <v>269</v>
      </c>
      <c r="F2359" t="s">
        <v>442</v>
      </c>
      <c r="G2359" s="8" t="s">
        <v>443</v>
      </c>
      <c r="H2359" t="s">
        <v>444</v>
      </c>
      <c r="I2359" s="7">
        <v>12399264</v>
      </c>
      <c r="L2359" s="7">
        <v>237174933919</v>
      </c>
      <c r="M2359" t="s">
        <v>458</v>
      </c>
    </row>
    <row r="2360" spans="1:13" x14ac:dyDescent="0.25">
      <c r="A2360" t="s">
        <v>730</v>
      </c>
      <c r="B2360" t="s">
        <v>330</v>
      </c>
      <c r="C2360" t="s">
        <v>250</v>
      </c>
      <c r="D2360" t="s">
        <v>599</v>
      </c>
      <c r="E2360" t="s">
        <v>270</v>
      </c>
      <c r="F2360" t="s">
        <v>442</v>
      </c>
      <c r="G2360" s="8" t="s">
        <v>443</v>
      </c>
      <c r="H2360" t="s">
        <v>444</v>
      </c>
      <c r="I2360" s="7">
        <v>9131</v>
      </c>
      <c r="L2360" s="7">
        <v>49186447</v>
      </c>
      <c r="M2360" t="s">
        <v>458</v>
      </c>
    </row>
    <row r="2361" spans="1:13" x14ac:dyDescent="0.25">
      <c r="A2361" t="s">
        <v>731</v>
      </c>
      <c r="B2361" t="s">
        <v>483</v>
      </c>
      <c r="C2361" t="s">
        <v>255</v>
      </c>
      <c r="D2361" t="s">
        <v>205</v>
      </c>
      <c r="E2361" t="s">
        <v>270</v>
      </c>
      <c r="F2361" t="s">
        <v>442</v>
      </c>
      <c r="G2361" s="8" t="s">
        <v>443</v>
      </c>
      <c r="H2361" t="s">
        <v>444</v>
      </c>
      <c r="I2361" s="7">
        <v>289067</v>
      </c>
      <c r="L2361" s="7">
        <v>6917962126</v>
      </c>
      <c r="M2361" t="s">
        <v>458</v>
      </c>
    </row>
    <row r="2362" spans="1:13" x14ac:dyDescent="0.25">
      <c r="A2362" t="s">
        <v>732</v>
      </c>
      <c r="B2362" t="s">
        <v>483</v>
      </c>
      <c r="C2362" t="s">
        <v>255</v>
      </c>
      <c r="D2362" t="s">
        <v>203</v>
      </c>
      <c r="E2362" t="s">
        <v>269</v>
      </c>
      <c r="F2362" t="s">
        <v>442</v>
      </c>
      <c r="G2362" s="8" t="s">
        <v>443</v>
      </c>
      <c r="H2362" t="s">
        <v>444</v>
      </c>
      <c r="I2362" s="7">
        <v>121296</v>
      </c>
      <c r="L2362" s="7">
        <v>2428869723</v>
      </c>
      <c r="M2362" t="s">
        <v>458</v>
      </c>
    </row>
    <row r="2363" spans="1:13" x14ac:dyDescent="0.25">
      <c r="A2363" t="s">
        <v>733</v>
      </c>
      <c r="B2363" t="s">
        <v>636</v>
      </c>
      <c r="C2363" t="s">
        <v>635</v>
      </c>
      <c r="D2363" t="s">
        <v>304</v>
      </c>
      <c r="E2363" t="s">
        <v>270</v>
      </c>
      <c r="F2363" s="8" t="s">
        <v>442</v>
      </c>
      <c r="G2363" s="8" t="s">
        <v>443</v>
      </c>
      <c r="H2363" t="s">
        <v>444</v>
      </c>
      <c r="I2363" s="7">
        <v>324370</v>
      </c>
      <c r="L2363" s="7">
        <v>4565783313</v>
      </c>
      <c r="M2363" t="s">
        <v>458</v>
      </c>
    </row>
    <row r="2364" spans="1:13" x14ac:dyDescent="0.25">
      <c r="A2364" t="s">
        <v>734</v>
      </c>
      <c r="B2364" t="s">
        <v>636</v>
      </c>
      <c r="C2364" t="s">
        <v>635</v>
      </c>
      <c r="D2364" t="s">
        <v>303</v>
      </c>
      <c r="E2364" t="s">
        <v>270</v>
      </c>
      <c r="F2364" s="8" t="s">
        <v>442</v>
      </c>
      <c r="G2364" s="8" t="s">
        <v>443</v>
      </c>
      <c r="H2364" t="s">
        <v>444</v>
      </c>
      <c r="I2364" s="7">
        <v>272589</v>
      </c>
      <c r="L2364" s="7">
        <v>3476303006</v>
      </c>
      <c r="M2364" t="s">
        <v>458</v>
      </c>
    </row>
    <row r="2365" spans="1:13" x14ac:dyDescent="0.25">
      <c r="A2365" t="s">
        <v>735</v>
      </c>
      <c r="B2365" t="s">
        <v>636</v>
      </c>
      <c r="C2365" t="s">
        <v>635</v>
      </c>
      <c r="D2365" t="s">
        <v>302</v>
      </c>
      <c r="E2365" t="s">
        <v>270</v>
      </c>
      <c r="F2365" s="8" t="s">
        <v>442</v>
      </c>
      <c r="G2365" s="8" t="s">
        <v>443</v>
      </c>
      <c r="H2365" t="s">
        <v>444</v>
      </c>
      <c r="I2365" s="7">
        <v>228841</v>
      </c>
      <c r="L2365" s="7">
        <v>2100767205</v>
      </c>
      <c r="M2365" t="s">
        <v>458</v>
      </c>
    </row>
    <row r="2366" spans="1:13" x14ac:dyDescent="0.25">
      <c r="A2366" t="s">
        <v>736</v>
      </c>
      <c r="B2366" t="s">
        <v>636</v>
      </c>
      <c r="C2366" t="s">
        <v>635</v>
      </c>
      <c r="D2366" t="s">
        <v>205</v>
      </c>
      <c r="E2366" t="s">
        <v>270</v>
      </c>
      <c r="F2366" s="8" t="s">
        <v>442</v>
      </c>
      <c r="G2366" s="8" t="s">
        <v>443</v>
      </c>
      <c r="H2366" t="s">
        <v>444</v>
      </c>
      <c r="I2366" s="7">
        <v>548894</v>
      </c>
      <c r="L2366" s="7">
        <v>20886055390</v>
      </c>
      <c r="M2366" t="s">
        <v>458</v>
      </c>
    </row>
    <row r="2367" spans="1:13" x14ac:dyDescent="0.25">
      <c r="A2367" t="s">
        <v>737</v>
      </c>
      <c r="B2367" t="s">
        <v>636</v>
      </c>
      <c r="C2367" t="s">
        <v>635</v>
      </c>
      <c r="D2367" t="s">
        <v>203</v>
      </c>
      <c r="E2367" t="s">
        <v>269</v>
      </c>
      <c r="F2367" s="8" t="s">
        <v>442</v>
      </c>
      <c r="G2367" s="8" t="s">
        <v>443</v>
      </c>
      <c r="H2367" t="s">
        <v>444</v>
      </c>
      <c r="I2367" s="7">
        <v>33021113</v>
      </c>
      <c r="L2367" s="7">
        <v>1256491994424</v>
      </c>
      <c r="M2367" t="s">
        <v>458</v>
      </c>
    </row>
    <row r="2368" spans="1:13" x14ac:dyDescent="0.25">
      <c r="A2368" t="s">
        <v>738</v>
      </c>
      <c r="B2368" t="s">
        <v>484</v>
      </c>
      <c r="C2368" t="s">
        <v>256</v>
      </c>
      <c r="D2368" t="s">
        <v>208</v>
      </c>
      <c r="E2368" t="s">
        <v>270</v>
      </c>
      <c r="F2368" s="8" t="s">
        <v>442</v>
      </c>
      <c r="G2368" s="8" t="s">
        <v>443</v>
      </c>
      <c r="H2368" t="s">
        <v>444</v>
      </c>
      <c r="I2368" s="7">
        <v>0</v>
      </c>
      <c r="L2368" s="7">
        <v>429346911</v>
      </c>
      <c r="M2368" t="s">
        <v>458</v>
      </c>
    </row>
    <row r="2369" spans="1:13" x14ac:dyDescent="0.25">
      <c r="A2369" t="s">
        <v>739</v>
      </c>
      <c r="B2369" t="s">
        <v>484</v>
      </c>
      <c r="C2369" t="s">
        <v>256</v>
      </c>
      <c r="D2369" t="s">
        <v>209</v>
      </c>
      <c r="E2369" t="s">
        <v>270</v>
      </c>
      <c r="F2369" t="s">
        <v>442</v>
      </c>
      <c r="G2369" s="8" t="s">
        <v>443</v>
      </c>
      <c r="H2369" t="s">
        <v>444</v>
      </c>
      <c r="I2369" s="7">
        <v>0</v>
      </c>
      <c r="L2369" s="7">
        <v>630379359</v>
      </c>
      <c r="M2369" t="s">
        <v>458</v>
      </c>
    </row>
    <row r="2370" spans="1:13" x14ac:dyDescent="0.25">
      <c r="A2370" t="s">
        <v>740</v>
      </c>
      <c r="B2370" t="s">
        <v>484</v>
      </c>
      <c r="C2370" t="s">
        <v>256</v>
      </c>
      <c r="D2370" t="s">
        <v>203</v>
      </c>
      <c r="E2370" t="s">
        <v>269</v>
      </c>
      <c r="F2370" t="s">
        <v>442</v>
      </c>
      <c r="G2370" s="8" t="s">
        <v>443</v>
      </c>
      <c r="H2370" t="s">
        <v>444</v>
      </c>
      <c r="I2370" s="7">
        <v>10420340</v>
      </c>
      <c r="L2370" s="7">
        <v>88224453830</v>
      </c>
      <c r="M2370" t="s">
        <v>458</v>
      </c>
    </row>
    <row r="2371" spans="1:13" x14ac:dyDescent="0.25">
      <c r="A2371" t="s">
        <v>741</v>
      </c>
      <c r="B2371" t="s">
        <v>485</v>
      </c>
      <c r="C2371" t="s">
        <v>257</v>
      </c>
      <c r="D2371" t="s">
        <v>258</v>
      </c>
      <c r="E2371" t="s">
        <v>270</v>
      </c>
      <c r="F2371" t="s">
        <v>442</v>
      </c>
      <c r="G2371" s="8" t="s">
        <v>443</v>
      </c>
      <c r="H2371" t="s">
        <v>444</v>
      </c>
      <c r="I2371" s="7">
        <v>0</v>
      </c>
      <c r="L2371" s="7">
        <v>2398957441</v>
      </c>
      <c r="M2371" t="s">
        <v>458</v>
      </c>
    </row>
    <row r="2372" spans="1:13" x14ac:dyDescent="0.25">
      <c r="A2372" t="s">
        <v>742</v>
      </c>
      <c r="B2372" t="s">
        <v>485</v>
      </c>
      <c r="C2372" t="s">
        <v>257</v>
      </c>
      <c r="D2372" t="s">
        <v>259</v>
      </c>
      <c r="E2372" t="s">
        <v>270</v>
      </c>
      <c r="F2372" t="s">
        <v>442</v>
      </c>
      <c r="G2372" s="8" t="s">
        <v>443</v>
      </c>
      <c r="H2372" t="s">
        <v>444</v>
      </c>
      <c r="I2372" s="7">
        <v>0</v>
      </c>
      <c r="L2372" s="7">
        <v>87556207</v>
      </c>
      <c r="M2372" t="s">
        <v>458</v>
      </c>
    </row>
    <row r="2373" spans="1:13" x14ac:dyDescent="0.25">
      <c r="A2373" t="s">
        <v>743</v>
      </c>
      <c r="B2373" t="s">
        <v>485</v>
      </c>
      <c r="C2373" t="s">
        <v>257</v>
      </c>
      <c r="D2373" t="s">
        <v>260</v>
      </c>
      <c r="E2373" t="s">
        <v>270</v>
      </c>
      <c r="F2373" t="s">
        <v>442</v>
      </c>
      <c r="G2373" s="8" t="s">
        <v>443</v>
      </c>
      <c r="H2373" t="s">
        <v>444</v>
      </c>
      <c r="I2373" s="7">
        <v>0</v>
      </c>
      <c r="L2373" s="7">
        <v>145097351</v>
      </c>
      <c r="M2373" t="s">
        <v>458</v>
      </c>
    </row>
    <row r="2374" spans="1:13" x14ac:dyDescent="0.25">
      <c r="A2374" t="s">
        <v>744</v>
      </c>
      <c r="B2374" t="s">
        <v>485</v>
      </c>
      <c r="C2374" t="s">
        <v>257</v>
      </c>
      <c r="D2374" t="s">
        <v>261</v>
      </c>
      <c r="E2374" t="s">
        <v>270</v>
      </c>
      <c r="F2374" t="s">
        <v>442</v>
      </c>
      <c r="G2374" s="8" t="s">
        <v>443</v>
      </c>
      <c r="H2374" t="s">
        <v>444</v>
      </c>
      <c r="I2374" s="7">
        <v>0</v>
      </c>
      <c r="L2374" s="7">
        <v>88988160</v>
      </c>
      <c r="M2374" t="s">
        <v>458</v>
      </c>
    </row>
    <row r="2375" spans="1:13" x14ac:dyDescent="0.25">
      <c r="A2375" t="s">
        <v>745</v>
      </c>
      <c r="B2375" t="s">
        <v>486</v>
      </c>
      <c r="C2375" t="s">
        <v>262</v>
      </c>
      <c r="D2375" t="s">
        <v>263</v>
      </c>
      <c r="E2375" t="s">
        <v>270</v>
      </c>
      <c r="F2375" t="s">
        <v>442</v>
      </c>
      <c r="G2375" s="8" t="s">
        <v>443</v>
      </c>
      <c r="H2375" t="s">
        <v>444</v>
      </c>
      <c r="I2375" s="7">
        <v>0</v>
      </c>
      <c r="L2375" s="7">
        <v>27282552000</v>
      </c>
      <c r="M2375" t="s">
        <v>458</v>
      </c>
    </row>
    <row r="2376" spans="1:13" x14ac:dyDescent="0.25">
      <c r="A2376" t="s">
        <v>746</v>
      </c>
      <c r="B2376" t="s">
        <v>486</v>
      </c>
      <c r="C2376" t="s">
        <v>262</v>
      </c>
      <c r="D2376" t="s">
        <v>264</v>
      </c>
      <c r="E2376" t="s">
        <v>270</v>
      </c>
      <c r="F2376" t="s">
        <v>442</v>
      </c>
      <c r="G2376" s="8" t="s">
        <v>443</v>
      </c>
      <c r="H2376" t="s">
        <v>444</v>
      </c>
      <c r="I2376" s="7">
        <v>0</v>
      </c>
      <c r="L2376" s="7">
        <v>5427913000</v>
      </c>
      <c r="M2376" t="s">
        <v>458</v>
      </c>
    </row>
    <row r="2377" spans="1:13" x14ac:dyDescent="0.25">
      <c r="A2377" t="s">
        <v>747</v>
      </c>
      <c r="B2377" t="s">
        <v>486</v>
      </c>
      <c r="C2377" t="s">
        <v>262</v>
      </c>
      <c r="D2377" t="s">
        <v>265</v>
      </c>
      <c r="E2377" t="s">
        <v>270</v>
      </c>
      <c r="F2377" t="s">
        <v>442</v>
      </c>
      <c r="G2377" s="8" t="s">
        <v>443</v>
      </c>
      <c r="H2377" t="s">
        <v>444</v>
      </c>
      <c r="I2377" s="7">
        <v>0</v>
      </c>
      <c r="L2377" s="7">
        <v>950652000</v>
      </c>
      <c r="M2377" t="s">
        <v>458</v>
      </c>
    </row>
    <row r="2378" spans="1:13" x14ac:dyDescent="0.25">
      <c r="A2378" t="s">
        <v>748</v>
      </c>
      <c r="B2378" t="s">
        <v>486</v>
      </c>
      <c r="C2378" t="s">
        <v>262</v>
      </c>
      <c r="D2378" t="s">
        <v>203</v>
      </c>
      <c r="E2378" t="s">
        <v>269</v>
      </c>
      <c r="F2378" t="s">
        <v>442</v>
      </c>
      <c r="G2378" s="8" t="s">
        <v>443</v>
      </c>
      <c r="H2378" t="s">
        <v>444</v>
      </c>
      <c r="I2378" s="7">
        <v>12852000</v>
      </c>
      <c r="L2378" s="7">
        <v>134097058000</v>
      </c>
      <c r="M2378" t="s">
        <v>458</v>
      </c>
    </row>
    <row r="2379" spans="1:13" x14ac:dyDescent="0.25">
      <c r="A2379" t="s">
        <v>749</v>
      </c>
      <c r="B2379" t="s">
        <v>332</v>
      </c>
      <c r="C2379" t="s">
        <v>266</v>
      </c>
      <c r="D2379" t="s">
        <v>267</v>
      </c>
      <c r="E2379" t="s">
        <v>270</v>
      </c>
      <c r="F2379" t="s">
        <v>442</v>
      </c>
      <c r="G2379" s="8" t="s">
        <v>443</v>
      </c>
      <c r="H2379" t="s">
        <v>444</v>
      </c>
      <c r="I2379" s="7">
        <v>0</v>
      </c>
      <c r="L2379" s="7">
        <v>2421364394</v>
      </c>
      <c r="M2379" t="s">
        <v>458</v>
      </c>
    </row>
    <row r="2380" spans="1:13" x14ac:dyDescent="0.25">
      <c r="A2380" t="s">
        <v>750</v>
      </c>
      <c r="B2380" t="s">
        <v>332</v>
      </c>
      <c r="C2380" t="s">
        <v>266</v>
      </c>
      <c r="D2380" t="s">
        <v>590</v>
      </c>
      <c r="E2380" t="s">
        <v>270</v>
      </c>
      <c r="F2380" t="s">
        <v>442</v>
      </c>
      <c r="G2380" s="8" t="s">
        <v>443</v>
      </c>
      <c r="H2380" t="s">
        <v>444</v>
      </c>
      <c r="I2380" s="7">
        <v>0</v>
      </c>
      <c r="L2380" s="7">
        <v>1946905414</v>
      </c>
      <c r="M2380" t="s">
        <v>458</v>
      </c>
    </row>
    <row r="2381" spans="1:13" x14ac:dyDescent="0.25">
      <c r="A2381" t="s">
        <v>751</v>
      </c>
      <c r="B2381" t="s">
        <v>332</v>
      </c>
      <c r="C2381" t="s">
        <v>266</v>
      </c>
      <c r="D2381" t="s">
        <v>582</v>
      </c>
      <c r="E2381" t="s">
        <v>270</v>
      </c>
      <c r="F2381" t="s">
        <v>442</v>
      </c>
      <c r="G2381" s="8" t="s">
        <v>443</v>
      </c>
      <c r="H2381" t="s">
        <v>444</v>
      </c>
      <c r="I2381" s="7">
        <v>0</v>
      </c>
      <c r="L2381" s="7">
        <v>102527329</v>
      </c>
      <c r="M2381" t="s">
        <v>458</v>
      </c>
    </row>
    <row r="2382" spans="1:13" x14ac:dyDescent="0.25">
      <c r="A2382" t="s">
        <v>752</v>
      </c>
      <c r="B2382" t="s">
        <v>332</v>
      </c>
      <c r="C2382" t="s">
        <v>266</v>
      </c>
      <c r="D2382" t="s">
        <v>203</v>
      </c>
      <c r="E2382" t="s">
        <v>269</v>
      </c>
      <c r="F2382" t="s">
        <v>442</v>
      </c>
      <c r="G2382" s="8" t="s">
        <v>443</v>
      </c>
      <c r="H2382" t="s">
        <v>444</v>
      </c>
      <c r="I2382" s="7">
        <v>3271947</v>
      </c>
      <c r="L2382" s="7">
        <v>260926476812</v>
      </c>
      <c r="M2382" t="s">
        <v>458</v>
      </c>
    </row>
    <row r="2383" spans="1:13" x14ac:dyDescent="0.25">
      <c r="A2383" t="s">
        <v>753</v>
      </c>
      <c r="B2383" t="s">
        <v>487</v>
      </c>
      <c r="C2383" t="s">
        <v>207</v>
      </c>
      <c r="D2383" t="s">
        <v>208</v>
      </c>
      <c r="E2383" t="s">
        <v>270</v>
      </c>
      <c r="F2383" t="s">
        <v>442</v>
      </c>
      <c r="G2383" s="8" t="s">
        <v>443</v>
      </c>
      <c r="H2383" t="s">
        <v>444</v>
      </c>
      <c r="I2383" s="7">
        <v>676257</v>
      </c>
      <c r="L2383" s="7">
        <v>2389556713</v>
      </c>
      <c r="M2383" t="s">
        <v>458</v>
      </c>
    </row>
    <row r="2384" spans="1:13" x14ac:dyDescent="0.25">
      <c r="A2384" t="s">
        <v>754</v>
      </c>
      <c r="B2384" t="s">
        <v>487</v>
      </c>
      <c r="C2384" t="s">
        <v>207</v>
      </c>
      <c r="D2384" t="s">
        <v>209</v>
      </c>
      <c r="E2384" t="s">
        <v>270</v>
      </c>
      <c r="F2384" t="s">
        <v>442</v>
      </c>
      <c r="G2384" s="8" t="s">
        <v>443</v>
      </c>
      <c r="H2384" t="s">
        <v>444</v>
      </c>
      <c r="I2384" s="7">
        <v>2244098</v>
      </c>
      <c r="L2384" s="7">
        <v>5701620841</v>
      </c>
      <c r="M2384" t="s">
        <v>458</v>
      </c>
    </row>
    <row r="2385" spans="1:13" x14ac:dyDescent="0.25">
      <c r="A2385" t="s">
        <v>755</v>
      </c>
      <c r="B2385" t="s">
        <v>487</v>
      </c>
      <c r="C2385" t="s">
        <v>207</v>
      </c>
      <c r="D2385" t="s">
        <v>210</v>
      </c>
      <c r="E2385" t="s">
        <v>270</v>
      </c>
      <c r="F2385" t="s">
        <v>442</v>
      </c>
      <c r="G2385" s="8" t="s">
        <v>443</v>
      </c>
      <c r="H2385" t="s">
        <v>444</v>
      </c>
      <c r="I2385" s="7">
        <v>0</v>
      </c>
      <c r="L2385" s="7">
        <v>326696832</v>
      </c>
      <c r="M2385" t="s">
        <v>458</v>
      </c>
    </row>
    <row r="2386" spans="1:13" x14ac:dyDescent="0.25">
      <c r="A2386" t="s">
        <v>756</v>
      </c>
      <c r="B2386" t="s">
        <v>487</v>
      </c>
      <c r="C2386" t="s">
        <v>207</v>
      </c>
      <c r="D2386" t="s">
        <v>211</v>
      </c>
      <c r="E2386" t="s">
        <v>269</v>
      </c>
      <c r="F2386" t="s">
        <v>442</v>
      </c>
      <c r="G2386" s="8" t="s">
        <v>443</v>
      </c>
      <c r="H2386" t="s">
        <v>444</v>
      </c>
      <c r="I2386" s="7">
        <v>26950965</v>
      </c>
      <c r="L2386" s="7">
        <v>370042694916</v>
      </c>
      <c r="M2386" t="s">
        <v>458</v>
      </c>
    </row>
    <row r="2387" spans="1:13" x14ac:dyDescent="0.25">
      <c r="A2387" t="s">
        <v>757</v>
      </c>
      <c r="B2387" t="s">
        <v>487</v>
      </c>
      <c r="C2387" t="s">
        <v>207</v>
      </c>
      <c r="D2387" t="s">
        <v>385</v>
      </c>
      <c r="E2387" t="s">
        <v>270</v>
      </c>
      <c r="F2387" t="s">
        <v>442</v>
      </c>
      <c r="G2387" s="8" t="s">
        <v>443</v>
      </c>
      <c r="H2387" t="s">
        <v>444</v>
      </c>
      <c r="I2387" s="7">
        <v>94910</v>
      </c>
      <c r="L2387" s="7">
        <v>777116048</v>
      </c>
      <c r="M2387" t="s">
        <v>458</v>
      </c>
    </row>
    <row r="2388" spans="1:13" x14ac:dyDescent="0.25">
      <c r="A2388" t="s">
        <v>659</v>
      </c>
      <c r="B2388" t="s">
        <v>468</v>
      </c>
      <c r="C2388" t="s">
        <v>0</v>
      </c>
      <c r="D2388" t="s">
        <v>200</v>
      </c>
      <c r="E2388" t="s">
        <v>270</v>
      </c>
      <c r="F2388" t="s">
        <v>434</v>
      </c>
      <c r="G2388" s="8" t="s">
        <v>435</v>
      </c>
      <c r="H2388" t="s">
        <v>300</v>
      </c>
      <c r="I2388" s="7">
        <v>2120865</v>
      </c>
      <c r="L2388" s="7">
        <v>50185283716</v>
      </c>
      <c r="M2388" t="s">
        <v>458</v>
      </c>
    </row>
    <row r="2389" spans="1:13" x14ac:dyDescent="0.25">
      <c r="A2389" t="s">
        <v>660</v>
      </c>
      <c r="B2389" t="s">
        <v>468</v>
      </c>
      <c r="C2389" t="s">
        <v>0</v>
      </c>
      <c r="D2389" t="s">
        <v>201</v>
      </c>
      <c r="E2389" t="s">
        <v>270</v>
      </c>
      <c r="F2389" t="s">
        <v>434</v>
      </c>
      <c r="G2389" s="8" t="s">
        <v>435</v>
      </c>
      <c r="H2389" t="s">
        <v>300</v>
      </c>
      <c r="I2389" s="7">
        <v>3825446</v>
      </c>
      <c r="L2389" s="7">
        <v>89599596613</v>
      </c>
      <c r="M2389" t="s">
        <v>458</v>
      </c>
    </row>
    <row r="2390" spans="1:13" x14ac:dyDescent="0.25">
      <c r="A2390" t="s">
        <v>661</v>
      </c>
      <c r="B2390" t="s">
        <v>468</v>
      </c>
      <c r="C2390" t="s">
        <v>0</v>
      </c>
      <c r="D2390" t="s">
        <v>202</v>
      </c>
      <c r="E2390" t="s">
        <v>270</v>
      </c>
      <c r="F2390" t="s">
        <v>434</v>
      </c>
      <c r="G2390" s="8" t="s">
        <v>435</v>
      </c>
      <c r="H2390" t="s">
        <v>300</v>
      </c>
      <c r="I2390" s="7">
        <v>1740486</v>
      </c>
      <c r="L2390" s="7">
        <v>44497385600</v>
      </c>
      <c r="M2390" t="s">
        <v>458</v>
      </c>
    </row>
    <row r="2391" spans="1:13" x14ac:dyDescent="0.25">
      <c r="A2391" t="s">
        <v>662</v>
      </c>
      <c r="B2391" t="s">
        <v>468</v>
      </c>
      <c r="C2391" t="s">
        <v>0</v>
      </c>
      <c r="D2391" t="s">
        <v>308</v>
      </c>
      <c r="E2391" t="s">
        <v>270</v>
      </c>
      <c r="F2391" t="s">
        <v>434</v>
      </c>
      <c r="G2391" s="8" t="s">
        <v>435</v>
      </c>
      <c r="H2391" t="s">
        <v>300</v>
      </c>
      <c r="I2391" s="7">
        <v>33178</v>
      </c>
      <c r="L2391" s="7">
        <v>891110221</v>
      </c>
      <c r="M2391" t="s">
        <v>458</v>
      </c>
    </row>
    <row r="2392" spans="1:13" x14ac:dyDescent="0.25">
      <c r="A2392" t="s">
        <v>663</v>
      </c>
      <c r="B2392" t="s">
        <v>468</v>
      </c>
      <c r="C2392" t="s">
        <v>0</v>
      </c>
      <c r="D2392" t="s">
        <v>198</v>
      </c>
      <c r="E2392" t="s">
        <v>270</v>
      </c>
      <c r="F2392" t="s">
        <v>434</v>
      </c>
      <c r="G2392" s="8" t="s">
        <v>435</v>
      </c>
      <c r="H2392" t="s">
        <v>300</v>
      </c>
      <c r="I2392" s="7">
        <v>105154</v>
      </c>
      <c r="L2392" s="7">
        <v>1360016630</v>
      </c>
      <c r="M2392" t="s">
        <v>458</v>
      </c>
    </row>
    <row r="2393" spans="1:13" x14ac:dyDescent="0.25">
      <c r="A2393" t="s">
        <v>664</v>
      </c>
      <c r="B2393" t="s">
        <v>468</v>
      </c>
      <c r="C2393" t="s">
        <v>0</v>
      </c>
      <c r="D2393" t="s">
        <v>199</v>
      </c>
      <c r="E2393" t="s">
        <v>269</v>
      </c>
      <c r="F2393" t="s">
        <v>434</v>
      </c>
      <c r="G2393" s="8" t="s">
        <v>435</v>
      </c>
      <c r="H2393" t="s">
        <v>300</v>
      </c>
      <c r="I2393" s="7">
        <v>8216828</v>
      </c>
      <c r="L2393" s="7">
        <v>195045422077</v>
      </c>
      <c r="M2393" t="s">
        <v>458</v>
      </c>
    </row>
    <row r="2394" spans="1:13" x14ac:dyDescent="0.25">
      <c r="A2394" t="s">
        <v>665</v>
      </c>
      <c r="B2394" t="s">
        <v>469</v>
      </c>
      <c r="C2394" t="s">
        <v>212</v>
      </c>
      <c r="D2394" t="s">
        <v>213</v>
      </c>
      <c r="E2394" t="s">
        <v>270</v>
      </c>
      <c r="F2394" t="s">
        <v>434</v>
      </c>
      <c r="G2394" s="8" t="s">
        <v>435</v>
      </c>
      <c r="H2394" t="s">
        <v>300</v>
      </c>
      <c r="I2394" s="7">
        <v>227000</v>
      </c>
      <c r="L2394" s="7">
        <v>1209774000</v>
      </c>
      <c r="M2394" t="s">
        <v>458</v>
      </c>
    </row>
    <row r="2395" spans="1:13" x14ac:dyDescent="0.25">
      <c r="A2395" t="s">
        <v>666</v>
      </c>
      <c r="B2395" t="s">
        <v>469</v>
      </c>
      <c r="C2395" t="s">
        <v>212</v>
      </c>
      <c r="D2395" t="s">
        <v>214</v>
      </c>
      <c r="E2395" t="s">
        <v>270</v>
      </c>
      <c r="F2395" t="s">
        <v>434</v>
      </c>
      <c r="G2395" s="8" t="s">
        <v>435</v>
      </c>
      <c r="H2395" t="s">
        <v>300</v>
      </c>
      <c r="I2395" s="7">
        <v>2263000</v>
      </c>
      <c r="L2395" s="7">
        <v>10185099000</v>
      </c>
      <c r="M2395" t="s">
        <v>458</v>
      </c>
    </row>
    <row r="2396" spans="1:13" x14ac:dyDescent="0.25">
      <c r="A2396" t="s">
        <v>667</v>
      </c>
      <c r="B2396" t="s">
        <v>469</v>
      </c>
      <c r="C2396" t="s">
        <v>212</v>
      </c>
      <c r="D2396" t="s">
        <v>370</v>
      </c>
      <c r="E2396" t="s">
        <v>270</v>
      </c>
      <c r="F2396" t="s">
        <v>434</v>
      </c>
      <c r="G2396" s="8" t="s">
        <v>435</v>
      </c>
      <c r="H2396" t="s">
        <v>300</v>
      </c>
      <c r="I2396" s="7">
        <v>1128000</v>
      </c>
      <c r="L2396" s="7">
        <v>7250762000</v>
      </c>
      <c r="M2396" t="s">
        <v>458</v>
      </c>
    </row>
    <row r="2397" spans="1:13" x14ac:dyDescent="0.25">
      <c r="A2397" t="s">
        <v>668</v>
      </c>
      <c r="B2397" t="s">
        <v>469</v>
      </c>
      <c r="C2397" t="s">
        <v>212</v>
      </c>
      <c r="D2397" t="s">
        <v>365</v>
      </c>
      <c r="E2397" t="s">
        <v>270</v>
      </c>
      <c r="F2397" t="s">
        <v>434</v>
      </c>
      <c r="G2397" s="8" t="s">
        <v>435</v>
      </c>
      <c r="H2397" t="s">
        <v>300</v>
      </c>
      <c r="I2397" s="7">
        <v>3660000</v>
      </c>
      <c r="L2397" s="7">
        <v>22153880000</v>
      </c>
      <c r="M2397" t="s">
        <v>458</v>
      </c>
    </row>
    <row r="2398" spans="1:13" x14ac:dyDescent="0.25">
      <c r="A2398" t="s">
        <v>669</v>
      </c>
      <c r="B2398" t="s">
        <v>469</v>
      </c>
      <c r="C2398" t="s">
        <v>212</v>
      </c>
      <c r="D2398" t="s">
        <v>364</v>
      </c>
      <c r="E2398" t="s">
        <v>270</v>
      </c>
      <c r="F2398" t="s">
        <v>434</v>
      </c>
      <c r="G2398" s="8" t="s">
        <v>435</v>
      </c>
      <c r="H2398" t="s">
        <v>300</v>
      </c>
      <c r="I2398" s="7">
        <v>6240000</v>
      </c>
      <c r="L2398" s="7">
        <v>31842258000</v>
      </c>
      <c r="M2398" t="s">
        <v>458</v>
      </c>
    </row>
    <row r="2399" spans="1:13" x14ac:dyDescent="0.25">
      <c r="A2399" t="s">
        <v>670</v>
      </c>
      <c r="B2399" t="s">
        <v>469</v>
      </c>
      <c r="C2399" t="s">
        <v>212</v>
      </c>
      <c r="D2399" t="s">
        <v>573</v>
      </c>
      <c r="E2399" t="s">
        <v>270</v>
      </c>
      <c r="F2399" t="s">
        <v>434</v>
      </c>
      <c r="G2399" s="8" t="s">
        <v>435</v>
      </c>
      <c r="H2399" t="s">
        <v>300</v>
      </c>
      <c r="I2399" s="7">
        <v>3777000</v>
      </c>
      <c r="L2399" s="7">
        <v>16763779000</v>
      </c>
      <c r="M2399" t="s">
        <v>458</v>
      </c>
    </row>
    <row r="2400" spans="1:13" x14ac:dyDescent="0.25">
      <c r="A2400" t="s">
        <v>671</v>
      </c>
      <c r="B2400" t="s">
        <v>469</v>
      </c>
      <c r="C2400" t="s">
        <v>212</v>
      </c>
      <c r="D2400" t="s">
        <v>362</v>
      </c>
      <c r="E2400" t="s">
        <v>270</v>
      </c>
      <c r="F2400" t="s">
        <v>434</v>
      </c>
      <c r="G2400" s="8" t="s">
        <v>435</v>
      </c>
      <c r="H2400" t="s">
        <v>300</v>
      </c>
      <c r="I2400" s="7">
        <v>0</v>
      </c>
      <c r="L2400" s="7">
        <v>58491556000</v>
      </c>
      <c r="M2400" t="s">
        <v>458</v>
      </c>
    </row>
    <row r="2401" spans="1:13" x14ac:dyDescent="0.25">
      <c r="A2401" t="s">
        <v>672</v>
      </c>
      <c r="B2401" t="s">
        <v>470</v>
      </c>
      <c r="C2401" t="s">
        <v>292</v>
      </c>
      <c r="D2401" t="s">
        <v>307</v>
      </c>
      <c r="E2401" t="s">
        <v>270</v>
      </c>
      <c r="F2401" t="s">
        <v>434</v>
      </c>
      <c r="G2401" s="8" t="s">
        <v>435</v>
      </c>
      <c r="H2401" t="s">
        <v>300</v>
      </c>
      <c r="I2401" s="7">
        <v>0</v>
      </c>
      <c r="L2401" s="7">
        <v>9764336905</v>
      </c>
      <c r="M2401" t="s">
        <v>458</v>
      </c>
    </row>
    <row r="2402" spans="1:13" x14ac:dyDescent="0.25">
      <c r="A2402" t="s">
        <v>673</v>
      </c>
      <c r="B2402" t="s">
        <v>470</v>
      </c>
      <c r="C2402" t="s">
        <v>292</v>
      </c>
      <c r="D2402" t="s">
        <v>206</v>
      </c>
      <c r="E2402" t="s">
        <v>270</v>
      </c>
      <c r="F2402" t="s">
        <v>434</v>
      </c>
      <c r="G2402" s="8" t="s">
        <v>435</v>
      </c>
      <c r="H2402" t="s">
        <v>300</v>
      </c>
      <c r="I2402" s="7">
        <v>0</v>
      </c>
      <c r="L2402" s="7">
        <v>5411649516</v>
      </c>
      <c r="M2402" t="s">
        <v>458</v>
      </c>
    </row>
    <row r="2403" spans="1:13" x14ac:dyDescent="0.25">
      <c r="A2403" t="s">
        <v>674</v>
      </c>
      <c r="B2403" t="s">
        <v>470</v>
      </c>
      <c r="C2403" t="s">
        <v>292</v>
      </c>
      <c r="D2403" t="s">
        <v>203</v>
      </c>
      <c r="E2403" t="s">
        <v>269</v>
      </c>
      <c r="F2403" t="s">
        <v>434</v>
      </c>
      <c r="G2403" s="8" t="s">
        <v>435</v>
      </c>
      <c r="H2403" t="s">
        <v>300</v>
      </c>
      <c r="I2403" s="7">
        <v>42191666</v>
      </c>
      <c r="L2403" s="7">
        <v>599483569520</v>
      </c>
      <c r="M2403" t="s">
        <v>458</v>
      </c>
    </row>
    <row r="2404" spans="1:13" x14ac:dyDescent="0.25">
      <c r="A2404" t="s">
        <v>675</v>
      </c>
      <c r="B2404" t="s">
        <v>470</v>
      </c>
      <c r="C2404" t="s">
        <v>292</v>
      </c>
      <c r="D2404" t="s">
        <v>306</v>
      </c>
      <c r="E2404" t="s">
        <v>270</v>
      </c>
      <c r="F2404" t="s">
        <v>434</v>
      </c>
      <c r="G2404" s="8" t="s">
        <v>435</v>
      </c>
      <c r="H2404" t="s">
        <v>300</v>
      </c>
      <c r="I2404" s="7">
        <v>0</v>
      </c>
      <c r="L2404" s="7">
        <v>9122399685</v>
      </c>
      <c r="M2404" t="s">
        <v>458</v>
      </c>
    </row>
    <row r="2405" spans="1:13" x14ac:dyDescent="0.25">
      <c r="A2405" t="s">
        <v>676</v>
      </c>
      <c r="B2405" t="s">
        <v>331</v>
      </c>
      <c r="C2405" t="s">
        <v>215</v>
      </c>
      <c r="D2405" t="s">
        <v>251</v>
      </c>
      <c r="E2405" t="s">
        <v>269</v>
      </c>
      <c r="F2405" t="s">
        <v>434</v>
      </c>
      <c r="G2405" s="8" t="s">
        <v>435</v>
      </c>
      <c r="H2405" t="s">
        <v>300</v>
      </c>
      <c r="I2405" s="7">
        <v>30058220</v>
      </c>
      <c r="L2405" s="7">
        <v>310261377494</v>
      </c>
      <c r="M2405" t="s">
        <v>458</v>
      </c>
    </row>
    <row r="2406" spans="1:13" x14ac:dyDescent="0.25">
      <c r="A2406" t="s">
        <v>677</v>
      </c>
      <c r="B2406" t="s">
        <v>331</v>
      </c>
      <c r="C2406" t="s">
        <v>215</v>
      </c>
      <c r="D2406" t="s">
        <v>216</v>
      </c>
      <c r="E2406" t="s">
        <v>269</v>
      </c>
      <c r="F2406" t="s">
        <v>434</v>
      </c>
      <c r="G2406" s="8" t="s">
        <v>435</v>
      </c>
      <c r="H2406" t="s">
        <v>300</v>
      </c>
      <c r="I2406" s="7">
        <v>2397373</v>
      </c>
      <c r="L2406" s="7">
        <v>15226914126</v>
      </c>
      <c r="M2406" t="s">
        <v>458</v>
      </c>
    </row>
    <row r="2407" spans="1:13" x14ac:dyDescent="0.25">
      <c r="A2407" t="s">
        <v>678</v>
      </c>
      <c r="B2407" t="s">
        <v>331</v>
      </c>
      <c r="C2407" t="s">
        <v>215</v>
      </c>
      <c r="D2407" t="s">
        <v>217</v>
      </c>
      <c r="E2407" t="s">
        <v>269</v>
      </c>
      <c r="F2407" t="s">
        <v>434</v>
      </c>
      <c r="G2407" s="8" t="s">
        <v>435</v>
      </c>
      <c r="H2407" t="s">
        <v>300</v>
      </c>
      <c r="I2407" s="7">
        <v>6449874</v>
      </c>
      <c r="L2407" s="7">
        <v>67671087956</v>
      </c>
      <c r="M2407" t="s">
        <v>458</v>
      </c>
    </row>
    <row r="2408" spans="1:13" x14ac:dyDescent="0.25">
      <c r="A2408" t="s">
        <v>679</v>
      </c>
      <c r="B2408" t="s">
        <v>333</v>
      </c>
      <c r="C2408" t="s">
        <v>533</v>
      </c>
      <c r="D2408" t="s">
        <v>203</v>
      </c>
      <c r="E2408" t="s">
        <v>269</v>
      </c>
      <c r="F2408" t="s">
        <v>434</v>
      </c>
      <c r="G2408" s="8" t="s">
        <v>435</v>
      </c>
      <c r="H2408" t="s">
        <v>300</v>
      </c>
      <c r="I2408" s="7">
        <v>11168000</v>
      </c>
      <c r="L2408" s="7">
        <v>60695593000</v>
      </c>
      <c r="M2408" t="s">
        <v>458</v>
      </c>
    </row>
    <row r="2409" spans="1:13" x14ac:dyDescent="0.25">
      <c r="A2409" t="s">
        <v>680</v>
      </c>
      <c r="B2409" t="s">
        <v>471</v>
      </c>
      <c r="C2409" t="s">
        <v>219</v>
      </c>
      <c r="D2409" t="s">
        <v>203</v>
      </c>
      <c r="E2409" t="s">
        <v>269</v>
      </c>
      <c r="F2409" t="s">
        <v>434</v>
      </c>
      <c r="G2409" s="8" t="s">
        <v>435</v>
      </c>
      <c r="H2409" t="s">
        <v>300</v>
      </c>
      <c r="I2409" s="7">
        <v>34290470</v>
      </c>
      <c r="L2409" s="7">
        <v>278736778404</v>
      </c>
      <c r="M2409" t="s">
        <v>458</v>
      </c>
    </row>
    <row r="2410" spans="1:13" x14ac:dyDescent="0.25">
      <c r="A2410" t="s">
        <v>681</v>
      </c>
      <c r="B2410" t="s">
        <v>471</v>
      </c>
      <c r="C2410" t="s">
        <v>219</v>
      </c>
      <c r="D2410" t="s">
        <v>457</v>
      </c>
      <c r="E2410" t="s">
        <v>270</v>
      </c>
      <c r="F2410" t="s">
        <v>434</v>
      </c>
      <c r="G2410" s="8" t="s">
        <v>435</v>
      </c>
      <c r="H2410" t="s">
        <v>300</v>
      </c>
      <c r="I2410" s="7">
        <v>0</v>
      </c>
      <c r="L2410" s="7">
        <v>150706287</v>
      </c>
      <c r="M2410" t="s">
        <v>458</v>
      </c>
    </row>
    <row r="2411" spans="1:13" x14ac:dyDescent="0.25">
      <c r="A2411" t="s">
        <v>682</v>
      </c>
      <c r="B2411" t="s">
        <v>471</v>
      </c>
      <c r="C2411" t="s">
        <v>219</v>
      </c>
      <c r="D2411" t="s">
        <v>381</v>
      </c>
      <c r="E2411" t="s">
        <v>270</v>
      </c>
      <c r="F2411" t="s">
        <v>434</v>
      </c>
      <c r="G2411" s="8" t="s">
        <v>435</v>
      </c>
      <c r="H2411" t="s">
        <v>300</v>
      </c>
      <c r="I2411" s="7">
        <v>0</v>
      </c>
      <c r="L2411" s="7">
        <v>1331924172</v>
      </c>
      <c r="M2411" t="s">
        <v>458</v>
      </c>
    </row>
    <row r="2412" spans="1:13" x14ac:dyDescent="0.25">
      <c r="A2412" t="s">
        <v>683</v>
      </c>
      <c r="B2412" t="s">
        <v>472</v>
      </c>
      <c r="C2412" t="s">
        <v>220</v>
      </c>
      <c r="D2412" t="s">
        <v>221</v>
      </c>
      <c r="E2412" t="s">
        <v>270</v>
      </c>
      <c r="F2412" t="s">
        <v>434</v>
      </c>
      <c r="G2412" s="8" t="s">
        <v>435</v>
      </c>
      <c r="H2412" t="s">
        <v>300</v>
      </c>
      <c r="I2412" s="7">
        <v>31697000</v>
      </c>
      <c r="L2412" s="7">
        <v>210379447000</v>
      </c>
      <c r="M2412" t="s">
        <v>458</v>
      </c>
    </row>
    <row r="2413" spans="1:13" x14ac:dyDescent="0.25">
      <c r="A2413" t="s">
        <v>684</v>
      </c>
      <c r="B2413" t="s">
        <v>472</v>
      </c>
      <c r="C2413" t="s">
        <v>220</v>
      </c>
      <c r="D2413" t="s">
        <v>222</v>
      </c>
      <c r="E2413" t="s">
        <v>270</v>
      </c>
      <c r="F2413" t="s">
        <v>434</v>
      </c>
      <c r="G2413" s="8" t="s">
        <v>435</v>
      </c>
      <c r="H2413" t="s">
        <v>300</v>
      </c>
      <c r="I2413" s="7">
        <v>5348000</v>
      </c>
      <c r="L2413" s="7">
        <v>35195197000</v>
      </c>
      <c r="M2413" t="s">
        <v>458</v>
      </c>
    </row>
    <row r="2414" spans="1:13" x14ac:dyDescent="0.25">
      <c r="A2414" t="s">
        <v>685</v>
      </c>
      <c r="B2414" t="s">
        <v>472</v>
      </c>
      <c r="C2414" t="s">
        <v>220</v>
      </c>
      <c r="D2414" t="s">
        <v>223</v>
      </c>
      <c r="E2414" t="s">
        <v>270</v>
      </c>
      <c r="F2414" t="s">
        <v>434</v>
      </c>
      <c r="G2414" s="8" t="s">
        <v>435</v>
      </c>
      <c r="H2414" t="s">
        <v>300</v>
      </c>
      <c r="I2414" s="7">
        <v>8436000</v>
      </c>
      <c r="L2414" s="7">
        <v>54187851000</v>
      </c>
      <c r="M2414" t="s">
        <v>458</v>
      </c>
    </row>
    <row r="2415" spans="1:13" x14ac:dyDescent="0.25">
      <c r="A2415" t="s">
        <v>686</v>
      </c>
      <c r="B2415" t="s">
        <v>472</v>
      </c>
      <c r="C2415" t="s">
        <v>220</v>
      </c>
      <c r="D2415" t="s">
        <v>224</v>
      </c>
      <c r="E2415" t="s">
        <v>270</v>
      </c>
      <c r="F2415" t="s">
        <v>434</v>
      </c>
      <c r="G2415" s="8" t="s">
        <v>435</v>
      </c>
      <c r="H2415" t="s">
        <v>300</v>
      </c>
      <c r="I2415" s="7">
        <v>530000</v>
      </c>
      <c r="L2415" s="7">
        <v>3835522000</v>
      </c>
      <c r="M2415" t="s">
        <v>458</v>
      </c>
    </row>
    <row r="2416" spans="1:13" x14ac:dyDescent="0.25">
      <c r="A2416" t="s">
        <v>687</v>
      </c>
      <c r="B2416" t="s">
        <v>472</v>
      </c>
      <c r="C2416" t="s">
        <v>220</v>
      </c>
      <c r="D2416" t="s">
        <v>305</v>
      </c>
      <c r="E2416" t="s">
        <v>270</v>
      </c>
      <c r="F2416" t="s">
        <v>434</v>
      </c>
      <c r="G2416" s="8" t="s">
        <v>435</v>
      </c>
      <c r="H2416" t="s">
        <v>300</v>
      </c>
      <c r="I2416" s="7">
        <v>0</v>
      </c>
      <c r="L2416" s="7">
        <v>0</v>
      </c>
      <c r="M2416" t="s">
        <v>458</v>
      </c>
    </row>
    <row r="2417" spans="1:13" x14ac:dyDescent="0.25">
      <c r="A2417" t="s">
        <v>688</v>
      </c>
      <c r="B2417" t="s">
        <v>472</v>
      </c>
      <c r="C2417" t="s">
        <v>220</v>
      </c>
      <c r="D2417" t="s">
        <v>203</v>
      </c>
      <c r="E2417" t="s">
        <v>269</v>
      </c>
      <c r="F2417" t="s">
        <v>434</v>
      </c>
      <c r="G2417" s="8" t="s">
        <v>435</v>
      </c>
      <c r="H2417" t="s">
        <v>300</v>
      </c>
      <c r="I2417" s="7">
        <v>22276000</v>
      </c>
      <c r="L2417" s="7">
        <v>150910896000</v>
      </c>
      <c r="M2417" t="s">
        <v>458</v>
      </c>
    </row>
    <row r="2418" spans="1:13" x14ac:dyDescent="0.25">
      <c r="A2418" t="s">
        <v>689</v>
      </c>
      <c r="B2418" t="s">
        <v>473</v>
      </c>
      <c r="C2418" t="s">
        <v>225</v>
      </c>
      <c r="D2418" t="s">
        <v>366</v>
      </c>
      <c r="E2418" t="s">
        <v>270</v>
      </c>
      <c r="F2418" t="s">
        <v>434</v>
      </c>
      <c r="G2418" s="8" t="s">
        <v>435</v>
      </c>
      <c r="H2418" t="s">
        <v>300</v>
      </c>
      <c r="I2418" s="7">
        <v>0</v>
      </c>
      <c r="L2418" s="7">
        <v>3439632410</v>
      </c>
      <c r="M2418" t="s">
        <v>458</v>
      </c>
    </row>
    <row r="2419" spans="1:13" x14ac:dyDescent="0.25">
      <c r="A2419" t="s">
        <v>690</v>
      </c>
      <c r="B2419" t="s">
        <v>473</v>
      </c>
      <c r="C2419" t="s">
        <v>225</v>
      </c>
      <c r="D2419" t="s">
        <v>367</v>
      </c>
      <c r="E2419" t="s">
        <v>270</v>
      </c>
      <c r="F2419" t="s">
        <v>434</v>
      </c>
      <c r="G2419" s="8" t="s">
        <v>435</v>
      </c>
      <c r="H2419" t="s">
        <v>300</v>
      </c>
      <c r="I2419" s="7">
        <v>0</v>
      </c>
      <c r="L2419" s="7">
        <v>3601903742</v>
      </c>
      <c r="M2419" t="s">
        <v>458</v>
      </c>
    </row>
    <row r="2420" spans="1:13" x14ac:dyDescent="0.25">
      <c r="A2420" t="s">
        <v>691</v>
      </c>
      <c r="B2420" t="s">
        <v>473</v>
      </c>
      <c r="C2420" t="s">
        <v>225</v>
      </c>
      <c r="D2420" t="s">
        <v>373</v>
      </c>
      <c r="E2420" t="s">
        <v>270</v>
      </c>
      <c r="F2420" t="s">
        <v>434</v>
      </c>
      <c r="G2420" s="8" t="s">
        <v>435</v>
      </c>
      <c r="H2420" t="s">
        <v>300</v>
      </c>
      <c r="I2420" s="7">
        <v>0</v>
      </c>
      <c r="L2420" s="7">
        <v>2032897322</v>
      </c>
      <c r="M2420" t="s">
        <v>458</v>
      </c>
    </row>
    <row r="2421" spans="1:13" x14ac:dyDescent="0.25">
      <c r="A2421" t="s">
        <v>692</v>
      </c>
      <c r="B2421" t="s">
        <v>473</v>
      </c>
      <c r="C2421" t="s">
        <v>225</v>
      </c>
      <c r="D2421" t="s">
        <v>203</v>
      </c>
      <c r="E2421" t="s">
        <v>269</v>
      </c>
      <c r="F2421" t="s">
        <v>434</v>
      </c>
      <c r="G2421" s="8" t="s">
        <v>435</v>
      </c>
      <c r="H2421" t="s">
        <v>300</v>
      </c>
      <c r="I2421" s="7">
        <v>68869479</v>
      </c>
      <c r="L2421" s="7">
        <v>983182712065</v>
      </c>
      <c r="M2421" t="s">
        <v>458</v>
      </c>
    </row>
    <row r="2422" spans="1:13" x14ac:dyDescent="0.25">
      <c r="A2422" t="s">
        <v>693</v>
      </c>
      <c r="B2422" t="s">
        <v>474</v>
      </c>
      <c r="C2422" t="s">
        <v>226</v>
      </c>
      <c r="D2422" t="s">
        <v>227</v>
      </c>
      <c r="E2422" t="s">
        <v>270</v>
      </c>
      <c r="F2422" t="s">
        <v>434</v>
      </c>
      <c r="G2422" s="8" t="s">
        <v>435</v>
      </c>
      <c r="H2422" t="s">
        <v>300</v>
      </c>
      <c r="I2422" s="7">
        <v>599482</v>
      </c>
      <c r="L2422" s="7">
        <v>1565286544</v>
      </c>
      <c r="M2422" t="s">
        <v>458</v>
      </c>
    </row>
    <row r="2423" spans="1:13" x14ac:dyDescent="0.25">
      <c r="A2423" t="s">
        <v>694</v>
      </c>
      <c r="B2423" t="s">
        <v>474</v>
      </c>
      <c r="C2423" t="s">
        <v>226</v>
      </c>
      <c r="D2423" t="s">
        <v>301</v>
      </c>
      <c r="E2423" t="s">
        <v>270</v>
      </c>
      <c r="F2423" t="s">
        <v>434</v>
      </c>
      <c r="G2423" s="8" t="s">
        <v>435</v>
      </c>
      <c r="H2423" t="s">
        <v>300</v>
      </c>
      <c r="I2423" s="7">
        <v>1157853</v>
      </c>
      <c r="L2423" s="7">
        <v>4154359457</v>
      </c>
      <c r="M2423" t="s">
        <v>458</v>
      </c>
    </row>
    <row r="2424" spans="1:13" x14ac:dyDescent="0.25">
      <c r="A2424" t="s">
        <v>695</v>
      </c>
      <c r="B2424" t="s">
        <v>474</v>
      </c>
      <c r="C2424" t="s">
        <v>226</v>
      </c>
      <c r="D2424" t="s">
        <v>229</v>
      </c>
      <c r="E2424" t="s">
        <v>270</v>
      </c>
      <c r="F2424" t="s">
        <v>434</v>
      </c>
      <c r="G2424" s="8" t="s">
        <v>435</v>
      </c>
      <c r="H2424" t="s">
        <v>300</v>
      </c>
      <c r="I2424" s="7">
        <v>0</v>
      </c>
      <c r="L2424" s="7">
        <v>4178737190</v>
      </c>
      <c r="M2424" t="s">
        <v>458</v>
      </c>
    </row>
    <row r="2425" spans="1:13" x14ac:dyDescent="0.25">
      <c r="A2425" t="s">
        <v>696</v>
      </c>
      <c r="B2425" t="s">
        <v>474</v>
      </c>
      <c r="C2425" t="s">
        <v>226</v>
      </c>
      <c r="D2425" t="s">
        <v>230</v>
      </c>
      <c r="E2425" t="s">
        <v>270</v>
      </c>
      <c r="F2425" s="8" t="s">
        <v>434</v>
      </c>
      <c r="G2425" s="8" t="s">
        <v>435</v>
      </c>
      <c r="H2425" t="s">
        <v>300</v>
      </c>
      <c r="I2425" s="7">
        <v>0</v>
      </c>
      <c r="L2425" s="7">
        <v>46078829939</v>
      </c>
      <c r="M2425" t="s">
        <v>458</v>
      </c>
    </row>
    <row r="2426" spans="1:13" x14ac:dyDescent="0.25">
      <c r="A2426" t="s">
        <v>697</v>
      </c>
      <c r="B2426" t="s">
        <v>474</v>
      </c>
      <c r="C2426" t="s">
        <v>226</v>
      </c>
      <c r="D2426" t="s">
        <v>231</v>
      </c>
      <c r="E2426" t="s">
        <v>270</v>
      </c>
      <c r="F2426" s="8" t="s">
        <v>434</v>
      </c>
      <c r="G2426" s="8" t="s">
        <v>435</v>
      </c>
      <c r="H2426" t="s">
        <v>300</v>
      </c>
      <c r="I2426" s="7">
        <v>198739</v>
      </c>
      <c r="L2426" s="7">
        <v>733170416</v>
      </c>
      <c r="M2426" t="s">
        <v>458</v>
      </c>
    </row>
    <row r="2427" spans="1:13" x14ac:dyDescent="0.25">
      <c r="A2427" t="s">
        <v>698</v>
      </c>
      <c r="B2427" t="s">
        <v>474</v>
      </c>
      <c r="C2427" t="s">
        <v>226</v>
      </c>
      <c r="D2427" t="s">
        <v>232</v>
      </c>
      <c r="E2427" t="s">
        <v>270</v>
      </c>
      <c r="F2427" s="8" t="s">
        <v>434</v>
      </c>
      <c r="G2427" s="8" t="s">
        <v>435</v>
      </c>
      <c r="H2427" t="s">
        <v>300</v>
      </c>
      <c r="I2427" s="7">
        <v>1229437</v>
      </c>
      <c r="L2427" s="7">
        <v>4596812359</v>
      </c>
      <c r="M2427" t="s">
        <v>458</v>
      </c>
    </row>
    <row r="2428" spans="1:13" x14ac:dyDescent="0.25">
      <c r="A2428" t="s">
        <v>699</v>
      </c>
      <c r="B2428" t="s">
        <v>474</v>
      </c>
      <c r="C2428" t="s">
        <v>226</v>
      </c>
      <c r="D2428" t="s">
        <v>233</v>
      </c>
      <c r="E2428" t="s">
        <v>270</v>
      </c>
      <c r="F2428" s="8" t="s">
        <v>434</v>
      </c>
      <c r="G2428" s="8" t="s">
        <v>435</v>
      </c>
      <c r="H2428" t="s">
        <v>300</v>
      </c>
      <c r="I2428" s="7">
        <v>1937976</v>
      </c>
      <c r="L2428" s="7">
        <v>6739103718</v>
      </c>
      <c r="M2428" t="s">
        <v>458</v>
      </c>
    </row>
    <row r="2429" spans="1:13" x14ac:dyDescent="0.25">
      <c r="A2429" t="s">
        <v>700</v>
      </c>
      <c r="B2429" t="s">
        <v>474</v>
      </c>
      <c r="C2429" t="s">
        <v>226</v>
      </c>
      <c r="D2429" t="s">
        <v>234</v>
      </c>
      <c r="E2429" t="s">
        <v>270</v>
      </c>
      <c r="F2429" s="8" t="s">
        <v>434</v>
      </c>
      <c r="G2429" s="8" t="s">
        <v>435</v>
      </c>
      <c r="H2429" t="s">
        <v>300</v>
      </c>
      <c r="I2429" s="7">
        <v>2561592</v>
      </c>
      <c r="L2429" s="7">
        <v>8239367205</v>
      </c>
      <c r="M2429" t="s">
        <v>458</v>
      </c>
    </row>
    <row r="2430" spans="1:13" x14ac:dyDescent="0.25">
      <c r="A2430" t="s">
        <v>701</v>
      </c>
      <c r="B2430" t="s">
        <v>474</v>
      </c>
      <c r="C2430" t="s">
        <v>226</v>
      </c>
      <c r="D2430" t="s">
        <v>235</v>
      </c>
      <c r="E2430" t="s">
        <v>270</v>
      </c>
      <c r="F2430" s="8" t="s">
        <v>434</v>
      </c>
      <c r="G2430" s="8" t="s">
        <v>435</v>
      </c>
      <c r="H2430" t="s">
        <v>300</v>
      </c>
      <c r="I2430" s="7">
        <v>2392561</v>
      </c>
      <c r="L2430" s="7">
        <v>7955312120</v>
      </c>
      <c r="M2430" t="s">
        <v>458</v>
      </c>
    </row>
    <row r="2431" spans="1:13" x14ac:dyDescent="0.25">
      <c r="A2431" t="s">
        <v>702</v>
      </c>
      <c r="B2431" t="s">
        <v>474</v>
      </c>
      <c r="C2431" t="s">
        <v>226</v>
      </c>
      <c r="D2431" t="s">
        <v>570</v>
      </c>
      <c r="E2431" t="s">
        <v>270</v>
      </c>
      <c r="F2431" s="8" t="s">
        <v>434</v>
      </c>
      <c r="G2431" s="8" t="s">
        <v>435</v>
      </c>
      <c r="H2431" t="s">
        <v>300</v>
      </c>
      <c r="I2431" s="7">
        <v>24005</v>
      </c>
      <c r="L2431" s="7">
        <v>186808058</v>
      </c>
      <c r="M2431" t="s">
        <v>458</v>
      </c>
    </row>
    <row r="2432" spans="1:13" x14ac:dyDescent="0.25">
      <c r="A2432" t="s">
        <v>703</v>
      </c>
      <c r="B2432" t="s">
        <v>475</v>
      </c>
      <c r="C2432" t="s">
        <v>236</v>
      </c>
      <c r="D2432" t="s">
        <v>628</v>
      </c>
      <c r="E2432" t="s">
        <v>270</v>
      </c>
      <c r="F2432" s="8" t="s">
        <v>434</v>
      </c>
      <c r="G2432" s="8" t="s">
        <v>435</v>
      </c>
      <c r="H2432" t="s">
        <v>300</v>
      </c>
      <c r="I2432" s="7">
        <v>0</v>
      </c>
      <c r="L2432" s="7">
        <v>33391986272</v>
      </c>
      <c r="M2432" t="s">
        <v>458</v>
      </c>
    </row>
    <row r="2433" spans="1:13" x14ac:dyDescent="0.25">
      <c r="A2433" t="s">
        <v>704</v>
      </c>
      <c r="B2433" t="s">
        <v>475</v>
      </c>
      <c r="C2433" t="s">
        <v>236</v>
      </c>
      <c r="D2433" t="s">
        <v>629</v>
      </c>
      <c r="E2433" t="s">
        <v>270</v>
      </c>
      <c r="F2433" s="8" t="s">
        <v>434</v>
      </c>
      <c r="G2433" s="8" t="s">
        <v>435</v>
      </c>
      <c r="H2433" t="s">
        <v>300</v>
      </c>
      <c r="I2433" s="7">
        <v>0</v>
      </c>
      <c r="L2433" s="7">
        <v>28433897982</v>
      </c>
      <c r="M2433" t="s">
        <v>458</v>
      </c>
    </row>
    <row r="2434" spans="1:13" x14ac:dyDescent="0.25">
      <c r="A2434" t="s">
        <v>705</v>
      </c>
      <c r="B2434" t="s">
        <v>475</v>
      </c>
      <c r="C2434" t="s">
        <v>236</v>
      </c>
      <c r="D2434" t="s">
        <v>630</v>
      </c>
      <c r="E2434" t="s">
        <v>270</v>
      </c>
      <c r="F2434" s="8" t="s">
        <v>434</v>
      </c>
      <c r="G2434" s="8" t="s">
        <v>435</v>
      </c>
      <c r="H2434" t="s">
        <v>300</v>
      </c>
      <c r="I2434" s="7">
        <v>0</v>
      </c>
      <c r="L2434" s="7">
        <v>41655996484</v>
      </c>
      <c r="M2434" t="s">
        <v>458</v>
      </c>
    </row>
    <row r="2435" spans="1:13" x14ac:dyDescent="0.25">
      <c r="A2435" t="s">
        <v>706</v>
      </c>
      <c r="B2435" t="s">
        <v>475</v>
      </c>
      <c r="C2435" t="s">
        <v>236</v>
      </c>
      <c r="D2435" t="s">
        <v>631</v>
      </c>
      <c r="E2435" t="s">
        <v>270</v>
      </c>
      <c r="F2435" s="8" t="s">
        <v>434</v>
      </c>
      <c r="G2435" s="8" t="s">
        <v>435</v>
      </c>
      <c r="H2435" t="s">
        <v>300</v>
      </c>
      <c r="I2435" s="7">
        <v>0</v>
      </c>
      <c r="L2435" s="7">
        <v>17683096128</v>
      </c>
      <c r="M2435" t="s">
        <v>458</v>
      </c>
    </row>
    <row r="2436" spans="1:13" x14ac:dyDescent="0.25">
      <c r="A2436" t="s">
        <v>707</v>
      </c>
      <c r="B2436" t="s">
        <v>475</v>
      </c>
      <c r="C2436" t="s">
        <v>236</v>
      </c>
      <c r="D2436" t="s">
        <v>632</v>
      </c>
      <c r="E2436" t="s">
        <v>269</v>
      </c>
      <c r="F2436" s="8" t="s">
        <v>434</v>
      </c>
      <c r="G2436" s="8" t="s">
        <v>435</v>
      </c>
      <c r="H2436" t="s">
        <v>300</v>
      </c>
      <c r="I2436" s="7">
        <v>0</v>
      </c>
      <c r="L2436" s="7">
        <v>38791266538</v>
      </c>
      <c r="M2436" t="s">
        <v>458</v>
      </c>
    </row>
    <row r="2437" spans="1:13" x14ac:dyDescent="0.25">
      <c r="A2437" t="s">
        <v>708</v>
      </c>
      <c r="B2437" t="s">
        <v>476</v>
      </c>
      <c r="C2437" t="s">
        <v>237</v>
      </c>
      <c r="D2437" t="s">
        <v>242</v>
      </c>
      <c r="E2437" t="s">
        <v>270</v>
      </c>
      <c r="F2437" t="s">
        <v>434</v>
      </c>
      <c r="G2437" s="8" t="s">
        <v>435</v>
      </c>
      <c r="H2437" t="s">
        <v>300</v>
      </c>
      <c r="I2437" s="7">
        <v>0</v>
      </c>
      <c r="L2437" s="7">
        <v>77422761</v>
      </c>
      <c r="M2437" t="s">
        <v>458</v>
      </c>
    </row>
    <row r="2438" spans="1:13" x14ac:dyDescent="0.25">
      <c r="A2438" t="s">
        <v>709</v>
      </c>
      <c r="B2438" t="s">
        <v>476</v>
      </c>
      <c r="C2438" t="s">
        <v>237</v>
      </c>
      <c r="D2438" t="s">
        <v>228</v>
      </c>
      <c r="E2438" t="s">
        <v>270</v>
      </c>
      <c r="F2438" t="s">
        <v>434</v>
      </c>
      <c r="G2438" s="8" t="s">
        <v>435</v>
      </c>
      <c r="H2438" t="s">
        <v>300</v>
      </c>
      <c r="I2438" s="7">
        <v>0</v>
      </c>
      <c r="L2438" s="7">
        <v>2672173342</v>
      </c>
      <c r="M2438" t="s">
        <v>458</v>
      </c>
    </row>
    <row r="2439" spans="1:13" x14ac:dyDescent="0.25">
      <c r="A2439" t="s">
        <v>710</v>
      </c>
      <c r="B2439" t="s">
        <v>476</v>
      </c>
      <c r="C2439" t="s">
        <v>237</v>
      </c>
      <c r="D2439" t="s">
        <v>464</v>
      </c>
      <c r="E2439" t="s">
        <v>270</v>
      </c>
      <c r="F2439" t="s">
        <v>434</v>
      </c>
      <c r="G2439" s="8" t="s">
        <v>435</v>
      </c>
      <c r="H2439" t="s">
        <v>300</v>
      </c>
      <c r="I2439" s="7">
        <v>0</v>
      </c>
      <c r="L2439" s="7">
        <v>1120256617</v>
      </c>
      <c r="M2439" t="s">
        <v>458</v>
      </c>
    </row>
    <row r="2440" spans="1:13" x14ac:dyDescent="0.25">
      <c r="A2440" t="s">
        <v>711</v>
      </c>
      <c r="B2440" t="s">
        <v>476</v>
      </c>
      <c r="C2440" t="s">
        <v>237</v>
      </c>
      <c r="D2440" t="s">
        <v>238</v>
      </c>
      <c r="E2440" t="s">
        <v>270</v>
      </c>
      <c r="F2440" t="s">
        <v>434</v>
      </c>
      <c r="G2440" s="8" t="s">
        <v>435</v>
      </c>
      <c r="H2440" t="s">
        <v>300</v>
      </c>
      <c r="I2440" s="7">
        <v>0</v>
      </c>
      <c r="L2440" s="7">
        <v>858542993</v>
      </c>
      <c r="M2440" t="s">
        <v>458</v>
      </c>
    </row>
    <row r="2441" spans="1:13" x14ac:dyDescent="0.25">
      <c r="A2441" t="s">
        <v>712</v>
      </c>
      <c r="B2441" t="s">
        <v>476</v>
      </c>
      <c r="C2441" t="s">
        <v>237</v>
      </c>
      <c r="D2441" t="s">
        <v>239</v>
      </c>
      <c r="E2441" t="s">
        <v>270</v>
      </c>
      <c r="F2441" t="s">
        <v>434</v>
      </c>
      <c r="G2441" s="8" t="s">
        <v>435</v>
      </c>
      <c r="H2441" t="s">
        <v>300</v>
      </c>
      <c r="I2441" s="7">
        <v>0</v>
      </c>
      <c r="L2441" s="7">
        <v>857579764</v>
      </c>
      <c r="M2441" t="s">
        <v>458</v>
      </c>
    </row>
    <row r="2442" spans="1:13" x14ac:dyDescent="0.25">
      <c r="A2442" t="s">
        <v>713</v>
      </c>
      <c r="B2442" t="s">
        <v>476</v>
      </c>
      <c r="C2442" t="s">
        <v>237</v>
      </c>
      <c r="D2442" t="s">
        <v>240</v>
      </c>
      <c r="E2442" t="s">
        <v>270</v>
      </c>
      <c r="F2442" t="s">
        <v>434</v>
      </c>
      <c r="G2442" s="8" t="s">
        <v>435</v>
      </c>
      <c r="H2442" t="s">
        <v>300</v>
      </c>
      <c r="I2442" s="7">
        <v>0</v>
      </c>
      <c r="L2442" s="7">
        <v>93471759</v>
      </c>
      <c r="M2442" t="s">
        <v>458</v>
      </c>
    </row>
    <row r="2443" spans="1:13" x14ac:dyDescent="0.25">
      <c r="A2443" t="s">
        <v>714</v>
      </c>
      <c r="B2443" t="s">
        <v>476</v>
      </c>
      <c r="C2443" t="s">
        <v>237</v>
      </c>
      <c r="D2443" t="s">
        <v>241</v>
      </c>
      <c r="E2443" t="s">
        <v>270</v>
      </c>
      <c r="F2443" t="s">
        <v>434</v>
      </c>
      <c r="G2443" s="8" t="s">
        <v>435</v>
      </c>
      <c r="H2443" t="s">
        <v>300</v>
      </c>
      <c r="I2443" s="7">
        <v>0</v>
      </c>
      <c r="L2443" s="7">
        <v>53446428</v>
      </c>
      <c r="M2443" t="s">
        <v>458</v>
      </c>
    </row>
    <row r="2444" spans="1:13" x14ac:dyDescent="0.25">
      <c r="A2444" t="s">
        <v>715</v>
      </c>
      <c r="B2444" t="s">
        <v>477</v>
      </c>
      <c r="C2444" t="s">
        <v>243</v>
      </c>
      <c r="D2444" t="s">
        <v>378</v>
      </c>
      <c r="E2444" t="s">
        <v>270</v>
      </c>
      <c r="F2444" t="s">
        <v>434</v>
      </c>
      <c r="G2444" s="8" t="s">
        <v>435</v>
      </c>
      <c r="H2444" t="s">
        <v>300</v>
      </c>
      <c r="I2444" s="7">
        <v>0</v>
      </c>
      <c r="L2444" s="7">
        <v>3795039921</v>
      </c>
      <c r="M2444" t="s">
        <v>458</v>
      </c>
    </row>
    <row r="2445" spans="1:13" x14ac:dyDescent="0.25">
      <c r="A2445" t="s">
        <v>716</v>
      </c>
      <c r="B2445" t="s">
        <v>477</v>
      </c>
      <c r="C2445" t="s">
        <v>243</v>
      </c>
      <c r="D2445" t="s">
        <v>360</v>
      </c>
      <c r="E2445" t="s">
        <v>270</v>
      </c>
      <c r="F2445" t="s">
        <v>434</v>
      </c>
      <c r="G2445" s="8" t="s">
        <v>435</v>
      </c>
      <c r="H2445" t="s">
        <v>300</v>
      </c>
      <c r="I2445" s="7">
        <v>0</v>
      </c>
      <c r="L2445" s="7">
        <v>4697527012</v>
      </c>
      <c r="M2445" t="s">
        <v>458</v>
      </c>
    </row>
    <row r="2446" spans="1:13" x14ac:dyDescent="0.25">
      <c r="A2446" t="s">
        <v>717</v>
      </c>
      <c r="B2446" t="s">
        <v>477</v>
      </c>
      <c r="C2446" t="s">
        <v>243</v>
      </c>
      <c r="D2446" t="s">
        <v>581</v>
      </c>
      <c r="E2446" t="s">
        <v>270</v>
      </c>
      <c r="F2446" t="s">
        <v>434</v>
      </c>
      <c r="G2446" s="8" t="s">
        <v>435</v>
      </c>
      <c r="H2446" t="s">
        <v>300</v>
      </c>
      <c r="I2446" s="7">
        <v>0</v>
      </c>
      <c r="L2446" s="7">
        <v>89940181951</v>
      </c>
      <c r="M2446" t="s">
        <v>458</v>
      </c>
    </row>
    <row r="2447" spans="1:13" x14ac:dyDescent="0.25">
      <c r="A2447" t="s">
        <v>718</v>
      </c>
      <c r="B2447" t="s">
        <v>246</v>
      </c>
      <c r="C2447" t="s">
        <v>246</v>
      </c>
      <c r="D2447" t="s">
        <v>203</v>
      </c>
      <c r="E2447" t="s">
        <v>269</v>
      </c>
      <c r="F2447" t="s">
        <v>434</v>
      </c>
      <c r="G2447" s="8" t="s">
        <v>435</v>
      </c>
      <c r="H2447" t="s">
        <v>300</v>
      </c>
      <c r="I2447" s="7">
        <v>9941164</v>
      </c>
      <c r="L2447" s="7">
        <v>42773601120</v>
      </c>
      <c r="M2447" t="s">
        <v>458</v>
      </c>
    </row>
    <row r="2448" spans="1:13" x14ac:dyDescent="0.25">
      <c r="A2448" t="s">
        <v>719</v>
      </c>
      <c r="B2448" t="s">
        <v>478</v>
      </c>
      <c r="C2448" t="s">
        <v>244</v>
      </c>
      <c r="D2448" t="s">
        <v>245</v>
      </c>
      <c r="E2448" t="s">
        <v>269</v>
      </c>
      <c r="F2448" t="s">
        <v>434</v>
      </c>
      <c r="G2448" s="8" t="s">
        <v>435</v>
      </c>
      <c r="H2448" t="s">
        <v>300</v>
      </c>
      <c r="I2448" s="7">
        <v>10622000</v>
      </c>
      <c r="L2448" s="7">
        <v>69558139000</v>
      </c>
      <c r="M2448" t="s">
        <v>458</v>
      </c>
    </row>
    <row r="2449" spans="1:13" x14ac:dyDescent="0.25">
      <c r="A2449" t="s">
        <v>720</v>
      </c>
      <c r="B2449" t="s">
        <v>478</v>
      </c>
      <c r="C2449" t="s">
        <v>244</v>
      </c>
      <c r="D2449" t="s">
        <v>460</v>
      </c>
      <c r="E2449" t="s">
        <v>269</v>
      </c>
      <c r="F2449" t="s">
        <v>434</v>
      </c>
      <c r="G2449" s="8" t="s">
        <v>435</v>
      </c>
      <c r="H2449" t="s">
        <v>300</v>
      </c>
      <c r="I2449" s="7">
        <v>7191000</v>
      </c>
      <c r="L2449" s="7">
        <v>40918920000</v>
      </c>
      <c r="M2449" t="s">
        <v>458</v>
      </c>
    </row>
    <row r="2450" spans="1:13" x14ac:dyDescent="0.25">
      <c r="A2450" t="s">
        <v>721</v>
      </c>
      <c r="B2450" t="s">
        <v>479</v>
      </c>
      <c r="C2450" t="s">
        <v>247</v>
      </c>
      <c r="D2450" t="s">
        <v>203</v>
      </c>
      <c r="E2450" t="s">
        <v>269</v>
      </c>
      <c r="F2450" t="s">
        <v>434</v>
      </c>
      <c r="G2450" s="8" t="s">
        <v>435</v>
      </c>
      <c r="H2450" t="s">
        <v>300</v>
      </c>
      <c r="I2450" s="7">
        <v>4114000</v>
      </c>
      <c r="L2450" s="7">
        <v>20401799000</v>
      </c>
      <c r="M2450" t="s">
        <v>458</v>
      </c>
    </row>
    <row r="2451" spans="1:13" x14ac:dyDescent="0.25">
      <c r="A2451" t="s">
        <v>722</v>
      </c>
      <c r="B2451" t="s">
        <v>480</v>
      </c>
      <c r="C2451" t="s">
        <v>268</v>
      </c>
      <c r="D2451" t="s">
        <v>203</v>
      </c>
      <c r="E2451" t="s">
        <v>269</v>
      </c>
      <c r="F2451" t="s">
        <v>434</v>
      </c>
      <c r="G2451" s="8" t="s">
        <v>435</v>
      </c>
      <c r="H2451" t="s">
        <v>300</v>
      </c>
      <c r="I2451" s="7">
        <v>2002001</v>
      </c>
      <c r="L2451" s="7">
        <v>14029578005</v>
      </c>
      <c r="M2451" t="s">
        <v>458</v>
      </c>
    </row>
    <row r="2452" spans="1:13" x14ac:dyDescent="0.25">
      <c r="A2452" t="s">
        <v>723</v>
      </c>
      <c r="B2452" t="s">
        <v>481</v>
      </c>
      <c r="C2452" t="s">
        <v>248</v>
      </c>
      <c r="D2452" t="s">
        <v>203</v>
      </c>
      <c r="E2452" t="s">
        <v>269</v>
      </c>
      <c r="F2452" t="s">
        <v>434</v>
      </c>
      <c r="G2452" s="8" t="s">
        <v>435</v>
      </c>
      <c r="H2452" t="s">
        <v>300</v>
      </c>
      <c r="I2452" s="7">
        <v>5367000</v>
      </c>
      <c r="L2452" s="7">
        <v>24360197000</v>
      </c>
      <c r="M2452" t="s">
        <v>458</v>
      </c>
    </row>
    <row r="2453" spans="1:13" x14ac:dyDescent="0.25">
      <c r="A2453" t="s">
        <v>724</v>
      </c>
      <c r="B2453" t="s">
        <v>482</v>
      </c>
      <c r="C2453" t="s">
        <v>249</v>
      </c>
      <c r="D2453" t="s">
        <v>203</v>
      </c>
      <c r="E2453" t="s">
        <v>269</v>
      </c>
      <c r="F2453" t="s">
        <v>434</v>
      </c>
      <c r="G2453" s="8" t="s">
        <v>435</v>
      </c>
      <c r="H2453" t="s">
        <v>300</v>
      </c>
      <c r="I2453" s="7">
        <v>10739419</v>
      </c>
      <c r="L2453" s="7">
        <v>91622025169</v>
      </c>
      <c r="M2453" t="s">
        <v>458</v>
      </c>
    </row>
    <row r="2454" spans="1:13" x14ac:dyDescent="0.25">
      <c r="A2454" t="s">
        <v>725</v>
      </c>
      <c r="B2454" t="s">
        <v>330</v>
      </c>
      <c r="C2454" t="s">
        <v>250</v>
      </c>
      <c r="D2454" t="s">
        <v>252</v>
      </c>
      <c r="E2454" t="s">
        <v>270</v>
      </c>
      <c r="F2454" s="8" t="s">
        <v>434</v>
      </c>
      <c r="G2454" s="8" t="s">
        <v>435</v>
      </c>
      <c r="H2454" t="s">
        <v>300</v>
      </c>
      <c r="I2454" s="7">
        <v>129863</v>
      </c>
      <c r="L2454" s="7">
        <v>10772268571</v>
      </c>
      <c r="M2454" t="s">
        <v>458</v>
      </c>
    </row>
    <row r="2455" spans="1:13" x14ac:dyDescent="0.25">
      <c r="A2455" t="s">
        <v>726</v>
      </c>
      <c r="B2455" t="s">
        <v>330</v>
      </c>
      <c r="C2455" t="s">
        <v>250</v>
      </c>
      <c r="D2455" t="s">
        <v>253</v>
      </c>
      <c r="E2455" t="s">
        <v>270</v>
      </c>
      <c r="F2455" s="8" t="s">
        <v>434</v>
      </c>
      <c r="G2455" s="8" t="s">
        <v>435</v>
      </c>
      <c r="H2455" t="s">
        <v>300</v>
      </c>
      <c r="I2455" s="7">
        <v>73051</v>
      </c>
      <c r="L2455" s="7">
        <v>3480752374</v>
      </c>
      <c r="M2455" t="s">
        <v>458</v>
      </c>
    </row>
    <row r="2456" spans="1:13" x14ac:dyDescent="0.25">
      <c r="A2456" t="s">
        <v>727</v>
      </c>
      <c r="B2456" t="s">
        <v>330</v>
      </c>
      <c r="C2456" t="s">
        <v>250</v>
      </c>
      <c r="D2456" t="s">
        <v>254</v>
      </c>
      <c r="E2456" t="s">
        <v>270</v>
      </c>
      <c r="F2456" s="8" t="s">
        <v>434</v>
      </c>
      <c r="G2456" s="8" t="s">
        <v>435</v>
      </c>
      <c r="H2456" t="s">
        <v>300</v>
      </c>
      <c r="I2456" s="7">
        <v>0</v>
      </c>
      <c r="L2456" s="7">
        <v>13604302435</v>
      </c>
      <c r="M2456" t="s">
        <v>458</v>
      </c>
    </row>
    <row r="2457" spans="1:13" x14ac:dyDescent="0.25">
      <c r="A2457" t="s">
        <v>728</v>
      </c>
      <c r="B2457" t="s">
        <v>330</v>
      </c>
      <c r="C2457" t="s">
        <v>250</v>
      </c>
      <c r="D2457" t="s">
        <v>633</v>
      </c>
      <c r="E2457" t="s">
        <v>269</v>
      </c>
      <c r="F2457" t="s">
        <v>434</v>
      </c>
      <c r="G2457" s="8" t="s">
        <v>435</v>
      </c>
      <c r="H2457" t="s">
        <v>300</v>
      </c>
      <c r="I2457" s="7">
        <v>48437883</v>
      </c>
      <c r="L2457" s="7">
        <v>1140113184125</v>
      </c>
      <c r="M2457" t="s">
        <v>458</v>
      </c>
    </row>
    <row r="2458" spans="1:13" x14ac:dyDescent="0.25">
      <c r="A2458" t="s">
        <v>729</v>
      </c>
      <c r="B2458" t="s">
        <v>330</v>
      </c>
      <c r="C2458" t="s">
        <v>250</v>
      </c>
      <c r="D2458" t="s">
        <v>634</v>
      </c>
      <c r="E2458" t="s">
        <v>269</v>
      </c>
      <c r="F2458" t="s">
        <v>434</v>
      </c>
      <c r="G2458" s="8" t="s">
        <v>435</v>
      </c>
      <c r="H2458" t="s">
        <v>300</v>
      </c>
      <c r="I2458" s="7">
        <v>11910910</v>
      </c>
      <c r="L2458" s="7">
        <v>237174933919</v>
      </c>
      <c r="M2458" t="s">
        <v>458</v>
      </c>
    </row>
    <row r="2459" spans="1:13" x14ac:dyDescent="0.25">
      <c r="A2459" t="s">
        <v>730</v>
      </c>
      <c r="B2459" t="s">
        <v>330</v>
      </c>
      <c r="C2459" t="s">
        <v>250</v>
      </c>
      <c r="D2459" t="s">
        <v>599</v>
      </c>
      <c r="E2459" t="s">
        <v>270</v>
      </c>
      <c r="F2459" t="s">
        <v>434</v>
      </c>
      <c r="G2459" s="8" t="s">
        <v>435</v>
      </c>
      <c r="H2459" t="s">
        <v>300</v>
      </c>
      <c r="I2459" s="7">
        <v>0</v>
      </c>
      <c r="L2459" s="7">
        <v>49186447</v>
      </c>
      <c r="M2459" t="s">
        <v>458</v>
      </c>
    </row>
    <row r="2460" spans="1:13" x14ac:dyDescent="0.25">
      <c r="A2460" t="s">
        <v>731</v>
      </c>
      <c r="B2460" t="s">
        <v>483</v>
      </c>
      <c r="C2460" t="s">
        <v>255</v>
      </c>
      <c r="D2460" t="s">
        <v>205</v>
      </c>
      <c r="E2460" t="s">
        <v>270</v>
      </c>
      <c r="F2460" t="s">
        <v>434</v>
      </c>
      <c r="G2460" s="8" t="s">
        <v>435</v>
      </c>
      <c r="H2460" t="s">
        <v>300</v>
      </c>
      <c r="I2460" s="7">
        <v>0</v>
      </c>
      <c r="L2460" s="7">
        <v>6917962126</v>
      </c>
      <c r="M2460" t="s">
        <v>458</v>
      </c>
    </row>
    <row r="2461" spans="1:13" x14ac:dyDescent="0.25">
      <c r="A2461" t="s">
        <v>732</v>
      </c>
      <c r="B2461" t="s">
        <v>483</v>
      </c>
      <c r="C2461" t="s">
        <v>255</v>
      </c>
      <c r="D2461" t="s">
        <v>203</v>
      </c>
      <c r="E2461" t="s">
        <v>269</v>
      </c>
      <c r="F2461" t="s">
        <v>434</v>
      </c>
      <c r="G2461" s="8" t="s">
        <v>435</v>
      </c>
      <c r="H2461" t="s">
        <v>300</v>
      </c>
      <c r="I2461" s="7">
        <v>0</v>
      </c>
      <c r="L2461" s="7">
        <v>2428869723</v>
      </c>
      <c r="M2461" t="s">
        <v>458</v>
      </c>
    </row>
    <row r="2462" spans="1:13" x14ac:dyDescent="0.25">
      <c r="A2462" t="s">
        <v>733</v>
      </c>
      <c r="B2462" t="s">
        <v>636</v>
      </c>
      <c r="C2462" t="s">
        <v>635</v>
      </c>
      <c r="D2462" t="s">
        <v>304</v>
      </c>
      <c r="E2462" t="s">
        <v>270</v>
      </c>
      <c r="F2462" t="s">
        <v>434</v>
      </c>
      <c r="G2462" s="8" t="s">
        <v>435</v>
      </c>
      <c r="H2462" t="s">
        <v>300</v>
      </c>
      <c r="I2462" s="7">
        <v>0</v>
      </c>
      <c r="L2462" s="7">
        <v>4565783313</v>
      </c>
      <c r="M2462" t="s">
        <v>458</v>
      </c>
    </row>
    <row r="2463" spans="1:13" x14ac:dyDescent="0.25">
      <c r="A2463" t="s">
        <v>734</v>
      </c>
      <c r="B2463" t="s">
        <v>636</v>
      </c>
      <c r="C2463" t="s">
        <v>635</v>
      </c>
      <c r="D2463" t="s">
        <v>303</v>
      </c>
      <c r="E2463" t="s">
        <v>270</v>
      </c>
      <c r="F2463" t="s">
        <v>434</v>
      </c>
      <c r="G2463" s="8" t="s">
        <v>435</v>
      </c>
      <c r="H2463" t="s">
        <v>300</v>
      </c>
      <c r="I2463" s="7">
        <v>0</v>
      </c>
      <c r="L2463" s="7">
        <v>3476303006</v>
      </c>
      <c r="M2463" t="s">
        <v>458</v>
      </c>
    </row>
    <row r="2464" spans="1:13" x14ac:dyDescent="0.25">
      <c r="A2464" t="s">
        <v>735</v>
      </c>
      <c r="B2464" t="s">
        <v>636</v>
      </c>
      <c r="C2464" t="s">
        <v>635</v>
      </c>
      <c r="D2464" t="s">
        <v>302</v>
      </c>
      <c r="E2464" t="s">
        <v>270</v>
      </c>
      <c r="F2464" t="s">
        <v>434</v>
      </c>
      <c r="G2464" s="8" t="s">
        <v>435</v>
      </c>
      <c r="H2464" t="s">
        <v>300</v>
      </c>
      <c r="I2464" s="7">
        <v>0</v>
      </c>
      <c r="L2464" s="7">
        <v>2100767205</v>
      </c>
      <c r="M2464" t="s">
        <v>458</v>
      </c>
    </row>
    <row r="2465" spans="1:13" x14ac:dyDescent="0.25">
      <c r="A2465" t="s">
        <v>736</v>
      </c>
      <c r="B2465" t="s">
        <v>636</v>
      </c>
      <c r="C2465" t="s">
        <v>635</v>
      </c>
      <c r="D2465" t="s">
        <v>205</v>
      </c>
      <c r="E2465" t="s">
        <v>270</v>
      </c>
      <c r="F2465" t="s">
        <v>434</v>
      </c>
      <c r="G2465" s="8" t="s">
        <v>435</v>
      </c>
      <c r="H2465" t="s">
        <v>300</v>
      </c>
      <c r="I2465" s="7">
        <v>1111857</v>
      </c>
      <c r="L2465" s="7">
        <v>20886055390</v>
      </c>
      <c r="M2465" t="s">
        <v>458</v>
      </c>
    </row>
    <row r="2466" spans="1:13" x14ac:dyDescent="0.25">
      <c r="A2466" t="s">
        <v>737</v>
      </c>
      <c r="B2466" t="s">
        <v>636</v>
      </c>
      <c r="C2466" t="s">
        <v>635</v>
      </c>
      <c r="D2466" t="s">
        <v>203</v>
      </c>
      <c r="E2466" t="s">
        <v>269</v>
      </c>
      <c r="F2466" t="s">
        <v>434</v>
      </c>
      <c r="G2466" s="8" t="s">
        <v>435</v>
      </c>
      <c r="H2466" t="s">
        <v>300</v>
      </c>
      <c r="I2466" s="7">
        <v>66888650</v>
      </c>
      <c r="L2466" s="7">
        <v>1256491994424</v>
      </c>
      <c r="M2466" t="s">
        <v>458</v>
      </c>
    </row>
    <row r="2467" spans="1:13" x14ac:dyDescent="0.25">
      <c r="A2467" t="s">
        <v>738</v>
      </c>
      <c r="B2467" t="s">
        <v>484</v>
      </c>
      <c r="C2467" t="s">
        <v>256</v>
      </c>
      <c r="D2467" t="s">
        <v>208</v>
      </c>
      <c r="E2467" t="s">
        <v>270</v>
      </c>
      <c r="F2467" t="s">
        <v>434</v>
      </c>
      <c r="G2467" s="8" t="s">
        <v>435</v>
      </c>
      <c r="H2467" t="s">
        <v>300</v>
      </c>
      <c r="I2467" s="7">
        <v>0</v>
      </c>
      <c r="L2467" s="7">
        <v>429346911</v>
      </c>
      <c r="M2467" t="s">
        <v>458</v>
      </c>
    </row>
    <row r="2468" spans="1:13" x14ac:dyDescent="0.25">
      <c r="A2468" t="s">
        <v>739</v>
      </c>
      <c r="B2468" t="s">
        <v>484</v>
      </c>
      <c r="C2468" t="s">
        <v>256</v>
      </c>
      <c r="D2468" t="s">
        <v>209</v>
      </c>
      <c r="E2468" t="s">
        <v>270</v>
      </c>
      <c r="F2468" t="s">
        <v>434</v>
      </c>
      <c r="G2468" s="8" t="s">
        <v>435</v>
      </c>
      <c r="H2468" t="s">
        <v>300</v>
      </c>
      <c r="I2468" s="7">
        <v>0</v>
      </c>
      <c r="L2468" s="7">
        <v>630379359</v>
      </c>
      <c r="M2468" t="s">
        <v>458</v>
      </c>
    </row>
    <row r="2469" spans="1:13" x14ac:dyDescent="0.25">
      <c r="A2469" t="s">
        <v>740</v>
      </c>
      <c r="B2469" t="s">
        <v>484</v>
      </c>
      <c r="C2469" t="s">
        <v>256</v>
      </c>
      <c r="D2469" t="s">
        <v>203</v>
      </c>
      <c r="E2469" t="s">
        <v>269</v>
      </c>
      <c r="F2469" t="s">
        <v>434</v>
      </c>
      <c r="G2469" s="8" t="s">
        <v>435</v>
      </c>
      <c r="H2469" t="s">
        <v>300</v>
      </c>
      <c r="I2469" s="7">
        <v>0</v>
      </c>
      <c r="L2469" s="7">
        <v>88224453830</v>
      </c>
      <c r="M2469" t="s">
        <v>458</v>
      </c>
    </row>
    <row r="2470" spans="1:13" x14ac:dyDescent="0.25">
      <c r="A2470" t="s">
        <v>741</v>
      </c>
      <c r="B2470" t="s">
        <v>485</v>
      </c>
      <c r="C2470" t="s">
        <v>257</v>
      </c>
      <c r="D2470" t="s">
        <v>258</v>
      </c>
      <c r="E2470" t="s">
        <v>270</v>
      </c>
      <c r="F2470" t="s">
        <v>434</v>
      </c>
      <c r="G2470" s="8" t="s">
        <v>435</v>
      </c>
      <c r="H2470" t="s">
        <v>300</v>
      </c>
      <c r="I2470" s="7">
        <v>0</v>
      </c>
      <c r="L2470" s="7">
        <v>2398957441</v>
      </c>
      <c r="M2470" t="s">
        <v>458</v>
      </c>
    </row>
    <row r="2471" spans="1:13" x14ac:dyDescent="0.25">
      <c r="A2471" t="s">
        <v>742</v>
      </c>
      <c r="B2471" t="s">
        <v>485</v>
      </c>
      <c r="C2471" t="s">
        <v>257</v>
      </c>
      <c r="D2471" t="s">
        <v>259</v>
      </c>
      <c r="E2471" t="s">
        <v>270</v>
      </c>
      <c r="F2471" t="s">
        <v>434</v>
      </c>
      <c r="G2471" s="8" t="s">
        <v>435</v>
      </c>
      <c r="H2471" t="s">
        <v>300</v>
      </c>
      <c r="I2471" s="7">
        <v>0</v>
      </c>
      <c r="L2471" s="7">
        <v>87556207</v>
      </c>
      <c r="M2471" t="s">
        <v>458</v>
      </c>
    </row>
    <row r="2472" spans="1:13" x14ac:dyDescent="0.25">
      <c r="A2472" t="s">
        <v>743</v>
      </c>
      <c r="B2472" t="s">
        <v>485</v>
      </c>
      <c r="C2472" t="s">
        <v>257</v>
      </c>
      <c r="D2472" t="s">
        <v>260</v>
      </c>
      <c r="E2472" t="s">
        <v>270</v>
      </c>
      <c r="F2472" t="s">
        <v>434</v>
      </c>
      <c r="G2472" s="8" t="s">
        <v>435</v>
      </c>
      <c r="H2472" t="s">
        <v>300</v>
      </c>
      <c r="I2472" s="7">
        <v>0</v>
      </c>
      <c r="L2472" s="7">
        <v>145097351</v>
      </c>
      <c r="M2472" t="s">
        <v>458</v>
      </c>
    </row>
    <row r="2473" spans="1:13" x14ac:dyDescent="0.25">
      <c r="A2473" t="s">
        <v>744</v>
      </c>
      <c r="B2473" t="s">
        <v>485</v>
      </c>
      <c r="C2473" t="s">
        <v>257</v>
      </c>
      <c r="D2473" t="s">
        <v>261</v>
      </c>
      <c r="E2473" t="s">
        <v>270</v>
      </c>
      <c r="F2473" t="s">
        <v>434</v>
      </c>
      <c r="G2473" s="8" t="s">
        <v>435</v>
      </c>
      <c r="H2473" t="s">
        <v>300</v>
      </c>
      <c r="I2473" s="7">
        <v>0</v>
      </c>
      <c r="L2473" s="7">
        <v>88988160</v>
      </c>
      <c r="M2473" t="s">
        <v>458</v>
      </c>
    </row>
    <row r="2474" spans="1:13" x14ac:dyDescent="0.25">
      <c r="A2474" t="s">
        <v>745</v>
      </c>
      <c r="B2474" t="s">
        <v>486</v>
      </c>
      <c r="C2474" t="s">
        <v>262</v>
      </c>
      <c r="D2474" t="s">
        <v>263</v>
      </c>
      <c r="E2474" t="s">
        <v>270</v>
      </c>
      <c r="F2474" t="s">
        <v>434</v>
      </c>
      <c r="G2474" s="8" t="s">
        <v>435</v>
      </c>
      <c r="H2474" t="s">
        <v>300</v>
      </c>
      <c r="I2474" s="7">
        <v>0</v>
      </c>
      <c r="L2474" s="7">
        <v>27282552000</v>
      </c>
      <c r="M2474" t="s">
        <v>458</v>
      </c>
    </row>
    <row r="2475" spans="1:13" x14ac:dyDescent="0.25">
      <c r="A2475" t="s">
        <v>746</v>
      </c>
      <c r="B2475" t="s">
        <v>486</v>
      </c>
      <c r="C2475" t="s">
        <v>262</v>
      </c>
      <c r="D2475" t="s">
        <v>264</v>
      </c>
      <c r="E2475" t="s">
        <v>270</v>
      </c>
      <c r="F2475" t="s">
        <v>434</v>
      </c>
      <c r="G2475" s="8" t="s">
        <v>435</v>
      </c>
      <c r="H2475" t="s">
        <v>300</v>
      </c>
      <c r="I2475" s="7">
        <v>0</v>
      </c>
      <c r="L2475" s="7">
        <v>5427913000</v>
      </c>
      <c r="M2475" t="s">
        <v>458</v>
      </c>
    </row>
    <row r="2476" spans="1:13" x14ac:dyDescent="0.25">
      <c r="A2476" t="s">
        <v>747</v>
      </c>
      <c r="B2476" t="s">
        <v>486</v>
      </c>
      <c r="C2476" t="s">
        <v>262</v>
      </c>
      <c r="D2476" t="s">
        <v>265</v>
      </c>
      <c r="E2476" t="s">
        <v>270</v>
      </c>
      <c r="F2476" t="s">
        <v>434</v>
      </c>
      <c r="G2476" s="8" t="s">
        <v>435</v>
      </c>
      <c r="H2476" t="s">
        <v>300</v>
      </c>
      <c r="I2476" s="7">
        <v>0</v>
      </c>
      <c r="L2476" s="7">
        <v>950652000</v>
      </c>
      <c r="M2476" t="s">
        <v>458</v>
      </c>
    </row>
    <row r="2477" spans="1:13" x14ac:dyDescent="0.25">
      <c r="A2477" t="s">
        <v>748</v>
      </c>
      <c r="B2477" t="s">
        <v>486</v>
      </c>
      <c r="C2477" t="s">
        <v>262</v>
      </c>
      <c r="D2477" t="s">
        <v>203</v>
      </c>
      <c r="E2477" t="s">
        <v>269</v>
      </c>
      <c r="F2477" t="s">
        <v>434</v>
      </c>
      <c r="G2477" s="8" t="s">
        <v>435</v>
      </c>
      <c r="H2477" t="s">
        <v>300</v>
      </c>
      <c r="I2477" s="7">
        <v>13693000</v>
      </c>
      <c r="L2477" s="7">
        <v>134097058000</v>
      </c>
      <c r="M2477" t="s">
        <v>458</v>
      </c>
    </row>
    <row r="2478" spans="1:13" x14ac:dyDescent="0.25">
      <c r="A2478" t="s">
        <v>749</v>
      </c>
      <c r="B2478" t="s">
        <v>332</v>
      </c>
      <c r="C2478" t="s">
        <v>266</v>
      </c>
      <c r="D2478" t="s">
        <v>267</v>
      </c>
      <c r="E2478" t="s">
        <v>270</v>
      </c>
      <c r="F2478" t="s">
        <v>434</v>
      </c>
      <c r="G2478" s="8" t="s">
        <v>435</v>
      </c>
      <c r="H2478" t="s">
        <v>300</v>
      </c>
      <c r="I2478" s="7">
        <v>270331</v>
      </c>
      <c r="L2478" s="7">
        <v>2421364394</v>
      </c>
      <c r="M2478" t="s">
        <v>458</v>
      </c>
    </row>
    <row r="2479" spans="1:13" x14ac:dyDescent="0.25">
      <c r="A2479" t="s">
        <v>750</v>
      </c>
      <c r="B2479" t="s">
        <v>332</v>
      </c>
      <c r="C2479" t="s">
        <v>266</v>
      </c>
      <c r="D2479" t="s">
        <v>590</v>
      </c>
      <c r="E2479" t="s">
        <v>270</v>
      </c>
      <c r="F2479" t="s">
        <v>434</v>
      </c>
      <c r="G2479" s="8" t="s">
        <v>435</v>
      </c>
      <c r="H2479" t="s">
        <v>300</v>
      </c>
      <c r="I2479" s="7">
        <v>287437</v>
      </c>
      <c r="L2479" s="7">
        <v>1946905414</v>
      </c>
      <c r="M2479" t="s">
        <v>458</v>
      </c>
    </row>
    <row r="2480" spans="1:13" x14ac:dyDescent="0.25">
      <c r="A2480" t="s">
        <v>751</v>
      </c>
      <c r="B2480" t="s">
        <v>332</v>
      </c>
      <c r="C2480" t="s">
        <v>266</v>
      </c>
      <c r="D2480" t="s">
        <v>582</v>
      </c>
      <c r="E2480" t="s">
        <v>270</v>
      </c>
      <c r="F2480" t="s">
        <v>434</v>
      </c>
      <c r="G2480" s="8" t="s">
        <v>435</v>
      </c>
      <c r="H2480" t="s">
        <v>300</v>
      </c>
      <c r="I2480" s="7">
        <v>8407</v>
      </c>
      <c r="L2480" s="7">
        <v>102527329</v>
      </c>
      <c r="M2480" t="s">
        <v>458</v>
      </c>
    </row>
    <row r="2481" spans="1:13" x14ac:dyDescent="0.25">
      <c r="A2481" t="s">
        <v>752</v>
      </c>
      <c r="B2481" t="s">
        <v>332</v>
      </c>
      <c r="C2481" t="s">
        <v>266</v>
      </c>
      <c r="D2481" t="s">
        <v>203</v>
      </c>
      <c r="E2481" t="s">
        <v>269</v>
      </c>
      <c r="F2481" t="s">
        <v>434</v>
      </c>
      <c r="G2481" s="8" t="s">
        <v>435</v>
      </c>
      <c r="H2481" t="s">
        <v>300</v>
      </c>
      <c r="I2481" s="7">
        <v>30586172</v>
      </c>
      <c r="L2481" s="7">
        <v>260926476812</v>
      </c>
      <c r="M2481" t="s">
        <v>458</v>
      </c>
    </row>
    <row r="2482" spans="1:13" x14ac:dyDescent="0.25">
      <c r="A2482" t="s">
        <v>753</v>
      </c>
      <c r="B2482" t="s">
        <v>487</v>
      </c>
      <c r="C2482" t="s">
        <v>207</v>
      </c>
      <c r="D2482" t="s">
        <v>208</v>
      </c>
      <c r="E2482" t="s">
        <v>270</v>
      </c>
      <c r="F2482" t="s">
        <v>434</v>
      </c>
      <c r="G2482" s="8" t="s">
        <v>435</v>
      </c>
      <c r="H2482" t="s">
        <v>300</v>
      </c>
      <c r="I2482" s="7">
        <v>490675</v>
      </c>
      <c r="L2482" s="7">
        <v>2389556713</v>
      </c>
      <c r="M2482" t="s">
        <v>458</v>
      </c>
    </row>
    <row r="2483" spans="1:13" x14ac:dyDescent="0.25">
      <c r="A2483" t="s">
        <v>754</v>
      </c>
      <c r="B2483" t="s">
        <v>487</v>
      </c>
      <c r="C2483" t="s">
        <v>207</v>
      </c>
      <c r="D2483" t="s">
        <v>209</v>
      </c>
      <c r="E2483" t="s">
        <v>270</v>
      </c>
      <c r="F2483" t="s">
        <v>434</v>
      </c>
      <c r="G2483" s="8" t="s">
        <v>435</v>
      </c>
      <c r="H2483" t="s">
        <v>300</v>
      </c>
      <c r="I2483" s="7">
        <v>867656</v>
      </c>
      <c r="L2483" s="7">
        <v>5701620841</v>
      </c>
      <c r="M2483" t="s">
        <v>458</v>
      </c>
    </row>
    <row r="2484" spans="1:13" x14ac:dyDescent="0.25">
      <c r="A2484" t="s">
        <v>755</v>
      </c>
      <c r="B2484" t="s">
        <v>487</v>
      </c>
      <c r="C2484" t="s">
        <v>207</v>
      </c>
      <c r="D2484" t="s">
        <v>210</v>
      </c>
      <c r="E2484" t="s">
        <v>270</v>
      </c>
      <c r="F2484" t="s">
        <v>434</v>
      </c>
      <c r="G2484" s="8" t="s">
        <v>435</v>
      </c>
      <c r="H2484" t="s">
        <v>300</v>
      </c>
      <c r="I2484" s="7">
        <v>0</v>
      </c>
      <c r="L2484" s="7">
        <v>326696832</v>
      </c>
      <c r="M2484" t="s">
        <v>458</v>
      </c>
    </row>
    <row r="2485" spans="1:13" x14ac:dyDescent="0.25">
      <c r="A2485" t="s">
        <v>756</v>
      </c>
      <c r="B2485" t="s">
        <v>487</v>
      </c>
      <c r="C2485" t="s">
        <v>207</v>
      </c>
      <c r="D2485" t="s">
        <v>211</v>
      </c>
      <c r="E2485" t="s">
        <v>269</v>
      </c>
      <c r="F2485" t="s">
        <v>434</v>
      </c>
      <c r="G2485" s="8" t="s">
        <v>435</v>
      </c>
      <c r="H2485" t="s">
        <v>300</v>
      </c>
      <c r="I2485" s="7">
        <v>44457225</v>
      </c>
      <c r="L2485" s="7">
        <v>370042694916</v>
      </c>
      <c r="M2485" t="s">
        <v>458</v>
      </c>
    </row>
    <row r="2486" spans="1:13" x14ac:dyDescent="0.25">
      <c r="A2486" t="s">
        <v>757</v>
      </c>
      <c r="B2486" t="s">
        <v>487</v>
      </c>
      <c r="C2486" t="s">
        <v>207</v>
      </c>
      <c r="D2486" t="s">
        <v>385</v>
      </c>
      <c r="E2486" t="s">
        <v>270</v>
      </c>
      <c r="F2486" t="s">
        <v>434</v>
      </c>
      <c r="G2486" s="8" t="s">
        <v>435</v>
      </c>
      <c r="H2486" t="s">
        <v>300</v>
      </c>
      <c r="I2486" s="7">
        <v>141132</v>
      </c>
      <c r="L2486" s="7">
        <v>777116048</v>
      </c>
      <c r="M2486" t="s">
        <v>458</v>
      </c>
    </row>
    <row r="2487" spans="1:13" x14ac:dyDescent="0.25">
      <c r="A2487" t="s">
        <v>665</v>
      </c>
      <c r="B2487" t="s">
        <v>469</v>
      </c>
      <c r="C2487" t="s">
        <v>212</v>
      </c>
      <c r="D2487" t="s">
        <v>213</v>
      </c>
      <c r="E2487" t="s">
        <v>270</v>
      </c>
      <c r="F2487" t="s">
        <v>438</v>
      </c>
      <c r="G2487" s="8" t="s">
        <v>439</v>
      </c>
      <c r="H2487" t="s">
        <v>317</v>
      </c>
      <c r="I2487" s="7">
        <v>3854000</v>
      </c>
      <c r="L2487" s="7">
        <v>1209774000</v>
      </c>
      <c r="M2487" t="s">
        <v>458</v>
      </c>
    </row>
    <row r="2488" spans="1:13" x14ac:dyDescent="0.25">
      <c r="A2488" t="s">
        <v>666</v>
      </c>
      <c r="B2488" t="s">
        <v>469</v>
      </c>
      <c r="C2488" t="s">
        <v>212</v>
      </c>
      <c r="D2488" t="s">
        <v>214</v>
      </c>
      <c r="E2488" t="s">
        <v>270</v>
      </c>
      <c r="F2488" t="s">
        <v>438</v>
      </c>
      <c r="G2488" s="8" t="s">
        <v>439</v>
      </c>
      <c r="H2488" t="s">
        <v>317</v>
      </c>
      <c r="I2488" s="7">
        <v>31057000</v>
      </c>
      <c r="L2488" s="7">
        <v>10185099000</v>
      </c>
      <c r="M2488" t="s">
        <v>458</v>
      </c>
    </row>
    <row r="2489" spans="1:13" x14ac:dyDescent="0.25">
      <c r="A2489" t="s">
        <v>667</v>
      </c>
      <c r="B2489" t="s">
        <v>469</v>
      </c>
      <c r="C2489" t="s">
        <v>212</v>
      </c>
      <c r="D2489" t="s">
        <v>370</v>
      </c>
      <c r="E2489" t="s">
        <v>270</v>
      </c>
      <c r="F2489" t="s">
        <v>438</v>
      </c>
      <c r="G2489" s="8" t="s">
        <v>439</v>
      </c>
      <c r="H2489" t="s">
        <v>317</v>
      </c>
      <c r="I2489" s="7">
        <v>22387000</v>
      </c>
      <c r="L2489" s="7">
        <v>7250762000</v>
      </c>
      <c r="M2489" t="s">
        <v>458</v>
      </c>
    </row>
    <row r="2490" spans="1:13" x14ac:dyDescent="0.25">
      <c r="A2490" t="s">
        <v>668</v>
      </c>
      <c r="B2490" t="s">
        <v>469</v>
      </c>
      <c r="C2490" t="s">
        <v>212</v>
      </c>
      <c r="D2490" t="s">
        <v>365</v>
      </c>
      <c r="E2490" t="s">
        <v>270</v>
      </c>
      <c r="F2490" t="s">
        <v>438</v>
      </c>
      <c r="G2490" s="8" t="s">
        <v>439</v>
      </c>
      <c r="H2490" t="s">
        <v>317</v>
      </c>
      <c r="I2490" s="7">
        <v>73725000</v>
      </c>
      <c r="L2490" s="7">
        <v>22153880000</v>
      </c>
      <c r="M2490" t="s">
        <v>458</v>
      </c>
    </row>
    <row r="2491" spans="1:13" x14ac:dyDescent="0.25">
      <c r="A2491" t="s">
        <v>669</v>
      </c>
      <c r="B2491" t="s">
        <v>469</v>
      </c>
      <c r="C2491" t="s">
        <v>212</v>
      </c>
      <c r="D2491" t="s">
        <v>364</v>
      </c>
      <c r="E2491" t="s">
        <v>270</v>
      </c>
      <c r="F2491" t="s">
        <v>438</v>
      </c>
      <c r="G2491" s="8" t="s">
        <v>439</v>
      </c>
      <c r="H2491" t="s">
        <v>317</v>
      </c>
      <c r="I2491" s="7">
        <v>106667000</v>
      </c>
      <c r="L2491" s="7">
        <v>31842258000</v>
      </c>
      <c r="M2491" t="s">
        <v>458</v>
      </c>
    </row>
    <row r="2492" spans="1:13" x14ac:dyDescent="0.25">
      <c r="A2492" t="s">
        <v>670</v>
      </c>
      <c r="B2492" t="s">
        <v>469</v>
      </c>
      <c r="C2492" t="s">
        <v>212</v>
      </c>
      <c r="D2492" t="s">
        <v>573</v>
      </c>
      <c r="E2492" t="s">
        <v>270</v>
      </c>
      <c r="F2492" t="s">
        <v>438</v>
      </c>
      <c r="G2492" s="8" t="s">
        <v>439</v>
      </c>
      <c r="H2492" t="s">
        <v>317</v>
      </c>
      <c r="I2492" s="7">
        <v>58945000</v>
      </c>
      <c r="L2492" s="7">
        <v>16763779000</v>
      </c>
      <c r="M2492" t="s">
        <v>458</v>
      </c>
    </row>
    <row r="2493" spans="1:13" x14ac:dyDescent="0.25">
      <c r="A2493" t="s">
        <v>671</v>
      </c>
      <c r="B2493" t="s">
        <v>469</v>
      </c>
      <c r="C2493" t="s">
        <v>212</v>
      </c>
      <c r="D2493" t="s">
        <v>362</v>
      </c>
      <c r="E2493" t="s">
        <v>270</v>
      </c>
      <c r="F2493" t="s">
        <v>438</v>
      </c>
      <c r="G2493" s="8" t="s">
        <v>439</v>
      </c>
      <c r="H2493" t="s">
        <v>317</v>
      </c>
      <c r="I2493" s="7">
        <v>0</v>
      </c>
      <c r="L2493" s="7">
        <v>58491556000</v>
      </c>
      <c r="M2493" t="s">
        <v>458</v>
      </c>
    </row>
    <row r="2494" spans="1:13" x14ac:dyDescent="0.25">
      <c r="A2494" t="s">
        <v>672</v>
      </c>
      <c r="B2494" t="s">
        <v>470</v>
      </c>
      <c r="C2494" t="s">
        <v>292</v>
      </c>
      <c r="D2494" t="s">
        <v>307</v>
      </c>
      <c r="E2494" t="s">
        <v>270</v>
      </c>
      <c r="F2494" t="s">
        <v>438</v>
      </c>
      <c r="G2494" s="8" t="s">
        <v>439</v>
      </c>
      <c r="H2494" t="s">
        <v>317</v>
      </c>
      <c r="I2494" s="7">
        <v>0</v>
      </c>
      <c r="L2494" s="7">
        <v>9764336905</v>
      </c>
      <c r="M2494" t="s">
        <v>458</v>
      </c>
    </row>
    <row r="2495" spans="1:13" x14ac:dyDescent="0.25">
      <c r="A2495" t="s">
        <v>673</v>
      </c>
      <c r="B2495" t="s">
        <v>470</v>
      </c>
      <c r="C2495" t="s">
        <v>292</v>
      </c>
      <c r="D2495" t="s">
        <v>206</v>
      </c>
      <c r="E2495" t="s">
        <v>270</v>
      </c>
      <c r="F2495" t="s">
        <v>438</v>
      </c>
      <c r="G2495" s="8" t="s">
        <v>439</v>
      </c>
      <c r="H2495" t="s">
        <v>317</v>
      </c>
      <c r="I2495" s="7">
        <v>0</v>
      </c>
      <c r="L2495" s="7">
        <v>5411649516</v>
      </c>
      <c r="M2495" t="s">
        <v>458</v>
      </c>
    </row>
    <row r="2496" spans="1:13" x14ac:dyDescent="0.25">
      <c r="A2496" t="s">
        <v>674</v>
      </c>
      <c r="B2496" t="s">
        <v>470</v>
      </c>
      <c r="C2496" t="s">
        <v>292</v>
      </c>
      <c r="D2496" t="s">
        <v>203</v>
      </c>
      <c r="E2496" t="s">
        <v>269</v>
      </c>
      <c r="F2496" t="s">
        <v>438</v>
      </c>
      <c r="G2496" s="8" t="s">
        <v>439</v>
      </c>
      <c r="H2496" t="s">
        <v>317</v>
      </c>
      <c r="I2496" s="7">
        <v>256861582</v>
      </c>
      <c r="L2496" s="7">
        <v>599483569520</v>
      </c>
      <c r="M2496" t="s">
        <v>458</v>
      </c>
    </row>
    <row r="2497" spans="1:13" x14ac:dyDescent="0.25">
      <c r="A2497" t="s">
        <v>675</v>
      </c>
      <c r="B2497" t="s">
        <v>470</v>
      </c>
      <c r="C2497" t="s">
        <v>292</v>
      </c>
      <c r="D2497" t="s">
        <v>306</v>
      </c>
      <c r="E2497" t="s">
        <v>270</v>
      </c>
      <c r="F2497" t="s">
        <v>438</v>
      </c>
      <c r="G2497" s="8" t="s">
        <v>439</v>
      </c>
      <c r="H2497" t="s">
        <v>317</v>
      </c>
      <c r="I2497" s="7">
        <v>0</v>
      </c>
      <c r="L2497" s="7">
        <v>9122399685</v>
      </c>
      <c r="M2497" t="s">
        <v>458</v>
      </c>
    </row>
    <row r="2498" spans="1:13" x14ac:dyDescent="0.25">
      <c r="A2498" t="s">
        <v>676</v>
      </c>
      <c r="B2498" t="s">
        <v>331</v>
      </c>
      <c r="C2498" t="s">
        <v>215</v>
      </c>
      <c r="D2498" t="s">
        <v>251</v>
      </c>
      <c r="E2498" t="s">
        <v>269</v>
      </c>
      <c r="F2498" t="s">
        <v>438</v>
      </c>
      <c r="G2498" s="8" t="s">
        <v>439</v>
      </c>
      <c r="H2498" t="s">
        <v>317</v>
      </c>
      <c r="I2498" s="7">
        <v>9032717</v>
      </c>
      <c r="L2498" s="7">
        <v>310261377494</v>
      </c>
      <c r="M2498" t="s">
        <v>458</v>
      </c>
    </row>
    <row r="2499" spans="1:13" x14ac:dyDescent="0.25">
      <c r="A2499" t="s">
        <v>677</v>
      </c>
      <c r="B2499" t="s">
        <v>331</v>
      </c>
      <c r="C2499" t="s">
        <v>215</v>
      </c>
      <c r="D2499" t="s">
        <v>216</v>
      </c>
      <c r="E2499" t="s">
        <v>269</v>
      </c>
      <c r="F2499" t="s">
        <v>438</v>
      </c>
      <c r="G2499" s="8" t="s">
        <v>439</v>
      </c>
      <c r="H2499" t="s">
        <v>317</v>
      </c>
      <c r="I2499" s="7">
        <v>0</v>
      </c>
      <c r="L2499" s="7">
        <v>15226914126</v>
      </c>
      <c r="M2499" t="s">
        <v>458</v>
      </c>
    </row>
    <row r="2500" spans="1:13" x14ac:dyDescent="0.25">
      <c r="A2500" t="s">
        <v>678</v>
      </c>
      <c r="B2500" t="s">
        <v>331</v>
      </c>
      <c r="C2500" t="s">
        <v>215</v>
      </c>
      <c r="D2500" t="s">
        <v>217</v>
      </c>
      <c r="E2500" t="s">
        <v>269</v>
      </c>
      <c r="F2500" t="s">
        <v>438</v>
      </c>
      <c r="G2500" s="8" t="s">
        <v>439</v>
      </c>
      <c r="H2500" t="s">
        <v>317</v>
      </c>
      <c r="I2500" s="7">
        <v>1938234</v>
      </c>
      <c r="L2500" s="7">
        <v>67671087956</v>
      </c>
      <c r="M2500" t="s">
        <v>458</v>
      </c>
    </row>
    <row r="2501" spans="1:13" x14ac:dyDescent="0.25">
      <c r="A2501" t="s">
        <v>679</v>
      </c>
      <c r="B2501" t="s">
        <v>333</v>
      </c>
      <c r="C2501" t="s">
        <v>533</v>
      </c>
      <c r="D2501" t="s">
        <v>203</v>
      </c>
      <c r="E2501" t="s">
        <v>269</v>
      </c>
      <c r="F2501" t="s">
        <v>438</v>
      </c>
      <c r="G2501" s="8" t="s">
        <v>439</v>
      </c>
      <c r="H2501" t="s">
        <v>317</v>
      </c>
      <c r="I2501" s="7">
        <v>44121000</v>
      </c>
      <c r="L2501" s="7">
        <v>60695593000</v>
      </c>
      <c r="M2501" t="s">
        <v>458</v>
      </c>
    </row>
    <row r="2502" spans="1:13" x14ac:dyDescent="0.25">
      <c r="A2502" t="s">
        <v>680</v>
      </c>
      <c r="B2502" t="s">
        <v>471</v>
      </c>
      <c r="C2502" t="s">
        <v>219</v>
      </c>
      <c r="D2502" t="s">
        <v>203</v>
      </c>
      <c r="E2502" t="s">
        <v>269</v>
      </c>
      <c r="F2502" t="s">
        <v>438</v>
      </c>
      <c r="G2502" s="8" t="s">
        <v>439</v>
      </c>
      <c r="H2502" t="s">
        <v>317</v>
      </c>
      <c r="I2502" s="7">
        <v>0</v>
      </c>
      <c r="L2502" s="7">
        <v>278736778404</v>
      </c>
      <c r="M2502" t="s">
        <v>458</v>
      </c>
    </row>
    <row r="2503" spans="1:13" x14ac:dyDescent="0.25">
      <c r="A2503" t="s">
        <v>681</v>
      </c>
      <c r="B2503" t="s">
        <v>471</v>
      </c>
      <c r="C2503" t="s">
        <v>219</v>
      </c>
      <c r="D2503" t="s">
        <v>457</v>
      </c>
      <c r="E2503" t="s">
        <v>270</v>
      </c>
      <c r="F2503" t="s">
        <v>438</v>
      </c>
      <c r="G2503" s="8" t="s">
        <v>439</v>
      </c>
      <c r="H2503" t="s">
        <v>317</v>
      </c>
      <c r="I2503" s="7">
        <v>254863</v>
      </c>
      <c r="L2503" s="7">
        <v>150706287</v>
      </c>
      <c r="M2503" t="s">
        <v>458</v>
      </c>
    </row>
    <row r="2504" spans="1:13" x14ac:dyDescent="0.25">
      <c r="A2504" t="s">
        <v>682</v>
      </c>
      <c r="B2504" t="s">
        <v>471</v>
      </c>
      <c r="C2504" t="s">
        <v>219</v>
      </c>
      <c r="D2504" t="s">
        <v>381</v>
      </c>
      <c r="E2504" t="s">
        <v>270</v>
      </c>
      <c r="F2504" t="s">
        <v>438</v>
      </c>
      <c r="G2504" s="8" t="s">
        <v>439</v>
      </c>
      <c r="H2504" t="s">
        <v>317</v>
      </c>
      <c r="I2504" s="7">
        <v>2644881</v>
      </c>
      <c r="L2504" s="7">
        <v>1331924172</v>
      </c>
      <c r="M2504" t="s">
        <v>458</v>
      </c>
    </row>
    <row r="2505" spans="1:13" x14ac:dyDescent="0.25">
      <c r="A2505" t="s">
        <v>683</v>
      </c>
      <c r="B2505" t="s">
        <v>472</v>
      </c>
      <c r="C2505" t="s">
        <v>220</v>
      </c>
      <c r="D2505" t="s">
        <v>221</v>
      </c>
      <c r="E2505" t="s">
        <v>270</v>
      </c>
      <c r="F2505" t="s">
        <v>438</v>
      </c>
      <c r="G2505" s="8" t="s">
        <v>439</v>
      </c>
      <c r="H2505" t="s">
        <v>317</v>
      </c>
      <c r="I2505" s="7">
        <v>131094000</v>
      </c>
      <c r="L2505" s="7">
        <v>210379447000</v>
      </c>
      <c r="M2505" t="s">
        <v>458</v>
      </c>
    </row>
    <row r="2506" spans="1:13" x14ac:dyDescent="0.25">
      <c r="A2506" t="s">
        <v>684</v>
      </c>
      <c r="B2506" t="s">
        <v>472</v>
      </c>
      <c r="C2506" t="s">
        <v>220</v>
      </c>
      <c r="D2506" t="s">
        <v>222</v>
      </c>
      <c r="E2506" t="s">
        <v>270</v>
      </c>
      <c r="F2506" t="s">
        <v>438</v>
      </c>
      <c r="G2506" s="8" t="s">
        <v>439</v>
      </c>
      <c r="H2506" t="s">
        <v>317</v>
      </c>
      <c r="I2506" s="7">
        <v>21584000</v>
      </c>
      <c r="L2506" s="7">
        <v>35195197000</v>
      </c>
      <c r="M2506" t="s">
        <v>458</v>
      </c>
    </row>
    <row r="2507" spans="1:13" x14ac:dyDescent="0.25">
      <c r="A2507" t="s">
        <v>685</v>
      </c>
      <c r="B2507" t="s">
        <v>472</v>
      </c>
      <c r="C2507" t="s">
        <v>220</v>
      </c>
      <c r="D2507" t="s">
        <v>223</v>
      </c>
      <c r="E2507" t="s">
        <v>270</v>
      </c>
      <c r="F2507" t="s">
        <v>438</v>
      </c>
      <c r="G2507" s="8" t="s">
        <v>439</v>
      </c>
      <c r="H2507" t="s">
        <v>317</v>
      </c>
      <c r="I2507" s="7">
        <v>34676000</v>
      </c>
      <c r="L2507" s="7">
        <v>54187851000</v>
      </c>
      <c r="M2507" t="s">
        <v>458</v>
      </c>
    </row>
    <row r="2508" spans="1:13" x14ac:dyDescent="0.25">
      <c r="A2508" t="s">
        <v>686</v>
      </c>
      <c r="B2508" t="s">
        <v>472</v>
      </c>
      <c r="C2508" t="s">
        <v>220</v>
      </c>
      <c r="D2508" t="s">
        <v>224</v>
      </c>
      <c r="E2508" t="s">
        <v>270</v>
      </c>
      <c r="F2508" t="s">
        <v>438</v>
      </c>
      <c r="G2508" s="8" t="s">
        <v>439</v>
      </c>
      <c r="H2508" t="s">
        <v>317</v>
      </c>
      <c r="I2508" s="7">
        <v>2103000</v>
      </c>
      <c r="L2508" s="7">
        <v>3835522000</v>
      </c>
      <c r="M2508" t="s">
        <v>458</v>
      </c>
    </row>
    <row r="2509" spans="1:13" x14ac:dyDescent="0.25">
      <c r="A2509" t="s">
        <v>687</v>
      </c>
      <c r="B2509" t="s">
        <v>472</v>
      </c>
      <c r="C2509" t="s">
        <v>220</v>
      </c>
      <c r="D2509" t="s">
        <v>305</v>
      </c>
      <c r="E2509" t="s">
        <v>270</v>
      </c>
      <c r="F2509" t="s">
        <v>438</v>
      </c>
      <c r="G2509" s="8" t="s">
        <v>439</v>
      </c>
      <c r="H2509" t="s">
        <v>317</v>
      </c>
      <c r="I2509" s="7">
        <v>0</v>
      </c>
      <c r="L2509" s="7">
        <v>0</v>
      </c>
      <c r="M2509" t="s">
        <v>458</v>
      </c>
    </row>
    <row r="2510" spans="1:13" x14ac:dyDescent="0.25">
      <c r="A2510" t="s">
        <v>688</v>
      </c>
      <c r="B2510" t="s">
        <v>472</v>
      </c>
      <c r="C2510" t="s">
        <v>220</v>
      </c>
      <c r="D2510" t="s">
        <v>203</v>
      </c>
      <c r="E2510" t="s">
        <v>269</v>
      </c>
      <c r="F2510" t="s">
        <v>438</v>
      </c>
      <c r="G2510" s="8" t="s">
        <v>439</v>
      </c>
      <c r="H2510" t="s">
        <v>317</v>
      </c>
      <c r="I2510" s="7">
        <v>92865000</v>
      </c>
      <c r="L2510" s="7">
        <v>150910896000</v>
      </c>
      <c r="M2510" t="s">
        <v>458</v>
      </c>
    </row>
    <row r="2511" spans="1:13" x14ac:dyDescent="0.25">
      <c r="A2511" t="s">
        <v>689</v>
      </c>
      <c r="B2511" t="s">
        <v>473</v>
      </c>
      <c r="C2511" t="s">
        <v>225</v>
      </c>
      <c r="D2511" t="s">
        <v>366</v>
      </c>
      <c r="E2511" t="s">
        <v>270</v>
      </c>
      <c r="F2511" t="s">
        <v>438</v>
      </c>
      <c r="G2511" s="8" t="s">
        <v>439</v>
      </c>
      <c r="H2511" t="s">
        <v>317</v>
      </c>
      <c r="I2511" s="7">
        <v>0</v>
      </c>
      <c r="L2511" s="7">
        <v>3439632410</v>
      </c>
      <c r="M2511" t="s">
        <v>458</v>
      </c>
    </row>
    <row r="2512" spans="1:13" x14ac:dyDescent="0.25">
      <c r="A2512" t="s">
        <v>690</v>
      </c>
      <c r="B2512" t="s">
        <v>473</v>
      </c>
      <c r="C2512" t="s">
        <v>225</v>
      </c>
      <c r="D2512" t="s">
        <v>367</v>
      </c>
      <c r="E2512" t="s">
        <v>270</v>
      </c>
      <c r="F2512" t="s">
        <v>438</v>
      </c>
      <c r="G2512" s="8" t="s">
        <v>439</v>
      </c>
      <c r="H2512" t="s">
        <v>317</v>
      </c>
      <c r="I2512" s="7">
        <v>0</v>
      </c>
      <c r="L2512" s="7">
        <v>3601903742</v>
      </c>
      <c r="M2512" t="s">
        <v>458</v>
      </c>
    </row>
    <row r="2513" spans="1:13" x14ac:dyDescent="0.25">
      <c r="A2513" t="s">
        <v>691</v>
      </c>
      <c r="B2513" t="s">
        <v>473</v>
      </c>
      <c r="C2513" t="s">
        <v>225</v>
      </c>
      <c r="D2513" t="s">
        <v>373</v>
      </c>
      <c r="E2513" t="s">
        <v>270</v>
      </c>
      <c r="F2513" t="s">
        <v>438</v>
      </c>
      <c r="G2513" s="8" t="s">
        <v>439</v>
      </c>
      <c r="H2513" t="s">
        <v>317</v>
      </c>
      <c r="I2513" s="7">
        <v>0</v>
      </c>
      <c r="L2513" s="7">
        <v>2032897322</v>
      </c>
      <c r="M2513" t="s">
        <v>458</v>
      </c>
    </row>
    <row r="2514" spans="1:13" x14ac:dyDescent="0.25">
      <c r="A2514" t="s">
        <v>692</v>
      </c>
      <c r="B2514" t="s">
        <v>473</v>
      </c>
      <c r="C2514" t="s">
        <v>225</v>
      </c>
      <c r="D2514" t="s">
        <v>203</v>
      </c>
      <c r="E2514" t="s">
        <v>269</v>
      </c>
      <c r="F2514" t="s">
        <v>438</v>
      </c>
      <c r="G2514" s="8" t="s">
        <v>439</v>
      </c>
      <c r="H2514" t="s">
        <v>317</v>
      </c>
      <c r="I2514" s="7">
        <v>0</v>
      </c>
      <c r="L2514" s="7">
        <v>983182712065</v>
      </c>
      <c r="M2514" t="s">
        <v>458</v>
      </c>
    </row>
    <row r="2515" spans="1:13" x14ac:dyDescent="0.25">
      <c r="A2515" t="s">
        <v>693</v>
      </c>
      <c r="B2515" t="s">
        <v>474</v>
      </c>
      <c r="C2515" t="s">
        <v>226</v>
      </c>
      <c r="D2515" t="s">
        <v>227</v>
      </c>
      <c r="E2515" t="s">
        <v>270</v>
      </c>
      <c r="F2515" t="s">
        <v>438</v>
      </c>
      <c r="G2515" s="8" t="s">
        <v>439</v>
      </c>
      <c r="H2515" t="s">
        <v>317</v>
      </c>
      <c r="I2515" s="7">
        <v>0</v>
      </c>
      <c r="L2515" s="7">
        <v>1565286544</v>
      </c>
      <c r="M2515" t="s">
        <v>458</v>
      </c>
    </row>
    <row r="2516" spans="1:13" x14ac:dyDescent="0.25">
      <c r="A2516" t="s">
        <v>694</v>
      </c>
      <c r="B2516" t="s">
        <v>474</v>
      </c>
      <c r="C2516" t="s">
        <v>226</v>
      </c>
      <c r="D2516" t="s">
        <v>301</v>
      </c>
      <c r="E2516" t="s">
        <v>270</v>
      </c>
      <c r="F2516" t="s">
        <v>438</v>
      </c>
      <c r="G2516" s="8" t="s">
        <v>439</v>
      </c>
      <c r="H2516" t="s">
        <v>317</v>
      </c>
      <c r="I2516" s="7">
        <v>0</v>
      </c>
      <c r="L2516" s="7">
        <v>4154359457</v>
      </c>
      <c r="M2516" t="s">
        <v>458</v>
      </c>
    </row>
    <row r="2517" spans="1:13" x14ac:dyDescent="0.25">
      <c r="A2517" t="s">
        <v>695</v>
      </c>
      <c r="B2517" t="s">
        <v>474</v>
      </c>
      <c r="C2517" t="s">
        <v>226</v>
      </c>
      <c r="D2517" t="s">
        <v>229</v>
      </c>
      <c r="E2517" t="s">
        <v>270</v>
      </c>
      <c r="F2517" t="s">
        <v>438</v>
      </c>
      <c r="G2517" s="8" t="s">
        <v>439</v>
      </c>
      <c r="H2517" t="s">
        <v>317</v>
      </c>
      <c r="I2517" s="7">
        <v>0</v>
      </c>
      <c r="L2517" s="7">
        <v>4178737190</v>
      </c>
      <c r="M2517" t="s">
        <v>458</v>
      </c>
    </row>
    <row r="2518" spans="1:13" x14ac:dyDescent="0.25">
      <c r="A2518" t="s">
        <v>696</v>
      </c>
      <c r="B2518" t="s">
        <v>474</v>
      </c>
      <c r="C2518" t="s">
        <v>226</v>
      </c>
      <c r="D2518" t="s">
        <v>230</v>
      </c>
      <c r="E2518" t="s">
        <v>270</v>
      </c>
      <c r="F2518" t="s">
        <v>438</v>
      </c>
      <c r="G2518" s="8" t="s">
        <v>439</v>
      </c>
      <c r="H2518" t="s">
        <v>317</v>
      </c>
      <c r="I2518" s="7">
        <v>0</v>
      </c>
      <c r="L2518" s="7">
        <v>46078829939</v>
      </c>
      <c r="M2518" t="s">
        <v>458</v>
      </c>
    </row>
    <row r="2519" spans="1:13" x14ac:dyDescent="0.25">
      <c r="A2519" t="s">
        <v>697</v>
      </c>
      <c r="B2519" t="s">
        <v>474</v>
      </c>
      <c r="C2519" t="s">
        <v>226</v>
      </c>
      <c r="D2519" t="s">
        <v>231</v>
      </c>
      <c r="E2519" t="s">
        <v>270</v>
      </c>
      <c r="F2519" s="8" t="s">
        <v>438</v>
      </c>
      <c r="G2519" s="8" t="s">
        <v>439</v>
      </c>
      <c r="H2519" t="s">
        <v>317</v>
      </c>
      <c r="I2519" s="7">
        <v>0</v>
      </c>
      <c r="L2519" s="7">
        <v>733170416</v>
      </c>
      <c r="M2519" t="s">
        <v>458</v>
      </c>
    </row>
    <row r="2520" spans="1:13" x14ac:dyDescent="0.25">
      <c r="A2520" t="s">
        <v>698</v>
      </c>
      <c r="B2520" t="s">
        <v>474</v>
      </c>
      <c r="C2520" t="s">
        <v>226</v>
      </c>
      <c r="D2520" t="s">
        <v>232</v>
      </c>
      <c r="E2520" t="s">
        <v>270</v>
      </c>
      <c r="F2520" s="8" t="s">
        <v>438</v>
      </c>
      <c r="G2520" s="8" t="s">
        <v>439</v>
      </c>
      <c r="H2520" t="s">
        <v>317</v>
      </c>
      <c r="I2520" s="7">
        <v>0</v>
      </c>
      <c r="L2520" s="7">
        <v>4596812359</v>
      </c>
      <c r="M2520" t="s">
        <v>458</v>
      </c>
    </row>
    <row r="2521" spans="1:13" x14ac:dyDescent="0.25">
      <c r="A2521" t="s">
        <v>699</v>
      </c>
      <c r="B2521" t="s">
        <v>474</v>
      </c>
      <c r="C2521" t="s">
        <v>226</v>
      </c>
      <c r="D2521" t="s">
        <v>233</v>
      </c>
      <c r="E2521" t="s">
        <v>270</v>
      </c>
      <c r="F2521" t="s">
        <v>438</v>
      </c>
      <c r="G2521" s="8" t="s">
        <v>439</v>
      </c>
      <c r="H2521" t="s">
        <v>317</v>
      </c>
      <c r="I2521" s="7">
        <v>0</v>
      </c>
      <c r="L2521" s="7">
        <v>6739103718</v>
      </c>
      <c r="M2521" t="s">
        <v>458</v>
      </c>
    </row>
    <row r="2522" spans="1:13" x14ac:dyDescent="0.25">
      <c r="A2522" t="s">
        <v>700</v>
      </c>
      <c r="B2522" t="s">
        <v>474</v>
      </c>
      <c r="C2522" t="s">
        <v>226</v>
      </c>
      <c r="D2522" t="s">
        <v>234</v>
      </c>
      <c r="E2522" t="s">
        <v>270</v>
      </c>
      <c r="F2522" t="s">
        <v>438</v>
      </c>
      <c r="G2522" s="8" t="s">
        <v>439</v>
      </c>
      <c r="H2522" t="s">
        <v>317</v>
      </c>
      <c r="I2522" s="7">
        <v>0</v>
      </c>
      <c r="L2522" s="7">
        <v>8239367205</v>
      </c>
      <c r="M2522" t="s">
        <v>458</v>
      </c>
    </row>
    <row r="2523" spans="1:13" x14ac:dyDescent="0.25">
      <c r="A2523" t="s">
        <v>701</v>
      </c>
      <c r="B2523" t="s">
        <v>474</v>
      </c>
      <c r="C2523" t="s">
        <v>226</v>
      </c>
      <c r="D2523" t="s">
        <v>235</v>
      </c>
      <c r="E2523" t="s">
        <v>270</v>
      </c>
      <c r="F2523" s="8" t="s">
        <v>438</v>
      </c>
      <c r="G2523" s="8" t="s">
        <v>439</v>
      </c>
      <c r="H2523" t="s">
        <v>317</v>
      </c>
      <c r="I2523" s="7">
        <v>0</v>
      </c>
      <c r="L2523" s="7">
        <v>7955312120</v>
      </c>
      <c r="M2523" t="s">
        <v>458</v>
      </c>
    </row>
    <row r="2524" spans="1:13" x14ac:dyDescent="0.25">
      <c r="A2524" t="s">
        <v>702</v>
      </c>
      <c r="B2524" t="s">
        <v>474</v>
      </c>
      <c r="C2524" t="s">
        <v>226</v>
      </c>
      <c r="D2524" t="s">
        <v>570</v>
      </c>
      <c r="E2524" t="s">
        <v>270</v>
      </c>
      <c r="F2524" s="8" t="s">
        <v>438</v>
      </c>
      <c r="G2524" s="8" t="s">
        <v>439</v>
      </c>
      <c r="H2524" t="s">
        <v>317</v>
      </c>
      <c r="I2524" s="7">
        <v>0</v>
      </c>
      <c r="L2524" s="7">
        <v>186808058</v>
      </c>
      <c r="M2524" t="s">
        <v>458</v>
      </c>
    </row>
    <row r="2525" spans="1:13" x14ac:dyDescent="0.25">
      <c r="A2525" t="s">
        <v>703</v>
      </c>
      <c r="B2525" t="s">
        <v>475</v>
      </c>
      <c r="C2525" t="s">
        <v>236</v>
      </c>
      <c r="D2525" t="s">
        <v>628</v>
      </c>
      <c r="E2525" t="s">
        <v>270</v>
      </c>
      <c r="F2525" t="s">
        <v>438</v>
      </c>
      <c r="G2525" s="8" t="s">
        <v>439</v>
      </c>
      <c r="H2525" t="s">
        <v>317</v>
      </c>
      <c r="I2525" s="7">
        <v>45396972</v>
      </c>
      <c r="L2525" s="7">
        <v>33391986272</v>
      </c>
      <c r="M2525" t="s">
        <v>458</v>
      </c>
    </row>
    <row r="2526" spans="1:13" x14ac:dyDescent="0.25">
      <c r="A2526" t="s">
        <v>704</v>
      </c>
      <c r="B2526" t="s">
        <v>475</v>
      </c>
      <c r="C2526" t="s">
        <v>236</v>
      </c>
      <c r="D2526" t="s">
        <v>629</v>
      </c>
      <c r="E2526" t="s">
        <v>270</v>
      </c>
      <c r="F2526" t="s">
        <v>438</v>
      </c>
      <c r="G2526" s="8" t="s">
        <v>439</v>
      </c>
      <c r="H2526" t="s">
        <v>317</v>
      </c>
      <c r="I2526" s="7">
        <v>40643822</v>
      </c>
      <c r="L2526" s="7">
        <v>28433897982</v>
      </c>
      <c r="M2526" t="s">
        <v>458</v>
      </c>
    </row>
    <row r="2527" spans="1:13" x14ac:dyDescent="0.25">
      <c r="A2527" t="s">
        <v>705</v>
      </c>
      <c r="B2527" t="s">
        <v>475</v>
      </c>
      <c r="C2527" t="s">
        <v>236</v>
      </c>
      <c r="D2527" t="s">
        <v>630</v>
      </c>
      <c r="E2527" t="s">
        <v>270</v>
      </c>
      <c r="F2527" s="8" t="s">
        <v>438</v>
      </c>
      <c r="G2527" s="8" t="s">
        <v>439</v>
      </c>
      <c r="H2527" t="s">
        <v>317</v>
      </c>
      <c r="I2527" s="7">
        <v>52839763</v>
      </c>
      <c r="L2527" s="7">
        <v>41655996484</v>
      </c>
      <c r="M2527" t="s">
        <v>458</v>
      </c>
    </row>
    <row r="2528" spans="1:13" x14ac:dyDescent="0.25">
      <c r="A2528" t="s">
        <v>706</v>
      </c>
      <c r="B2528" t="s">
        <v>475</v>
      </c>
      <c r="C2528" t="s">
        <v>236</v>
      </c>
      <c r="D2528" t="s">
        <v>631</v>
      </c>
      <c r="E2528" t="s">
        <v>270</v>
      </c>
      <c r="F2528" t="s">
        <v>438</v>
      </c>
      <c r="G2528" s="8" t="s">
        <v>439</v>
      </c>
      <c r="H2528" t="s">
        <v>317</v>
      </c>
      <c r="I2528" s="7">
        <v>25138382</v>
      </c>
      <c r="L2528" s="7">
        <v>17683096128</v>
      </c>
      <c r="M2528" t="s">
        <v>458</v>
      </c>
    </row>
    <row r="2529" spans="1:13" x14ac:dyDescent="0.25">
      <c r="A2529" t="s">
        <v>707</v>
      </c>
      <c r="B2529" t="s">
        <v>475</v>
      </c>
      <c r="C2529" t="s">
        <v>236</v>
      </c>
      <c r="D2529" t="s">
        <v>632</v>
      </c>
      <c r="E2529" t="s">
        <v>269</v>
      </c>
      <c r="F2529" s="8" t="s">
        <v>438</v>
      </c>
      <c r="G2529" s="8" t="s">
        <v>439</v>
      </c>
      <c r="H2529" t="s">
        <v>317</v>
      </c>
      <c r="I2529" s="7">
        <v>44230146</v>
      </c>
      <c r="L2529" s="7">
        <v>38791266538</v>
      </c>
      <c r="M2529" t="s">
        <v>458</v>
      </c>
    </row>
    <row r="2530" spans="1:13" x14ac:dyDescent="0.25">
      <c r="A2530" t="s">
        <v>708</v>
      </c>
      <c r="B2530" t="s">
        <v>476</v>
      </c>
      <c r="C2530" t="s">
        <v>237</v>
      </c>
      <c r="D2530" t="s">
        <v>242</v>
      </c>
      <c r="E2530" t="s">
        <v>270</v>
      </c>
      <c r="F2530" t="s">
        <v>438</v>
      </c>
      <c r="G2530" s="8" t="s">
        <v>439</v>
      </c>
      <c r="H2530" t="s">
        <v>317</v>
      </c>
      <c r="I2530" s="7">
        <v>413805</v>
      </c>
      <c r="L2530" s="7">
        <v>77422761</v>
      </c>
      <c r="M2530" t="s">
        <v>458</v>
      </c>
    </row>
    <row r="2531" spans="1:13" x14ac:dyDescent="0.25">
      <c r="A2531" t="s">
        <v>709</v>
      </c>
      <c r="B2531" t="s">
        <v>476</v>
      </c>
      <c r="C2531" t="s">
        <v>237</v>
      </c>
      <c r="D2531" t="s">
        <v>228</v>
      </c>
      <c r="E2531" t="s">
        <v>270</v>
      </c>
      <c r="F2531" s="8" t="s">
        <v>438</v>
      </c>
      <c r="G2531" s="8" t="s">
        <v>439</v>
      </c>
      <c r="H2531" t="s">
        <v>317</v>
      </c>
      <c r="I2531" s="7">
        <v>12078930</v>
      </c>
      <c r="L2531" s="7">
        <v>2672173342</v>
      </c>
      <c r="M2531" t="s">
        <v>458</v>
      </c>
    </row>
    <row r="2532" spans="1:13" x14ac:dyDescent="0.25">
      <c r="A2532" t="s">
        <v>710</v>
      </c>
      <c r="B2532" t="s">
        <v>476</v>
      </c>
      <c r="C2532" t="s">
        <v>237</v>
      </c>
      <c r="D2532" t="s">
        <v>464</v>
      </c>
      <c r="E2532" t="s">
        <v>270</v>
      </c>
      <c r="F2532" t="s">
        <v>438</v>
      </c>
      <c r="G2532" s="8" t="s">
        <v>439</v>
      </c>
      <c r="H2532" t="s">
        <v>317</v>
      </c>
      <c r="I2532" s="7">
        <v>8565985</v>
      </c>
      <c r="L2532" s="7">
        <v>1120256617</v>
      </c>
      <c r="M2532" t="s">
        <v>458</v>
      </c>
    </row>
    <row r="2533" spans="1:13" x14ac:dyDescent="0.25">
      <c r="A2533" t="s">
        <v>711</v>
      </c>
      <c r="B2533" t="s">
        <v>476</v>
      </c>
      <c r="C2533" t="s">
        <v>237</v>
      </c>
      <c r="D2533" t="s">
        <v>238</v>
      </c>
      <c r="E2533" t="s">
        <v>270</v>
      </c>
      <c r="F2533" t="s">
        <v>438</v>
      </c>
      <c r="G2533" s="8" t="s">
        <v>439</v>
      </c>
      <c r="H2533" t="s">
        <v>317</v>
      </c>
      <c r="I2533" s="7">
        <v>4362062</v>
      </c>
      <c r="L2533" s="7">
        <v>858542993</v>
      </c>
      <c r="M2533" t="s">
        <v>458</v>
      </c>
    </row>
    <row r="2534" spans="1:13" x14ac:dyDescent="0.25">
      <c r="A2534" t="s">
        <v>712</v>
      </c>
      <c r="B2534" t="s">
        <v>476</v>
      </c>
      <c r="C2534" t="s">
        <v>237</v>
      </c>
      <c r="D2534" t="s">
        <v>239</v>
      </c>
      <c r="E2534" t="s">
        <v>270</v>
      </c>
      <c r="F2534" s="8" t="s">
        <v>438</v>
      </c>
      <c r="G2534" s="8" t="s">
        <v>439</v>
      </c>
      <c r="H2534" t="s">
        <v>317</v>
      </c>
      <c r="I2534" s="7">
        <v>4206630</v>
      </c>
      <c r="L2534" s="7">
        <v>857579764</v>
      </c>
      <c r="M2534" t="s">
        <v>458</v>
      </c>
    </row>
    <row r="2535" spans="1:13" x14ac:dyDescent="0.25">
      <c r="A2535" t="s">
        <v>713</v>
      </c>
      <c r="B2535" t="s">
        <v>476</v>
      </c>
      <c r="C2535" t="s">
        <v>237</v>
      </c>
      <c r="D2535" t="s">
        <v>240</v>
      </c>
      <c r="E2535" t="s">
        <v>270</v>
      </c>
      <c r="F2535" t="s">
        <v>438</v>
      </c>
      <c r="G2535" s="8" t="s">
        <v>439</v>
      </c>
      <c r="H2535" t="s">
        <v>317</v>
      </c>
      <c r="I2535" s="7">
        <v>631417</v>
      </c>
      <c r="L2535" s="7">
        <v>93471759</v>
      </c>
      <c r="M2535" t="s">
        <v>458</v>
      </c>
    </row>
    <row r="2536" spans="1:13" x14ac:dyDescent="0.25">
      <c r="A2536" t="s">
        <v>714</v>
      </c>
      <c r="B2536" t="s">
        <v>476</v>
      </c>
      <c r="C2536" t="s">
        <v>237</v>
      </c>
      <c r="D2536" t="s">
        <v>241</v>
      </c>
      <c r="E2536" t="s">
        <v>270</v>
      </c>
      <c r="F2536" t="s">
        <v>438</v>
      </c>
      <c r="G2536" s="8" t="s">
        <v>439</v>
      </c>
      <c r="H2536" t="s">
        <v>317</v>
      </c>
      <c r="I2536" s="7">
        <v>267135</v>
      </c>
      <c r="L2536" s="7">
        <v>53446428</v>
      </c>
      <c r="M2536" t="s">
        <v>458</v>
      </c>
    </row>
    <row r="2537" spans="1:13" x14ac:dyDescent="0.25">
      <c r="A2537" t="s">
        <v>715</v>
      </c>
      <c r="B2537" t="s">
        <v>477</v>
      </c>
      <c r="C2537" t="s">
        <v>243</v>
      </c>
      <c r="D2537" t="s">
        <v>378</v>
      </c>
      <c r="E2537" t="s">
        <v>270</v>
      </c>
      <c r="F2537" s="8" t="s">
        <v>438</v>
      </c>
      <c r="G2537" s="8" t="s">
        <v>439</v>
      </c>
      <c r="H2537" t="s">
        <v>317</v>
      </c>
      <c r="I2537" s="7">
        <v>18867475</v>
      </c>
      <c r="L2537" s="7">
        <v>3795039921</v>
      </c>
      <c r="M2537" t="s">
        <v>458</v>
      </c>
    </row>
    <row r="2538" spans="1:13" x14ac:dyDescent="0.25">
      <c r="A2538" t="s">
        <v>716</v>
      </c>
      <c r="B2538" t="s">
        <v>477</v>
      </c>
      <c r="C2538" t="s">
        <v>243</v>
      </c>
      <c r="D2538" t="s">
        <v>360</v>
      </c>
      <c r="E2538" t="s">
        <v>270</v>
      </c>
      <c r="F2538" t="s">
        <v>438</v>
      </c>
      <c r="G2538" s="8" t="s">
        <v>439</v>
      </c>
      <c r="H2538" t="s">
        <v>317</v>
      </c>
      <c r="I2538" s="7">
        <v>0</v>
      </c>
      <c r="L2538" s="7">
        <v>4697527012</v>
      </c>
      <c r="M2538" t="s">
        <v>458</v>
      </c>
    </row>
    <row r="2539" spans="1:13" x14ac:dyDescent="0.25">
      <c r="A2539" t="s">
        <v>717</v>
      </c>
      <c r="B2539" t="s">
        <v>477</v>
      </c>
      <c r="C2539" t="s">
        <v>243</v>
      </c>
      <c r="D2539" t="s">
        <v>581</v>
      </c>
      <c r="E2539" t="s">
        <v>270</v>
      </c>
      <c r="F2539" t="s">
        <v>438</v>
      </c>
      <c r="G2539" s="8" t="s">
        <v>439</v>
      </c>
      <c r="H2539" t="s">
        <v>317</v>
      </c>
      <c r="I2539" s="7">
        <v>0</v>
      </c>
      <c r="L2539" s="7">
        <v>89940181951</v>
      </c>
      <c r="M2539" t="s">
        <v>458</v>
      </c>
    </row>
    <row r="2540" spans="1:13" x14ac:dyDescent="0.25">
      <c r="A2540" t="s">
        <v>718</v>
      </c>
      <c r="B2540" t="s">
        <v>246</v>
      </c>
      <c r="C2540" t="s">
        <v>246</v>
      </c>
      <c r="D2540" t="s">
        <v>203</v>
      </c>
      <c r="E2540" t="s">
        <v>269</v>
      </c>
      <c r="F2540" t="s">
        <v>438</v>
      </c>
      <c r="G2540" s="8" t="s">
        <v>439</v>
      </c>
      <c r="H2540" t="s">
        <v>317</v>
      </c>
      <c r="I2540" s="7">
        <v>36110996</v>
      </c>
      <c r="L2540" s="7">
        <v>42773601120</v>
      </c>
      <c r="M2540" t="s">
        <v>458</v>
      </c>
    </row>
    <row r="2541" spans="1:13" x14ac:dyDescent="0.25">
      <c r="A2541" t="s">
        <v>719</v>
      </c>
      <c r="B2541" t="s">
        <v>478</v>
      </c>
      <c r="C2541" t="s">
        <v>244</v>
      </c>
      <c r="D2541" t="s">
        <v>245</v>
      </c>
      <c r="E2541" t="s">
        <v>269</v>
      </c>
      <c r="F2541" t="s">
        <v>438</v>
      </c>
      <c r="G2541" s="8" t="s">
        <v>439</v>
      </c>
      <c r="H2541" t="s">
        <v>317</v>
      </c>
      <c r="I2541" s="7">
        <v>6010000</v>
      </c>
      <c r="L2541" s="7">
        <v>69558139000</v>
      </c>
      <c r="M2541" t="s">
        <v>458</v>
      </c>
    </row>
    <row r="2542" spans="1:13" x14ac:dyDescent="0.25">
      <c r="A2542" t="s">
        <v>720</v>
      </c>
      <c r="B2542" t="s">
        <v>478</v>
      </c>
      <c r="C2542" t="s">
        <v>244</v>
      </c>
      <c r="D2542" t="s">
        <v>460</v>
      </c>
      <c r="E2542" t="s">
        <v>269</v>
      </c>
      <c r="F2542" t="s">
        <v>438</v>
      </c>
      <c r="G2542" s="8" t="s">
        <v>439</v>
      </c>
      <c r="H2542" t="s">
        <v>317</v>
      </c>
      <c r="I2542" s="7">
        <v>7327000</v>
      </c>
      <c r="L2542" s="7">
        <v>40918920000</v>
      </c>
      <c r="M2542" t="s">
        <v>458</v>
      </c>
    </row>
    <row r="2543" spans="1:13" x14ac:dyDescent="0.25">
      <c r="A2543" t="s">
        <v>721</v>
      </c>
      <c r="B2543" t="s">
        <v>479</v>
      </c>
      <c r="C2543" t="s">
        <v>247</v>
      </c>
      <c r="D2543" t="s">
        <v>203</v>
      </c>
      <c r="E2543" t="s">
        <v>269</v>
      </c>
      <c r="F2543" s="8" t="s">
        <v>438</v>
      </c>
      <c r="G2543" s="8" t="s">
        <v>439</v>
      </c>
      <c r="H2543" t="s">
        <v>317</v>
      </c>
      <c r="I2543" s="7">
        <v>29401000</v>
      </c>
      <c r="L2543" s="7">
        <v>20401799000</v>
      </c>
      <c r="M2543" t="s">
        <v>458</v>
      </c>
    </row>
    <row r="2544" spans="1:13" x14ac:dyDescent="0.25">
      <c r="A2544" t="s">
        <v>722</v>
      </c>
      <c r="B2544" t="s">
        <v>480</v>
      </c>
      <c r="C2544" t="s">
        <v>268</v>
      </c>
      <c r="D2544" t="s">
        <v>203</v>
      </c>
      <c r="E2544" t="s">
        <v>269</v>
      </c>
      <c r="F2544" t="s">
        <v>438</v>
      </c>
      <c r="G2544" s="8" t="s">
        <v>439</v>
      </c>
      <c r="H2544" t="s">
        <v>317</v>
      </c>
      <c r="I2544" s="7">
        <v>0</v>
      </c>
      <c r="L2544" s="7">
        <v>14029578005</v>
      </c>
      <c r="M2544" t="s">
        <v>458</v>
      </c>
    </row>
    <row r="2545" spans="1:13" x14ac:dyDescent="0.25">
      <c r="A2545" t="s">
        <v>723</v>
      </c>
      <c r="B2545" t="s">
        <v>481</v>
      </c>
      <c r="C2545" t="s">
        <v>248</v>
      </c>
      <c r="D2545" t="s">
        <v>203</v>
      </c>
      <c r="E2545" t="s">
        <v>269</v>
      </c>
      <c r="F2545" t="s">
        <v>438</v>
      </c>
      <c r="G2545" s="8" t="s">
        <v>439</v>
      </c>
      <c r="H2545" t="s">
        <v>317</v>
      </c>
      <c r="I2545" s="7">
        <v>0</v>
      </c>
      <c r="L2545" s="7">
        <v>24360197000</v>
      </c>
      <c r="M2545" t="s">
        <v>458</v>
      </c>
    </row>
    <row r="2546" spans="1:13" x14ac:dyDescent="0.25">
      <c r="A2546" t="s">
        <v>724</v>
      </c>
      <c r="B2546" t="s">
        <v>482</v>
      </c>
      <c r="C2546" t="s">
        <v>249</v>
      </c>
      <c r="D2546" t="s">
        <v>203</v>
      </c>
      <c r="E2546" t="s">
        <v>269</v>
      </c>
      <c r="F2546" t="s">
        <v>438</v>
      </c>
      <c r="G2546" s="8" t="s">
        <v>439</v>
      </c>
      <c r="H2546" t="s">
        <v>317</v>
      </c>
      <c r="I2546" s="7">
        <v>0</v>
      </c>
      <c r="L2546" s="7">
        <v>91622025169</v>
      </c>
      <c r="M2546" t="s">
        <v>458</v>
      </c>
    </row>
    <row r="2547" spans="1:13" x14ac:dyDescent="0.25">
      <c r="A2547" t="s">
        <v>725</v>
      </c>
      <c r="B2547" t="s">
        <v>330</v>
      </c>
      <c r="C2547" t="s">
        <v>250</v>
      </c>
      <c r="D2547" t="s">
        <v>252</v>
      </c>
      <c r="E2547" t="s">
        <v>270</v>
      </c>
      <c r="F2547" t="s">
        <v>438</v>
      </c>
      <c r="G2547" s="8" t="s">
        <v>439</v>
      </c>
      <c r="H2547" t="s">
        <v>317</v>
      </c>
      <c r="I2547" s="7">
        <v>0</v>
      </c>
      <c r="L2547" s="7">
        <v>10772268571</v>
      </c>
      <c r="M2547" t="s">
        <v>458</v>
      </c>
    </row>
    <row r="2548" spans="1:13" x14ac:dyDescent="0.25">
      <c r="A2548" t="s">
        <v>726</v>
      </c>
      <c r="B2548" t="s">
        <v>330</v>
      </c>
      <c r="C2548" t="s">
        <v>250</v>
      </c>
      <c r="D2548" t="s">
        <v>253</v>
      </c>
      <c r="E2548" t="s">
        <v>270</v>
      </c>
      <c r="F2548" t="s">
        <v>438</v>
      </c>
      <c r="G2548" s="8" t="s">
        <v>439</v>
      </c>
      <c r="H2548" t="s">
        <v>317</v>
      </c>
      <c r="I2548" s="7">
        <v>0</v>
      </c>
      <c r="L2548" s="7">
        <v>3480752374</v>
      </c>
      <c r="M2548" t="s">
        <v>458</v>
      </c>
    </row>
    <row r="2549" spans="1:13" x14ac:dyDescent="0.25">
      <c r="A2549" t="s">
        <v>727</v>
      </c>
      <c r="B2549" t="s">
        <v>330</v>
      </c>
      <c r="C2549" t="s">
        <v>250</v>
      </c>
      <c r="D2549" t="s">
        <v>254</v>
      </c>
      <c r="E2549" t="s">
        <v>270</v>
      </c>
      <c r="F2549" t="s">
        <v>438</v>
      </c>
      <c r="G2549" s="8" t="s">
        <v>439</v>
      </c>
      <c r="H2549" t="s">
        <v>317</v>
      </c>
      <c r="I2549" s="7">
        <v>0</v>
      </c>
      <c r="L2549" s="7">
        <v>13604302435</v>
      </c>
      <c r="M2549" t="s">
        <v>458</v>
      </c>
    </row>
    <row r="2550" spans="1:13" x14ac:dyDescent="0.25">
      <c r="A2550" t="s">
        <v>728</v>
      </c>
      <c r="B2550" t="s">
        <v>330</v>
      </c>
      <c r="C2550" t="s">
        <v>250</v>
      </c>
      <c r="D2550" t="s">
        <v>633</v>
      </c>
      <c r="E2550" t="s">
        <v>269</v>
      </c>
      <c r="F2550" t="s">
        <v>438</v>
      </c>
      <c r="G2550" s="8" t="s">
        <v>439</v>
      </c>
      <c r="H2550" t="s">
        <v>317</v>
      </c>
      <c r="I2550" s="7">
        <v>0</v>
      </c>
      <c r="L2550" s="7">
        <v>1140113184125</v>
      </c>
      <c r="M2550" t="s">
        <v>458</v>
      </c>
    </row>
    <row r="2551" spans="1:13" x14ac:dyDescent="0.25">
      <c r="A2551" t="s">
        <v>729</v>
      </c>
      <c r="B2551" t="s">
        <v>330</v>
      </c>
      <c r="C2551" t="s">
        <v>250</v>
      </c>
      <c r="D2551" t="s">
        <v>634</v>
      </c>
      <c r="E2551" t="s">
        <v>269</v>
      </c>
      <c r="F2551" s="8" t="s">
        <v>438</v>
      </c>
      <c r="G2551" s="8" t="s">
        <v>439</v>
      </c>
      <c r="H2551" t="s">
        <v>317</v>
      </c>
      <c r="I2551" s="7">
        <v>0</v>
      </c>
      <c r="L2551" s="7">
        <v>237174933919</v>
      </c>
      <c r="M2551" t="s">
        <v>458</v>
      </c>
    </row>
    <row r="2552" spans="1:13" x14ac:dyDescent="0.25">
      <c r="A2552" t="s">
        <v>730</v>
      </c>
      <c r="B2552" t="s">
        <v>330</v>
      </c>
      <c r="C2552" t="s">
        <v>250</v>
      </c>
      <c r="D2552" t="s">
        <v>599</v>
      </c>
      <c r="E2552" t="s">
        <v>270</v>
      </c>
      <c r="F2552" t="s">
        <v>438</v>
      </c>
      <c r="G2552" s="8" t="s">
        <v>439</v>
      </c>
      <c r="H2552" t="s">
        <v>317</v>
      </c>
      <c r="I2552" s="7">
        <v>0</v>
      </c>
      <c r="L2552" s="7">
        <v>49186447</v>
      </c>
      <c r="M2552" t="s">
        <v>458</v>
      </c>
    </row>
    <row r="2553" spans="1:13" x14ac:dyDescent="0.25">
      <c r="A2553" t="s">
        <v>731</v>
      </c>
      <c r="B2553" t="s">
        <v>483</v>
      </c>
      <c r="C2553" t="s">
        <v>255</v>
      </c>
      <c r="D2553" t="s">
        <v>205</v>
      </c>
      <c r="E2553" t="s">
        <v>270</v>
      </c>
      <c r="F2553" t="s">
        <v>438</v>
      </c>
      <c r="G2553" s="8" t="s">
        <v>439</v>
      </c>
      <c r="H2553" t="s">
        <v>317</v>
      </c>
      <c r="I2553" s="7">
        <v>7306970</v>
      </c>
      <c r="L2553" s="7">
        <v>6917962126</v>
      </c>
      <c r="M2553" t="s">
        <v>458</v>
      </c>
    </row>
    <row r="2554" spans="1:13" x14ac:dyDescent="0.25">
      <c r="A2554" t="s">
        <v>732</v>
      </c>
      <c r="B2554" t="s">
        <v>483</v>
      </c>
      <c r="C2554" t="s">
        <v>255</v>
      </c>
      <c r="D2554" t="s">
        <v>203</v>
      </c>
      <c r="E2554" t="s">
        <v>269</v>
      </c>
      <c r="F2554" s="8" t="s">
        <v>438</v>
      </c>
      <c r="G2554" s="8" t="s">
        <v>439</v>
      </c>
      <c r="H2554" t="s">
        <v>317</v>
      </c>
      <c r="I2554" s="7">
        <v>2431006</v>
      </c>
      <c r="L2554" s="7">
        <v>2428869723</v>
      </c>
      <c r="M2554" t="s">
        <v>458</v>
      </c>
    </row>
    <row r="2555" spans="1:13" x14ac:dyDescent="0.25">
      <c r="A2555" t="s">
        <v>733</v>
      </c>
      <c r="B2555" t="s">
        <v>636</v>
      </c>
      <c r="C2555" t="s">
        <v>635</v>
      </c>
      <c r="D2555" t="s">
        <v>304</v>
      </c>
      <c r="E2555" t="s">
        <v>270</v>
      </c>
      <c r="F2555" t="s">
        <v>438</v>
      </c>
      <c r="G2555" s="8" t="s">
        <v>439</v>
      </c>
      <c r="H2555" t="s">
        <v>317</v>
      </c>
      <c r="I2555" s="7">
        <v>0</v>
      </c>
      <c r="L2555" s="7">
        <v>4565783313</v>
      </c>
      <c r="M2555" t="s">
        <v>458</v>
      </c>
    </row>
    <row r="2556" spans="1:13" x14ac:dyDescent="0.25">
      <c r="A2556" t="s">
        <v>734</v>
      </c>
      <c r="B2556" t="s">
        <v>636</v>
      </c>
      <c r="C2556" t="s">
        <v>635</v>
      </c>
      <c r="D2556" t="s">
        <v>303</v>
      </c>
      <c r="E2556" t="s">
        <v>270</v>
      </c>
      <c r="F2556" t="s">
        <v>438</v>
      </c>
      <c r="G2556" s="8" t="s">
        <v>439</v>
      </c>
      <c r="H2556" t="s">
        <v>317</v>
      </c>
      <c r="I2556" s="7">
        <v>0</v>
      </c>
      <c r="L2556" s="7">
        <v>3476303006</v>
      </c>
      <c r="M2556" t="s">
        <v>458</v>
      </c>
    </row>
    <row r="2557" spans="1:13" x14ac:dyDescent="0.25">
      <c r="A2557" t="s">
        <v>735</v>
      </c>
      <c r="B2557" t="s">
        <v>636</v>
      </c>
      <c r="C2557" t="s">
        <v>635</v>
      </c>
      <c r="D2557" t="s">
        <v>302</v>
      </c>
      <c r="E2557" t="s">
        <v>270</v>
      </c>
      <c r="F2557" t="s">
        <v>438</v>
      </c>
      <c r="G2557" s="8" t="s">
        <v>439</v>
      </c>
      <c r="H2557" t="s">
        <v>317</v>
      </c>
      <c r="I2557" s="7">
        <v>0</v>
      </c>
      <c r="L2557" s="7">
        <v>2100767205</v>
      </c>
      <c r="M2557" t="s">
        <v>458</v>
      </c>
    </row>
    <row r="2558" spans="1:13" x14ac:dyDescent="0.25">
      <c r="A2558" t="s">
        <v>736</v>
      </c>
      <c r="B2558" t="s">
        <v>636</v>
      </c>
      <c r="C2558" t="s">
        <v>635</v>
      </c>
      <c r="D2558" t="s">
        <v>205</v>
      </c>
      <c r="E2558" t="s">
        <v>270</v>
      </c>
      <c r="F2558" t="s">
        <v>438</v>
      </c>
      <c r="G2558" s="8" t="s">
        <v>439</v>
      </c>
      <c r="H2558" t="s">
        <v>317</v>
      </c>
      <c r="I2558" s="7">
        <v>6548023</v>
      </c>
      <c r="L2558" s="7">
        <v>20886055390</v>
      </c>
      <c r="M2558" t="s">
        <v>458</v>
      </c>
    </row>
    <row r="2559" spans="1:13" x14ac:dyDescent="0.25">
      <c r="A2559" t="s">
        <v>737</v>
      </c>
      <c r="B2559" t="s">
        <v>636</v>
      </c>
      <c r="C2559" t="s">
        <v>635</v>
      </c>
      <c r="D2559" t="s">
        <v>203</v>
      </c>
      <c r="E2559" t="s">
        <v>269</v>
      </c>
      <c r="F2559" t="s">
        <v>438</v>
      </c>
      <c r="G2559" s="8" t="s">
        <v>439</v>
      </c>
      <c r="H2559" t="s">
        <v>317</v>
      </c>
      <c r="I2559" s="7">
        <v>393925068</v>
      </c>
      <c r="L2559" s="7">
        <v>1256491994424</v>
      </c>
      <c r="M2559" t="s">
        <v>458</v>
      </c>
    </row>
    <row r="2560" spans="1:13" x14ac:dyDescent="0.25">
      <c r="A2560" t="s">
        <v>738</v>
      </c>
      <c r="B2560" t="s">
        <v>484</v>
      </c>
      <c r="C2560" t="s">
        <v>256</v>
      </c>
      <c r="D2560" t="s">
        <v>208</v>
      </c>
      <c r="E2560" t="s">
        <v>270</v>
      </c>
      <c r="F2560" t="s">
        <v>438</v>
      </c>
      <c r="G2560" s="8" t="s">
        <v>439</v>
      </c>
      <c r="H2560" t="s">
        <v>317</v>
      </c>
      <c r="I2560" s="7">
        <v>0</v>
      </c>
      <c r="L2560" s="7">
        <v>429346911</v>
      </c>
      <c r="M2560" t="s">
        <v>458</v>
      </c>
    </row>
    <row r="2561" spans="1:13" x14ac:dyDescent="0.25">
      <c r="A2561" t="s">
        <v>739</v>
      </c>
      <c r="B2561" t="s">
        <v>484</v>
      </c>
      <c r="C2561" t="s">
        <v>256</v>
      </c>
      <c r="D2561" t="s">
        <v>209</v>
      </c>
      <c r="E2561" t="s">
        <v>270</v>
      </c>
      <c r="F2561" t="s">
        <v>438</v>
      </c>
      <c r="G2561" s="8" t="s">
        <v>439</v>
      </c>
      <c r="H2561" t="s">
        <v>317</v>
      </c>
      <c r="I2561" s="7">
        <v>0</v>
      </c>
      <c r="L2561" s="7">
        <v>630379359</v>
      </c>
      <c r="M2561" t="s">
        <v>458</v>
      </c>
    </row>
    <row r="2562" spans="1:13" x14ac:dyDescent="0.25">
      <c r="A2562" t="s">
        <v>740</v>
      </c>
      <c r="B2562" t="s">
        <v>484</v>
      </c>
      <c r="C2562" t="s">
        <v>256</v>
      </c>
      <c r="D2562" t="s">
        <v>203</v>
      </c>
      <c r="E2562" t="s">
        <v>269</v>
      </c>
      <c r="F2562" t="s">
        <v>438</v>
      </c>
      <c r="G2562" s="8" t="s">
        <v>439</v>
      </c>
      <c r="H2562" t="s">
        <v>317</v>
      </c>
      <c r="I2562" s="7">
        <v>29664685</v>
      </c>
      <c r="L2562" s="7">
        <v>88224453830</v>
      </c>
      <c r="M2562" t="s">
        <v>458</v>
      </c>
    </row>
    <row r="2563" spans="1:13" x14ac:dyDescent="0.25">
      <c r="A2563" t="s">
        <v>741</v>
      </c>
      <c r="B2563" t="s">
        <v>485</v>
      </c>
      <c r="C2563" t="s">
        <v>257</v>
      </c>
      <c r="D2563" t="s">
        <v>258</v>
      </c>
      <c r="E2563" t="s">
        <v>270</v>
      </c>
      <c r="F2563" t="s">
        <v>438</v>
      </c>
      <c r="G2563" s="8" t="s">
        <v>439</v>
      </c>
      <c r="H2563" t="s">
        <v>317</v>
      </c>
      <c r="I2563" s="7">
        <v>0</v>
      </c>
      <c r="L2563" s="7">
        <v>2398957441</v>
      </c>
      <c r="M2563" t="s">
        <v>458</v>
      </c>
    </row>
    <row r="2564" spans="1:13" x14ac:dyDescent="0.25">
      <c r="A2564" t="s">
        <v>742</v>
      </c>
      <c r="B2564" t="s">
        <v>485</v>
      </c>
      <c r="C2564" t="s">
        <v>257</v>
      </c>
      <c r="D2564" t="s">
        <v>259</v>
      </c>
      <c r="E2564" t="s">
        <v>270</v>
      </c>
      <c r="F2564" t="s">
        <v>438</v>
      </c>
      <c r="G2564" s="8" t="s">
        <v>439</v>
      </c>
      <c r="H2564" t="s">
        <v>317</v>
      </c>
      <c r="I2564" s="7">
        <v>281892</v>
      </c>
      <c r="L2564" s="7">
        <v>87556207</v>
      </c>
      <c r="M2564" t="s">
        <v>458</v>
      </c>
    </row>
    <row r="2565" spans="1:13" x14ac:dyDescent="0.25">
      <c r="A2565" t="s">
        <v>743</v>
      </c>
      <c r="B2565" t="s">
        <v>485</v>
      </c>
      <c r="C2565" t="s">
        <v>257</v>
      </c>
      <c r="D2565" t="s">
        <v>260</v>
      </c>
      <c r="E2565" t="s">
        <v>270</v>
      </c>
      <c r="F2565" t="s">
        <v>438</v>
      </c>
      <c r="G2565" s="8" t="s">
        <v>439</v>
      </c>
      <c r="H2565" t="s">
        <v>317</v>
      </c>
      <c r="I2565" s="7">
        <v>468466</v>
      </c>
      <c r="L2565" s="7">
        <v>145097351</v>
      </c>
      <c r="M2565" t="s">
        <v>458</v>
      </c>
    </row>
    <row r="2566" spans="1:13" x14ac:dyDescent="0.25">
      <c r="A2566" t="s">
        <v>744</v>
      </c>
      <c r="B2566" t="s">
        <v>485</v>
      </c>
      <c r="C2566" t="s">
        <v>257</v>
      </c>
      <c r="D2566" t="s">
        <v>261</v>
      </c>
      <c r="E2566" t="s">
        <v>270</v>
      </c>
      <c r="F2566" t="s">
        <v>438</v>
      </c>
      <c r="G2566" s="8" t="s">
        <v>439</v>
      </c>
      <c r="H2566" t="s">
        <v>317</v>
      </c>
      <c r="I2566" s="7">
        <v>276913</v>
      </c>
      <c r="L2566" s="7">
        <v>88988160</v>
      </c>
      <c r="M2566" t="s">
        <v>458</v>
      </c>
    </row>
    <row r="2567" spans="1:13" x14ac:dyDescent="0.25">
      <c r="A2567" t="s">
        <v>745</v>
      </c>
      <c r="B2567" t="s">
        <v>486</v>
      </c>
      <c r="C2567" t="s">
        <v>262</v>
      </c>
      <c r="D2567" t="s">
        <v>263</v>
      </c>
      <c r="E2567" t="s">
        <v>270</v>
      </c>
      <c r="F2567" t="s">
        <v>438</v>
      </c>
      <c r="G2567" s="8" t="s">
        <v>439</v>
      </c>
      <c r="H2567" t="s">
        <v>317</v>
      </c>
      <c r="I2567" s="7">
        <v>39305000</v>
      </c>
      <c r="L2567" s="7">
        <v>27282552000</v>
      </c>
      <c r="M2567" t="s">
        <v>458</v>
      </c>
    </row>
    <row r="2568" spans="1:13" x14ac:dyDescent="0.25">
      <c r="A2568" t="s">
        <v>746</v>
      </c>
      <c r="B2568" t="s">
        <v>486</v>
      </c>
      <c r="C2568" t="s">
        <v>262</v>
      </c>
      <c r="D2568" t="s">
        <v>264</v>
      </c>
      <c r="E2568" t="s">
        <v>270</v>
      </c>
      <c r="F2568" t="s">
        <v>438</v>
      </c>
      <c r="G2568" s="8" t="s">
        <v>439</v>
      </c>
      <c r="H2568" t="s">
        <v>317</v>
      </c>
      <c r="I2568" s="7">
        <v>7925000</v>
      </c>
      <c r="L2568" s="7">
        <v>5427913000</v>
      </c>
      <c r="M2568" t="s">
        <v>458</v>
      </c>
    </row>
    <row r="2569" spans="1:13" x14ac:dyDescent="0.25">
      <c r="A2569" t="s">
        <v>747</v>
      </c>
      <c r="B2569" t="s">
        <v>486</v>
      </c>
      <c r="C2569" t="s">
        <v>262</v>
      </c>
      <c r="D2569" t="s">
        <v>265</v>
      </c>
      <c r="E2569" t="s">
        <v>270</v>
      </c>
      <c r="F2569" t="s">
        <v>438</v>
      </c>
      <c r="G2569" s="8" t="s">
        <v>439</v>
      </c>
      <c r="H2569" t="s">
        <v>317</v>
      </c>
      <c r="I2569" s="7">
        <v>1253000</v>
      </c>
      <c r="L2569" s="7">
        <v>950652000</v>
      </c>
      <c r="M2569" t="s">
        <v>458</v>
      </c>
    </row>
    <row r="2570" spans="1:13" x14ac:dyDescent="0.25">
      <c r="A2570" t="s">
        <v>748</v>
      </c>
      <c r="B2570" t="s">
        <v>486</v>
      </c>
      <c r="C2570" t="s">
        <v>262</v>
      </c>
      <c r="D2570" t="s">
        <v>203</v>
      </c>
      <c r="E2570" t="s">
        <v>269</v>
      </c>
      <c r="F2570" t="s">
        <v>438</v>
      </c>
      <c r="G2570" s="8" t="s">
        <v>439</v>
      </c>
      <c r="H2570" t="s">
        <v>317</v>
      </c>
      <c r="I2570" s="7">
        <v>44925000</v>
      </c>
      <c r="L2570" s="7">
        <v>134097058000</v>
      </c>
      <c r="M2570" t="s">
        <v>458</v>
      </c>
    </row>
    <row r="2571" spans="1:13" x14ac:dyDescent="0.25">
      <c r="A2571" t="s">
        <v>749</v>
      </c>
      <c r="B2571" t="s">
        <v>332</v>
      </c>
      <c r="C2571" t="s">
        <v>266</v>
      </c>
      <c r="D2571" t="s">
        <v>267</v>
      </c>
      <c r="E2571" t="s">
        <v>270</v>
      </c>
      <c r="F2571" t="s">
        <v>438</v>
      </c>
      <c r="G2571" s="8" t="s">
        <v>439</v>
      </c>
      <c r="H2571" t="s">
        <v>317</v>
      </c>
      <c r="I2571" s="7">
        <v>0</v>
      </c>
      <c r="L2571" s="7">
        <v>2421364394</v>
      </c>
      <c r="M2571" t="s">
        <v>458</v>
      </c>
    </row>
    <row r="2572" spans="1:13" x14ac:dyDescent="0.25">
      <c r="A2572" t="s">
        <v>750</v>
      </c>
      <c r="B2572" t="s">
        <v>332</v>
      </c>
      <c r="C2572" t="s">
        <v>266</v>
      </c>
      <c r="D2572" t="s">
        <v>590</v>
      </c>
      <c r="E2572" t="s">
        <v>270</v>
      </c>
      <c r="F2572" t="s">
        <v>438</v>
      </c>
      <c r="G2572" s="8" t="s">
        <v>439</v>
      </c>
      <c r="H2572" t="s">
        <v>317</v>
      </c>
      <c r="I2572" s="7">
        <v>0</v>
      </c>
      <c r="L2572" s="7">
        <v>1946905414</v>
      </c>
      <c r="M2572" t="s">
        <v>458</v>
      </c>
    </row>
    <row r="2573" spans="1:13" x14ac:dyDescent="0.25">
      <c r="A2573" t="s">
        <v>751</v>
      </c>
      <c r="B2573" t="s">
        <v>332</v>
      </c>
      <c r="C2573" t="s">
        <v>266</v>
      </c>
      <c r="D2573" t="s">
        <v>582</v>
      </c>
      <c r="E2573" t="s">
        <v>270</v>
      </c>
      <c r="F2573" t="s">
        <v>438</v>
      </c>
      <c r="G2573" s="8" t="s">
        <v>439</v>
      </c>
      <c r="H2573" t="s">
        <v>317</v>
      </c>
      <c r="I2573" s="7">
        <v>0</v>
      </c>
      <c r="L2573" s="7">
        <v>102527329</v>
      </c>
      <c r="M2573" t="s">
        <v>458</v>
      </c>
    </row>
    <row r="2574" spans="1:13" x14ac:dyDescent="0.25">
      <c r="A2574" t="s">
        <v>752</v>
      </c>
      <c r="B2574" t="s">
        <v>332</v>
      </c>
      <c r="C2574" t="s">
        <v>266</v>
      </c>
      <c r="D2574" t="s">
        <v>203</v>
      </c>
      <c r="E2574" t="s">
        <v>269</v>
      </c>
      <c r="F2574" t="s">
        <v>438</v>
      </c>
      <c r="G2574" s="8" t="s">
        <v>439</v>
      </c>
      <c r="H2574" t="s">
        <v>317</v>
      </c>
      <c r="I2574" s="7">
        <v>0</v>
      </c>
      <c r="L2574" s="7">
        <v>260926476812</v>
      </c>
      <c r="M2574" t="s">
        <v>458</v>
      </c>
    </row>
    <row r="2575" spans="1:13" x14ac:dyDescent="0.25">
      <c r="A2575" t="s">
        <v>753</v>
      </c>
      <c r="B2575" t="s">
        <v>487</v>
      </c>
      <c r="C2575" t="s">
        <v>207</v>
      </c>
      <c r="D2575" t="s">
        <v>208</v>
      </c>
      <c r="E2575" t="s">
        <v>270</v>
      </c>
      <c r="F2575" t="s">
        <v>438</v>
      </c>
      <c r="G2575" s="8" t="s">
        <v>439</v>
      </c>
      <c r="H2575" t="s">
        <v>317</v>
      </c>
      <c r="I2575" s="7">
        <v>0</v>
      </c>
      <c r="L2575" s="7">
        <v>2389556713</v>
      </c>
      <c r="M2575" t="s">
        <v>458</v>
      </c>
    </row>
    <row r="2576" spans="1:13" x14ac:dyDescent="0.25">
      <c r="A2576" t="s">
        <v>754</v>
      </c>
      <c r="B2576" t="s">
        <v>487</v>
      </c>
      <c r="C2576" t="s">
        <v>207</v>
      </c>
      <c r="D2576" t="s">
        <v>209</v>
      </c>
      <c r="E2576" t="s">
        <v>270</v>
      </c>
      <c r="F2576" t="s">
        <v>438</v>
      </c>
      <c r="G2576" s="8" t="s">
        <v>439</v>
      </c>
      <c r="H2576" t="s">
        <v>317</v>
      </c>
      <c r="I2576" s="7">
        <v>0</v>
      </c>
      <c r="L2576" s="7">
        <v>5701620841</v>
      </c>
      <c r="M2576" t="s">
        <v>458</v>
      </c>
    </row>
    <row r="2577" spans="1:13" x14ac:dyDescent="0.25">
      <c r="A2577" t="s">
        <v>755</v>
      </c>
      <c r="B2577" t="s">
        <v>487</v>
      </c>
      <c r="C2577" t="s">
        <v>207</v>
      </c>
      <c r="D2577" t="s">
        <v>210</v>
      </c>
      <c r="E2577" t="s">
        <v>270</v>
      </c>
      <c r="F2577" t="s">
        <v>438</v>
      </c>
      <c r="G2577" s="8" t="s">
        <v>439</v>
      </c>
      <c r="H2577" t="s">
        <v>317</v>
      </c>
      <c r="I2577" s="7">
        <v>0</v>
      </c>
      <c r="L2577" s="7">
        <v>326696832</v>
      </c>
      <c r="M2577" t="s">
        <v>458</v>
      </c>
    </row>
    <row r="2578" spans="1:13" x14ac:dyDescent="0.25">
      <c r="A2578" t="s">
        <v>756</v>
      </c>
      <c r="B2578" t="s">
        <v>487</v>
      </c>
      <c r="C2578" t="s">
        <v>207</v>
      </c>
      <c r="D2578" t="s">
        <v>211</v>
      </c>
      <c r="E2578" t="s">
        <v>269</v>
      </c>
      <c r="F2578" t="s">
        <v>438</v>
      </c>
      <c r="G2578" s="8" t="s">
        <v>439</v>
      </c>
      <c r="H2578" t="s">
        <v>317</v>
      </c>
      <c r="I2578" s="7">
        <v>0</v>
      </c>
      <c r="L2578" s="7">
        <v>370042694916</v>
      </c>
      <c r="M2578" t="s">
        <v>458</v>
      </c>
    </row>
    <row r="2579" spans="1:13" x14ac:dyDescent="0.25">
      <c r="A2579" t="s">
        <v>757</v>
      </c>
      <c r="B2579" t="s">
        <v>487</v>
      </c>
      <c r="C2579" t="s">
        <v>207</v>
      </c>
      <c r="D2579" t="s">
        <v>385</v>
      </c>
      <c r="E2579" t="s">
        <v>270</v>
      </c>
      <c r="F2579" t="s">
        <v>438</v>
      </c>
      <c r="G2579" s="8" t="s">
        <v>439</v>
      </c>
      <c r="H2579" t="s">
        <v>317</v>
      </c>
      <c r="I2579" s="7">
        <v>0</v>
      </c>
      <c r="L2579" s="7">
        <v>777116048</v>
      </c>
      <c r="M2579" t="s">
        <v>458</v>
      </c>
    </row>
    <row r="2580" spans="1:13" x14ac:dyDescent="0.25">
      <c r="A2580" t="s">
        <v>659</v>
      </c>
      <c r="B2580" t="s">
        <v>468</v>
      </c>
      <c r="C2580" t="s">
        <v>0</v>
      </c>
      <c r="D2580" t="s">
        <v>200</v>
      </c>
      <c r="E2580" t="s">
        <v>270</v>
      </c>
      <c r="F2580" s="8" t="s">
        <v>447</v>
      </c>
      <c r="G2580" s="8" t="s">
        <v>448</v>
      </c>
      <c r="H2580" t="s">
        <v>432</v>
      </c>
      <c r="I2580" s="7">
        <v>85712</v>
      </c>
      <c r="L2580" s="7">
        <v>50185283716</v>
      </c>
      <c r="M2580" t="s">
        <v>458</v>
      </c>
    </row>
    <row r="2581" spans="1:13" x14ac:dyDescent="0.25">
      <c r="A2581" t="s">
        <v>660</v>
      </c>
      <c r="B2581" t="s">
        <v>468</v>
      </c>
      <c r="C2581" t="s">
        <v>0</v>
      </c>
      <c r="D2581" t="s">
        <v>201</v>
      </c>
      <c r="E2581" t="s">
        <v>270</v>
      </c>
      <c r="F2581" s="8" t="s">
        <v>447</v>
      </c>
      <c r="G2581" s="8" t="s">
        <v>448</v>
      </c>
      <c r="H2581" t="s">
        <v>432</v>
      </c>
      <c r="I2581" s="7">
        <v>154600</v>
      </c>
      <c r="L2581" s="7">
        <v>89599596613</v>
      </c>
      <c r="M2581" t="s">
        <v>458</v>
      </c>
    </row>
    <row r="2582" spans="1:13" x14ac:dyDescent="0.25">
      <c r="A2582" t="s">
        <v>661</v>
      </c>
      <c r="B2582" t="s">
        <v>468</v>
      </c>
      <c r="C2582" t="s">
        <v>0</v>
      </c>
      <c r="D2582" t="s">
        <v>202</v>
      </c>
      <c r="E2582" t="s">
        <v>270</v>
      </c>
      <c r="F2582" t="s">
        <v>447</v>
      </c>
      <c r="G2582" s="8" t="s">
        <v>448</v>
      </c>
      <c r="H2582" t="s">
        <v>432</v>
      </c>
      <c r="I2582" s="7">
        <v>70339</v>
      </c>
      <c r="L2582" s="7">
        <v>44497385600</v>
      </c>
      <c r="M2582" t="s">
        <v>458</v>
      </c>
    </row>
    <row r="2583" spans="1:13" x14ac:dyDescent="0.25">
      <c r="A2583" t="s">
        <v>662</v>
      </c>
      <c r="B2583" t="s">
        <v>468</v>
      </c>
      <c r="C2583" t="s">
        <v>0</v>
      </c>
      <c r="D2583" t="s">
        <v>308</v>
      </c>
      <c r="E2583" t="s">
        <v>270</v>
      </c>
      <c r="F2583" t="s">
        <v>447</v>
      </c>
      <c r="G2583" s="8" t="s">
        <v>448</v>
      </c>
      <c r="H2583" t="s">
        <v>432</v>
      </c>
      <c r="I2583" s="7">
        <v>1341</v>
      </c>
      <c r="L2583" s="7">
        <v>891110221</v>
      </c>
      <c r="M2583" t="s">
        <v>458</v>
      </c>
    </row>
    <row r="2584" spans="1:13" x14ac:dyDescent="0.25">
      <c r="A2584" t="s">
        <v>663</v>
      </c>
      <c r="B2584" t="s">
        <v>468</v>
      </c>
      <c r="C2584" t="s">
        <v>0</v>
      </c>
      <c r="D2584" t="s">
        <v>198</v>
      </c>
      <c r="E2584" t="s">
        <v>270</v>
      </c>
      <c r="F2584" t="s">
        <v>447</v>
      </c>
      <c r="G2584" s="8" t="s">
        <v>448</v>
      </c>
      <c r="H2584" t="s">
        <v>432</v>
      </c>
      <c r="I2584" s="7">
        <v>4250</v>
      </c>
      <c r="L2584" s="7">
        <v>1360016630</v>
      </c>
      <c r="M2584" t="s">
        <v>458</v>
      </c>
    </row>
    <row r="2585" spans="1:13" x14ac:dyDescent="0.25">
      <c r="A2585" t="s">
        <v>664</v>
      </c>
      <c r="B2585" t="s">
        <v>468</v>
      </c>
      <c r="C2585" t="s">
        <v>0</v>
      </c>
      <c r="D2585" t="s">
        <v>199</v>
      </c>
      <c r="E2585" t="s">
        <v>269</v>
      </c>
      <c r="F2585" t="s">
        <v>447</v>
      </c>
      <c r="G2585" s="8" t="s">
        <v>448</v>
      </c>
      <c r="H2585" t="s">
        <v>432</v>
      </c>
      <c r="I2585" s="7">
        <v>332073</v>
      </c>
      <c r="L2585" s="7">
        <v>195045422077</v>
      </c>
      <c r="M2585" t="s">
        <v>458</v>
      </c>
    </row>
    <row r="2586" spans="1:13" x14ac:dyDescent="0.25">
      <c r="A2586" t="s">
        <v>665</v>
      </c>
      <c r="B2586" t="s">
        <v>469</v>
      </c>
      <c r="C2586" t="s">
        <v>212</v>
      </c>
      <c r="D2586" t="s">
        <v>213</v>
      </c>
      <c r="E2586" t="s">
        <v>270</v>
      </c>
      <c r="F2586" t="s">
        <v>447</v>
      </c>
      <c r="G2586" s="8" t="s">
        <v>448</v>
      </c>
      <c r="H2586" t="s">
        <v>432</v>
      </c>
      <c r="I2586" s="7">
        <v>0</v>
      </c>
      <c r="L2586" s="7">
        <v>1209774000</v>
      </c>
      <c r="M2586" t="s">
        <v>458</v>
      </c>
    </row>
    <row r="2587" spans="1:13" x14ac:dyDescent="0.25">
      <c r="A2587" t="s">
        <v>666</v>
      </c>
      <c r="B2587" t="s">
        <v>469</v>
      </c>
      <c r="C2587" t="s">
        <v>212</v>
      </c>
      <c r="D2587" t="s">
        <v>214</v>
      </c>
      <c r="E2587" t="s">
        <v>270</v>
      </c>
      <c r="F2587" t="s">
        <v>447</v>
      </c>
      <c r="G2587" s="8" t="s">
        <v>448</v>
      </c>
      <c r="H2587" t="s">
        <v>432</v>
      </c>
      <c r="I2587" s="7">
        <v>0</v>
      </c>
      <c r="L2587" s="7">
        <v>10185099000</v>
      </c>
      <c r="M2587" t="s">
        <v>458</v>
      </c>
    </row>
    <row r="2588" spans="1:13" x14ac:dyDescent="0.25">
      <c r="A2588" t="s">
        <v>667</v>
      </c>
      <c r="B2588" t="s">
        <v>469</v>
      </c>
      <c r="C2588" t="s">
        <v>212</v>
      </c>
      <c r="D2588" t="s">
        <v>370</v>
      </c>
      <c r="E2588" t="s">
        <v>270</v>
      </c>
      <c r="F2588" t="s">
        <v>447</v>
      </c>
      <c r="G2588" s="8" t="s">
        <v>448</v>
      </c>
      <c r="H2588" t="s">
        <v>432</v>
      </c>
      <c r="I2588" s="7">
        <v>0</v>
      </c>
      <c r="L2588" s="7">
        <v>7250762000</v>
      </c>
      <c r="M2588" t="s">
        <v>458</v>
      </c>
    </row>
    <row r="2589" spans="1:13" x14ac:dyDescent="0.25">
      <c r="A2589" t="s">
        <v>668</v>
      </c>
      <c r="B2589" t="s">
        <v>469</v>
      </c>
      <c r="C2589" t="s">
        <v>212</v>
      </c>
      <c r="D2589" t="s">
        <v>365</v>
      </c>
      <c r="E2589" t="s">
        <v>270</v>
      </c>
      <c r="F2589" s="8" t="s">
        <v>447</v>
      </c>
      <c r="G2589" s="8" t="s">
        <v>448</v>
      </c>
      <c r="H2589" t="s">
        <v>432</v>
      </c>
      <c r="I2589" s="7">
        <v>0</v>
      </c>
      <c r="L2589" s="7">
        <v>22153880000</v>
      </c>
      <c r="M2589" t="s">
        <v>458</v>
      </c>
    </row>
    <row r="2590" spans="1:13" x14ac:dyDescent="0.25">
      <c r="A2590" t="s">
        <v>669</v>
      </c>
      <c r="B2590" t="s">
        <v>469</v>
      </c>
      <c r="C2590" t="s">
        <v>212</v>
      </c>
      <c r="D2590" t="s">
        <v>364</v>
      </c>
      <c r="E2590" t="s">
        <v>270</v>
      </c>
      <c r="F2590" s="8" t="s">
        <v>447</v>
      </c>
      <c r="G2590" s="8" t="s">
        <v>448</v>
      </c>
      <c r="H2590" t="s">
        <v>432</v>
      </c>
      <c r="I2590" s="7">
        <v>0</v>
      </c>
      <c r="L2590" s="7">
        <v>31842258000</v>
      </c>
      <c r="M2590" t="s">
        <v>458</v>
      </c>
    </row>
    <row r="2591" spans="1:13" x14ac:dyDescent="0.25">
      <c r="A2591" t="s">
        <v>670</v>
      </c>
      <c r="B2591" t="s">
        <v>469</v>
      </c>
      <c r="C2591" t="s">
        <v>212</v>
      </c>
      <c r="D2591" t="s">
        <v>573</v>
      </c>
      <c r="E2591" t="s">
        <v>270</v>
      </c>
      <c r="F2591" t="s">
        <v>447</v>
      </c>
      <c r="G2591" s="8" t="s">
        <v>448</v>
      </c>
      <c r="H2591" t="s">
        <v>432</v>
      </c>
      <c r="I2591" s="7">
        <v>0</v>
      </c>
      <c r="L2591" s="7">
        <v>16763779000</v>
      </c>
      <c r="M2591" t="s">
        <v>458</v>
      </c>
    </row>
    <row r="2592" spans="1:13" x14ac:dyDescent="0.25">
      <c r="A2592" t="s">
        <v>671</v>
      </c>
      <c r="B2592" t="s">
        <v>469</v>
      </c>
      <c r="C2592" t="s">
        <v>212</v>
      </c>
      <c r="D2592" t="s">
        <v>362</v>
      </c>
      <c r="E2592" t="s">
        <v>270</v>
      </c>
      <c r="F2592" t="s">
        <v>447</v>
      </c>
      <c r="G2592" s="8" t="s">
        <v>448</v>
      </c>
      <c r="H2592" t="s">
        <v>432</v>
      </c>
      <c r="I2592" s="7">
        <v>0</v>
      </c>
      <c r="L2592" s="7">
        <v>58491556000</v>
      </c>
      <c r="M2592" t="s">
        <v>458</v>
      </c>
    </row>
    <row r="2593" spans="1:13" x14ac:dyDescent="0.25">
      <c r="A2593" t="s">
        <v>672</v>
      </c>
      <c r="B2593" t="s">
        <v>470</v>
      </c>
      <c r="C2593" t="s">
        <v>292</v>
      </c>
      <c r="D2593" t="s">
        <v>307</v>
      </c>
      <c r="E2593" t="s">
        <v>270</v>
      </c>
      <c r="F2593" t="s">
        <v>447</v>
      </c>
      <c r="G2593" s="8" t="s">
        <v>448</v>
      </c>
      <c r="H2593" t="s">
        <v>432</v>
      </c>
      <c r="I2593" s="7">
        <v>0</v>
      </c>
      <c r="L2593" s="7">
        <v>9764336905</v>
      </c>
      <c r="M2593" t="s">
        <v>458</v>
      </c>
    </row>
    <row r="2594" spans="1:13" x14ac:dyDescent="0.25">
      <c r="A2594" t="s">
        <v>673</v>
      </c>
      <c r="B2594" t="s">
        <v>470</v>
      </c>
      <c r="C2594" t="s">
        <v>292</v>
      </c>
      <c r="D2594" t="s">
        <v>206</v>
      </c>
      <c r="E2594" t="s">
        <v>270</v>
      </c>
      <c r="F2594" t="s">
        <v>447</v>
      </c>
      <c r="G2594" s="8" t="s">
        <v>448</v>
      </c>
      <c r="H2594" t="s">
        <v>432</v>
      </c>
      <c r="I2594" s="7">
        <v>0</v>
      </c>
      <c r="L2594" s="7">
        <v>5411649516</v>
      </c>
      <c r="M2594" t="s">
        <v>458</v>
      </c>
    </row>
    <row r="2595" spans="1:13" x14ac:dyDescent="0.25">
      <c r="A2595" t="s">
        <v>674</v>
      </c>
      <c r="B2595" t="s">
        <v>470</v>
      </c>
      <c r="C2595" t="s">
        <v>292</v>
      </c>
      <c r="D2595" t="s">
        <v>203</v>
      </c>
      <c r="E2595" t="s">
        <v>269</v>
      </c>
      <c r="F2595" t="s">
        <v>447</v>
      </c>
      <c r="G2595" s="8" t="s">
        <v>448</v>
      </c>
      <c r="H2595" t="s">
        <v>432</v>
      </c>
      <c r="I2595" s="7">
        <v>10466146</v>
      </c>
      <c r="L2595" s="7">
        <v>599483569520</v>
      </c>
      <c r="M2595" t="s">
        <v>458</v>
      </c>
    </row>
    <row r="2596" spans="1:13" x14ac:dyDescent="0.25">
      <c r="A2596" t="s">
        <v>675</v>
      </c>
      <c r="B2596" t="s">
        <v>470</v>
      </c>
      <c r="C2596" t="s">
        <v>292</v>
      </c>
      <c r="D2596" t="s">
        <v>306</v>
      </c>
      <c r="E2596" t="s">
        <v>270</v>
      </c>
      <c r="F2596" t="s">
        <v>447</v>
      </c>
      <c r="G2596" s="8" t="s">
        <v>448</v>
      </c>
      <c r="H2596" t="s">
        <v>432</v>
      </c>
      <c r="I2596" s="7">
        <v>0</v>
      </c>
      <c r="L2596" s="7">
        <v>9122399685</v>
      </c>
      <c r="M2596" t="s">
        <v>458</v>
      </c>
    </row>
    <row r="2597" spans="1:13" x14ac:dyDescent="0.25">
      <c r="A2597" t="s">
        <v>676</v>
      </c>
      <c r="B2597" t="s">
        <v>331</v>
      </c>
      <c r="C2597" t="s">
        <v>215</v>
      </c>
      <c r="D2597" t="s">
        <v>251</v>
      </c>
      <c r="E2597" t="s">
        <v>269</v>
      </c>
      <c r="F2597" t="s">
        <v>447</v>
      </c>
      <c r="G2597" s="8" t="s">
        <v>448</v>
      </c>
      <c r="H2597" t="s">
        <v>432</v>
      </c>
      <c r="I2597" s="7">
        <v>3917664</v>
      </c>
      <c r="L2597" s="7">
        <v>310261377494</v>
      </c>
      <c r="M2597" t="s">
        <v>458</v>
      </c>
    </row>
    <row r="2598" spans="1:13" x14ac:dyDescent="0.25">
      <c r="A2598" t="s">
        <v>677</v>
      </c>
      <c r="B2598" t="s">
        <v>331</v>
      </c>
      <c r="C2598" t="s">
        <v>215</v>
      </c>
      <c r="D2598" t="s">
        <v>216</v>
      </c>
      <c r="E2598" t="s">
        <v>269</v>
      </c>
      <c r="F2598" t="s">
        <v>447</v>
      </c>
      <c r="G2598" s="8" t="s">
        <v>448</v>
      </c>
      <c r="H2598" t="s">
        <v>432</v>
      </c>
      <c r="I2598" s="7">
        <v>243625</v>
      </c>
      <c r="L2598" s="7">
        <v>15226914126</v>
      </c>
      <c r="M2598" t="s">
        <v>458</v>
      </c>
    </row>
    <row r="2599" spans="1:13" x14ac:dyDescent="0.25">
      <c r="A2599" t="s">
        <v>678</v>
      </c>
      <c r="B2599" t="s">
        <v>331</v>
      </c>
      <c r="C2599" t="s">
        <v>215</v>
      </c>
      <c r="D2599" t="s">
        <v>217</v>
      </c>
      <c r="E2599" t="s">
        <v>269</v>
      </c>
      <c r="F2599" t="s">
        <v>447</v>
      </c>
      <c r="G2599" s="8" t="s">
        <v>448</v>
      </c>
      <c r="H2599" t="s">
        <v>432</v>
      </c>
      <c r="I2599" s="7">
        <v>840650</v>
      </c>
      <c r="L2599" s="7">
        <v>67671087956</v>
      </c>
      <c r="M2599" t="s">
        <v>458</v>
      </c>
    </row>
    <row r="2600" spans="1:13" x14ac:dyDescent="0.25">
      <c r="A2600" t="s">
        <v>679</v>
      </c>
      <c r="B2600" t="s">
        <v>333</v>
      </c>
      <c r="C2600" t="s">
        <v>533</v>
      </c>
      <c r="D2600" t="s">
        <v>203</v>
      </c>
      <c r="E2600" t="s">
        <v>269</v>
      </c>
      <c r="F2600" t="s">
        <v>447</v>
      </c>
      <c r="G2600" s="8" t="s">
        <v>448</v>
      </c>
      <c r="H2600" t="s">
        <v>432</v>
      </c>
      <c r="I2600" s="7">
        <v>0</v>
      </c>
      <c r="L2600" s="7">
        <v>60695593000</v>
      </c>
      <c r="M2600" t="s">
        <v>458</v>
      </c>
    </row>
    <row r="2601" spans="1:13" x14ac:dyDescent="0.25">
      <c r="A2601" t="s">
        <v>680</v>
      </c>
      <c r="B2601" t="s">
        <v>471</v>
      </c>
      <c r="C2601" t="s">
        <v>219</v>
      </c>
      <c r="D2601" t="s">
        <v>203</v>
      </c>
      <c r="E2601" t="s">
        <v>269</v>
      </c>
      <c r="F2601" t="s">
        <v>447</v>
      </c>
      <c r="G2601" s="8" t="s">
        <v>448</v>
      </c>
      <c r="H2601" t="s">
        <v>432</v>
      </c>
      <c r="I2601" s="7">
        <v>0</v>
      </c>
      <c r="L2601" s="7">
        <v>278736778404</v>
      </c>
      <c r="M2601" t="s">
        <v>458</v>
      </c>
    </row>
    <row r="2602" spans="1:13" x14ac:dyDescent="0.25">
      <c r="A2602" t="s">
        <v>681</v>
      </c>
      <c r="B2602" t="s">
        <v>471</v>
      </c>
      <c r="C2602" t="s">
        <v>219</v>
      </c>
      <c r="D2602" t="s">
        <v>457</v>
      </c>
      <c r="E2602" t="s">
        <v>270</v>
      </c>
      <c r="F2602" t="s">
        <v>447</v>
      </c>
      <c r="G2602" s="8" t="s">
        <v>448</v>
      </c>
      <c r="H2602" t="s">
        <v>432</v>
      </c>
      <c r="I2602" s="7">
        <v>0</v>
      </c>
      <c r="L2602" s="7">
        <v>150706287</v>
      </c>
      <c r="M2602" t="s">
        <v>458</v>
      </c>
    </row>
    <row r="2603" spans="1:13" x14ac:dyDescent="0.25">
      <c r="A2603" t="s">
        <v>682</v>
      </c>
      <c r="B2603" t="s">
        <v>471</v>
      </c>
      <c r="C2603" t="s">
        <v>219</v>
      </c>
      <c r="D2603" t="s">
        <v>381</v>
      </c>
      <c r="E2603" t="s">
        <v>270</v>
      </c>
      <c r="F2603" t="s">
        <v>447</v>
      </c>
      <c r="G2603" s="8" t="s">
        <v>448</v>
      </c>
      <c r="H2603" t="s">
        <v>432</v>
      </c>
      <c r="I2603" s="7">
        <v>0</v>
      </c>
      <c r="L2603" s="7">
        <v>1331924172</v>
      </c>
      <c r="M2603" t="s">
        <v>458</v>
      </c>
    </row>
    <row r="2604" spans="1:13" x14ac:dyDescent="0.25">
      <c r="A2604" t="s">
        <v>683</v>
      </c>
      <c r="B2604" t="s">
        <v>472</v>
      </c>
      <c r="C2604" t="s">
        <v>220</v>
      </c>
      <c r="D2604" t="s">
        <v>221</v>
      </c>
      <c r="E2604" t="s">
        <v>270</v>
      </c>
      <c r="F2604" t="s">
        <v>447</v>
      </c>
      <c r="G2604" s="8" t="s">
        <v>448</v>
      </c>
      <c r="H2604" t="s">
        <v>432</v>
      </c>
      <c r="I2604" s="7">
        <v>0</v>
      </c>
      <c r="L2604" s="7">
        <v>210379447000</v>
      </c>
      <c r="M2604" t="s">
        <v>458</v>
      </c>
    </row>
    <row r="2605" spans="1:13" x14ac:dyDescent="0.25">
      <c r="A2605" t="s">
        <v>684</v>
      </c>
      <c r="B2605" t="s">
        <v>472</v>
      </c>
      <c r="C2605" t="s">
        <v>220</v>
      </c>
      <c r="D2605" t="s">
        <v>222</v>
      </c>
      <c r="E2605" t="s">
        <v>270</v>
      </c>
      <c r="F2605" t="s">
        <v>447</v>
      </c>
      <c r="G2605" s="8" t="s">
        <v>448</v>
      </c>
      <c r="H2605" t="s">
        <v>432</v>
      </c>
      <c r="I2605" s="7">
        <v>0</v>
      </c>
      <c r="L2605" s="7">
        <v>35195197000</v>
      </c>
      <c r="M2605" t="s">
        <v>458</v>
      </c>
    </row>
    <row r="2606" spans="1:13" x14ac:dyDescent="0.25">
      <c r="A2606" t="s">
        <v>685</v>
      </c>
      <c r="B2606" t="s">
        <v>472</v>
      </c>
      <c r="C2606" t="s">
        <v>220</v>
      </c>
      <c r="D2606" t="s">
        <v>223</v>
      </c>
      <c r="E2606" t="s">
        <v>270</v>
      </c>
      <c r="F2606" t="s">
        <v>447</v>
      </c>
      <c r="G2606" s="8" t="s">
        <v>448</v>
      </c>
      <c r="H2606" t="s">
        <v>432</v>
      </c>
      <c r="I2606" s="7">
        <v>0</v>
      </c>
      <c r="L2606" s="7">
        <v>54187851000</v>
      </c>
      <c r="M2606" t="s">
        <v>458</v>
      </c>
    </row>
    <row r="2607" spans="1:13" x14ac:dyDescent="0.25">
      <c r="A2607" t="s">
        <v>686</v>
      </c>
      <c r="B2607" t="s">
        <v>472</v>
      </c>
      <c r="C2607" t="s">
        <v>220</v>
      </c>
      <c r="D2607" t="s">
        <v>224</v>
      </c>
      <c r="E2607" t="s">
        <v>270</v>
      </c>
      <c r="F2607" t="s">
        <v>447</v>
      </c>
      <c r="G2607" s="8" t="s">
        <v>448</v>
      </c>
      <c r="H2607" t="s">
        <v>432</v>
      </c>
      <c r="I2607" s="7">
        <v>0</v>
      </c>
      <c r="L2607" s="7">
        <v>3835522000</v>
      </c>
      <c r="M2607" t="s">
        <v>458</v>
      </c>
    </row>
    <row r="2608" spans="1:13" x14ac:dyDescent="0.25">
      <c r="A2608" t="s">
        <v>687</v>
      </c>
      <c r="B2608" t="s">
        <v>472</v>
      </c>
      <c r="C2608" t="s">
        <v>220</v>
      </c>
      <c r="D2608" t="s">
        <v>305</v>
      </c>
      <c r="E2608" t="s">
        <v>270</v>
      </c>
      <c r="F2608" t="s">
        <v>447</v>
      </c>
      <c r="G2608" s="8" t="s">
        <v>448</v>
      </c>
      <c r="H2608" t="s">
        <v>432</v>
      </c>
      <c r="I2608" s="7">
        <v>0</v>
      </c>
      <c r="L2608" s="7">
        <v>0</v>
      </c>
      <c r="M2608" t="s">
        <v>458</v>
      </c>
    </row>
    <row r="2609" spans="1:13" x14ac:dyDescent="0.25">
      <c r="A2609" t="s">
        <v>688</v>
      </c>
      <c r="B2609" t="s">
        <v>472</v>
      </c>
      <c r="C2609" t="s">
        <v>220</v>
      </c>
      <c r="D2609" t="s">
        <v>203</v>
      </c>
      <c r="E2609" t="s">
        <v>269</v>
      </c>
      <c r="F2609" s="8" t="s">
        <v>447</v>
      </c>
      <c r="G2609" s="8" t="s">
        <v>448</v>
      </c>
      <c r="H2609" t="s">
        <v>432</v>
      </c>
      <c r="I2609" s="7">
        <v>0</v>
      </c>
      <c r="L2609" s="7">
        <v>150910896000</v>
      </c>
      <c r="M2609" t="s">
        <v>458</v>
      </c>
    </row>
    <row r="2610" spans="1:13" x14ac:dyDescent="0.25">
      <c r="A2610" t="s">
        <v>689</v>
      </c>
      <c r="B2610" t="s">
        <v>473</v>
      </c>
      <c r="C2610" t="s">
        <v>225</v>
      </c>
      <c r="D2610" t="s">
        <v>366</v>
      </c>
      <c r="E2610" t="s">
        <v>270</v>
      </c>
      <c r="F2610" s="8" t="s">
        <v>447</v>
      </c>
      <c r="G2610" s="8" t="s">
        <v>448</v>
      </c>
      <c r="H2610" t="s">
        <v>432</v>
      </c>
      <c r="I2610" s="7">
        <v>0</v>
      </c>
      <c r="L2610" s="7">
        <v>3439632410</v>
      </c>
      <c r="M2610" t="s">
        <v>458</v>
      </c>
    </row>
    <row r="2611" spans="1:13" x14ac:dyDescent="0.25">
      <c r="A2611" t="s">
        <v>690</v>
      </c>
      <c r="B2611" t="s">
        <v>473</v>
      </c>
      <c r="C2611" t="s">
        <v>225</v>
      </c>
      <c r="D2611" t="s">
        <v>367</v>
      </c>
      <c r="E2611" t="s">
        <v>270</v>
      </c>
      <c r="F2611" s="8" t="s">
        <v>447</v>
      </c>
      <c r="G2611" s="8" t="s">
        <v>448</v>
      </c>
      <c r="H2611" t="s">
        <v>432</v>
      </c>
      <c r="I2611" s="7">
        <v>0</v>
      </c>
      <c r="L2611" s="7">
        <v>3601903742</v>
      </c>
      <c r="M2611" t="s">
        <v>458</v>
      </c>
    </row>
    <row r="2612" spans="1:13" x14ac:dyDescent="0.25">
      <c r="A2612" t="s">
        <v>691</v>
      </c>
      <c r="B2612" t="s">
        <v>473</v>
      </c>
      <c r="C2612" t="s">
        <v>225</v>
      </c>
      <c r="D2612" t="s">
        <v>373</v>
      </c>
      <c r="E2612" t="s">
        <v>270</v>
      </c>
      <c r="F2612" s="8" t="s">
        <v>447</v>
      </c>
      <c r="G2612" s="8" t="s">
        <v>448</v>
      </c>
      <c r="H2612" t="s">
        <v>432</v>
      </c>
      <c r="I2612" s="7">
        <v>0</v>
      </c>
      <c r="L2612" s="7">
        <v>2032897322</v>
      </c>
      <c r="M2612" t="s">
        <v>458</v>
      </c>
    </row>
    <row r="2613" spans="1:13" x14ac:dyDescent="0.25">
      <c r="A2613" t="s">
        <v>692</v>
      </c>
      <c r="B2613" t="s">
        <v>473</v>
      </c>
      <c r="C2613" t="s">
        <v>225</v>
      </c>
      <c r="D2613" t="s">
        <v>203</v>
      </c>
      <c r="E2613" t="s">
        <v>269</v>
      </c>
      <c r="F2613" t="s">
        <v>447</v>
      </c>
      <c r="G2613" s="8" t="s">
        <v>448</v>
      </c>
      <c r="H2613" t="s">
        <v>432</v>
      </c>
      <c r="I2613" s="7">
        <v>0</v>
      </c>
      <c r="L2613" s="7">
        <v>983182712065</v>
      </c>
      <c r="M2613" t="s">
        <v>458</v>
      </c>
    </row>
    <row r="2614" spans="1:13" x14ac:dyDescent="0.25">
      <c r="A2614" t="s">
        <v>693</v>
      </c>
      <c r="B2614" t="s">
        <v>474</v>
      </c>
      <c r="C2614" t="s">
        <v>226</v>
      </c>
      <c r="D2614" t="s">
        <v>227</v>
      </c>
      <c r="E2614" t="s">
        <v>270</v>
      </c>
      <c r="F2614" t="s">
        <v>447</v>
      </c>
      <c r="G2614" s="8" t="s">
        <v>448</v>
      </c>
      <c r="H2614" t="s">
        <v>432</v>
      </c>
      <c r="I2614" s="7">
        <v>0</v>
      </c>
      <c r="L2614" s="7">
        <v>1565286544</v>
      </c>
      <c r="M2614" t="s">
        <v>458</v>
      </c>
    </row>
    <row r="2615" spans="1:13" x14ac:dyDescent="0.25">
      <c r="A2615" t="s">
        <v>694</v>
      </c>
      <c r="B2615" t="s">
        <v>474</v>
      </c>
      <c r="C2615" t="s">
        <v>226</v>
      </c>
      <c r="D2615" t="s">
        <v>301</v>
      </c>
      <c r="E2615" t="s">
        <v>270</v>
      </c>
      <c r="F2615" t="s">
        <v>447</v>
      </c>
      <c r="G2615" s="8" t="s">
        <v>448</v>
      </c>
      <c r="H2615" t="s">
        <v>432</v>
      </c>
      <c r="I2615" s="7">
        <v>0</v>
      </c>
      <c r="L2615" s="7">
        <v>4154359457</v>
      </c>
      <c r="M2615" t="s">
        <v>458</v>
      </c>
    </row>
    <row r="2616" spans="1:13" x14ac:dyDescent="0.25">
      <c r="A2616" t="s">
        <v>695</v>
      </c>
      <c r="B2616" t="s">
        <v>474</v>
      </c>
      <c r="C2616" t="s">
        <v>226</v>
      </c>
      <c r="D2616" t="s">
        <v>229</v>
      </c>
      <c r="E2616" t="s">
        <v>270</v>
      </c>
      <c r="F2616" t="s">
        <v>447</v>
      </c>
      <c r="G2616" s="8" t="s">
        <v>448</v>
      </c>
      <c r="H2616" t="s">
        <v>432</v>
      </c>
      <c r="I2616" s="7">
        <v>0</v>
      </c>
      <c r="L2616" s="7">
        <v>4178737190</v>
      </c>
      <c r="M2616" t="s">
        <v>458</v>
      </c>
    </row>
    <row r="2617" spans="1:13" x14ac:dyDescent="0.25">
      <c r="A2617" t="s">
        <v>696</v>
      </c>
      <c r="B2617" t="s">
        <v>474</v>
      </c>
      <c r="C2617" t="s">
        <v>226</v>
      </c>
      <c r="D2617" t="s">
        <v>230</v>
      </c>
      <c r="E2617" t="s">
        <v>270</v>
      </c>
      <c r="F2617" t="s">
        <v>447</v>
      </c>
      <c r="G2617" s="8" t="s">
        <v>448</v>
      </c>
      <c r="H2617" t="s">
        <v>432</v>
      </c>
      <c r="I2617" s="7">
        <v>0</v>
      </c>
      <c r="L2617" s="7">
        <v>46078829939</v>
      </c>
      <c r="M2617" t="s">
        <v>458</v>
      </c>
    </row>
    <row r="2618" spans="1:13" x14ac:dyDescent="0.25">
      <c r="A2618" t="s">
        <v>697</v>
      </c>
      <c r="B2618" t="s">
        <v>474</v>
      </c>
      <c r="C2618" t="s">
        <v>226</v>
      </c>
      <c r="D2618" t="s">
        <v>231</v>
      </c>
      <c r="E2618" t="s">
        <v>270</v>
      </c>
      <c r="F2618" t="s">
        <v>447</v>
      </c>
      <c r="G2618" s="8" t="s">
        <v>448</v>
      </c>
      <c r="H2618" t="s">
        <v>432</v>
      </c>
      <c r="I2618" s="7">
        <v>0</v>
      </c>
      <c r="L2618" s="7">
        <v>733170416</v>
      </c>
      <c r="M2618" t="s">
        <v>458</v>
      </c>
    </row>
    <row r="2619" spans="1:13" x14ac:dyDescent="0.25">
      <c r="A2619" t="s">
        <v>698</v>
      </c>
      <c r="B2619" t="s">
        <v>474</v>
      </c>
      <c r="C2619" t="s">
        <v>226</v>
      </c>
      <c r="D2619" t="s">
        <v>232</v>
      </c>
      <c r="E2619" t="s">
        <v>270</v>
      </c>
      <c r="F2619" s="8" t="s">
        <v>447</v>
      </c>
      <c r="G2619" s="8" t="s">
        <v>448</v>
      </c>
      <c r="H2619" t="s">
        <v>432</v>
      </c>
      <c r="I2619" s="7">
        <v>0</v>
      </c>
      <c r="L2619" s="7">
        <v>4596812359</v>
      </c>
      <c r="M2619" t="s">
        <v>458</v>
      </c>
    </row>
    <row r="2620" spans="1:13" x14ac:dyDescent="0.25">
      <c r="A2620" t="s">
        <v>699</v>
      </c>
      <c r="B2620" t="s">
        <v>474</v>
      </c>
      <c r="C2620" t="s">
        <v>226</v>
      </c>
      <c r="D2620" t="s">
        <v>233</v>
      </c>
      <c r="E2620" t="s">
        <v>270</v>
      </c>
      <c r="F2620" t="s">
        <v>447</v>
      </c>
      <c r="G2620" s="8" t="s">
        <v>448</v>
      </c>
      <c r="H2620" t="s">
        <v>432</v>
      </c>
      <c r="I2620" s="7">
        <v>0</v>
      </c>
      <c r="L2620" s="7">
        <v>6739103718</v>
      </c>
      <c r="M2620" t="s">
        <v>458</v>
      </c>
    </row>
    <row r="2621" spans="1:13" x14ac:dyDescent="0.25">
      <c r="A2621" t="s">
        <v>700</v>
      </c>
      <c r="B2621" t="s">
        <v>474</v>
      </c>
      <c r="C2621" t="s">
        <v>226</v>
      </c>
      <c r="D2621" t="s">
        <v>234</v>
      </c>
      <c r="E2621" t="s">
        <v>270</v>
      </c>
      <c r="F2621" t="s">
        <v>447</v>
      </c>
      <c r="G2621" s="8" t="s">
        <v>448</v>
      </c>
      <c r="H2621" t="s">
        <v>432</v>
      </c>
      <c r="I2621" s="7">
        <v>0</v>
      </c>
      <c r="L2621" s="7">
        <v>8239367205</v>
      </c>
      <c r="M2621" t="s">
        <v>458</v>
      </c>
    </row>
    <row r="2622" spans="1:13" x14ac:dyDescent="0.25">
      <c r="A2622" t="s">
        <v>701</v>
      </c>
      <c r="B2622" t="s">
        <v>474</v>
      </c>
      <c r="C2622" t="s">
        <v>226</v>
      </c>
      <c r="D2622" t="s">
        <v>235</v>
      </c>
      <c r="E2622" t="s">
        <v>270</v>
      </c>
      <c r="F2622" t="s">
        <v>447</v>
      </c>
      <c r="G2622" s="8" t="s">
        <v>448</v>
      </c>
      <c r="H2622" t="s">
        <v>432</v>
      </c>
      <c r="I2622" s="7">
        <v>0</v>
      </c>
      <c r="L2622" s="7">
        <v>7955312120</v>
      </c>
      <c r="M2622" t="s">
        <v>458</v>
      </c>
    </row>
    <row r="2623" spans="1:13" x14ac:dyDescent="0.25">
      <c r="A2623" t="s">
        <v>702</v>
      </c>
      <c r="B2623" t="s">
        <v>474</v>
      </c>
      <c r="C2623" t="s">
        <v>226</v>
      </c>
      <c r="D2623" t="s">
        <v>570</v>
      </c>
      <c r="E2623" t="s">
        <v>270</v>
      </c>
      <c r="F2623" t="s">
        <v>447</v>
      </c>
      <c r="G2623" s="8" t="s">
        <v>448</v>
      </c>
      <c r="H2623" t="s">
        <v>432</v>
      </c>
      <c r="I2623" s="7">
        <v>0</v>
      </c>
      <c r="L2623" s="7">
        <v>186808058</v>
      </c>
      <c r="M2623" t="s">
        <v>458</v>
      </c>
    </row>
    <row r="2624" spans="1:13" x14ac:dyDescent="0.25">
      <c r="A2624" t="s">
        <v>703</v>
      </c>
      <c r="B2624" t="s">
        <v>475</v>
      </c>
      <c r="C2624" t="s">
        <v>236</v>
      </c>
      <c r="D2624" t="s">
        <v>628</v>
      </c>
      <c r="E2624" t="s">
        <v>270</v>
      </c>
      <c r="F2624" t="s">
        <v>447</v>
      </c>
      <c r="G2624" s="8" t="s">
        <v>448</v>
      </c>
      <c r="H2624" t="s">
        <v>432</v>
      </c>
      <c r="I2624" s="7">
        <v>1941802</v>
      </c>
      <c r="L2624" s="7">
        <v>33391986272</v>
      </c>
      <c r="M2624" t="s">
        <v>458</v>
      </c>
    </row>
    <row r="2625" spans="1:13" x14ac:dyDescent="0.25">
      <c r="A2625" t="s">
        <v>704</v>
      </c>
      <c r="B2625" t="s">
        <v>475</v>
      </c>
      <c r="C2625" t="s">
        <v>236</v>
      </c>
      <c r="D2625" t="s">
        <v>629</v>
      </c>
      <c r="E2625" t="s">
        <v>270</v>
      </c>
      <c r="F2625" t="s">
        <v>447</v>
      </c>
      <c r="G2625" s="8" t="s">
        <v>448</v>
      </c>
      <c r="H2625" t="s">
        <v>432</v>
      </c>
      <c r="I2625" s="7">
        <v>1418311</v>
      </c>
      <c r="L2625" s="7">
        <v>28433897982</v>
      </c>
      <c r="M2625" t="s">
        <v>458</v>
      </c>
    </row>
    <row r="2626" spans="1:13" x14ac:dyDescent="0.25">
      <c r="A2626" t="s">
        <v>705</v>
      </c>
      <c r="B2626" t="s">
        <v>475</v>
      </c>
      <c r="C2626" t="s">
        <v>236</v>
      </c>
      <c r="D2626" t="s">
        <v>630</v>
      </c>
      <c r="E2626" t="s">
        <v>270</v>
      </c>
      <c r="F2626" t="s">
        <v>447</v>
      </c>
      <c r="G2626" s="8" t="s">
        <v>448</v>
      </c>
      <c r="H2626" t="s">
        <v>432</v>
      </c>
      <c r="I2626" s="7">
        <v>2474098</v>
      </c>
      <c r="L2626" s="7">
        <v>41655996484</v>
      </c>
      <c r="M2626" t="s">
        <v>458</v>
      </c>
    </row>
    <row r="2627" spans="1:13" x14ac:dyDescent="0.25">
      <c r="A2627" t="s">
        <v>706</v>
      </c>
      <c r="B2627" t="s">
        <v>475</v>
      </c>
      <c r="C2627" t="s">
        <v>236</v>
      </c>
      <c r="D2627" t="s">
        <v>631</v>
      </c>
      <c r="E2627" t="s">
        <v>270</v>
      </c>
      <c r="F2627" t="s">
        <v>447</v>
      </c>
      <c r="G2627" s="8" t="s">
        <v>448</v>
      </c>
      <c r="H2627" t="s">
        <v>432</v>
      </c>
      <c r="I2627" s="7">
        <v>475886</v>
      </c>
      <c r="L2627" s="7">
        <v>17683096128</v>
      </c>
      <c r="M2627" t="s">
        <v>458</v>
      </c>
    </row>
    <row r="2628" spans="1:13" x14ac:dyDescent="0.25">
      <c r="A2628" t="s">
        <v>707</v>
      </c>
      <c r="B2628" t="s">
        <v>475</v>
      </c>
      <c r="C2628" t="s">
        <v>236</v>
      </c>
      <c r="D2628" t="s">
        <v>632</v>
      </c>
      <c r="E2628" t="s">
        <v>269</v>
      </c>
      <c r="F2628" t="s">
        <v>447</v>
      </c>
      <c r="G2628" s="8" t="s">
        <v>448</v>
      </c>
      <c r="H2628" t="s">
        <v>432</v>
      </c>
      <c r="I2628" s="7">
        <v>1965442</v>
      </c>
      <c r="L2628" s="7">
        <v>38791266538</v>
      </c>
      <c r="M2628" t="s">
        <v>458</v>
      </c>
    </row>
    <row r="2629" spans="1:13" x14ac:dyDescent="0.25">
      <c r="A2629" t="s">
        <v>708</v>
      </c>
      <c r="B2629" t="s">
        <v>476</v>
      </c>
      <c r="C2629" t="s">
        <v>237</v>
      </c>
      <c r="D2629" t="s">
        <v>242</v>
      </c>
      <c r="E2629" t="s">
        <v>270</v>
      </c>
      <c r="F2629" t="s">
        <v>447</v>
      </c>
      <c r="G2629" s="8" t="s">
        <v>448</v>
      </c>
      <c r="H2629" t="s">
        <v>432</v>
      </c>
      <c r="I2629" s="7">
        <v>0</v>
      </c>
      <c r="L2629" s="7">
        <v>77422761</v>
      </c>
      <c r="M2629" t="s">
        <v>458</v>
      </c>
    </row>
    <row r="2630" spans="1:13" x14ac:dyDescent="0.25">
      <c r="A2630" t="s">
        <v>709</v>
      </c>
      <c r="B2630" t="s">
        <v>476</v>
      </c>
      <c r="C2630" t="s">
        <v>237</v>
      </c>
      <c r="D2630" t="s">
        <v>228</v>
      </c>
      <c r="E2630" t="s">
        <v>270</v>
      </c>
      <c r="F2630" t="s">
        <v>447</v>
      </c>
      <c r="G2630" s="8" t="s">
        <v>448</v>
      </c>
      <c r="H2630" t="s">
        <v>432</v>
      </c>
      <c r="I2630" s="7">
        <v>0</v>
      </c>
      <c r="L2630" s="7">
        <v>2672173342</v>
      </c>
      <c r="M2630" t="s">
        <v>458</v>
      </c>
    </row>
    <row r="2631" spans="1:13" x14ac:dyDescent="0.25">
      <c r="A2631" t="s">
        <v>710</v>
      </c>
      <c r="B2631" t="s">
        <v>476</v>
      </c>
      <c r="C2631" t="s">
        <v>237</v>
      </c>
      <c r="D2631" t="s">
        <v>464</v>
      </c>
      <c r="E2631" t="s">
        <v>270</v>
      </c>
      <c r="F2631" t="s">
        <v>447</v>
      </c>
      <c r="G2631" s="8" t="s">
        <v>448</v>
      </c>
      <c r="H2631" t="s">
        <v>432</v>
      </c>
      <c r="I2631" s="7">
        <v>0</v>
      </c>
      <c r="L2631" s="7">
        <v>1120256617</v>
      </c>
      <c r="M2631" t="s">
        <v>458</v>
      </c>
    </row>
    <row r="2632" spans="1:13" x14ac:dyDescent="0.25">
      <c r="A2632" t="s">
        <v>711</v>
      </c>
      <c r="B2632" t="s">
        <v>476</v>
      </c>
      <c r="C2632" t="s">
        <v>237</v>
      </c>
      <c r="D2632" t="s">
        <v>238</v>
      </c>
      <c r="E2632" t="s">
        <v>270</v>
      </c>
      <c r="F2632" t="s">
        <v>447</v>
      </c>
      <c r="G2632" s="8" t="s">
        <v>448</v>
      </c>
      <c r="H2632" t="s">
        <v>432</v>
      </c>
      <c r="I2632" s="7">
        <v>0</v>
      </c>
      <c r="L2632" s="7">
        <v>858542993</v>
      </c>
      <c r="M2632" t="s">
        <v>458</v>
      </c>
    </row>
    <row r="2633" spans="1:13" x14ac:dyDescent="0.25">
      <c r="A2633" t="s">
        <v>712</v>
      </c>
      <c r="B2633" t="s">
        <v>476</v>
      </c>
      <c r="C2633" t="s">
        <v>237</v>
      </c>
      <c r="D2633" t="s">
        <v>239</v>
      </c>
      <c r="E2633" t="s">
        <v>270</v>
      </c>
      <c r="F2633" t="s">
        <v>447</v>
      </c>
      <c r="G2633" s="8" t="s">
        <v>448</v>
      </c>
      <c r="H2633" t="s">
        <v>432</v>
      </c>
      <c r="I2633" s="7">
        <v>0</v>
      </c>
      <c r="L2633" s="7">
        <v>857579764</v>
      </c>
      <c r="M2633" t="s">
        <v>458</v>
      </c>
    </row>
    <row r="2634" spans="1:13" x14ac:dyDescent="0.25">
      <c r="A2634" t="s">
        <v>713</v>
      </c>
      <c r="B2634" t="s">
        <v>476</v>
      </c>
      <c r="C2634" t="s">
        <v>237</v>
      </c>
      <c r="D2634" t="s">
        <v>240</v>
      </c>
      <c r="E2634" t="s">
        <v>270</v>
      </c>
      <c r="F2634" t="s">
        <v>447</v>
      </c>
      <c r="G2634" s="8" t="s">
        <v>448</v>
      </c>
      <c r="H2634" t="s">
        <v>432</v>
      </c>
      <c r="I2634" s="7">
        <v>0</v>
      </c>
      <c r="L2634" s="7">
        <v>93471759</v>
      </c>
      <c r="M2634" t="s">
        <v>458</v>
      </c>
    </row>
    <row r="2635" spans="1:13" x14ac:dyDescent="0.25">
      <c r="A2635" t="s">
        <v>714</v>
      </c>
      <c r="B2635" t="s">
        <v>476</v>
      </c>
      <c r="C2635" t="s">
        <v>237</v>
      </c>
      <c r="D2635" t="s">
        <v>241</v>
      </c>
      <c r="E2635" t="s">
        <v>270</v>
      </c>
      <c r="F2635" t="s">
        <v>447</v>
      </c>
      <c r="G2635" s="8" t="s">
        <v>448</v>
      </c>
      <c r="H2635" t="s">
        <v>432</v>
      </c>
      <c r="I2635" s="7">
        <v>0</v>
      </c>
      <c r="L2635" s="7">
        <v>53446428</v>
      </c>
      <c r="M2635" t="s">
        <v>458</v>
      </c>
    </row>
    <row r="2636" spans="1:13" x14ac:dyDescent="0.25">
      <c r="A2636" t="s">
        <v>715</v>
      </c>
      <c r="B2636" t="s">
        <v>477</v>
      </c>
      <c r="C2636" t="s">
        <v>243</v>
      </c>
      <c r="D2636" t="s">
        <v>378</v>
      </c>
      <c r="E2636" t="s">
        <v>270</v>
      </c>
      <c r="F2636" t="s">
        <v>447</v>
      </c>
      <c r="G2636" s="8" t="s">
        <v>448</v>
      </c>
      <c r="H2636" t="s">
        <v>432</v>
      </c>
      <c r="I2636" s="7">
        <v>0</v>
      </c>
      <c r="L2636" s="7">
        <v>3795039921</v>
      </c>
      <c r="M2636" t="s">
        <v>458</v>
      </c>
    </row>
    <row r="2637" spans="1:13" x14ac:dyDescent="0.25">
      <c r="A2637" t="s">
        <v>716</v>
      </c>
      <c r="B2637" t="s">
        <v>477</v>
      </c>
      <c r="C2637" t="s">
        <v>243</v>
      </c>
      <c r="D2637" t="s">
        <v>360</v>
      </c>
      <c r="E2637" t="s">
        <v>270</v>
      </c>
      <c r="F2637" t="s">
        <v>447</v>
      </c>
      <c r="G2637" s="8" t="s">
        <v>448</v>
      </c>
      <c r="H2637" t="s">
        <v>432</v>
      </c>
      <c r="I2637" s="7">
        <v>0</v>
      </c>
      <c r="L2637" s="7">
        <v>4697527012</v>
      </c>
      <c r="M2637" t="s">
        <v>458</v>
      </c>
    </row>
    <row r="2638" spans="1:13" x14ac:dyDescent="0.25">
      <c r="A2638" t="s">
        <v>717</v>
      </c>
      <c r="B2638" t="s">
        <v>477</v>
      </c>
      <c r="C2638" t="s">
        <v>243</v>
      </c>
      <c r="D2638" t="s">
        <v>581</v>
      </c>
      <c r="E2638" t="s">
        <v>270</v>
      </c>
      <c r="F2638" t="s">
        <v>447</v>
      </c>
      <c r="G2638" s="8" t="s">
        <v>448</v>
      </c>
      <c r="H2638" t="s">
        <v>432</v>
      </c>
      <c r="I2638" s="7">
        <v>0</v>
      </c>
      <c r="L2638" s="7">
        <v>89940181951</v>
      </c>
      <c r="M2638" t="s">
        <v>458</v>
      </c>
    </row>
    <row r="2639" spans="1:13" x14ac:dyDescent="0.25">
      <c r="A2639" t="s">
        <v>718</v>
      </c>
      <c r="B2639" t="s">
        <v>246</v>
      </c>
      <c r="C2639" t="s">
        <v>246</v>
      </c>
      <c r="D2639" t="s">
        <v>203</v>
      </c>
      <c r="E2639" t="s">
        <v>269</v>
      </c>
      <c r="F2639" t="s">
        <v>447</v>
      </c>
      <c r="G2639" s="8" t="s">
        <v>448</v>
      </c>
      <c r="H2639" t="s">
        <v>432</v>
      </c>
      <c r="I2639" s="7">
        <v>0</v>
      </c>
      <c r="L2639" s="7">
        <v>42773601120</v>
      </c>
      <c r="M2639" t="s">
        <v>458</v>
      </c>
    </row>
    <row r="2640" spans="1:13" x14ac:dyDescent="0.25">
      <c r="A2640" t="s">
        <v>719</v>
      </c>
      <c r="B2640" t="s">
        <v>478</v>
      </c>
      <c r="C2640" t="s">
        <v>244</v>
      </c>
      <c r="D2640" t="s">
        <v>245</v>
      </c>
      <c r="E2640" t="s">
        <v>269</v>
      </c>
      <c r="F2640" t="s">
        <v>447</v>
      </c>
      <c r="G2640" s="8" t="s">
        <v>448</v>
      </c>
      <c r="H2640" t="s">
        <v>432</v>
      </c>
      <c r="I2640" s="7">
        <v>0</v>
      </c>
      <c r="L2640" s="7">
        <v>69558139000</v>
      </c>
      <c r="M2640" t="s">
        <v>458</v>
      </c>
    </row>
    <row r="2641" spans="1:13" x14ac:dyDescent="0.25">
      <c r="A2641" t="s">
        <v>720</v>
      </c>
      <c r="B2641" t="s">
        <v>478</v>
      </c>
      <c r="C2641" t="s">
        <v>244</v>
      </c>
      <c r="D2641" t="s">
        <v>460</v>
      </c>
      <c r="E2641" t="s">
        <v>269</v>
      </c>
      <c r="F2641" s="8" t="s">
        <v>447</v>
      </c>
      <c r="G2641" s="8" t="s">
        <v>448</v>
      </c>
      <c r="H2641" t="s">
        <v>432</v>
      </c>
      <c r="I2641" s="7">
        <v>0</v>
      </c>
      <c r="L2641" s="7">
        <v>40918920000</v>
      </c>
      <c r="M2641" t="s">
        <v>458</v>
      </c>
    </row>
    <row r="2642" spans="1:13" x14ac:dyDescent="0.25">
      <c r="A2642" t="s">
        <v>721</v>
      </c>
      <c r="B2642" t="s">
        <v>479</v>
      </c>
      <c r="C2642" t="s">
        <v>247</v>
      </c>
      <c r="D2642" t="s">
        <v>203</v>
      </c>
      <c r="E2642" t="s">
        <v>269</v>
      </c>
      <c r="F2642" s="8" t="s">
        <v>447</v>
      </c>
      <c r="G2642" s="8" t="s">
        <v>448</v>
      </c>
      <c r="H2642" t="s">
        <v>432</v>
      </c>
      <c r="I2642" s="7">
        <v>516000</v>
      </c>
      <c r="L2642" s="7">
        <v>20401799000</v>
      </c>
      <c r="M2642" t="s">
        <v>458</v>
      </c>
    </row>
    <row r="2643" spans="1:13" x14ac:dyDescent="0.25">
      <c r="A2643" t="s">
        <v>722</v>
      </c>
      <c r="B2643" t="s">
        <v>480</v>
      </c>
      <c r="C2643" t="s">
        <v>268</v>
      </c>
      <c r="D2643" t="s">
        <v>203</v>
      </c>
      <c r="E2643" t="s">
        <v>269</v>
      </c>
      <c r="F2643" s="8" t="s">
        <v>447</v>
      </c>
      <c r="G2643" s="8" t="s">
        <v>448</v>
      </c>
      <c r="H2643" t="s">
        <v>432</v>
      </c>
      <c r="I2643" s="7">
        <v>0</v>
      </c>
      <c r="L2643" s="7">
        <v>14029578005</v>
      </c>
      <c r="M2643" t="s">
        <v>458</v>
      </c>
    </row>
    <row r="2644" spans="1:13" x14ac:dyDescent="0.25">
      <c r="A2644" t="s">
        <v>723</v>
      </c>
      <c r="B2644" t="s">
        <v>481</v>
      </c>
      <c r="C2644" t="s">
        <v>248</v>
      </c>
      <c r="D2644" t="s">
        <v>203</v>
      </c>
      <c r="E2644" t="s">
        <v>269</v>
      </c>
      <c r="F2644" s="8" t="s">
        <v>447</v>
      </c>
      <c r="G2644" s="8" t="s">
        <v>448</v>
      </c>
      <c r="H2644" t="s">
        <v>432</v>
      </c>
      <c r="I2644" s="7">
        <v>581000</v>
      </c>
      <c r="L2644" s="7">
        <v>24360197000</v>
      </c>
      <c r="M2644" t="s">
        <v>458</v>
      </c>
    </row>
    <row r="2645" spans="1:13" x14ac:dyDescent="0.25">
      <c r="A2645" t="s">
        <v>724</v>
      </c>
      <c r="B2645" t="s">
        <v>482</v>
      </c>
      <c r="C2645" t="s">
        <v>249</v>
      </c>
      <c r="D2645" t="s">
        <v>203</v>
      </c>
      <c r="E2645" t="s">
        <v>269</v>
      </c>
      <c r="F2645" t="s">
        <v>447</v>
      </c>
      <c r="G2645" s="8" t="s">
        <v>448</v>
      </c>
      <c r="H2645" t="s">
        <v>432</v>
      </c>
      <c r="I2645" s="7">
        <v>775064</v>
      </c>
      <c r="L2645" s="7">
        <v>91622025169</v>
      </c>
      <c r="M2645" t="s">
        <v>458</v>
      </c>
    </row>
    <row r="2646" spans="1:13" x14ac:dyDescent="0.25">
      <c r="A2646" t="s">
        <v>725</v>
      </c>
      <c r="B2646" t="s">
        <v>330</v>
      </c>
      <c r="C2646" t="s">
        <v>250</v>
      </c>
      <c r="D2646" t="s">
        <v>252</v>
      </c>
      <c r="E2646" t="s">
        <v>270</v>
      </c>
      <c r="F2646" s="8" t="s">
        <v>447</v>
      </c>
      <c r="G2646" s="8" t="s">
        <v>448</v>
      </c>
      <c r="H2646" t="s">
        <v>432</v>
      </c>
      <c r="I2646" s="7">
        <v>0</v>
      </c>
      <c r="L2646" s="7">
        <v>10772268571</v>
      </c>
      <c r="M2646" t="s">
        <v>458</v>
      </c>
    </row>
    <row r="2647" spans="1:13" x14ac:dyDescent="0.25">
      <c r="A2647" t="s">
        <v>726</v>
      </c>
      <c r="B2647" t="s">
        <v>330</v>
      </c>
      <c r="C2647" t="s">
        <v>250</v>
      </c>
      <c r="D2647" t="s">
        <v>253</v>
      </c>
      <c r="E2647" t="s">
        <v>270</v>
      </c>
      <c r="F2647" t="s">
        <v>447</v>
      </c>
      <c r="G2647" s="8" t="s">
        <v>448</v>
      </c>
      <c r="H2647" t="s">
        <v>432</v>
      </c>
      <c r="I2647" s="7">
        <v>0</v>
      </c>
      <c r="L2647" s="7">
        <v>3480752374</v>
      </c>
      <c r="M2647" t="s">
        <v>458</v>
      </c>
    </row>
    <row r="2648" spans="1:13" x14ac:dyDescent="0.25">
      <c r="A2648" t="s">
        <v>727</v>
      </c>
      <c r="B2648" t="s">
        <v>330</v>
      </c>
      <c r="C2648" t="s">
        <v>250</v>
      </c>
      <c r="D2648" t="s">
        <v>254</v>
      </c>
      <c r="E2648" t="s">
        <v>270</v>
      </c>
      <c r="F2648" s="8" t="s">
        <v>447</v>
      </c>
      <c r="G2648" s="8" t="s">
        <v>448</v>
      </c>
      <c r="H2648" t="s">
        <v>432</v>
      </c>
      <c r="I2648" s="7">
        <v>1</v>
      </c>
      <c r="L2648" s="7">
        <v>13604302435</v>
      </c>
      <c r="M2648" t="s">
        <v>458</v>
      </c>
    </row>
    <row r="2649" spans="1:13" x14ac:dyDescent="0.25">
      <c r="A2649" t="s">
        <v>728</v>
      </c>
      <c r="B2649" t="s">
        <v>330</v>
      </c>
      <c r="C2649" t="s">
        <v>250</v>
      </c>
      <c r="D2649" t="s">
        <v>633</v>
      </c>
      <c r="E2649" t="s">
        <v>269</v>
      </c>
      <c r="F2649" t="s">
        <v>447</v>
      </c>
      <c r="G2649" s="8" t="s">
        <v>448</v>
      </c>
      <c r="H2649" t="s">
        <v>432</v>
      </c>
      <c r="I2649" s="7">
        <v>1352326</v>
      </c>
      <c r="L2649" s="7">
        <v>1140113184125</v>
      </c>
      <c r="M2649" t="s">
        <v>458</v>
      </c>
    </row>
    <row r="2650" spans="1:13" x14ac:dyDescent="0.25">
      <c r="A2650" t="s">
        <v>729</v>
      </c>
      <c r="B2650" t="s">
        <v>330</v>
      </c>
      <c r="C2650" t="s">
        <v>250</v>
      </c>
      <c r="D2650" t="s">
        <v>634</v>
      </c>
      <c r="E2650" t="s">
        <v>269</v>
      </c>
      <c r="F2650" t="s">
        <v>447</v>
      </c>
      <c r="G2650" s="8" t="s">
        <v>448</v>
      </c>
      <c r="H2650" t="s">
        <v>432</v>
      </c>
      <c r="I2650" s="7">
        <v>587105</v>
      </c>
      <c r="L2650" s="7">
        <v>237174933919</v>
      </c>
      <c r="M2650" t="s">
        <v>458</v>
      </c>
    </row>
    <row r="2651" spans="1:13" x14ac:dyDescent="0.25">
      <c r="A2651" t="s">
        <v>730</v>
      </c>
      <c r="B2651" t="s">
        <v>330</v>
      </c>
      <c r="C2651" t="s">
        <v>250</v>
      </c>
      <c r="D2651" t="s">
        <v>599</v>
      </c>
      <c r="E2651" t="s">
        <v>270</v>
      </c>
      <c r="F2651" t="s">
        <v>447</v>
      </c>
      <c r="G2651" s="8" t="s">
        <v>448</v>
      </c>
      <c r="H2651" t="s">
        <v>432</v>
      </c>
      <c r="I2651" s="7">
        <v>0</v>
      </c>
      <c r="L2651" s="7">
        <v>49186447</v>
      </c>
      <c r="M2651" t="s">
        <v>458</v>
      </c>
    </row>
    <row r="2652" spans="1:13" x14ac:dyDescent="0.25">
      <c r="A2652" t="s">
        <v>731</v>
      </c>
      <c r="B2652" t="s">
        <v>483</v>
      </c>
      <c r="C2652" t="s">
        <v>255</v>
      </c>
      <c r="D2652" t="s">
        <v>205</v>
      </c>
      <c r="E2652" t="s">
        <v>270</v>
      </c>
      <c r="F2652" s="8" t="s">
        <v>447</v>
      </c>
      <c r="G2652" s="8" t="s">
        <v>448</v>
      </c>
      <c r="H2652" t="s">
        <v>432</v>
      </c>
      <c r="I2652" s="7">
        <v>-608669</v>
      </c>
      <c r="L2652" s="7">
        <v>6917962126</v>
      </c>
      <c r="M2652" t="s">
        <v>458</v>
      </c>
    </row>
    <row r="2653" spans="1:13" x14ac:dyDescent="0.25">
      <c r="A2653" t="s">
        <v>732</v>
      </c>
      <c r="B2653" t="s">
        <v>483</v>
      </c>
      <c r="C2653" t="s">
        <v>255</v>
      </c>
      <c r="D2653" t="s">
        <v>203</v>
      </c>
      <c r="E2653" t="s">
        <v>269</v>
      </c>
      <c r="F2653" s="8" t="s">
        <v>447</v>
      </c>
      <c r="G2653" s="8" t="s">
        <v>448</v>
      </c>
      <c r="H2653" t="s">
        <v>432</v>
      </c>
      <c r="I2653" s="7">
        <v>-35191</v>
      </c>
      <c r="L2653" s="7">
        <v>2428869723</v>
      </c>
      <c r="M2653" t="s">
        <v>458</v>
      </c>
    </row>
    <row r="2654" spans="1:13" x14ac:dyDescent="0.25">
      <c r="A2654" t="s">
        <v>733</v>
      </c>
      <c r="B2654" t="s">
        <v>636</v>
      </c>
      <c r="C2654" t="s">
        <v>635</v>
      </c>
      <c r="D2654" t="s">
        <v>304</v>
      </c>
      <c r="E2654" t="s">
        <v>270</v>
      </c>
      <c r="F2654" s="8" t="s">
        <v>447</v>
      </c>
      <c r="G2654" s="8" t="s">
        <v>448</v>
      </c>
      <c r="H2654" t="s">
        <v>432</v>
      </c>
      <c r="I2654" s="7">
        <v>0</v>
      </c>
      <c r="L2654" s="7">
        <v>4565783313</v>
      </c>
      <c r="M2654" t="s">
        <v>458</v>
      </c>
    </row>
    <row r="2655" spans="1:13" x14ac:dyDescent="0.25">
      <c r="A2655" t="s">
        <v>734</v>
      </c>
      <c r="B2655" t="s">
        <v>636</v>
      </c>
      <c r="C2655" t="s">
        <v>635</v>
      </c>
      <c r="D2655" t="s">
        <v>303</v>
      </c>
      <c r="E2655" t="s">
        <v>270</v>
      </c>
      <c r="F2655" s="8" t="s">
        <v>447</v>
      </c>
      <c r="G2655" s="8" t="s">
        <v>448</v>
      </c>
      <c r="H2655" t="s">
        <v>432</v>
      </c>
      <c r="I2655" s="7">
        <v>0</v>
      </c>
      <c r="L2655" s="7">
        <v>3476303006</v>
      </c>
      <c r="M2655" t="s">
        <v>458</v>
      </c>
    </row>
    <row r="2656" spans="1:13" x14ac:dyDescent="0.25">
      <c r="A2656" t="s">
        <v>735</v>
      </c>
      <c r="B2656" t="s">
        <v>636</v>
      </c>
      <c r="C2656" t="s">
        <v>635</v>
      </c>
      <c r="D2656" t="s">
        <v>302</v>
      </c>
      <c r="E2656" t="s">
        <v>270</v>
      </c>
      <c r="F2656" s="8" t="s">
        <v>447</v>
      </c>
      <c r="G2656" s="8" t="s">
        <v>448</v>
      </c>
      <c r="H2656" t="s">
        <v>432</v>
      </c>
      <c r="I2656" s="7">
        <v>0</v>
      </c>
      <c r="L2656" s="7">
        <v>2100767205</v>
      </c>
      <c r="M2656" t="s">
        <v>458</v>
      </c>
    </row>
    <row r="2657" spans="1:13" x14ac:dyDescent="0.25">
      <c r="A2657" t="s">
        <v>736</v>
      </c>
      <c r="B2657" t="s">
        <v>636</v>
      </c>
      <c r="C2657" t="s">
        <v>635</v>
      </c>
      <c r="D2657" t="s">
        <v>205</v>
      </c>
      <c r="E2657" t="s">
        <v>270</v>
      </c>
      <c r="F2657" s="8" t="s">
        <v>447</v>
      </c>
      <c r="G2657" s="8" t="s">
        <v>448</v>
      </c>
      <c r="H2657" t="s">
        <v>432</v>
      </c>
      <c r="I2657" s="7">
        <v>0</v>
      </c>
      <c r="L2657" s="7">
        <v>20886055390</v>
      </c>
      <c r="M2657" t="s">
        <v>458</v>
      </c>
    </row>
    <row r="2658" spans="1:13" x14ac:dyDescent="0.25">
      <c r="A2658" t="s">
        <v>737</v>
      </c>
      <c r="B2658" t="s">
        <v>636</v>
      </c>
      <c r="C2658" t="s">
        <v>635</v>
      </c>
      <c r="D2658" t="s">
        <v>203</v>
      </c>
      <c r="E2658" t="s">
        <v>269</v>
      </c>
      <c r="F2658" t="s">
        <v>447</v>
      </c>
      <c r="G2658" s="8" t="s">
        <v>448</v>
      </c>
      <c r="H2658" t="s">
        <v>432</v>
      </c>
      <c r="I2658" s="7">
        <v>0</v>
      </c>
      <c r="L2658" s="7">
        <v>1256491994424</v>
      </c>
      <c r="M2658" t="s">
        <v>458</v>
      </c>
    </row>
    <row r="2659" spans="1:13" x14ac:dyDescent="0.25">
      <c r="A2659" t="s">
        <v>738</v>
      </c>
      <c r="B2659" t="s">
        <v>484</v>
      </c>
      <c r="C2659" t="s">
        <v>256</v>
      </c>
      <c r="D2659" t="s">
        <v>208</v>
      </c>
      <c r="E2659" t="s">
        <v>270</v>
      </c>
      <c r="F2659" t="s">
        <v>447</v>
      </c>
      <c r="G2659" s="8" t="s">
        <v>448</v>
      </c>
      <c r="H2659" t="s">
        <v>432</v>
      </c>
      <c r="I2659" s="7">
        <v>0</v>
      </c>
      <c r="L2659" s="7">
        <v>429346911</v>
      </c>
      <c r="M2659" t="s">
        <v>458</v>
      </c>
    </row>
    <row r="2660" spans="1:13" x14ac:dyDescent="0.25">
      <c r="A2660" t="s">
        <v>739</v>
      </c>
      <c r="B2660" t="s">
        <v>484</v>
      </c>
      <c r="C2660" t="s">
        <v>256</v>
      </c>
      <c r="D2660" t="s">
        <v>209</v>
      </c>
      <c r="E2660" t="s">
        <v>270</v>
      </c>
      <c r="F2660" t="s">
        <v>447</v>
      </c>
      <c r="G2660" s="8" t="s">
        <v>448</v>
      </c>
      <c r="H2660" t="s">
        <v>432</v>
      </c>
      <c r="I2660" s="7">
        <v>0</v>
      </c>
      <c r="L2660" s="7">
        <v>630379359</v>
      </c>
      <c r="M2660" t="s">
        <v>458</v>
      </c>
    </row>
    <row r="2661" spans="1:13" x14ac:dyDescent="0.25">
      <c r="A2661" t="s">
        <v>740</v>
      </c>
      <c r="B2661" t="s">
        <v>484</v>
      </c>
      <c r="C2661" t="s">
        <v>256</v>
      </c>
      <c r="D2661" t="s">
        <v>203</v>
      </c>
      <c r="E2661" t="s">
        <v>269</v>
      </c>
      <c r="F2661" t="s">
        <v>447</v>
      </c>
      <c r="G2661" s="8" t="s">
        <v>448</v>
      </c>
      <c r="H2661" t="s">
        <v>432</v>
      </c>
      <c r="I2661" s="7">
        <v>0</v>
      </c>
      <c r="L2661" s="7">
        <v>88224453830</v>
      </c>
      <c r="M2661" t="s">
        <v>458</v>
      </c>
    </row>
    <row r="2662" spans="1:13" x14ac:dyDescent="0.25">
      <c r="A2662" t="s">
        <v>741</v>
      </c>
      <c r="B2662" t="s">
        <v>485</v>
      </c>
      <c r="C2662" t="s">
        <v>257</v>
      </c>
      <c r="D2662" t="s">
        <v>258</v>
      </c>
      <c r="E2662" t="s">
        <v>270</v>
      </c>
      <c r="F2662" t="s">
        <v>447</v>
      </c>
      <c r="G2662" s="8" t="s">
        <v>448</v>
      </c>
      <c r="H2662" t="s">
        <v>432</v>
      </c>
      <c r="I2662" s="7">
        <v>0</v>
      </c>
      <c r="L2662" s="7">
        <v>2398957441</v>
      </c>
      <c r="M2662" t="s">
        <v>458</v>
      </c>
    </row>
    <row r="2663" spans="1:13" x14ac:dyDescent="0.25">
      <c r="A2663" t="s">
        <v>742</v>
      </c>
      <c r="B2663" t="s">
        <v>485</v>
      </c>
      <c r="C2663" t="s">
        <v>257</v>
      </c>
      <c r="D2663" t="s">
        <v>259</v>
      </c>
      <c r="E2663" t="s">
        <v>270</v>
      </c>
      <c r="F2663" t="s">
        <v>447</v>
      </c>
      <c r="G2663" s="8" t="s">
        <v>448</v>
      </c>
      <c r="H2663" t="s">
        <v>432</v>
      </c>
      <c r="I2663" s="7">
        <v>161081</v>
      </c>
      <c r="L2663" s="7">
        <v>87556207</v>
      </c>
      <c r="M2663" t="s">
        <v>458</v>
      </c>
    </row>
    <row r="2664" spans="1:13" x14ac:dyDescent="0.25">
      <c r="A2664" t="s">
        <v>743</v>
      </c>
      <c r="B2664" t="s">
        <v>485</v>
      </c>
      <c r="C2664" t="s">
        <v>257</v>
      </c>
      <c r="D2664" t="s">
        <v>260</v>
      </c>
      <c r="E2664" t="s">
        <v>270</v>
      </c>
      <c r="F2664" s="8" t="s">
        <v>447</v>
      </c>
      <c r="G2664" s="8" t="s">
        <v>448</v>
      </c>
      <c r="H2664" t="s">
        <v>432</v>
      </c>
      <c r="I2664" s="7">
        <v>267694</v>
      </c>
      <c r="L2664" s="7">
        <v>145097351</v>
      </c>
      <c r="M2664" t="s">
        <v>458</v>
      </c>
    </row>
    <row r="2665" spans="1:13" x14ac:dyDescent="0.25">
      <c r="A2665" t="s">
        <v>744</v>
      </c>
      <c r="B2665" t="s">
        <v>485</v>
      </c>
      <c r="C2665" t="s">
        <v>257</v>
      </c>
      <c r="D2665" t="s">
        <v>261</v>
      </c>
      <c r="E2665" t="s">
        <v>270</v>
      </c>
      <c r="F2665" s="8" t="s">
        <v>447</v>
      </c>
      <c r="G2665" s="8" t="s">
        <v>448</v>
      </c>
      <c r="H2665" t="s">
        <v>432</v>
      </c>
      <c r="I2665" s="7">
        <v>158236</v>
      </c>
      <c r="L2665" s="7">
        <v>88988160</v>
      </c>
      <c r="M2665" t="s">
        <v>458</v>
      </c>
    </row>
    <row r="2666" spans="1:13" x14ac:dyDescent="0.25">
      <c r="A2666" t="s">
        <v>745</v>
      </c>
      <c r="B2666" t="s">
        <v>486</v>
      </c>
      <c r="C2666" t="s">
        <v>262</v>
      </c>
      <c r="D2666" t="s">
        <v>263</v>
      </c>
      <c r="E2666" t="s">
        <v>270</v>
      </c>
      <c r="F2666" s="8" t="s">
        <v>447</v>
      </c>
      <c r="G2666" s="8" t="s">
        <v>448</v>
      </c>
      <c r="H2666" t="s">
        <v>432</v>
      </c>
      <c r="I2666" s="7">
        <v>0</v>
      </c>
      <c r="L2666" s="7">
        <v>27282552000</v>
      </c>
      <c r="M2666" t="s">
        <v>458</v>
      </c>
    </row>
    <row r="2667" spans="1:13" x14ac:dyDescent="0.25">
      <c r="A2667" t="s">
        <v>746</v>
      </c>
      <c r="B2667" t="s">
        <v>486</v>
      </c>
      <c r="C2667" t="s">
        <v>262</v>
      </c>
      <c r="D2667" t="s">
        <v>264</v>
      </c>
      <c r="E2667" t="s">
        <v>270</v>
      </c>
      <c r="F2667" t="s">
        <v>447</v>
      </c>
      <c r="G2667" s="8" t="s">
        <v>448</v>
      </c>
      <c r="H2667" t="s">
        <v>432</v>
      </c>
      <c r="I2667" s="7">
        <v>0</v>
      </c>
      <c r="L2667" s="7">
        <v>5427913000</v>
      </c>
      <c r="M2667" t="s">
        <v>458</v>
      </c>
    </row>
    <row r="2668" spans="1:13" x14ac:dyDescent="0.25">
      <c r="A2668" t="s">
        <v>747</v>
      </c>
      <c r="B2668" t="s">
        <v>486</v>
      </c>
      <c r="C2668" t="s">
        <v>262</v>
      </c>
      <c r="D2668" t="s">
        <v>265</v>
      </c>
      <c r="E2668" t="s">
        <v>270</v>
      </c>
      <c r="F2668" t="s">
        <v>447</v>
      </c>
      <c r="G2668" s="8" t="s">
        <v>448</v>
      </c>
      <c r="H2668" t="s">
        <v>432</v>
      </c>
      <c r="I2668" s="7">
        <v>0</v>
      </c>
      <c r="L2668" s="7">
        <v>950652000</v>
      </c>
      <c r="M2668" t="s">
        <v>458</v>
      </c>
    </row>
    <row r="2669" spans="1:13" x14ac:dyDescent="0.25">
      <c r="A2669" t="s">
        <v>748</v>
      </c>
      <c r="B2669" t="s">
        <v>486</v>
      </c>
      <c r="C2669" t="s">
        <v>262</v>
      </c>
      <c r="D2669" t="s">
        <v>203</v>
      </c>
      <c r="E2669" t="s">
        <v>269</v>
      </c>
      <c r="F2669" t="s">
        <v>447</v>
      </c>
      <c r="G2669" s="8" t="s">
        <v>448</v>
      </c>
      <c r="H2669" t="s">
        <v>432</v>
      </c>
      <c r="I2669" s="7">
        <v>786000</v>
      </c>
      <c r="L2669" s="7">
        <v>134097058000</v>
      </c>
      <c r="M2669" t="s">
        <v>458</v>
      </c>
    </row>
    <row r="2670" spans="1:13" x14ac:dyDescent="0.25">
      <c r="A2670" t="s">
        <v>749</v>
      </c>
      <c r="B2670" t="s">
        <v>332</v>
      </c>
      <c r="C2670" t="s">
        <v>266</v>
      </c>
      <c r="D2670" t="s">
        <v>267</v>
      </c>
      <c r="E2670" t="s">
        <v>270</v>
      </c>
      <c r="F2670" s="8" t="s">
        <v>447</v>
      </c>
      <c r="G2670" s="8" t="s">
        <v>448</v>
      </c>
      <c r="H2670" t="s">
        <v>432</v>
      </c>
      <c r="I2670" s="7">
        <v>0</v>
      </c>
      <c r="L2670" s="7">
        <v>2421364394</v>
      </c>
      <c r="M2670" t="s">
        <v>458</v>
      </c>
    </row>
    <row r="2671" spans="1:13" x14ac:dyDescent="0.25">
      <c r="A2671" t="s">
        <v>750</v>
      </c>
      <c r="B2671" t="s">
        <v>332</v>
      </c>
      <c r="C2671" t="s">
        <v>266</v>
      </c>
      <c r="D2671" t="s">
        <v>590</v>
      </c>
      <c r="E2671" t="s">
        <v>270</v>
      </c>
      <c r="F2671" s="8" t="s">
        <v>447</v>
      </c>
      <c r="G2671" s="8" t="s">
        <v>448</v>
      </c>
      <c r="H2671" t="s">
        <v>432</v>
      </c>
      <c r="I2671" s="7">
        <v>0</v>
      </c>
      <c r="L2671" s="7">
        <v>1946905414</v>
      </c>
      <c r="M2671" t="s">
        <v>458</v>
      </c>
    </row>
    <row r="2672" spans="1:13" x14ac:dyDescent="0.25">
      <c r="A2672" t="s">
        <v>751</v>
      </c>
      <c r="B2672" t="s">
        <v>332</v>
      </c>
      <c r="C2672" t="s">
        <v>266</v>
      </c>
      <c r="D2672" t="s">
        <v>582</v>
      </c>
      <c r="E2672" t="s">
        <v>270</v>
      </c>
      <c r="F2672" s="8" t="s">
        <v>447</v>
      </c>
      <c r="G2672" s="8" t="s">
        <v>448</v>
      </c>
      <c r="H2672" t="s">
        <v>432</v>
      </c>
      <c r="I2672" s="7">
        <v>0</v>
      </c>
      <c r="L2672" s="7">
        <v>102527329</v>
      </c>
      <c r="M2672" t="s">
        <v>458</v>
      </c>
    </row>
    <row r="2673" spans="1:13" x14ac:dyDescent="0.25">
      <c r="A2673" t="s">
        <v>752</v>
      </c>
      <c r="B2673" t="s">
        <v>332</v>
      </c>
      <c r="C2673" t="s">
        <v>266</v>
      </c>
      <c r="D2673" t="s">
        <v>203</v>
      </c>
      <c r="E2673" t="s">
        <v>269</v>
      </c>
      <c r="F2673" t="s">
        <v>447</v>
      </c>
      <c r="G2673" s="8" t="s">
        <v>448</v>
      </c>
      <c r="H2673" t="s">
        <v>432</v>
      </c>
      <c r="I2673" s="7">
        <v>0</v>
      </c>
      <c r="L2673" s="7">
        <v>260926476812</v>
      </c>
      <c r="M2673" t="s">
        <v>458</v>
      </c>
    </row>
    <row r="2674" spans="1:13" x14ac:dyDescent="0.25">
      <c r="A2674" t="s">
        <v>753</v>
      </c>
      <c r="B2674" t="s">
        <v>487</v>
      </c>
      <c r="C2674" t="s">
        <v>207</v>
      </c>
      <c r="D2674" t="s">
        <v>208</v>
      </c>
      <c r="E2674" t="s">
        <v>270</v>
      </c>
      <c r="F2674" t="s">
        <v>447</v>
      </c>
      <c r="G2674" s="8" t="s">
        <v>448</v>
      </c>
      <c r="H2674" t="s">
        <v>432</v>
      </c>
      <c r="I2674" s="7">
        <v>747</v>
      </c>
      <c r="L2674" s="7">
        <v>2389556713</v>
      </c>
      <c r="M2674" t="s">
        <v>458</v>
      </c>
    </row>
    <row r="2675" spans="1:13" x14ac:dyDescent="0.25">
      <c r="A2675" t="s">
        <v>754</v>
      </c>
      <c r="B2675" t="s">
        <v>487</v>
      </c>
      <c r="C2675" t="s">
        <v>207</v>
      </c>
      <c r="D2675" t="s">
        <v>209</v>
      </c>
      <c r="E2675" t="s">
        <v>270</v>
      </c>
      <c r="F2675" t="s">
        <v>447</v>
      </c>
      <c r="G2675" s="8" t="s">
        <v>448</v>
      </c>
      <c r="H2675" t="s">
        <v>432</v>
      </c>
      <c r="I2675" s="7">
        <v>6609</v>
      </c>
      <c r="L2675" s="7">
        <v>5701620841</v>
      </c>
      <c r="M2675" t="s">
        <v>458</v>
      </c>
    </row>
    <row r="2676" spans="1:13" x14ac:dyDescent="0.25">
      <c r="A2676" t="s">
        <v>755</v>
      </c>
      <c r="B2676" t="s">
        <v>487</v>
      </c>
      <c r="C2676" t="s">
        <v>207</v>
      </c>
      <c r="D2676" t="s">
        <v>210</v>
      </c>
      <c r="E2676" t="s">
        <v>270</v>
      </c>
      <c r="F2676" s="8" t="s">
        <v>447</v>
      </c>
      <c r="G2676" s="8" t="s">
        <v>448</v>
      </c>
      <c r="H2676" t="s">
        <v>432</v>
      </c>
      <c r="I2676" s="7">
        <v>0</v>
      </c>
      <c r="L2676" s="7">
        <v>326696832</v>
      </c>
      <c r="M2676" t="s">
        <v>458</v>
      </c>
    </row>
    <row r="2677" spans="1:13" x14ac:dyDescent="0.25">
      <c r="A2677" t="s">
        <v>756</v>
      </c>
      <c r="B2677" t="s">
        <v>487</v>
      </c>
      <c r="C2677" t="s">
        <v>207</v>
      </c>
      <c r="D2677" t="s">
        <v>211</v>
      </c>
      <c r="E2677" t="s">
        <v>269</v>
      </c>
      <c r="F2677" s="8" t="s">
        <v>447</v>
      </c>
      <c r="G2677" s="8" t="s">
        <v>448</v>
      </c>
      <c r="H2677" t="s">
        <v>432</v>
      </c>
      <c r="I2677" s="7">
        <v>5531588</v>
      </c>
      <c r="L2677" s="7">
        <v>370042694916</v>
      </c>
      <c r="M2677" t="s">
        <v>458</v>
      </c>
    </row>
    <row r="2678" spans="1:13" x14ac:dyDescent="0.25">
      <c r="A2678" t="s">
        <v>757</v>
      </c>
      <c r="B2678" t="s">
        <v>487</v>
      </c>
      <c r="C2678" t="s">
        <v>207</v>
      </c>
      <c r="D2678" t="s">
        <v>385</v>
      </c>
      <c r="E2678" t="s">
        <v>270</v>
      </c>
      <c r="F2678" s="8" t="s">
        <v>447</v>
      </c>
      <c r="G2678" s="8" t="s">
        <v>448</v>
      </c>
      <c r="H2678" t="s">
        <v>432</v>
      </c>
      <c r="I2678" s="7">
        <v>5098</v>
      </c>
      <c r="L2678" s="7">
        <v>777116048</v>
      </c>
      <c r="M2678" t="s">
        <v>458</v>
      </c>
    </row>
    <row r="2679" spans="1:13" x14ac:dyDescent="0.25">
      <c r="A2679" t="s">
        <v>659</v>
      </c>
      <c r="B2679" t="s">
        <v>468</v>
      </c>
      <c r="C2679" t="s">
        <v>0</v>
      </c>
      <c r="D2679" t="s">
        <v>200</v>
      </c>
      <c r="E2679" t="s">
        <v>270</v>
      </c>
      <c r="F2679" t="s">
        <v>451</v>
      </c>
      <c r="G2679" s="8" t="s">
        <v>358</v>
      </c>
      <c r="H2679" t="s">
        <v>311</v>
      </c>
      <c r="I2679" s="7">
        <v>268209</v>
      </c>
      <c r="L2679" s="7">
        <v>50185283716</v>
      </c>
      <c r="M2679" t="s">
        <v>458</v>
      </c>
    </row>
    <row r="2680" spans="1:13" x14ac:dyDescent="0.25">
      <c r="A2680" t="s">
        <v>660</v>
      </c>
      <c r="B2680" t="s">
        <v>468</v>
      </c>
      <c r="C2680" t="s">
        <v>0</v>
      </c>
      <c r="D2680" t="s">
        <v>201</v>
      </c>
      <c r="E2680" t="s">
        <v>270</v>
      </c>
      <c r="F2680" t="s">
        <v>451</v>
      </c>
      <c r="G2680" s="8" t="s">
        <v>358</v>
      </c>
      <c r="H2680" t="s">
        <v>311</v>
      </c>
      <c r="I2680" s="7">
        <v>762589</v>
      </c>
      <c r="L2680" s="7">
        <v>89599596613</v>
      </c>
      <c r="M2680" t="s">
        <v>458</v>
      </c>
    </row>
    <row r="2681" spans="1:13" x14ac:dyDescent="0.25">
      <c r="A2681" t="s">
        <v>661</v>
      </c>
      <c r="B2681" t="s">
        <v>468</v>
      </c>
      <c r="C2681" t="s">
        <v>0</v>
      </c>
      <c r="D2681" t="s">
        <v>202</v>
      </c>
      <c r="E2681" t="s">
        <v>270</v>
      </c>
      <c r="F2681" t="s">
        <v>451</v>
      </c>
      <c r="G2681" s="8" t="s">
        <v>358</v>
      </c>
      <c r="H2681" t="s">
        <v>311</v>
      </c>
      <c r="I2681" s="7">
        <v>926612</v>
      </c>
      <c r="L2681" s="7">
        <v>44497385600</v>
      </c>
      <c r="M2681" t="s">
        <v>458</v>
      </c>
    </row>
    <row r="2682" spans="1:13" x14ac:dyDescent="0.25">
      <c r="A2682" t="s">
        <v>662</v>
      </c>
      <c r="B2682" t="s">
        <v>468</v>
      </c>
      <c r="C2682" t="s">
        <v>0</v>
      </c>
      <c r="D2682" t="s">
        <v>308</v>
      </c>
      <c r="E2682" t="s">
        <v>270</v>
      </c>
      <c r="F2682" t="s">
        <v>451</v>
      </c>
      <c r="G2682" s="8" t="s">
        <v>358</v>
      </c>
      <c r="H2682" t="s">
        <v>311</v>
      </c>
      <c r="I2682" s="7">
        <v>166811</v>
      </c>
      <c r="L2682" s="7">
        <v>891110221</v>
      </c>
      <c r="M2682" t="s">
        <v>458</v>
      </c>
    </row>
    <row r="2683" spans="1:13" x14ac:dyDescent="0.25">
      <c r="A2683" t="s">
        <v>663</v>
      </c>
      <c r="B2683" t="s">
        <v>468</v>
      </c>
      <c r="C2683" t="s">
        <v>0</v>
      </c>
      <c r="D2683" t="s">
        <v>198</v>
      </c>
      <c r="E2683" t="s">
        <v>270</v>
      </c>
      <c r="F2683" t="s">
        <v>451</v>
      </c>
      <c r="G2683" s="8" t="s">
        <v>358</v>
      </c>
      <c r="H2683" t="s">
        <v>311</v>
      </c>
      <c r="I2683" s="7">
        <v>375608</v>
      </c>
      <c r="L2683" s="7">
        <v>1360016630</v>
      </c>
      <c r="M2683" t="s">
        <v>458</v>
      </c>
    </row>
    <row r="2684" spans="1:13" x14ac:dyDescent="0.25">
      <c r="A2684" t="s">
        <v>664</v>
      </c>
      <c r="B2684" t="s">
        <v>468</v>
      </c>
      <c r="C2684" t="s">
        <v>0</v>
      </c>
      <c r="D2684" t="s">
        <v>199</v>
      </c>
      <c r="E2684" t="s">
        <v>269</v>
      </c>
      <c r="F2684" t="s">
        <v>451</v>
      </c>
      <c r="G2684" s="8" t="s">
        <v>358</v>
      </c>
      <c r="H2684" t="s">
        <v>311</v>
      </c>
      <c r="I2684" s="7">
        <v>963996</v>
      </c>
      <c r="L2684" s="7">
        <v>195045422077</v>
      </c>
      <c r="M2684" t="s">
        <v>458</v>
      </c>
    </row>
    <row r="2685" spans="1:13" x14ac:dyDescent="0.25">
      <c r="A2685" t="s">
        <v>665</v>
      </c>
      <c r="B2685" t="s">
        <v>469</v>
      </c>
      <c r="C2685" t="s">
        <v>212</v>
      </c>
      <c r="D2685" t="s">
        <v>213</v>
      </c>
      <c r="E2685" t="s">
        <v>270</v>
      </c>
      <c r="F2685" s="8" t="s">
        <v>451</v>
      </c>
      <c r="G2685" s="8" t="s">
        <v>358</v>
      </c>
      <c r="H2685" t="s">
        <v>311</v>
      </c>
      <c r="I2685" s="7">
        <v>0</v>
      </c>
      <c r="L2685" s="7">
        <v>1209774000</v>
      </c>
      <c r="M2685" t="s">
        <v>458</v>
      </c>
    </row>
    <row r="2686" spans="1:13" x14ac:dyDescent="0.25">
      <c r="A2686" t="s">
        <v>666</v>
      </c>
      <c r="B2686" t="s">
        <v>469</v>
      </c>
      <c r="C2686" t="s">
        <v>212</v>
      </c>
      <c r="D2686" t="s">
        <v>214</v>
      </c>
      <c r="E2686" t="s">
        <v>270</v>
      </c>
      <c r="F2686" s="8" t="s">
        <v>451</v>
      </c>
      <c r="G2686" s="8" t="s">
        <v>358</v>
      </c>
      <c r="H2686" t="s">
        <v>311</v>
      </c>
      <c r="I2686" s="7">
        <v>0</v>
      </c>
      <c r="L2686" s="7">
        <v>10185099000</v>
      </c>
      <c r="M2686" t="s">
        <v>458</v>
      </c>
    </row>
    <row r="2687" spans="1:13" x14ac:dyDescent="0.25">
      <c r="A2687" t="s">
        <v>667</v>
      </c>
      <c r="B2687" t="s">
        <v>469</v>
      </c>
      <c r="C2687" t="s">
        <v>212</v>
      </c>
      <c r="D2687" t="s">
        <v>370</v>
      </c>
      <c r="E2687" t="s">
        <v>270</v>
      </c>
      <c r="F2687" s="8" t="s">
        <v>451</v>
      </c>
      <c r="G2687" s="8" t="s">
        <v>358</v>
      </c>
      <c r="H2687" t="s">
        <v>311</v>
      </c>
      <c r="I2687" s="7">
        <v>0</v>
      </c>
      <c r="L2687" s="7">
        <v>7250762000</v>
      </c>
      <c r="M2687" t="s">
        <v>458</v>
      </c>
    </row>
    <row r="2688" spans="1:13" x14ac:dyDescent="0.25">
      <c r="A2688" t="s">
        <v>668</v>
      </c>
      <c r="B2688" t="s">
        <v>469</v>
      </c>
      <c r="C2688" t="s">
        <v>212</v>
      </c>
      <c r="D2688" t="s">
        <v>365</v>
      </c>
      <c r="E2688" t="s">
        <v>270</v>
      </c>
      <c r="F2688" t="s">
        <v>451</v>
      </c>
      <c r="G2688" s="8" t="s">
        <v>358</v>
      </c>
      <c r="H2688" t="s">
        <v>311</v>
      </c>
      <c r="I2688" s="7">
        <v>3697000</v>
      </c>
      <c r="L2688" s="7">
        <v>22153880000</v>
      </c>
      <c r="M2688" t="s">
        <v>458</v>
      </c>
    </row>
    <row r="2689" spans="1:13" x14ac:dyDescent="0.25">
      <c r="A2689" t="s">
        <v>669</v>
      </c>
      <c r="B2689" t="s">
        <v>469</v>
      </c>
      <c r="C2689" t="s">
        <v>212</v>
      </c>
      <c r="D2689" t="s">
        <v>364</v>
      </c>
      <c r="E2689" t="s">
        <v>270</v>
      </c>
      <c r="F2689" t="s">
        <v>451</v>
      </c>
      <c r="G2689" s="8" t="s">
        <v>358</v>
      </c>
      <c r="H2689" t="s">
        <v>311</v>
      </c>
      <c r="I2689" s="7">
        <v>6786000</v>
      </c>
      <c r="L2689" s="7">
        <v>31842258000</v>
      </c>
      <c r="M2689" t="s">
        <v>458</v>
      </c>
    </row>
    <row r="2690" spans="1:13" x14ac:dyDescent="0.25">
      <c r="A2690" t="s">
        <v>670</v>
      </c>
      <c r="B2690" t="s">
        <v>469</v>
      </c>
      <c r="C2690" t="s">
        <v>212</v>
      </c>
      <c r="D2690" t="s">
        <v>573</v>
      </c>
      <c r="E2690" t="s">
        <v>270</v>
      </c>
      <c r="F2690" t="s">
        <v>451</v>
      </c>
      <c r="G2690" s="8" t="s">
        <v>358</v>
      </c>
      <c r="H2690" t="s">
        <v>311</v>
      </c>
      <c r="I2690" s="7">
        <v>0</v>
      </c>
      <c r="L2690" s="7">
        <v>16763779000</v>
      </c>
      <c r="M2690" t="s">
        <v>458</v>
      </c>
    </row>
    <row r="2691" spans="1:13" x14ac:dyDescent="0.25">
      <c r="A2691" t="s">
        <v>671</v>
      </c>
      <c r="B2691" t="s">
        <v>469</v>
      </c>
      <c r="C2691" t="s">
        <v>212</v>
      </c>
      <c r="D2691" t="s">
        <v>362</v>
      </c>
      <c r="E2691" t="s">
        <v>270</v>
      </c>
      <c r="F2691" t="s">
        <v>451</v>
      </c>
      <c r="G2691" s="8" t="s">
        <v>358</v>
      </c>
      <c r="H2691" t="s">
        <v>311</v>
      </c>
      <c r="I2691" s="7">
        <v>0</v>
      </c>
      <c r="L2691" s="7">
        <v>58491556000</v>
      </c>
      <c r="M2691" t="s">
        <v>458</v>
      </c>
    </row>
    <row r="2692" spans="1:13" x14ac:dyDescent="0.25">
      <c r="A2692" t="s">
        <v>672</v>
      </c>
      <c r="B2692" t="s">
        <v>470</v>
      </c>
      <c r="C2692" t="s">
        <v>292</v>
      </c>
      <c r="D2692" t="s">
        <v>307</v>
      </c>
      <c r="E2692" t="s">
        <v>270</v>
      </c>
      <c r="F2692" t="s">
        <v>451</v>
      </c>
      <c r="G2692" s="8" t="s">
        <v>358</v>
      </c>
      <c r="H2692" t="s">
        <v>311</v>
      </c>
      <c r="I2692" s="7">
        <v>9499987</v>
      </c>
      <c r="L2692" s="7">
        <v>9764336905</v>
      </c>
      <c r="M2692" t="s">
        <v>458</v>
      </c>
    </row>
    <row r="2693" spans="1:13" x14ac:dyDescent="0.25">
      <c r="A2693" t="s">
        <v>673</v>
      </c>
      <c r="B2693" t="s">
        <v>470</v>
      </c>
      <c r="C2693" t="s">
        <v>292</v>
      </c>
      <c r="D2693" t="s">
        <v>206</v>
      </c>
      <c r="E2693" t="s">
        <v>270</v>
      </c>
      <c r="F2693" t="s">
        <v>451</v>
      </c>
      <c r="G2693" s="8" t="s">
        <v>358</v>
      </c>
      <c r="H2693" t="s">
        <v>311</v>
      </c>
      <c r="I2693" s="7">
        <v>0</v>
      </c>
      <c r="L2693" s="7">
        <v>5411649516</v>
      </c>
      <c r="M2693" t="s">
        <v>458</v>
      </c>
    </row>
    <row r="2694" spans="1:13" x14ac:dyDescent="0.25">
      <c r="A2694" t="s">
        <v>674</v>
      </c>
      <c r="B2694" t="s">
        <v>470</v>
      </c>
      <c r="C2694" t="s">
        <v>292</v>
      </c>
      <c r="D2694" t="s">
        <v>203</v>
      </c>
      <c r="E2694" t="s">
        <v>269</v>
      </c>
      <c r="F2694" s="8" t="s">
        <v>451</v>
      </c>
      <c r="G2694" s="8" t="s">
        <v>358</v>
      </c>
      <c r="H2694" t="s">
        <v>311</v>
      </c>
      <c r="I2694" s="7">
        <v>2365692</v>
      </c>
      <c r="L2694" s="7">
        <v>599483569520</v>
      </c>
      <c r="M2694" t="s">
        <v>458</v>
      </c>
    </row>
    <row r="2695" spans="1:13" x14ac:dyDescent="0.25">
      <c r="A2695" t="s">
        <v>675</v>
      </c>
      <c r="B2695" t="s">
        <v>470</v>
      </c>
      <c r="C2695" t="s">
        <v>292</v>
      </c>
      <c r="D2695" t="s">
        <v>306</v>
      </c>
      <c r="E2695" t="s">
        <v>270</v>
      </c>
      <c r="F2695" s="8" t="s">
        <v>451</v>
      </c>
      <c r="G2695" s="8" t="s">
        <v>358</v>
      </c>
      <c r="H2695" t="s">
        <v>311</v>
      </c>
      <c r="I2695" s="7">
        <v>0</v>
      </c>
      <c r="L2695" s="7">
        <v>9122399685</v>
      </c>
      <c r="M2695" t="s">
        <v>458</v>
      </c>
    </row>
    <row r="2696" spans="1:13" x14ac:dyDescent="0.25">
      <c r="A2696" t="s">
        <v>676</v>
      </c>
      <c r="B2696" t="s">
        <v>331</v>
      </c>
      <c r="C2696" t="s">
        <v>215</v>
      </c>
      <c r="D2696" t="s">
        <v>251</v>
      </c>
      <c r="E2696" t="s">
        <v>269</v>
      </c>
      <c r="F2696" t="s">
        <v>451</v>
      </c>
      <c r="G2696" s="8" t="s">
        <v>358</v>
      </c>
      <c r="H2696" t="s">
        <v>311</v>
      </c>
      <c r="I2696" s="7">
        <v>0</v>
      </c>
      <c r="L2696" s="7">
        <v>310261377494</v>
      </c>
      <c r="M2696" t="s">
        <v>458</v>
      </c>
    </row>
    <row r="2697" spans="1:13" x14ac:dyDescent="0.25">
      <c r="A2697" t="s">
        <v>677</v>
      </c>
      <c r="B2697" t="s">
        <v>331</v>
      </c>
      <c r="C2697" t="s">
        <v>215</v>
      </c>
      <c r="D2697" t="s">
        <v>216</v>
      </c>
      <c r="E2697" t="s">
        <v>269</v>
      </c>
      <c r="F2697" t="s">
        <v>451</v>
      </c>
      <c r="G2697" s="8" t="s">
        <v>358</v>
      </c>
      <c r="H2697" t="s">
        <v>311</v>
      </c>
      <c r="I2697" s="7">
        <v>0</v>
      </c>
      <c r="L2697" s="7">
        <v>15226914126</v>
      </c>
      <c r="M2697" t="s">
        <v>458</v>
      </c>
    </row>
    <row r="2698" spans="1:13" x14ac:dyDescent="0.25">
      <c r="A2698" t="s">
        <v>678</v>
      </c>
      <c r="B2698" t="s">
        <v>331</v>
      </c>
      <c r="C2698" t="s">
        <v>215</v>
      </c>
      <c r="D2698" t="s">
        <v>217</v>
      </c>
      <c r="E2698" t="s">
        <v>269</v>
      </c>
      <c r="F2698" t="s">
        <v>451</v>
      </c>
      <c r="G2698" s="8" t="s">
        <v>358</v>
      </c>
      <c r="H2698" t="s">
        <v>311</v>
      </c>
      <c r="I2698" s="7">
        <v>0</v>
      </c>
      <c r="L2698" s="7">
        <v>67671087956</v>
      </c>
      <c r="M2698" t="s">
        <v>458</v>
      </c>
    </row>
    <row r="2699" spans="1:13" x14ac:dyDescent="0.25">
      <c r="A2699" t="s">
        <v>679</v>
      </c>
      <c r="B2699" t="s">
        <v>333</v>
      </c>
      <c r="C2699" t="s">
        <v>533</v>
      </c>
      <c r="D2699" t="s">
        <v>203</v>
      </c>
      <c r="E2699" t="s">
        <v>269</v>
      </c>
      <c r="F2699" t="s">
        <v>451</v>
      </c>
      <c r="G2699" s="8" t="s">
        <v>358</v>
      </c>
      <c r="H2699" t="s">
        <v>311</v>
      </c>
      <c r="I2699" s="7">
        <v>0</v>
      </c>
      <c r="L2699" s="7">
        <v>60695593000</v>
      </c>
      <c r="M2699" t="s">
        <v>458</v>
      </c>
    </row>
    <row r="2700" spans="1:13" x14ac:dyDescent="0.25">
      <c r="A2700" t="s">
        <v>680</v>
      </c>
      <c r="B2700" t="s">
        <v>471</v>
      </c>
      <c r="C2700" t="s">
        <v>219</v>
      </c>
      <c r="D2700" t="s">
        <v>203</v>
      </c>
      <c r="E2700" t="s">
        <v>269</v>
      </c>
      <c r="F2700" t="s">
        <v>451</v>
      </c>
      <c r="G2700" s="8" t="s">
        <v>358</v>
      </c>
      <c r="H2700" t="s">
        <v>311</v>
      </c>
      <c r="I2700" s="7">
        <v>40524598</v>
      </c>
      <c r="L2700" s="7">
        <v>278736778404</v>
      </c>
      <c r="M2700" t="s">
        <v>458</v>
      </c>
    </row>
    <row r="2701" spans="1:13" x14ac:dyDescent="0.25">
      <c r="A2701" t="s">
        <v>681</v>
      </c>
      <c r="B2701" t="s">
        <v>471</v>
      </c>
      <c r="C2701" t="s">
        <v>219</v>
      </c>
      <c r="D2701" t="s">
        <v>457</v>
      </c>
      <c r="E2701" t="s">
        <v>270</v>
      </c>
      <c r="F2701" t="s">
        <v>451</v>
      </c>
      <c r="G2701" s="8" t="s">
        <v>358</v>
      </c>
      <c r="H2701" t="s">
        <v>311</v>
      </c>
      <c r="I2701" s="7">
        <v>647350</v>
      </c>
      <c r="L2701" s="7">
        <v>150706287</v>
      </c>
      <c r="M2701" t="s">
        <v>458</v>
      </c>
    </row>
    <row r="2702" spans="1:13" x14ac:dyDescent="0.25">
      <c r="A2702" t="s">
        <v>682</v>
      </c>
      <c r="B2702" t="s">
        <v>471</v>
      </c>
      <c r="C2702" t="s">
        <v>219</v>
      </c>
      <c r="D2702" t="s">
        <v>381</v>
      </c>
      <c r="E2702" t="s">
        <v>270</v>
      </c>
      <c r="F2702" t="s">
        <v>451</v>
      </c>
      <c r="G2702" s="8" t="s">
        <v>358</v>
      </c>
      <c r="H2702" t="s">
        <v>311</v>
      </c>
      <c r="I2702" s="7">
        <v>2229323</v>
      </c>
      <c r="L2702" s="7">
        <v>1331924172</v>
      </c>
      <c r="M2702" t="s">
        <v>458</v>
      </c>
    </row>
    <row r="2703" spans="1:13" x14ac:dyDescent="0.25">
      <c r="A2703" t="s">
        <v>683</v>
      </c>
      <c r="B2703" t="s">
        <v>472</v>
      </c>
      <c r="C2703" t="s">
        <v>220</v>
      </c>
      <c r="D2703" t="s">
        <v>221</v>
      </c>
      <c r="E2703" t="s">
        <v>270</v>
      </c>
      <c r="F2703" t="s">
        <v>451</v>
      </c>
      <c r="G2703" s="8" t="s">
        <v>358</v>
      </c>
      <c r="H2703" t="s">
        <v>311</v>
      </c>
      <c r="I2703" s="7">
        <v>27305000</v>
      </c>
      <c r="L2703" s="7">
        <v>210379447000</v>
      </c>
      <c r="M2703" t="s">
        <v>458</v>
      </c>
    </row>
    <row r="2704" spans="1:13" x14ac:dyDescent="0.25">
      <c r="A2704" t="s">
        <v>684</v>
      </c>
      <c r="B2704" t="s">
        <v>472</v>
      </c>
      <c r="C2704" t="s">
        <v>220</v>
      </c>
      <c r="D2704" t="s">
        <v>222</v>
      </c>
      <c r="E2704" t="s">
        <v>270</v>
      </c>
      <c r="F2704" t="s">
        <v>451</v>
      </c>
      <c r="G2704" s="8" t="s">
        <v>358</v>
      </c>
      <c r="H2704" t="s">
        <v>311</v>
      </c>
      <c r="I2704" s="7">
        <v>2733000</v>
      </c>
      <c r="L2704" s="7">
        <v>35195197000</v>
      </c>
      <c r="M2704" t="s">
        <v>458</v>
      </c>
    </row>
    <row r="2705" spans="1:13" x14ac:dyDescent="0.25">
      <c r="A2705" t="s">
        <v>685</v>
      </c>
      <c r="B2705" t="s">
        <v>472</v>
      </c>
      <c r="C2705" t="s">
        <v>220</v>
      </c>
      <c r="D2705" t="s">
        <v>223</v>
      </c>
      <c r="E2705" t="s">
        <v>270</v>
      </c>
      <c r="F2705" t="s">
        <v>451</v>
      </c>
      <c r="G2705" s="8" t="s">
        <v>358</v>
      </c>
      <c r="H2705" t="s">
        <v>311</v>
      </c>
      <c r="I2705" s="7">
        <v>2422000</v>
      </c>
      <c r="L2705" s="7">
        <v>54187851000</v>
      </c>
      <c r="M2705" t="s">
        <v>458</v>
      </c>
    </row>
    <row r="2706" spans="1:13" x14ac:dyDescent="0.25">
      <c r="A2706" t="s">
        <v>686</v>
      </c>
      <c r="B2706" t="s">
        <v>472</v>
      </c>
      <c r="C2706" t="s">
        <v>220</v>
      </c>
      <c r="D2706" t="s">
        <v>224</v>
      </c>
      <c r="E2706" t="s">
        <v>270</v>
      </c>
      <c r="F2706" t="s">
        <v>451</v>
      </c>
      <c r="G2706" s="8" t="s">
        <v>358</v>
      </c>
      <c r="H2706" t="s">
        <v>311</v>
      </c>
      <c r="I2706" s="7">
        <v>178000</v>
      </c>
      <c r="L2706" s="7">
        <v>3835522000</v>
      </c>
      <c r="M2706" t="s">
        <v>458</v>
      </c>
    </row>
    <row r="2707" spans="1:13" x14ac:dyDescent="0.25">
      <c r="A2707" t="s">
        <v>687</v>
      </c>
      <c r="B2707" t="s">
        <v>472</v>
      </c>
      <c r="C2707" t="s">
        <v>220</v>
      </c>
      <c r="D2707" t="s">
        <v>305</v>
      </c>
      <c r="E2707" t="s">
        <v>270</v>
      </c>
      <c r="F2707" t="s">
        <v>451</v>
      </c>
      <c r="G2707" s="8" t="s">
        <v>358</v>
      </c>
      <c r="H2707" t="s">
        <v>311</v>
      </c>
      <c r="I2707" s="7">
        <v>0</v>
      </c>
      <c r="L2707" s="7">
        <v>0</v>
      </c>
      <c r="M2707" t="s">
        <v>458</v>
      </c>
    </row>
    <row r="2708" spans="1:13" x14ac:dyDescent="0.25">
      <c r="A2708" t="s">
        <v>688</v>
      </c>
      <c r="B2708" t="s">
        <v>472</v>
      </c>
      <c r="C2708" t="s">
        <v>220</v>
      </c>
      <c r="D2708" t="s">
        <v>203</v>
      </c>
      <c r="E2708" t="s">
        <v>269</v>
      </c>
      <c r="F2708" t="s">
        <v>451</v>
      </c>
      <c r="G2708" s="8" t="s">
        <v>358</v>
      </c>
      <c r="H2708" t="s">
        <v>311</v>
      </c>
      <c r="I2708" s="7">
        <v>107000</v>
      </c>
      <c r="L2708" s="7">
        <v>150910896000</v>
      </c>
      <c r="M2708" t="s">
        <v>458</v>
      </c>
    </row>
    <row r="2709" spans="1:13" x14ac:dyDescent="0.25">
      <c r="A2709" t="s">
        <v>689</v>
      </c>
      <c r="B2709" t="s">
        <v>473</v>
      </c>
      <c r="C2709" t="s">
        <v>225</v>
      </c>
      <c r="D2709" t="s">
        <v>366</v>
      </c>
      <c r="E2709" t="s">
        <v>270</v>
      </c>
      <c r="F2709" t="s">
        <v>451</v>
      </c>
      <c r="G2709" s="8" t="s">
        <v>358</v>
      </c>
      <c r="H2709" t="s">
        <v>311</v>
      </c>
      <c r="I2709" s="7">
        <v>0</v>
      </c>
      <c r="L2709" s="7">
        <v>3439632410</v>
      </c>
      <c r="M2709" t="s">
        <v>458</v>
      </c>
    </row>
    <row r="2710" spans="1:13" x14ac:dyDescent="0.25">
      <c r="A2710" t="s">
        <v>690</v>
      </c>
      <c r="B2710" t="s">
        <v>473</v>
      </c>
      <c r="C2710" t="s">
        <v>225</v>
      </c>
      <c r="D2710" t="s">
        <v>367</v>
      </c>
      <c r="E2710" t="s">
        <v>270</v>
      </c>
      <c r="F2710" t="s">
        <v>451</v>
      </c>
      <c r="G2710" s="8" t="s">
        <v>358</v>
      </c>
      <c r="H2710" t="s">
        <v>311</v>
      </c>
      <c r="I2710" s="7">
        <v>0</v>
      </c>
      <c r="L2710" s="7">
        <v>3601903742</v>
      </c>
      <c r="M2710" t="s">
        <v>458</v>
      </c>
    </row>
    <row r="2711" spans="1:13" x14ac:dyDescent="0.25">
      <c r="A2711" t="s">
        <v>691</v>
      </c>
      <c r="B2711" t="s">
        <v>473</v>
      </c>
      <c r="C2711" t="s">
        <v>225</v>
      </c>
      <c r="D2711" t="s">
        <v>373</v>
      </c>
      <c r="E2711" t="s">
        <v>270</v>
      </c>
      <c r="F2711" s="8" t="s">
        <v>451</v>
      </c>
      <c r="G2711" s="8" t="s">
        <v>358</v>
      </c>
      <c r="H2711" t="s">
        <v>311</v>
      </c>
      <c r="I2711" s="7">
        <v>0</v>
      </c>
      <c r="L2711" s="7">
        <v>2032897322</v>
      </c>
      <c r="M2711" t="s">
        <v>458</v>
      </c>
    </row>
    <row r="2712" spans="1:13" x14ac:dyDescent="0.25">
      <c r="A2712" t="s">
        <v>692</v>
      </c>
      <c r="B2712" t="s">
        <v>473</v>
      </c>
      <c r="C2712" t="s">
        <v>225</v>
      </c>
      <c r="D2712" t="s">
        <v>203</v>
      </c>
      <c r="E2712" t="s">
        <v>269</v>
      </c>
      <c r="F2712" s="8" t="s">
        <v>451</v>
      </c>
      <c r="G2712" s="8" t="s">
        <v>358</v>
      </c>
      <c r="H2712" t="s">
        <v>311</v>
      </c>
      <c r="I2712" s="7">
        <v>0</v>
      </c>
      <c r="L2712" s="7">
        <v>983182712065</v>
      </c>
      <c r="M2712" t="s">
        <v>458</v>
      </c>
    </row>
    <row r="2713" spans="1:13" x14ac:dyDescent="0.25">
      <c r="A2713" t="s">
        <v>693</v>
      </c>
      <c r="B2713" t="s">
        <v>474</v>
      </c>
      <c r="C2713" t="s">
        <v>226</v>
      </c>
      <c r="D2713" t="s">
        <v>227</v>
      </c>
      <c r="E2713" t="s">
        <v>270</v>
      </c>
      <c r="F2713" s="8" t="s">
        <v>451</v>
      </c>
      <c r="G2713" s="8" t="s">
        <v>358</v>
      </c>
      <c r="H2713" t="s">
        <v>311</v>
      </c>
      <c r="I2713" s="7">
        <v>294908</v>
      </c>
      <c r="L2713" s="7">
        <v>1565286544</v>
      </c>
      <c r="M2713" t="s">
        <v>458</v>
      </c>
    </row>
    <row r="2714" spans="1:13" x14ac:dyDescent="0.25">
      <c r="A2714" t="s">
        <v>694</v>
      </c>
      <c r="B2714" t="s">
        <v>474</v>
      </c>
      <c r="C2714" t="s">
        <v>226</v>
      </c>
      <c r="D2714" t="s">
        <v>301</v>
      </c>
      <c r="E2714" t="s">
        <v>270</v>
      </c>
      <c r="F2714" t="s">
        <v>451</v>
      </c>
      <c r="G2714" s="8" t="s">
        <v>358</v>
      </c>
      <c r="H2714" t="s">
        <v>311</v>
      </c>
      <c r="I2714" s="7">
        <v>2323863</v>
      </c>
      <c r="L2714" s="7">
        <v>4154359457</v>
      </c>
      <c r="M2714" t="s">
        <v>458</v>
      </c>
    </row>
    <row r="2715" spans="1:13" x14ac:dyDescent="0.25">
      <c r="A2715" t="s">
        <v>695</v>
      </c>
      <c r="B2715" t="s">
        <v>474</v>
      </c>
      <c r="C2715" t="s">
        <v>226</v>
      </c>
      <c r="D2715" t="s">
        <v>229</v>
      </c>
      <c r="E2715" t="s">
        <v>270</v>
      </c>
      <c r="F2715" t="s">
        <v>451</v>
      </c>
      <c r="G2715" s="8" t="s">
        <v>358</v>
      </c>
      <c r="H2715" t="s">
        <v>311</v>
      </c>
      <c r="I2715" s="7">
        <v>0</v>
      </c>
      <c r="L2715" s="7">
        <v>4178737190</v>
      </c>
      <c r="M2715" t="s">
        <v>458</v>
      </c>
    </row>
    <row r="2716" spans="1:13" x14ac:dyDescent="0.25">
      <c r="A2716" t="s">
        <v>696</v>
      </c>
      <c r="B2716" t="s">
        <v>474</v>
      </c>
      <c r="C2716" t="s">
        <v>226</v>
      </c>
      <c r="D2716" t="s">
        <v>230</v>
      </c>
      <c r="E2716" t="s">
        <v>270</v>
      </c>
      <c r="F2716" t="s">
        <v>451</v>
      </c>
      <c r="G2716" s="8" t="s">
        <v>358</v>
      </c>
      <c r="H2716" t="s">
        <v>311</v>
      </c>
      <c r="I2716" s="7">
        <v>0</v>
      </c>
      <c r="L2716" s="7">
        <v>46078829939</v>
      </c>
      <c r="M2716" t="s">
        <v>458</v>
      </c>
    </row>
    <row r="2717" spans="1:13" x14ac:dyDescent="0.25">
      <c r="A2717" t="s">
        <v>697</v>
      </c>
      <c r="B2717" t="s">
        <v>474</v>
      </c>
      <c r="C2717" t="s">
        <v>226</v>
      </c>
      <c r="D2717" t="s">
        <v>231</v>
      </c>
      <c r="E2717" t="s">
        <v>270</v>
      </c>
      <c r="F2717" t="s">
        <v>451</v>
      </c>
      <c r="G2717" s="8" t="s">
        <v>358</v>
      </c>
      <c r="H2717" t="s">
        <v>311</v>
      </c>
      <c r="I2717" s="7">
        <v>994983</v>
      </c>
      <c r="L2717" s="7">
        <v>733170416</v>
      </c>
      <c r="M2717" t="s">
        <v>458</v>
      </c>
    </row>
    <row r="2718" spans="1:13" x14ac:dyDescent="0.25">
      <c r="A2718" t="s">
        <v>698</v>
      </c>
      <c r="B2718" t="s">
        <v>474</v>
      </c>
      <c r="C2718" t="s">
        <v>226</v>
      </c>
      <c r="D2718" t="s">
        <v>232</v>
      </c>
      <c r="E2718" t="s">
        <v>270</v>
      </c>
      <c r="F2718" t="s">
        <v>451</v>
      </c>
      <c r="G2718" s="8" t="s">
        <v>358</v>
      </c>
      <c r="H2718" t="s">
        <v>311</v>
      </c>
      <c r="I2718" s="7">
        <v>5026949</v>
      </c>
      <c r="L2718" s="7">
        <v>4596812359</v>
      </c>
      <c r="M2718" t="s">
        <v>458</v>
      </c>
    </row>
    <row r="2719" spans="1:13" x14ac:dyDescent="0.25">
      <c r="A2719" t="s">
        <v>699</v>
      </c>
      <c r="B2719" t="s">
        <v>474</v>
      </c>
      <c r="C2719" t="s">
        <v>226</v>
      </c>
      <c r="D2719" t="s">
        <v>233</v>
      </c>
      <c r="E2719" t="s">
        <v>270</v>
      </c>
      <c r="F2719" t="s">
        <v>451</v>
      </c>
      <c r="G2719" s="8" t="s">
        <v>358</v>
      </c>
      <c r="H2719" t="s">
        <v>311</v>
      </c>
      <c r="I2719" s="7">
        <v>6868390</v>
      </c>
      <c r="L2719" s="7">
        <v>6739103718</v>
      </c>
      <c r="M2719" t="s">
        <v>458</v>
      </c>
    </row>
    <row r="2720" spans="1:13" x14ac:dyDescent="0.25">
      <c r="A2720" t="s">
        <v>700</v>
      </c>
      <c r="B2720" t="s">
        <v>474</v>
      </c>
      <c r="C2720" t="s">
        <v>226</v>
      </c>
      <c r="D2720" t="s">
        <v>234</v>
      </c>
      <c r="E2720" t="s">
        <v>270</v>
      </c>
      <c r="F2720" t="s">
        <v>451</v>
      </c>
      <c r="G2720" s="8" t="s">
        <v>358</v>
      </c>
      <c r="H2720" t="s">
        <v>311</v>
      </c>
      <c r="I2720" s="7">
        <v>6798655</v>
      </c>
      <c r="L2720" s="7">
        <v>8239367205</v>
      </c>
      <c r="M2720" t="s">
        <v>458</v>
      </c>
    </row>
    <row r="2721" spans="1:13" x14ac:dyDescent="0.25">
      <c r="A2721" t="s">
        <v>701</v>
      </c>
      <c r="B2721" t="s">
        <v>474</v>
      </c>
      <c r="C2721" t="s">
        <v>226</v>
      </c>
      <c r="D2721" t="s">
        <v>235</v>
      </c>
      <c r="E2721" t="s">
        <v>270</v>
      </c>
      <c r="F2721" t="s">
        <v>451</v>
      </c>
      <c r="G2721" s="8" t="s">
        <v>358</v>
      </c>
      <c r="H2721" t="s">
        <v>311</v>
      </c>
      <c r="I2721" s="7">
        <v>5201078</v>
      </c>
      <c r="L2721" s="7">
        <v>7955312120</v>
      </c>
      <c r="M2721" t="s">
        <v>458</v>
      </c>
    </row>
    <row r="2722" spans="1:13" x14ac:dyDescent="0.25">
      <c r="A2722" t="s">
        <v>702</v>
      </c>
      <c r="B2722" t="s">
        <v>474</v>
      </c>
      <c r="C2722" t="s">
        <v>226</v>
      </c>
      <c r="D2722" t="s">
        <v>570</v>
      </c>
      <c r="E2722" t="s">
        <v>270</v>
      </c>
      <c r="F2722" t="s">
        <v>451</v>
      </c>
      <c r="G2722" s="8" t="s">
        <v>358</v>
      </c>
      <c r="H2722" t="s">
        <v>311</v>
      </c>
      <c r="I2722" s="7">
        <v>27275</v>
      </c>
      <c r="L2722" s="7">
        <v>186808058</v>
      </c>
      <c r="M2722" t="s">
        <v>458</v>
      </c>
    </row>
    <row r="2723" spans="1:13" x14ac:dyDescent="0.25">
      <c r="A2723" t="s">
        <v>703</v>
      </c>
      <c r="B2723" t="s">
        <v>475</v>
      </c>
      <c r="C2723" t="s">
        <v>236</v>
      </c>
      <c r="D2723" t="s">
        <v>628</v>
      </c>
      <c r="E2723" t="s">
        <v>270</v>
      </c>
      <c r="F2723" t="s">
        <v>451</v>
      </c>
      <c r="G2723" s="8" t="s">
        <v>358</v>
      </c>
      <c r="H2723" t="s">
        <v>311</v>
      </c>
      <c r="I2723" s="7">
        <v>0</v>
      </c>
      <c r="L2723" s="7">
        <v>33391986272</v>
      </c>
      <c r="M2723" t="s">
        <v>458</v>
      </c>
    </row>
    <row r="2724" spans="1:13" x14ac:dyDescent="0.25">
      <c r="A2724" t="s">
        <v>704</v>
      </c>
      <c r="B2724" t="s">
        <v>475</v>
      </c>
      <c r="C2724" t="s">
        <v>236</v>
      </c>
      <c r="D2724" t="s">
        <v>629</v>
      </c>
      <c r="E2724" t="s">
        <v>270</v>
      </c>
      <c r="F2724" t="s">
        <v>451</v>
      </c>
      <c r="G2724" s="8" t="s">
        <v>358</v>
      </c>
      <c r="H2724" t="s">
        <v>311</v>
      </c>
      <c r="I2724" s="7">
        <v>0</v>
      </c>
      <c r="L2724" s="7">
        <v>28433897982</v>
      </c>
      <c r="M2724" t="s">
        <v>458</v>
      </c>
    </row>
    <row r="2725" spans="1:13" x14ac:dyDescent="0.25">
      <c r="A2725" t="s">
        <v>705</v>
      </c>
      <c r="B2725" t="s">
        <v>475</v>
      </c>
      <c r="C2725" t="s">
        <v>236</v>
      </c>
      <c r="D2725" t="s">
        <v>630</v>
      </c>
      <c r="E2725" t="s">
        <v>270</v>
      </c>
      <c r="F2725" t="s">
        <v>451</v>
      </c>
      <c r="G2725" s="8" t="s">
        <v>358</v>
      </c>
      <c r="H2725" t="s">
        <v>311</v>
      </c>
      <c r="I2725" s="7">
        <v>0</v>
      </c>
      <c r="L2725" s="7">
        <v>41655996484</v>
      </c>
      <c r="M2725" t="s">
        <v>458</v>
      </c>
    </row>
    <row r="2726" spans="1:13" x14ac:dyDescent="0.25">
      <c r="A2726" t="s">
        <v>706</v>
      </c>
      <c r="B2726" t="s">
        <v>475</v>
      </c>
      <c r="C2726" t="s">
        <v>236</v>
      </c>
      <c r="D2726" t="s">
        <v>631</v>
      </c>
      <c r="E2726" t="s">
        <v>270</v>
      </c>
      <c r="F2726" t="s">
        <v>451</v>
      </c>
      <c r="G2726" s="8" t="s">
        <v>358</v>
      </c>
      <c r="H2726" t="s">
        <v>311</v>
      </c>
      <c r="I2726" s="7">
        <v>0</v>
      </c>
      <c r="L2726" s="7">
        <v>17683096128</v>
      </c>
      <c r="M2726" t="s">
        <v>458</v>
      </c>
    </row>
    <row r="2727" spans="1:13" x14ac:dyDescent="0.25">
      <c r="A2727" t="s">
        <v>707</v>
      </c>
      <c r="B2727" t="s">
        <v>475</v>
      </c>
      <c r="C2727" t="s">
        <v>236</v>
      </c>
      <c r="D2727" t="s">
        <v>632</v>
      </c>
      <c r="E2727" t="s">
        <v>269</v>
      </c>
      <c r="F2727" t="s">
        <v>451</v>
      </c>
      <c r="G2727" s="8" t="s">
        <v>358</v>
      </c>
      <c r="H2727" t="s">
        <v>311</v>
      </c>
      <c r="I2727" s="7">
        <v>0</v>
      </c>
      <c r="L2727" s="7">
        <v>38791266538</v>
      </c>
      <c r="M2727" t="s">
        <v>458</v>
      </c>
    </row>
    <row r="2728" spans="1:13" x14ac:dyDescent="0.25">
      <c r="A2728" t="s">
        <v>708</v>
      </c>
      <c r="B2728" t="s">
        <v>476</v>
      </c>
      <c r="C2728" t="s">
        <v>237</v>
      </c>
      <c r="D2728" t="s">
        <v>242</v>
      </c>
      <c r="E2728" t="s">
        <v>270</v>
      </c>
      <c r="F2728" t="s">
        <v>451</v>
      </c>
      <c r="G2728" s="8" t="s">
        <v>358</v>
      </c>
      <c r="H2728" t="s">
        <v>311</v>
      </c>
      <c r="I2728" s="7">
        <v>0</v>
      </c>
      <c r="L2728" s="7">
        <v>77422761</v>
      </c>
      <c r="M2728" t="s">
        <v>458</v>
      </c>
    </row>
    <row r="2729" spans="1:13" x14ac:dyDescent="0.25">
      <c r="A2729" t="s">
        <v>709</v>
      </c>
      <c r="B2729" t="s">
        <v>476</v>
      </c>
      <c r="C2729" t="s">
        <v>237</v>
      </c>
      <c r="D2729" t="s">
        <v>228</v>
      </c>
      <c r="E2729" t="s">
        <v>270</v>
      </c>
      <c r="F2729" t="s">
        <v>451</v>
      </c>
      <c r="G2729" s="8" t="s">
        <v>358</v>
      </c>
      <c r="H2729" t="s">
        <v>311</v>
      </c>
      <c r="I2729" s="7">
        <v>0</v>
      </c>
      <c r="L2729" s="7">
        <v>2672173342</v>
      </c>
      <c r="M2729" t="s">
        <v>458</v>
      </c>
    </row>
    <row r="2730" spans="1:13" x14ac:dyDescent="0.25">
      <c r="A2730" t="s">
        <v>710</v>
      </c>
      <c r="B2730" t="s">
        <v>476</v>
      </c>
      <c r="C2730" t="s">
        <v>237</v>
      </c>
      <c r="D2730" t="s">
        <v>464</v>
      </c>
      <c r="E2730" t="s">
        <v>270</v>
      </c>
      <c r="F2730" t="s">
        <v>451</v>
      </c>
      <c r="G2730" s="8" t="s">
        <v>358</v>
      </c>
      <c r="H2730" t="s">
        <v>311</v>
      </c>
      <c r="I2730" s="7">
        <v>0</v>
      </c>
      <c r="L2730" s="7">
        <v>1120256617</v>
      </c>
      <c r="M2730" t="s">
        <v>458</v>
      </c>
    </row>
    <row r="2731" spans="1:13" x14ac:dyDescent="0.25">
      <c r="A2731" t="s">
        <v>711</v>
      </c>
      <c r="B2731" t="s">
        <v>476</v>
      </c>
      <c r="C2731" t="s">
        <v>237</v>
      </c>
      <c r="D2731" t="s">
        <v>238</v>
      </c>
      <c r="E2731" t="s">
        <v>270</v>
      </c>
      <c r="F2731" t="s">
        <v>451</v>
      </c>
      <c r="G2731" s="8" t="s">
        <v>358</v>
      </c>
      <c r="H2731" t="s">
        <v>311</v>
      </c>
      <c r="I2731" s="7">
        <v>0</v>
      </c>
      <c r="L2731" s="7">
        <v>858542993</v>
      </c>
      <c r="M2731" t="s">
        <v>458</v>
      </c>
    </row>
    <row r="2732" spans="1:13" x14ac:dyDescent="0.25">
      <c r="A2732" t="s">
        <v>712</v>
      </c>
      <c r="B2732" t="s">
        <v>476</v>
      </c>
      <c r="C2732" t="s">
        <v>237</v>
      </c>
      <c r="D2732" t="s">
        <v>239</v>
      </c>
      <c r="E2732" t="s">
        <v>270</v>
      </c>
      <c r="F2732" t="s">
        <v>451</v>
      </c>
      <c r="G2732" s="8" t="s">
        <v>358</v>
      </c>
      <c r="H2732" t="s">
        <v>311</v>
      </c>
      <c r="I2732" s="7">
        <v>0</v>
      </c>
      <c r="L2732" s="7">
        <v>857579764</v>
      </c>
      <c r="M2732" t="s">
        <v>458</v>
      </c>
    </row>
    <row r="2733" spans="1:13" x14ac:dyDescent="0.25">
      <c r="A2733" t="s">
        <v>713</v>
      </c>
      <c r="B2733" t="s">
        <v>476</v>
      </c>
      <c r="C2733" t="s">
        <v>237</v>
      </c>
      <c r="D2733" t="s">
        <v>240</v>
      </c>
      <c r="E2733" t="s">
        <v>270</v>
      </c>
      <c r="F2733" t="s">
        <v>451</v>
      </c>
      <c r="G2733" s="8" t="s">
        <v>358</v>
      </c>
      <c r="H2733" t="s">
        <v>311</v>
      </c>
      <c r="I2733" s="7">
        <v>0</v>
      </c>
      <c r="L2733" s="7">
        <v>93471759</v>
      </c>
      <c r="M2733" t="s">
        <v>458</v>
      </c>
    </row>
    <row r="2734" spans="1:13" x14ac:dyDescent="0.25">
      <c r="A2734" t="s">
        <v>714</v>
      </c>
      <c r="B2734" t="s">
        <v>476</v>
      </c>
      <c r="C2734" t="s">
        <v>237</v>
      </c>
      <c r="D2734" t="s">
        <v>241</v>
      </c>
      <c r="E2734" t="s">
        <v>270</v>
      </c>
      <c r="F2734" t="s">
        <v>451</v>
      </c>
      <c r="G2734" s="8" t="s">
        <v>358</v>
      </c>
      <c r="H2734" t="s">
        <v>311</v>
      </c>
      <c r="I2734" s="7">
        <v>0</v>
      </c>
      <c r="L2734" s="7">
        <v>53446428</v>
      </c>
      <c r="M2734" t="s">
        <v>458</v>
      </c>
    </row>
    <row r="2735" spans="1:13" x14ac:dyDescent="0.25">
      <c r="A2735" t="s">
        <v>715</v>
      </c>
      <c r="B2735" t="s">
        <v>477</v>
      </c>
      <c r="C2735" t="s">
        <v>243</v>
      </c>
      <c r="D2735" t="s">
        <v>378</v>
      </c>
      <c r="E2735" t="s">
        <v>270</v>
      </c>
      <c r="F2735" s="8" t="s">
        <v>451</v>
      </c>
      <c r="G2735" s="8" t="s">
        <v>358</v>
      </c>
      <c r="H2735" t="s">
        <v>311</v>
      </c>
      <c r="I2735" s="7">
        <v>0</v>
      </c>
      <c r="L2735" s="7">
        <v>3795039921</v>
      </c>
      <c r="M2735" t="s">
        <v>458</v>
      </c>
    </row>
    <row r="2736" spans="1:13" x14ac:dyDescent="0.25">
      <c r="A2736" t="s">
        <v>716</v>
      </c>
      <c r="B2736" t="s">
        <v>477</v>
      </c>
      <c r="C2736" t="s">
        <v>243</v>
      </c>
      <c r="D2736" t="s">
        <v>360</v>
      </c>
      <c r="E2736" t="s">
        <v>270</v>
      </c>
      <c r="F2736" s="8" t="s">
        <v>451</v>
      </c>
      <c r="G2736" s="8" t="s">
        <v>358</v>
      </c>
      <c r="H2736" t="s">
        <v>311</v>
      </c>
      <c r="I2736" s="7">
        <v>0</v>
      </c>
      <c r="L2736" s="7">
        <v>4697527012</v>
      </c>
      <c r="M2736" t="s">
        <v>458</v>
      </c>
    </row>
    <row r="2737" spans="1:13" x14ac:dyDescent="0.25">
      <c r="A2737" t="s">
        <v>717</v>
      </c>
      <c r="B2737" t="s">
        <v>477</v>
      </c>
      <c r="C2737" t="s">
        <v>243</v>
      </c>
      <c r="D2737" t="s">
        <v>581</v>
      </c>
      <c r="E2737" t="s">
        <v>270</v>
      </c>
      <c r="F2737" s="8" t="s">
        <v>451</v>
      </c>
      <c r="G2737" s="8" t="s">
        <v>358</v>
      </c>
      <c r="H2737" t="s">
        <v>311</v>
      </c>
      <c r="I2737" s="7">
        <v>0</v>
      </c>
      <c r="L2737" s="7">
        <v>89940181951</v>
      </c>
      <c r="M2737" t="s">
        <v>458</v>
      </c>
    </row>
    <row r="2738" spans="1:13" x14ac:dyDescent="0.25">
      <c r="A2738" t="s">
        <v>718</v>
      </c>
      <c r="B2738" t="s">
        <v>246</v>
      </c>
      <c r="C2738" t="s">
        <v>246</v>
      </c>
      <c r="D2738" t="s">
        <v>203</v>
      </c>
      <c r="E2738" t="s">
        <v>269</v>
      </c>
      <c r="F2738" t="s">
        <v>451</v>
      </c>
      <c r="G2738" s="8" t="s">
        <v>358</v>
      </c>
      <c r="H2738" t="s">
        <v>311</v>
      </c>
      <c r="I2738" s="7">
        <v>14122764</v>
      </c>
      <c r="L2738" s="7">
        <v>42773601120</v>
      </c>
      <c r="M2738" t="s">
        <v>458</v>
      </c>
    </row>
    <row r="2739" spans="1:13" x14ac:dyDescent="0.25">
      <c r="A2739" t="s">
        <v>719</v>
      </c>
      <c r="B2739" t="s">
        <v>478</v>
      </c>
      <c r="C2739" t="s">
        <v>244</v>
      </c>
      <c r="D2739" t="s">
        <v>245</v>
      </c>
      <c r="E2739" t="s">
        <v>269</v>
      </c>
      <c r="F2739" t="s">
        <v>451</v>
      </c>
      <c r="G2739" s="8" t="s">
        <v>358</v>
      </c>
      <c r="H2739" t="s">
        <v>311</v>
      </c>
      <c r="I2739" s="7">
        <v>1461000</v>
      </c>
      <c r="L2739" s="7">
        <v>69558139000</v>
      </c>
      <c r="M2739" t="s">
        <v>458</v>
      </c>
    </row>
    <row r="2740" spans="1:13" x14ac:dyDescent="0.25">
      <c r="A2740" t="s">
        <v>721</v>
      </c>
      <c r="B2740" t="s">
        <v>479</v>
      </c>
      <c r="C2740" t="s">
        <v>247</v>
      </c>
      <c r="D2740" t="s">
        <v>203</v>
      </c>
      <c r="E2740" t="s">
        <v>269</v>
      </c>
      <c r="F2740" t="s">
        <v>451</v>
      </c>
      <c r="G2740" s="8" t="s">
        <v>358</v>
      </c>
      <c r="H2740" t="s">
        <v>311</v>
      </c>
      <c r="I2740" s="7">
        <v>28786000</v>
      </c>
      <c r="L2740" s="7">
        <v>20401799000</v>
      </c>
      <c r="M2740" t="s">
        <v>458</v>
      </c>
    </row>
    <row r="2741" spans="1:13" x14ac:dyDescent="0.25">
      <c r="A2741" t="s">
        <v>722</v>
      </c>
      <c r="B2741" t="s">
        <v>480</v>
      </c>
      <c r="C2741" t="s">
        <v>268</v>
      </c>
      <c r="D2741" t="s">
        <v>203</v>
      </c>
      <c r="E2741" t="s">
        <v>269</v>
      </c>
      <c r="F2741" t="s">
        <v>451</v>
      </c>
      <c r="G2741" s="8" t="s">
        <v>358</v>
      </c>
      <c r="H2741" t="s">
        <v>311</v>
      </c>
      <c r="I2741" s="7">
        <v>0</v>
      </c>
      <c r="L2741" s="7">
        <v>14029578005</v>
      </c>
      <c r="M2741" t="s">
        <v>458</v>
      </c>
    </row>
    <row r="2742" spans="1:13" x14ac:dyDescent="0.25">
      <c r="A2742" t="s">
        <v>723</v>
      </c>
      <c r="B2742" t="s">
        <v>481</v>
      </c>
      <c r="C2742" t="s">
        <v>248</v>
      </c>
      <c r="D2742" t="s">
        <v>203</v>
      </c>
      <c r="E2742" t="s">
        <v>269</v>
      </c>
      <c r="F2742" t="s">
        <v>451</v>
      </c>
      <c r="G2742" s="8" t="s">
        <v>358</v>
      </c>
      <c r="H2742" t="s">
        <v>311</v>
      </c>
      <c r="I2742" s="7">
        <v>0</v>
      </c>
      <c r="L2742" s="7">
        <v>24360197000</v>
      </c>
      <c r="M2742" t="s">
        <v>458</v>
      </c>
    </row>
    <row r="2743" spans="1:13" x14ac:dyDescent="0.25">
      <c r="A2743" t="s">
        <v>724</v>
      </c>
      <c r="B2743" t="s">
        <v>482</v>
      </c>
      <c r="C2743" t="s">
        <v>249</v>
      </c>
      <c r="D2743" t="s">
        <v>203</v>
      </c>
      <c r="E2743" t="s">
        <v>269</v>
      </c>
      <c r="F2743" t="s">
        <v>451</v>
      </c>
      <c r="G2743" s="8" t="s">
        <v>358</v>
      </c>
      <c r="H2743" t="s">
        <v>311</v>
      </c>
      <c r="I2743" s="7">
        <v>0</v>
      </c>
      <c r="L2743" s="7">
        <v>91622025169</v>
      </c>
      <c r="M2743" t="s">
        <v>458</v>
      </c>
    </row>
    <row r="2744" spans="1:13" x14ac:dyDescent="0.25">
      <c r="A2744" t="s">
        <v>725</v>
      </c>
      <c r="B2744" t="s">
        <v>330</v>
      </c>
      <c r="C2744" t="s">
        <v>250</v>
      </c>
      <c r="D2744" t="s">
        <v>252</v>
      </c>
      <c r="E2744" t="s">
        <v>270</v>
      </c>
      <c r="F2744" t="s">
        <v>451</v>
      </c>
      <c r="G2744" s="8" t="s">
        <v>358</v>
      </c>
      <c r="H2744" t="s">
        <v>311</v>
      </c>
      <c r="I2744" s="7">
        <v>9727673</v>
      </c>
      <c r="L2744" s="7">
        <v>10772268571</v>
      </c>
      <c r="M2744" t="s">
        <v>458</v>
      </c>
    </row>
    <row r="2745" spans="1:13" x14ac:dyDescent="0.25">
      <c r="A2745" t="s">
        <v>726</v>
      </c>
      <c r="B2745" t="s">
        <v>330</v>
      </c>
      <c r="C2745" t="s">
        <v>250</v>
      </c>
      <c r="D2745" t="s">
        <v>253</v>
      </c>
      <c r="E2745" t="s">
        <v>270</v>
      </c>
      <c r="F2745" t="s">
        <v>451</v>
      </c>
      <c r="G2745" s="8" t="s">
        <v>358</v>
      </c>
      <c r="H2745" t="s">
        <v>311</v>
      </c>
      <c r="I2745" s="7">
        <v>4257592</v>
      </c>
      <c r="L2745" s="7">
        <v>3480752374</v>
      </c>
      <c r="M2745" t="s">
        <v>458</v>
      </c>
    </row>
    <row r="2746" spans="1:13" x14ac:dyDescent="0.25">
      <c r="A2746" t="s">
        <v>727</v>
      </c>
      <c r="B2746" t="s">
        <v>330</v>
      </c>
      <c r="C2746" t="s">
        <v>250</v>
      </c>
      <c r="D2746" t="s">
        <v>254</v>
      </c>
      <c r="E2746" t="s">
        <v>270</v>
      </c>
      <c r="F2746" t="s">
        <v>451</v>
      </c>
      <c r="G2746" s="8" t="s">
        <v>358</v>
      </c>
      <c r="H2746" t="s">
        <v>311</v>
      </c>
      <c r="I2746" s="7">
        <v>0</v>
      </c>
      <c r="L2746" s="7">
        <v>13604302435</v>
      </c>
      <c r="M2746" t="s">
        <v>458</v>
      </c>
    </row>
    <row r="2747" spans="1:13" x14ac:dyDescent="0.25">
      <c r="A2747" t="s">
        <v>728</v>
      </c>
      <c r="B2747" t="s">
        <v>330</v>
      </c>
      <c r="C2747" t="s">
        <v>250</v>
      </c>
      <c r="D2747" t="s">
        <v>633</v>
      </c>
      <c r="E2747" t="s">
        <v>269</v>
      </c>
      <c r="F2747" s="8" t="s">
        <v>451</v>
      </c>
      <c r="G2747" s="8" t="s">
        <v>358</v>
      </c>
      <c r="H2747" t="s">
        <v>311</v>
      </c>
      <c r="I2747" s="7">
        <v>3275736</v>
      </c>
      <c r="L2747" s="7">
        <v>1140113184125</v>
      </c>
      <c r="M2747" t="s">
        <v>458</v>
      </c>
    </row>
    <row r="2748" spans="1:13" x14ac:dyDescent="0.25">
      <c r="A2748" t="s">
        <v>729</v>
      </c>
      <c r="B2748" t="s">
        <v>330</v>
      </c>
      <c r="C2748" t="s">
        <v>250</v>
      </c>
      <c r="D2748" t="s">
        <v>634</v>
      </c>
      <c r="E2748" t="s">
        <v>269</v>
      </c>
      <c r="F2748" s="8" t="s">
        <v>451</v>
      </c>
      <c r="G2748" s="8" t="s">
        <v>358</v>
      </c>
      <c r="H2748" t="s">
        <v>311</v>
      </c>
      <c r="I2748" s="7">
        <v>1091913</v>
      </c>
      <c r="L2748" s="7">
        <v>237174933919</v>
      </c>
      <c r="M2748" t="s">
        <v>458</v>
      </c>
    </row>
    <row r="2749" spans="1:13" x14ac:dyDescent="0.25">
      <c r="A2749" t="s">
        <v>730</v>
      </c>
      <c r="B2749" t="s">
        <v>330</v>
      </c>
      <c r="C2749" t="s">
        <v>250</v>
      </c>
      <c r="D2749" t="s">
        <v>599</v>
      </c>
      <c r="E2749" t="s">
        <v>270</v>
      </c>
      <c r="F2749" s="8" t="s">
        <v>451</v>
      </c>
      <c r="G2749" s="8" t="s">
        <v>358</v>
      </c>
      <c r="H2749" t="s">
        <v>311</v>
      </c>
      <c r="I2749" s="7">
        <v>0</v>
      </c>
      <c r="L2749" s="7">
        <v>49186447</v>
      </c>
      <c r="M2749" t="s">
        <v>458</v>
      </c>
    </row>
    <row r="2750" spans="1:13" x14ac:dyDescent="0.25">
      <c r="A2750" t="s">
        <v>731</v>
      </c>
      <c r="B2750" t="s">
        <v>483</v>
      </c>
      <c r="C2750" t="s">
        <v>255</v>
      </c>
      <c r="D2750" t="s">
        <v>205</v>
      </c>
      <c r="E2750" t="s">
        <v>270</v>
      </c>
      <c r="F2750" t="s">
        <v>451</v>
      </c>
      <c r="G2750" s="8" t="s">
        <v>358</v>
      </c>
      <c r="H2750" t="s">
        <v>311</v>
      </c>
      <c r="I2750" s="7">
        <v>0</v>
      </c>
      <c r="L2750" s="7">
        <v>6917962126</v>
      </c>
      <c r="M2750" t="s">
        <v>458</v>
      </c>
    </row>
    <row r="2751" spans="1:13" x14ac:dyDescent="0.25">
      <c r="A2751" t="s">
        <v>732</v>
      </c>
      <c r="B2751" t="s">
        <v>483</v>
      </c>
      <c r="C2751" t="s">
        <v>255</v>
      </c>
      <c r="D2751" t="s">
        <v>203</v>
      </c>
      <c r="E2751" t="s">
        <v>269</v>
      </c>
      <c r="F2751" t="s">
        <v>451</v>
      </c>
      <c r="G2751" s="8" t="s">
        <v>358</v>
      </c>
      <c r="H2751" t="s">
        <v>311</v>
      </c>
      <c r="I2751" s="7">
        <v>0</v>
      </c>
      <c r="L2751" s="7">
        <v>2428869723</v>
      </c>
      <c r="M2751" t="s">
        <v>458</v>
      </c>
    </row>
    <row r="2752" spans="1:13" x14ac:dyDescent="0.25">
      <c r="A2752" t="s">
        <v>733</v>
      </c>
      <c r="B2752" t="s">
        <v>636</v>
      </c>
      <c r="C2752" t="s">
        <v>635</v>
      </c>
      <c r="D2752" t="s">
        <v>304</v>
      </c>
      <c r="E2752" t="s">
        <v>270</v>
      </c>
      <c r="F2752" t="s">
        <v>451</v>
      </c>
      <c r="G2752" s="8" t="s">
        <v>358</v>
      </c>
      <c r="H2752" t="s">
        <v>311</v>
      </c>
      <c r="I2752" s="7">
        <v>0</v>
      </c>
      <c r="L2752" s="7">
        <v>4565783313</v>
      </c>
      <c r="M2752" t="s">
        <v>458</v>
      </c>
    </row>
    <row r="2753" spans="1:13" x14ac:dyDescent="0.25">
      <c r="A2753" t="s">
        <v>734</v>
      </c>
      <c r="B2753" t="s">
        <v>636</v>
      </c>
      <c r="C2753" t="s">
        <v>635</v>
      </c>
      <c r="D2753" t="s">
        <v>303</v>
      </c>
      <c r="E2753" t="s">
        <v>270</v>
      </c>
      <c r="F2753" t="s">
        <v>451</v>
      </c>
      <c r="G2753" s="8" t="s">
        <v>358</v>
      </c>
      <c r="H2753" t="s">
        <v>311</v>
      </c>
      <c r="I2753" s="7">
        <v>0</v>
      </c>
      <c r="L2753" s="7">
        <v>3476303006</v>
      </c>
      <c r="M2753" t="s">
        <v>458</v>
      </c>
    </row>
    <row r="2754" spans="1:13" x14ac:dyDescent="0.25">
      <c r="A2754" t="s">
        <v>735</v>
      </c>
      <c r="B2754" t="s">
        <v>636</v>
      </c>
      <c r="C2754" t="s">
        <v>635</v>
      </c>
      <c r="D2754" t="s">
        <v>302</v>
      </c>
      <c r="E2754" t="s">
        <v>270</v>
      </c>
      <c r="F2754" t="s">
        <v>451</v>
      </c>
      <c r="G2754" s="8" t="s">
        <v>358</v>
      </c>
      <c r="H2754" t="s">
        <v>311</v>
      </c>
      <c r="I2754" s="7">
        <v>370618</v>
      </c>
      <c r="L2754" s="7">
        <v>2100767205</v>
      </c>
      <c r="M2754" t="s">
        <v>458</v>
      </c>
    </row>
    <row r="2755" spans="1:13" x14ac:dyDescent="0.25">
      <c r="A2755" t="s">
        <v>736</v>
      </c>
      <c r="B2755" t="s">
        <v>636</v>
      </c>
      <c r="C2755" t="s">
        <v>635</v>
      </c>
      <c r="D2755" t="s">
        <v>205</v>
      </c>
      <c r="E2755" t="s">
        <v>270</v>
      </c>
      <c r="F2755" t="s">
        <v>451</v>
      </c>
      <c r="G2755" s="8" t="s">
        <v>358</v>
      </c>
      <c r="H2755" t="s">
        <v>311</v>
      </c>
      <c r="I2755" s="7">
        <v>0</v>
      </c>
      <c r="L2755" s="7">
        <v>20886055390</v>
      </c>
      <c r="M2755" t="s">
        <v>458</v>
      </c>
    </row>
    <row r="2756" spans="1:13" x14ac:dyDescent="0.25">
      <c r="A2756" t="s">
        <v>737</v>
      </c>
      <c r="B2756" t="s">
        <v>636</v>
      </c>
      <c r="C2756" t="s">
        <v>635</v>
      </c>
      <c r="D2756" t="s">
        <v>203</v>
      </c>
      <c r="E2756" t="s">
        <v>269</v>
      </c>
      <c r="F2756" t="s">
        <v>451</v>
      </c>
      <c r="G2756" s="8" t="s">
        <v>358</v>
      </c>
      <c r="H2756" t="s">
        <v>311</v>
      </c>
      <c r="I2756" s="7">
        <v>0</v>
      </c>
      <c r="L2756" s="7">
        <v>1256491994424</v>
      </c>
      <c r="M2756" t="s">
        <v>458</v>
      </c>
    </row>
    <row r="2757" spans="1:13" x14ac:dyDescent="0.25">
      <c r="A2757" t="s">
        <v>738</v>
      </c>
      <c r="B2757" t="s">
        <v>484</v>
      </c>
      <c r="C2757" t="s">
        <v>256</v>
      </c>
      <c r="D2757" t="s">
        <v>208</v>
      </c>
      <c r="E2757" t="s">
        <v>270</v>
      </c>
      <c r="F2757" t="s">
        <v>451</v>
      </c>
      <c r="G2757" s="8" t="s">
        <v>358</v>
      </c>
      <c r="H2757" t="s">
        <v>311</v>
      </c>
      <c r="I2757" s="7">
        <v>741049</v>
      </c>
      <c r="L2757" s="7">
        <v>429346911</v>
      </c>
      <c r="M2757" t="s">
        <v>458</v>
      </c>
    </row>
    <row r="2758" spans="1:13" x14ac:dyDescent="0.25">
      <c r="A2758" t="s">
        <v>739</v>
      </c>
      <c r="B2758" t="s">
        <v>484</v>
      </c>
      <c r="C2758" t="s">
        <v>256</v>
      </c>
      <c r="D2758" t="s">
        <v>209</v>
      </c>
      <c r="E2758" t="s">
        <v>270</v>
      </c>
      <c r="F2758" t="s">
        <v>451</v>
      </c>
      <c r="G2758" s="8" t="s">
        <v>358</v>
      </c>
      <c r="H2758" t="s">
        <v>311</v>
      </c>
      <c r="I2758" s="7">
        <v>1460641</v>
      </c>
      <c r="L2758" s="7">
        <v>630379359</v>
      </c>
      <c r="M2758" t="s">
        <v>458</v>
      </c>
    </row>
    <row r="2759" spans="1:13" x14ac:dyDescent="0.25">
      <c r="A2759" t="s">
        <v>740</v>
      </c>
      <c r="B2759" t="s">
        <v>484</v>
      </c>
      <c r="C2759" t="s">
        <v>256</v>
      </c>
      <c r="D2759" t="s">
        <v>203</v>
      </c>
      <c r="E2759" t="s">
        <v>269</v>
      </c>
      <c r="F2759" t="s">
        <v>451</v>
      </c>
      <c r="G2759" s="8" t="s">
        <v>358</v>
      </c>
      <c r="H2759" t="s">
        <v>311</v>
      </c>
      <c r="I2759" s="7">
        <v>0</v>
      </c>
      <c r="L2759" s="7">
        <v>88224453830</v>
      </c>
      <c r="M2759" t="s">
        <v>458</v>
      </c>
    </row>
    <row r="2760" spans="1:13" x14ac:dyDescent="0.25">
      <c r="A2760" t="s">
        <v>741</v>
      </c>
      <c r="B2760" t="s">
        <v>485</v>
      </c>
      <c r="C2760" t="s">
        <v>257</v>
      </c>
      <c r="D2760" t="s">
        <v>258</v>
      </c>
      <c r="E2760" t="s">
        <v>270</v>
      </c>
      <c r="F2760" t="s">
        <v>451</v>
      </c>
      <c r="G2760" s="8" t="s">
        <v>358</v>
      </c>
      <c r="H2760" t="s">
        <v>311</v>
      </c>
      <c r="I2760" s="7">
        <v>0</v>
      </c>
      <c r="L2760" s="7">
        <v>2398957441</v>
      </c>
      <c r="M2760" t="s">
        <v>458</v>
      </c>
    </row>
    <row r="2761" spans="1:13" x14ac:dyDescent="0.25">
      <c r="A2761" t="s">
        <v>742</v>
      </c>
      <c r="B2761" t="s">
        <v>485</v>
      </c>
      <c r="C2761" t="s">
        <v>257</v>
      </c>
      <c r="D2761" t="s">
        <v>259</v>
      </c>
      <c r="E2761" t="s">
        <v>270</v>
      </c>
      <c r="F2761" t="s">
        <v>451</v>
      </c>
      <c r="G2761" s="8" t="s">
        <v>358</v>
      </c>
      <c r="H2761" t="s">
        <v>311</v>
      </c>
      <c r="I2761" s="7">
        <v>0</v>
      </c>
      <c r="L2761" s="7">
        <v>87556207</v>
      </c>
      <c r="M2761" t="s">
        <v>458</v>
      </c>
    </row>
    <row r="2762" spans="1:13" x14ac:dyDescent="0.25">
      <c r="A2762" t="s">
        <v>743</v>
      </c>
      <c r="B2762" t="s">
        <v>485</v>
      </c>
      <c r="C2762" t="s">
        <v>257</v>
      </c>
      <c r="D2762" t="s">
        <v>260</v>
      </c>
      <c r="E2762" t="s">
        <v>270</v>
      </c>
      <c r="F2762" t="s">
        <v>451</v>
      </c>
      <c r="G2762" s="8" t="s">
        <v>358</v>
      </c>
      <c r="H2762" t="s">
        <v>311</v>
      </c>
      <c r="I2762" s="7">
        <v>0</v>
      </c>
      <c r="L2762" s="7">
        <v>145097351</v>
      </c>
      <c r="M2762" t="s">
        <v>458</v>
      </c>
    </row>
    <row r="2763" spans="1:13" x14ac:dyDescent="0.25">
      <c r="A2763" t="s">
        <v>744</v>
      </c>
      <c r="B2763" t="s">
        <v>485</v>
      </c>
      <c r="C2763" t="s">
        <v>257</v>
      </c>
      <c r="D2763" t="s">
        <v>261</v>
      </c>
      <c r="E2763" t="s">
        <v>270</v>
      </c>
      <c r="F2763" t="s">
        <v>451</v>
      </c>
      <c r="G2763" s="8" t="s">
        <v>358</v>
      </c>
      <c r="H2763" t="s">
        <v>311</v>
      </c>
      <c r="I2763" s="7">
        <v>0</v>
      </c>
      <c r="L2763" s="7">
        <v>88988160</v>
      </c>
      <c r="M2763" t="s">
        <v>458</v>
      </c>
    </row>
    <row r="2764" spans="1:13" x14ac:dyDescent="0.25">
      <c r="A2764" t="s">
        <v>749</v>
      </c>
      <c r="B2764" t="s">
        <v>332</v>
      </c>
      <c r="C2764" t="s">
        <v>266</v>
      </c>
      <c r="D2764" t="s">
        <v>267</v>
      </c>
      <c r="E2764" t="s">
        <v>270</v>
      </c>
      <c r="F2764" t="s">
        <v>451</v>
      </c>
      <c r="G2764" s="8" t="s">
        <v>358</v>
      </c>
      <c r="H2764" t="s">
        <v>311</v>
      </c>
      <c r="I2764" s="7">
        <v>0</v>
      </c>
      <c r="L2764" s="7">
        <v>2421364394</v>
      </c>
      <c r="M2764" t="s">
        <v>458</v>
      </c>
    </row>
    <row r="2765" spans="1:13" x14ac:dyDescent="0.25">
      <c r="A2765" t="s">
        <v>750</v>
      </c>
      <c r="B2765" t="s">
        <v>332</v>
      </c>
      <c r="C2765" t="s">
        <v>266</v>
      </c>
      <c r="D2765" t="s">
        <v>590</v>
      </c>
      <c r="E2765" t="s">
        <v>270</v>
      </c>
      <c r="F2765" t="s">
        <v>451</v>
      </c>
      <c r="G2765" s="8" t="s">
        <v>358</v>
      </c>
      <c r="H2765" t="s">
        <v>311</v>
      </c>
      <c r="I2765" s="7">
        <v>0</v>
      </c>
      <c r="L2765" s="7">
        <v>1946905414</v>
      </c>
      <c r="M2765" t="s">
        <v>458</v>
      </c>
    </row>
    <row r="2766" spans="1:13" x14ac:dyDescent="0.25">
      <c r="A2766" t="s">
        <v>751</v>
      </c>
      <c r="B2766" t="s">
        <v>332</v>
      </c>
      <c r="C2766" t="s">
        <v>266</v>
      </c>
      <c r="D2766" t="s">
        <v>582</v>
      </c>
      <c r="E2766" t="s">
        <v>270</v>
      </c>
      <c r="F2766" t="s">
        <v>451</v>
      </c>
      <c r="G2766" s="8" t="s">
        <v>358</v>
      </c>
      <c r="H2766" t="s">
        <v>311</v>
      </c>
      <c r="I2766" s="7">
        <v>0</v>
      </c>
      <c r="L2766" s="7">
        <v>102527329</v>
      </c>
      <c r="M2766" t="s">
        <v>458</v>
      </c>
    </row>
    <row r="2767" spans="1:13" x14ac:dyDescent="0.25">
      <c r="A2767" t="s">
        <v>752</v>
      </c>
      <c r="B2767" t="s">
        <v>332</v>
      </c>
      <c r="C2767" t="s">
        <v>266</v>
      </c>
      <c r="D2767" t="s">
        <v>203</v>
      </c>
      <c r="E2767" t="s">
        <v>269</v>
      </c>
      <c r="F2767" t="s">
        <v>451</v>
      </c>
      <c r="G2767" s="8" t="s">
        <v>358</v>
      </c>
      <c r="H2767" t="s">
        <v>311</v>
      </c>
      <c r="I2767" s="7">
        <v>0</v>
      </c>
      <c r="L2767" s="7">
        <v>260926476812</v>
      </c>
      <c r="M2767" t="s">
        <v>458</v>
      </c>
    </row>
    <row r="2768" spans="1:13" x14ac:dyDescent="0.25">
      <c r="A2768" t="s">
        <v>753</v>
      </c>
      <c r="B2768" t="s">
        <v>487</v>
      </c>
      <c r="C2768" t="s">
        <v>207</v>
      </c>
      <c r="D2768" t="s">
        <v>208</v>
      </c>
      <c r="E2768" t="s">
        <v>270</v>
      </c>
      <c r="F2768" t="s">
        <v>451</v>
      </c>
      <c r="G2768" s="8" t="s">
        <v>358</v>
      </c>
      <c r="H2768" t="s">
        <v>311</v>
      </c>
      <c r="I2768" s="7">
        <v>573319</v>
      </c>
      <c r="L2768" s="7">
        <v>2389556713</v>
      </c>
      <c r="M2768" t="s">
        <v>458</v>
      </c>
    </row>
    <row r="2769" spans="1:13" x14ac:dyDescent="0.25">
      <c r="A2769" t="s">
        <v>754</v>
      </c>
      <c r="B2769" t="s">
        <v>487</v>
      </c>
      <c r="C2769" t="s">
        <v>207</v>
      </c>
      <c r="D2769" t="s">
        <v>209</v>
      </c>
      <c r="E2769" t="s">
        <v>270</v>
      </c>
      <c r="F2769" t="s">
        <v>451</v>
      </c>
      <c r="G2769" s="8" t="s">
        <v>358</v>
      </c>
      <c r="H2769" t="s">
        <v>311</v>
      </c>
      <c r="I2769" s="7">
        <v>953870</v>
      </c>
      <c r="L2769" s="7">
        <v>5701620841</v>
      </c>
      <c r="M2769" t="s">
        <v>458</v>
      </c>
    </row>
    <row r="2770" spans="1:13" x14ac:dyDescent="0.25">
      <c r="A2770" t="s">
        <v>755</v>
      </c>
      <c r="B2770" t="s">
        <v>487</v>
      </c>
      <c r="C2770" t="s">
        <v>207</v>
      </c>
      <c r="D2770" t="s">
        <v>210</v>
      </c>
      <c r="E2770" t="s">
        <v>270</v>
      </c>
      <c r="F2770" t="s">
        <v>451</v>
      </c>
      <c r="G2770" s="8" t="s">
        <v>358</v>
      </c>
      <c r="H2770" t="s">
        <v>311</v>
      </c>
      <c r="I2770" s="7">
        <v>0</v>
      </c>
      <c r="L2770" s="7">
        <v>326696832</v>
      </c>
      <c r="M2770" t="s">
        <v>458</v>
      </c>
    </row>
    <row r="2771" spans="1:13" x14ac:dyDescent="0.25">
      <c r="A2771" t="s">
        <v>756</v>
      </c>
      <c r="B2771" t="s">
        <v>487</v>
      </c>
      <c r="C2771" t="s">
        <v>207</v>
      </c>
      <c r="D2771" t="s">
        <v>211</v>
      </c>
      <c r="E2771" t="s">
        <v>269</v>
      </c>
      <c r="F2771" t="s">
        <v>451</v>
      </c>
      <c r="G2771" s="8" t="s">
        <v>358</v>
      </c>
      <c r="H2771" t="s">
        <v>311</v>
      </c>
      <c r="I2771" s="7">
        <v>10539057</v>
      </c>
      <c r="L2771" s="7">
        <v>370042694916</v>
      </c>
      <c r="M2771" t="s">
        <v>458</v>
      </c>
    </row>
    <row r="2772" spans="1:13" x14ac:dyDescent="0.25">
      <c r="A2772" t="s">
        <v>757</v>
      </c>
      <c r="B2772" t="s">
        <v>487</v>
      </c>
      <c r="C2772" t="s">
        <v>207</v>
      </c>
      <c r="D2772" t="s">
        <v>385</v>
      </c>
      <c r="E2772" t="s">
        <v>270</v>
      </c>
      <c r="F2772" t="s">
        <v>451</v>
      </c>
      <c r="G2772" s="8" t="s">
        <v>358</v>
      </c>
      <c r="H2772" t="s">
        <v>311</v>
      </c>
      <c r="I2772" s="7">
        <v>137966</v>
      </c>
      <c r="L2772" s="7">
        <v>777116048</v>
      </c>
      <c r="M2772" t="s">
        <v>458</v>
      </c>
    </row>
    <row r="2773" spans="1:13" x14ac:dyDescent="0.25">
      <c r="A2773" t="s">
        <v>665</v>
      </c>
      <c r="B2773" t="s">
        <v>469</v>
      </c>
      <c r="C2773" t="s">
        <v>212</v>
      </c>
      <c r="D2773" t="s">
        <v>213</v>
      </c>
      <c r="E2773" t="s">
        <v>270</v>
      </c>
      <c r="F2773" t="s">
        <v>427</v>
      </c>
      <c r="G2773" s="8" t="s">
        <v>372</v>
      </c>
      <c r="H2773" t="s">
        <v>312</v>
      </c>
      <c r="I2773" s="7">
        <v>0</v>
      </c>
      <c r="L2773" s="7">
        <v>1209774000</v>
      </c>
      <c r="M2773" t="s">
        <v>458</v>
      </c>
    </row>
    <row r="2774" spans="1:13" x14ac:dyDescent="0.25">
      <c r="A2774" t="s">
        <v>666</v>
      </c>
      <c r="B2774" t="s">
        <v>469</v>
      </c>
      <c r="C2774" t="s">
        <v>212</v>
      </c>
      <c r="D2774" t="s">
        <v>214</v>
      </c>
      <c r="E2774" t="s">
        <v>270</v>
      </c>
      <c r="F2774" t="s">
        <v>427</v>
      </c>
      <c r="G2774" s="8" t="s">
        <v>372</v>
      </c>
      <c r="H2774" t="s">
        <v>312</v>
      </c>
      <c r="I2774" s="7">
        <v>233000</v>
      </c>
      <c r="L2774" s="7">
        <v>10185099000</v>
      </c>
      <c r="M2774" t="s">
        <v>458</v>
      </c>
    </row>
    <row r="2775" spans="1:13" x14ac:dyDescent="0.25">
      <c r="A2775" t="s">
        <v>667</v>
      </c>
      <c r="B2775" t="s">
        <v>469</v>
      </c>
      <c r="C2775" t="s">
        <v>212</v>
      </c>
      <c r="D2775" t="s">
        <v>370</v>
      </c>
      <c r="E2775" t="s">
        <v>270</v>
      </c>
      <c r="F2775" t="s">
        <v>427</v>
      </c>
      <c r="G2775" s="8" t="s">
        <v>372</v>
      </c>
      <c r="H2775" t="s">
        <v>312</v>
      </c>
      <c r="I2775" s="7">
        <v>8701000</v>
      </c>
      <c r="L2775" s="7">
        <v>7250762000</v>
      </c>
      <c r="M2775" t="s">
        <v>458</v>
      </c>
    </row>
    <row r="2776" spans="1:13" x14ac:dyDescent="0.25">
      <c r="A2776" t="s">
        <v>668</v>
      </c>
      <c r="B2776" t="s">
        <v>469</v>
      </c>
      <c r="C2776" t="s">
        <v>212</v>
      </c>
      <c r="D2776" t="s">
        <v>365</v>
      </c>
      <c r="E2776" t="s">
        <v>270</v>
      </c>
      <c r="F2776" t="s">
        <v>427</v>
      </c>
      <c r="G2776" s="8" t="s">
        <v>372</v>
      </c>
      <c r="H2776" t="s">
        <v>312</v>
      </c>
      <c r="I2776" s="7">
        <v>23495000</v>
      </c>
      <c r="L2776" s="7">
        <v>22153880000</v>
      </c>
      <c r="M2776" t="s">
        <v>458</v>
      </c>
    </row>
    <row r="2777" spans="1:13" x14ac:dyDescent="0.25">
      <c r="A2777" t="s">
        <v>669</v>
      </c>
      <c r="B2777" t="s">
        <v>469</v>
      </c>
      <c r="C2777" t="s">
        <v>212</v>
      </c>
      <c r="D2777" t="s">
        <v>364</v>
      </c>
      <c r="E2777" t="s">
        <v>270</v>
      </c>
      <c r="F2777" t="s">
        <v>427</v>
      </c>
      <c r="G2777" s="8" t="s">
        <v>372</v>
      </c>
      <c r="H2777" t="s">
        <v>312</v>
      </c>
      <c r="I2777" s="7">
        <v>27248000</v>
      </c>
      <c r="L2777" s="7">
        <v>31842258000</v>
      </c>
      <c r="M2777" t="s">
        <v>458</v>
      </c>
    </row>
    <row r="2778" spans="1:13" x14ac:dyDescent="0.25">
      <c r="A2778" t="s">
        <v>670</v>
      </c>
      <c r="B2778" t="s">
        <v>469</v>
      </c>
      <c r="C2778" t="s">
        <v>212</v>
      </c>
      <c r="D2778" t="s">
        <v>573</v>
      </c>
      <c r="E2778" t="s">
        <v>270</v>
      </c>
      <c r="F2778" t="s">
        <v>427</v>
      </c>
      <c r="G2778" s="8" t="s">
        <v>372</v>
      </c>
      <c r="H2778" t="s">
        <v>312</v>
      </c>
      <c r="I2778" s="7">
        <v>7168000</v>
      </c>
      <c r="L2778" s="7">
        <v>16763779000</v>
      </c>
      <c r="M2778" t="s">
        <v>458</v>
      </c>
    </row>
    <row r="2779" spans="1:13" x14ac:dyDescent="0.25">
      <c r="A2779" t="s">
        <v>671</v>
      </c>
      <c r="B2779" t="s">
        <v>469</v>
      </c>
      <c r="C2779" t="s">
        <v>212</v>
      </c>
      <c r="D2779" t="s">
        <v>362</v>
      </c>
      <c r="E2779" t="s">
        <v>270</v>
      </c>
      <c r="F2779" t="s">
        <v>427</v>
      </c>
      <c r="G2779" s="8" t="s">
        <v>372</v>
      </c>
      <c r="H2779" t="s">
        <v>312</v>
      </c>
      <c r="I2779" s="7">
        <v>0</v>
      </c>
      <c r="L2779" s="7">
        <v>58491556000</v>
      </c>
      <c r="M2779" t="s">
        <v>458</v>
      </c>
    </row>
    <row r="2780" spans="1:13" x14ac:dyDescent="0.25">
      <c r="A2780" t="s">
        <v>672</v>
      </c>
      <c r="B2780" t="s">
        <v>470</v>
      </c>
      <c r="C2780" t="s">
        <v>292</v>
      </c>
      <c r="D2780" t="s">
        <v>307</v>
      </c>
      <c r="E2780" t="s">
        <v>270</v>
      </c>
      <c r="F2780" t="s">
        <v>427</v>
      </c>
      <c r="G2780" s="8" t="s">
        <v>372</v>
      </c>
      <c r="H2780" t="s">
        <v>312</v>
      </c>
      <c r="I2780" s="7">
        <v>4403258</v>
      </c>
      <c r="L2780" s="7">
        <v>9764336905</v>
      </c>
      <c r="M2780" t="s">
        <v>458</v>
      </c>
    </row>
    <row r="2781" spans="1:13" x14ac:dyDescent="0.25">
      <c r="A2781" t="s">
        <v>673</v>
      </c>
      <c r="B2781" t="s">
        <v>470</v>
      </c>
      <c r="C2781" t="s">
        <v>292</v>
      </c>
      <c r="D2781" t="s">
        <v>206</v>
      </c>
      <c r="E2781" t="s">
        <v>270</v>
      </c>
      <c r="F2781" t="s">
        <v>427</v>
      </c>
      <c r="G2781" s="8" t="s">
        <v>372</v>
      </c>
      <c r="H2781" t="s">
        <v>312</v>
      </c>
      <c r="I2781" s="7">
        <v>0</v>
      </c>
      <c r="L2781" s="7">
        <v>5411649516</v>
      </c>
      <c r="M2781" t="s">
        <v>458</v>
      </c>
    </row>
    <row r="2782" spans="1:13" x14ac:dyDescent="0.25">
      <c r="A2782" t="s">
        <v>674</v>
      </c>
      <c r="B2782" t="s">
        <v>470</v>
      </c>
      <c r="C2782" t="s">
        <v>292</v>
      </c>
      <c r="D2782" t="s">
        <v>203</v>
      </c>
      <c r="E2782" t="s">
        <v>269</v>
      </c>
      <c r="F2782" t="s">
        <v>427</v>
      </c>
      <c r="G2782" s="8" t="s">
        <v>372</v>
      </c>
      <c r="H2782" t="s">
        <v>312</v>
      </c>
      <c r="I2782" s="7">
        <v>0</v>
      </c>
      <c r="L2782" s="7">
        <v>599483569520</v>
      </c>
      <c r="M2782" t="s">
        <v>458</v>
      </c>
    </row>
    <row r="2783" spans="1:13" x14ac:dyDescent="0.25">
      <c r="A2783" t="s">
        <v>675</v>
      </c>
      <c r="B2783" t="s">
        <v>470</v>
      </c>
      <c r="C2783" t="s">
        <v>292</v>
      </c>
      <c r="D2783" t="s">
        <v>306</v>
      </c>
      <c r="E2783" t="s">
        <v>270</v>
      </c>
      <c r="F2783" t="s">
        <v>427</v>
      </c>
      <c r="G2783" s="8" t="s">
        <v>372</v>
      </c>
      <c r="H2783" t="s">
        <v>312</v>
      </c>
      <c r="I2783" s="7">
        <v>0</v>
      </c>
      <c r="L2783" s="7">
        <v>9122399685</v>
      </c>
      <c r="M2783" t="s">
        <v>458</v>
      </c>
    </row>
    <row r="2784" spans="1:13" x14ac:dyDescent="0.25">
      <c r="A2784" t="s">
        <v>676</v>
      </c>
      <c r="B2784" t="s">
        <v>331</v>
      </c>
      <c r="C2784" t="s">
        <v>215</v>
      </c>
      <c r="D2784" t="s">
        <v>251</v>
      </c>
      <c r="E2784" t="s">
        <v>269</v>
      </c>
      <c r="F2784" t="s">
        <v>427</v>
      </c>
      <c r="G2784" s="8" t="s">
        <v>372</v>
      </c>
      <c r="H2784" t="s">
        <v>312</v>
      </c>
      <c r="I2784" s="7">
        <v>285118</v>
      </c>
      <c r="L2784" s="7">
        <v>310261377494</v>
      </c>
      <c r="M2784" t="s">
        <v>458</v>
      </c>
    </row>
    <row r="2785" spans="1:13" x14ac:dyDescent="0.25">
      <c r="A2785" t="s">
        <v>677</v>
      </c>
      <c r="B2785" t="s">
        <v>331</v>
      </c>
      <c r="C2785" t="s">
        <v>215</v>
      </c>
      <c r="D2785" t="s">
        <v>216</v>
      </c>
      <c r="E2785" t="s">
        <v>269</v>
      </c>
      <c r="F2785" t="s">
        <v>427</v>
      </c>
      <c r="G2785" s="8" t="s">
        <v>372</v>
      </c>
      <c r="H2785" t="s">
        <v>312</v>
      </c>
      <c r="I2785" s="7">
        <v>2092270</v>
      </c>
      <c r="L2785" s="7">
        <v>15226914126</v>
      </c>
      <c r="M2785" t="s">
        <v>458</v>
      </c>
    </row>
    <row r="2786" spans="1:13" x14ac:dyDescent="0.25">
      <c r="A2786" t="s">
        <v>678</v>
      </c>
      <c r="B2786" t="s">
        <v>331</v>
      </c>
      <c r="C2786" t="s">
        <v>215</v>
      </c>
      <c r="D2786" t="s">
        <v>217</v>
      </c>
      <c r="E2786" t="s">
        <v>269</v>
      </c>
      <c r="F2786" t="s">
        <v>427</v>
      </c>
      <c r="G2786" s="8" t="s">
        <v>372</v>
      </c>
      <c r="H2786" t="s">
        <v>312</v>
      </c>
      <c r="I2786" s="7">
        <v>61180</v>
      </c>
      <c r="L2786" s="7">
        <v>67671087956</v>
      </c>
      <c r="M2786" t="s">
        <v>458</v>
      </c>
    </row>
    <row r="2787" spans="1:13" x14ac:dyDescent="0.25">
      <c r="A2787" t="s">
        <v>679</v>
      </c>
      <c r="B2787" t="s">
        <v>333</v>
      </c>
      <c r="C2787" t="s">
        <v>533</v>
      </c>
      <c r="D2787" t="s">
        <v>203</v>
      </c>
      <c r="E2787" t="s">
        <v>269</v>
      </c>
      <c r="F2787" t="s">
        <v>427</v>
      </c>
      <c r="G2787" s="8" t="s">
        <v>372</v>
      </c>
      <c r="H2787" t="s">
        <v>312</v>
      </c>
      <c r="I2787" s="7">
        <v>25528000</v>
      </c>
      <c r="L2787" s="7">
        <v>60695593000</v>
      </c>
      <c r="M2787" t="s">
        <v>458</v>
      </c>
    </row>
    <row r="2788" spans="1:13" x14ac:dyDescent="0.25">
      <c r="A2788" t="s">
        <v>680</v>
      </c>
      <c r="B2788" t="s">
        <v>471</v>
      </c>
      <c r="C2788" t="s">
        <v>219</v>
      </c>
      <c r="D2788" t="s">
        <v>203</v>
      </c>
      <c r="E2788" t="s">
        <v>269</v>
      </c>
      <c r="F2788" t="s">
        <v>427</v>
      </c>
      <c r="G2788" s="8" t="s">
        <v>372</v>
      </c>
      <c r="H2788" t="s">
        <v>312</v>
      </c>
      <c r="I2788" s="7">
        <v>0</v>
      </c>
      <c r="L2788" s="7">
        <v>278736778404</v>
      </c>
      <c r="M2788" t="s">
        <v>458</v>
      </c>
    </row>
    <row r="2789" spans="1:13" x14ac:dyDescent="0.25">
      <c r="A2789" t="s">
        <v>681</v>
      </c>
      <c r="B2789" t="s">
        <v>471</v>
      </c>
      <c r="C2789" t="s">
        <v>219</v>
      </c>
      <c r="D2789" t="s">
        <v>457</v>
      </c>
      <c r="E2789" t="s">
        <v>270</v>
      </c>
      <c r="F2789" t="s">
        <v>427</v>
      </c>
      <c r="G2789" s="8" t="s">
        <v>372</v>
      </c>
      <c r="H2789" t="s">
        <v>312</v>
      </c>
      <c r="I2789" s="7">
        <v>0</v>
      </c>
      <c r="L2789" s="7">
        <v>150706287</v>
      </c>
      <c r="M2789" t="s">
        <v>458</v>
      </c>
    </row>
    <row r="2790" spans="1:13" x14ac:dyDescent="0.25">
      <c r="A2790" t="s">
        <v>682</v>
      </c>
      <c r="B2790" t="s">
        <v>471</v>
      </c>
      <c r="C2790" t="s">
        <v>219</v>
      </c>
      <c r="D2790" t="s">
        <v>381</v>
      </c>
      <c r="E2790" t="s">
        <v>270</v>
      </c>
      <c r="F2790" t="s">
        <v>427</v>
      </c>
      <c r="G2790" s="8" t="s">
        <v>372</v>
      </c>
      <c r="H2790" t="s">
        <v>312</v>
      </c>
      <c r="I2790" s="7">
        <v>0</v>
      </c>
      <c r="L2790" s="7">
        <v>1331924172</v>
      </c>
      <c r="M2790" t="s">
        <v>458</v>
      </c>
    </row>
    <row r="2791" spans="1:13" x14ac:dyDescent="0.25">
      <c r="A2791" t="s">
        <v>683</v>
      </c>
      <c r="B2791" t="s">
        <v>472</v>
      </c>
      <c r="C2791" t="s">
        <v>220</v>
      </c>
      <c r="D2791" t="s">
        <v>221</v>
      </c>
      <c r="E2791" t="s">
        <v>270</v>
      </c>
      <c r="F2791" t="s">
        <v>427</v>
      </c>
      <c r="G2791" s="8" t="s">
        <v>372</v>
      </c>
      <c r="H2791" t="s">
        <v>312</v>
      </c>
      <c r="I2791" s="7">
        <v>64390000</v>
      </c>
      <c r="L2791" s="7">
        <v>210379447000</v>
      </c>
      <c r="M2791" t="s">
        <v>458</v>
      </c>
    </row>
    <row r="2792" spans="1:13" x14ac:dyDescent="0.25">
      <c r="A2792" t="s">
        <v>684</v>
      </c>
      <c r="B2792" t="s">
        <v>472</v>
      </c>
      <c r="C2792" t="s">
        <v>220</v>
      </c>
      <c r="D2792" t="s">
        <v>222</v>
      </c>
      <c r="E2792" t="s">
        <v>270</v>
      </c>
      <c r="F2792" t="s">
        <v>427</v>
      </c>
      <c r="G2792" s="8" t="s">
        <v>372</v>
      </c>
      <c r="H2792" t="s">
        <v>312</v>
      </c>
      <c r="I2792" s="7">
        <v>3283000</v>
      </c>
      <c r="L2792" s="7">
        <v>35195197000</v>
      </c>
      <c r="M2792" t="s">
        <v>458</v>
      </c>
    </row>
    <row r="2793" spans="1:13" x14ac:dyDescent="0.25">
      <c r="A2793" t="s">
        <v>685</v>
      </c>
      <c r="B2793" t="s">
        <v>472</v>
      </c>
      <c r="C2793" t="s">
        <v>220</v>
      </c>
      <c r="D2793" t="s">
        <v>223</v>
      </c>
      <c r="E2793" t="s">
        <v>270</v>
      </c>
      <c r="F2793" t="s">
        <v>427</v>
      </c>
      <c r="G2793" s="8" t="s">
        <v>372</v>
      </c>
      <c r="H2793" t="s">
        <v>312</v>
      </c>
      <c r="I2793" s="7">
        <v>630000</v>
      </c>
      <c r="L2793" s="7">
        <v>54187851000</v>
      </c>
      <c r="M2793" t="s">
        <v>458</v>
      </c>
    </row>
    <row r="2794" spans="1:13" x14ac:dyDescent="0.25">
      <c r="A2794" t="s">
        <v>686</v>
      </c>
      <c r="B2794" t="s">
        <v>472</v>
      </c>
      <c r="C2794" t="s">
        <v>220</v>
      </c>
      <c r="D2794" t="s">
        <v>224</v>
      </c>
      <c r="E2794" t="s">
        <v>270</v>
      </c>
      <c r="F2794" t="s">
        <v>427</v>
      </c>
      <c r="G2794" s="8" t="s">
        <v>372</v>
      </c>
      <c r="H2794" t="s">
        <v>312</v>
      </c>
      <c r="I2794" s="7">
        <v>1256000</v>
      </c>
      <c r="L2794" s="7">
        <v>3835522000</v>
      </c>
      <c r="M2794" t="s">
        <v>458</v>
      </c>
    </row>
    <row r="2795" spans="1:13" x14ac:dyDescent="0.25">
      <c r="A2795" t="s">
        <v>687</v>
      </c>
      <c r="B2795" t="s">
        <v>472</v>
      </c>
      <c r="C2795" t="s">
        <v>220</v>
      </c>
      <c r="D2795" t="s">
        <v>305</v>
      </c>
      <c r="E2795" t="s">
        <v>270</v>
      </c>
      <c r="F2795" t="s">
        <v>427</v>
      </c>
      <c r="G2795" s="8" t="s">
        <v>372</v>
      </c>
      <c r="H2795" t="s">
        <v>312</v>
      </c>
      <c r="I2795" s="7">
        <v>0</v>
      </c>
      <c r="L2795" s="7">
        <v>0</v>
      </c>
      <c r="M2795" t="s">
        <v>458</v>
      </c>
    </row>
    <row r="2796" spans="1:13" x14ac:dyDescent="0.25">
      <c r="A2796" t="s">
        <v>688</v>
      </c>
      <c r="B2796" t="s">
        <v>472</v>
      </c>
      <c r="C2796" t="s">
        <v>220</v>
      </c>
      <c r="D2796" t="s">
        <v>203</v>
      </c>
      <c r="E2796" t="s">
        <v>269</v>
      </c>
      <c r="F2796" t="s">
        <v>427</v>
      </c>
      <c r="G2796" s="8" t="s">
        <v>372</v>
      </c>
      <c r="H2796" t="s">
        <v>312</v>
      </c>
      <c r="I2796" s="7">
        <v>16595000</v>
      </c>
      <c r="L2796" s="7">
        <v>150910896000</v>
      </c>
      <c r="M2796" t="s">
        <v>458</v>
      </c>
    </row>
    <row r="2797" spans="1:13" x14ac:dyDescent="0.25">
      <c r="A2797" t="s">
        <v>689</v>
      </c>
      <c r="B2797" t="s">
        <v>473</v>
      </c>
      <c r="C2797" t="s">
        <v>225</v>
      </c>
      <c r="D2797" t="s">
        <v>366</v>
      </c>
      <c r="E2797" t="s">
        <v>270</v>
      </c>
      <c r="F2797" t="s">
        <v>427</v>
      </c>
      <c r="G2797" s="8" t="s">
        <v>372</v>
      </c>
      <c r="H2797" t="s">
        <v>312</v>
      </c>
      <c r="I2797" s="7">
        <v>0</v>
      </c>
      <c r="L2797" s="7">
        <v>3439632410</v>
      </c>
      <c r="M2797" t="s">
        <v>458</v>
      </c>
    </row>
    <row r="2798" spans="1:13" x14ac:dyDescent="0.25">
      <c r="A2798" t="s">
        <v>690</v>
      </c>
      <c r="B2798" t="s">
        <v>473</v>
      </c>
      <c r="C2798" t="s">
        <v>225</v>
      </c>
      <c r="D2798" t="s">
        <v>367</v>
      </c>
      <c r="E2798" t="s">
        <v>270</v>
      </c>
      <c r="F2798" t="s">
        <v>427</v>
      </c>
      <c r="G2798" s="8" t="s">
        <v>372</v>
      </c>
      <c r="H2798" t="s">
        <v>312</v>
      </c>
      <c r="I2798" s="7">
        <v>0</v>
      </c>
      <c r="L2798" s="7">
        <v>3601903742</v>
      </c>
      <c r="M2798" t="s">
        <v>458</v>
      </c>
    </row>
    <row r="2799" spans="1:13" x14ac:dyDescent="0.25">
      <c r="A2799" t="s">
        <v>691</v>
      </c>
      <c r="B2799" t="s">
        <v>473</v>
      </c>
      <c r="C2799" t="s">
        <v>225</v>
      </c>
      <c r="D2799" t="s">
        <v>373</v>
      </c>
      <c r="E2799" t="s">
        <v>270</v>
      </c>
      <c r="F2799" t="s">
        <v>427</v>
      </c>
      <c r="G2799" s="8" t="s">
        <v>372</v>
      </c>
      <c r="H2799" t="s">
        <v>312</v>
      </c>
      <c r="I2799" s="7">
        <v>0</v>
      </c>
      <c r="L2799" s="7">
        <v>2032897322</v>
      </c>
      <c r="M2799" t="s">
        <v>458</v>
      </c>
    </row>
    <row r="2800" spans="1:13" x14ac:dyDescent="0.25">
      <c r="A2800" t="s">
        <v>692</v>
      </c>
      <c r="B2800" t="s">
        <v>473</v>
      </c>
      <c r="C2800" t="s">
        <v>225</v>
      </c>
      <c r="D2800" t="s">
        <v>203</v>
      </c>
      <c r="E2800" t="s">
        <v>269</v>
      </c>
      <c r="F2800" t="s">
        <v>427</v>
      </c>
      <c r="G2800" s="8" t="s">
        <v>372</v>
      </c>
      <c r="H2800" t="s">
        <v>312</v>
      </c>
      <c r="I2800" s="7">
        <v>0</v>
      </c>
      <c r="L2800" s="7">
        <v>983182712065</v>
      </c>
      <c r="M2800" t="s">
        <v>458</v>
      </c>
    </row>
    <row r="2801" spans="1:13" x14ac:dyDescent="0.25">
      <c r="A2801" t="s">
        <v>693</v>
      </c>
      <c r="B2801" t="s">
        <v>474</v>
      </c>
      <c r="C2801" t="s">
        <v>226</v>
      </c>
      <c r="D2801" t="s">
        <v>227</v>
      </c>
      <c r="E2801" t="s">
        <v>270</v>
      </c>
      <c r="F2801" t="s">
        <v>427</v>
      </c>
      <c r="G2801" s="8" t="s">
        <v>372</v>
      </c>
      <c r="H2801" t="s">
        <v>312</v>
      </c>
      <c r="I2801" s="7">
        <v>0</v>
      </c>
      <c r="L2801" s="7">
        <v>1565286544</v>
      </c>
      <c r="M2801" t="s">
        <v>458</v>
      </c>
    </row>
    <row r="2802" spans="1:13" x14ac:dyDescent="0.25">
      <c r="A2802" t="s">
        <v>694</v>
      </c>
      <c r="B2802" t="s">
        <v>474</v>
      </c>
      <c r="C2802" t="s">
        <v>226</v>
      </c>
      <c r="D2802" t="s">
        <v>301</v>
      </c>
      <c r="E2802" t="s">
        <v>270</v>
      </c>
      <c r="F2802" t="s">
        <v>427</v>
      </c>
      <c r="G2802" s="8" t="s">
        <v>372</v>
      </c>
      <c r="H2802" t="s">
        <v>312</v>
      </c>
      <c r="I2802" s="7">
        <v>7274143</v>
      </c>
      <c r="L2802" s="7">
        <v>4154359457</v>
      </c>
      <c r="M2802" t="s">
        <v>458</v>
      </c>
    </row>
    <row r="2803" spans="1:13" x14ac:dyDescent="0.25">
      <c r="A2803" t="s">
        <v>695</v>
      </c>
      <c r="B2803" t="s">
        <v>474</v>
      </c>
      <c r="C2803" t="s">
        <v>226</v>
      </c>
      <c r="D2803" t="s">
        <v>229</v>
      </c>
      <c r="E2803" t="s">
        <v>270</v>
      </c>
      <c r="F2803" t="s">
        <v>427</v>
      </c>
      <c r="G2803" s="8" t="s">
        <v>372</v>
      </c>
      <c r="H2803" t="s">
        <v>312</v>
      </c>
      <c r="I2803" s="7">
        <v>0</v>
      </c>
      <c r="L2803" s="7">
        <v>4178737190</v>
      </c>
      <c r="M2803" t="s">
        <v>458</v>
      </c>
    </row>
    <row r="2804" spans="1:13" x14ac:dyDescent="0.25">
      <c r="A2804" t="s">
        <v>696</v>
      </c>
      <c r="B2804" t="s">
        <v>474</v>
      </c>
      <c r="C2804" t="s">
        <v>226</v>
      </c>
      <c r="D2804" t="s">
        <v>230</v>
      </c>
      <c r="E2804" t="s">
        <v>270</v>
      </c>
      <c r="F2804" t="s">
        <v>427</v>
      </c>
      <c r="G2804" s="8" t="s">
        <v>372</v>
      </c>
      <c r="H2804" t="s">
        <v>312</v>
      </c>
      <c r="I2804" s="7">
        <v>0</v>
      </c>
      <c r="L2804" s="7">
        <v>46078829939</v>
      </c>
      <c r="M2804" t="s">
        <v>458</v>
      </c>
    </row>
    <row r="2805" spans="1:13" x14ac:dyDescent="0.25">
      <c r="A2805" t="s">
        <v>697</v>
      </c>
      <c r="B2805" t="s">
        <v>474</v>
      </c>
      <c r="C2805" t="s">
        <v>226</v>
      </c>
      <c r="D2805" t="s">
        <v>231</v>
      </c>
      <c r="E2805" t="s">
        <v>270</v>
      </c>
      <c r="F2805" t="s">
        <v>427</v>
      </c>
      <c r="G2805" s="8" t="s">
        <v>372</v>
      </c>
      <c r="H2805" t="s">
        <v>312</v>
      </c>
      <c r="I2805" s="7">
        <v>0</v>
      </c>
      <c r="L2805" s="7">
        <v>733170416</v>
      </c>
      <c r="M2805" t="s">
        <v>458</v>
      </c>
    </row>
    <row r="2806" spans="1:13" x14ac:dyDescent="0.25">
      <c r="A2806" t="s">
        <v>698</v>
      </c>
      <c r="B2806" t="s">
        <v>474</v>
      </c>
      <c r="C2806" t="s">
        <v>226</v>
      </c>
      <c r="D2806" t="s">
        <v>232</v>
      </c>
      <c r="E2806" t="s">
        <v>270</v>
      </c>
      <c r="F2806" t="s">
        <v>427</v>
      </c>
      <c r="G2806" s="8" t="s">
        <v>372</v>
      </c>
      <c r="H2806" t="s">
        <v>312</v>
      </c>
      <c r="I2806" s="7">
        <v>2519732</v>
      </c>
      <c r="L2806" s="7">
        <v>4596812359</v>
      </c>
      <c r="M2806" t="s">
        <v>458</v>
      </c>
    </row>
    <row r="2807" spans="1:13" x14ac:dyDescent="0.25">
      <c r="A2807" t="s">
        <v>699</v>
      </c>
      <c r="B2807" t="s">
        <v>474</v>
      </c>
      <c r="C2807" t="s">
        <v>226</v>
      </c>
      <c r="D2807" t="s">
        <v>233</v>
      </c>
      <c r="E2807" t="s">
        <v>270</v>
      </c>
      <c r="F2807" t="s">
        <v>427</v>
      </c>
      <c r="G2807" s="8" t="s">
        <v>372</v>
      </c>
      <c r="H2807" t="s">
        <v>312</v>
      </c>
      <c r="I2807" s="7">
        <v>7069051</v>
      </c>
      <c r="L2807" s="7">
        <v>6739103718</v>
      </c>
      <c r="M2807" t="s">
        <v>458</v>
      </c>
    </row>
    <row r="2808" spans="1:13" x14ac:dyDescent="0.25">
      <c r="A2808" t="s">
        <v>700</v>
      </c>
      <c r="B2808" t="s">
        <v>474</v>
      </c>
      <c r="C2808" t="s">
        <v>226</v>
      </c>
      <c r="D2808" t="s">
        <v>234</v>
      </c>
      <c r="E2808" t="s">
        <v>270</v>
      </c>
      <c r="F2808" t="s">
        <v>427</v>
      </c>
      <c r="G2808" s="8" t="s">
        <v>372</v>
      </c>
      <c r="H2808" t="s">
        <v>312</v>
      </c>
      <c r="I2808" s="7">
        <v>13047908</v>
      </c>
      <c r="L2808" s="7">
        <v>8239367205</v>
      </c>
      <c r="M2808" t="s">
        <v>458</v>
      </c>
    </row>
    <row r="2809" spans="1:13" x14ac:dyDescent="0.25">
      <c r="A2809" t="s">
        <v>701</v>
      </c>
      <c r="B2809" t="s">
        <v>474</v>
      </c>
      <c r="C2809" t="s">
        <v>226</v>
      </c>
      <c r="D2809" t="s">
        <v>235</v>
      </c>
      <c r="E2809" t="s">
        <v>270</v>
      </c>
      <c r="F2809" t="s">
        <v>427</v>
      </c>
      <c r="G2809" s="8" t="s">
        <v>372</v>
      </c>
      <c r="H2809" t="s">
        <v>312</v>
      </c>
      <c r="I2809" s="7">
        <v>16526746</v>
      </c>
      <c r="L2809" s="7">
        <v>7955312120</v>
      </c>
      <c r="M2809" t="s">
        <v>458</v>
      </c>
    </row>
    <row r="2810" spans="1:13" x14ac:dyDescent="0.25">
      <c r="A2810" t="s">
        <v>702</v>
      </c>
      <c r="B2810" t="s">
        <v>474</v>
      </c>
      <c r="C2810" t="s">
        <v>226</v>
      </c>
      <c r="D2810" t="s">
        <v>570</v>
      </c>
      <c r="E2810" t="s">
        <v>270</v>
      </c>
      <c r="F2810" t="s">
        <v>427</v>
      </c>
      <c r="G2810" s="8" t="s">
        <v>372</v>
      </c>
      <c r="H2810" t="s">
        <v>312</v>
      </c>
      <c r="I2810" s="7">
        <v>150119</v>
      </c>
      <c r="L2810" s="7">
        <v>186808058</v>
      </c>
      <c r="M2810" t="s">
        <v>458</v>
      </c>
    </row>
    <row r="2811" spans="1:13" x14ac:dyDescent="0.25">
      <c r="A2811" t="s">
        <v>703</v>
      </c>
      <c r="B2811" t="s">
        <v>475</v>
      </c>
      <c r="C2811" t="s">
        <v>236</v>
      </c>
      <c r="D2811" t="s">
        <v>628</v>
      </c>
      <c r="E2811" t="s">
        <v>270</v>
      </c>
      <c r="F2811" t="s">
        <v>427</v>
      </c>
      <c r="G2811" s="8" t="s">
        <v>372</v>
      </c>
      <c r="H2811" t="s">
        <v>312</v>
      </c>
      <c r="I2811" s="7">
        <v>8303525</v>
      </c>
      <c r="L2811" s="7">
        <v>33391986272</v>
      </c>
      <c r="M2811" t="s">
        <v>458</v>
      </c>
    </row>
    <row r="2812" spans="1:13" x14ac:dyDescent="0.25">
      <c r="A2812" t="s">
        <v>704</v>
      </c>
      <c r="B2812" t="s">
        <v>475</v>
      </c>
      <c r="C2812" t="s">
        <v>236</v>
      </c>
      <c r="D2812" t="s">
        <v>629</v>
      </c>
      <c r="E2812" t="s">
        <v>270</v>
      </c>
      <c r="F2812" t="s">
        <v>427</v>
      </c>
      <c r="G2812" s="8" t="s">
        <v>372</v>
      </c>
      <c r="H2812" t="s">
        <v>312</v>
      </c>
      <c r="I2812" s="7">
        <v>4985976</v>
      </c>
      <c r="L2812" s="7">
        <v>28433897982</v>
      </c>
      <c r="M2812" t="s">
        <v>458</v>
      </c>
    </row>
    <row r="2813" spans="1:13" x14ac:dyDescent="0.25">
      <c r="A2813" t="s">
        <v>705</v>
      </c>
      <c r="B2813" t="s">
        <v>475</v>
      </c>
      <c r="C2813" t="s">
        <v>236</v>
      </c>
      <c r="D2813" t="s">
        <v>630</v>
      </c>
      <c r="E2813" t="s">
        <v>270</v>
      </c>
      <c r="F2813" t="s">
        <v>427</v>
      </c>
      <c r="G2813" s="8" t="s">
        <v>372</v>
      </c>
      <c r="H2813" t="s">
        <v>312</v>
      </c>
      <c r="I2813" s="7">
        <v>11054211</v>
      </c>
      <c r="L2813" s="7">
        <v>41655996484</v>
      </c>
      <c r="M2813" t="s">
        <v>458</v>
      </c>
    </row>
    <row r="2814" spans="1:13" x14ac:dyDescent="0.25">
      <c r="A2814" t="s">
        <v>706</v>
      </c>
      <c r="B2814" t="s">
        <v>475</v>
      </c>
      <c r="C2814" t="s">
        <v>236</v>
      </c>
      <c r="D2814" t="s">
        <v>631</v>
      </c>
      <c r="E2814" t="s">
        <v>270</v>
      </c>
      <c r="F2814" t="s">
        <v>427</v>
      </c>
      <c r="G2814" s="8" t="s">
        <v>372</v>
      </c>
      <c r="H2814" t="s">
        <v>312</v>
      </c>
      <c r="I2814" s="7">
        <v>0</v>
      </c>
      <c r="L2814" s="7">
        <v>17683096128</v>
      </c>
      <c r="M2814" t="s">
        <v>458</v>
      </c>
    </row>
    <row r="2815" spans="1:13" x14ac:dyDescent="0.25">
      <c r="A2815" t="s">
        <v>707</v>
      </c>
      <c r="B2815" t="s">
        <v>475</v>
      </c>
      <c r="C2815" t="s">
        <v>236</v>
      </c>
      <c r="D2815" t="s">
        <v>632</v>
      </c>
      <c r="E2815" t="s">
        <v>269</v>
      </c>
      <c r="F2815" t="s">
        <v>427</v>
      </c>
      <c r="G2815" s="8" t="s">
        <v>372</v>
      </c>
      <c r="H2815" t="s">
        <v>312</v>
      </c>
      <c r="I2815" s="7">
        <v>7939445</v>
      </c>
      <c r="L2815" s="7">
        <v>38791266538</v>
      </c>
      <c r="M2815" t="s">
        <v>458</v>
      </c>
    </row>
    <row r="2816" spans="1:13" x14ac:dyDescent="0.25">
      <c r="A2816" t="s">
        <v>708</v>
      </c>
      <c r="B2816" t="s">
        <v>476</v>
      </c>
      <c r="C2816" t="s">
        <v>237</v>
      </c>
      <c r="D2816" t="s">
        <v>242</v>
      </c>
      <c r="E2816" t="s">
        <v>270</v>
      </c>
      <c r="F2816" t="s">
        <v>427</v>
      </c>
      <c r="G2816" s="8" t="s">
        <v>372</v>
      </c>
      <c r="H2816" t="s">
        <v>312</v>
      </c>
      <c r="I2816" s="7">
        <v>0</v>
      </c>
      <c r="L2816" s="7">
        <v>77422761</v>
      </c>
      <c r="M2816" t="s">
        <v>458</v>
      </c>
    </row>
    <row r="2817" spans="1:13" x14ac:dyDescent="0.25">
      <c r="A2817" t="s">
        <v>709</v>
      </c>
      <c r="B2817" t="s">
        <v>476</v>
      </c>
      <c r="C2817" t="s">
        <v>237</v>
      </c>
      <c r="D2817" t="s">
        <v>228</v>
      </c>
      <c r="E2817" t="s">
        <v>270</v>
      </c>
      <c r="F2817" t="s">
        <v>427</v>
      </c>
      <c r="G2817" s="8" t="s">
        <v>372</v>
      </c>
      <c r="H2817" t="s">
        <v>312</v>
      </c>
      <c r="I2817" s="7">
        <v>0</v>
      </c>
      <c r="L2817" s="7">
        <v>2672173342</v>
      </c>
      <c r="M2817" t="s">
        <v>458</v>
      </c>
    </row>
    <row r="2818" spans="1:13" x14ac:dyDescent="0.25">
      <c r="A2818" t="s">
        <v>710</v>
      </c>
      <c r="B2818" t="s">
        <v>476</v>
      </c>
      <c r="C2818" t="s">
        <v>237</v>
      </c>
      <c r="D2818" t="s">
        <v>464</v>
      </c>
      <c r="E2818" t="s">
        <v>270</v>
      </c>
      <c r="F2818" t="s">
        <v>427</v>
      </c>
      <c r="G2818" s="8" t="s">
        <v>372</v>
      </c>
      <c r="H2818" t="s">
        <v>312</v>
      </c>
      <c r="I2818" s="7">
        <v>0</v>
      </c>
      <c r="L2818" s="7">
        <v>1120256617</v>
      </c>
      <c r="M2818" t="s">
        <v>458</v>
      </c>
    </row>
    <row r="2819" spans="1:13" x14ac:dyDescent="0.25">
      <c r="A2819" t="s">
        <v>711</v>
      </c>
      <c r="B2819" t="s">
        <v>476</v>
      </c>
      <c r="C2819" t="s">
        <v>237</v>
      </c>
      <c r="D2819" t="s">
        <v>238</v>
      </c>
      <c r="E2819" t="s">
        <v>270</v>
      </c>
      <c r="F2819" t="s">
        <v>427</v>
      </c>
      <c r="G2819" s="8" t="s">
        <v>372</v>
      </c>
      <c r="H2819" t="s">
        <v>312</v>
      </c>
      <c r="I2819" s="7">
        <v>0</v>
      </c>
      <c r="L2819" s="7">
        <v>858542993</v>
      </c>
      <c r="M2819" t="s">
        <v>458</v>
      </c>
    </row>
    <row r="2820" spans="1:13" x14ac:dyDescent="0.25">
      <c r="A2820" t="s">
        <v>712</v>
      </c>
      <c r="B2820" t="s">
        <v>476</v>
      </c>
      <c r="C2820" t="s">
        <v>237</v>
      </c>
      <c r="D2820" t="s">
        <v>239</v>
      </c>
      <c r="E2820" t="s">
        <v>270</v>
      </c>
      <c r="F2820" t="s">
        <v>427</v>
      </c>
      <c r="G2820" s="8" t="s">
        <v>372</v>
      </c>
      <c r="H2820" t="s">
        <v>312</v>
      </c>
      <c r="I2820" s="7">
        <v>0</v>
      </c>
      <c r="L2820" s="7">
        <v>857579764</v>
      </c>
      <c r="M2820" t="s">
        <v>458</v>
      </c>
    </row>
    <row r="2821" spans="1:13" x14ac:dyDescent="0.25">
      <c r="A2821" t="s">
        <v>713</v>
      </c>
      <c r="B2821" t="s">
        <v>476</v>
      </c>
      <c r="C2821" t="s">
        <v>237</v>
      </c>
      <c r="D2821" t="s">
        <v>240</v>
      </c>
      <c r="E2821" t="s">
        <v>270</v>
      </c>
      <c r="F2821" t="s">
        <v>427</v>
      </c>
      <c r="G2821" s="8" t="s">
        <v>372</v>
      </c>
      <c r="H2821" t="s">
        <v>312</v>
      </c>
      <c r="I2821" s="7">
        <v>0</v>
      </c>
      <c r="L2821" s="7">
        <v>93471759</v>
      </c>
      <c r="M2821" t="s">
        <v>458</v>
      </c>
    </row>
    <row r="2822" spans="1:13" x14ac:dyDescent="0.25">
      <c r="A2822" t="s">
        <v>714</v>
      </c>
      <c r="B2822" t="s">
        <v>476</v>
      </c>
      <c r="C2822" t="s">
        <v>237</v>
      </c>
      <c r="D2822" t="s">
        <v>241</v>
      </c>
      <c r="E2822" t="s">
        <v>270</v>
      </c>
      <c r="F2822" t="s">
        <v>427</v>
      </c>
      <c r="G2822" s="8" t="s">
        <v>372</v>
      </c>
      <c r="H2822" t="s">
        <v>312</v>
      </c>
      <c r="I2822" s="7">
        <v>0</v>
      </c>
      <c r="L2822" s="7">
        <v>53446428</v>
      </c>
      <c r="M2822" t="s">
        <v>458</v>
      </c>
    </row>
    <row r="2823" spans="1:13" x14ac:dyDescent="0.25">
      <c r="A2823" t="s">
        <v>715</v>
      </c>
      <c r="B2823" t="s">
        <v>477</v>
      </c>
      <c r="C2823" t="s">
        <v>243</v>
      </c>
      <c r="D2823" t="s">
        <v>378</v>
      </c>
      <c r="E2823" t="s">
        <v>270</v>
      </c>
      <c r="F2823" s="8" t="s">
        <v>427</v>
      </c>
      <c r="G2823" s="8" t="s">
        <v>372</v>
      </c>
      <c r="H2823" t="s">
        <v>312</v>
      </c>
      <c r="I2823" s="7">
        <v>0</v>
      </c>
      <c r="L2823" s="7">
        <v>3795039921</v>
      </c>
      <c r="M2823" t="s">
        <v>458</v>
      </c>
    </row>
    <row r="2824" spans="1:13" x14ac:dyDescent="0.25">
      <c r="A2824" t="s">
        <v>716</v>
      </c>
      <c r="B2824" t="s">
        <v>477</v>
      </c>
      <c r="C2824" t="s">
        <v>243</v>
      </c>
      <c r="D2824" t="s">
        <v>360</v>
      </c>
      <c r="E2824" t="s">
        <v>270</v>
      </c>
      <c r="F2824" s="8" t="s">
        <v>427</v>
      </c>
      <c r="G2824" s="8" t="s">
        <v>372</v>
      </c>
      <c r="H2824" t="s">
        <v>312</v>
      </c>
      <c r="I2824" s="7">
        <v>0</v>
      </c>
      <c r="L2824" s="7">
        <v>4697527012</v>
      </c>
      <c r="M2824" t="s">
        <v>458</v>
      </c>
    </row>
    <row r="2825" spans="1:13" x14ac:dyDescent="0.25">
      <c r="A2825" t="s">
        <v>717</v>
      </c>
      <c r="B2825" t="s">
        <v>477</v>
      </c>
      <c r="C2825" t="s">
        <v>243</v>
      </c>
      <c r="D2825" t="s">
        <v>581</v>
      </c>
      <c r="E2825" t="s">
        <v>270</v>
      </c>
      <c r="F2825" s="8" t="s">
        <v>427</v>
      </c>
      <c r="G2825" s="8" t="s">
        <v>372</v>
      </c>
      <c r="H2825" t="s">
        <v>312</v>
      </c>
      <c r="I2825" s="7">
        <v>0</v>
      </c>
      <c r="L2825" s="7">
        <v>89940181951</v>
      </c>
      <c r="M2825" t="s">
        <v>458</v>
      </c>
    </row>
    <row r="2826" spans="1:13" x14ac:dyDescent="0.25">
      <c r="A2826" t="s">
        <v>718</v>
      </c>
      <c r="B2826" t="s">
        <v>246</v>
      </c>
      <c r="C2826" t="s">
        <v>246</v>
      </c>
      <c r="D2826" t="s">
        <v>203</v>
      </c>
      <c r="E2826" t="s">
        <v>269</v>
      </c>
      <c r="F2826" s="8" t="s">
        <v>427</v>
      </c>
      <c r="G2826" s="8" t="s">
        <v>372</v>
      </c>
      <c r="H2826" t="s">
        <v>312</v>
      </c>
      <c r="I2826" s="7">
        <v>19301779</v>
      </c>
      <c r="L2826" s="7">
        <v>42773601120</v>
      </c>
      <c r="M2826" t="s">
        <v>458</v>
      </c>
    </row>
    <row r="2827" spans="1:13" x14ac:dyDescent="0.25">
      <c r="A2827" t="s">
        <v>719</v>
      </c>
      <c r="B2827" t="s">
        <v>478</v>
      </c>
      <c r="C2827" t="s">
        <v>244</v>
      </c>
      <c r="D2827" t="s">
        <v>245</v>
      </c>
      <c r="E2827" t="s">
        <v>269</v>
      </c>
      <c r="F2827" s="8" t="s">
        <v>427</v>
      </c>
      <c r="G2827" s="8" t="s">
        <v>372</v>
      </c>
      <c r="H2827" t="s">
        <v>312</v>
      </c>
      <c r="I2827" s="7">
        <v>43390000</v>
      </c>
      <c r="L2827" s="7">
        <v>69558139000</v>
      </c>
      <c r="M2827" t="s">
        <v>458</v>
      </c>
    </row>
    <row r="2828" spans="1:13" x14ac:dyDescent="0.25">
      <c r="A2828" t="s">
        <v>720</v>
      </c>
      <c r="B2828" t="s">
        <v>478</v>
      </c>
      <c r="C2828" t="s">
        <v>244</v>
      </c>
      <c r="D2828" t="s">
        <v>460</v>
      </c>
      <c r="E2828" t="s">
        <v>269</v>
      </c>
      <c r="F2828" s="8" t="s">
        <v>427</v>
      </c>
      <c r="G2828" s="8" t="s">
        <v>372</v>
      </c>
      <c r="H2828" t="s">
        <v>312</v>
      </c>
      <c r="I2828" s="7">
        <v>13025000</v>
      </c>
      <c r="L2828" s="7">
        <v>40918920000</v>
      </c>
      <c r="M2828" t="s">
        <v>458</v>
      </c>
    </row>
    <row r="2829" spans="1:13" x14ac:dyDescent="0.25">
      <c r="A2829" t="s">
        <v>721</v>
      </c>
      <c r="B2829" t="s">
        <v>479</v>
      </c>
      <c r="C2829" t="s">
        <v>247</v>
      </c>
      <c r="D2829" t="s">
        <v>203</v>
      </c>
      <c r="E2829" t="s">
        <v>269</v>
      </c>
      <c r="F2829" t="s">
        <v>427</v>
      </c>
      <c r="G2829" s="8" t="s">
        <v>372</v>
      </c>
      <c r="H2829" t="s">
        <v>312</v>
      </c>
      <c r="I2829" s="7">
        <v>12002000</v>
      </c>
      <c r="L2829" s="7">
        <v>20401799000</v>
      </c>
      <c r="M2829" t="s">
        <v>458</v>
      </c>
    </row>
    <row r="2830" spans="1:13" x14ac:dyDescent="0.25">
      <c r="A2830" t="s">
        <v>722</v>
      </c>
      <c r="B2830" t="s">
        <v>480</v>
      </c>
      <c r="C2830" t="s">
        <v>268</v>
      </c>
      <c r="D2830" t="s">
        <v>203</v>
      </c>
      <c r="E2830" t="s">
        <v>269</v>
      </c>
      <c r="F2830" t="s">
        <v>427</v>
      </c>
      <c r="G2830" s="8" t="s">
        <v>372</v>
      </c>
      <c r="H2830" t="s">
        <v>312</v>
      </c>
      <c r="I2830" s="7">
        <v>3836210</v>
      </c>
      <c r="L2830" s="7">
        <v>14029578005</v>
      </c>
      <c r="M2830" t="s">
        <v>458</v>
      </c>
    </row>
    <row r="2831" spans="1:13" x14ac:dyDescent="0.25">
      <c r="A2831" t="s">
        <v>723</v>
      </c>
      <c r="B2831" t="s">
        <v>481</v>
      </c>
      <c r="C2831" t="s">
        <v>248</v>
      </c>
      <c r="D2831" t="s">
        <v>203</v>
      </c>
      <c r="E2831" t="s">
        <v>269</v>
      </c>
      <c r="F2831" t="s">
        <v>427</v>
      </c>
      <c r="G2831" s="8" t="s">
        <v>372</v>
      </c>
      <c r="H2831" t="s">
        <v>312</v>
      </c>
      <c r="I2831" s="7">
        <v>10120000</v>
      </c>
      <c r="L2831" s="7">
        <v>24360197000</v>
      </c>
      <c r="M2831" t="s">
        <v>458</v>
      </c>
    </row>
    <row r="2832" spans="1:13" x14ac:dyDescent="0.25">
      <c r="A2832" t="s">
        <v>724</v>
      </c>
      <c r="B2832" t="s">
        <v>482</v>
      </c>
      <c r="C2832" t="s">
        <v>249</v>
      </c>
      <c r="D2832" t="s">
        <v>203</v>
      </c>
      <c r="E2832" t="s">
        <v>269</v>
      </c>
      <c r="F2832" t="s">
        <v>427</v>
      </c>
      <c r="G2832" s="8" t="s">
        <v>372</v>
      </c>
      <c r="H2832" t="s">
        <v>312</v>
      </c>
      <c r="I2832" s="7">
        <v>724374</v>
      </c>
      <c r="L2832" s="7">
        <v>91622025169</v>
      </c>
      <c r="M2832" t="s">
        <v>458</v>
      </c>
    </row>
    <row r="2833" spans="1:13" x14ac:dyDescent="0.25">
      <c r="A2833" t="s">
        <v>725</v>
      </c>
      <c r="B2833" t="s">
        <v>330</v>
      </c>
      <c r="C2833" t="s">
        <v>250</v>
      </c>
      <c r="D2833" t="s">
        <v>252</v>
      </c>
      <c r="E2833" t="s">
        <v>270</v>
      </c>
      <c r="F2833" t="s">
        <v>427</v>
      </c>
      <c r="G2833" s="8" t="s">
        <v>372</v>
      </c>
      <c r="H2833" t="s">
        <v>312</v>
      </c>
      <c r="I2833" s="7">
        <v>17823231</v>
      </c>
      <c r="L2833" s="7">
        <v>10772268571</v>
      </c>
      <c r="M2833" t="s">
        <v>458</v>
      </c>
    </row>
    <row r="2834" spans="1:13" x14ac:dyDescent="0.25">
      <c r="A2834" t="s">
        <v>726</v>
      </c>
      <c r="B2834" t="s">
        <v>330</v>
      </c>
      <c r="C2834" t="s">
        <v>250</v>
      </c>
      <c r="D2834" t="s">
        <v>253</v>
      </c>
      <c r="E2834" t="s">
        <v>270</v>
      </c>
      <c r="F2834" t="s">
        <v>427</v>
      </c>
      <c r="G2834" s="8" t="s">
        <v>372</v>
      </c>
      <c r="H2834" t="s">
        <v>312</v>
      </c>
      <c r="I2834" s="7">
        <v>7004923</v>
      </c>
      <c r="L2834" s="7">
        <v>3480752374</v>
      </c>
      <c r="M2834" t="s">
        <v>458</v>
      </c>
    </row>
    <row r="2835" spans="1:13" x14ac:dyDescent="0.25">
      <c r="A2835" t="s">
        <v>727</v>
      </c>
      <c r="B2835" t="s">
        <v>330</v>
      </c>
      <c r="C2835" t="s">
        <v>250</v>
      </c>
      <c r="D2835" t="s">
        <v>254</v>
      </c>
      <c r="E2835" t="s">
        <v>270</v>
      </c>
      <c r="F2835" t="s">
        <v>427</v>
      </c>
      <c r="G2835" s="8" t="s">
        <v>372</v>
      </c>
      <c r="H2835" t="s">
        <v>312</v>
      </c>
      <c r="I2835" s="7">
        <v>0</v>
      </c>
      <c r="L2835" s="7">
        <v>13604302435</v>
      </c>
      <c r="M2835" t="s">
        <v>458</v>
      </c>
    </row>
    <row r="2836" spans="1:13" x14ac:dyDescent="0.25">
      <c r="A2836" t="s">
        <v>728</v>
      </c>
      <c r="B2836" t="s">
        <v>330</v>
      </c>
      <c r="C2836" t="s">
        <v>250</v>
      </c>
      <c r="D2836" t="s">
        <v>633</v>
      </c>
      <c r="E2836" t="s">
        <v>269</v>
      </c>
      <c r="F2836" t="s">
        <v>427</v>
      </c>
      <c r="G2836" s="8" t="s">
        <v>372</v>
      </c>
      <c r="H2836" t="s">
        <v>312</v>
      </c>
      <c r="I2836" s="7">
        <v>27418280</v>
      </c>
      <c r="L2836" s="7">
        <v>1140113184125</v>
      </c>
      <c r="M2836" t="s">
        <v>458</v>
      </c>
    </row>
    <row r="2837" spans="1:13" x14ac:dyDescent="0.25">
      <c r="A2837" t="s">
        <v>729</v>
      </c>
      <c r="B2837" t="s">
        <v>330</v>
      </c>
      <c r="C2837" t="s">
        <v>250</v>
      </c>
      <c r="D2837" t="s">
        <v>634</v>
      </c>
      <c r="E2837" t="s">
        <v>269</v>
      </c>
      <c r="F2837" t="s">
        <v>427</v>
      </c>
      <c r="G2837" s="8" t="s">
        <v>372</v>
      </c>
      <c r="H2837" t="s">
        <v>312</v>
      </c>
      <c r="I2837" s="7">
        <v>6679400</v>
      </c>
      <c r="L2837" s="7">
        <v>237174933919</v>
      </c>
      <c r="M2837" t="s">
        <v>458</v>
      </c>
    </row>
    <row r="2838" spans="1:13" x14ac:dyDescent="0.25">
      <c r="A2838" t="s">
        <v>730</v>
      </c>
      <c r="B2838" t="s">
        <v>330</v>
      </c>
      <c r="C2838" t="s">
        <v>250</v>
      </c>
      <c r="D2838" t="s">
        <v>599</v>
      </c>
      <c r="E2838" t="s">
        <v>270</v>
      </c>
      <c r="F2838" t="s">
        <v>427</v>
      </c>
      <c r="G2838" s="8" t="s">
        <v>372</v>
      </c>
      <c r="H2838" t="s">
        <v>312</v>
      </c>
      <c r="I2838" s="7">
        <v>46072</v>
      </c>
      <c r="L2838" s="7">
        <v>49186447</v>
      </c>
      <c r="M2838" t="s">
        <v>458</v>
      </c>
    </row>
    <row r="2839" spans="1:13" x14ac:dyDescent="0.25">
      <c r="A2839" t="s">
        <v>731</v>
      </c>
      <c r="B2839" t="s">
        <v>483</v>
      </c>
      <c r="C2839" t="s">
        <v>255</v>
      </c>
      <c r="D2839" t="s">
        <v>205</v>
      </c>
      <c r="E2839" t="s">
        <v>270</v>
      </c>
      <c r="F2839" t="s">
        <v>427</v>
      </c>
      <c r="G2839" s="8" t="s">
        <v>372</v>
      </c>
      <c r="H2839" t="s">
        <v>312</v>
      </c>
      <c r="I2839" s="7">
        <v>1543146</v>
      </c>
      <c r="L2839" s="7">
        <v>6917962126</v>
      </c>
      <c r="M2839" t="s">
        <v>458</v>
      </c>
    </row>
    <row r="2840" spans="1:13" x14ac:dyDescent="0.25">
      <c r="A2840" t="s">
        <v>732</v>
      </c>
      <c r="B2840" t="s">
        <v>483</v>
      </c>
      <c r="C2840" t="s">
        <v>255</v>
      </c>
      <c r="D2840" t="s">
        <v>203</v>
      </c>
      <c r="E2840" t="s">
        <v>269</v>
      </c>
      <c r="F2840" t="s">
        <v>427</v>
      </c>
      <c r="G2840" s="8" t="s">
        <v>372</v>
      </c>
      <c r="H2840" t="s">
        <v>312</v>
      </c>
      <c r="I2840" s="7">
        <v>502491</v>
      </c>
      <c r="L2840" s="7">
        <v>2428869723</v>
      </c>
      <c r="M2840" t="s">
        <v>458</v>
      </c>
    </row>
    <row r="2841" spans="1:13" x14ac:dyDescent="0.25">
      <c r="A2841" t="s">
        <v>733</v>
      </c>
      <c r="B2841" t="s">
        <v>636</v>
      </c>
      <c r="C2841" t="s">
        <v>635</v>
      </c>
      <c r="D2841" t="s">
        <v>304</v>
      </c>
      <c r="E2841" t="s">
        <v>270</v>
      </c>
      <c r="F2841" t="s">
        <v>427</v>
      </c>
      <c r="G2841" s="8" t="s">
        <v>372</v>
      </c>
      <c r="H2841" t="s">
        <v>312</v>
      </c>
      <c r="I2841" s="7">
        <v>1111630</v>
      </c>
      <c r="L2841" s="7">
        <v>4565783313</v>
      </c>
      <c r="M2841" t="s">
        <v>458</v>
      </c>
    </row>
    <row r="2842" spans="1:13" x14ac:dyDescent="0.25">
      <c r="A2842" t="s">
        <v>734</v>
      </c>
      <c r="B2842" t="s">
        <v>636</v>
      </c>
      <c r="C2842" t="s">
        <v>635</v>
      </c>
      <c r="D2842" t="s">
        <v>303</v>
      </c>
      <c r="E2842" t="s">
        <v>270</v>
      </c>
      <c r="F2842" t="s">
        <v>427</v>
      </c>
      <c r="G2842" s="8" t="s">
        <v>372</v>
      </c>
      <c r="H2842" t="s">
        <v>312</v>
      </c>
      <c r="I2842" s="7">
        <v>1287511</v>
      </c>
      <c r="L2842" s="7">
        <v>3476303006</v>
      </c>
      <c r="M2842" t="s">
        <v>458</v>
      </c>
    </row>
    <row r="2843" spans="1:13" x14ac:dyDescent="0.25">
      <c r="A2843" t="s">
        <v>735</v>
      </c>
      <c r="B2843" t="s">
        <v>636</v>
      </c>
      <c r="C2843" t="s">
        <v>635</v>
      </c>
      <c r="D2843" t="s">
        <v>302</v>
      </c>
      <c r="E2843" t="s">
        <v>270</v>
      </c>
      <c r="F2843" t="s">
        <v>427</v>
      </c>
      <c r="G2843" s="8" t="s">
        <v>372</v>
      </c>
      <c r="H2843" t="s">
        <v>312</v>
      </c>
      <c r="I2843" s="7">
        <v>1149568</v>
      </c>
      <c r="L2843" s="7">
        <v>2100767205</v>
      </c>
      <c r="M2843" t="s">
        <v>458</v>
      </c>
    </row>
    <row r="2844" spans="1:13" x14ac:dyDescent="0.25">
      <c r="A2844" t="s">
        <v>736</v>
      </c>
      <c r="B2844" t="s">
        <v>636</v>
      </c>
      <c r="C2844" t="s">
        <v>635</v>
      </c>
      <c r="D2844" t="s">
        <v>205</v>
      </c>
      <c r="E2844" t="s">
        <v>270</v>
      </c>
      <c r="F2844" t="s">
        <v>427</v>
      </c>
      <c r="G2844" s="8" t="s">
        <v>372</v>
      </c>
      <c r="H2844" t="s">
        <v>312</v>
      </c>
      <c r="I2844" s="7">
        <v>64326</v>
      </c>
      <c r="L2844" s="7">
        <v>20886055390</v>
      </c>
      <c r="M2844" t="s">
        <v>458</v>
      </c>
    </row>
    <row r="2845" spans="1:13" x14ac:dyDescent="0.25">
      <c r="A2845" t="s">
        <v>737</v>
      </c>
      <c r="B2845" t="s">
        <v>636</v>
      </c>
      <c r="C2845" t="s">
        <v>635</v>
      </c>
      <c r="D2845" t="s">
        <v>203</v>
      </c>
      <c r="E2845" t="s">
        <v>269</v>
      </c>
      <c r="F2845" t="s">
        <v>427</v>
      </c>
      <c r="G2845" s="8" t="s">
        <v>372</v>
      </c>
      <c r="H2845" t="s">
        <v>312</v>
      </c>
      <c r="I2845" s="7">
        <v>3869812</v>
      </c>
      <c r="L2845" s="7">
        <v>1256491994424</v>
      </c>
      <c r="M2845" t="s">
        <v>458</v>
      </c>
    </row>
    <row r="2846" spans="1:13" x14ac:dyDescent="0.25">
      <c r="A2846" t="s">
        <v>738</v>
      </c>
      <c r="B2846" t="s">
        <v>484</v>
      </c>
      <c r="C2846" t="s">
        <v>256</v>
      </c>
      <c r="D2846" t="s">
        <v>208</v>
      </c>
      <c r="E2846" t="s">
        <v>270</v>
      </c>
      <c r="F2846" t="s">
        <v>427</v>
      </c>
      <c r="G2846" s="8" t="s">
        <v>372</v>
      </c>
      <c r="H2846" t="s">
        <v>312</v>
      </c>
      <c r="I2846" s="7">
        <v>835881</v>
      </c>
      <c r="L2846" s="7">
        <v>429346911</v>
      </c>
      <c r="M2846" t="s">
        <v>458</v>
      </c>
    </row>
    <row r="2847" spans="1:13" x14ac:dyDescent="0.25">
      <c r="A2847" t="s">
        <v>739</v>
      </c>
      <c r="B2847" t="s">
        <v>484</v>
      </c>
      <c r="C2847" t="s">
        <v>256</v>
      </c>
      <c r="D2847" t="s">
        <v>209</v>
      </c>
      <c r="E2847" t="s">
        <v>270</v>
      </c>
      <c r="F2847" t="s">
        <v>427</v>
      </c>
      <c r="G2847" s="8" t="s">
        <v>372</v>
      </c>
      <c r="H2847" t="s">
        <v>312</v>
      </c>
      <c r="I2847" s="7">
        <v>2238059</v>
      </c>
      <c r="L2847" s="7">
        <v>630379359</v>
      </c>
      <c r="M2847" t="s">
        <v>458</v>
      </c>
    </row>
    <row r="2848" spans="1:13" x14ac:dyDescent="0.25">
      <c r="A2848" t="s">
        <v>740</v>
      </c>
      <c r="B2848" t="s">
        <v>484</v>
      </c>
      <c r="C2848" t="s">
        <v>256</v>
      </c>
      <c r="D2848" t="s">
        <v>203</v>
      </c>
      <c r="E2848" t="s">
        <v>269</v>
      </c>
      <c r="F2848" t="s">
        <v>427</v>
      </c>
      <c r="G2848" s="8" t="s">
        <v>372</v>
      </c>
      <c r="H2848" t="s">
        <v>312</v>
      </c>
      <c r="I2848" s="7">
        <v>47228545</v>
      </c>
      <c r="L2848" s="7">
        <v>88224453830</v>
      </c>
      <c r="M2848" t="s">
        <v>458</v>
      </c>
    </row>
    <row r="2849" spans="1:13" x14ac:dyDescent="0.25">
      <c r="A2849" t="s">
        <v>741</v>
      </c>
      <c r="B2849" t="s">
        <v>485</v>
      </c>
      <c r="C2849" t="s">
        <v>257</v>
      </c>
      <c r="D2849" t="s">
        <v>258</v>
      </c>
      <c r="E2849" t="s">
        <v>270</v>
      </c>
      <c r="F2849" s="8" t="s">
        <v>427</v>
      </c>
      <c r="G2849" s="8" t="s">
        <v>372</v>
      </c>
      <c r="H2849" t="s">
        <v>312</v>
      </c>
      <c r="I2849" s="7">
        <v>0</v>
      </c>
      <c r="L2849" s="7">
        <v>2398957441</v>
      </c>
      <c r="M2849" t="s">
        <v>458</v>
      </c>
    </row>
    <row r="2850" spans="1:13" x14ac:dyDescent="0.25">
      <c r="A2850" t="s">
        <v>742</v>
      </c>
      <c r="B2850" t="s">
        <v>485</v>
      </c>
      <c r="C2850" t="s">
        <v>257</v>
      </c>
      <c r="D2850" t="s">
        <v>259</v>
      </c>
      <c r="E2850" t="s">
        <v>270</v>
      </c>
      <c r="F2850" s="8" t="s">
        <v>427</v>
      </c>
      <c r="G2850" s="8" t="s">
        <v>372</v>
      </c>
      <c r="H2850" t="s">
        <v>312</v>
      </c>
      <c r="I2850" s="7">
        <v>0</v>
      </c>
      <c r="L2850" s="7">
        <v>87556207</v>
      </c>
      <c r="M2850" t="s">
        <v>458</v>
      </c>
    </row>
    <row r="2851" spans="1:13" x14ac:dyDescent="0.25">
      <c r="A2851" t="s">
        <v>743</v>
      </c>
      <c r="B2851" t="s">
        <v>485</v>
      </c>
      <c r="C2851" t="s">
        <v>257</v>
      </c>
      <c r="D2851" t="s">
        <v>260</v>
      </c>
      <c r="E2851" t="s">
        <v>270</v>
      </c>
      <c r="F2851" s="8" t="s">
        <v>427</v>
      </c>
      <c r="G2851" s="8" t="s">
        <v>372</v>
      </c>
      <c r="H2851" t="s">
        <v>312</v>
      </c>
      <c r="I2851" s="7">
        <v>0</v>
      </c>
      <c r="L2851" s="7">
        <v>145097351</v>
      </c>
      <c r="M2851" t="s">
        <v>458</v>
      </c>
    </row>
    <row r="2852" spans="1:13" x14ac:dyDescent="0.25">
      <c r="A2852" t="s">
        <v>744</v>
      </c>
      <c r="B2852" t="s">
        <v>485</v>
      </c>
      <c r="C2852" t="s">
        <v>257</v>
      </c>
      <c r="D2852" t="s">
        <v>261</v>
      </c>
      <c r="E2852" t="s">
        <v>270</v>
      </c>
      <c r="F2852" s="8" t="s">
        <v>427</v>
      </c>
      <c r="G2852" s="8" t="s">
        <v>372</v>
      </c>
      <c r="H2852" t="s">
        <v>312</v>
      </c>
      <c r="I2852" s="7">
        <v>0</v>
      </c>
      <c r="L2852" s="7">
        <v>88988160</v>
      </c>
      <c r="M2852" t="s">
        <v>458</v>
      </c>
    </row>
    <row r="2853" spans="1:13" x14ac:dyDescent="0.25">
      <c r="A2853" t="s">
        <v>745</v>
      </c>
      <c r="B2853" t="s">
        <v>486</v>
      </c>
      <c r="C2853" t="s">
        <v>262</v>
      </c>
      <c r="D2853" t="s">
        <v>263</v>
      </c>
      <c r="E2853" t="s">
        <v>270</v>
      </c>
      <c r="F2853" s="8" t="s">
        <v>427</v>
      </c>
      <c r="G2853" s="8" t="s">
        <v>372</v>
      </c>
      <c r="H2853" t="s">
        <v>312</v>
      </c>
      <c r="I2853" s="7">
        <v>0</v>
      </c>
      <c r="L2853" s="7">
        <v>27282552000</v>
      </c>
      <c r="M2853" t="s">
        <v>458</v>
      </c>
    </row>
    <row r="2854" spans="1:13" x14ac:dyDescent="0.25">
      <c r="A2854" t="s">
        <v>746</v>
      </c>
      <c r="B2854" t="s">
        <v>486</v>
      </c>
      <c r="C2854" t="s">
        <v>262</v>
      </c>
      <c r="D2854" t="s">
        <v>264</v>
      </c>
      <c r="E2854" t="s">
        <v>270</v>
      </c>
      <c r="F2854" s="8" t="s">
        <v>427</v>
      </c>
      <c r="G2854" s="8" t="s">
        <v>372</v>
      </c>
      <c r="H2854" t="s">
        <v>312</v>
      </c>
      <c r="I2854" s="7">
        <v>0</v>
      </c>
      <c r="L2854" s="7">
        <v>5427913000</v>
      </c>
      <c r="M2854" t="s">
        <v>458</v>
      </c>
    </row>
    <row r="2855" spans="1:13" x14ac:dyDescent="0.25">
      <c r="A2855" t="s">
        <v>747</v>
      </c>
      <c r="B2855" t="s">
        <v>486</v>
      </c>
      <c r="C2855" t="s">
        <v>262</v>
      </c>
      <c r="D2855" t="s">
        <v>265</v>
      </c>
      <c r="E2855" t="s">
        <v>270</v>
      </c>
      <c r="F2855" t="s">
        <v>427</v>
      </c>
      <c r="G2855" s="8" t="s">
        <v>372</v>
      </c>
      <c r="H2855" t="s">
        <v>312</v>
      </c>
      <c r="I2855" s="7">
        <v>0</v>
      </c>
      <c r="L2855" s="7">
        <v>950652000</v>
      </c>
      <c r="M2855" t="s">
        <v>458</v>
      </c>
    </row>
    <row r="2856" spans="1:13" x14ac:dyDescent="0.25">
      <c r="A2856" t="s">
        <v>748</v>
      </c>
      <c r="B2856" t="s">
        <v>486</v>
      </c>
      <c r="C2856" t="s">
        <v>262</v>
      </c>
      <c r="D2856" t="s">
        <v>203</v>
      </c>
      <c r="E2856" t="s">
        <v>269</v>
      </c>
      <c r="F2856" t="s">
        <v>427</v>
      </c>
      <c r="G2856" s="8" t="s">
        <v>372</v>
      </c>
      <c r="H2856" t="s">
        <v>312</v>
      </c>
      <c r="I2856" s="7">
        <v>8212000</v>
      </c>
      <c r="L2856" s="7">
        <v>134097058000</v>
      </c>
      <c r="M2856" t="s">
        <v>458</v>
      </c>
    </row>
    <row r="2857" spans="1:13" x14ac:dyDescent="0.25">
      <c r="A2857" t="s">
        <v>749</v>
      </c>
      <c r="B2857" t="s">
        <v>332</v>
      </c>
      <c r="C2857" t="s">
        <v>266</v>
      </c>
      <c r="D2857" t="s">
        <v>267</v>
      </c>
      <c r="E2857" t="s">
        <v>270</v>
      </c>
      <c r="F2857" t="s">
        <v>427</v>
      </c>
      <c r="G2857" s="8" t="s">
        <v>372</v>
      </c>
      <c r="H2857" t="s">
        <v>312</v>
      </c>
      <c r="I2857" s="7">
        <v>0</v>
      </c>
      <c r="L2857" s="7">
        <v>2421364394</v>
      </c>
      <c r="M2857" t="s">
        <v>458</v>
      </c>
    </row>
    <row r="2858" spans="1:13" x14ac:dyDescent="0.25">
      <c r="A2858" t="s">
        <v>750</v>
      </c>
      <c r="B2858" t="s">
        <v>332</v>
      </c>
      <c r="C2858" t="s">
        <v>266</v>
      </c>
      <c r="D2858" t="s">
        <v>590</v>
      </c>
      <c r="E2858" t="s">
        <v>270</v>
      </c>
      <c r="F2858" t="s">
        <v>427</v>
      </c>
      <c r="G2858" s="8" t="s">
        <v>372</v>
      </c>
      <c r="H2858" t="s">
        <v>312</v>
      </c>
      <c r="I2858" s="7">
        <v>0</v>
      </c>
      <c r="L2858" s="7">
        <v>1946905414</v>
      </c>
      <c r="M2858" t="s">
        <v>458</v>
      </c>
    </row>
    <row r="2859" spans="1:13" x14ac:dyDescent="0.25">
      <c r="A2859" t="s">
        <v>751</v>
      </c>
      <c r="B2859" t="s">
        <v>332</v>
      </c>
      <c r="C2859" t="s">
        <v>266</v>
      </c>
      <c r="D2859" t="s">
        <v>582</v>
      </c>
      <c r="E2859" t="s">
        <v>270</v>
      </c>
      <c r="F2859" t="s">
        <v>427</v>
      </c>
      <c r="G2859" s="8" t="s">
        <v>372</v>
      </c>
      <c r="H2859" t="s">
        <v>312</v>
      </c>
      <c r="I2859" s="7">
        <v>0</v>
      </c>
      <c r="L2859" s="7">
        <v>102527329</v>
      </c>
      <c r="M2859" t="s">
        <v>458</v>
      </c>
    </row>
    <row r="2860" spans="1:13" x14ac:dyDescent="0.25">
      <c r="A2860" t="s">
        <v>752</v>
      </c>
      <c r="B2860" t="s">
        <v>332</v>
      </c>
      <c r="C2860" t="s">
        <v>266</v>
      </c>
      <c r="D2860" t="s">
        <v>203</v>
      </c>
      <c r="E2860" t="s">
        <v>269</v>
      </c>
      <c r="F2860" t="s">
        <v>427</v>
      </c>
      <c r="G2860" s="8" t="s">
        <v>372</v>
      </c>
      <c r="H2860" t="s">
        <v>312</v>
      </c>
      <c r="I2860" s="7">
        <v>0</v>
      </c>
      <c r="L2860" s="7">
        <v>260926476812</v>
      </c>
      <c r="M2860" t="s">
        <v>458</v>
      </c>
    </row>
    <row r="2861" spans="1:13" x14ac:dyDescent="0.25">
      <c r="A2861" t="s">
        <v>753</v>
      </c>
      <c r="B2861" t="s">
        <v>487</v>
      </c>
      <c r="C2861" t="s">
        <v>207</v>
      </c>
      <c r="D2861" t="s">
        <v>208</v>
      </c>
      <c r="E2861" t="s">
        <v>270</v>
      </c>
      <c r="F2861" t="s">
        <v>427</v>
      </c>
      <c r="G2861" s="8" t="s">
        <v>372</v>
      </c>
      <c r="H2861" t="s">
        <v>312</v>
      </c>
      <c r="I2861" s="7">
        <v>811937</v>
      </c>
      <c r="L2861" s="7">
        <v>2389556713</v>
      </c>
      <c r="M2861" t="s">
        <v>458</v>
      </c>
    </row>
    <row r="2862" spans="1:13" x14ac:dyDescent="0.25">
      <c r="A2862" t="s">
        <v>754</v>
      </c>
      <c r="B2862" t="s">
        <v>487</v>
      </c>
      <c r="C2862" t="s">
        <v>207</v>
      </c>
      <c r="D2862" t="s">
        <v>209</v>
      </c>
      <c r="E2862" t="s">
        <v>270</v>
      </c>
      <c r="F2862" t="s">
        <v>427</v>
      </c>
      <c r="G2862" s="8" t="s">
        <v>372</v>
      </c>
      <c r="H2862" t="s">
        <v>312</v>
      </c>
      <c r="I2862" s="7">
        <v>43846</v>
      </c>
      <c r="L2862" s="7">
        <v>5701620841</v>
      </c>
      <c r="M2862" t="s">
        <v>458</v>
      </c>
    </row>
    <row r="2863" spans="1:13" x14ac:dyDescent="0.25">
      <c r="A2863" t="s">
        <v>755</v>
      </c>
      <c r="B2863" t="s">
        <v>487</v>
      </c>
      <c r="C2863" t="s">
        <v>207</v>
      </c>
      <c r="D2863" t="s">
        <v>210</v>
      </c>
      <c r="E2863" t="s">
        <v>270</v>
      </c>
      <c r="F2863" t="s">
        <v>427</v>
      </c>
      <c r="G2863" s="8" t="s">
        <v>372</v>
      </c>
      <c r="H2863" t="s">
        <v>312</v>
      </c>
      <c r="I2863" s="7">
        <v>0</v>
      </c>
      <c r="L2863" s="7">
        <v>326696832</v>
      </c>
      <c r="M2863" t="s">
        <v>458</v>
      </c>
    </row>
    <row r="2864" spans="1:13" x14ac:dyDescent="0.25">
      <c r="A2864" t="s">
        <v>756</v>
      </c>
      <c r="B2864" t="s">
        <v>487</v>
      </c>
      <c r="C2864" t="s">
        <v>207</v>
      </c>
      <c r="D2864" t="s">
        <v>211</v>
      </c>
      <c r="E2864" t="s">
        <v>269</v>
      </c>
      <c r="F2864" t="s">
        <v>427</v>
      </c>
      <c r="G2864" s="8" t="s">
        <v>372</v>
      </c>
      <c r="H2864" t="s">
        <v>312</v>
      </c>
      <c r="I2864" s="7">
        <v>19279941</v>
      </c>
      <c r="L2864" s="7">
        <v>370042694916</v>
      </c>
      <c r="M2864" t="s">
        <v>458</v>
      </c>
    </row>
    <row r="2865" spans="1:13" x14ac:dyDescent="0.25">
      <c r="A2865" t="s">
        <v>757</v>
      </c>
      <c r="B2865" t="s">
        <v>487</v>
      </c>
      <c r="C2865" t="s">
        <v>207</v>
      </c>
      <c r="D2865" t="s">
        <v>385</v>
      </c>
      <c r="E2865" t="s">
        <v>270</v>
      </c>
      <c r="F2865" t="s">
        <v>427</v>
      </c>
      <c r="G2865" s="8" t="s">
        <v>372</v>
      </c>
      <c r="H2865" t="s">
        <v>312</v>
      </c>
      <c r="I2865" s="7">
        <v>748825</v>
      </c>
      <c r="L2865" s="7">
        <v>777116048</v>
      </c>
      <c r="M2865" t="s">
        <v>458</v>
      </c>
    </row>
    <row r="2866" spans="1:13" x14ac:dyDescent="0.25">
      <c r="A2866" t="s">
        <v>659</v>
      </c>
      <c r="B2866" t="s">
        <v>468</v>
      </c>
      <c r="C2866" t="s">
        <v>0</v>
      </c>
      <c r="D2866" t="s">
        <v>200</v>
      </c>
      <c r="E2866" t="s">
        <v>270</v>
      </c>
      <c r="F2866" t="s">
        <v>433</v>
      </c>
      <c r="G2866" s="8" t="s">
        <v>380</v>
      </c>
      <c r="H2866" t="s">
        <v>313</v>
      </c>
      <c r="I2866" s="7">
        <v>32858475</v>
      </c>
      <c r="L2866" s="7">
        <v>50185283716</v>
      </c>
      <c r="M2866" t="s">
        <v>458</v>
      </c>
    </row>
    <row r="2867" spans="1:13" x14ac:dyDescent="0.25">
      <c r="A2867" t="s">
        <v>660</v>
      </c>
      <c r="B2867" t="s">
        <v>468</v>
      </c>
      <c r="C2867" t="s">
        <v>0</v>
      </c>
      <c r="D2867" t="s">
        <v>201</v>
      </c>
      <c r="E2867" t="s">
        <v>270</v>
      </c>
      <c r="F2867" t="s">
        <v>433</v>
      </c>
      <c r="G2867" s="8" t="s">
        <v>380</v>
      </c>
      <c r="H2867" t="s">
        <v>313</v>
      </c>
      <c r="I2867" s="7">
        <v>49036901</v>
      </c>
      <c r="L2867" s="7">
        <v>89599596613</v>
      </c>
      <c r="M2867" t="s">
        <v>458</v>
      </c>
    </row>
    <row r="2868" spans="1:13" x14ac:dyDescent="0.25">
      <c r="A2868" t="s">
        <v>661</v>
      </c>
      <c r="B2868" t="s">
        <v>468</v>
      </c>
      <c r="C2868" t="s">
        <v>0</v>
      </c>
      <c r="D2868" t="s">
        <v>202</v>
      </c>
      <c r="E2868" t="s">
        <v>270</v>
      </c>
      <c r="F2868" t="s">
        <v>433</v>
      </c>
      <c r="G2868" s="8" t="s">
        <v>380</v>
      </c>
      <c r="H2868" t="s">
        <v>313</v>
      </c>
      <c r="I2868" s="7">
        <v>13859909</v>
      </c>
      <c r="L2868" s="7">
        <v>44497385600</v>
      </c>
      <c r="M2868" t="s">
        <v>458</v>
      </c>
    </row>
    <row r="2869" spans="1:13" x14ac:dyDescent="0.25">
      <c r="A2869" t="s">
        <v>664</v>
      </c>
      <c r="B2869" t="s">
        <v>468</v>
      </c>
      <c r="C2869" t="s">
        <v>0</v>
      </c>
      <c r="D2869" t="s">
        <v>199</v>
      </c>
      <c r="E2869" t="s">
        <v>269</v>
      </c>
      <c r="F2869" t="s">
        <v>433</v>
      </c>
      <c r="G2869" s="8" t="s">
        <v>380</v>
      </c>
      <c r="H2869" t="s">
        <v>313</v>
      </c>
      <c r="I2869" s="7">
        <v>105961926</v>
      </c>
      <c r="L2869" s="7">
        <v>195045422077</v>
      </c>
      <c r="M2869" t="s">
        <v>458</v>
      </c>
    </row>
    <row r="2870" spans="1:13" x14ac:dyDescent="0.25">
      <c r="A2870" t="s">
        <v>665</v>
      </c>
      <c r="B2870" t="s">
        <v>469</v>
      </c>
      <c r="C2870" t="s">
        <v>212</v>
      </c>
      <c r="D2870" t="s">
        <v>213</v>
      </c>
      <c r="E2870" t="s">
        <v>270</v>
      </c>
      <c r="F2870" t="s">
        <v>433</v>
      </c>
      <c r="G2870" s="8" t="s">
        <v>380</v>
      </c>
      <c r="H2870" t="s">
        <v>313</v>
      </c>
      <c r="I2870" s="7">
        <v>0</v>
      </c>
      <c r="L2870" s="7">
        <v>1209774000</v>
      </c>
      <c r="M2870" t="s">
        <v>458</v>
      </c>
    </row>
    <row r="2871" spans="1:13" x14ac:dyDescent="0.25">
      <c r="A2871" t="s">
        <v>666</v>
      </c>
      <c r="B2871" t="s">
        <v>469</v>
      </c>
      <c r="C2871" t="s">
        <v>212</v>
      </c>
      <c r="D2871" t="s">
        <v>214</v>
      </c>
      <c r="E2871" t="s">
        <v>270</v>
      </c>
      <c r="F2871" t="s">
        <v>433</v>
      </c>
      <c r="G2871" s="8" t="s">
        <v>380</v>
      </c>
      <c r="H2871" t="s">
        <v>313</v>
      </c>
      <c r="I2871" s="7">
        <v>609000</v>
      </c>
      <c r="L2871" s="7">
        <v>10185099000</v>
      </c>
      <c r="M2871" t="s">
        <v>458</v>
      </c>
    </row>
    <row r="2872" spans="1:13" x14ac:dyDescent="0.25">
      <c r="A2872" t="s">
        <v>667</v>
      </c>
      <c r="B2872" t="s">
        <v>469</v>
      </c>
      <c r="C2872" t="s">
        <v>212</v>
      </c>
      <c r="D2872" t="s">
        <v>370</v>
      </c>
      <c r="E2872" t="s">
        <v>270</v>
      </c>
      <c r="F2872" t="s">
        <v>433</v>
      </c>
      <c r="G2872" s="8" t="s">
        <v>380</v>
      </c>
      <c r="H2872" t="s">
        <v>313</v>
      </c>
      <c r="I2872" s="7">
        <v>9191000</v>
      </c>
      <c r="L2872" s="7">
        <v>7250762000</v>
      </c>
      <c r="M2872" t="s">
        <v>458</v>
      </c>
    </row>
    <row r="2873" spans="1:13" x14ac:dyDescent="0.25">
      <c r="A2873" t="s">
        <v>668</v>
      </c>
      <c r="B2873" t="s">
        <v>469</v>
      </c>
      <c r="C2873" t="s">
        <v>212</v>
      </c>
      <c r="D2873" t="s">
        <v>365</v>
      </c>
      <c r="E2873" t="s">
        <v>270</v>
      </c>
      <c r="F2873" t="s">
        <v>433</v>
      </c>
      <c r="G2873" s="8" t="s">
        <v>380</v>
      </c>
      <c r="H2873" t="s">
        <v>313</v>
      </c>
      <c r="I2873" s="7">
        <v>34923000</v>
      </c>
      <c r="L2873" s="7">
        <v>22153880000</v>
      </c>
      <c r="M2873" t="s">
        <v>458</v>
      </c>
    </row>
    <row r="2874" spans="1:13" x14ac:dyDescent="0.25">
      <c r="A2874" t="s">
        <v>669</v>
      </c>
      <c r="B2874" t="s">
        <v>469</v>
      </c>
      <c r="C2874" t="s">
        <v>212</v>
      </c>
      <c r="D2874" t="s">
        <v>364</v>
      </c>
      <c r="E2874" t="s">
        <v>270</v>
      </c>
      <c r="F2874" t="s">
        <v>433</v>
      </c>
      <c r="G2874" s="8" t="s">
        <v>380</v>
      </c>
      <c r="H2874" t="s">
        <v>313</v>
      </c>
      <c r="I2874" s="7">
        <v>37910000</v>
      </c>
      <c r="L2874" s="7">
        <v>31842258000</v>
      </c>
      <c r="M2874" t="s">
        <v>458</v>
      </c>
    </row>
    <row r="2875" spans="1:13" x14ac:dyDescent="0.25">
      <c r="A2875" t="s">
        <v>670</v>
      </c>
      <c r="B2875" t="s">
        <v>469</v>
      </c>
      <c r="C2875" t="s">
        <v>212</v>
      </c>
      <c r="D2875" t="s">
        <v>573</v>
      </c>
      <c r="E2875" t="s">
        <v>270</v>
      </c>
      <c r="F2875" t="s">
        <v>433</v>
      </c>
      <c r="G2875" s="8" t="s">
        <v>380</v>
      </c>
      <c r="H2875" t="s">
        <v>313</v>
      </c>
      <c r="I2875" s="7">
        <v>14013000</v>
      </c>
      <c r="L2875" s="7">
        <v>16763779000</v>
      </c>
      <c r="M2875" t="s">
        <v>458</v>
      </c>
    </row>
    <row r="2876" spans="1:13" x14ac:dyDescent="0.25">
      <c r="A2876" t="s">
        <v>671</v>
      </c>
      <c r="B2876" t="s">
        <v>469</v>
      </c>
      <c r="C2876" t="s">
        <v>212</v>
      </c>
      <c r="D2876" t="s">
        <v>362</v>
      </c>
      <c r="E2876" t="s">
        <v>270</v>
      </c>
      <c r="F2876" t="s">
        <v>433</v>
      </c>
      <c r="G2876" s="8" t="s">
        <v>380</v>
      </c>
      <c r="H2876" t="s">
        <v>313</v>
      </c>
      <c r="I2876" s="7">
        <v>0</v>
      </c>
      <c r="L2876" s="7">
        <v>58491556000</v>
      </c>
      <c r="M2876" t="s">
        <v>458</v>
      </c>
    </row>
    <row r="2877" spans="1:13" x14ac:dyDescent="0.25">
      <c r="A2877" t="s">
        <v>672</v>
      </c>
      <c r="B2877" t="s">
        <v>470</v>
      </c>
      <c r="C2877" t="s">
        <v>292</v>
      </c>
      <c r="D2877" t="s">
        <v>307</v>
      </c>
      <c r="E2877" t="s">
        <v>270</v>
      </c>
      <c r="F2877" t="s">
        <v>433</v>
      </c>
      <c r="G2877" s="8" t="s">
        <v>380</v>
      </c>
      <c r="H2877" t="s">
        <v>313</v>
      </c>
      <c r="I2877" s="7">
        <v>2453550</v>
      </c>
      <c r="L2877" s="7">
        <v>9764336905</v>
      </c>
      <c r="M2877" t="s">
        <v>458</v>
      </c>
    </row>
    <row r="2878" spans="1:13" x14ac:dyDescent="0.25">
      <c r="A2878" t="s">
        <v>673</v>
      </c>
      <c r="B2878" t="s">
        <v>470</v>
      </c>
      <c r="C2878" t="s">
        <v>292</v>
      </c>
      <c r="D2878" t="s">
        <v>206</v>
      </c>
      <c r="E2878" t="s">
        <v>270</v>
      </c>
      <c r="F2878" t="s">
        <v>433</v>
      </c>
      <c r="G2878" s="8" t="s">
        <v>380</v>
      </c>
      <c r="H2878" t="s">
        <v>313</v>
      </c>
      <c r="I2878" s="7">
        <v>0</v>
      </c>
      <c r="L2878" s="7">
        <v>5411649516</v>
      </c>
      <c r="M2878" t="s">
        <v>458</v>
      </c>
    </row>
    <row r="2879" spans="1:13" x14ac:dyDescent="0.25">
      <c r="A2879" t="s">
        <v>674</v>
      </c>
      <c r="B2879" t="s">
        <v>470</v>
      </c>
      <c r="C2879" t="s">
        <v>292</v>
      </c>
      <c r="D2879" t="s">
        <v>203</v>
      </c>
      <c r="E2879" t="s">
        <v>269</v>
      </c>
      <c r="F2879" t="s">
        <v>433</v>
      </c>
      <c r="G2879" s="8" t="s">
        <v>380</v>
      </c>
      <c r="H2879" t="s">
        <v>313</v>
      </c>
      <c r="I2879" s="7">
        <v>405132113</v>
      </c>
      <c r="L2879" s="7">
        <v>599483569520</v>
      </c>
      <c r="M2879" t="s">
        <v>458</v>
      </c>
    </row>
    <row r="2880" spans="1:13" x14ac:dyDescent="0.25">
      <c r="A2880" t="s">
        <v>675</v>
      </c>
      <c r="B2880" t="s">
        <v>470</v>
      </c>
      <c r="C2880" t="s">
        <v>292</v>
      </c>
      <c r="D2880" t="s">
        <v>306</v>
      </c>
      <c r="E2880" t="s">
        <v>270</v>
      </c>
      <c r="F2880" t="s">
        <v>433</v>
      </c>
      <c r="G2880" s="8" t="s">
        <v>380</v>
      </c>
      <c r="H2880" t="s">
        <v>313</v>
      </c>
      <c r="I2880" s="7">
        <v>3663</v>
      </c>
      <c r="L2880" s="7">
        <v>9122399685</v>
      </c>
      <c r="M2880" t="s">
        <v>458</v>
      </c>
    </row>
    <row r="2881" spans="1:13" x14ac:dyDescent="0.25">
      <c r="A2881" t="s">
        <v>676</v>
      </c>
      <c r="B2881" t="s">
        <v>331</v>
      </c>
      <c r="C2881" t="s">
        <v>215</v>
      </c>
      <c r="D2881" t="s">
        <v>251</v>
      </c>
      <c r="E2881" t="s">
        <v>269</v>
      </c>
      <c r="F2881" t="s">
        <v>433</v>
      </c>
      <c r="G2881" s="8" t="s">
        <v>380</v>
      </c>
      <c r="H2881" t="s">
        <v>313</v>
      </c>
      <c r="I2881" s="7">
        <v>93452159</v>
      </c>
      <c r="L2881" s="7">
        <v>310261377494</v>
      </c>
      <c r="M2881" t="s">
        <v>458</v>
      </c>
    </row>
    <row r="2882" spans="1:13" x14ac:dyDescent="0.25">
      <c r="A2882" t="s">
        <v>677</v>
      </c>
      <c r="B2882" t="s">
        <v>331</v>
      </c>
      <c r="C2882" t="s">
        <v>215</v>
      </c>
      <c r="D2882" t="s">
        <v>216</v>
      </c>
      <c r="E2882" t="s">
        <v>269</v>
      </c>
      <c r="F2882" t="s">
        <v>433</v>
      </c>
      <c r="G2882" s="8" t="s">
        <v>380</v>
      </c>
      <c r="H2882" t="s">
        <v>313</v>
      </c>
      <c r="I2882" s="7">
        <v>1520017</v>
      </c>
      <c r="L2882" s="7">
        <v>15226914126</v>
      </c>
      <c r="M2882" t="s">
        <v>458</v>
      </c>
    </row>
    <row r="2883" spans="1:13" x14ac:dyDescent="0.25">
      <c r="A2883" t="s">
        <v>678</v>
      </c>
      <c r="B2883" t="s">
        <v>331</v>
      </c>
      <c r="C2883" t="s">
        <v>215</v>
      </c>
      <c r="D2883" t="s">
        <v>217</v>
      </c>
      <c r="E2883" t="s">
        <v>269</v>
      </c>
      <c r="F2883" t="s">
        <v>433</v>
      </c>
      <c r="G2883" s="8" t="s">
        <v>380</v>
      </c>
      <c r="H2883" t="s">
        <v>313</v>
      </c>
      <c r="I2883" s="7">
        <v>20052905</v>
      </c>
      <c r="L2883" s="7">
        <v>67671087956</v>
      </c>
      <c r="M2883" t="s">
        <v>458</v>
      </c>
    </row>
    <row r="2884" spans="1:13" x14ac:dyDescent="0.25">
      <c r="A2884" t="s">
        <v>679</v>
      </c>
      <c r="B2884" t="s">
        <v>333</v>
      </c>
      <c r="C2884" t="s">
        <v>533</v>
      </c>
      <c r="D2884" t="s">
        <v>203</v>
      </c>
      <c r="E2884" t="s">
        <v>269</v>
      </c>
      <c r="F2884" t="s">
        <v>433</v>
      </c>
      <c r="G2884" s="8" t="s">
        <v>380</v>
      </c>
      <c r="H2884" t="s">
        <v>313</v>
      </c>
      <c r="I2884" s="7">
        <v>95265000</v>
      </c>
      <c r="L2884" s="7">
        <v>60695593000</v>
      </c>
      <c r="M2884" t="s">
        <v>458</v>
      </c>
    </row>
    <row r="2885" spans="1:13" x14ac:dyDescent="0.25">
      <c r="A2885" t="s">
        <v>680</v>
      </c>
      <c r="B2885" t="s">
        <v>471</v>
      </c>
      <c r="C2885" t="s">
        <v>219</v>
      </c>
      <c r="D2885" t="s">
        <v>203</v>
      </c>
      <c r="E2885" t="s">
        <v>269</v>
      </c>
      <c r="F2885" t="s">
        <v>433</v>
      </c>
      <c r="G2885" s="8" t="s">
        <v>380</v>
      </c>
      <c r="H2885" t="s">
        <v>313</v>
      </c>
      <c r="I2885" s="7">
        <v>208056890</v>
      </c>
      <c r="L2885" s="7">
        <v>278736778404</v>
      </c>
      <c r="M2885" t="s">
        <v>458</v>
      </c>
    </row>
    <row r="2886" spans="1:13" x14ac:dyDescent="0.25">
      <c r="A2886" t="s">
        <v>681</v>
      </c>
      <c r="B2886" t="s">
        <v>471</v>
      </c>
      <c r="C2886" t="s">
        <v>219</v>
      </c>
      <c r="D2886" t="s">
        <v>457</v>
      </c>
      <c r="E2886" t="s">
        <v>270</v>
      </c>
      <c r="F2886" t="s">
        <v>433</v>
      </c>
      <c r="G2886" s="8" t="s">
        <v>380</v>
      </c>
      <c r="H2886" t="s">
        <v>313</v>
      </c>
      <c r="I2886" s="7">
        <v>0</v>
      </c>
      <c r="L2886" s="7">
        <v>150706287</v>
      </c>
      <c r="M2886" t="s">
        <v>458</v>
      </c>
    </row>
    <row r="2887" spans="1:13" x14ac:dyDescent="0.25">
      <c r="A2887" t="s">
        <v>682</v>
      </c>
      <c r="B2887" t="s">
        <v>471</v>
      </c>
      <c r="C2887" t="s">
        <v>219</v>
      </c>
      <c r="D2887" t="s">
        <v>381</v>
      </c>
      <c r="E2887" t="s">
        <v>270</v>
      </c>
      <c r="F2887" t="s">
        <v>433</v>
      </c>
      <c r="G2887" s="8" t="s">
        <v>380</v>
      </c>
      <c r="H2887" t="s">
        <v>313</v>
      </c>
      <c r="I2887" s="7">
        <v>0</v>
      </c>
      <c r="L2887" s="7">
        <v>1331924172</v>
      </c>
      <c r="M2887" t="s">
        <v>458</v>
      </c>
    </row>
    <row r="2888" spans="1:13" x14ac:dyDescent="0.25">
      <c r="A2888" t="s">
        <v>683</v>
      </c>
      <c r="B2888" t="s">
        <v>472</v>
      </c>
      <c r="C2888" t="s">
        <v>220</v>
      </c>
      <c r="D2888" t="s">
        <v>221</v>
      </c>
      <c r="E2888" t="s">
        <v>270</v>
      </c>
      <c r="F2888" t="s">
        <v>433</v>
      </c>
      <c r="G2888" s="8" t="s">
        <v>380</v>
      </c>
      <c r="H2888" t="s">
        <v>313</v>
      </c>
      <c r="I2888" s="7">
        <v>208369000</v>
      </c>
      <c r="L2888" s="7">
        <v>210379447000</v>
      </c>
      <c r="M2888" t="s">
        <v>458</v>
      </c>
    </row>
    <row r="2889" spans="1:13" x14ac:dyDescent="0.25">
      <c r="A2889" t="s">
        <v>684</v>
      </c>
      <c r="B2889" t="s">
        <v>472</v>
      </c>
      <c r="C2889" t="s">
        <v>220</v>
      </c>
      <c r="D2889" t="s">
        <v>222</v>
      </c>
      <c r="E2889" t="s">
        <v>270</v>
      </c>
      <c r="F2889" t="s">
        <v>433</v>
      </c>
      <c r="G2889" s="8" t="s">
        <v>380</v>
      </c>
      <c r="H2889" t="s">
        <v>313</v>
      </c>
      <c r="I2889" s="7">
        <v>17578000</v>
      </c>
      <c r="L2889" s="7">
        <v>35195197000</v>
      </c>
      <c r="M2889" t="s">
        <v>458</v>
      </c>
    </row>
    <row r="2890" spans="1:13" x14ac:dyDescent="0.25">
      <c r="A2890" t="s">
        <v>685</v>
      </c>
      <c r="B2890" t="s">
        <v>472</v>
      </c>
      <c r="C2890" t="s">
        <v>220</v>
      </c>
      <c r="D2890" t="s">
        <v>223</v>
      </c>
      <c r="E2890" t="s">
        <v>270</v>
      </c>
      <c r="F2890" t="s">
        <v>433</v>
      </c>
      <c r="G2890" s="8" t="s">
        <v>380</v>
      </c>
      <c r="H2890" t="s">
        <v>313</v>
      </c>
      <c r="I2890" s="7">
        <v>6722000</v>
      </c>
      <c r="L2890" s="7">
        <v>54187851000</v>
      </c>
      <c r="M2890" t="s">
        <v>458</v>
      </c>
    </row>
    <row r="2891" spans="1:13" x14ac:dyDescent="0.25">
      <c r="A2891" t="s">
        <v>686</v>
      </c>
      <c r="B2891" t="s">
        <v>472</v>
      </c>
      <c r="C2891" t="s">
        <v>220</v>
      </c>
      <c r="D2891" t="s">
        <v>224</v>
      </c>
      <c r="E2891" t="s">
        <v>270</v>
      </c>
      <c r="F2891" t="s">
        <v>433</v>
      </c>
      <c r="G2891" s="8" t="s">
        <v>380</v>
      </c>
      <c r="H2891" t="s">
        <v>313</v>
      </c>
      <c r="I2891" s="7">
        <v>3370000</v>
      </c>
      <c r="L2891" s="7">
        <v>3835522000</v>
      </c>
      <c r="M2891" t="s">
        <v>458</v>
      </c>
    </row>
    <row r="2892" spans="1:13" x14ac:dyDescent="0.25">
      <c r="A2892" t="s">
        <v>687</v>
      </c>
      <c r="B2892" t="s">
        <v>472</v>
      </c>
      <c r="C2892" t="s">
        <v>220</v>
      </c>
      <c r="D2892" t="s">
        <v>305</v>
      </c>
      <c r="E2892" t="s">
        <v>270</v>
      </c>
      <c r="F2892" t="s">
        <v>433</v>
      </c>
      <c r="G2892" s="8" t="s">
        <v>380</v>
      </c>
      <c r="H2892" t="s">
        <v>313</v>
      </c>
      <c r="I2892" s="7">
        <v>0</v>
      </c>
      <c r="L2892" s="7">
        <v>0</v>
      </c>
      <c r="M2892" t="s">
        <v>458</v>
      </c>
    </row>
    <row r="2893" spans="1:13" x14ac:dyDescent="0.25">
      <c r="A2893" t="s">
        <v>688</v>
      </c>
      <c r="B2893" t="s">
        <v>472</v>
      </c>
      <c r="C2893" t="s">
        <v>220</v>
      </c>
      <c r="D2893" t="s">
        <v>203</v>
      </c>
      <c r="E2893" t="s">
        <v>269</v>
      </c>
      <c r="F2893" t="s">
        <v>433</v>
      </c>
      <c r="G2893" s="8" t="s">
        <v>380</v>
      </c>
      <c r="H2893" t="s">
        <v>313</v>
      </c>
      <c r="I2893" s="7">
        <v>97489000</v>
      </c>
      <c r="L2893" s="7">
        <v>150910896000</v>
      </c>
      <c r="M2893" t="s">
        <v>458</v>
      </c>
    </row>
    <row r="2894" spans="1:13" x14ac:dyDescent="0.25">
      <c r="A2894" t="s">
        <v>689</v>
      </c>
      <c r="B2894" t="s">
        <v>473</v>
      </c>
      <c r="C2894" t="s">
        <v>225</v>
      </c>
      <c r="D2894" t="s">
        <v>366</v>
      </c>
      <c r="E2894" t="s">
        <v>270</v>
      </c>
      <c r="F2894" t="s">
        <v>433</v>
      </c>
      <c r="G2894" s="8" t="s">
        <v>380</v>
      </c>
      <c r="H2894" t="s">
        <v>313</v>
      </c>
      <c r="I2894" s="7">
        <v>0</v>
      </c>
      <c r="L2894" s="7">
        <v>3439632410</v>
      </c>
      <c r="M2894" t="s">
        <v>458</v>
      </c>
    </row>
    <row r="2895" spans="1:13" x14ac:dyDescent="0.25">
      <c r="A2895" t="s">
        <v>690</v>
      </c>
      <c r="B2895" t="s">
        <v>473</v>
      </c>
      <c r="C2895" t="s">
        <v>225</v>
      </c>
      <c r="D2895" t="s">
        <v>367</v>
      </c>
      <c r="E2895" t="s">
        <v>270</v>
      </c>
      <c r="F2895" t="s">
        <v>433</v>
      </c>
      <c r="G2895" s="8" t="s">
        <v>380</v>
      </c>
      <c r="H2895" t="s">
        <v>313</v>
      </c>
      <c r="I2895" s="7">
        <v>0</v>
      </c>
      <c r="L2895" s="7">
        <v>3601903742</v>
      </c>
      <c r="M2895" t="s">
        <v>458</v>
      </c>
    </row>
    <row r="2896" spans="1:13" x14ac:dyDescent="0.25">
      <c r="A2896" t="s">
        <v>691</v>
      </c>
      <c r="B2896" t="s">
        <v>473</v>
      </c>
      <c r="C2896" t="s">
        <v>225</v>
      </c>
      <c r="D2896" t="s">
        <v>373</v>
      </c>
      <c r="E2896" t="s">
        <v>270</v>
      </c>
      <c r="F2896" t="s">
        <v>433</v>
      </c>
      <c r="G2896" s="8" t="s">
        <v>380</v>
      </c>
      <c r="H2896" t="s">
        <v>313</v>
      </c>
      <c r="I2896" s="7">
        <v>0</v>
      </c>
      <c r="L2896" s="7">
        <v>2032897322</v>
      </c>
      <c r="M2896" t="s">
        <v>458</v>
      </c>
    </row>
    <row r="2897" spans="1:13" x14ac:dyDescent="0.25">
      <c r="A2897" t="s">
        <v>692</v>
      </c>
      <c r="B2897" t="s">
        <v>473</v>
      </c>
      <c r="C2897" t="s">
        <v>225</v>
      </c>
      <c r="D2897" t="s">
        <v>203</v>
      </c>
      <c r="E2897" t="s">
        <v>269</v>
      </c>
      <c r="F2897" t="s">
        <v>433</v>
      </c>
      <c r="G2897" s="8" t="s">
        <v>380</v>
      </c>
      <c r="H2897" t="s">
        <v>313</v>
      </c>
      <c r="I2897" s="7">
        <v>355727000</v>
      </c>
      <c r="L2897" s="7">
        <v>983182712065</v>
      </c>
      <c r="M2897" t="s">
        <v>458</v>
      </c>
    </row>
    <row r="2898" spans="1:13" x14ac:dyDescent="0.25">
      <c r="A2898" t="s">
        <v>693</v>
      </c>
      <c r="B2898" t="s">
        <v>474</v>
      </c>
      <c r="C2898" t="s">
        <v>226</v>
      </c>
      <c r="D2898" t="s">
        <v>227</v>
      </c>
      <c r="E2898" t="s">
        <v>270</v>
      </c>
      <c r="F2898" t="s">
        <v>433</v>
      </c>
      <c r="G2898" s="8" t="s">
        <v>380</v>
      </c>
      <c r="H2898" t="s">
        <v>313</v>
      </c>
      <c r="I2898" s="7">
        <v>0</v>
      </c>
      <c r="L2898" s="7">
        <v>1565286544</v>
      </c>
      <c r="M2898" t="s">
        <v>458</v>
      </c>
    </row>
    <row r="2899" spans="1:13" x14ac:dyDescent="0.25">
      <c r="A2899" t="s">
        <v>694</v>
      </c>
      <c r="B2899" t="s">
        <v>474</v>
      </c>
      <c r="C2899" t="s">
        <v>226</v>
      </c>
      <c r="D2899" t="s">
        <v>301</v>
      </c>
      <c r="E2899" t="s">
        <v>270</v>
      </c>
      <c r="F2899" t="s">
        <v>433</v>
      </c>
      <c r="G2899" s="8" t="s">
        <v>380</v>
      </c>
      <c r="H2899" t="s">
        <v>313</v>
      </c>
      <c r="I2899" s="7">
        <v>0</v>
      </c>
      <c r="L2899" s="7">
        <v>4154359457</v>
      </c>
      <c r="M2899" t="s">
        <v>458</v>
      </c>
    </row>
    <row r="2900" spans="1:13" x14ac:dyDescent="0.25">
      <c r="A2900" t="s">
        <v>695</v>
      </c>
      <c r="B2900" t="s">
        <v>474</v>
      </c>
      <c r="C2900" t="s">
        <v>226</v>
      </c>
      <c r="D2900" t="s">
        <v>229</v>
      </c>
      <c r="E2900" t="s">
        <v>270</v>
      </c>
      <c r="F2900" t="s">
        <v>433</v>
      </c>
      <c r="G2900" s="8" t="s">
        <v>380</v>
      </c>
      <c r="H2900" t="s">
        <v>313</v>
      </c>
      <c r="I2900" s="7">
        <v>0</v>
      </c>
      <c r="L2900" s="7">
        <v>4178737190</v>
      </c>
      <c r="M2900" t="s">
        <v>458</v>
      </c>
    </row>
    <row r="2901" spans="1:13" x14ac:dyDescent="0.25">
      <c r="A2901" t="s">
        <v>696</v>
      </c>
      <c r="B2901" t="s">
        <v>474</v>
      </c>
      <c r="C2901" t="s">
        <v>226</v>
      </c>
      <c r="D2901" t="s">
        <v>230</v>
      </c>
      <c r="E2901" t="s">
        <v>270</v>
      </c>
      <c r="F2901" t="s">
        <v>433</v>
      </c>
      <c r="G2901" s="8" t="s">
        <v>380</v>
      </c>
      <c r="H2901" t="s">
        <v>313</v>
      </c>
      <c r="I2901" s="7">
        <v>0</v>
      </c>
      <c r="L2901" s="7">
        <v>46078829939</v>
      </c>
      <c r="M2901" t="s">
        <v>458</v>
      </c>
    </row>
    <row r="2902" spans="1:13" x14ac:dyDescent="0.25">
      <c r="A2902" t="s">
        <v>697</v>
      </c>
      <c r="B2902" t="s">
        <v>474</v>
      </c>
      <c r="C2902" t="s">
        <v>226</v>
      </c>
      <c r="D2902" t="s">
        <v>231</v>
      </c>
      <c r="E2902" t="s">
        <v>270</v>
      </c>
      <c r="F2902" t="s">
        <v>433</v>
      </c>
      <c r="G2902" s="8" t="s">
        <v>380</v>
      </c>
      <c r="H2902" t="s">
        <v>313</v>
      </c>
      <c r="I2902" s="7">
        <v>0</v>
      </c>
      <c r="L2902" s="7">
        <v>733170416</v>
      </c>
      <c r="M2902" t="s">
        <v>458</v>
      </c>
    </row>
    <row r="2903" spans="1:13" x14ac:dyDescent="0.25">
      <c r="A2903" t="s">
        <v>698</v>
      </c>
      <c r="B2903" t="s">
        <v>474</v>
      </c>
      <c r="C2903" t="s">
        <v>226</v>
      </c>
      <c r="D2903" t="s">
        <v>232</v>
      </c>
      <c r="E2903" t="s">
        <v>270</v>
      </c>
      <c r="F2903" t="s">
        <v>433</v>
      </c>
      <c r="G2903" s="8" t="s">
        <v>380</v>
      </c>
      <c r="H2903" t="s">
        <v>313</v>
      </c>
      <c r="I2903" s="7">
        <v>276451</v>
      </c>
      <c r="L2903" s="7">
        <v>4596812359</v>
      </c>
      <c r="M2903" t="s">
        <v>458</v>
      </c>
    </row>
    <row r="2904" spans="1:13" x14ac:dyDescent="0.25">
      <c r="A2904" t="s">
        <v>699</v>
      </c>
      <c r="B2904" t="s">
        <v>474</v>
      </c>
      <c r="C2904" t="s">
        <v>226</v>
      </c>
      <c r="D2904" t="s">
        <v>233</v>
      </c>
      <c r="E2904" t="s">
        <v>270</v>
      </c>
      <c r="F2904" t="s">
        <v>433</v>
      </c>
      <c r="G2904" s="8" t="s">
        <v>380</v>
      </c>
      <c r="H2904" t="s">
        <v>313</v>
      </c>
      <c r="I2904" s="7">
        <v>692473</v>
      </c>
      <c r="L2904" s="7">
        <v>6739103718</v>
      </c>
      <c r="M2904" t="s">
        <v>458</v>
      </c>
    </row>
    <row r="2905" spans="1:13" x14ac:dyDescent="0.25">
      <c r="A2905" t="s">
        <v>700</v>
      </c>
      <c r="B2905" t="s">
        <v>474</v>
      </c>
      <c r="C2905" t="s">
        <v>226</v>
      </c>
      <c r="D2905" t="s">
        <v>234</v>
      </c>
      <c r="E2905" t="s">
        <v>270</v>
      </c>
      <c r="F2905" t="s">
        <v>433</v>
      </c>
      <c r="G2905" s="8" t="s">
        <v>380</v>
      </c>
      <c r="H2905" t="s">
        <v>313</v>
      </c>
      <c r="I2905" s="7">
        <v>1632833</v>
      </c>
      <c r="L2905" s="7">
        <v>8239367205</v>
      </c>
      <c r="M2905" t="s">
        <v>458</v>
      </c>
    </row>
    <row r="2906" spans="1:13" x14ac:dyDescent="0.25">
      <c r="A2906" t="s">
        <v>701</v>
      </c>
      <c r="B2906" t="s">
        <v>474</v>
      </c>
      <c r="C2906" t="s">
        <v>226</v>
      </c>
      <c r="D2906" t="s">
        <v>235</v>
      </c>
      <c r="E2906" t="s">
        <v>270</v>
      </c>
      <c r="F2906" t="s">
        <v>433</v>
      </c>
      <c r="G2906" s="8" t="s">
        <v>380</v>
      </c>
      <c r="H2906" t="s">
        <v>313</v>
      </c>
      <c r="I2906" s="7">
        <v>2371168</v>
      </c>
      <c r="L2906" s="7">
        <v>7955312120</v>
      </c>
      <c r="M2906" t="s">
        <v>458</v>
      </c>
    </row>
    <row r="2907" spans="1:13" x14ac:dyDescent="0.25">
      <c r="A2907" t="s">
        <v>702</v>
      </c>
      <c r="B2907" t="s">
        <v>474</v>
      </c>
      <c r="C2907" t="s">
        <v>226</v>
      </c>
      <c r="D2907" t="s">
        <v>570</v>
      </c>
      <c r="E2907" t="s">
        <v>270</v>
      </c>
      <c r="F2907" t="s">
        <v>433</v>
      </c>
      <c r="G2907" s="8" t="s">
        <v>380</v>
      </c>
      <c r="H2907" t="s">
        <v>313</v>
      </c>
      <c r="I2907" s="7">
        <v>24295</v>
      </c>
      <c r="L2907" s="7">
        <v>186808058</v>
      </c>
      <c r="M2907" t="s">
        <v>458</v>
      </c>
    </row>
    <row r="2908" spans="1:13" x14ac:dyDescent="0.25">
      <c r="A2908" t="s">
        <v>703</v>
      </c>
      <c r="B2908" t="s">
        <v>475</v>
      </c>
      <c r="C2908" t="s">
        <v>236</v>
      </c>
      <c r="D2908" t="s">
        <v>628</v>
      </c>
      <c r="E2908" t="s">
        <v>270</v>
      </c>
      <c r="F2908" t="s">
        <v>433</v>
      </c>
      <c r="G2908" s="8" t="s">
        <v>380</v>
      </c>
      <c r="H2908" t="s">
        <v>313</v>
      </c>
      <c r="I2908" s="7">
        <v>22231871</v>
      </c>
      <c r="L2908" s="7">
        <v>33391986272</v>
      </c>
      <c r="M2908" t="s">
        <v>458</v>
      </c>
    </row>
    <row r="2909" spans="1:13" x14ac:dyDescent="0.25">
      <c r="A2909" t="s">
        <v>704</v>
      </c>
      <c r="B2909" t="s">
        <v>475</v>
      </c>
      <c r="C2909" t="s">
        <v>236</v>
      </c>
      <c r="D2909" t="s">
        <v>629</v>
      </c>
      <c r="E2909" t="s">
        <v>270</v>
      </c>
      <c r="F2909" t="s">
        <v>433</v>
      </c>
      <c r="G2909" s="8" t="s">
        <v>380</v>
      </c>
      <c r="H2909" t="s">
        <v>313</v>
      </c>
      <c r="I2909" s="7">
        <v>13384968</v>
      </c>
      <c r="L2909" s="7">
        <v>28433897982</v>
      </c>
      <c r="M2909" t="s">
        <v>458</v>
      </c>
    </row>
    <row r="2910" spans="1:13" x14ac:dyDescent="0.25">
      <c r="A2910" t="s">
        <v>705</v>
      </c>
      <c r="B2910" t="s">
        <v>475</v>
      </c>
      <c r="C2910" t="s">
        <v>236</v>
      </c>
      <c r="D2910" t="s">
        <v>630</v>
      </c>
      <c r="E2910" t="s">
        <v>270</v>
      </c>
      <c r="F2910" t="s">
        <v>433</v>
      </c>
      <c r="G2910" s="8" t="s">
        <v>380</v>
      </c>
      <c r="H2910" t="s">
        <v>313</v>
      </c>
      <c r="I2910" s="7">
        <v>31085241</v>
      </c>
      <c r="L2910" s="7">
        <v>41655996484</v>
      </c>
      <c r="M2910" t="s">
        <v>458</v>
      </c>
    </row>
    <row r="2911" spans="1:13" x14ac:dyDescent="0.25">
      <c r="A2911" t="s">
        <v>706</v>
      </c>
      <c r="B2911" t="s">
        <v>475</v>
      </c>
      <c r="C2911" t="s">
        <v>236</v>
      </c>
      <c r="D2911" t="s">
        <v>631</v>
      </c>
      <c r="E2911" t="s">
        <v>270</v>
      </c>
      <c r="F2911" s="8" t="s">
        <v>433</v>
      </c>
      <c r="G2911" s="8" t="s">
        <v>380</v>
      </c>
      <c r="H2911" t="s">
        <v>313</v>
      </c>
      <c r="I2911" s="7">
        <v>0</v>
      </c>
      <c r="L2911" s="7">
        <v>17683096128</v>
      </c>
      <c r="M2911" t="s">
        <v>458</v>
      </c>
    </row>
    <row r="2912" spans="1:13" x14ac:dyDescent="0.25">
      <c r="A2912" t="s">
        <v>707</v>
      </c>
      <c r="B2912" t="s">
        <v>475</v>
      </c>
      <c r="C2912" t="s">
        <v>236</v>
      </c>
      <c r="D2912" t="s">
        <v>632</v>
      </c>
      <c r="E2912" t="s">
        <v>269</v>
      </c>
      <c r="F2912" s="8" t="s">
        <v>433</v>
      </c>
      <c r="G2912" s="8" t="s">
        <v>380</v>
      </c>
      <c r="H2912" t="s">
        <v>313</v>
      </c>
      <c r="I2912" s="7">
        <v>22827124</v>
      </c>
      <c r="L2912" s="7">
        <v>38791266538</v>
      </c>
      <c r="M2912" t="s">
        <v>458</v>
      </c>
    </row>
    <row r="2913" spans="1:13" x14ac:dyDescent="0.25">
      <c r="A2913" t="s">
        <v>708</v>
      </c>
      <c r="B2913" t="s">
        <v>476</v>
      </c>
      <c r="C2913" t="s">
        <v>237</v>
      </c>
      <c r="D2913" t="s">
        <v>242</v>
      </c>
      <c r="E2913" t="s">
        <v>270</v>
      </c>
      <c r="F2913" s="8" t="s">
        <v>433</v>
      </c>
      <c r="G2913" s="8" t="s">
        <v>380</v>
      </c>
      <c r="H2913" t="s">
        <v>313</v>
      </c>
      <c r="I2913" s="7">
        <v>0</v>
      </c>
      <c r="L2913" s="7">
        <v>77422761</v>
      </c>
      <c r="M2913" t="s">
        <v>458</v>
      </c>
    </row>
    <row r="2914" spans="1:13" x14ac:dyDescent="0.25">
      <c r="A2914" t="s">
        <v>709</v>
      </c>
      <c r="B2914" t="s">
        <v>476</v>
      </c>
      <c r="C2914" t="s">
        <v>237</v>
      </c>
      <c r="D2914" t="s">
        <v>228</v>
      </c>
      <c r="E2914" t="s">
        <v>270</v>
      </c>
      <c r="F2914" s="8" t="s">
        <v>433</v>
      </c>
      <c r="G2914" s="8" t="s">
        <v>380</v>
      </c>
      <c r="H2914" t="s">
        <v>313</v>
      </c>
      <c r="I2914" s="7">
        <v>0</v>
      </c>
      <c r="L2914" s="7">
        <v>2672173342</v>
      </c>
      <c r="M2914" t="s">
        <v>458</v>
      </c>
    </row>
    <row r="2915" spans="1:13" x14ac:dyDescent="0.25">
      <c r="A2915" t="s">
        <v>710</v>
      </c>
      <c r="B2915" t="s">
        <v>476</v>
      </c>
      <c r="C2915" t="s">
        <v>237</v>
      </c>
      <c r="D2915" t="s">
        <v>464</v>
      </c>
      <c r="E2915" t="s">
        <v>270</v>
      </c>
      <c r="F2915" s="8" t="s">
        <v>433</v>
      </c>
      <c r="G2915" s="8" t="s">
        <v>380</v>
      </c>
      <c r="H2915" t="s">
        <v>313</v>
      </c>
      <c r="I2915" s="7">
        <v>0</v>
      </c>
      <c r="L2915" s="7">
        <v>1120256617</v>
      </c>
      <c r="M2915" t="s">
        <v>458</v>
      </c>
    </row>
    <row r="2916" spans="1:13" x14ac:dyDescent="0.25">
      <c r="A2916" t="s">
        <v>711</v>
      </c>
      <c r="B2916" t="s">
        <v>476</v>
      </c>
      <c r="C2916" t="s">
        <v>237</v>
      </c>
      <c r="D2916" t="s">
        <v>238</v>
      </c>
      <c r="E2916" t="s">
        <v>270</v>
      </c>
      <c r="F2916" s="8" t="s">
        <v>433</v>
      </c>
      <c r="G2916" s="8" t="s">
        <v>380</v>
      </c>
      <c r="H2916" t="s">
        <v>313</v>
      </c>
      <c r="I2916" s="7">
        <v>0</v>
      </c>
      <c r="L2916" s="7">
        <v>858542993</v>
      </c>
      <c r="M2916" t="s">
        <v>458</v>
      </c>
    </row>
    <row r="2917" spans="1:13" x14ac:dyDescent="0.25">
      <c r="A2917" t="s">
        <v>712</v>
      </c>
      <c r="B2917" t="s">
        <v>476</v>
      </c>
      <c r="C2917" t="s">
        <v>237</v>
      </c>
      <c r="D2917" t="s">
        <v>239</v>
      </c>
      <c r="E2917" t="s">
        <v>270</v>
      </c>
      <c r="F2917" s="8" t="s">
        <v>433</v>
      </c>
      <c r="G2917" s="8" t="s">
        <v>380</v>
      </c>
      <c r="H2917" t="s">
        <v>313</v>
      </c>
      <c r="I2917" s="7">
        <v>0</v>
      </c>
      <c r="L2917" s="7">
        <v>857579764</v>
      </c>
      <c r="M2917" t="s">
        <v>458</v>
      </c>
    </row>
    <row r="2918" spans="1:13" x14ac:dyDescent="0.25">
      <c r="A2918" t="s">
        <v>713</v>
      </c>
      <c r="B2918" t="s">
        <v>476</v>
      </c>
      <c r="C2918" t="s">
        <v>237</v>
      </c>
      <c r="D2918" t="s">
        <v>240</v>
      </c>
      <c r="E2918" t="s">
        <v>270</v>
      </c>
      <c r="F2918" s="8" t="s">
        <v>433</v>
      </c>
      <c r="G2918" s="8" t="s">
        <v>380</v>
      </c>
      <c r="H2918" t="s">
        <v>313</v>
      </c>
      <c r="I2918" s="7">
        <v>0</v>
      </c>
      <c r="L2918" s="7">
        <v>93471759</v>
      </c>
      <c r="M2918" t="s">
        <v>458</v>
      </c>
    </row>
    <row r="2919" spans="1:13" x14ac:dyDescent="0.25">
      <c r="A2919" t="s">
        <v>714</v>
      </c>
      <c r="B2919" t="s">
        <v>476</v>
      </c>
      <c r="C2919" t="s">
        <v>237</v>
      </c>
      <c r="D2919" t="s">
        <v>241</v>
      </c>
      <c r="E2919" t="s">
        <v>270</v>
      </c>
      <c r="F2919" s="8" t="s">
        <v>433</v>
      </c>
      <c r="G2919" s="8" t="s">
        <v>380</v>
      </c>
      <c r="H2919" t="s">
        <v>313</v>
      </c>
      <c r="I2919" s="7">
        <v>0</v>
      </c>
      <c r="L2919" s="7">
        <v>53446428</v>
      </c>
      <c r="M2919" t="s">
        <v>458</v>
      </c>
    </row>
    <row r="2920" spans="1:13" x14ac:dyDescent="0.25">
      <c r="A2920" t="s">
        <v>715</v>
      </c>
      <c r="B2920" t="s">
        <v>477</v>
      </c>
      <c r="C2920" t="s">
        <v>243</v>
      </c>
      <c r="D2920" t="s">
        <v>378</v>
      </c>
      <c r="E2920" t="s">
        <v>270</v>
      </c>
      <c r="F2920" s="8" t="s">
        <v>433</v>
      </c>
      <c r="G2920" s="8" t="s">
        <v>380</v>
      </c>
      <c r="H2920" t="s">
        <v>313</v>
      </c>
      <c r="I2920" s="7">
        <v>0</v>
      </c>
      <c r="L2920" s="7">
        <v>3795039921</v>
      </c>
      <c r="M2920" t="s">
        <v>458</v>
      </c>
    </row>
    <row r="2921" spans="1:13" x14ac:dyDescent="0.25">
      <c r="A2921" t="s">
        <v>716</v>
      </c>
      <c r="B2921" t="s">
        <v>477</v>
      </c>
      <c r="C2921" t="s">
        <v>243</v>
      </c>
      <c r="D2921" t="s">
        <v>360</v>
      </c>
      <c r="E2921" t="s">
        <v>270</v>
      </c>
      <c r="F2921" s="8" t="s">
        <v>433</v>
      </c>
      <c r="G2921" s="8" t="s">
        <v>380</v>
      </c>
      <c r="H2921" t="s">
        <v>313</v>
      </c>
      <c r="I2921" s="7">
        <v>0</v>
      </c>
      <c r="L2921" s="7">
        <v>4697527012</v>
      </c>
      <c r="M2921" t="s">
        <v>458</v>
      </c>
    </row>
    <row r="2922" spans="1:13" x14ac:dyDescent="0.25">
      <c r="A2922" t="s">
        <v>717</v>
      </c>
      <c r="B2922" t="s">
        <v>477</v>
      </c>
      <c r="C2922" t="s">
        <v>243</v>
      </c>
      <c r="D2922" t="s">
        <v>581</v>
      </c>
      <c r="E2922" t="s">
        <v>270</v>
      </c>
      <c r="F2922" s="8" t="s">
        <v>433</v>
      </c>
      <c r="G2922" s="8" t="s">
        <v>380</v>
      </c>
      <c r="H2922" t="s">
        <v>313</v>
      </c>
      <c r="I2922" s="7">
        <v>0</v>
      </c>
      <c r="L2922" s="7">
        <v>89940181951</v>
      </c>
      <c r="M2922" t="s">
        <v>458</v>
      </c>
    </row>
    <row r="2923" spans="1:13" x14ac:dyDescent="0.25">
      <c r="A2923" t="s">
        <v>718</v>
      </c>
      <c r="B2923" t="s">
        <v>246</v>
      </c>
      <c r="C2923" t="s">
        <v>246</v>
      </c>
      <c r="D2923" t="s">
        <v>203</v>
      </c>
      <c r="E2923" t="s">
        <v>269</v>
      </c>
      <c r="F2923" t="s">
        <v>433</v>
      </c>
      <c r="G2923" s="8" t="s">
        <v>380</v>
      </c>
      <c r="H2923" t="s">
        <v>313</v>
      </c>
      <c r="I2923" s="7">
        <v>79451693</v>
      </c>
      <c r="L2923" s="7">
        <v>42773601120</v>
      </c>
      <c r="M2923" t="s">
        <v>458</v>
      </c>
    </row>
    <row r="2924" spans="1:13" x14ac:dyDescent="0.25">
      <c r="A2924" t="s">
        <v>719</v>
      </c>
      <c r="B2924" t="s">
        <v>478</v>
      </c>
      <c r="C2924" t="s">
        <v>244</v>
      </c>
      <c r="D2924" t="s">
        <v>245</v>
      </c>
      <c r="E2924" t="s">
        <v>269</v>
      </c>
      <c r="F2924" t="s">
        <v>433</v>
      </c>
      <c r="G2924" s="8" t="s">
        <v>380</v>
      </c>
      <c r="H2924" t="s">
        <v>313</v>
      </c>
      <c r="I2924" s="7">
        <v>4216000</v>
      </c>
      <c r="L2924" s="7">
        <v>69558139000</v>
      </c>
      <c r="M2924" t="s">
        <v>458</v>
      </c>
    </row>
    <row r="2925" spans="1:13" x14ac:dyDescent="0.25">
      <c r="A2925" t="s">
        <v>720</v>
      </c>
      <c r="B2925" t="s">
        <v>478</v>
      </c>
      <c r="C2925" t="s">
        <v>244</v>
      </c>
      <c r="D2925" t="s">
        <v>460</v>
      </c>
      <c r="E2925" t="s">
        <v>269</v>
      </c>
      <c r="F2925" t="s">
        <v>433</v>
      </c>
      <c r="G2925" s="8" t="s">
        <v>380</v>
      </c>
      <c r="H2925" t="s">
        <v>313</v>
      </c>
      <c r="I2925" s="7">
        <v>1802000</v>
      </c>
      <c r="L2925" s="7">
        <v>40918920000</v>
      </c>
      <c r="M2925" t="s">
        <v>458</v>
      </c>
    </row>
    <row r="2926" spans="1:13" x14ac:dyDescent="0.25">
      <c r="A2926" t="s">
        <v>721</v>
      </c>
      <c r="B2926" t="s">
        <v>479</v>
      </c>
      <c r="C2926" t="s">
        <v>247</v>
      </c>
      <c r="D2926" t="s">
        <v>203</v>
      </c>
      <c r="E2926" t="s">
        <v>269</v>
      </c>
      <c r="F2926" t="s">
        <v>433</v>
      </c>
      <c r="G2926" s="8" t="s">
        <v>380</v>
      </c>
      <c r="H2926" t="s">
        <v>313</v>
      </c>
      <c r="I2926" s="7">
        <v>21423000</v>
      </c>
      <c r="L2926" s="7">
        <v>20401799000</v>
      </c>
      <c r="M2926" t="s">
        <v>458</v>
      </c>
    </row>
    <row r="2927" spans="1:13" x14ac:dyDescent="0.25">
      <c r="A2927" t="s">
        <v>722</v>
      </c>
      <c r="B2927" t="s">
        <v>480</v>
      </c>
      <c r="C2927" t="s">
        <v>268</v>
      </c>
      <c r="D2927" t="s">
        <v>203</v>
      </c>
      <c r="E2927" t="s">
        <v>269</v>
      </c>
      <c r="F2927" t="s">
        <v>433</v>
      </c>
      <c r="G2927" s="8" t="s">
        <v>380</v>
      </c>
      <c r="H2927" t="s">
        <v>313</v>
      </c>
      <c r="I2927" s="7">
        <v>1064593</v>
      </c>
      <c r="L2927" s="7">
        <v>14029578005</v>
      </c>
      <c r="M2927" t="s">
        <v>458</v>
      </c>
    </row>
    <row r="2928" spans="1:13" x14ac:dyDescent="0.25">
      <c r="A2928" t="s">
        <v>723</v>
      </c>
      <c r="B2928" t="s">
        <v>481</v>
      </c>
      <c r="C2928" t="s">
        <v>248</v>
      </c>
      <c r="D2928" t="s">
        <v>203</v>
      </c>
      <c r="E2928" t="s">
        <v>269</v>
      </c>
      <c r="F2928" t="s">
        <v>433</v>
      </c>
      <c r="G2928" s="8" t="s">
        <v>380</v>
      </c>
      <c r="H2928" t="s">
        <v>313</v>
      </c>
      <c r="I2928" s="7">
        <v>33716000</v>
      </c>
      <c r="L2928" s="7">
        <v>24360197000</v>
      </c>
      <c r="M2928" t="s">
        <v>458</v>
      </c>
    </row>
    <row r="2929" spans="1:13" x14ac:dyDescent="0.25">
      <c r="A2929" t="s">
        <v>724</v>
      </c>
      <c r="B2929" t="s">
        <v>482</v>
      </c>
      <c r="C2929" t="s">
        <v>249</v>
      </c>
      <c r="D2929" t="s">
        <v>203</v>
      </c>
      <c r="E2929" t="s">
        <v>269</v>
      </c>
      <c r="F2929" t="s">
        <v>433</v>
      </c>
      <c r="G2929" s="8" t="s">
        <v>380</v>
      </c>
      <c r="H2929" t="s">
        <v>313</v>
      </c>
      <c r="I2929" s="7">
        <v>16809758</v>
      </c>
      <c r="L2929" s="7">
        <v>91622025169</v>
      </c>
      <c r="M2929" t="s">
        <v>458</v>
      </c>
    </row>
    <row r="2930" spans="1:13" x14ac:dyDescent="0.25">
      <c r="A2930" t="s">
        <v>725</v>
      </c>
      <c r="B2930" t="s">
        <v>330</v>
      </c>
      <c r="C2930" t="s">
        <v>250</v>
      </c>
      <c r="D2930" t="s">
        <v>252</v>
      </c>
      <c r="E2930" t="s">
        <v>270</v>
      </c>
      <c r="F2930" t="s">
        <v>433</v>
      </c>
      <c r="G2930" s="8" t="s">
        <v>380</v>
      </c>
      <c r="H2930" t="s">
        <v>313</v>
      </c>
      <c r="I2930" s="7">
        <v>0</v>
      </c>
      <c r="L2930" s="7">
        <v>10772268571</v>
      </c>
      <c r="M2930" t="s">
        <v>458</v>
      </c>
    </row>
    <row r="2931" spans="1:13" x14ac:dyDescent="0.25">
      <c r="A2931" t="s">
        <v>726</v>
      </c>
      <c r="B2931" t="s">
        <v>330</v>
      </c>
      <c r="C2931" t="s">
        <v>250</v>
      </c>
      <c r="D2931" t="s">
        <v>253</v>
      </c>
      <c r="E2931" t="s">
        <v>270</v>
      </c>
      <c r="F2931" t="s">
        <v>433</v>
      </c>
      <c r="G2931" s="8" t="s">
        <v>380</v>
      </c>
      <c r="H2931" t="s">
        <v>313</v>
      </c>
      <c r="I2931" s="7">
        <v>0</v>
      </c>
      <c r="L2931" s="7">
        <v>3480752374</v>
      </c>
      <c r="M2931" t="s">
        <v>458</v>
      </c>
    </row>
    <row r="2932" spans="1:13" x14ac:dyDescent="0.25">
      <c r="A2932" t="s">
        <v>727</v>
      </c>
      <c r="B2932" t="s">
        <v>330</v>
      </c>
      <c r="C2932" t="s">
        <v>250</v>
      </c>
      <c r="D2932" t="s">
        <v>254</v>
      </c>
      <c r="E2932" t="s">
        <v>270</v>
      </c>
      <c r="F2932" t="s">
        <v>433</v>
      </c>
      <c r="G2932" s="8" t="s">
        <v>380</v>
      </c>
      <c r="H2932" t="s">
        <v>313</v>
      </c>
      <c r="I2932" s="7">
        <v>0</v>
      </c>
      <c r="L2932" s="7">
        <v>13604302435</v>
      </c>
      <c r="M2932" t="s">
        <v>458</v>
      </c>
    </row>
    <row r="2933" spans="1:13" x14ac:dyDescent="0.25">
      <c r="A2933" t="s">
        <v>728</v>
      </c>
      <c r="B2933" t="s">
        <v>330</v>
      </c>
      <c r="C2933" t="s">
        <v>250</v>
      </c>
      <c r="D2933" t="s">
        <v>633</v>
      </c>
      <c r="E2933" t="s">
        <v>269</v>
      </c>
      <c r="F2933" t="s">
        <v>433</v>
      </c>
      <c r="G2933" s="8" t="s">
        <v>380</v>
      </c>
      <c r="H2933" t="s">
        <v>313</v>
      </c>
      <c r="I2933" s="7">
        <v>566437498</v>
      </c>
      <c r="L2933" s="7">
        <v>1140113184125</v>
      </c>
      <c r="M2933" t="s">
        <v>458</v>
      </c>
    </row>
    <row r="2934" spans="1:13" x14ac:dyDescent="0.25">
      <c r="A2934" t="s">
        <v>729</v>
      </c>
      <c r="B2934" t="s">
        <v>330</v>
      </c>
      <c r="C2934" t="s">
        <v>250</v>
      </c>
      <c r="D2934" t="s">
        <v>634</v>
      </c>
      <c r="E2934" t="s">
        <v>269</v>
      </c>
      <c r="F2934" t="s">
        <v>433</v>
      </c>
      <c r="G2934" s="8" t="s">
        <v>380</v>
      </c>
      <c r="H2934" t="s">
        <v>313</v>
      </c>
      <c r="I2934" s="7">
        <v>35436412</v>
      </c>
      <c r="L2934" s="7">
        <v>237174933919</v>
      </c>
      <c r="M2934" t="s">
        <v>458</v>
      </c>
    </row>
    <row r="2935" spans="1:13" x14ac:dyDescent="0.25">
      <c r="A2935" t="s">
        <v>730</v>
      </c>
      <c r="B2935" t="s">
        <v>330</v>
      </c>
      <c r="C2935" t="s">
        <v>250</v>
      </c>
      <c r="D2935" t="s">
        <v>599</v>
      </c>
      <c r="E2935" t="s">
        <v>270</v>
      </c>
      <c r="F2935" t="s">
        <v>433</v>
      </c>
      <c r="G2935" s="8" t="s">
        <v>380</v>
      </c>
      <c r="H2935" t="s">
        <v>313</v>
      </c>
      <c r="I2935" s="7">
        <v>0</v>
      </c>
      <c r="L2935" s="7">
        <v>49186447</v>
      </c>
      <c r="M2935" t="s">
        <v>458</v>
      </c>
    </row>
    <row r="2936" spans="1:13" x14ac:dyDescent="0.25">
      <c r="A2936" t="s">
        <v>731</v>
      </c>
      <c r="B2936" t="s">
        <v>483</v>
      </c>
      <c r="C2936" t="s">
        <v>255</v>
      </c>
      <c r="D2936" t="s">
        <v>205</v>
      </c>
      <c r="E2936" t="s">
        <v>270</v>
      </c>
      <c r="F2936" t="s">
        <v>433</v>
      </c>
      <c r="G2936" s="8" t="s">
        <v>380</v>
      </c>
      <c r="H2936" t="s">
        <v>313</v>
      </c>
      <c r="I2936" s="7">
        <v>1446282</v>
      </c>
      <c r="L2936" s="7">
        <v>6917962126</v>
      </c>
      <c r="M2936" t="s">
        <v>458</v>
      </c>
    </row>
    <row r="2937" spans="1:13" x14ac:dyDescent="0.25">
      <c r="A2937" t="s">
        <v>732</v>
      </c>
      <c r="B2937" t="s">
        <v>483</v>
      </c>
      <c r="C2937" t="s">
        <v>255</v>
      </c>
      <c r="D2937" t="s">
        <v>203</v>
      </c>
      <c r="E2937" t="s">
        <v>269</v>
      </c>
      <c r="F2937" t="s">
        <v>433</v>
      </c>
      <c r="G2937" s="8" t="s">
        <v>380</v>
      </c>
      <c r="H2937" t="s">
        <v>313</v>
      </c>
      <c r="I2937" s="7">
        <v>348214</v>
      </c>
      <c r="L2937" s="7">
        <v>2428869723</v>
      </c>
      <c r="M2937" t="s">
        <v>458</v>
      </c>
    </row>
    <row r="2938" spans="1:13" x14ac:dyDescent="0.25">
      <c r="A2938" t="s">
        <v>733</v>
      </c>
      <c r="B2938" t="s">
        <v>636</v>
      </c>
      <c r="C2938" t="s">
        <v>635</v>
      </c>
      <c r="D2938" t="s">
        <v>304</v>
      </c>
      <c r="E2938" t="s">
        <v>270</v>
      </c>
      <c r="F2938" t="s">
        <v>433</v>
      </c>
      <c r="G2938" s="8" t="s">
        <v>380</v>
      </c>
      <c r="H2938" t="s">
        <v>313</v>
      </c>
      <c r="I2938" s="7">
        <v>583231</v>
      </c>
      <c r="L2938" s="7">
        <v>4565783313</v>
      </c>
      <c r="M2938" t="s">
        <v>458</v>
      </c>
    </row>
    <row r="2939" spans="1:13" x14ac:dyDescent="0.25">
      <c r="A2939" t="s">
        <v>734</v>
      </c>
      <c r="B2939" t="s">
        <v>636</v>
      </c>
      <c r="C2939" t="s">
        <v>635</v>
      </c>
      <c r="D2939" t="s">
        <v>303</v>
      </c>
      <c r="E2939" t="s">
        <v>270</v>
      </c>
      <c r="F2939" t="s">
        <v>433</v>
      </c>
      <c r="G2939" s="8" t="s">
        <v>380</v>
      </c>
      <c r="H2939" t="s">
        <v>313</v>
      </c>
      <c r="I2939" s="7">
        <v>401003</v>
      </c>
      <c r="L2939" s="7">
        <v>3476303006</v>
      </c>
      <c r="M2939" t="s">
        <v>458</v>
      </c>
    </row>
    <row r="2940" spans="1:13" x14ac:dyDescent="0.25">
      <c r="A2940" t="s">
        <v>735</v>
      </c>
      <c r="B2940" t="s">
        <v>636</v>
      </c>
      <c r="C2940" t="s">
        <v>635</v>
      </c>
      <c r="D2940" t="s">
        <v>302</v>
      </c>
      <c r="E2940" t="s">
        <v>270</v>
      </c>
      <c r="F2940" t="s">
        <v>433</v>
      </c>
      <c r="G2940" s="8" t="s">
        <v>380</v>
      </c>
      <c r="H2940" t="s">
        <v>313</v>
      </c>
      <c r="I2940" s="7">
        <v>0</v>
      </c>
      <c r="L2940" s="7">
        <v>2100767205</v>
      </c>
      <c r="M2940" t="s">
        <v>458</v>
      </c>
    </row>
    <row r="2941" spans="1:13" x14ac:dyDescent="0.25">
      <c r="A2941" t="s">
        <v>736</v>
      </c>
      <c r="B2941" t="s">
        <v>636</v>
      </c>
      <c r="C2941" t="s">
        <v>635</v>
      </c>
      <c r="D2941" t="s">
        <v>205</v>
      </c>
      <c r="E2941" t="s">
        <v>270</v>
      </c>
      <c r="F2941" s="8" t="s">
        <v>433</v>
      </c>
      <c r="G2941" s="8" t="s">
        <v>380</v>
      </c>
      <c r="H2941" t="s">
        <v>313</v>
      </c>
      <c r="I2941" s="7">
        <v>8607305</v>
      </c>
      <c r="L2941" s="7">
        <v>20886055390</v>
      </c>
      <c r="M2941" t="s">
        <v>458</v>
      </c>
    </row>
    <row r="2942" spans="1:13" x14ac:dyDescent="0.25">
      <c r="A2942" t="s">
        <v>737</v>
      </c>
      <c r="B2942" t="s">
        <v>636</v>
      </c>
      <c r="C2942" t="s">
        <v>635</v>
      </c>
      <c r="D2942" t="s">
        <v>203</v>
      </c>
      <c r="E2942" t="s">
        <v>269</v>
      </c>
      <c r="F2942" s="8" t="s">
        <v>433</v>
      </c>
      <c r="G2942" s="8" t="s">
        <v>380</v>
      </c>
      <c r="H2942" t="s">
        <v>313</v>
      </c>
      <c r="I2942" s="7">
        <v>517810177</v>
      </c>
      <c r="L2942" s="7">
        <v>1256491994424</v>
      </c>
      <c r="M2942" t="s">
        <v>458</v>
      </c>
    </row>
    <row r="2943" spans="1:13" x14ac:dyDescent="0.25">
      <c r="A2943" t="s">
        <v>738</v>
      </c>
      <c r="B2943" t="s">
        <v>484</v>
      </c>
      <c r="C2943" t="s">
        <v>256</v>
      </c>
      <c r="D2943" t="s">
        <v>208</v>
      </c>
      <c r="E2943" t="s">
        <v>270</v>
      </c>
      <c r="F2943" s="8" t="s">
        <v>433</v>
      </c>
      <c r="G2943" s="8" t="s">
        <v>380</v>
      </c>
      <c r="H2943" t="s">
        <v>313</v>
      </c>
      <c r="I2943" s="7">
        <v>0</v>
      </c>
      <c r="L2943" s="7">
        <v>429346911</v>
      </c>
      <c r="M2943" t="s">
        <v>458</v>
      </c>
    </row>
    <row r="2944" spans="1:13" x14ac:dyDescent="0.25">
      <c r="A2944" t="s">
        <v>739</v>
      </c>
      <c r="B2944" t="s">
        <v>484</v>
      </c>
      <c r="C2944" t="s">
        <v>256</v>
      </c>
      <c r="D2944" t="s">
        <v>209</v>
      </c>
      <c r="E2944" t="s">
        <v>270</v>
      </c>
      <c r="F2944" t="s">
        <v>433</v>
      </c>
      <c r="G2944" s="8" t="s">
        <v>380</v>
      </c>
      <c r="H2944" t="s">
        <v>313</v>
      </c>
      <c r="I2944" s="7">
        <v>0</v>
      </c>
      <c r="L2944" s="7">
        <v>630379359</v>
      </c>
      <c r="M2944" t="s">
        <v>458</v>
      </c>
    </row>
    <row r="2945" spans="1:13" x14ac:dyDescent="0.25">
      <c r="A2945" t="s">
        <v>740</v>
      </c>
      <c r="B2945" t="s">
        <v>484</v>
      </c>
      <c r="C2945" t="s">
        <v>256</v>
      </c>
      <c r="D2945" t="s">
        <v>203</v>
      </c>
      <c r="E2945" t="s">
        <v>269</v>
      </c>
      <c r="F2945" t="s">
        <v>433</v>
      </c>
      <c r="G2945" s="8" t="s">
        <v>380</v>
      </c>
      <c r="H2945" t="s">
        <v>313</v>
      </c>
      <c r="I2945" s="7">
        <v>0</v>
      </c>
      <c r="L2945" s="7">
        <v>88224453830</v>
      </c>
      <c r="M2945" t="s">
        <v>458</v>
      </c>
    </row>
    <row r="2946" spans="1:13" x14ac:dyDescent="0.25">
      <c r="A2946" t="s">
        <v>741</v>
      </c>
      <c r="B2946" t="s">
        <v>485</v>
      </c>
      <c r="C2946" t="s">
        <v>257</v>
      </c>
      <c r="D2946" t="s">
        <v>258</v>
      </c>
      <c r="E2946" t="s">
        <v>270</v>
      </c>
      <c r="F2946" t="s">
        <v>433</v>
      </c>
      <c r="G2946" s="8" t="s">
        <v>380</v>
      </c>
      <c r="H2946" t="s">
        <v>313</v>
      </c>
      <c r="I2946" s="7">
        <v>0</v>
      </c>
      <c r="L2946" s="7">
        <v>2398957441</v>
      </c>
      <c r="M2946" t="s">
        <v>458</v>
      </c>
    </row>
    <row r="2947" spans="1:13" x14ac:dyDescent="0.25">
      <c r="A2947" t="s">
        <v>742</v>
      </c>
      <c r="B2947" t="s">
        <v>485</v>
      </c>
      <c r="C2947" t="s">
        <v>257</v>
      </c>
      <c r="D2947" t="s">
        <v>259</v>
      </c>
      <c r="E2947" t="s">
        <v>270</v>
      </c>
      <c r="F2947" t="s">
        <v>433</v>
      </c>
      <c r="G2947" s="8" t="s">
        <v>380</v>
      </c>
      <c r="H2947" t="s">
        <v>313</v>
      </c>
      <c r="I2947" s="7">
        <v>0</v>
      </c>
      <c r="L2947" s="7">
        <v>87556207</v>
      </c>
      <c r="M2947" t="s">
        <v>458</v>
      </c>
    </row>
    <row r="2948" spans="1:13" x14ac:dyDescent="0.25">
      <c r="A2948" t="s">
        <v>743</v>
      </c>
      <c r="B2948" t="s">
        <v>485</v>
      </c>
      <c r="C2948" t="s">
        <v>257</v>
      </c>
      <c r="D2948" t="s">
        <v>260</v>
      </c>
      <c r="E2948" t="s">
        <v>270</v>
      </c>
      <c r="F2948" t="s">
        <v>433</v>
      </c>
      <c r="G2948" s="8" t="s">
        <v>380</v>
      </c>
      <c r="H2948" t="s">
        <v>313</v>
      </c>
      <c r="I2948" s="7">
        <v>0</v>
      </c>
      <c r="L2948" s="7">
        <v>145097351</v>
      </c>
      <c r="M2948" t="s">
        <v>458</v>
      </c>
    </row>
    <row r="2949" spans="1:13" x14ac:dyDescent="0.25">
      <c r="A2949" t="s">
        <v>744</v>
      </c>
      <c r="B2949" t="s">
        <v>485</v>
      </c>
      <c r="C2949" t="s">
        <v>257</v>
      </c>
      <c r="D2949" t="s">
        <v>261</v>
      </c>
      <c r="E2949" t="s">
        <v>270</v>
      </c>
      <c r="F2949" t="s">
        <v>433</v>
      </c>
      <c r="G2949" s="8" t="s">
        <v>380</v>
      </c>
      <c r="H2949" t="s">
        <v>313</v>
      </c>
      <c r="I2949" s="7">
        <v>0</v>
      </c>
      <c r="L2949" s="7">
        <v>88988160</v>
      </c>
      <c r="M2949" t="s">
        <v>458</v>
      </c>
    </row>
    <row r="2950" spans="1:13" x14ac:dyDescent="0.25">
      <c r="A2950" t="s">
        <v>745</v>
      </c>
      <c r="B2950" t="s">
        <v>486</v>
      </c>
      <c r="C2950" t="s">
        <v>262</v>
      </c>
      <c r="D2950" t="s">
        <v>263</v>
      </c>
      <c r="E2950" t="s">
        <v>270</v>
      </c>
      <c r="F2950" t="s">
        <v>433</v>
      </c>
      <c r="G2950" s="8" t="s">
        <v>380</v>
      </c>
      <c r="H2950" t="s">
        <v>313</v>
      </c>
      <c r="I2950" s="7">
        <v>18813000</v>
      </c>
      <c r="L2950" s="7">
        <v>27282552000</v>
      </c>
      <c r="M2950" t="s">
        <v>458</v>
      </c>
    </row>
    <row r="2951" spans="1:13" x14ac:dyDescent="0.25">
      <c r="A2951" t="s">
        <v>746</v>
      </c>
      <c r="B2951" t="s">
        <v>486</v>
      </c>
      <c r="C2951" t="s">
        <v>262</v>
      </c>
      <c r="D2951" t="s">
        <v>264</v>
      </c>
      <c r="E2951" t="s">
        <v>270</v>
      </c>
      <c r="F2951" t="s">
        <v>433</v>
      </c>
      <c r="G2951" s="8" t="s">
        <v>380</v>
      </c>
      <c r="H2951" t="s">
        <v>313</v>
      </c>
      <c r="I2951" s="7">
        <v>3691000</v>
      </c>
      <c r="L2951" s="7">
        <v>5427913000</v>
      </c>
      <c r="M2951" t="s">
        <v>458</v>
      </c>
    </row>
    <row r="2952" spans="1:13" x14ac:dyDescent="0.25">
      <c r="A2952" t="s">
        <v>747</v>
      </c>
      <c r="B2952" t="s">
        <v>486</v>
      </c>
      <c r="C2952" t="s">
        <v>262</v>
      </c>
      <c r="D2952" t="s">
        <v>265</v>
      </c>
      <c r="E2952" t="s">
        <v>270</v>
      </c>
      <c r="F2952" t="s">
        <v>433</v>
      </c>
      <c r="G2952" s="8" t="s">
        <v>380</v>
      </c>
      <c r="H2952" t="s">
        <v>313</v>
      </c>
      <c r="I2952" s="7">
        <v>1530000</v>
      </c>
      <c r="L2952" s="7">
        <v>950652000</v>
      </c>
      <c r="M2952" t="s">
        <v>458</v>
      </c>
    </row>
    <row r="2953" spans="1:13" x14ac:dyDescent="0.25">
      <c r="A2953" t="s">
        <v>748</v>
      </c>
      <c r="B2953" t="s">
        <v>486</v>
      </c>
      <c r="C2953" t="s">
        <v>262</v>
      </c>
      <c r="D2953" t="s">
        <v>203</v>
      </c>
      <c r="E2953" t="s">
        <v>269</v>
      </c>
      <c r="F2953" t="s">
        <v>433</v>
      </c>
      <c r="G2953" s="8" t="s">
        <v>380</v>
      </c>
      <c r="H2953" t="s">
        <v>313</v>
      </c>
      <c r="I2953" s="7">
        <v>114739000</v>
      </c>
      <c r="L2953" s="7">
        <v>134097058000</v>
      </c>
      <c r="M2953" t="s">
        <v>458</v>
      </c>
    </row>
    <row r="2954" spans="1:13" x14ac:dyDescent="0.25">
      <c r="A2954" t="s">
        <v>749</v>
      </c>
      <c r="B2954" t="s">
        <v>332</v>
      </c>
      <c r="C2954" t="s">
        <v>266</v>
      </c>
      <c r="D2954" t="s">
        <v>267</v>
      </c>
      <c r="E2954" t="s">
        <v>270</v>
      </c>
      <c r="F2954" t="s">
        <v>433</v>
      </c>
      <c r="G2954" s="8" t="s">
        <v>380</v>
      </c>
      <c r="H2954" t="s">
        <v>313</v>
      </c>
      <c r="I2954" s="7">
        <v>0</v>
      </c>
      <c r="L2954" s="7">
        <v>2421364394</v>
      </c>
      <c r="M2954" t="s">
        <v>458</v>
      </c>
    </row>
    <row r="2955" spans="1:13" x14ac:dyDescent="0.25">
      <c r="A2955" t="s">
        <v>750</v>
      </c>
      <c r="B2955" t="s">
        <v>332</v>
      </c>
      <c r="C2955" t="s">
        <v>266</v>
      </c>
      <c r="D2955" t="s">
        <v>590</v>
      </c>
      <c r="E2955" t="s">
        <v>270</v>
      </c>
      <c r="F2955" t="s">
        <v>433</v>
      </c>
      <c r="G2955" s="8" t="s">
        <v>380</v>
      </c>
      <c r="H2955" t="s">
        <v>313</v>
      </c>
      <c r="I2955" s="7">
        <v>0</v>
      </c>
      <c r="L2955" s="7">
        <v>1946905414</v>
      </c>
      <c r="M2955" t="s">
        <v>458</v>
      </c>
    </row>
    <row r="2956" spans="1:13" x14ac:dyDescent="0.25">
      <c r="A2956" t="s">
        <v>751</v>
      </c>
      <c r="B2956" t="s">
        <v>332</v>
      </c>
      <c r="C2956" t="s">
        <v>266</v>
      </c>
      <c r="D2956" t="s">
        <v>582</v>
      </c>
      <c r="E2956" t="s">
        <v>270</v>
      </c>
      <c r="F2956" t="s">
        <v>433</v>
      </c>
      <c r="G2956" s="8" t="s">
        <v>380</v>
      </c>
      <c r="H2956" t="s">
        <v>313</v>
      </c>
      <c r="I2956" s="7">
        <v>0</v>
      </c>
      <c r="L2956" s="7">
        <v>102527329</v>
      </c>
      <c r="M2956" t="s">
        <v>458</v>
      </c>
    </row>
    <row r="2957" spans="1:13" x14ac:dyDescent="0.25">
      <c r="A2957" t="s">
        <v>752</v>
      </c>
      <c r="B2957" t="s">
        <v>332</v>
      </c>
      <c r="C2957" t="s">
        <v>266</v>
      </c>
      <c r="D2957" t="s">
        <v>203</v>
      </c>
      <c r="E2957" t="s">
        <v>269</v>
      </c>
      <c r="F2957" t="s">
        <v>433</v>
      </c>
      <c r="G2957" s="8" t="s">
        <v>380</v>
      </c>
      <c r="H2957" t="s">
        <v>313</v>
      </c>
      <c r="I2957" s="7">
        <v>0</v>
      </c>
      <c r="L2957" s="7">
        <v>260926476812</v>
      </c>
      <c r="M2957" t="s">
        <v>458</v>
      </c>
    </row>
    <row r="2958" spans="1:13" x14ac:dyDescent="0.25">
      <c r="A2958" t="s">
        <v>753</v>
      </c>
      <c r="B2958" t="s">
        <v>487</v>
      </c>
      <c r="C2958" t="s">
        <v>207</v>
      </c>
      <c r="D2958" t="s">
        <v>208</v>
      </c>
      <c r="E2958" t="s">
        <v>270</v>
      </c>
      <c r="F2958" t="s">
        <v>433</v>
      </c>
      <c r="G2958" s="8" t="s">
        <v>380</v>
      </c>
      <c r="H2958" t="s">
        <v>313</v>
      </c>
      <c r="I2958" s="7">
        <v>0</v>
      </c>
      <c r="L2958" s="7">
        <v>2389556713</v>
      </c>
      <c r="M2958" t="s">
        <v>458</v>
      </c>
    </row>
    <row r="2959" spans="1:13" x14ac:dyDescent="0.25">
      <c r="A2959" t="s">
        <v>754</v>
      </c>
      <c r="B2959" t="s">
        <v>487</v>
      </c>
      <c r="C2959" t="s">
        <v>207</v>
      </c>
      <c r="D2959" t="s">
        <v>209</v>
      </c>
      <c r="E2959" t="s">
        <v>270</v>
      </c>
      <c r="F2959" t="s">
        <v>433</v>
      </c>
      <c r="G2959" s="8" t="s">
        <v>380</v>
      </c>
      <c r="H2959" t="s">
        <v>313</v>
      </c>
      <c r="I2959" s="7">
        <v>0</v>
      </c>
      <c r="L2959" s="7">
        <v>5701620841</v>
      </c>
      <c r="M2959" t="s">
        <v>458</v>
      </c>
    </row>
    <row r="2960" spans="1:13" x14ac:dyDescent="0.25">
      <c r="A2960" t="s">
        <v>755</v>
      </c>
      <c r="B2960" t="s">
        <v>487</v>
      </c>
      <c r="C2960" t="s">
        <v>207</v>
      </c>
      <c r="D2960" t="s">
        <v>210</v>
      </c>
      <c r="E2960" t="s">
        <v>270</v>
      </c>
      <c r="F2960" t="s">
        <v>433</v>
      </c>
      <c r="G2960" s="8" t="s">
        <v>380</v>
      </c>
      <c r="H2960" t="s">
        <v>313</v>
      </c>
      <c r="I2960" s="7">
        <v>0</v>
      </c>
      <c r="L2960" s="7">
        <v>326696832</v>
      </c>
      <c r="M2960" t="s">
        <v>458</v>
      </c>
    </row>
    <row r="2961" spans="1:13" x14ac:dyDescent="0.25">
      <c r="A2961" t="s">
        <v>756</v>
      </c>
      <c r="B2961" t="s">
        <v>487</v>
      </c>
      <c r="C2961" t="s">
        <v>207</v>
      </c>
      <c r="D2961" t="s">
        <v>211</v>
      </c>
      <c r="E2961" t="s">
        <v>269</v>
      </c>
      <c r="F2961" t="s">
        <v>433</v>
      </c>
      <c r="G2961" s="8" t="s">
        <v>380</v>
      </c>
      <c r="H2961" t="s">
        <v>313</v>
      </c>
      <c r="I2961" s="7">
        <v>153101939</v>
      </c>
      <c r="L2961" s="7">
        <v>370042694916</v>
      </c>
      <c r="M2961" t="s">
        <v>458</v>
      </c>
    </row>
    <row r="2962" spans="1:13" x14ac:dyDescent="0.25">
      <c r="A2962" t="s">
        <v>757</v>
      </c>
      <c r="B2962" t="s">
        <v>487</v>
      </c>
      <c r="C2962" t="s">
        <v>207</v>
      </c>
      <c r="D2962" t="s">
        <v>385</v>
      </c>
      <c r="E2962" t="s">
        <v>270</v>
      </c>
      <c r="F2962" t="s">
        <v>433</v>
      </c>
      <c r="G2962" s="8" t="s">
        <v>380</v>
      </c>
      <c r="H2962" t="s">
        <v>313</v>
      </c>
      <c r="I2962" s="7">
        <v>0</v>
      </c>
      <c r="L2962" s="7">
        <v>777116048</v>
      </c>
      <c r="M2962" t="s">
        <v>458</v>
      </c>
    </row>
    <row r="2963" spans="1:13" x14ac:dyDescent="0.25">
      <c r="A2963" t="s">
        <v>659</v>
      </c>
      <c r="B2963" t="s">
        <v>468</v>
      </c>
      <c r="C2963" t="s">
        <v>0</v>
      </c>
      <c r="D2963" t="s">
        <v>200</v>
      </c>
      <c r="E2963" t="s">
        <v>270</v>
      </c>
      <c r="F2963" t="s">
        <v>426</v>
      </c>
      <c r="G2963" s="8" t="s">
        <v>371</v>
      </c>
      <c r="H2963" t="s">
        <v>314</v>
      </c>
      <c r="I2963" s="7">
        <v>36637839</v>
      </c>
      <c r="L2963" s="7">
        <v>50185283716</v>
      </c>
      <c r="M2963" t="s">
        <v>458</v>
      </c>
    </row>
    <row r="2964" spans="1:13" x14ac:dyDescent="0.25">
      <c r="A2964" t="s">
        <v>660</v>
      </c>
      <c r="B2964" t="s">
        <v>468</v>
      </c>
      <c r="C2964" t="s">
        <v>0</v>
      </c>
      <c r="D2964" t="s">
        <v>201</v>
      </c>
      <c r="E2964" t="s">
        <v>270</v>
      </c>
      <c r="F2964" t="s">
        <v>426</v>
      </c>
      <c r="G2964" s="8" t="s">
        <v>371</v>
      </c>
      <c r="H2964" t="s">
        <v>314</v>
      </c>
      <c r="I2964" s="7">
        <v>51972132</v>
      </c>
      <c r="L2964" s="7">
        <v>89599596613</v>
      </c>
      <c r="M2964" t="s">
        <v>458</v>
      </c>
    </row>
    <row r="2965" spans="1:13" x14ac:dyDescent="0.25">
      <c r="A2965" t="s">
        <v>661</v>
      </c>
      <c r="B2965" t="s">
        <v>468</v>
      </c>
      <c r="C2965" t="s">
        <v>0</v>
      </c>
      <c r="D2965" t="s">
        <v>202</v>
      </c>
      <c r="E2965" t="s">
        <v>270</v>
      </c>
      <c r="F2965" t="s">
        <v>426</v>
      </c>
      <c r="G2965" s="8" t="s">
        <v>371</v>
      </c>
      <c r="H2965" t="s">
        <v>314</v>
      </c>
      <c r="I2965" s="7">
        <v>14866133</v>
      </c>
      <c r="L2965" s="7">
        <v>44497385600</v>
      </c>
      <c r="M2965" t="s">
        <v>458</v>
      </c>
    </row>
    <row r="2966" spans="1:13" x14ac:dyDescent="0.25">
      <c r="A2966" t="s">
        <v>664</v>
      </c>
      <c r="B2966" t="s">
        <v>468</v>
      </c>
      <c r="C2966" t="s">
        <v>0</v>
      </c>
      <c r="D2966" t="s">
        <v>199</v>
      </c>
      <c r="E2966" t="s">
        <v>269</v>
      </c>
      <c r="F2966" t="s">
        <v>426</v>
      </c>
      <c r="G2966" s="8" t="s">
        <v>371</v>
      </c>
      <c r="H2966" t="s">
        <v>314</v>
      </c>
      <c r="I2966" s="7">
        <v>109359226</v>
      </c>
      <c r="L2966" s="7">
        <v>195045422077</v>
      </c>
      <c r="M2966" t="s">
        <v>458</v>
      </c>
    </row>
    <row r="2967" spans="1:13" x14ac:dyDescent="0.25">
      <c r="A2967" t="s">
        <v>665</v>
      </c>
      <c r="B2967" t="s">
        <v>469</v>
      </c>
      <c r="C2967" t="s">
        <v>212</v>
      </c>
      <c r="D2967" t="s">
        <v>213</v>
      </c>
      <c r="E2967" t="s">
        <v>270</v>
      </c>
      <c r="F2967" t="s">
        <v>426</v>
      </c>
      <c r="G2967" s="8" t="s">
        <v>371</v>
      </c>
      <c r="H2967" t="s">
        <v>314</v>
      </c>
      <c r="I2967" s="7">
        <v>5927000</v>
      </c>
      <c r="L2967" s="7">
        <v>1209774000</v>
      </c>
      <c r="M2967" t="s">
        <v>458</v>
      </c>
    </row>
    <row r="2968" spans="1:13" x14ac:dyDescent="0.25">
      <c r="A2968" t="s">
        <v>666</v>
      </c>
      <c r="B2968" t="s">
        <v>469</v>
      </c>
      <c r="C2968" t="s">
        <v>212</v>
      </c>
      <c r="D2968" t="s">
        <v>214</v>
      </c>
      <c r="E2968" t="s">
        <v>270</v>
      </c>
      <c r="F2968" t="s">
        <v>426</v>
      </c>
      <c r="G2968" s="8" t="s">
        <v>371</v>
      </c>
      <c r="H2968" t="s">
        <v>314</v>
      </c>
      <c r="I2968" s="7">
        <v>0</v>
      </c>
      <c r="L2968" s="7">
        <v>10185099000</v>
      </c>
      <c r="M2968" t="s">
        <v>458</v>
      </c>
    </row>
    <row r="2969" spans="1:13" x14ac:dyDescent="0.25">
      <c r="A2969" t="s">
        <v>667</v>
      </c>
      <c r="B2969" t="s">
        <v>469</v>
      </c>
      <c r="C2969" t="s">
        <v>212</v>
      </c>
      <c r="D2969" t="s">
        <v>370</v>
      </c>
      <c r="E2969" t="s">
        <v>270</v>
      </c>
      <c r="F2969" t="s">
        <v>426</v>
      </c>
      <c r="G2969" s="8" t="s">
        <v>371</v>
      </c>
      <c r="H2969" t="s">
        <v>314</v>
      </c>
      <c r="I2969" s="7">
        <v>19994000</v>
      </c>
      <c r="L2969" s="7">
        <v>7250762000</v>
      </c>
      <c r="M2969" t="s">
        <v>458</v>
      </c>
    </row>
    <row r="2970" spans="1:13" x14ac:dyDescent="0.25">
      <c r="A2970" t="s">
        <v>668</v>
      </c>
      <c r="B2970" t="s">
        <v>469</v>
      </c>
      <c r="C2970" t="s">
        <v>212</v>
      </c>
      <c r="D2970" t="s">
        <v>365</v>
      </c>
      <c r="E2970" t="s">
        <v>270</v>
      </c>
      <c r="F2970" t="s">
        <v>426</v>
      </c>
      <c r="G2970" s="8" t="s">
        <v>371</v>
      </c>
      <c r="H2970" t="s">
        <v>314</v>
      </c>
      <c r="I2970" s="7">
        <v>50304000</v>
      </c>
      <c r="L2970" s="7">
        <v>22153880000</v>
      </c>
      <c r="M2970" t="s">
        <v>458</v>
      </c>
    </row>
    <row r="2971" spans="1:13" x14ac:dyDescent="0.25">
      <c r="A2971" t="s">
        <v>669</v>
      </c>
      <c r="B2971" t="s">
        <v>469</v>
      </c>
      <c r="C2971" t="s">
        <v>212</v>
      </c>
      <c r="D2971" t="s">
        <v>364</v>
      </c>
      <c r="E2971" t="s">
        <v>270</v>
      </c>
      <c r="F2971" t="s">
        <v>426</v>
      </c>
      <c r="G2971" s="8" t="s">
        <v>371</v>
      </c>
      <c r="H2971" t="s">
        <v>314</v>
      </c>
      <c r="I2971" s="7">
        <v>41932000</v>
      </c>
      <c r="L2971" s="7">
        <v>31842258000</v>
      </c>
      <c r="M2971" t="s">
        <v>458</v>
      </c>
    </row>
    <row r="2972" spans="1:13" x14ac:dyDescent="0.25">
      <c r="A2972" t="s">
        <v>670</v>
      </c>
      <c r="B2972" t="s">
        <v>469</v>
      </c>
      <c r="C2972" t="s">
        <v>212</v>
      </c>
      <c r="D2972" t="s">
        <v>573</v>
      </c>
      <c r="E2972" t="s">
        <v>270</v>
      </c>
      <c r="F2972" t="s">
        <v>426</v>
      </c>
      <c r="G2972" s="8" t="s">
        <v>371</v>
      </c>
      <c r="H2972" t="s">
        <v>314</v>
      </c>
      <c r="I2972" s="7">
        <v>14161000</v>
      </c>
      <c r="L2972" s="7">
        <v>16763779000</v>
      </c>
      <c r="M2972" t="s">
        <v>458</v>
      </c>
    </row>
    <row r="2973" spans="1:13" x14ac:dyDescent="0.25">
      <c r="A2973" t="s">
        <v>671</v>
      </c>
      <c r="B2973" t="s">
        <v>469</v>
      </c>
      <c r="C2973" t="s">
        <v>212</v>
      </c>
      <c r="D2973" t="s">
        <v>362</v>
      </c>
      <c r="E2973" t="s">
        <v>270</v>
      </c>
      <c r="F2973" t="s">
        <v>426</v>
      </c>
      <c r="G2973" s="8" t="s">
        <v>371</v>
      </c>
      <c r="H2973" t="s">
        <v>314</v>
      </c>
      <c r="I2973" s="7">
        <v>0</v>
      </c>
      <c r="L2973" s="7">
        <v>58491556000</v>
      </c>
      <c r="M2973" t="s">
        <v>458</v>
      </c>
    </row>
    <row r="2974" spans="1:13" x14ac:dyDescent="0.25">
      <c r="A2974" t="s">
        <v>672</v>
      </c>
      <c r="B2974" t="s">
        <v>470</v>
      </c>
      <c r="C2974" t="s">
        <v>292</v>
      </c>
      <c r="D2974" t="s">
        <v>307</v>
      </c>
      <c r="E2974" t="s">
        <v>270</v>
      </c>
      <c r="F2974" t="s">
        <v>426</v>
      </c>
      <c r="G2974" s="8" t="s">
        <v>371</v>
      </c>
      <c r="H2974" t="s">
        <v>314</v>
      </c>
      <c r="I2974" s="7">
        <v>14106233</v>
      </c>
      <c r="L2974" s="7">
        <v>9764336905</v>
      </c>
      <c r="M2974" t="s">
        <v>458</v>
      </c>
    </row>
    <row r="2975" spans="1:13" x14ac:dyDescent="0.25">
      <c r="A2975" t="s">
        <v>673</v>
      </c>
      <c r="B2975" t="s">
        <v>470</v>
      </c>
      <c r="C2975" t="s">
        <v>292</v>
      </c>
      <c r="D2975" t="s">
        <v>206</v>
      </c>
      <c r="E2975" t="s">
        <v>270</v>
      </c>
      <c r="F2975" t="s">
        <v>426</v>
      </c>
      <c r="G2975" s="8" t="s">
        <v>371</v>
      </c>
      <c r="H2975" t="s">
        <v>314</v>
      </c>
      <c r="I2975" s="7">
        <v>0</v>
      </c>
      <c r="L2975" s="7">
        <v>5411649516</v>
      </c>
      <c r="M2975" t="s">
        <v>458</v>
      </c>
    </row>
    <row r="2976" spans="1:13" x14ac:dyDescent="0.25">
      <c r="A2976" t="s">
        <v>674</v>
      </c>
      <c r="B2976" t="s">
        <v>470</v>
      </c>
      <c r="C2976" t="s">
        <v>292</v>
      </c>
      <c r="D2976" t="s">
        <v>203</v>
      </c>
      <c r="E2976" t="s">
        <v>269</v>
      </c>
      <c r="F2976" t="s">
        <v>426</v>
      </c>
      <c r="G2976" s="8" t="s">
        <v>371</v>
      </c>
      <c r="H2976" t="s">
        <v>314</v>
      </c>
      <c r="I2976" s="7">
        <v>648445616</v>
      </c>
      <c r="L2976" s="7">
        <v>599483569520</v>
      </c>
      <c r="M2976" t="s">
        <v>458</v>
      </c>
    </row>
    <row r="2977" spans="1:13" x14ac:dyDescent="0.25">
      <c r="A2977" t="s">
        <v>675</v>
      </c>
      <c r="B2977" t="s">
        <v>470</v>
      </c>
      <c r="C2977" t="s">
        <v>292</v>
      </c>
      <c r="D2977" t="s">
        <v>306</v>
      </c>
      <c r="E2977" t="s">
        <v>270</v>
      </c>
      <c r="F2977" t="s">
        <v>426</v>
      </c>
      <c r="G2977" s="8" t="s">
        <v>371</v>
      </c>
      <c r="H2977" t="s">
        <v>314</v>
      </c>
      <c r="I2977" s="7">
        <v>0</v>
      </c>
      <c r="L2977" s="7">
        <v>9122399685</v>
      </c>
      <c r="M2977" t="s">
        <v>458</v>
      </c>
    </row>
    <row r="2978" spans="1:13" x14ac:dyDescent="0.25">
      <c r="A2978" t="s">
        <v>676</v>
      </c>
      <c r="B2978" t="s">
        <v>331</v>
      </c>
      <c r="C2978" t="s">
        <v>215</v>
      </c>
      <c r="D2978" t="s">
        <v>251</v>
      </c>
      <c r="E2978" t="s">
        <v>269</v>
      </c>
      <c r="F2978" t="s">
        <v>426</v>
      </c>
      <c r="G2978" s="8" t="s">
        <v>371</v>
      </c>
      <c r="H2978" t="s">
        <v>314</v>
      </c>
      <c r="I2978" s="7">
        <v>253813067</v>
      </c>
      <c r="L2978" s="7">
        <v>310261377494</v>
      </c>
      <c r="M2978" t="s">
        <v>458</v>
      </c>
    </row>
    <row r="2979" spans="1:13" x14ac:dyDescent="0.25">
      <c r="A2979" t="s">
        <v>677</v>
      </c>
      <c r="B2979" t="s">
        <v>331</v>
      </c>
      <c r="C2979" t="s">
        <v>215</v>
      </c>
      <c r="D2979" t="s">
        <v>216</v>
      </c>
      <c r="E2979" t="s">
        <v>269</v>
      </c>
      <c r="F2979" t="s">
        <v>426</v>
      </c>
      <c r="G2979" s="8" t="s">
        <v>371</v>
      </c>
      <c r="H2979" t="s">
        <v>314</v>
      </c>
      <c r="I2979" s="7">
        <v>9956987</v>
      </c>
      <c r="L2979" s="7">
        <v>15226914126</v>
      </c>
      <c r="M2979" t="s">
        <v>458</v>
      </c>
    </row>
    <row r="2980" spans="1:13" x14ac:dyDescent="0.25">
      <c r="A2980" t="s">
        <v>678</v>
      </c>
      <c r="B2980" t="s">
        <v>331</v>
      </c>
      <c r="C2980" t="s">
        <v>215</v>
      </c>
      <c r="D2980" t="s">
        <v>217</v>
      </c>
      <c r="E2980" t="s">
        <v>269</v>
      </c>
      <c r="F2980" t="s">
        <v>426</v>
      </c>
      <c r="G2980" s="8" t="s">
        <v>371</v>
      </c>
      <c r="H2980" t="s">
        <v>314</v>
      </c>
      <c r="I2980" s="7">
        <v>54463046</v>
      </c>
      <c r="L2980" s="7">
        <v>67671087956</v>
      </c>
      <c r="M2980" t="s">
        <v>458</v>
      </c>
    </row>
    <row r="2981" spans="1:13" x14ac:dyDescent="0.25">
      <c r="A2981" t="s">
        <v>679</v>
      </c>
      <c r="B2981" t="s">
        <v>333</v>
      </c>
      <c r="C2981" t="s">
        <v>533</v>
      </c>
      <c r="D2981" t="s">
        <v>203</v>
      </c>
      <c r="E2981" t="s">
        <v>269</v>
      </c>
      <c r="F2981" t="s">
        <v>426</v>
      </c>
      <c r="G2981" s="8" t="s">
        <v>371</v>
      </c>
      <c r="H2981" t="s">
        <v>314</v>
      </c>
      <c r="I2981" s="7">
        <v>71194000</v>
      </c>
      <c r="L2981" s="7">
        <v>60695593000</v>
      </c>
      <c r="M2981" t="s">
        <v>458</v>
      </c>
    </row>
    <row r="2982" spans="1:13" x14ac:dyDescent="0.25">
      <c r="A2982" t="s">
        <v>680</v>
      </c>
      <c r="B2982" t="s">
        <v>471</v>
      </c>
      <c r="C2982" t="s">
        <v>219</v>
      </c>
      <c r="D2982" t="s">
        <v>203</v>
      </c>
      <c r="E2982" t="s">
        <v>269</v>
      </c>
      <c r="F2982" t="s">
        <v>426</v>
      </c>
      <c r="G2982" s="8" t="s">
        <v>371</v>
      </c>
      <c r="H2982" t="s">
        <v>314</v>
      </c>
      <c r="I2982" s="7">
        <v>265631156</v>
      </c>
      <c r="L2982" s="7">
        <v>278736778404</v>
      </c>
      <c r="M2982" t="s">
        <v>458</v>
      </c>
    </row>
    <row r="2983" spans="1:13" x14ac:dyDescent="0.25">
      <c r="A2983" t="s">
        <v>681</v>
      </c>
      <c r="B2983" t="s">
        <v>471</v>
      </c>
      <c r="C2983" t="s">
        <v>219</v>
      </c>
      <c r="D2983" t="s">
        <v>457</v>
      </c>
      <c r="E2983" t="s">
        <v>270</v>
      </c>
      <c r="F2983" t="s">
        <v>426</v>
      </c>
      <c r="G2983" s="8" t="s">
        <v>371</v>
      </c>
      <c r="H2983" t="s">
        <v>314</v>
      </c>
      <c r="I2983" s="7">
        <v>0</v>
      </c>
      <c r="L2983" s="7">
        <v>150706287</v>
      </c>
      <c r="M2983" t="s">
        <v>458</v>
      </c>
    </row>
    <row r="2984" spans="1:13" x14ac:dyDescent="0.25">
      <c r="A2984" t="s">
        <v>682</v>
      </c>
      <c r="B2984" t="s">
        <v>471</v>
      </c>
      <c r="C2984" t="s">
        <v>219</v>
      </c>
      <c r="D2984" t="s">
        <v>381</v>
      </c>
      <c r="E2984" t="s">
        <v>270</v>
      </c>
      <c r="F2984" t="s">
        <v>426</v>
      </c>
      <c r="G2984" s="8" t="s">
        <v>371</v>
      </c>
      <c r="H2984" t="s">
        <v>314</v>
      </c>
      <c r="I2984" s="7">
        <v>1206346</v>
      </c>
      <c r="L2984" s="7">
        <v>1331924172</v>
      </c>
      <c r="M2984" t="s">
        <v>458</v>
      </c>
    </row>
    <row r="2985" spans="1:13" x14ac:dyDescent="0.25">
      <c r="A2985" t="s">
        <v>683</v>
      </c>
      <c r="B2985" t="s">
        <v>472</v>
      </c>
      <c r="C2985" t="s">
        <v>220</v>
      </c>
      <c r="D2985" t="s">
        <v>221</v>
      </c>
      <c r="E2985" t="s">
        <v>270</v>
      </c>
      <c r="F2985" t="s">
        <v>426</v>
      </c>
      <c r="G2985" s="8" t="s">
        <v>371</v>
      </c>
      <c r="H2985" t="s">
        <v>314</v>
      </c>
      <c r="I2985" s="7">
        <v>244495000</v>
      </c>
      <c r="L2985" s="7">
        <v>210379447000</v>
      </c>
      <c r="M2985" t="s">
        <v>458</v>
      </c>
    </row>
    <row r="2986" spans="1:13" x14ac:dyDescent="0.25">
      <c r="A2986" t="s">
        <v>684</v>
      </c>
      <c r="B2986" t="s">
        <v>472</v>
      </c>
      <c r="C2986" t="s">
        <v>220</v>
      </c>
      <c r="D2986" t="s">
        <v>222</v>
      </c>
      <c r="E2986" t="s">
        <v>270</v>
      </c>
      <c r="F2986" t="s">
        <v>426</v>
      </c>
      <c r="G2986" s="8" t="s">
        <v>371</v>
      </c>
      <c r="H2986" t="s">
        <v>314</v>
      </c>
      <c r="I2986" s="7">
        <v>18481000</v>
      </c>
      <c r="L2986" s="7">
        <v>35195197000</v>
      </c>
      <c r="M2986" t="s">
        <v>458</v>
      </c>
    </row>
    <row r="2987" spans="1:13" x14ac:dyDescent="0.25">
      <c r="A2987" t="s">
        <v>685</v>
      </c>
      <c r="B2987" t="s">
        <v>472</v>
      </c>
      <c r="C2987" t="s">
        <v>220</v>
      </c>
      <c r="D2987" t="s">
        <v>223</v>
      </c>
      <c r="E2987" t="s">
        <v>270</v>
      </c>
      <c r="F2987" t="s">
        <v>426</v>
      </c>
      <c r="G2987" s="8" t="s">
        <v>371</v>
      </c>
      <c r="H2987" t="s">
        <v>314</v>
      </c>
      <c r="I2987" s="7">
        <v>13000</v>
      </c>
      <c r="L2987" s="7">
        <v>54187851000</v>
      </c>
      <c r="M2987" t="s">
        <v>458</v>
      </c>
    </row>
    <row r="2988" spans="1:13" x14ac:dyDescent="0.25">
      <c r="A2988" t="s">
        <v>686</v>
      </c>
      <c r="B2988" t="s">
        <v>472</v>
      </c>
      <c r="C2988" t="s">
        <v>220</v>
      </c>
      <c r="D2988" t="s">
        <v>224</v>
      </c>
      <c r="E2988" t="s">
        <v>270</v>
      </c>
      <c r="F2988" t="s">
        <v>426</v>
      </c>
      <c r="G2988" s="8" t="s">
        <v>371</v>
      </c>
      <c r="H2988" t="s">
        <v>314</v>
      </c>
      <c r="I2988" s="7">
        <v>4102000</v>
      </c>
      <c r="L2988" s="7">
        <v>3835522000</v>
      </c>
      <c r="M2988" t="s">
        <v>458</v>
      </c>
    </row>
    <row r="2989" spans="1:13" x14ac:dyDescent="0.25">
      <c r="A2989" t="s">
        <v>687</v>
      </c>
      <c r="B2989" t="s">
        <v>472</v>
      </c>
      <c r="C2989" t="s">
        <v>220</v>
      </c>
      <c r="D2989" t="s">
        <v>305</v>
      </c>
      <c r="E2989" t="s">
        <v>270</v>
      </c>
      <c r="F2989" t="s">
        <v>426</v>
      </c>
      <c r="G2989" s="8" t="s">
        <v>371</v>
      </c>
      <c r="H2989" t="s">
        <v>314</v>
      </c>
      <c r="I2989" s="7">
        <v>0</v>
      </c>
      <c r="L2989" s="7">
        <v>0</v>
      </c>
      <c r="M2989" t="s">
        <v>458</v>
      </c>
    </row>
    <row r="2990" spans="1:13" x14ac:dyDescent="0.25">
      <c r="A2990" t="s">
        <v>688</v>
      </c>
      <c r="B2990" t="s">
        <v>472</v>
      </c>
      <c r="C2990" t="s">
        <v>220</v>
      </c>
      <c r="D2990" t="s">
        <v>203</v>
      </c>
      <c r="E2990" t="s">
        <v>269</v>
      </c>
      <c r="F2990" t="s">
        <v>426</v>
      </c>
      <c r="G2990" s="8" t="s">
        <v>371</v>
      </c>
      <c r="H2990" t="s">
        <v>314</v>
      </c>
      <c r="I2990" s="7">
        <v>128197000</v>
      </c>
      <c r="L2990" s="7">
        <v>150910896000</v>
      </c>
      <c r="M2990" t="s">
        <v>458</v>
      </c>
    </row>
    <row r="2991" spans="1:13" x14ac:dyDescent="0.25">
      <c r="A2991" t="s">
        <v>689</v>
      </c>
      <c r="B2991" t="s">
        <v>473</v>
      </c>
      <c r="C2991" t="s">
        <v>225</v>
      </c>
      <c r="D2991" t="s">
        <v>366</v>
      </c>
      <c r="E2991" t="s">
        <v>270</v>
      </c>
      <c r="F2991" t="s">
        <v>426</v>
      </c>
      <c r="G2991" s="8" t="s">
        <v>371</v>
      </c>
      <c r="H2991" t="s">
        <v>314</v>
      </c>
      <c r="I2991" s="7">
        <v>0</v>
      </c>
      <c r="L2991" s="7">
        <v>3439632410</v>
      </c>
      <c r="M2991" t="s">
        <v>458</v>
      </c>
    </row>
    <row r="2992" spans="1:13" x14ac:dyDescent="0.25">
      <c r="A2992" t="s">
        <v>690</v>
      </c>
      <c r="B2992" t="s">
        <v>473</v>
      </c>
      <c r="C2992" t="s">
        <v>225</v>
      </c>
      <c r="D2992" t="s">
        <v>367</v>
      </c>
      <c r="E2992" t="s">
        <v>270</v>
      </c>
      <c r="F2992" t="s">
        <v>426</v>
      </c>
      <c r="G2992" s="8" t="s">
        <v>371</v>
      </c>
      <c r="H2992" t="s">
        <v>314</v>
      </c>
      <c r="I2992" s="7">
        <v>0</v>
      </c>
      <c r="L2992" s="7">
        <v>3601903742</v>
      </c>
      <c r="M2992" t="s">
        <v>458</v>
      </c>
    </row>
    <row r="2993" spans="1:13" x14ac:dyDescent="0.25">
      <c r="A2993" t="s">
        <v>691</v>
      </c>
      <c r="B2993" t="s">
        <v>473</v>
      </c>
      <c r="C2993" t="s">
        <v>225</v>
      </c>
      <c r="D2993" t="s">
        <v>373</v>
      </c>
      <c r="E2993" t="s">
        <v>270</v>
      </c>
      <c r="F2993" t="s">
        <v>426</v>
      </c>
      <c r="G2993" s="8" t="s">
        <v>371</v>
      </c>
      <c r="H2993" t="s">
        <v>314</v>
      </c>
      <c r="I2993" s="7">
        <v>0</v>
      </c>
      <c r="L2993" s="7">
        <v>2032897322</v>
      </c>
      <c r="M2993" t="s">
        <v>458</v>
      </c>
    </row>
    <row r="2994" spans="1:13" x14ac:dyDescent="0.25">
      <c r="A2994" t="s">
        <v>692</v>
      </c>
      <c r="B2994" t="s">
        <v>473</v>
      </c>
      <c r="C2994" t="s">
        <v>225</v>
      </c>
      <c r="D2994" t="s">
        <v>203</v>
      </c>
      <c r="E2994" t="s">
        <v>269</v>
      </c>
      <c r="F2994" t="s">
        <v>426</v>
      </c>
      <c r="G2994" s="8" t="s">
        <v>371</v>
      </c>
      <c r="H2994" t="s">
        <v>314</v>
      </c>
      <c r="I2994" s="7">
        <v>844272000</v>
      </c>
      <c r="L2994" s="7">
        <v>983182712065</v>
      </c>
      <c r="M2994" t="s">
        <v>458</v>
      </c>
    </row>
    <row r="2995" spans="1:13" x14ac:dyDescent="0.25">
      <c r="A2995" t="s">
        <v>693</v>
      </c>
      <c r="B2995" t="s">
        <v>474</v>
      </c>
      <c r="C2995" t="s">
        <v>226</v>
      </c>
      <c r="D2995" t="s">
        <v>227</v>
      </c>
      <c r="E2995" t="s">
        <v>270</v>
      </c>
      <c r="F2995" t="s">
        <v>426</v>
      </c>
      <c r="G2995" s="8" t="s">
        <v>371</v>
      </c>
      <c r="H2995" t="s">
        <v>314</v>
      </c>
      <c r="I2995" s="7">
        <v>9585791</v>
      </c>
      <c r="L2995" s="7">
        <v>1565286544</v>
      </c>
      <c r="M2995" t="s">
        <v>458</v>
      </c>
    </row>
    <row r="2996" spans="1:13" x14ac:dyDescent="0.25">
      <c r="A2996" t="s">
        <v>694</v>
      </c>
      <c r="B2996" t="s">
        <v>474</v>
      </c>
      <c r="C2996" t="s">
        <v>226</v>
      </c>
      <c r="D2996" t="s">
        <v>301</v>
      </c>
      <c r="E2996" t="s">
        <v>270</v>
      </c>
      <c r="F2996" t="s">
        <v>426</v>
      </c>
      <c r="G2996" s="8" t="s">
        <v>371</v>
      </c>
      <c r="H2996" t="s">
        <v>314</v>
      </c>
      <c r="I2996" s="7">
        <v>0</v>
      </c>
      <c r="L2996" s="7">
        <v>4154359457</v>
      </c>
      <c r="M2996" t="s">
        <v>458</v>
      </c>
    </row>
    <row r="2997" spans="1:13" x14ac:dyDescent="0.25">
      <c r="A2997" t="s">
        <v>695</v>
      </c>
      <c r="B2997" t="s">
        <v>474</v>
      </c>
      <c r="C2997" t="s">
        <v>226</v>
      </c>
      <c r="D2997" t="s">
        <v>229</v>
      </c>
      <c r="E2997" t="s">
        <v>270</v>
      </c>
      <c r="F2997" t="s">
        <v>426</v>
      </c>
      <c r="G2997" s="8" t="s">
        <v>371</v>
      </c>
      <c r="H2997" t="s">
        <v>314</v>
      </c>
      <c r="I2997" s="7">
        <v>0</v>
      </c>
      <c r="L2997" s="7">
        <v>4178737190</v>
      </c>
      <c r="M2997" t="s">
        <v>458</v>
      </c>
    </row>
    <row r="2998" spans="1:13" x14ac:dyDescent="0.25">
      <c r="A2998" t="s">
        <v>696</v>
      </c>
      <c r="B2998" t="s">
        <v>474</v>
      </c>
      <c r="C2998" t="s">
        <v>226</v>
      </c>
      <c r="D2998" t="s">
        <v>230</v>
      </c>
      <c r="E2998" t="s">
        <v>270</v>
      </c>
      <c r="F2998" t="s">
        <v>426</v>
      </c>
      <c r="G2998" s="8" t="s">
        <v>371</v>
      </c>
      <c r="H2998" t="s">
        <v>314</v>
      </c>
      <c r="I2998" s="7">
        <v>0</v>
      </c>
      <c r="L2998" s="7">
        <v>46078829939</v>
      </c>
      <c r="M2998" t="s">
        <v>458</v>
      </c>
    </row>
    <row r="2999" spans="1:13" x14ac:dyDescent="0.25">
      <c r="A2999" t="s">
        <v>697</v>
      </c>
      <c r="B2999" t="s">
        <v>474</v>
      </c>
      <c r="C2999" t="s">
        <v>226</v>
      </c>
      <c r="D2999" t="s">
        <v>231</v>
      </c>
      <c r="E2999" t="s">
        <v>270</v>
      </c>
      <c r="F2999" t="s">
        <v>426</v>
      </c>
      <c r="G2999" s="8" t="s">
        <v>371</v>
      </c>
      <c r="H2999" t="s">
        <v>314</v>
      </c>
      <c r="I2999" s="7">
        <v>0</v>
      </c>
      <c r="L2999" s="7">
        <v>733170416</v>
      </c>
      <c r="M2999" t="s">
        <v>458</v>
      </c>
    </row>
    <row r="3000" spans="1:13" x14ac:dyDescent="0.25">
      <c r="A3000" t="s">
        <v>698</v>
      </c>
      <c r="B3000" t="s">
        <v>474</v>
      </c>
      <c r="C3000" t="s">
        <v>226</v>
      </c>
      <c r="D3000" t="s">
        <v>232</v>
      </c>
      <c r="E3000" t="s">
        <v>270</v>
      </c>
      <c r="F3000" t="s">
        <v>426</v>
      </c>
      <c r="G3000" s="8" t="s">
        <v>371</v>
      </c>
      <c r="H3000" t="s">
        <v>314</v>
      </c>
      <c r="I3000" s="7">
        <v>0</v>
      </c>
      <c r="L3000" s="7">
        <v>4596812359</v>
      </c>
      <c r="M3000" t="s">
        <v>458</v>
      </c>
    </row>
    <row r="3001" spans="1:13" x14ac:dyDescent="0.25">
      <c r="A3001" t="s">
        <v>699</v>
      </c>
      <c r="B3001" t="s">
        <v>474</v>
      </c>
      <c r="C3001" t="s">
        <v>226</v>
      </c>
      <c r="D3001" t="s">
        <v>233</v>
      </c>
      <c r="E3001" t="s">
        <v>270</v>
      </c>
      <c r="F3001" t="s">
        <v>426</v>
      </c>
      <c r="G3001" s="8" t="s">
        <v>371</v>
      </c>
      <c r="H3001" t="s">
        <v>314</v>
      </c>
      <c r="I3001" s="7">
        <v>3644635</v>
      </c>
      <c r="L3001" s="7">
        <v>6739103718</v>
      </c>
      <c r="M3001" t="s">
        <v>458</v>
      </c>
    </row>
    <row r="3002" spans="1:13" x14ac:dyDescent="0.25">
      <c r="A3002" t="s">
        <v>700</v>
      </c>
      <c r="B3002" t="s">
        <v>474</v>
      </c>
      <c r="C3002" t="s">
        <v>226</v>
      </c>
      <c r="D3002" t="s">
        <v>234</v>
      </c>
      <c r="E3002" t="s">
        <v>270</v>
      </c>
      <c r="F3002" t="s">
        <v>426</v>
      </c>
      <c r="G3002" s="8" t="s">
        <v>371</v>
      </c>
      <c r="H3002" t="s">
        <v>314</v>
      </c>
      <c r="I3002" s="7">
        <v>9326373</v>
      </c>
      <c r="L3002" s="7">
        <v>8239367205</v>
      </c>
      <c r="M3002" t="s">
        <v>458</v>
      </c>
    </row>
    <row r="3003" spans="1:13" x14ac:dyDescent="0.25">
      <c r="A3003" t="s">
        <v>701</v>
      </c>
      <c r="B3003" t="s">
        <v>474</v>
      </c>
      <c r="C3003" t="s">
        <v>226</v>
      </c>
      <c r="D3003" t="s">
        <v>235</v>
      </c>
      <c r="E3003" t="s">
        <v>270</v>
      </c>
      <c r="F3003" t="s">
        <v>426</v>
      </c>
      <c r="G3003" s="8" t="s">
        <v>371</v>
      </c>
      <c r="H3003" t="s">
        <v>314</v>
      </c>
      <c r="I3003" s="7">
        <v>10212592</v>
      </c>
      <c r="L3003" s="7">
        <v>7955312120</v>
      </c>
      <c r="M3003" t="s">
        <v>458</v>
      </c>
    </row>
    <row r="3004" spans="1:13" x14ac:dyDescent="0.25">
      <c r="A3004" t="s">
        <v>702</v>
      </c>
      <c r="B3004" t="s">
        <v>474</v>
      </c>
      <c r="C3004" t="s">
        <v>226</v>
      </c>
      <c r="D3004" t="s">
        <v>570</v>
      </c>
      <c r="E3004" t="s">
        <v>270</v>
      </c>
      <c r="F3004" t="s">
        <v>426</v>
      </c>
      <c r="G3004" s="8" t="s">
        <v>371</v>
      </c>
      <c r="H3004" t="s">
        <v>314</v>
      </c>
      <c r="I3004" s="7">
        <v>99641</v>
      </c>
      <c r="L3004" s="7">
        <v>186808058</v>
      </c>
      <c r="M3004" t="s">
        <v>458</v>
      </c>
    </row>
    <row r="3005" spans="1:13" x14ac:dyDescent="0.25">
      <c r="A3005" t="s">
        <v>703</v>
      </c>
      <c r="B3005" t="s">
        <v>475</v>
      </c>
      <c r="C3005" t="s">
        <v>236</v>
      </c>
      <c r="D3005" t="s">
        <v>628</v>
      </c>
      <c r="E3005" t="s">
        <v>270</v>
      </c>
      <c r="F3005" s="8" t="s">
        <v>426</v>
      </c>
      <c r="G3005" s="8" t="s">
        <v>371</v>
      </c>
      <c r="H3005" t="s">
        <v>314</v>
      </c>
      <c r="I3005" s="7">
        <v>41348778</v>
      </c>
      <c r="L3005" s="7">
        <v>33391986272</v>
      </c>
      <c r="M3005" t="s">
        <v>458</v>
      </c>
    </row>
    <row r="3006" spans="1:13" x14ac:dyDescent="0.25">
      <c r="A3006" t="s">
        <v>704</v>
      </c>
      <c r="B3006" t="s">
        <v>475</v>
      </c>
      <c r="C3006" t="s">
        <v>236</v>
      </c>
      <c r="D3006" t="s">
        <v>629</v>
      </c>
      <c r="E3006" t="s">
        <v>270</v>
      </c>
      <c r="F3006" s="8" t="s">
        <v>426</v>
      </c>
      <c r="G3006" s="8" t="s">
        <v>371</v>
      </c>
      <c r="H3006" t="s">
        <v>314</v>
      </c>
      <c r="I3006" s="7">
        <v>27021072</v>
      </c>
      <c r="L3006" s="7">
        <v>28433897982</v>
      </c>
      <c r="M3006" t="s">
        <v>458</v>
      </c>
    </row>
    <row r="3007" spans="1:13" x14ac:dyDescent="0.25">
      <c r="A3007" t="s">
        <v>705</v>
      </c>
      <c r="B3007" t="s">
        <v>475</v>
      </c>
      <c r="C3007" t="s">
        <v>236</v>
      </c>
      <c r="D3007" t="s">
        <v>630</v>
      </c>
      <c r="E3007" t="s">
        <v>270</v>
      </c>
      <c r="F3007" s="8" t="s">
        <v>426</v>
      </c>
      <c r="G3007" s="8" t="s">
        <v>371</v>
      </c>
      <c r="H3007" t="s">
        <v>314</v>
      </c>
      <c r="I3007" s="7">
        <v>56663353</v>
      </c>
      <c r="L3007" s="7">
        <v>41655996484</v>
      </c>
      <c r="M3007" t="s">
        <v>458</v>
      </c>
    </row>
    <row r="3008" spans="1:13" x14ac:dyDescent="0.25">
      <c r="A3008" t="s">
        <v>706</v>
      </c>
      <c r="B3008" t="s">
        <v>475</v>
      </c>
      <c r="C3008" t="s">
        <v>236</v>
      </c>
      <c r="D3008" t="s">
        <v>631</v>
      </c>
      <c r="E3008" t="s">
        <v>270</v>
      </c>
      <c r="F3008" s="8" t="s">
        <v>426</v>
      </c>
      <c r="G3008" s="8" t="s">
        <v>371</v>
      </c>
      <c r="H3008" t="s">
        <v>314</v>
      </c>
      <c r="I3008" s="7">
        <v>0</v>
      </c>
      <c r="L3008" s="7">
        <v>17683096128</v>
      </c>
      <c r="M3008" t="s">
        <v>458</v>
      </c>
    </row>
    <row r="3009" spans="1:13" x14ac:dyDescent="0.25">
      <c r="A3009" t="s">
        <v>707</v>
      </c>
      <c r="B3009" t="s">
        <v>475</v>
      </c>
      <c r="C3009" t="s">
        <v>236</v>
      </c>
      <c r="D3009" t="s">
        <v>632</v>
      </c>
      <c r="E3009" t="s">
        <v>269</v>
      </c>
      <c r="F3009" s="8" t="s">
        <v>426</v>
      </c>
      <c r="G3009" s="8" t="s">
        <v>371</v>
      </c>
      <c r="H3009" t="s">
        <v>314</v>
      </c>
      <c r="I3009" s="7">
        <v>43107099</v>
      </c>
      <c r="L3009" s="7">
        <v>38791266538</v>
      </c>
      <c r="M3009" t="s">
        <v>458</v>
      </c>
    </row>
    <row r="3010" spans="1:13" x14ac:dyDescent="0.25">
      <c r="A3010" t="s">
        <v>708</v>
      </c>
      <c r="B3010" t="s">
        <v>476</v>
      </c>
      <c r="C3010" t="s">
        <v>237</v>
      </c>
      <c r="D3010" t="s">
        <v>242</v>
      </c>
      <c r="E3010" t="s">
        <v>270</v>
      </c>
      <c r="F3010" s="8" t="s">
        <v>426</v>
      </c>
      <c r="G3010" s="8" t="s">
        <v>371</v>
      </c>
      <c r="H3010" t="s">
        <v>314</v>
      </c>
      <c r="I3010" s="7">
        <v>0</v>
      </c>
      <c r="L3010" s="7">
        <v>77422761</v>
      </c>
      <c r="M3010" t="s">
        <v>458</v>
      </c>
    </row>
    <row r="3011" spans="1:13" x14ac:dyDescent="0.25">
      <c r="A3011" t="s">
        <v>709</v>
      </c>
      <c r="B3011" t="s">
        <v>476</v>
      </c>
      <c r="C3011" t="s">
        <v>237</v>
      </c>
      <c r="D3011" t="s">
        <v>228</v>
      </c>
      <c r="E3011" t="s">
        <v>270</v>
      </c>
      <c r="F3011" s="8" t="s">
        <v>426</v>
      </c>
      <c r="G3011" s="8" t="s">
        <v>371</v>
      </c>
      <c r="H3011" t="s">
        <v>314</v>
      </c>
      <c r="I3011" s="7">
        <v>0</v>
      </c>
      <c r="L3011" s="7">
        <v>2672173342</v>
      </c>
      <c r="M3011" t="s">
        <v>458</v>
      </c>
    </row>
    <row r="3012" spans="1:13" x14ac:dyDescent="0.25">
      <c r="A3012" t="s">
        <v>710</v>
      </c>
      <c r="B3012" t="s">
        <v>476</v>
      </c>
      <c r="C3012" t="s">
        <v>237</v>
      </c>
      <c r="D3012" t="s">
        <v>464</v>
      </c>
      <c r="E3012" t="s">
        <v>270</v>
      </c>
      <c r="F3012" t="s">
        <v>426</v>
      </c>
      <c r="G3012" s="8" t="s">
        <v>371</v>
      </c>
      <c r="H3012" t="s">
        <v>314</v>
      </c>
      <c r="I3012" s="7">
        <v>0</v>
      </c>
      <c r="L3012" s="7">
        <v>1120256617</v>
      </c>
      <c r="M3012" t="s">
        <v>458</v>
      </c>
    </row>
    <row r="3013" spans="1:13" x14ac:dyDescent="0.25">
      <c r="A3013" t="s">
        <v>711</v>
      </c>
      <c r="B3013" t="s">
        <v>476</v>
      </c>
      <c r="C3013" t="s">
        <v>237</v>
      </c>
      <c r="D3013" t="s">
        <v>238</v>
      </c>
      <c r="E3013" t="s">
        <v>270</v>
      </c>
      <c r="F3013" s="8" t="s">
        <v>426</v>
      </c>
      <c r="G3013" s="8" t="s">
        <v>371</v>
      </c>
      <c r="H3013" t="s">
        <v>314</v>
      </c>
      <c r="I3013" s="7">
        <v>0</v>
      </c>
      <c r="L3013" s="7">
        <v>858542993</v>
      </c>
      <c r="M3013" t="s">
        <v>458</v>
      </c>
    </row>
    <row r="3014" spans="1:13" x14ac:dyDescent="0.25">
      <c r="A3014" t="s">
        <v>712</v>
      </c>
      <c r="B3014" t="s">
        <v>476</v>
      </c>
      <c r="C3014" t="s">
        <v>237</v>
      </c>
      <c r="D3014" t="s">
        <v>239</v>
      </c>
      <c r="E3014" t="s">
        <v>270</v>
      </c>
      <c r="F3014" t="s">
        <v>426</v>
      </c>
      <c r="G3014" s="8" t="s">
        <v>371</v>
      </c>
      <c r="H3014" t="s">
        <v>314</v>
      </c>
      <c r="I3014" s="7">
        <v>0</v>
      </c>
      <c r="L3014" s="7">
        <v>857579764</v>
      </c>
      <c r="M3014" t="s">
        <v>458</v>
      </c>
    </row>
    <row r="3015" spans="1:13" x14ac:dyDescent="0.25">
      <c r="A3015" t="s">
        <v>713</v>
      </c>
      <c r="B3015" t="s">
        <v>476</v>
      </c>
      <c r="C3015" t="s">
        <v>237</v>
      </c>
      <c r="D3015" t="s">
        <v>240</v>
      </c>
      <c r="E3015" t="s">
        <v>270</v>
      </c>
      <c r="F3015" s="8" t="s">
        <v>426</v>
      </c>
      <c r="G3015" s="8" t="s">
        <v>371</v>
      </c>
      <c r="H3015" t="s">
        <v>314</v>
      </c>
      <c r="I3015" s="7">
        <v>0</v>
      </c>
      <c r="L3015" s="7">
        <v>93471759</v>
      </c>
      <c r="M3015" t="s">
        <v>458</v>
      </c>
    </row>
    <row r="3016" spans="1:13" x14ac:dyDescent="0.25">
      <c r="A3016" t="s">
        <v>714</v>
      </c>
      <c r="B3016" t="s">
        <v>476</v>
      </c>
      <c r="C3016" t="s">
        <v>237</v>
      </c>
      <c r="D3016" t="s">
        <v>241</v>
      </c>
      <c r="E3016" t="s">
        <v>270</v>
      </c>
      <c r="F3016" t="s">
        <v>426</v>
      </c>
      <c r="G3016" s="8" t="s">
        <v>371</v>
      </c>
      <c r="H3016" t="s">
        <v>314</v>
      </c>
      <c r="I3016" s="7">
        <v>0</v>
      </c>
      <c r="L3016" s="7">
        <v>53446428</v>
      </c>
      <c r="M3016" t="s">
        <v>458</v>
      </c>
    </row>
    <row r="3017" spans="1:13" x14ac:dyDescent="0.25">
      <c r="A3017" t="s">
        <v>715</v>
      </c>
      <c r="B3017" t="s">
        <v>477</v>
      </c>
      <c r="C3017" t="s">
        <v>243</v>
      </c>
      <c r="D3017" t="s">
        <v>378</v>
      </c>
      <c r="E3017" t="s">
        <v>270</v>
      </c>
      <c r="F3017" s="8" t="s">
        <v>426</v>
      </c>
      <c r="G3017" s="8" t="s">
        <v>371</v>
      </c>
      <c r="H3017" t="s">
        <v>314</v>
      </c>
      <c r="I3017" s="7">
        <v>15215232</v>
      </c>
      <c r="L3017" s="7">
        <v>3795039921</v>
      </c>
      <c r="M3017" t="s">
        <v>458</v>
      </c>
    </row>
    <row r="3018" spans="1:13" x14ac:dyDescent="0.25">
      <c r="A3018" t="s">
        <v>716</v>
      </c>
      <c r="B3018" t="s">
        <v>477</v>
      </c>
      <c r="C3018" t="s">
        <v>243</v>
      </c>
      <c r="D3018" t="s">
        <v>360</v>
      </c>
      <c r="E3018" t="s">
        <v>270</v>
      </c>
      <c r="F3018" t="s">
        <v>426</v>
      </c>
      <c r="G3018" s="8" t="s">
        <v>371</v>
      </c>
      <c r="H3018" t="s">
        <v>314</v>
      </c>
      <c r="I3018" s="7">
        <v>0</v>
      </c>
      <c r="L3018" s="7">
        <v>4697527012</v>
      </c>
      <c r="M3018" t="s">
        <v>458</v>
      </c>
    </row>
    <row r="3019" spans="1:13" x14ac:dyDescent="0.25">
      <c r="A3019" t="s">
        <v>717</v>
      </c>
      <c r="B3019" t="s">
        <v>477</v>
      </c>
      <c r="C3019" t="s">
        <v>243</v>
      </c>
      <c r="D3019" t="s">
        <v>581</v>
      </c>
      <c r="E3019" t="s">
        <v>270</v>
      </c>
      <c r="F3019" s="8" t="s">
        <v>426</v>
      </c>
      <c r="G3019" s="8" t="s">
        <v>371</v>
      </c>
      <c r="H3019" t="s">
        <v>314</v>
      </c>
      <c r="I3019" s="7">
        <v>0</v>
      </c>
      <c r="L3019" s="7">
        <v>89940181951</v>
      </c>
      <c r="M3019" t="s">
        <v>458</v>
      </c>
    </row>
    <row r="3020" spans="1:13" x14ac:dyDescent="0.25">
      <c r="A3020" t="s">
        <v>718</v>
      </c>
      <c r="B3020" t="s">
        <v>246</v>
      </c>
      <c r="C3020" t="s">
        <v>246</v>
      </c>
      <c r="D3020" t="s">
        <v>203</v>
      </c>
      <c r="E3020" t="s">
        <v>269</v>
      </c>
      <c r="F3020" t="s">
        <v>426</v>
      </c>
      <c r="G3020" s="8" t="s">
        <v>371</v>
      </c>
      <c r="H3020" t="s">
        <v>314</v>
      </c>
      <c r="I3020" s="7">
        <v>39878353</v>
      </c>
      <c r="L3020" s="7">
        <v>42773601120</v>
      </c>
      <c r="M3020" t="s">
        <v>458</v>
      </c>
    </row>
    <row r="3021" spans="1:13" x14ac:dyDescent="0.25">
      <c r="A3021" t="s">
        <v>719</v>
      </c>
      <c r="B3021" t="s">
        <v>478</v>
      </c>
      <c r="C3021" t="s">
        <v>244</v>
      </c>
      <c r="D3021" t="s">
        <v>245</v>
      </c>
      <c r="E3021" t="s">
        <v>269</v>
      </c>
      <c r="F3021" s="8" t="s">
        <v>426</v>
      </c>
      <c r="G3021" s="8" t="s">
        <v>371</v>
      </c>
      <c r="H3021" t="s">
        <v>314</v>
      </c>
      <c r="I3021" s="7">
        <v>121967000</v>
      </c>
      <c r="L3021" s="7">
        <v>69558139000</v>
      </c>
      <c r="M3021" t="s">
        <v>458</v>
      </c>
    </row>
    <row r="3022" spans="1:13" x14ac:dyDescent="0.25">
      <c r="A3022" t="s">
        <v>720</v>
      </c>
      <c r="B3022" t="s">
        <v>478</v>
      </c>
      <c r="C3022" t="s">
        <v>244</v>
      </c>
      <c r="D3022" t="s">
        <v>460</v>
      </c>
      <c r="E3022" t="s">
        <v>269</v>
      </c>
      <c r="F3022" t="s">
        <v>426</v>
      </c>
      <c r="G3022" s="8" t="s">
        <v>371</v>
      </c>
      <c r="H3022" t="s">
        <v>314</v>
      </c>
      <c r="I3022" s="7">
        <v>0</v>
      </c>
      <c r="L3022" s="7">
        <v>40918920000</v>
      </c>
      <c r="M3022" t="s">
        <v>458</v>
      </c>
    </row>
    <row r="3023" spans="1:13" x14ac:dyDescent="0.25">
      <c r="A3023" t="s">
        <v>721</v>
      </c>
      <c r="B3023" t="s">
        <v>479</v>
      </c>
      <c r="C3023" t="s">
        <v>247</v>
      </c>
      <c r="D3023" t="s">
        <v>203</v>
      </c>
      <c r="E3023" t="s">
        <v>269</v>
      </c>
      <c r="F3023" t="s">
        <v>426</v>
      </c>
      <c r="G3023" s="8" t="s">
        <v>371</v>
      </c>
      <c r="H3023" t="s">
        <v>314</v>
      </c>
      <c r="I3023" s="7">
        <v>17661000</v>
      </c>
      <c r="L3023" s="7">
        <v>20401799000</v>
      </c>
      <c r="M3023" t="s">
        <v>458</v>
      </c>
    </row>
    <row r="3024" spans="1:13" x14ac:dyDescent="0.25">
      <c r="A3024" t="s">
        <v>722</v>
      </c>
      <c r="B3024" t="s">
        <v>480</v>
      </c>
      <c r="C3024" t="s">
        <v>268</v>
      </c>
      <c r="D3024" t="s">
        <v>203</v>
      </c>
      <c r="E3024" t="s">
        <v>269</v>
      </c>
      <c r="F3024" t="s">
        <v>426</v>
      </c>
      <c r="G3024" s="8" t="s">
        <v>371</v>
      </c>
      <c r="H3024" t="s">
        <v>314</v>
      </c>
      <c r="I3024" s="7">
        <v>3333578</v>
      </c>
      <c r="L3024" s="7">
        <v>14029578005</v>
      </c>
      <c r="M3024" t="s">
        <v>458</v>
      </c>
    </row>
    <row r="3025" spans="1:13" x14ac:dyDescent="0.25">
      <c r="A3025" t="s">
        <v>723</v>
      </c>
      <c r="B3025" t="s">
        <v>481</v>
      </c>
      <c r="C3025" t="s">
        <v>248</v>
      </c>
      <c r="D3025" t="s">
        <v>203</v>
      </c>
      <c r="E3025" t="s">
        <v>269</v>
      </c>
      <c r="F3025" t="s">
        <v>426</v>
      </c>
      <c r="G3025" s="8" t="s">
        <v>371</v>
      </c>
      <c r="H3025" t="s">
        <v>314</v>
      </c>
      <c r="I3025" s="7">
        <v>9581000</v>
      </c>
      <c r="L3025" s="7">
        <v>24360197000</v>
      </c>
      <c r="M3025" t="s">
        <v>458</v>
      </c>
    </row>
    <row r="3026" spans="1:13" x14ac:dyDescent="0.25">
      <c r="A3026" t="s">
        <v>724</v>
      </c>
      <c r="B3026" t="s">
        <v>482</v>
      </c>
      <c r="C3026" t="s">
        <v>249</v>
      </c>
      <c r="D3026" t="s">
        <v>203</v>
      </c>
      <c r="E3026" t="s">
        <v>269</v>
      </c>
      <c r="F3026" t="s">
        <v>426</v>
      </c>
      <c r="G3026" s="8" t="s">
        <v>371</v>
      </c>
      <c r="H3026" t="s">
        <v>314</v>
      </c>
      <c r="I3026" s="7">
        <v>36878165</v>
      </c>
      <c r="L3026" s="7">
        <v>91622025169</v>
      </c>
      <c r="M3026" t="s">
        <v>458</v>
      </c>
    </row>
    <row r="3027" spans="1:13" x14ac:dyDescent="0.25">
      <c r="A3027" t="s">
        <v>725</v>
      </c>
      <c r="B3027" t="s">
        <v>330</v>
      </c>
      <c r="C3027" t="s">
        <v>250</v>
      </c>
      <c r="D3027" t="s">
        <v>252</v>
      </c>
      <c r="E3027" t="s">
        <v>270</v>
      </c>
      <c r="F3027" t="s">
        <v>426</v>
      </c>
      <c r="G3027" s="8" t="s">
        <v>371</v>
      </c>
      <c r="H3027" t="s">
        <v>314</v>
      </c>
      <c r="I3027" s="7">
        <v>19824996</v>
      </c>
      <c r="L3027" s="7">
        <v>10772268571</v>
      </c>
      <c r="M3027" t="s">
        <v>458</v>
      </c>
    </row>
    <row r="3028" spans="1:13" x14ac:dyDescent="0.25">
      <c r="A3028" t="s">
        <v>726</v>
      </c>
      <c r="B3028" t="s">
        <v>330</v>
      </c>
      <c r="C3028" t="s">
        <v>250</v>
      </c>
      <c r="D3028" t="s">
        <v>253</v>
      </c>
      <c r="E3028" t="s">
        <v>270</v>
      </c>
      <c r="F3028" t="s">
        <v>426</v>
      </c>
      <c r="G3028" s="8" t="s">
        <v>371</v>
      </c>
      <c r="H3028" t="s">
        <v>314</v>
      </c>
      <c r="I3028" s="7">
        <v>3119305</v>
      </c>
      <c r="L3028" s="7">
        <v>3480752374</v>
      </c>
      <c r="M3028" t="s">
        <v>458</v>
      </c>
    </row>
    <row r="3029" spans="1:13" x14ac:dyDescent="0.25">
      <c r="A3029" t="s">
        <v>727</v>
      </c>
      <c r="B3029" t="s">
        <v>330</v>
      </c>
      <c r="C3029" t="s">
        <v>250</v>
      </c>
      <c r="D3029" t="s">
        <v>254</v>
      </c>
      <c r="E3029" t="s">
        <v>270</v>
      </c>
      <c r="F3029" s="8" t="s">
        <v>426</v>
      </c>
      <c r="G3029" s="8" t="s">
        <v>371</v>
      </c>
      <c r="H3029" t="s">
        <v>314</v>
      </c>
      <c r="I3029" s="7">
        <v>0</v>
      </c>
      <c r="L3029" s="7">
        <v>13604302435</v>
      </c>
      <c r="M3029" t="s">
        <v>458</v>
      </c>
    </row>
    <row r="3030" spans="1:13" x14ac:dyDescent="0.25">
      <c r="A3030" t="s">
        <v>728</v>
      </c>
      <c r="B3030" t="s">
        <v>330</v>
      </c>
      <c r="C3030" t="s">
        <v>250</v>
      </c>
      <c r="D3030" t="s">
        <v>633</v>
      </c>
      <c r="E3030" t="s">
        <v>269</v>
      </c>
      <c r="F3030" s="8" t="s">
        <v>426</v>
      </c>
      <c r="G3030" s="8" t="s">
        <v>371</v>
      </c>
      <c r="H3030" t="s">
        <v>314</v>
      </c>
      <c r="I3030" s="7">
        <v>1792363775</v>
      </c>
      <c r="L3030" s="7">
        <v>1140113184125</v>
      </c>
      <c r="M3030" t="s">
        <v>458</v>
      </c>
    </row>
    <row r="3031" spans="1:13" x14ac:dyDescent="0.25">
      <c r="A3031" t="s">
        <v>729</v>
      </c>
      <c r="B3031" t="s">
        <v>330</v>
      </c>
      <c r="C3031" t="s">
        <v>250</v>
      </c>
      <c r="D3031" t="s">
        <v>634</v>
      </c>
      <c r="E3031" t="s">
        <v>269</v>
      </c>
      <c r="F3031" s="8" t="s">
        <v>426</v>
      </c>
      <c r="G3031" s="8" t="s">
        <v>371</v>
      </c>
      <c r="H3031" t="s">
        <v>314</v>
      </c>
      <c r="I3031" s="7">
        <v>490042705</v>
      </c>
      <c r="L3031" s="7">
        <v>237174933919</v>
      </c>
      <c r="M3031" t="s">
        <v>458</v>
      </c>
    </row>
    <row r="3032" spans="1:13" x14ac:dyDescent="0.25">
      <c r="A3032" t="s">
        <v>730</v>
      </c>
      <c r="B3032" t="s">
        <v>330</v>
      </c>
      <c r="C3032" t="s">
        <v>250</v>
      </c>
      <c r="D3032" t="s">
        <v>599</v>
      </c>
      <c r="E3032" t="s">
        <v>270</v>
      </c>
      <c r="F3032" s="8" t="s">
        <v>426</v>
      </c>
      <c r="G3032" s="8" t="s">
        <v>371</v>
      </c>
      <c r="H3032" t="s">
        <v>314</v>
      </c>
      <c r="I3032" s="7">
        <v>0</v>
      </c>
      <c r="L3032" s="7">
        <v>49186447</v>
      </c>
      <c r="M3032" t="s">
        <v>458</v>
      </c>
    </row>
    <row r="3033" spans="1:13" x14ac:dyDescent="0.25">
      <c r="A3033" t="s">
        <v>731</v>
      </c>
      <c r="B3033" t="s">
        <v>483</v>
      </c>
      <c r="C3033" t="s">
        <v>255</v>
      </c>
      <c r="D3033" t="s">
        <v>205</v>
      </c>
      <c r="E3033" t="s">
        <v>270</v>
      </c>
      <c r="F3033" s="8" t="s">
        <v>426</v>
      </c>
      <c r="G3033" s="8" t="s">
        <v>371</v>
      </c>
      <c r="H3033" t="s">
        <v>314</v>
      </c>
      <c r="I3033" s="7">
        <v>13217209</v>
      </c>
      <c r="L3033" s="7">
        <v>6917962126</v>
      </c>
      <c r="M3033" t="s">
        <v>458</v>
      </c>
    </row>
    <row r="3034" spans="1:13" x14ac:dyDescent="0.25">
      <c r="A3034" t="s">
        <v>732</v>
      </c>
      <c r="B3034" t="s">
        <v>483</v>
      </c>
      <c r="C3034" t="s">
        <v>255</v>
      </c>
      <c r="D3034" t="s">
        <v>203</v>
      </c>
      <c r="E3034" t="s">
        <v>269</v>
      </c>
      <c r="F3034" s="8" t="s">
        <v>426</v>
      </c>
      <c r="G3034" s="8" t="s">
        <v>371</v>
      </c>
      <c r="H3034" t="s">
        <v>314</v>
      </c>
      <c r="I3034" s="7">
        <v>4313252</v>
      </c>
      <c r="L3034" s="7">
        <v>2428869723</v>
      </c>
      <c r="M3034" t="s">
        <v>458</v>
      </c>
    </row>
    <row r="3035" spans="1:13" x14ac:dyDescent="0.25">
      <c r="A3035" t="s">
        <v>733</v>
      </c>
      <c r="B3035" t="s">
        <v>636</v>
      </c>
      <c r="C3035" t="s">
        <v>635</v>
      </c>
      <c r="D3035" t="s">
        <v>304</v>
      </c>
      <c r="E3035" t="s">
        <v>270</v>
      </c>
      <c r="F3035" s="8" t="s">
        <v>426</v>
      </c>
      <c r="G3035" s="8" t="s">
        <v>371</v>
      </c>
      <c r="H3035" t="s">
        <v>314</v>
      </c>
      <c r="I3035" s="7">
        <v>1637079</v>
      </c>
      <c r="L3035" s="7">
        <v>4565783313</v>
      </c>
      <c r="M3035" t="s">
        <v>458</v>
      </c>
    </row>
    <row r="3036" spans="1:13" x14ac:dyDescent="0.25">
      <c r="A3036" t="s">
        <v>734</v>
      </c>
      <c r="B3036" t="s">
        <v>636</v>
      </c>
      <c r="C3036" t="s">
        <v>635</v>
      </c>
      <c r="D3036" t="s">
        <v>303</v>
      </c>
      <c r="E3036" t="s">
        <v>270</v>
      </c>
      <c r="F3036" s="8" t="s">
        <v>426</v>
      </c>
      <c r="G3036" s="8" t="s">
        <v>371</v>
      </c>
      <c r="H3036" t="s">
        <v>314</v>
      </c>
      <c r="I3036" s="7">
        <v>662231</v>
      </c>
      <c r="L3036" s="7">
        <v>3476303006</v>
      </c>
      <c r="M3036" t="s">
        <v>458</v>
      </c>
    </row>
    <row r="3037" spans="1:13" x14ac:dyDescent="0.25">
      <c r="A3037" t="s">
        <v>735</v>
      </c>
      <c r="B3037" t="s">
        <v>636</v>
      </c>
      <c r="C3037" t="s">
        <v>635</v>
      </c>
      <c r="D3037" t="s">
        <v>302</v>
      </c>
      <c r="E3037" t="s">
        <v>270</v>
      </c>
      <c r="F3037" s="8" t="s">
        <v>426</v>
      </c>
      <c r="G3037" s="8" t="s">
        <v>371</v>
      </c>
      <c r="H3037" t="s">
        <v>314</v>
      </c>
      <c r="I3037" s="7">
        <v>0</v>
      </c>
      <c r="L3037" s="7">
        <v>2100767205</v>
      </c>
      <c r="M3037" t="s">
        <v>458</v>
      </c>
    </row>
    <row r="3038" spans="1:13" x14ac:dyDescent="0.25">
      <c r="A3038" t="s">
        <v>736</v>
      </c>
      <c r="B3038" t="s">
        <v>636</v>
      </c>
      <c r="C3038" t="s">
        <v>635</v>
      </c>
      <c r="D3038" t="s">
        <v>205</v>
      </c>
      <c r="E3038" t="s">
        <v>270</v>
      </c>
      <c r="F3038" s="8" t="s">
        <v>426</v>
      </c>
      <c r="G3038" s="8" t="s">
        <v>371</v>
      </c>
      <c r="H3038" t="s">
        <v>314</v>
      </c>
      <c r="I3038" s="7">
        <v>14823774</v>
      </c>
      <c r="L3038" s="7">
        <v>20886055390</v>
      </c>
      <c r="M3038" t="s">
        <v>458</v>
      </c>
    </row>
    <row r="3039" spans="1:13" x14ac:dyDescent="0.25">
      <c r="A3039" t="s">
        <v>737</v>
      </c>
      <c r="B3039" t="s">
        <v>636</v>
      </c>
      <c r="C3039" t="s">
        <v>635</v>
      </c>
      <c r="D3039" t="s">
        <v>203</v>
      </c>
      <c r="E3039" t="s">
        <v>269</v>
      </c>
      <c r="F3039" s="8" t="s">
        <v>426</v>
      </c>
      <c r="G3039" s="8" t="s">
        <v>371</v>
      </c>
      <c r="H3039" t="s">
        <v>314</v>
      </c>
      <c r="I3039" s="7">
        <v>891789130</v>
      </c>
      <c r="L3039" s="7">
        <v>1256491994424</v>
      </c>
      <c r="M3039" t="s">
        <v>458</v>
      </c>
    </row>
    <row r="3040" spans="1:13" x14ac:dyDescent="0.25">
      <c r="A3040" t="s">
        <v>738</v>
      </c>
      <c r="B3040" t="s">
        <v>484</v>
      </c>
      <c r="C3040" t="s">
        <v>256</v>
      </c>
      <c r="D3040" t="s">
        <v>208</v>
      </c>
      <c r="E3040" t="s">
        <v>270</v>
      </c>
      <c r="F3040" s="8" t="s">
        <v>426</v>
      </c>
      <c r="G3040" s="8" t="s">
        <v>371</v>
      </c>
      <c r="H3040" t="s">
        <v>314</v>
      </c>
      <c r="I3040" s="7">
        <v>0</v>
      </c>
      <c r="L3040" s="7">
        <v>429346911</v>
      </c>
      <c r="M3040" t="s">
        <v>458</v>
      </c>
    </row>
    <row r="3041" spans="1:13" x14ac:dyDescent="0.25">
      <c r="A3041" t="s">
        <v>739</v>
      </c>
      <c r="B3041" t="s">
        <v>484</v>
      </c>
      <c r="C3041" t="s">
        <v>256</v>
      </c>
      <c r="D3041" t="s">
        <v>209</v>
      </c>
      <c r="E3041" t="s">
        <v>270</v>
      </c>
      <c r="F3041" t="s">
        <v>426</v>
      </c>
      <c r="G3041" s="8" t="s">
        <v>371</v>
      </c>
      <c r="H3041" t="s">
        <v>314</v>
      </c>
      <c r="I3041" s="7">
        <v>0</v>
      </c>
      <c r="L3041" s="7">
        <v>630379359</v>
      </c>
      <c r="M3041" t="s">
        <v>458</v>
      </c>
    </row>
    <row r="3042" spans="1:13" x14ac:dyDescent="0.25">
      <c r="A3042" t="s">
        <v>740</v>
      </c>
      <c r="B3042" t="s">
        <v>484</v>
      </c>
      <c r="C3042" t="s">
        <v>256</v>
      </c>
      <c r="D3042" t="s">
        <v>203</v>
      </c>
      <c r="E3042" t="s">
        <v>269</v>
      </c>
      <c r="F3042" t="s">
        <v>426</v>
      </c>
      <c r="G3042" s="8" t="s">
        <v>371</v>
      </c>
      <c r="H3042" t="s">
        <v>314</v>
      </c>
      <c r="I3042" s="7">
        <v>229569052</v>
      </c>
      <c r="L3042" s="7">
        <v>88224453830</v>
      </c>
      <c r="M3042" t="s">
        <v>458</v>
      </c>
    </row>
    <row r="3043" spans="1:13" x14ac:dyDescent="0.25">
      <c r="A3043" t="s">
        <v>741</v>
      </c>
      <c r="B3043" t="s">
        <v>485</v>
      </c>
      <c r="C3043" t="s">
        <v>257</v>
      </c>
      <c r="D3043" t="s">
        <v>258</v>
      </c>
      <c r="E3043" t="s">
        <v>270</v>
      </c>
      <c r="F3043" t="s">
        <v>426</v>
      </c>
      <c r="G3043" s="8" t="s">
        <v>371</v>
      </c>
      <c r="H3043" t="s">
        <v>314</v>
      </c>
      <c r="I3043" s="7">
        <v>0</v>
      </c>
      <c r="L3043" s="7">
        <v>2398957441</v>
      </c>
      <c r="M3043" t="s">
        <v>458</v>
      </c>
    </row>
    <row r="3044" spans="1:13" x14ac:dyDescent="0.25">
      <c r="A3044" t="s">
        <v>742</v>
      </c>
      <c r="B3044" t="s">
        <v>485</v>
      </c>
      <c r="C3044" t="s">
        <v>257</v>
      </c>
      <c r="D3044" t="s">
        <v>259</v>
      </c>
      <c r="E3044" t="s">
        <v>270</v>
      </c>
      <c r="F3044" t="s">
        <v>426</v>
      </c>
      <c r="G3044" s="8" t="s">
        <v>371</v>
      </c>
      <c r="H3044" t="s">
        <v>314</v>
      </c>
      <c r="I3044" s="7">
        <v>0</v>
      </c>
      <c r="L3044" s="7">
        <v>87556207</v>
      </c>
      <c r="M3044" t="s">
        <v>458</v>
      </c>
    </row>
    <row r="3045" spans="1:13" x14ac:dyDescent="0.25">
      <c r="A3045" t="s">
        <v>743</v>
      </c>
      <c r="B3045" t="s">
        <v>485</v>
      </c>
      <c r="C3045" t="s">
        <v>257</v>
      </c>
      <c r="D3045" t="s">
        <v>260</v>
      </c>
      <c r="E3045" t="s">
        <v>270</v>
      </c>
      <c r="F3045" t="s">
        <v>426</v>
      </c>
      <c r="G3045" s="8" t="s">
        <v>371</v>
      </c>
      <c r="H3045" t="s">
        <v>314</v>
      </c>
      <c r="I3045" s="7">
        <v>0</v>
      </c>
      <c r="L3045" s="7">
        <v>145097351</v>
      </c>
      <c r="M3045" t="s">
        <v>458</v>
      </c>
    </row>
    <row r="3046" spans="1:13" x14ac:dyDescent="0.25">
      <c r="A3046" t="s">
        <v>744</v>
      </c>
      <c r="B3046" t="s">
        <v>485</v>
      </c>
      <c r="C3046" t="s">
        <v>257</v>
      </c>
      <c r="D3046" t="s">
        <v>261</v>
      </c>
      <c r="E3046" t="s">
        <v>270</v>
      </c>
      <c r="F3046" t="s">
        <v>426</v>
      </c>
      <c r="G3046" s="8" t="s">
        <v>371</v>
      </c>
      <c r="H3046" t="s">
        <v>314</v>
      </c>
      <c r="I3046" s="7">
        <v>0</v>
      </c>
      <c r="L3046" s="7">
        <v>88988160</v>
      </c>
      <c r="M3046" t="s">
        <v>458</v>
      </c>
    </row>
    <row r="3047" spans="1:13" x14ac:dyDescent="0.25">
      <c r="A3047" t="s">
        <v>745</v>
      </c>
      <c r="B3047" t="s">
        <v>486</v>
      </c>
      <c r="C3047" t="s">
        <v>262</v>
      </c>
      <c r="D3047" t="s">
        <v>263</v>
      </c>
      <c r="E3047" t="s">
        <v>270</v>
      </c>
      <c r="F3047" t="s">
        <v>426</v>
      </c>
      <c r="G3047" s="8" t="s">
        <v>371</v>
      </c>
      <c r="H3047" t="s">
        <v>314</v>
      </c>
      <c r="I3047" s="7">
        <v>31222000</v>
      </c>
      <c r="L3047" s="7">
        <v>27282552000</v>
      </c>
      <c r="M3047" t="s">
        <v>458</v>
      </c>
    </row>
    <row r="3048" spans="1:13" x14ac:dyDescent="0.25">
      <c r="A3048" t="s">
        <v>746</v>
      </c>
      <c r="B3048" t="s">
        <v>486</v>
      </c>
      <c r="C3048" t="s">
        <v>262</v>
      </c>
      <c r="D3048" t="s">
        <v>264</v>
      </c>
      <c r="E3048" t="s">
        <v>270</v>
      </c>
      <c r="F3048" t="s">
        <v>426</v>
      </c>
      <c r="G3048" s="8" t="s">
        <v>371</v>
      </c>
      <c r="H3048" t="s">
        <v>314</v>
      </c>
      <c r="I3048" s="7">
        <v>8977000</v>
      </c>
      <c r="L3048" s="7">
        <v>5427913000</v>
      </c>
      <c r="M3048" t="s">
        <v>458</v>
      </c>
    </row>
    <row r="3049" spans="1:13" x14ac:dyDescent="0.25">
      <c r="A3049" t="s">
        <v>747</v>
      </c>
      <c r="B3049" t="s">
        <v>486</v>
      </c>
      <c r="C3049" t="s">
        <v>262</v>
      </c>
      <c r="D3049" t="s">
        <v>265</v>
      </c>
      <c r="E3049" t="s">
        <v>270</v>
      </c>
      <c r="F3049" t="s">
        <v>426</v>
      </c>
      <c r="G3049" s="8" t="s">
        <v>371</v>
      </c>
      <c r="H3049" t="s">
        <v>314</v>
      </c>
      <c r="I3049" s="7">
        <v>62000</v>
      </c>
      <c r="L3049" s="7">
        <v>950652000</v>
      </c>
      <c r="M3049" t="s">
        <v>458</v>
      </c>
    </row>
    <row r="3050" spans="1:13" x14ac:dyDescent="0.25">
      <c r="A3050" t="s">
        <v>748</v>
      </c>
      <c r="B3050" t="s">
        <v>486</v>
      </c>
      <c r="C3050" t="s">
        <v>262</v>
      </c>
      <c r="D3050" t="s">
        <v>203</v>
      </c>
      <c r="E3050" t="s">
        <v>269</v>
      </c>
      <c r="F3050" t="s">
        <v>426</v>
      </c>
      <c r="G3050" s="8" t="s">
        <v>371</v>
      </c>
      <c r="H3050" t="s">
        <v>314</v>
      </c>
      <c r="I3050" s="7">
        <v>71946000</v>
      </c>
      <c r="L3050" s="7">
        <v>134097058000</v>
      </c>
      <c r="M3050" t="s">
        <v>458</v>
      </c>
    </row>
    <row r="3051" spans="1:13" x14ac:dyDescent="0.25">
      <c r="A3051" t="s">
        <v>749</v>
      </c>
      <c r="B3051" t="s">
        <v>332</v>
      </c>
      <c r="C3051" t="s">
        <v>266</v>
      </c>
      <c r="D3051" t="s">
        <v>267</v>
      </c>
      <c r="E3051" t="s">
        <v>270</v>
      </c>
      <c r="F3051" t="s">
        <v>426</v>
      </c>
      <c r="G3051" s="8" t="s">
        <v>371</v>
      </c>
      <c r="H3051" t="s">
        <v>314</v>
      </c>
      <c r="I3051" s="7">
        <v>0</v>
      </c>
      <c r="L3051" s="7">
        <v>2421364394</v>
      </c>
      <c r="M3051" t="s">
        <v>458</v>
      </c>
    </row>
    <row r="3052" spans="1:13" x14ac:dyDescent="0.25">
      <c r="A3052" t="s">
        <v>750</v>
      </c>
      <c r="B3052" t="s">
        <v>332</v>
      </c>
      <c r="C3052" t="s">
        <v>266</v>
      </c>
      <c r="D3052" t="s">
        <v>590</v>
      </c>
      <c r="E3052" t="s">
        <v>270</v>
      </c>
      <c r="F3052" s="8" t="s">
        <v>426</v>
      </c>
      <c r="G3052" s="8" t="s">
        <v>371</v>
      </c>
      <c r="H3052" t="s">
        <v>314</v>
      </c>
      <c r="I3052" s="7">
        <v>0</v>
      </c>
      <c r="L3052" s="7">
        <v>1946905414</v>
      </c>
      <c r="M3052" t="s">
        <v>458</v>
      </c>
    </row>
    <row r="3053" spans="1:13" x14ac:dyDescent="0.25">
      <c r="A3053" t="s">
        <v>751</v>
      </c>
      <c r="B3053" t="s">
        <v>332</v>
      </c>
      <c r="C3053" t="s">
        <v>266</v>
      </c>
      <c r="D3053" t="s">
        <v>582</v>
      </c>
      <c r="E3053" t="s">
        <v>270</v>
      </c>
      <c r="F3053" s="8" t="s">
        <v>426</v>
      </c>
      <c r="G3053" s="8" t="s">
        <v>371</v>
      </c>
      <c r="H3053" t="s">
        <v>314</v>
      </c>
      <c r="I3053" s="7">
        <v>0</v>
      </c>
      <c r="L3053" s="7">
        <v>102527329</v>
      </c>
      <c r="M3053" t="s">
        <v>458</v>
      </c>
    </row>
    <row r="3054" spans="1:13" x14ac:dyDescent="0.25">
      <c r="A3054" t="s">
        <v>752</v>
      </c>
      <c r="B3054" t="s">
        <v>332</v>
      </c>
      <c r="C3054" t="s">
        <v>266</v>
      </c>
      <c r="D3054" t="s">
        <v>203</v>
      </c>
      <c r="E3054" t="s">
        <v>269</v>
      </c>
      <c r="F3054" s="8" t="s">
        <v>426</v>
      </c>
      <c r="G3054" s="8" t="s">
        <v>371</v>
      </c>
      <c r="H3054" t="s">
        <v>314</v>
      </c>
      <c r="I3054" s="7">
        <v>0</v>
      </c>
      <c r="L3054" s="7">
        <v>260926476812</v>
      </c>
      <c r="M3054" t="s">
        <v>458</v>
      </c>
    </row>
    <row r="3055" spans="1:13" x14ac:dyDescent="0.25">
      <c r="A3055" t="s">
        <v>753</v>
      </c>
      <c r="B3055" t="s">
        <v>487</v>
      </c>
      <c r="C3055" t="s">
        <v>207</v>
      </c>
      <c r="D3055" t="s">
        <v>208</v>
      </c>
      <c r="E3055" t="s">
        <v>270</v>
      </c>
      <c r="F3055" s="8" t="s">
        <v>426</v>
      </c>
      <c r="G3055" s="8" t="s">
        <v>371</v>
      </c>
      <c r="H3055" t="s">
        <v>314</v>
      </c>
      <c r="I3055" s="7">
        <v>2233459</v>
      </c>
      <c r="L3055" s="7">
        <v>2389556713</v>
      </c>
      <c r="M3055" t="s">
        <v>458</v>
      </c>
    </row>
    <row r="3056" spans="1:13" x14ac:dyDescent="0.25">
      <c r="A3056" t="s">
        <v>754</v>
      </c>
      <c r="B3056" t="s">
        <v>487</v>
      </c>
      <c r="C3056" t="s">
        <v>207</v>
      </c>
      <c r="D3056" t="s">
        <v>209</v>
      </c>
      <c r="E3056" t="s">
        <v>270</v>
      </c>
      <c r="F3056" s="8" t="s">
        <v>426</v>
      </c>
      <c r="G3056" s="8" t="s">
        <v>371</v>
      </c>
      <c r="H3056" t="s">
        <v>314</v>
      </c>
      <c r="I3056" s="7">
        <v>5825818</v>
      </c>
      <c r="L3056" s="7">
        <v>5701620841</v>
      </c>
      <c r="M3056" t="s">
        <v>458</v>
      </c>
    </row>
    <row r="3057" spans="1:13" x14ac:dyDescent="0.25">
      <c r="A3057" t="s">
        <v>755</v>
      </c>
      <c r="B3057" t="s">
        <v>487</v>
      </c>
      <c r="C3057" t="s">
        <v>207</v>
      </c>
      <c r="D3057" t="s">
        <v>210</v>
      </c>
      <c r="E3057" t="s">
        <v>270</v>
      </c>
      <c r="F3057" s="8" t="s">
        <v>426</v>
      </c>
      <c r="G3057" s="8" t="s">
        <v>371</v>
      </c>
      <c r="H3057" t="s">
        <v>314</v>
      </c>
      <c r="I3057" s="7">
        <v>0</v>
      </c>
      <c r="L3057" s="7">
        <v>326696832</v>
      </c>
      <c r="M3057" t="s">
        <v>458</v>
      </c>
    </row>
    <row r="3058" spans="1:13" x14ac:dyDescent="0.25">
      <c r="A3058" t="s">
        <v>756</v>
      </c>
      <c r="B3058" t="s">
        <v>487</v>
      </c>
      <c r="C3058" t="s">
        <v>207</v>
      </c>
      <c r="D3058" t="s">
        <v>211</v>
      </c>
      <c r="E3058" t="s">
        <v>269</v>
      </c>
      <c r="F3058" t="s">
        <v>426</v>
      </c>
      <c r="G3058" s="8" t="s">
        <v>371</v>
      </c>
      <c r="H3058" t="s">
        <v>314</v>
      </c>
      <c r="I3058" s="7">
        <v>396947867</v>
      </c>
      <c r="L3058" s="7">
        <v>370042694916</v>
      </c>
      <c r="M3058" t="s">
        <v>458</v>
      </c>
    </row>
    <row r="3059" spans="1:13" x14ac:dyDescent="0.25">
      <c r="A3059" t="s">
        <v>757</v>
      </c>
      <c r="B3059" t="s">
        <v>487</v>
      </c>
      <c r="C3059" t="s">
        <v>207</v>
      </c>
      <c r="D3059" t="s">
        <v>385</v>
      </c>
      <c r="E3059" t="s">
        <v>270</v>
      </c>
      <c r="F3059" t="s">
        <v>426</v>
      </c>
      <c r="G3059" s="8" t="s">
        <v>371</v>
      </c>
      <c r="H3059" t="s">
        <v>314</v>
      </c>
      <c r="I3059" s="7">
        <v>789151</v>
      </c>
      <c r="L3059" s="7">
        <v>777116048</v>
      </c>
      <c r="M3059" t="s">
        <v>458</v>
      </c>
    </row>
    <row r="3060" spans="1:13" x14ac:dyDescent="0.25">
      <c r="A3060" t="s">
        <v>659</v>
      </c>
      <c r="B3060" t="s">
        <v>468</v>
      </c>
      <c r="C3060" t="s">
        <v>0</v>
      </c>
      <c r="D3060" t="s">
        <v>200</v>
      </c>
      <c r="E3060" t="s">
        <v>270</v>
      </c>
      <c r="F3060" t="s">
        <v>428</v>
      </c>
      <c r="G3060" s="8" t="s">
        <v>429</v>
      </c>
      <c r="H3060" t="s">
        <v>315</v>
      </c>
      <c r="I3060" s="7">
        <v>98118678</v>
      </c>
      <c r="L3060" s="7">
        <v>50185283716</v>
      </c>
      <c r="M3060" t="s">
        <v>458</v>
      </c>
    </row>
    <row r="3061" spans="1:13" x14ac:dyDescent="0.25">
      <c r="A3061" t="s">
        <v>660</v>
      </c>
      <c r="B3061" t="s">
        <v>468</v>
      </c>
      <c r="C3061" t="s">
        <v>0</v>
      </c>
      <c r="D3061" t="s">
        <v>201</v>
      </c>
      <c r="E3061" t="s">
        <v>270</v>
      </c>
      <c r="F3061" t="s">
        <v>428</v>
      </c>
      <c r="G3061" s="8" t="s">
        <v>429</v>
      </c>
      <c r="H3061" t="s">
        <v>315</v>
      </c>
      <c r="I3061" s="7">
        <v>149355910</v>
      </c>
      <c r="L3061" s="7">
        <v>89599596613</v>
      </c>
      <c r="M3061" t="s">
        <v>458</v>
      </c>
    </row>
    <row r="3062" spans="1:13" x14ac:dyDescent="0.25">
      <c r="A3062" t="s">
        <v>664</v>
      </c>
      <c r="B3062" t="s">
        <v>468</v>
      </c>
      <c r="C3062" t="s">
        <v>0</v>
      </c>
      <c r="D3062" t="s">
        <v>199</v>
      </c>
      <c r="E3062" t="s">
        <v>269</v>
      </c>
      <c r="F3062" t="s">
        <v>428</v>
      </c>
      <c r="G3062" s="8" t="s">
        <v>429</v>
      </c>
      <c r="H3062" t="s">
        <v>315</v>
      </c>
      <c r="I3062" s="7">
        <v>287776071</v>
      </c>
      <c r="L3062" s="7">
        <v>195045422077</v>
      </c>
      <c r="M3062" t="s">
        <v>458</v>
      </c>
    </row>
    <row r="3063" spans="1:13" x14ac:dyDescent="0.25">
      <c r="A3063" t="s">
        <v>665</v>
      </c>
      <c r="B3063" t="s">
        <v>469</v>
      </c>
      <c r="C3063" t="s">
        <v>212</v>
      </c>
      <c r="D3063" t="s">
        <v>213</v>
      </c>
      <c r="E3063" t="s">
        <v>270</v>
      </c>
      <c r="F3063" t="s">
        <v>428</v>
      </c>
      <c r="G3063" s="8" t="s">
        <v>429</v>
      </c>
      <c r="H3063" t="s">
        <v>315</v>
      </c>
      <c r="I3063" s="7">
        <v>630000</v>
      </c>
      <c r="L3063" s="7">
        <v>1209774000</v>
      </c>
      <c r="M3063" t="s">
        <v>458</v>
      </c>
    </row>
    <row r="3064" spans="1:13" x14ac:dyDescent="0.25">
      <c r="A3064" t="s">
        <v>666</v>
      </c>
      <c r="B3064" t="s">
        <v>469</v>
      </c>
      <c r="C3064" t="s">
        <v>212</v>
      </c>
      <c r="D3064" t="s">
        <v>214</v>
      </c>
      <c r="E3064" t="s">
        <v>270</v>
      </c>
      <c r="F3064" s="8" t="s">
        <v>428</v>
      </c>
      <c r="G3064" s="8" t="s">
        <v>429</v>
      </c>
      <c r="H3064" t="s">
        <v>315</v>
      </c>
      <c r="I3064" s="7">
        <v>0</v>
      </c>
      <c r="L3064" s="7">
        <v>10185099000</v>
      </c>
      <c r="M3064" t="s">
        <v>458</v>
      </c>
    </row>
    <row r="3065" spans="1:13" x14ac:dyDescent="0.25">
      <c r="A3065" t="s">
        <v>667</v>
      </c>
      <c r="B3065" t="s">
        <v>469</v>
      </c>
      <c r="C3065" t="s">
        <v>212</v>
      </c>
      <c r="D3065" t="s">
        <v>370</v>
      </c>
      <c r="E3065" t="s">
        <v>270</v>
      </c>
      <c r="F3065" s="8" t="s">
        <v>428</v>
      </c>
      <c r="G3065" s="8" t="s">
        <v>429</v>
      </c>
      <c r="H3065" t="s">
        <v>315</v>
      </c>
      <c r="I3065" s="7">
        <v>4068000</v>
      </c>
      <c r="L3065" s="7">
        <v>7250762000</v>
      </c>
      <c r="M3065" t="s">
        <v>458</v>
      </c>
    </row>
    <row r="3066" spans="1:13" x14ac:dyDescent="0.25">
      <c r="A3066" t="s">
        <v>668</v>
      </c>
      <c r="B3066" t="s">
        <v>469</v>
      </c>
      <c r="C3066" t="s">
        <v>212</v>
      </c>
      <c r="D3066" t="s">
        <v>365</v>
      </c>
      <c r="E3066" t="s">
        <v>270</v>
      </c>
      <c r="F3066" s="8" t="s">
        <v>428</v>
      </c>
      <c r="G3066" s="8" t="s">
        <v>429</v>
      </c>
      <c r="H3066" t="s">
        <v>315</v>
      </c>
      <c r="I3066" s="7">
        <v>15325000</v>
      </c>
      <c r="L3066" s="7">
        <v>22153880000</v>
      </c>
      <c r="M3066" t="s">
        <v>458</v>
      </c>
    </row>
    <row r="3067" spans="1:13" x14ac:dyDescent="0.25">
      <c r="A3067" t="s">
        <v>669</v>
      </c>
      <c r="B3067" t="s">
        <v>469</v>
      </c>
      <c r="C3067" t="s">
        <v>212</v>
      </c>
      <c r="D3067" t="s">
        <v>364</v>
      </c>
      <c r="E3067" t="s">
        <v>270</v>
      </c>
      <c r="F3067" s="8" t="s">
        <v>428</v>
      </c>
      <c r="G3067" s="8" t="s">
        <v>429</v>
      </c>
      <c r="H3067" t="s">
        <v>315</v>
      </c>
      <c r="I3067" s="7">
        <v>16566000</v>
      </c>
      <c r="L3067" s="7">
        <v>31842258000</v>
      </c>
      <c r="M3067" t="s">
        <v>458</v>
      </c>
    </row>
    <row r="3068" spans="1:13" x14ac:dyDescent="0.25">
      <c r="A3068" t="s">
        <v>670</v>
      </c>
      <c r="B3068" t="s">
        <v>469</v>
      </c>
      <c r="C3068" t="s">
        <v>212</v>
      </c>
      <c r="D3068" t="s">
        <v>573</v>
      </c>
      <c r="E3068" t="s">
        <v>270</v>
      </c>
      <c r="F3068" s="8" t="s">
        <v>428</v>
      </c>
      <c r="G3068" s="8" t="s">
        <v>429</v>
      </c>
      <c r="H3068" t="s">
        <v>315</v>
      </c>
      <c r="I3068" s="7">
        <v>9068000</v>
      </c>
      <c r="L3068" s="7">
        <v>16763779000</v>
      </c>
      <c r="M3068" t="s">
        <v>458</v>
      </c>
    </row>
    <row r="3069" spans="1:13" x14ac:dyDescent="0.25">
      <c r="A3069" t="s">
        <v>671</v>
      </c>
      <c r="B3069" t="s">
        <v>469</v>
      </c>
      <c r="C3069" t="s">
        <v>212</v>
      </c>
      <c r="D3069" t="s">
        <v>362</v>
      </c>
      <c r="E3069" t="s">
        <v>270</v>
      </c>
      <c r="F3069" s="8" t="s">
        <v>428</v>
      </c>
      <c r="G3069" s="8" t="s">
        <v>429</v>
      </c>
      <c r="H3069" t="s">
        <v>315</v>
      </c>
      <c r="I3069" s="7">
        <v>0</v>
      </c>
      <c r="L3069" s="7">
        <v>58491556000</v>
      </c>
      <c r="M3069" t="s">
        <v>458</v>
      </c>
    </row>
    <row r="3070" spans="1:13" x14ac:dyDescent="0.25">
      <c r="A3070" t="s">
        <v>672</v>
      </c>
      <c r="B3070" t="s">
        <v>470</v>
      </c>
      <c r="C3070" t="s">
        <v>292</v>
      </c>
      <c r="D3070" t="s">
        <v>307</v>
      </c>
      <c r="E3070" t="s">
        <v>270</v>
      </c>
      <c r="F3070" t="s">
        <v>428</v>
      </c>
      <c r="G3070" s="8" t="s">
        <v>429</v>
      </c>
      <c r="H3070" t="s">
        <v>315</v>
      </c>
      <c r="I3070" s="7">
        <v>0</v>
      </c>
      <c r="L3070" s="7">
        <v>9764336905</v>
      </c>
      <c r="M3070" t="s">
        <v>458</v>
      </c>
    </row>
    <row r="3071" spans="1:13" x14ac:dyDescent="0.25">
      <c r="A3071" t="s">
        <v>673</v>
      </c>
      <c r="B3071" t="s">
        <v>470</v>
      </c>
      <c r="C3071" t="s">
        <v>292</v>
      </c>
      <c r="D3071" t="s">
        <v>206</v>
      </c>
      <c r="E3071" t="s">
        <v>270</v>
      </c>
      <c r="F3071" t="s">
        <v>428</v>
      </c>
      <c r="G3071" s="8" t="s">
        <v>429</v>
      </c>
      <c r="H3071" t="s">
        <v>315</v>
      </c>
      <c r="I3071" s="7">
        <v>0</v>
      </c>
      <c r="L3071" s="7">
        <v>5411649516</v>
      </c>
      <c r="M3071" t="s">
        <v>458</v>
      </c>
    </row>
    <row r="3072" spans="1:13" x14ac:dyDescent="0.25">
      <c r="A3072" t="s">
        <v>674</v>
      </c>
      <c r="B3072" t="s">
        <v>470</v>
      </c>
      <c r="C3072" t="s">
        <v>292</v>
      </c>
      <c r="D3072" t="s">
        <v>203</v>
      </c>
      <c r="E3072" t="s">
        <v>269</v>
      </c>
      <c r="F3072" t="s">
        <v>428</v>
      </c>
      <c r="G3072" s="8" t="s">
        <v>429</v>
      </c>
      <c r="H3072" t="s">
        <v>315</v>
      </c>
      <c r="I3072" s="7">
        <v>1401403704</v>
      </c>
      <c r="L3072" s="7">
        <v>599483569520</v>
      </c>
      <c r="M3072" t="s">
        <v>458</v>
      </c>
    </row>
    <row r="3073" spans="1:13" x14ac:dyDescent="0.25">
      <c r="A3073" t="s">
        <v>675</v>
      </c>
      <c r="B3073" t="s">
        <v>470</v>
      </c>
      <c r="C3073" t="s">
        <v>292</v>
      </c>
      <c r="D3073" t="s">
        <v>306</v>
      </c>
      <c r="E3073" t="s">
        <v>270</v>
      </c>
      <c r="F3073" t="s">
        <v>428</v>
      </c>
      <c r="G3073" s="8" t="s">
        <v>429</v>
      </c>
      <c r="H3073" t="s">
        <v>315</v>
      </c>
      <c r="I3073" s="7">
        <v>0</v>
      </c>
      <c r="L3073" s="7">
        <v>9122399685</v>
      </c>
      <c r="M3073" t="s">
        <v>458</v>
      </c>
    </row>
    <row r="3074" spans="1:13" x14ac:dyDescent="0.25">
      <c r="A3074" t="s">
        <v>676</v>
      </c>
      <c r="B3074" t="s">
        <v>331</v>
      </c>
      <c r="C3074" t="s">
        <v>215</v>
      </c>
      <c r="D3074" t="s">
        <v>251</v>
      </c>
      <c r="E3074" t="s">
        <v>269</v>
      </c>
      <c r="F3074" t="s">
        <v>428</v>
      </c>
      <c r="G3074" s="8" t="s">
        <v>429</v>
      </c>
      <c r="H3074" t="s">
        <v>315</v>
      </c>
      <c r="I3074" s="7">
        <v>211106300</v>
      </c>
      <c r="L3074" s="7">
        <v>310261377494</v>
      </c>
      <c r="M3074" t="s">
        <v>458</v>
      </c>
    </row>
    <row r="3075" spans="1:13" x14ac:dyDescent="0.25">
      <c r="A3075" t="s">
        <v>677</v>
      </c>
      <c r="B3075" t="s">
        <v>331</v>
      </c>
      <c r="C3075" t="s">
        <v>215</v>
      </c>
      <c r="D3075" t="s">
        <v>216</v>
      </c>
      <c r="E3075" t="s">
        <v>269</v>
      </c>
      <c r="F3075" t="s">
        <v>428</v>
      </c>
      <c r="G3075" s="8" t="s">
        <v>429</v>
      </c>
      <c r="H3075" t="s">
        <v>315</v>
      </c>
      <c r="I3075" s="7">
        <v>0</v>
      </c>
      <c r="L3075" s="7">
        <v>15226914126</v>
      </c>
      <c r="M3075" t="s">
        <v>458</v>
      </c>
    </row>
    <row r="3076" spans="1:13" x14ac:dyDescent="0.25">
      <c r="A3076" t="s">
        <v>678</v>
      </c>
      <c r="B3076" t="s">
        <v>331</v>
      </c>
      <c r="C3076" t="s">
        <v>215</v>
      </c>
      <c r="D3076" t="s">
        <v>217</v>
      </c>
      <c r="E3076" t="s">
        <v>269</v>
      </c>
      <c r="F3076" s="8" t="s">
        <v>428</v>
      </c>
      <c r="G3076" s="8" t="s">
        <v>429</v>
      </c>
      <c r="H3076" t="s">
        <v>315</v>
      </c>
      <c r="I3076" s="7">
        <v>45299055</v>
      </c>
      <c r="L3076" s="7">
        <v>67671087956</v>
      </c>
      <c r="M3076" t="s">
        <v>458</v>
      </c>
    </row>
    <row r="3077" spans="1:13" x14ac:dyDescent="0.25">
      <c r="A3077" t="s">
        <v>679</v>
      </c>
      <c r="B3077" t="s">
        <v>333</v>
      </c>
      <c r="C3077" t="s">
        <v>533</v>
      </c>
      <c r="D3077" t="s">
        <v>203</v>
      </c>
      <c r="E3077" t="s">
        <v>269</v>
      </c>
      <c r="F3077" s="8" t="s">
        <v>428</v>
      </c>
      <c r="G3077" s="8" t="s">
        <v>429</v>
      </c>
      <c r="H3077" t="s">
        <v>315</v>
      </c>
      <c r="I3077" s="7">
        <v>46240000</v>
      </c>
      <c r="L3077" s="7">
        <v>60695593000</v>
      </c>
      <c r="M3077" t="s">
        <v>458</v>
      </c>
    </row>
    <row r="3078" spans="1:13" x14ac:dyDescent="0.25">
      <c r="A3078" t="s">
        <v>680</v>
      </c>
      <c r="B3078" t="s">
        <v>471</v>
      </c>
      <c r="C3078" t="s">
        <v>219</v>
      </c>
      <c r="D3078" t="s">
        <v>203</v>
      </c>
      <c r="E3078" t="s">
        <v>269</v>
      </c>
      <c r="F3078" s="8" t="s">
        <v>428</v>
      </c>
      <c r="G3078" s="8" t="s">
        <v>429</v>
      </c>
      <c r="H3078" t="s">
        <v>315</v>
      </c>
      <c r="I3078" s="7">
        <v>437073260</v>
      </c>
      <c r="L3078" s="7">
        <v>278736778404</v>
      </c>
      <c r="M3078" t="s">
        <v>458</v>
      </c>
    </row>
    <row r="3079" spans="1:13" x14ac:dyDescent="0.25">
      <c r="A3079" t="s">
        <v>681</v>
      </c>
      <c r="B3079" t="s">
        <v>471</v>
      </c>
      <c r="C3079" t="s">
        <v>219</v>
      </c>
      <c r="D3079" t="s">
        <v>457</v>
      </c>
      <c r="E3079" t="s">
        <v>270</v>
      </c>
      <c r="F3079" s="8" t="s">
        <v>428</v>
      </c>
      <c r="G3079" s="8" t="s">
        <v>429</v>
      </c>
      <c r="H3079" t="s">
        <v>315</v>
      </c>
      <c r="I3079" s="7">
        <v>0</v>
      </c>
      <c r="L3079" s="7">
        <v>150706287</v>
      </c>
      <c r="M3079" t="s">
        <v>458</v>
      </c>
    </row>
    <row r="3080" spans="1:13" x14ac:dyDescent="0.25">
      <c r="A3080" t="s">
        <v>682</v>
      </c>
      <c r="B3080" t="s">
        <v>471</v>
      </c>
      <c r="C3080" t="s">
        <v>219</v>
      </c>
      <c r="D3080" t="s">
        <v>381</v>
      </c>
      <c r="E3080" t="s">
        <v>270</v>
      </c>
      <c r="F3080" s="8" t="s">
        <v>428</v>
      </c>
      <c r="G3080" s="8" t="s">
        <v>429</v>
      </c>
      <c r="H3080" t="s">
        <v>315</v>
      </c>
      <c r="I3080" s="7">
        <v>0</v>
      </c>
      <c r="L3080" s="7">
        <v>1331924172</v>
      </c>
      <c r="M3080" t="s">
        <v>458</v>
      </c>
    </row>
    <row r="3081" spans="1:13" x14ac:dyDescent="0.25">
      <c r="A3081" t="s">
        <v>683</v>
      </c>
      <c r="B3081" t="s">
        <v>472</v>
      </c>
      <c r="C3081" t="s">
        <v>220</v>
      </c>
      <c r="D3081" t="s">
        <v>221</v>
      </c>
      <c r="E3081" t="s">
        <v>270</v>
      </c>
      <c r="F3081" s="8" t="s">
        <v>428</v>
      </c>
      <c r="G3081" s="8" t="s">
        <v>429</v>
      </c>
      <c r="H3081" t="s">
        <v>315</v>
      </c>
      <c r="I3081" s="7">
        <v>159654000</v>
      </c>
      <c r="L3081" s="7">
        <v>210379447000</v>
      </c>
      <c r="M3081" t="s">
        <v>458</v>
      </c>
    </row>
    <row r="3082" spans="1:13" x14ac:dyDescent="0.25">
      <c r="A3082" t="s">
        <v>684</v>
      </c>
      <c r="B3082" t="s">
        <v>472</v>
      </c>
      <c r="C3082" t="s">
        <v>220</v>
      </c>
      <c r="D3082" t="s">
        <v>222</v>
      </c>
      <c r="E3082" t="s">
        <v>270</v>
      </c>
      <c r="F3082" t="s">
        <v>428</v>
      </c>
      <c r="G3082" s="8" t="s">
        <v>429</v>
      </c>
      <c r="H3082" t="s">
        <v>315</v>
      </c>
      <c r="I3082" s="7">
        <v>13978000</v>
      </c>
      <c r="L3082" s="7">
        <v>35195197000</v>
      </c>
      <c r="M3082" t="s">
        <v>458</v>
      </c>
    </row>
    <row r="3083" spans="1:13" x14ac:dyDescent="0.25">
      <c r="A3083" t="s">
        <v>685</v>
      </c>
      <c r="B3083" t="s">
        <v>472</v>
      </c>
      <c r="C3083" t="s">
        <v>220</v>
      </c>
      <c r="D3083" t="s">
        <v>223</v>
      </c>
      <c r="E3083" t="s">
        <v>270</v>
      </c>
      <c r="F3083" t="s">
        <v>428</v>
      </c>
      <c r="G3083" s="8" t="s">
        <v>429</v>
      </c>
      <c r="H3083" t="s">
        <v>315</v>
      </c>
      <c r="I3083" s="7">
        <v>0</v>
      </c>
      <c r="L3083" s="7">
        <v>54187851000</v>
      </c>
      <c r="M3083" t="s">
        <v>458</v>
      </c>
    </row>
    <row r="3084" spans="1:13" x14ac:dyDescent="0.25">
      <c r="A3084" t="s">
        <v>686</v>
      </c>
      <c r="B3084" t="s">
        <v>472</v>
      </c>
      <c r="C3084" t="s">
        <v>220</v>
      </c>
      <c r="D3084" t="s">
        <v>224</v>
      </c>
      <c r="E3084" t="s">
        <v>270</v>
      </c>
      <c r="F3084" t="s">
        <v>428</v>
      </c>
      <c r="G3084" s="8" t="s">
        <v>429</v>
      </c>
      <c r="H3084" t="s">
        <v>315</v>
      </c>
      <c r="I3084" s="7">
        <v>2307000</v>
      </c>
      <c r="L3084" s="7">
        <v>3835522000</v>
      </c>
      <c r="M3084" t="s">
        <v>458</v>
      </c>
    </row>
    <row r="3085" spans="1:13" x14ac:dyDescent="0.25">
      <c r="A3085" t="s">
        <v>687</v>
      </c>
      <c r="B3085" t="s">
        <v>472</v>
      </c>
      <c r="C3085" t="s">
        <v>220</v>
      </c>
      <c r="D3085" t="s">
        <v>305</v>
      </c>
      <c r="E3085" t="s">
        <v>270</v>
      </c>
      <c r="F3085" t="s">
        <v>428</v>
      </c>
      <c r="G3085" s="8" t="s">
        <v>429</v>
      </c>
      <c r="H3085" t="s">
        <v>315</v>
      </c>
      <c r="I3085" s="7">
        <v>0</v>
      </c>
      <c r="L3085" s="7">
        <v>0</v>
      </c>
      <c r="M3085" t="s">
        <v>458</v>
      </c>
    </row>
    <row r="3086" spans="1:13" x14ac:dyDescent="0.25">
      <c r="A3086" t="s">
        <v>688</v>
      </c>
      <c r="B3086" t="s">
        <v>472</v>
      </c>
      <c r="C3086" t="s">
        <v>220</v>
      </c>
      <c r="D3086" t="s">
        <v>203</v>
      </c>
      <c r="E3086" t="s">
        <v>269</v>
      </c>
      <c r="F3086" t="s">
        <v>428</v>
      </c>
      <c r="G3086" s="8" t="s">
        <v>429</v>
      </c>
      <c r="H3086" t="s">
        <v>315</v>
      </c>
      <c r="I3086" s="7">
        <v>109011000</v>
      </c>
      <c r="L3086" s="7">
        <v>150910896000</v>
      </c>
      <c r="M3086" t="s">
        <v>458</v>
      </c>
    </row>
    <row r="3087" spans="1:13" x14ac:dyDescent="0.25">
      <c r="A3087" t="s">
        <v>689</v>
      </c>
      <c r="B3087" t="s">
        <v>473</v>
      </c>
      <c r="C3087" t="s">
        <v>225</v>
      </c>
      <c r="D3087" t="s">
        <v>366</v>
      </c>
      <c r="E3087" t="s">
        <v>270</v>
      </c>
      <c r="F3087" t="s">
        <v>428</v>
      </c>
      <c r="G3087" s="8" t="s">
        <v>429</v>
      </c>
      <c r="H3087" t="s">
        <v>315</v>
      </c>
      <c r="I3087" s="7">
        <v>3457417</v>
      </c>
      <c r="L3087" s="7">
        <v>3439632410</v>
      </c>
      <c r="M3087" t="s">
        <v>458</v>
      </c>
    </row>
    <row r="3088" spans="1:13" x14ac:dyDescent="0.25">
      <c r="A3088" t="s">
        <v>690</v>
      </c>
      <c r="B3088" t="s">
        <v>473</v>
      </c>
      <c r="C3088" t="s">
        <v>225</v>
      </c>
      <c r="D3088" t="s">
        <v>367</v>
      </c>
      <c r="E3088" t="s">
        <v>270</v>
      </c>
      <c r="F3088" t="s">
        <v>428</v>
      </c>
      <c r="G3088" s="8" t="s">
        <v>429</v>
      </c>
      <c r="H3088" t="s">
        <v>315</v>
      </c>
      <c r="I3088" s="7">
        <v>2585270</v>
      </c>
      <c r="L3088" s="7">
        <v>3601903742</v>
      </c>
      <c r="M3088" t="s">
        <v>458</v>
      </c>
    </row>
    <row r="3089" spans="1:13" x14ac:dyDescent="0.25">
      <c r="A3089" t="s">
        <v>691</v>
      </c>
      <c r="B3089" t="s">
        <v>473</v>
      </c>
      <c r="C3089" t="s">
        <v>225</v>
      </c>
      <c r="D3089" t="s">
        <v>373</v>
      </c>
      <c r="E3089" t="s">
        <v>270</v>
      </c>
      <c r="F3089" t="s">
        <v>428</v>
      </c>
      <c r="G3089" s="8" t="s">
        <v>429</v>
      </c>
      <c r="H3089" t="s">
        <v>315</v>
      </c>
      <c r="I3089" s="7">
        <v>0</v>
      </c>
      <c r="L3089" s="7">
        <v>2032897322</v>
      </c>
      <c r="M3089" t="s">
        <v>458</v>
      </c>
    </row>
    <row r="3090" spans="1:13" x14ac:dyDescent="0.25">
      <c r="A3090" t="s">
        <v>692</v>
      </c>
      <c r="B3090" t="s">
        <v>473</v>
      </c>
      <c r="C3090" t="s">
        <v>225</v>
      </c>
      <c r="D3090" t="s">
        <v>203</v>
      </c>
      <c r="E3090" t="s">
        <v>269</v>
      </c>
      <c r="F3090" t="s">
        <v>428</v>
      </c>
      <c r="G3090" s="8" t="s">
        <v>429</v>
      </c>
      <c r="H3090" t="s">
        <v>315</v>
      </c>
      <c r="I3090" s="7">
        <v>1669470000</v>
      </c>
      <c r="L3090" s="7">
        <v>983182712065</v>
      </c>
      <c r="M3090" t="s">
        <v>458</v>
      </c>
    </row>
    <row r="3091" spans="1:13" x14ac:dyDescent="0.25">
      <c r="A3091" t="s">
        <v>693</v>
      </c>
      <c r="B3091" t="s">
        <v>474</v>
      </c>
      <c r="C3091" t="s">
        <v>226</v>
      </c>
      <c r="D3091" t="s">
        <v>227</v>
      </c>
      <c r="E3091" t="s">
        <v>270</v>
      </c>
      <c r="F3091" t="s">
        <v>428</v>
      </c>
      <c r="G3091" s="8" t="s">
        <v>429</v>
      </c>
      <c r="H3091" t="s">
        <v>315</v>
      </c>
      <c r="I3091" s="7">
        <v>0</v>
      </c>
      <c r="L3091" s="7">
        <v>1565286544</v>
      </c>
      <c r="M3091" t="s">
        <v>458</v>
      </c>
    </row>
    <row r="3092" spans="1:13" x14ac:dyDescent="0.25">
      <c r="A3092" t="s">
        <v>694</v>
      </c>
      <c r="B3092" t="s">
        <v>474</v>
      </c>
      <c r="C3092" t="s">
        <v>226</v>
      </c>
      <c r="D3092" t="s">
        <v>301</v>
      </c>
      <c r="E3092" t="s">
        <v>270</v>
      </c>
      <c r="F3092" t="s">
        <v>428</v>
      </c>
      <c r="G3092" s="8" t="s">
        <v>429</v>
      </c>
      <c r="H3092" t="s">
        <v>315</v>
      </c>
      <c r="I3092" s="7">
        <v>0</v>
      </c>
      <c r="L3092" s="7">
        <v>4154359457</v>
      </c>
      <c r="M3092" t="s">
        <v>458</v>
      </c>
    </row>
    <row r="3093" spans="1:13" x14ac:dyDescent="0.25">
      <c r="A3093" t="s">
        <v>695</v>
      </c>
      <c r="B3093" t="s">
        <v>474</v>
      </c>
      <c r="C3093" t="s">
        <v>226</v>
      </c>
      <c r="D3093" t="s">
        <v>229</v>
      </c>
      <c r="E3093" t="s">
        <v>270</v>
      </c>
      <c r="F3093" s="8" t="s">
        <v>428</v>
      </c>
      <c r="G3093" s="8" t="s">
        <v>429</v>
      </c>
      <c r="H3093" t="s">
        <v>315</v>
      </c>
      <c r="I3093" s="7">
        <v>0</v>
      </c>
      <c r="L3093" s="7">
        <v>4178737190</v>
      </c>
      <c r="M3093" t="s">
        <v>458</v>
      </c>
    </row>
    <row r="3094" spans="1:13" x14ac:dyDescent="0.25">
      <c r="A3094" t="s">
        <v>696</v>
      </c>
      <c r="B3094" t="s">
        <v>474</v>
      </c>
      <c r="C3094" t="s">
        <v>226</v>
      </c>
      <c r="D3094" t="s">
        <v>230</v>
      </c>
      <c r="E3094" t="s">
        <v>270</v>
      </c>
      <c r="F3094" s="8" t="s">
        <v>428</v>
      </c>
      <c r="G3094" s="8" t="s">
        <v>429</v>
      </c>
      <c r="H3094" t="s">
        <v>315</v>
      </c>
      <c r="I3094" s="7">
        <v>0</v>
      </c>
      <c r="L3094" s="7">
        <v>46078829939</v>
      </c>
      <c r="M3094" t="s">
        <v>458</v>
      </c>
    </row>
    <row r="3095" spans="1:13" x14ac:dyDescent="0.25">
      <c r="A3095" t="s">
        <v>697</v>
      </c>
      <c r="B3095" t="s">
        <v>474</v>
      </c>
      <c r="C3095" t="s">
        <v>226</v>
      </c>
      <c r="D3095" t="s">
        <v>231</v>
      </c>
      <c r="E3095" t="s">
        <v>270</v>
      </c>
      <c r="F3095" s="8" t="s">
        <v>428</v>
      </c>
      <c r="G3095" s="8" t="s">
        <v>429</v>
      </c>
      <c r="H3095" t="s">
        <v>315</v>
      </c>
      <c r="I3095" s="7">
        <v>0</v>
      </c>
      <c r="L3095" s="7">
        <v>733170416</v>
      </c>
      <c r="M3095" t="s">
        <v>458</v>
      </c>
    </row>
    <row r="3096" spans="1:13" x14ac:dyDescent="0.25">
      <c r="A3096" t="s">
        <v>698</v>
      </c>
      <c r="B3096" t="s">
        <v>474</v>
      </c>
      <c r="C3096" t="s">
        <v>226</v>
      </c>
      <c r="D3096" t="s">
        <v>232</v>
      </c>
      <c r="E3096" t="s">
        <v>270</v>
      </c>
      <c r="F3096" s="8" t="s">
        <v>428</v>
      </c>
      <c r="G3096" s="8" t="s">
        <v>429</v>
      </c>
      <c r="H3096" t="s">
        <v>315</v>
      </c>
      <c r="I3096" s="7">
        <v>0</v>
      </c>
      <c r="L3096" s="7">
        <v>4596812359</v>
      </c>
      <c r="M3096" t="s">
        <v>458</v>
      </c>
    </row>
    <row r="3097" spans="1:13" x14ac:dyDescent="0.25">
      <c r="A3097" t="s">
        <v>699</v>
      </c>
      <c r="B3097" t="s">
        <v>474</v>
      </c>
      <c r="C3097" t="s">
        <v>226</v>
      </c>
      <c r="D3097" t="s">
        <v>233</v>
      </c>
      <c r="E3097" t="s">
        <v>270</v>
      </c>
      <c r="F3097" s="8" t="s">
        <v>428</v>
      </c>
      <c r="G3097" s="8" t="s">
        <v>429</v>
      </c>
      <c r="H3097" t="s">
        <v>315</v>
      </c>
      <c r="I3097" s="7">
        <v>0</v>
      </c>
      <c r="L3097" s="7">
        <v>6739103718</v>
      </c>
      <c r="M3097" t="s">
        <v>458</v>
      </c>
    </row>
    <row r="3098" spans="1:13" x14ac:dyDescent="0.25">
      <c r="A3098" t="s">
        <v>700</v>
      </c>
      <c r="B3098" t="s">
        <v>474</v>
      </c>
      <c r="C3098" t="s">
        <v>226</v>
      </c>
      <c r="D3098" t="s">
        <v>234</v>
      </c>
      <c r="E3098" t="s">
        <v>270</v>
      </c>
      <c r="F3098" s="8" t="s">
        <v>428</v>
      </c>
      <c r="G3098" s="8" t="s">
        <v>429</v>
      </c>
      <c r="H3098" t="s">
        <v>315</v>
      </c>
      <c r="I3098" s="7">
        <v>0</v>
      </c>
      <c r="L3098" s="7">
        <v>8239367205</v>
      </c>
      <c r="M3098" t="s">
        <v>458</v>
      </c>
    </row>
    <row r="3099" spans="1:13" x14ac:dyDescent="0.25">
      <c r="A3099" t="s">
        <v>701</v>
      </c>
      <c r="B3099" t="s">
        <v>474</v>
      </c>
      <c r="C3099" t="s">
        <v>226</v>
      </c>
      <c r="D3099" t="s">
        <v>235</v>
      </c>
      <c r="E3099" t="s">
        <v>270</v>
      </c>
      <c r="F3099" t="s">
        <v>428</v>
      </c>
      <c r="G3099" s="8" t="s">
        <v>429</v>
      </c>
      <c r="H3099" t="s">
        <v>315</v>
      </c>
      <c r="I3099" s="7">
        <v>0</v>
      </c>
      <c r="L3099" s="7">
        <v>7955312120</v>
      </c>
      <c r="M3099" t="s">
        <v>458</v>
      </c>
    </row>
    <row r="3100" spans="1:13" x14ac:dyDescent="0.25">
      <c r="A3100" t="s">
        <v>702</v>
      </c>
      <c r="B3100" t="s">
        <v>474</v>
      </c>
      <c r="C3100" t="s">
        <v>226</v>
      </c>
      <c r="D3100" t="s">
        <v>570</v>
      </c>
      <c r="E3100" t="s">
        <v>270</v>
      </c>
      <c r="F3100" t="s">
        <v>428</v>
      </c>
      <c r="G3100" s="8" t="s">
        <v>429</v>
      </c>
      <c r="H3100" t="s">
        <v>315</v>
      </c>
      <c r="I3100" s="7">
        <v>0</v>
      </c>
      <c r="L3100" s="7">
        <v>186808058</v>
      </c>
      <c r="M3100" t="s">
        <v>458</v>
      </c>
    </row>
    <row r="3101" spans="1:13" x14ac:dyDescent="0.25">
      <c r="A3101" t="s">
        <v>703</v>
      </c>
      <c r="B3101" t="s">
        <v>475</v>
      </c>
      <c r="C3101" t="s">
        <v>236</v>
      </c>
      <c r="D3101" t="s">
        <v>628</v>
      </c>
      <c r="E3101" t="s">
        <v>270</v>
      </c>
      <c r="F3101" t="s">
        <v>428</v>
      </c>
      <c r="G3101" s="8" t="s">
        <v>429</v>
      </c>
      <c r="H3101" t="s">
        <v>315</v>
      </c>
      <c r="I3101" s="7">
        <v>9984705</v>
      </c>
      <c r="L3101" s="7">
        <v>33391986272</v>
      </c>
      <c r="M3101" t="s">
        <v>458</v>
      </c>
    </row>
    <row r="3102" spans="1:13" x14ac:dyDescent="0.25">
      <c r="A3102" t="s">
        <v>704</v>
      </c>
      <c r="B3102" t="s">
        <v>475</v>
      </c>
      <c r="C3102" t="s">
        <v>236</v>
      </c>
      <c r="D3102" t="s">
        <v>629</v>
      </c>
      <c r="E3102" t="s">
        <v>270</v>
      </c>
      <c r="F3102" t="s">
        <v>428</v>
      </c>
      <c r="G3102" s="8" t="s">
        <v>429</v>
      </c>
      <c r="H3102" t="s">
        <v>315</v>
      </c>
      <c r="I3102" s="7">
        <v>7031652</v>
      </c>
      <c r="L3102" s="7">
        <v>28433897982</v>
      </c>
      <c r="M3102" t="s">
        <v>458</v>
      </c>
    </row>
    <row r="3103" spans="1:13" x14ac:dyDescent="0.25">
      <c r="A3103" t="s">
        <v>705</v>
      </c>
      <c r="B3103" t="s">
        <v>475</v>
      </c>
      <c r="C3103" t="s">
        <v>236</v>
      </c>
      <c r="D3103" t="s">
        <v>630</v>
      </c>
      <c r="E3103" t="s">
        <v>270</v>
      </c>
      <c r="F3103" t="s">
        <v>428</v>
      </c>
      <c r="G3103" s="8" t="s">
        <v>429</v>
      </c>
      <c r="H3103" t="s">
        <v>315</v>
      </c>
      <c r="I3103" s="7">
        <v>12780170</v>
      </c>
      <c r="L3103" s="7">
        <v>41655996484</v>
      </c>
      <c r="M3103" t="s">
        <v>458</v>
      </c>
    </row>
    <row r="3104" spans="1:13" x14ac:dyDescent="0.25">
      <c r="A3104" t="s">
        <v>706</v>
      </c>
      <c r="B3104" t="s">
        <v>475</v>
      </c>
      <c r="C3104" t="s">
        <v>236</v>
      </c>
      <c r="D3104" t="s">
        <v>631</v>
      </c>
      <c r="E3104" t="s">
        <v>270</v>
      </c>
      <c r="F3104" t="s">
        <v>428</v>
      </c>
      <c r="G3104" s="8" t="s">
        <v>429</v>
      </c>
      <c r="H3104" t="s">
        <v>315</v>
      </c>
      <c r="I3104" s="7">
        <v>0</v>
      </c>
      <c r="L3104" s="7">
        <v>17683096128</v>
      </c>
      <c r="M3104" t="s">
        <v>458</v>
      </c>
    </row>
    <row r="3105" spans="1:13" x14ac:dyDescent="0.25">
      <c r="A3105" t="s">
        <v>707</v>
      </c>
      <c r="B3105" t="s">
        <v>475</v>
      </c>
      <c r="C3105" t="s">
        <v>236</v>
      </c>
      <c r="D3105" t="s">
        <v>632</v>
      </c>
      <c r="E3105" t="s">
        <v>269</v>
      </c>
      <c r="F3105" t="s">
        <v>428</v>
      </c>
      <c r="G3105" s="8" t="s">
        <v>429</v>
      </c>
      <c r="H3105" t="s">
        <v>315</v>
      </c>
      <c r="I3105" s="7">
        <v>9901966</v>
      </c>
      <c r="L3105" s="7">
        <v>38791266538</v>
      </c>
      <c r="M3105" t="s">
        <v>458</v>
      </c>
    </row>
    <row r="3106" spans="1:13" x14ac:dyDescent="0.25">
      <c r="A3106" t="s">
        <v>708</v>
      </c>
      <c r="B3106" t="s">
        <v>476</v>
      </c>
      <c r="C3106" t="s">
        <v>237</v>
      </c>
      <c r="D3106" t="s">
        <v>242</v>
      </c>
      <c r="E3106" t="s">
        <v>270</v>
      </c>
      <c r="F3106" t="s">
        <v>428</v>
      </c>
      <c r="G3106" s="8" t="s">
        <v>429</v>
      </c>
      <c r="H3106" t="s">
        <v>315</v>
      </c>
      <c r="I3106" s="7">
        <v>0</v>
      </c>
      <c r="L3106" s="7">
        <v>77422761</v>
      </c>
      <c r="M3106" t="s">
        <v>458</v>
      </c>
    </row>
    <row r="3107" spans="1:13" x14ac:dyDescent="0.25">
      <c r="A3107" t="s">
        <v>709</v>
      </c>
      <c r="B3107" t="s">
        <v>476</v>
      </c>
      <c r="C3107" t="s">
        <v>237</v>
      </c>
      <c r="D3107" t="s">
        <v>228</v>
      </c>
      <c r="E3107" t="s">
        <v>270</v>
      </c>
      <c r="F3107" t="s">
        <v>428</v>
      </c>
      <c r="G3107" s="8" t="s">
        <v>429</v>
      </c>
      <c r="H3107" t="s">
        <v>315</v>
      </c>
      <c r="I3107" s="7">
        <v>0</v>
      </c>
      <c r="L3107" s="7">
        <v>2672173342</v>
      </c>
      <c r="M3107" t="s">
        <v>458</v>
      </c>
    </row>
    <row r="3108" spans="1:13" x14ac:dyDescent="0.25">
      <c r="A3108" t="s">
        <v>710</v>
      </c>
      <c r="B3108" t="s">
        <v>476</v>
      </c>
      <c r="C3108" t="s">
        <v>237</v>
      </c>
      <c r="D3108" t="s">
        <v>464</v>
      </c>
      <c r="E3108" t="s">
        <v>270</v>
      </c>
      <c r="F3108" t="s">
        <v>428</v>
      </c>
      <c r="G3108" s="8" t="s">
        <v>429</v>
      </c>
      <c r="H3108" t="s">
        <v>315</v>
      </c>
      <c r="I3108" s="7">
        <v>0</v>
      </c>
      <c r="L3108" s="7">
        <v>1120256617</v>
      </c>
      <c r="M3108" t="s">
        <v>458</v>
      </c>
    </row>
    <row r="3109" spans="1:13" x14ac:dyDescent="0.25">
      <c r="A3109" t="s">
        <v>711</v>
      </c>
      <c r="B3109" t="s">
        <v>476</v>
      </c>
      <c r="C3109" t="s">
        <v>237</v>
      </c>
      <c r="D3109" t="s">
        <v>238</v>
      </c>
      <c r="E3109" t="s">
        <v>270</v>
      </c>
      <c r="F3109" t="s">
        <v>428</v>
      </c>
      <c r="G3109" s="8" t="s">
        <v>429</v>
      </c>
      <c r="H3109" t="s">
        <v>315</v>
      </c>
      <c r="I3109" s="7">
        <v>0</v>
      </c>
      <c r="L3109" s="7">
        <v>858542993</v>
      </c>
      <c r="M3109" t="s">
        <v>458</v>
      </c>
    </row>
    <row r="3110" spans="1:13" x14ac:dyDescent="0.25">
      <c r="A3110" t="s">
        <v>712</v>
      </c>
      <c r="B3110" t="s">
        <v>476</v>
      </c>
      <c r="C3110" t="s">
        <v>237</v>
      </c>
      <c r="D3110" t="s">
        <v>239</v>
      </c>
      <c r="E3110" t="s">
        <v>270</v>
      </c>
      <c r="F3110" t="s">
        <v>428</v>
      </c>
      <c r="G3110" s="8" t="s">
        <v>429</v>
      </c>
      <c r="H3110" t="s">
        <v>315</v>
      </c>
      <c r="I3110" s="7">
        <v>0</v>
      </c>
      <c r="L3110" s="7">
        <v>857579764</v>
      </c>
      <c r="M3110" t="s">
        <v>458</v>
      </c>
    </row>
    <row r="3111" spans="1:13" x14ac:dyDescent="0.25">
      <c r="A3111" t="s">
        <v>713</v>
      </c>
      <c r="B3111" t="s">
        <v>476</v>
      </c>
      <c r="C3111" t="s">
        <v>237</v>
      </c>
      <c r="D3111" t="s">
        <v>240</v>
      </c>
      <c r="E3111" t="s">
        <v>270</v>
      </c>
      <c r="F3111" s="8" t="s">
        <v>428</v>
      </c>
      <c r="G3111" s="8" t="s">
        <v>429</v>
      </c>
      <c r="H3111" t="s">
        <v>315</v>
      </c>
      <c r="I3111" s="7">
        <v>0</v>
      </c>
      <c r="L3111" s="7">
        <v>93471759</v>
      </c>
      <c r="M3111" t="s">
        <v>458</v>
      </c>
    </row>
    <row r="3112" spans="1:13" x14ac:dyDescent="0.25">
      <c r="A3112" t="s">
        <v>714</v>
      </c>
      <c r="B3112" t="s">
        <v>476</v>
      </c>
      <c r="C3112" t="s">
        <v>237</v>
      </c>
      <c r="D3112" t="s">
        <v>241</v>
      </c>
      <c r="E3112" t="s">
        <v>270</v>
      </c>
      <c r="F3112" s="8" t="s">
        <v>428</v>
      </c>
      <c r="G3112" s="8" t="s">
        <v>429</v>
      </c>
      <c r="H3112" t="s">
        <v>315</v>
      </c>
      <c r="I3112" s="7">
        <v>0</v>
      </c>
      <c r="L3112" s="7">
        <v>53446428</v>
      </c>
      <c r="M3112" t="s">
        <v>458</v>
      </c>
    </row>
    <row r="3113" spans="1:13" x14ac:dyDescent="0.25">
      <c r="A3113" t="s">
        <v>715</v>
      </c>
      <c r="B3113" t="s">
        <v>477</v>
      </c>
      <c r="C3113" t="s">
        <v>243</v>
      </c>
      <c r="D3113" t="s">
        <v>378</v>
      </c>
      <c r="E3113" t="s">
        <v>270</v>
      </c>
      <c r="F3113" s="8" t="s">
        <v>428</v>
      </c>
      <c r="G3113" s="8" t="s">
        <v>429</v>
      </c>
      <c r="H3113" t="s">
        <v>315</v>
      </c>
      <c r="I3113" s="7">
        <v>0</v>
      </c>
      <c r="L3113" s="7">
        <v>3795039921</v>
      </c>
      <c r="M3113" t="s">
        <v>458</v>
      </c>
    </row>
    <row r="3114" spans="1:13" x14ac:dyDescent="0.25">
      <c r="A3114" t="s">
        <v>716</v>
      </c>
      <c r="B3114" t="s">
        <v>477</v>
      </c>
      <c r="C3114" t="s">
        <v>243</v>
      </c>
      <c r="D3114" t="s">
        <v>360</v>
      </c>
      <c r="E3114" t="s">
        <v>270</v>
      </c>
      <c r="F3114" s="8" t="s">
        <v>428</v>
      </c>
      <c r="G3114" s="8" t="s">
        <v>429</v>
      </c>
      <c r="H3114" t="s">
        <v>315</v>
      </c>
      <c r="I3114" s="7">
        <v>0</v>
      </c>
      <c r="L3114" s="7">
        <v>4697527012</v>
      </c>
      <c r="M3114" t="s">
        <v>458</v>
      </c>
    </row>
    <row r="3115" spans="1:13" x14ac:dyDescent="0.25">
      <c r="A3115" t="s">
        <v>717</v>
      </c>
      <c r="B3115" t="s">
        <v>477</v>
      </c>
      <c r="C3115" t="s">
        <v>243</v>
      </c>
      <c r="D3115" t="s">
        <v>581</v>
      </c>
      <c r="E3115" t="s">
        <v>270</v>
      </c>
      <c r="F3115" s="8" t="s">
        <v>428</v>
      </c>
      <c r="G3115" s="8" t="s">
        <v>429</v>
      </c>
      <c r="H3115" t="s">
        <v>315</v>
      </c>
      <c r="I3115" s="7">
        <v>0</v>
      </c>
      <c r="L3115" s="7">
        <v>89940181951</v>
      </c>
      <c r="M3115" t="s">
        <v>458</v>
      </c>
    </row>
    <row r="3116" spans="1:13" x14ac:dyDescent="0.25">
      <c r="A3116" t="s">
        <v>718</v>
      </c>
      <c r="B3116" t="s">
        <v>246</v>
      </c>
      <c r="C3116" t="s">
        <v>246</v>
      </c>
      <c r="D3116" t="s">
        <v>203</v>
      </c>
      <c r="E3116" t="s">
        <v>269</v>
      </c>
      <c r="F3116" s="8" t="s">
        <v>428</v>
      </c>
      <c r="G3116" s="8" t="s">
        <v>429</v>
      </c>
      <c r="H3116" t="s">
        <v>315</v>
      </c>
      <c r="I3116" s="7">
        <v>26967365</v>
      </c>
      <c r="L3116" s="7">
        <v>42773601120</v>
      </c>
      <c r="M3116" t="s">
        <v>458</v>
      </c>
    </row>
    <row r="3117" spans="1:13" x14ac:dyDescent="0.25">
      <c r="A3117" t="s">
        <v>719</v>
      </c>
      <c r="B3117" t="s">
        <v>478</v>
      </c>
      <c r="C3117" t="s">
        <v>244</v>
      </c>
      <c r="D3117" t="s">
        <v>245</v>
      </c>
      <c r="E3117" t="s">
        <v>269</v>
      </c>
      <c r="F3117" t="s">
        <v>428</v>
      </c>
      <c r="G3117" s="8" t="s">
        <v>429</v>
      </c>
      <c r="H3117" t="s">
        <v>315</v>
      </c>
      <c r="I3117" s="7">
        <v>47834000</v>
      </c>
      <c r="L3117" s="7">
        <v>69558139000</v>
      </c>
      <c r="M3117" t="s">
        <v>458</v>
      </c>
    </row>
    <row r="3118" spans="1:13" x14ac:dyDescent="0.25">
      <c r="A3118" t="s">
        <v>720</v>
      </c>
      <c r="B3118" t="s">
        <v>478</v>
      </c>
      <c r="C3118" t="s">
        <v>244</v>
      </c>
      <c r="D3118" t="s">
        <v>460</v>
      </c>
      <c r="E3118" t="s">
        <v>269</v>
      </c>
      <c r="F3118" t="s">
        <v>428</v>
      </c>
      <c r="G3118" s="8" t="s">
        <v>429</v>
      </c>
      <c r="H3118" t="s">
        <v>315</v>
      </c>
      <c r="I3118" s="7">
        <v>0</v>
      </c>
      <c r="L3118" s="7">
        <v>40918920000</v>
      </c>
      <c r="M3118" t="s">
        <v>458</v>
      </c>
    </row>
    <row r="3119" spans="1:13" x14ac:dyDescent="0.25">
      <c r="A3119" t="s">
        <v>721</v>
      </c>
      <c r="B3119" t="s">
        <v>479</v>
      </c>
      <c r="C3119" t="s">
        <v>247</v>
      </c>
      <c r="D3119" t="s">
        <v>203</v>
      </c>
      <c r="E3119" t="s">
        <v>269</v>
      </c>
      <c r="F3119" t="s">
        <v>428</v>
      </c>
      <c r="G3119" s="8" t="s">
        <v>429</v>
      </c>
      <c r="H3119" t="s">
        <v>315</v>
      </c>
      <c r="I3119" s="7">
        <v>12710000</v>
      </c>
      <c r="L3119" s="7">
        <v>20401799000</v>
      </c>
      <c r="M3119" t="s">
        <v>458</v>
      </c>
    </row>
    <row r="3120" spans="1:13" x14ac:dyDescent="0.25">
      <c r="A3120" t="s">
        <v>722</v>
      </c>
      <c r="B3120" t="s">
        <v>480</v>
      </c>
      <c r="C3120" t="s">
        <v>268</v>
      </c>
      <c r="D3120" t="s">
        <v>203</v>
      </c>
      <c r="E3120" t="s">
        <v>269</v>
      </c>
      <c r="F3120" t="s">
        <v>428</v>
      </c>
      <c r="G3120" s="8" t="s">
        <v>429</v>
      </c>
      <c r="H3120" t="s">
        <v>315</v>
      </c>
      <c r="I3120" s="7">
        <v>0</v>
      </c>
      <c r="L3120" s="7">
        <v>14029578005</v>
      </c>
      <c r="M3120" t="s">
        <v>458</v>
      </c>
    </row>
    <row r="3121" spans="1:13" x14ac:dyDescent="0.25">
      <c r="A3121" t="s">
        <v>723</v>
      </c>
      <c r="B3121" t="s">
        <v>481</v>
      </c>
      <c r="C3121" t="s">
        <v>248</v>
      </c>
      <c r="D3121" t="s">
        <v>203</v>
      </c>
      <c r="E3121" t="s">
        <v>269</v>
      </c>
      <c r="F3121" t="s">
        <v>428</v>
      </c>
      <c r="G3121" s="8" t="s">
        <v>429</v>
      </c>
      <c r="H3121" t="s">
        <v>315</v>
      </c>
      <c r="I3121" s="7">
        <v>4276000</v>
      </c>
      <c r="L3121" s="7">
        <v>24360197000</v>
      </c>
      <c r="M3121" t="s">
        <v>458</v>
      </c>
    </row>
    <row r="3122" spans="1:13" x14ac:dyDescent="0.25">
      <c r="A3122" t="s">
        <v>724</v>
      </c>
      <c r="B3122" t="s">
        <v>482</v>
      </c>
      <c r="C3122" t="s">
        <v>249</v>
      </c>
      <c r="D3122" t="s">
        <v>203</v>
      </c>
      <c r="E3122" t="s">
        <v>269</v>
      </c>
      <c r="F3122" t="s">
        <v>428</v>
      </c>
      <c r="G3122" s="8" t="s">
        <v>429</v>
      </c>
      <c r="H3122" t="s">
        <v>315</v>
      </c>
      <c r="I3122" s="7">
        <v>0</v>
      </c>
      <c r="L3122" s="7">
        <v>91622025169</v>
      </c>
      <c r="M3122" t="s">
        <v>458</v>
      </c>
    </row>
    <row r="3123" spans="1:13" x14ac:dyDescent="0.25">
      <c r="A3123" t="s">
        <v>725</v>
      </c>
      <c r="B3123" t="s">
        <v>330</v>
      </c>
      <c r="C3123" t="s">
        <v>250</v>
      </c>
      <c r="D3123" t="s">
        <v>252</v>
      </c>
      <c r="E3123" t="s">
        <v>270</v>
      </c>
      <c r="F3123" t="s">
        <v>428</v>
      </c>
      <c r="G3123" s="8" t="s">
        <v>429</v>
      </c>
      <c r="H3123" t="s">
        <v>315</v>
      </c>
      <c r="I3123" s="7">
        <v>0</v>
      </c>
      <c r="L3123" s="7">
        <v>10772268571</v>
      </c>
      <c r="M3123" t="s">
        <v>458</v>
      </c>
    </row>
    <row r="3124" spans="1:13" x14ac:dyDescent="0.25">
      <c r="A3124" t="s">
        <v>726</v>
      </c>
      <c r="B3124" t="s">
        <v>330</v>
      </c>
      <c r="C3124" t="s">
        <v>250</v>
      </c>
      <c r="D3124" t="s">
        <v>253</v>
      </c>
      <c r="E3124" t="s">
        <v>270</v>
      </c>
      <c r="F3124" t="s">
        <v>428</v>
      </c>
      <c r="G3124" s="8" t="s">
        <v>429</v>
      </c>
      <c r="H3124" t="s">
        <v>315</v>
      </c>
      <c r="I3124" s="7">
        <v>0</v>
      </c>
      <c r="L3124" s="7">
        <v>3480752374</v>
      </c>
      <c r="M3124" t="s">
        <v>458</v>
      </c>
    </row>
    <row r="3125" spans="1:13" x14ac:dyDescent="0.25">
      <c r="A3125" t="s">
        <v>727</v>
      </c>
      <c r="B3125" t="s">
        <v>330</v>
      </c>
      <c r="C3125" t="s">
        <v>250</v>
      </c>
      <c r="D3125" t="s">
        <v>254</v>
      </c>
      <c r="E3125" t="s">
        <v>270</v>
      </c>
      <c r="F3125" t="s">
        <v>428</v>
      </c>
      <c r="G3125" s="8" t="s">
        <v>429</v>
      </c>
      <c r="H3125" t="s">
        <v>315</v>
      </c>
      <c r="I3125" s="7">
        <v>0</v>
      </c>
      <c r="L3125" s="7">
        <v>13604302435</v>
      </c>
      <c r="M3125" t="s">
        <v>458</v>
      </c>
    </row>
    <row r="3126" spans="1:13" x14ac:dyDescent="0.25">
      <c r="A3126" t="s">
        <v>728</v>
      </c>
      <c r="B3126" t="s">
        <v>330</v>
      </c>
      <c r="C3126" t="s">
        <v>250</v>
      </c>
      <c r="D3126" t="s">
        <v>633</v>
      </c>
      <c r="E3126" t="s">
        <v>269</v>
      </c>
      <c r="F3126" t="s">
        <v>428</v>
      </c>
      <c r="G3126" s="8" t="s">
        <v>429</v>
      </c>
      <c r="H3126" t="s">
        <v>315</v>
      </c>
      <c r="I3126" s="7">
        <v>3450222418</v>
      </c>
      <c r="L3126" s="7">
        <v>1140113184125</v>
      </c>
      <c r="M3126" t="s">
        <v>458</v>
      </c>
    </row>
    <row r="3127" spans="1:13" x14ac:dyDescent="0.25">
      <c r="A3127" t="s">
        <v>729</v>
      </c>
      <c r="B3127" t="s">
        <v>330</v>
      </c>
      <c r="C3127" t="s">
        <v>250</v>
      </c>
      <c r="D3127" t="s">
        <v>634</v>
      </c>
      <c r="E3127" t="s">
        <v>269</v>
      </c>
      <c r="F3127" t="s">
        <v>428</v>
      </c>
      <c r="G3127" s="8" t="s">
        <v>429</v>
      </c>
      <c r="H3127" t="s">
        <v>315</v>
      </c>
      <c r="I3127" s="7">
        <v>31173319</v>
      </c>
      <c r="L3127" s="7">
        <v>237174933919</v>
      </c>
      <c r="M3127" t="s">
        <v>458</v>
      </c>
    </row>
    <row r="3128" spans="1:13" x14ac:dyDescent="0.25">
      <c r="A3128" t="s">
        <v>730</v>
      </c>
      <c r="B3128" t="s">
        <v>330</v>
      </c>
      <c r="C3128" t="s">
        <v>250</v>
      </c>
      <c r="D3128" t="s">
        <v>599</v>
      </c>
      <c r="E3128" t="s">
        <v>270</v>
      </c>
      <c r="F3128" t="s">
        <v>428</v>
      </c>
      <c r="G3128" s="8" t="s">
        <v>429</v>
      </c>
      <c r="H3128" t="s">
        <v>315</v>
      </c>
      <c r="I3128" s="7">
        <v>0</v>
      </c>
      <c r="L3128" s="7">
        <v>49186447</v>
      </c>
      <c r="M3128" t="s">
        <v>458</v>
      </c>
    </row>
    <row r="3129" spans="1:13" x14ac:dyDescent="0.25">
      <c r="A3129" t="s">
        <v>731</v>
      </c>
      <c r="B3129" t="s">
        <v>483</v>
      </c>
      <c r="C3129" t="s">
        <v>255</v>
      </c>
      <c r="D3129" t="s">
        <v>205</v>
      </c>
      <c r="E3129" t="s">
        <v>270</v>
      </c>
      <c r="F3129" t="s">
        <v>428</v>
      </c>
      <c r="G3129" s="8" t="s">
        <v>429</v>
      </c>
      <c r="H3129" t="s">
        <v>315</v>
      </c>
      <c r="I3129" s="7">
        <v>1121822</v>
      </c>
      <c r="L3129" s="7">
        <v>6917962126</v>
      </c>
      <c r="M3129" t="s">
        <v>458</v>
      </c>
    </row>
    <row r="3130" spans="1:13" x14ac:dyDescent="0.25">
      <c r="A3130" t="s">
        <v>732</v>
      </c>
      <c r="B3130" t="s">
        <v>483</v>
      </c>
      <c r="C3130" t="s">
        <v>255</v>
      </c>
      <c r="D3130" t="s">
        <v>203</v>
      </c>
      <c r="E3130" t="s">
        <v>269</v>
      </c>
      <c r="F3130" t="s">
        <v>428</v>
      </c>
      <c r="G3130" s="8" t="s">
        <v>429</v>
      </c>
      <c r="H3130" t="s">
        <v>315</v>
      </c>
      <c r="I3130" s="7">
        <v>334209</v>
      </c>
      <c r="L3130" s="7">
        <v>2428869723</v>
      </c>
      <c r="M3130" t="s">
        <v>458</v>
      </c>
    </row>
    <row r="3131" spans="1:13" x14ac:dyDescent="0.25">
      <c r="A3131" t="s">
        <v>733</v>
      </c>
      <c r="B3131" t="s">
        <v>636</v>
      </c>
      <c r="C3131" t="s">
        <v>635</v>
      </c>
      <c r="D3131" t="s">
        <v>304</v>
      </c>
      <c r="E3131" t="s">
        <v>270</v>
      </c>
      <c r="F3131" t="s">
        <v>428</v>
      </c>
      <c r="G3131" s="8" t="s">
        <v>429</v>
      </c>
      <c r="H3131" t="s">
        <v>315</v>
      </c>
      <c r="I3131" s="7">
        <v>0</v>
      </c>
      <c r="L3131" s="7">
        <v>4565783313</v>
      </c>
      <c r="M3131" t="s">
        <v>458</v>
      </c>
    </row>
    <row r="3132" spans="1:13" x14ac:dyDescent="0.25">
      <c r="A3132" t="s">
        <v>734</v>
      </c>
      <c r="B3132" t="s">
        <v>636</v>
      </c>
      <c r="C3132" t="s">
        <v>635</v>
      </c>
      <c r="D3132" t="s">
        <v>303</v>
      </c>
      <c r="E3132" t="s">
        <v>270</v>
      </c>
      <c r="F3132" t="s">
        <v>428</v>
      </c>
      <c r="G3132" s="8" t="s">
        <v>429</v>
      </c>
      <c r="H3132" t="s">
        <v>315</v>
      </c>
      <c r="I3132" s="7">
        <v>0</v>
      </c>
      <c r="L3132" s="7">
        <v>3476303006</v>
      </c>
      <c r="M3132" t="s">
        <v>458</v>
      </c>
    </row>
    <row r="3133" spans="1:13" x14ac:dyDescent="0.25">
      <c r="A3133" t="s">
        <v>735</v>
      </c>
      <c r="B3133" t="s">
        <v>636</v>
      </c>
      <c r="C3133" t="s">
        <v>635</v>
      </c>
      <c r="D3133" t="s">
        <v>302</v>
      </c>
      <c r="E3133" t="s">
        <v>270</v>
      </c>
      <c r="F3133" t="s">
        <v>428</v>
      </c>
      <c r="G3133" s="8" t="s">
        <v>429</v>
      </c>
      <c r="H3133" t="s">
        <v>315</v>
      </c>
      <c r="I3133" s="7">
        <v>0</v>
      </c>
      <c r="L3133" s="7">
        <v>2100767205</v>
      </c>
      <c r="M3133" t="s">
        <v>458</v>
      </c>
    </row>
    <row r="3134" spans="1:13" x14ac:dyDescent="0.25">
      <c r="A3134" t="s">
        <v>736</v>
      </c>
      <c r="B3134" t="s">
        <v>636</v>
      </c>
      <c r="C3134" t="s">
        <v>635</v>
      </c>
      <c r="D3134" t="s">
        <v>205</v>
      </c>
      <c r="E3134" t="s">
        <v>270</v>
      </c>
      <c r="F3134" t="s">
        <v>428</v>
      </c>
      <c r="G3134" s="8" t="s">
        <v>429</v>
      </c>
      <c r="H3134" t="s">
        <v>315</v>
      </c>
      <c r="I3134" s="7">
        <v>37668788</v>
      </c>
      <c r="L3134" s="7">
        <v>20886055390</v>
      </c>
      <c r="M3134" t="s">
        <v>458</v>
      </c>
    </row>
    <row r="3135" spans="1:13" x14ac:dyDescent="0.25">
      <c r="A3135" t="s">
        <v>737</v>
      </c>
      <c r="B3135" t="s">
        <v>636</v>
      </c>
      <c r="C3135" t="s">
        <v>635</v>
      </c>
      <c r="D3135" t="s">
        <v>203</v>
      </c>
      <c r="E3135" t="s">
        <v>269</v>
      </c>
      <c r="F3135" t="s">
        <v>428</v>
      </c>
      <c r="G3135" s="8" t="s">
        <v>429</v>
      </c>
      <c r="H3135" t="s">
        <v>315</v>
      </c>
      <c r="I3135" s="7">
        <v>2266131175</v>
      </c>
      <c r="L3135" s="7">
        <v>1256491994424</v>
      </c>
      <c r="M3135" t="s">
        <v>458</v>
      </c>
    </row>
    <row r="3136" spans="1:13" x14ac:dyDescent="0.25">
      <c r="A3136" t="s">
        <v>738</v>
      </c>
      <c r="B3136" t="s">
        <v>484</v>
      </c>
      <c r="C3136" t="s">
        <v>256</v>
      </c>
      <c r="D3136" t="s">
        <v>208</v>
      </c>
      <c r="E3136" t="s">
        <v>270</v>
      </c>
      <c r="F3136" t="s">
        <v>428</v>
      </c>
      <c r="G3136" s="8" t="s">
        <v>429</v>
      </c>
      <c r="H3136" t="s">
        <v>315</v>
      </c>
      <c r="I3136" s="7">
        <v>0</v>
      </c>
      <c r="L3136" s="7">
        <v>429346911</v>
      </c>
      <c r="M3136" t="s">
        <v>458</v>
      </c>
    </row>
    <row r="3137" spans="1:13" x14ac:dyDescent="0.25">
      <c r="A3137" t="s">
        <v>739</v>
      </c>
      <c r="B3137" t="s">
        <v>484</v>
      </c>
      <c r="C3137" t="s">
        <v>256</v>
      </c>
      <c r="D3137" t="s">
        <v>209</v>
      </c>
      <c r="E3137" t="s">
        <v>270</v>
      </c>
      <c r="F3137" t="s">
        <v>428</v>
      </c>
      <c r="G3137" s="8" t="s">
        <v>429</v>
      </c>
      <c r="H3137" t="s">
        <v>315</v>
      </c>
      <c r="I3137" s="7">
        <v>0</v>
      </c>
      <c r="L3137" s="7">
        <v>630379359</v>
      </c>
      <c r="M3137" t="s">
        <v>458</v>
      </c>
    </row>
    <row r="3138" spans="1:13" x14ac:dyDescent="0.25">
      <c r="A3138" t="s">
        <v>740</v>
      </c>
      <c r="B3138" t="s">
        <v>484</v>
      </c>
      <c r="C3138" t="s">
        <v>256</v>
      </c>
      <c r="D3138" t="s">
        <v>203</v>
      </c>
      <c r="E3138" t="s">
        <v>269</v>
      </c>
      <c r="F3138" t="s">
        <v>428</v>
      </c>
      <c r="G3138" s="8" t="s">
        <v>429</v>
      </c>
      <c r="H3138" t="s">
        <v>315</v>
      </c>
      <c r="I3138" s="7">
        <v>173416142</v>
      </c>
      <c r="L3138" s="7">
        <v>88224453830</v>
      </c>
      <c r="M3138" t="s">
        <v>458</v>
      </c>
    </row>
    <row r="3139" spans="1:13" x14ac:dyDescent="0.25">
      <c r="A3139" t="s">
        <v>741</v>
      </c>
      <c r="B3139" t="s">
        <v>485</v>
      </c>
      <c r="C3139" t="s">
        <v>257</v>
      </c>
      <c r="D3139" t="s">
        <v>258</v>
      </c>
      <c r="E3139" t="s">
        <v>270</v>
      </c>
      <c r="F3139" t="s">
        <v>428</v>
      </c>
      <c r="G3139" s="8" t="s">
        <v>429</v>
      </c>
      <c r="H3139" t="s">
        <v>315</v>
      </c>
      <c r="I3139" s="7">
        <v>0</v>
      </c>
      <c r="L3139" s="7">
        <v>2398957441</v>
      </c>
      <c r="M3139" t="s">
        <v>458</v>
      </c>
    </row>
    <row r="3140" spans="1:13" x14ac:dyDescent="0.25">
      <c r="A3140" t="s">
        <v>742</v>
      </c>
      <c r="B3140" t="s">
        <v>485</v>
      </c>
      <c r="C3140" t="s">
        <v>257</v>
      </c>
      <c r="D3140" t="s">
        <v>259</v>
      </c>
      <c r="E3140" t="s">
        <v>270</v>
      </c>
      <c r="F3140" t="s">
        <v>428</v>
      </c>
      <c r="G3140" s="8" t="s">
        <v>429</v>
      </c>
      <c r="H3140" t="s">
        <v>315</v>
      </c>
      <c r="I3140" s="7">
        <v>0</v>
      </c>
      <c r="L3140" s="7">
        <v>87556207</v>
      </c>
      <c r="M3140" t="s">
        <v>458</v>
      </c>
    </row>
    <row r="3141" spans="1:13" x14ac:dyDescent="0.25">
      <c r="A3141" t="s">
        <v>743</v>
      </c>
      <c r="B3141" t="s">
        <v>485</v>
      </c>
      <c r="C3141" t="s">
        <v>257</v>
      </c>
      <c r="D3141" t="s">
        <v>260</v>
      </c>
      <c r="E3141" t="s">
        <v>270</v>
      </c>
      <c r="F3141" t="s">
        <v>428</v>
      </c>
      <c r="G3141" s="8" t="s">
        <v>429</v>
      </c>
      <c r="H3141" t="s">
        <v>315</v>
      </c>
      <c r="I3141" s="7">
        <v>0</v>
      </c>
      <c r="L3141" s="7">
        <v>145097351</v>
      </c>
      <c r="M3141" t="s">
        <v>458</v>
      </c>
    </row>
    <row r="3142" spans="1:13" x14ac:dyDescent="0.25">
      <c r="A3142" t="s">
        <v>744</v>
      </c>
      <c r="B3142" t="s">
        <v>485</v>
      </c>
      <c r="C3142" t="s">
        <v>257</v>
      </c>
      <c r="D3142" t="s">
        <v>261</v>
      </c>
      <c r="E3142" t="s">
        <v>270</v>
      </c>
      <c r="F3142" t="s">
        <v>428</v>
      </c>
      <c r="G3142" s="8" t="s">
        <v>429</v>
      </c>
      <c r="H3142" t="s">
        <v>315</v>
      </c>
      <c r="I3142" s="7">
        <v>0</v>
      </c>
      <c r="L3142" s="7">
        <v>88988160</v>
      </c>
      <c r="M3142" t="s">
        <v>458</v>
      </c>
    </row>
    <row r="3143" spans="1:13" x14ac:dyDescent="0.25">
      <c r="A3143" t="s">
        <v>745</v>
      </c>
      <c r="B3143" t="s">
        <v>486</v>
      </c>
      <c r="C3143" t="s">
        <v>262</v>
      </c>
      <c r="D3143" t="s">
        <v>263</v>
      </c>
      <c r="E3143" t="s">
        <v>270</v>
      </c>
      <c r="F3143" t="s">
        <v>428</v>
      </c>
      <c r="G3143" s="8" t="s">
        <v>429</v>
      </c>
      <c r="H3143" t="s">
        <v>315</v>
      </c>
      <c r="I3143" s="7">
        <v>0</v>
      </c>
      <c r="L3143" s="7">
        <v>27282552000</v>
      </c>
      <c r="M3143" t="s">
        <v>458</v>
      </c>
    </row>
    <row r="3144" spans="1:13" x14ac:dyDescent="0.25">
      <c r="A3144" t="s">
        <v>746</v>
      </c>
      <c r="B3144" t="s">
        <v>486</v>
      </c>
      <c r="C3144" t="s">
        <v>262</v>
      </c>
      <c r="D3144" t="s">
        <v>264</v>
      </c>
      <c r="E3144" t="s">
        <v>270</v>
      </c>
      <c r="F3144" t="s">
        <v>428</v>
      </c>
      <c r="G3144" s="8" t="s">
        <v>429</v>
      </c>
      <c r="H3144" t="s">
        <v>315</v>
      </c>
      <c r="I3144" s="7">
        <v>0</v>
      </c>
      <c r="L3144" s="7">
        <v>5427913000</v>
      </c>
      <c r="M3144" t="s">
        <v>458</v>
      </c>
    </row>
    <row r="3145" spans="1:13" x14ac:dyDescent="0.25">
      <c r="A3145" t="s">
        <v>747</v>
      </c>
      <c r="B3145" t="s">
        <v>486</v>
      </c>
      <c r="C3145" t="s">
        <v>262</v>
      </c>
      <c r="D3145" t="s">
        <v>265</v>
      </c>
      <c r="E3145" t="s">
        <v>270</v>
      </c>
      <c r="F3145" t="s">
        <v>428</v>
      </c>
      <c r="G3145" s="8" t="s">
        <v>429</v>
      </c>
      <c r="H3145" t="s">
        <v>315</v>
      </c>
      <c r="I3145" s="7">
        <v>0</v>
      </c>
      <c r="L3145" s="7">
        <v>950652000</v>
      </c>
      <c r="M3145" t="s">
        <v>458</v>
      </c>
    </row>
    <row r="3146" spans="1:13" x14ac:dyDescent="0.25">
      <c r="A3146" t="s">
        <v>748</v>
      </c>
      <c r="B3146" t="s">
        <v>486</v>
      </c>
      <c r="C3146" t="s">
        <v>262</v>
      </c>
      <c r="D3146" t="s">
        <v>203</v>
      </c>
      <c r="E3146" t="s">
        <v>269</v>
      </c>
      <c r="F3146" s="8" t="s">
        <v>428</v>
      </c>
      <c r="G3146" s="8" t="s">
        <v>429</v>
      </c>
      <c r="H3146" t="s">
        <v>315</v>
      </c>
      <c r="I3146" s="7">
        <v>328196000</v>
      </c>
      <c r="L3146" s="7">
        <v>134097058000</v>
      </c>
      <c r="M3146" t="s">
        <v>458</v>
      </c>
    </row>
    <row r="3147" spans="1:13" x14ac:dyDescent="0.25">
      <c r="A3147" t="s">
        <v>749</v>
      </c>
      <c r="B3147" t="s">
        <v>332</v>
      </c>
      <c r="C3147" t="s">
        <v>266</v>
      </c>
      <c r="D3147" t="s">
        <v>267</v>
      </c>
      <c r="E3147" t="s">
        <v>270</v>
      </c>
      <c r="F3147" s="8" t="s">
        <v>428</v>
      </c>
      <c r="G3147" s="8" t="s">
        <v>429</v>
      </c>
      <c r="H3147" t="s">
        <v>315</v>
      </c>
      <c r="I3147" s="7">
        <v>0</v>
      </c>
      <c r="L3147" s="7">
        <v>2421364394</v>
      </c>
      <c r="M3147" t="s">
        <v>458</v>
      </c>
    </row>
    <row r="3148" spans="1:13" x14ac:dyDescent="0.25">
      <c r="A3148" t="s">
        <v>750</v>
      </c>
      <c r="B3148" t="s">
        <v>332</v>
      </c>
      <c r="C3148" t="s">
        <v>266</v>
      </c>
      <c r="D3148" t="s">
        <v>590</v>
      </c>
      <c r="E3148" t="s">
        <v>270</v>
      </c>
      <c r="F3148" s="8" t="s">
        <v>428</v>
      </c>
      <c r="G3148" s="8" t="s">
        <v>429</v>
      </c>
      <c r="H3148" t="s">
        <v>315</v>
      </c>
      <c r="I3148" s="7">
        <v>0</v>
      </c>
      <c r="L3148" s="7">
        <v>1946905414</v>
      </c>
      <c r="M3148" t="s">
        <v>458</v>
      </c>
    </row>
    <row r="3149" spans="1:13" x14ac:dyDescent="0.25">
      <c r="A3149" t="s">
        <v>751</v>
      </c>
      <c r="B3149" t="s">
        <v>332</v>
      </c>
      <c r="C3149" t="s">
        <v>266</v>
      </c>
      <c r="D3149" t="s">
        <v>582</v>
      </c>
      <c r="E3149" t="s">
        <v>270</v>
      </c>
      <c r="F3149" s="8" t="s">
        <v>428</v>
      </c>
      <c r="G3149" s="8" t="s">
        <v>429</v>
      </c>
      <c r="H3149" t="s">
        <v>315</v>
      </c>
      <c r="I3149" s="7">
        <v>0</v>
      </c>
      <c r="L3149" s="7">
        <v>102527329</v>
      </c>
      <c r="M3149" t="s">
        <v>458</v>
      </c>
    </row>
    <row r="3150" spans="1:13" x14ac:dyDescent="0.25">
      <c r="A3150" t="s">
        <v>752</v>
      </c>
      <c r="B3150" t="s">
        <v>332</v>
      </c>
      <c r="C3150" t="s">
        <v>266</v>
      </c>
      <c r="D3150" t="s">
        <v>203</v>
      </c>
      <c r="E3150" t="s">
        <v>269</v>
      </c>
      <c r="F3150" s="8" t="s">
        <v>428</v>
      </c>
      <c r="G3150" s="8" t="s">
        <v>429</v>
      </c>
      <c r="H3150" t="s">
        <v>315</v>
      </c>
      <c r="I3150" s="7">
        <v>0</v>
      </c>
      <c r="L3150" s="7">
        <v>260926476812</v>
      </c>
      <c r="M3150" t="s">
        <v>458</v>
      </c>
    </row>
    <row r="3151" spans="1:13" x14ac:dyDescent="0.25">
      <c r="A3151" t="s">
        <v>753</v>
      </c>
      <c r="B3151" t="s">
        <v>487</v>
      </c>
      <c r="C3151" t="s">
        <v>207</v>
      </c>
      <c r="D3151" t="s">
        <v>208</v>
      </c>
      <c r="E3151" t="s">
        <v>270</v>
      </c>
      <c r="F3151" s="8" t="s">
        <v>428</v>
      </c>
      <c r="G3151" s="8" t="s">
        <v>429</v>
      </c>
      <c r="H3151" t="s">
        <v>315</v>
      </c>
      <c r="I3151" s="7">
        <v>0</v>
      </c>
      <c r="L3151" s="7">
        <v>2389556713</v>
      </c>
      <c r="M3151" t="s">
        <v>458</v>
      </c>
    </row>
    <row r="3152" spans="1:13" x14ac:dyDescent="0.25">
      <c r="A3152" t="s">
        <v>754</v>
      </c>
      <c r="B3152" t="s">
        <v>487</v>
      </c>
      <c r="C3152" t="s">
        <v>207</v>
      </c>
      <c r="D3152" t="s">
        <v>209</v>
      </c>
      <c r="E3152" t="s">
        <v>270</v>
      </c>
      <c r="F3152" t="s">
        <v>428</v>
      </c>
      <c r="G3152" s="8" t="s">
        <v>429</v>
      </c>
      <c r="H3152" t="s">
        <v>315</v>
      </c>
      <c r="I3152" s="7">
        <v>0</v>
      </c>
      <c r="L3152" s="7">
        <v>5701620841</v>
      </c>
      <c r="M3152" t="s">
        <v>458</v>
      </c>
    </row>
    <row r="3153" spans="1:13" x14ac:dyDescent="0.25">
      <c r="A3153" t="s">
        <v>755</v>
      </c>
      <c r="B3153" t="s">
        <v>487</v>
      </c>
      <c r="C3153" t="s">
        <v>207</v>
      </c>
      <c r="D3153" t="s">
        <v>210</v>
      </c>
      <c r="E3153" t="s">
        <v>270</v>
      </c>
      <c r="F3153" t="s">
        <v>428</v>
      </c>
      <c r="G3153" s="8" t="s">
        <v>429</v>
      </c>
      <c r="H3153" t="s">
        <v>315</v>
      </c>
      <c r="I3153" s="7">
        <v>0</v>
      </c>
      <c r="L3153" s="7">
        <v>326696832</v>
      </c>
      <c r="M3153" t="s">
        <v>458</v>
      </c>
    </row>
    <row r="3154" spans="1:13" x14ac:dyDescent="0.25">
      <c r="A3154" t="s">
        <v>756</v>
      </c>
      <c r="B3154" t="s">
        <v>487</v>
      </c>
      <c r="C3154" t="s">
        <v>207</v>
      </c>
      <c r="D3154" t="s">
        <v>211</v>
      </c>
      <c r="E3154" t="s">
        <v>269</v>
      </c>
      <c r="F3154" t="s">
        <v>428</v>
      </c>
      <c r="G3154" s="8" t="s">
        <v>429</v>
      </c>
      <c r="H3154" t="s">
        <v>315</v>
      </c>
      <c r="I3154" s="7">
        <v>1336811233</v>
      </c>
      <c r="L3154" s="7">
        <v>370042694916</v>
      </c>
      <c r="M3154" t="s">
        <v>458</v>
      </c>
    </row>
    <row r="3155" spans="1:13" x14ac:dyDescent="0.25">
      <c r="A3155" t="s">
        <v>757</v>
      </c>
      <c r="B3155" t="s">
        <v>487</v>
      </c>
      <c r="C3155" t="s">
        <v>207</v>
      </c>
      <c r="D3155" t="s">
        <v>385</v>
      </c>
      <c r="E3155" t="s">
        <v>270</v>
      </c>
      <c r="F3155" t="s">
        <v>428</v>
      </c>
      <c r="G3155" s="8" t="s">
        <v>429</v>
      </c>
      <c r="H3155" t="s">
        <v>315</v>
      </c>
      <c r="I3155" s="7">
        <v>0</v>
      </c>
      <c r="L3155" s="7">
        <v>777116048</v>
      </c>
      <c r="M3155" t="s">
        <v>458</v>
      </c>
    </row>
    <row r="3156" spans="1:13" x14ac:dyDescent="0.25">
      <c r="A3156" t="s">
        <v>665</v>
      </c>
      <c r="B3156" t="s">
        <v>469</v>
      </c>
      <c r="C3156" t="s">
        <v>212</v>
      </c>
      <c r="D3156" t="s">
        <v>213</v>
      </c>
      <c r="E3156" t="s">
        <v>270</v>
      </c>
      <c r="F3156" t="s">
        <v>449</v>
      </c>
      <c r="G3156" s="8" t="s">
        <v>450</v>
      </c>
      <c r="H3156" t="s">
        <v>444</v>
      </c>
      <c r="I3156" s="7">
        <v>0</v>
      </c>
      <c r="L3156" s="7">
        <v>1209774000</v>
      </c>
      <c r="M3156" t="s">
        <v>458</v>
      </c>
    </row>
    <row r="3157" spans="1:13" x14ac:dyDescent="0.25">
      <c r="A3157" t="s">
        <v>666</v>
      </c>
      <c r="B3157" t="s">
        <v>469</v>
      </c>
      <c r="C3157" t="s">
        <v>212</v>
      </c>
      <c r="D3157" t="s">
        <v>214</v>
      </c>
      <c r="E3157" t="s">
        <v>270</v>
      </c>
      <c r="F3157" t="s">
        <v>449</v>
      </c>
      <c r="G3157" s="8" t="s">
        <v>450</v>
      </c>
      <c r="H3157" t="s">
        <v>444</v>
      </c>
      <c r="I3157" s="7">
        <v>0</v>
      </c>
      <c r="L3157" s="7">
        <v>10185099000</v>
      </c>
      <c r="M3157" t="s">
        <v>458</v>
      </c>
    </row>
    <row r="3158" spans="1:13" x14ac:dyDescent="0.25">
      <c r="A3158" t="s">
        <v>667</v>
      </c>
      <c r="B3158" t="s">
        <v>469</v>
      </c>
      <c r="C3158" t="s">
        <v>212</v>
      </c>
      <c r="D3158" t="s">
        <v>370</v>
      </c>
      <c r="E3158" t="s">
        <v>270</v>
      </c>
      <c r="F3158" t="s">
        <v>449</v>
      </c>
      <c r="G3158" s="8" t="s">
        <v>450</v>
      </c>
      <c r="H3158" t="s">
        <v>444</v>
      </c>
      <c r="I3158" s="7">
        <v>0</v>
      </c>
      <c r="L3158" s="7">
        <v>7250762000</v>
      </c>
      <c r="M3158" t="s">
        <v>458</v>
      </c>
    </row>
    <row r="3159" spans="1:13" x14ac:dyDescent="0.25">
      <c r="A3159" t="s">
        <v>668</v>
      </c>
      <c r="B3159" t="s">
        <v>469</v>
      </c>
      <c r="C3159" t="s">
        <v>212</v>
      </c>
      <c r="D3159" t="s">
        <v>365</v>
      </c>
      <c r="E3159" t="s">
        <v>270</v>
      </c>
      <c r="F3159" t="s">
        <v>449</v>
      </c>
      <c r="G3159" s="8" t="s">
        <v>450</v>
      </c>
      <c r="H3159" t="s">
        <v>444</v>
      </c>
      <c r="I3159" s="7">
        <v>0</v>
      </c>
      <c r="L3159" s="7">
        <v>22153880000</v>
      </c>
      <c r="M3159" t="s">
        <v>458</v>
      </c>
    </row>
    <row r="3160" spans="1:13" x14ac:dyDescent="0.25">
      <c r="A3160" t="s">
        <v>669</v>
      </c>
      <c r="B3160" t="s">
        <v>469</v>
      </c>
      <c r="C3160" t="s">
        <v>212</v>
      </c>
      <c r="D3160" t="s">
        <v>364</v>
      </c>
      <c r="E3160" t="s">
        <v>270</v>
      </c>
      <c r="F3160" t="s">
        <v>449</v>
      </c>
      <c r="G3160" s="8" t="s">
        <v>450</v>
      </c>
      <c r="H3160" t="s">
        <v>444</v>
      </c>
      <c r="I3160" s="7">
        <v>0</v>
      </c>
      <c r="L3160" s="7">
        <v>31842258000</v>
      </c>
      <c r="M3160" t="s">
        <v>458</v>
      </c>
    </row>
    <row r="3161" spans="1:13" x14ac:dyDescent="0.25">
      <c r="A3161" t="s">
        <v>670</v>
      </c>
      <c r="B3161" t="s">
        <v>469</v>
      </c>
      <c r="C3161" t="s">
        <v>212</v>
      </c>
      <c r="D3161" t="s">
        <v>573</v>
      </c>
      <c r="E3161" t="s">
        <v>270</v>
      </c>
      <c r="F3161" t="s">
        <v>449</v>
      </c>
      <c r="G3161" s="8" t="s">
        <v>450</v>
      </c>
      <c r="H3161" t="s">
        <v>444</v>
      </c>
      <c r="I3161" s="7">
        <v>0</v>
      </c>
      <c r="L3161" s="7">
        <v>16763779000</v>
      </c>
      <c r="M3161" t="s">
        <v>458</v>
      </c>
    </row>
    <row r="3162" spans="1:13" x14ac:dyDescent="0.25">
      <c r="A3162" t="s">
        <v>671</v>
      </c>
      <c r="B3162" t="s">
        <v>469</v>
      </c>
      <c r="C3162" t="s">
        <v>212</v>
      </c>
      <c r="D3162" t="s">
        <v>362</v>
      </c>
      <c r="E3162" t="s">
        <v>270</v>
      </c>
      <c r="F3162" t="s">
        <v>449</v>
      </c>
      <c r="G3162" s="8" t="s">
        <v>450</v>
      </c>
      <c r="H3162" t="s">
        <v>444</v>
      </c>
      <c r="I3162" s="7">
        <v>0</v>
      </c>
      <c r="L3162" s="7">
        <v>58491556000</v>
      </c>
      <c r="M3162" t="s">
        <v>458</v>
      </c>
    </row>
    <row r="3163" spans="1:13" x14ac:dyDescent="0.25">
      <c r="A3163" t="s">
        <v>672</v>
      </c>
      <c r="B3163" t="s">
        <v>470</v>
      </c>
      <c r="C3163" t="s">
        <v>292</v>
      </c>
      <c r="D3163" t="s">
        <v>307</v>
      </c>
      <c r="E3163" t="s">
        <v>270</v>
      </c>
      <c r="F3163" t="s">
        <v>449</v>
      </c>
      <c r="G3163" s="8" t="s">
        <v>450</v>
      </c>
      <c r="H3163" t="s">
        <v>444</v>
      </c>
      <c r="I3163" s="7">
        <v>0</v>
      </c>
      <c r="L3163" s="7">
        <v>9764336905</v>
      </c>
      <c r="M3163" t="s">
        <v>458</v>
      </c>
    </row>
    <row r="3164" spans="1:13" x14ac:dyDescent="0.25">
      <c r="A3164" t="s">
        <v>673</v>
      </c>
      <c r="B3164" t="s">
        <v>470</v>
      </c>
      <c r="C3164" t="s">
        <v>292</v>
      </c>
      <c r="D3164" t="s">
        <v>206</v>
      </c>
      <c r="E3164" t="s">
        <v>270</v>
      </c>
      <c r="F3164" t="s">
        <v>449</v>
      </c>
      <c r="G3164" s="8" t="s">
        <v>450</v>
      </c>
      <c r="H3164" t="s">
        <v>444</v>
      </c>
      <c r="I3164" s="7">
        <v>0</v>
      </c>
      <c r="L3164" s="7">
        <v>5411649516</v>
      </c>
      <c r="M3164" t="s">
        <v>458</v>
      </c>
    </row>
    <row r="3165" spans="1:13" x14ac:dyDescent="0.25">
      <c r="A3165" t="s">
        <v>674</v>
      </c>
      <c r="B3165" t="s">
        <v>470</v>
      </c>
      <c r="C3165" t="s">
        <v>292</v>
      </c>
      <c r="D3165" t="s">
        <v>203</v>
      </c>
      <c r="E3165" t="s">
        <v>269</v>
      </c>
      <c r="F3165" t="s">
        <v>449</v>
      </c>
      <c r="G3165" s="8" t="s">
        <v>450</v>
      </c>
      <c r="H3165" t="s">
        <v>444</v>
      </c>
      <c r="I3165" s="7">
        <v>0</v>
      </c>
      <c r="L3165" s="7">
        <v>599483569520</v>
      </c>
      <c r="M3165" t="s">
        <v>458</v>
      </c>
    </row>
    <row r="3166" spans="1:13" x14ac:dyDescent="0.25">
      <c r="A3166" t="s">
        <v>675</v>
      </c>
      <c r="B3166" t="s">
        <v>470</v>
      </c>
      <c r="C3166" t="s">
        <v>292</v>
      </c>
      <c r="D3166" t="s">
        <v>306</v>
      </c>
      <c r="E3166" t="s">
        <v>270</v>
      </c>
      <c r="F3166" t="s">
        <v>449</v>
      </c>
      <c r="G3166" s="8" t="s">
        <v>450</v>
      </c>
      <c r="H3166" t="s">
        <v>444</v>
      </c>
      <c r="I3166" s="7">
        <v>0</v>
      </c>
      <c r="L3166" s="7">
        <v>9122399685</v>
      </c>
      <c r="M3166" t="s">
        <v>458</v>
      </c>
    </row>
    <row r="3167" spans="1:13" x14ac:dyDescent="0.25">
      <c r="A3167" t="s">
        <v>676</v>
      </c>
      <c r="B3167" t="s">
        <v>331</v>
      </c>
      <c r="C3167" t="s">
        <v>215</v>
      </c>
      <c r="D3167" t="s">
        <v>251</v>
      </c>
      <c r="E3167" t="s">
        <v>269</v>
      </c>
      <c r="F3167" t="s">
        <v>449</v>
      </c>
      <c r="G3167" s="8" t="s">
        <v>450</v>
      </c>
      <c r="H3167" t="s">
        <v>444</v>
      </c>
      <c r="I3167" s="7">
        <v>0</v>
      </c>
      <c r="L3167" s="7">
        <v>310261377494</v>
      </c>
      <c r="M3167" t="s">
        <v>458</v>
      </c>
    </row>
    <row r="3168" spans="1:13" x14ac:dyDescent="0.25">
      <c r="A3168" t="s">
        <v>677</v>
      </c>
      <c r="B3168" t="s">
        <v>331</v>
      </c>
      <c r="C3168" t="s">
        <v>215</v>
      </c>
      <c r="D3168" t="s">
        <v>216</v>
      </c>
      <c r="E3168" t="s">
        <v>269</v>
      </c>
      <c r="F3168" t="s">
        <v>449</v>
      </c>
      <c r="G3168" s="8" t="s">
        <v>450</v>
      </c>
      <c r="H3168" t="s">
        <v>444</v>
      </c>
      <c r="I3168" s="7">
        <v>0</v>
      </c>
      <c r="L3168" s="7">
        <v>15226914126</v>
      </c>
      <c r="M3168" t="s">
        <v>458</v>
      </c>
    </row>
    <row r="3169" spans="1:13" x14ac:dyDescent="0.25">
      <c r="A3169" t="s">
        <v>678</v>
      </c>
      <c r="B3169" t="s">
        <v>331</v>
      </c>
      <c r="C3169" t="s">
        <v>215</v>
      </c>
      <c r="D3169" t="s">
        <v>217</v>
      </c>
      <c r="E3169" t="s">
        <v>269</v>
      </c>
      <c r="F3169" t="s">
        <v>449</v>
      </c>
      <c r="G3169" s="8" t="s">
        <v>450</v>
      </c>
      <c r="H3169" t="s">
        <v>444</v>
      </c>
      <c r="I3169" s="7">
        <v>0</v>
      </c>
      <c r="L3169" s="7">
        <v>67671087956</v>
      </c>
      <c r="M3169" t="s">
        <v>458</v>
      </c>
    </row>
    <row r="3170" spans="1:13" x14ac:dyDescent="0.25">
      <c r="A3170" t="s">
        <v>679</v>
      </c>
      <c r="B3170" t="s">
        <v>333</v>
      </c>
      <c r="C3170" t="s">
        <v>533</v>
      </c>
      <c r="D3170" t="s">
        <v>203</v>
      </c>
      <c r="E3170" t="s">
        <v>269</v>
      </c>
      <c r="F3170" t="s">
        <v>449</v>
      </c>
      <c r="G3170" s="8" t="s">
        <v>450</v>
      </c>
      <c r="H3170" t="s">
        <v>444</v>
      </c>
      <c r="I3170" s="7">
        <v>0</v>
      </c>
      <c r="L3170" s="7">
        <v>60695593000</v>
      </c>
      <c r="M3170" t="s">
        <v>458</v>
      </c>
    </row>
    <row r="3171" spans="1:13" x14ac:dyDescent="0.25">
      <c r="A3171" t="s">
        <v>680</v>
      </c>
      <c r="B3171" t="s">
        <v>471</v>
      </c>
      <c r="C3171" t="s">
        <v>219</v>
      </c>
      <c r="D3171" t="s">
        <v>203</v>
      </c>
      <c r="E3171" t="s">
        <v>269</v>
      </c>
      <c r="F3171" t="s">
        <v>449</v>
      </c>
      <c r="G3171" s="8" t="s">
        <v>450</v>
      </c>
      <c r="H3171" t="s">
        <v>444</v>
      </c>
      <c r="I3171" s="7">
        <v>0</v>
      </c>
      <c r="L3171" s="7">
        <v>278736778404</v>
      </c>
      <c r="M3171" t="s">
        <v>458</v>
      </c>
    </row>
    <row r="3172" spans="1:13" x14ac:dyDescent="0.25">
      <c r="A3172" t="s">
        <v>681</v>
      </c>
      <c r="B3172" t="s">
        <v>471</v>
      </c>
      <c r="C3172" t="s">
        <v>219</v>
      </c>
      <c r="D3172" t="s">
        <v>457</v>
      </c>
      <c r="E3172" t="s">
        <v>270</v>
      </c>
      <c r="F3172" t="s">
        <v>449</v>
      </c>
      <c r="G3172" s="8" t="s">
        <v>450</v>
      </c>
      <c r="H3172" t="s">
        <v>444</v>
      </c>
      <c r="I3172" s="7">
        <v>0</v>
      </c>
      <c r="L3172" s="7">
        <v>150706287</v>
      </c>
      <c r="M3172" t="s">
        <v>458</v>
      </c>
    </row>
    <row r="3173" spans="1:13" x14ac:dyDescent="0.25">
      <c r="A3173" t="s">
        <v>682</v>
      </c>
      <c r="B3173" t="s">
        <v>471</v>
      </c>
      <c r="C3173" t="s">
        <v>219</v>
      </c>
      <c r="D3173" t="s">
        <v>381</v>
      </c>
      <c r="E3173" t="s">
        <v>270</v>
      </c>
      <c r="F3173" t="s">
        <v>449</v>
      </c>
      <c r="G3173" s="8" t="s">
        <v>450</v>
      </c>
      <c r="H3173" t="s">
        <v>444</v>
      </c>
      <c r="I3173" s="7">
        <v>0</v>
      </c>
      <c r="L3173" s="7">
        <v>1331924172</v>
      </c>
      <c r="M3173" t="s">
        <v>458</v>
      </c>
    </row>
    <row r="3174" spans="1:13" x14ac:dyDescent="0.25">
      <c r="A3174" t="s">
        <v>683</v>
      </c>
      <c r="B3174" t="s">
        <v>472</v>
      </c>
      <c r="C3174" t="s">
        <v>220</v>
      </c>
      <c r="D3174" t="s">
        <v>221</v>
      </c>
      <c r="E3174" t="s">
        <v>270</v>
      </c>
      <c r="F3174" t="s">
        <v>449</v>
      </c>
      <c r="G3174" s="8" t="s">
        <v>450</v>
      </c>
      <c r="H3174" t="s">
        <v>444</v>
      </c>
      <c r="I3174" s="7">
        <v>0</v>
      </c>
      <c r="L3174" s="7">
        <v>210379447000</v>
      </c>
      <c r="M3174" t="s">
        <v>458</v>
      </c>
    </row>
    <row r="3175" spans="1:13" x14ac:dyDescent="0.25">
      <c r="A3175" t="s">
        <v>684</v>
      </c>
      <c r="B3175" t="s">
        <v>472</v>
      </c>
      <c r="C3175" t="s">
        <v>220</v>
      </c>
      <c r="D3175" t="s">
        <v>222</v>
      </c>
      <c r="E3175" t="s">
        <v>270</v>
      </c>
      <c r="F3175" t="s">
        <v>449</v>
      </c>
      <c r="G3175" s="8" t="s">
        <v>450</v>
      </c>
      <c r="H3175" t="s">
        <v>444</v>
      </c>
      <c r="I3175" s="7">
        <v>0</v>
      </c>
      <c r="L3175" s="7">
        <v>35195197000</v>
      </c>
      <c r="M3175" t="s">
        <v>458</v>
      </c>
    </row>
    <row r="3176" spans="1:13" x14ac:dyDescent="0.25">
      <c r="A3176" t="s">
        <v>685</v>
      </c>
      <c r="B3176" t="s">
        <v>472</v>
      </c>
      <c r="C3176" t="s">
        <v>220</v>
      </c>
      <c r="D3176" t="s">
        <v>223</v>
      </c>
      <c r="E3176" t="s">
        <v>270</v>
      </c>
      <c r="F3176" t="s">
        <v>449</v>
      </c>
      <c r="G3176" s="8" t="s">
        <v>450</v>
      </c>
      <c r="H3176" t="s">
        <v>444</v>
      </c>
      <c r="I3176" s="7">
        <v>0</v>
      </c>
      <c r="L3176" s="7">
        <v>54187851000</v>
      </c>
      <c r="M3176" t="s">
        <v>458</v>
      </c>
    </row>
    <row r="3177" spans="1:13" x14ac:dyDescent="0.25">
      <c r="A3177" t="s">
        <v>686</v>
      </c>
      <c r="B3177" t="s">
        <v>472</v>
      </c>
      <c r="C3177" t="s">
        <v>220</v>
      </c>
      <c r="D3177" t="s">
        <v>224</v>
      </c>
      <c r="E3177" t="s">
        <v>270</v>
      </c>
      <c r="F3177" t="s">
        <v>449</v>
      </c>
      <c r="G3177" s="8" t="s">
        <v>450</v>
      </c>
      <c r="H3177" t="s">
        <v>444</v>
      </c>
      <c r="I3177" s="7">
        <v>0</v>
      </c>
      <c r="L3177" s="7">
        <v>3835522000</v>
      </c>
      <c r="M3177" t="s">
        <v>458</v>
      </c>
    </row>
    <row r="3178" spans="1:13" x14ac:dyDescent="0.25">
      <c r="A3178" t="s">
        <v>687</v>
      </c>
      <c r="B3178" t="s">
        <v>472</v>
      </c>
      <c r="C3178" t="s">
        <v>220</v>
      </c>
      <c r="D3178" t="s">
        <v>305</v>
      </c>
      <c r="E3178" t="s">
        <v>270</v>
      </c>
      <c r="F3178" t="s">
        <v>449</v>
      </c>
      <c r="G3178" s="8" t="s">
        <v>450</v>
      </c>
      <c r="H3178" t="s">
        <v>444</v>
      </c>
      <c r="I3178" s="7">
        <v>0</v>
      </c>
      <c r="L3178" s="7">
        <v>0</v>
      </c>
      <c r="M3178" t="s">
        <v>458</v>
      </c>
    </row>
    <row r="3179" spans="1:13" x14ac:dyDescent="0.25">
      <c r="A3179" t="s">
        <v>688</v>
      </c>
      <c r="B3179" t="s">
        <v>472</v>
      </c>
      <c r="C3179" t="s">
        <v>220</v>
      </c>
      <c r="D3179" t="s">
        <v>203</v>
      </c>
      <c r="E3179" t="s">
        <v>269</v>
      </c>
      <c r="F3179" t="s">
        <v>449</v>
      </c>
      <c r="G3179" s="8" t="s">
        <v>450</v>
      </c>
      <c r="H3179" t="s">
        <v>444</v>
      </c>
      <c r="I3179" s="7">
        <v>0</v>
      </c>
      <c r="L3179" s="7">
        <v>150910896000</v>
      </c>
      <c r="M3179" t="s">
        <v>458</v>
      </c>
    </row>
    <row r="3180" spans="1:13" x14ac:dyDescent="0.25">
      <c r="A3180" t="s">
        <v>689</v>
      </c>
      <c r="B3180" t="s">
        <v>473</v>
      </c>
      <c r="C3180" t="s">
        <v>225</v>
      </c>
      <c r="D3180" t="s">
        <v>366</v>
      </c>
      <c r="E3180" t="s">
        <v>270</v>
      </c>
      <c r="F3180" t="s">
        <v>449</v>
      </c>
      <c r="G3180" s="8" t="s">
        <v>450</v>
      </c>
      <c r="H3180" t="s">
        <v>444</v>
      </c>
      <c r="I3180" s="7">
        <v>0</v>
      </c>
      <c r="L3180" s="7">
        <v>3439632410</v>
      </c>
      <c r="M3180" t="s">
        <v>458</v>
      </c>
    </row>
    <row r="3181" spans="1:13" x14ac:dyDescent="0.25">
      <c r="A3181" t="s">
        <v>690</v>
      </c>
      <c r="B3181" t="s">
        <v>473</v>
      </c>
      <c r="C3181" t="s">
        <v>225</v>
      </c>
      <c r="D3181" t="s">
        <v>367</v>
      </c>
      <c r="E3181" t="s">
        <v>270</v>
      </c>
      <c r="F3181" t="s">
        <v>449</v>
      </c>
      <c r="G3181" s="8" t="s">
        <v>450</v>
      </c>
      <c r="H3181" t="s">
        <v>444</v>
      </c>
      <c r="I3181" s="7">
        <v>0</v>
      </c>
      <c r="L3181" s="7">
        <v>3601903742</v>
      </c>
      <c r="M3181" t="s">
        <v>458</v>
      </c>
    </row>
    <row r="3182" spans="1:13" x14ac:dyDescent="0.25">
      <c r="A3182" t="s">
        <v>691</v>
      </c>
      <c r="B3182" t="s">
        <v>473</v>
      </c>
      <c r="C3182" t="s">
        <v>225</v>
      </c>
      <c r="D3182" t="s">
        <v>373</v>
      </c>
      <c r="E3182" t="s">
        <v>270</v>
      </c>
      <c r="F3182" t="s">
        <v>449</v>
      </c>
      <c r="G3182" s="8" t="s">
        <v>450</v>
      </c>
      <c r="H3182" t="s">
        <v>444</v>
      </c>
      <c r="I3182" s="7">
        <v>0</v>
      </c>
      <c r="L3182" s="7">
        <v>2032897322</v>
      </c>
      <c r="M3182" t="s">
        <v>458</v>
      </c>
    </row>
    <row r="3183" spans="1:13" x14ac:dyDescent="0.25">
      <c r="A3183" t="s">
        <v>692</v>
      </c>
      <c r="B3183" t="s">
        <v>473</v>
      </c>
      <c r="C3183" t="s">
        <v>225</v>
      </c>
      <c r="D3183" t="s">
        <v>203</v>
      </c>
      <c r="E3183" t="s">
        <v>269</v>
      </c>
      <c r="F3183" t="s">
        <v>449</v>
      </c>
      <c r="G3183" s="8" t="s">
        <v>450</v>
      </c>
      <c r="H3183" t="s">
        <v>444</v>
      </c>
      <c r="I3183" s="7">
        <v>26077000</v>
      </c>
      <c r="L3183" s="7">
        <v>983182712065</v>
      </c>
      <c r="M3183" t="s">
        <v>458</v>
      </c>
    </row>
    <row r="3184" spans="1:13" x14ac:dyDescent="0.25">
      <c r="A3184" t="s">
        <v>693</v>
      </c>
      <c r="B3184" t="s">
        <v>474</v>
      </c>
      <c r="C3184" t="s">
        <v>226</v>
      </c>
      <c r="D3184" t="s">
        <v>227</v>
      </c>
      <c r="E3184" t="s">
        <v>270</v>
      </c>
      <c r="F3184" t="s">
        <v>449</v>
      </c>
      <c r="G3184" s="8" t="s">
        <v>450</v>
      </c>
      <c r="H3184" t="s">
        <v>444</v>
      </c>
      <c r="I3184" s="7">
        <v>0</v>
      </c>
      <c r="L3184" s="7">
        <v>1565286544</v>
      </c>
      <c r="M3184" t="s">
        <v>458</v>
      </c>
    </row>
    <row r="3185" spans="1:13" x14ac:dyDescent="0.25">
      <c r="A3185" t="s">
        <v>694</v>
      </c>
      <c r="B3185" t="s">
        <v>474</v>
      </c>
      <c r="C3185" t="s">
        <v>226</v>
      </c>
      <c r="D3185" t="s">
        <v>301</v>
      </c>
      <c r="E3185" t="s">
        <v>270</v>
      </c>
      <c r="F3185" t="s">
        <v>449</v>
      </c>
      <c r="G3185" s="8" t="s">
        <v>450</v>
      </c>
      <c r="H3185" t="s">
        <v>444</v>
      </c>
      <c r="I3185" s="7">
        <v>0</v>
      </c>
      <c r="L3185" s="7">
        <v>4154359457</v>
      </c>
      <c r="M3185" t="s">
        <v>458</v>
      </c>
    </row>
    <row r="3186" spans="1:13" x14ac:dyDescent="0.25">
      <c r="A3186" t="s">
        <v>695</v>
      </c>
      <c r="B3186" t="s">
        <v>474</v>
      </c>
      <c r="C3186" t="s">
        <v>226</v>
      </c>
      <c r="D3186" t="s">
        <v>229</v>
      </c>
      <c r="E3186" t="s">
        <v>270</v>
      </c>
      <c r="F3186" t="s">
        <v>449</v>
      </c>
      <c r="G3186" s="8" t="s">
        <v>450</v>
      </c>
      <c r="H3186" t="s">
        <v>444</v>
      </c>
      <c r="I3186" s="7">
        <v>0</v>
      </c>
      <c r="L3186" s="7">
        <v>4178737190</v>
      </c>
      <c r="M3186" t="s">
        <v>458</v>
      </c>
    </row>
    <row r="3187" spans="1:13" x14ac:dyDescent="0.25">
      <c r="A3187" t="s">
        <v>696</v>
      </c>
      <c r="B3187" t="s">
        <v>474</v>
      </c>
      <c r="C3187" t="s">
        <v>226</v>
      </c>
      <c r="D3187" t="s">
        <v>230</v>
      </c>
      <c r="E3187" t="s">
        <v>270</v>
      </c>
      <c r="F3187" t="s">
        <v>449</v>
      </c>
      <c r="G3187" s="8" t="s">
        <v>450</v>
      </c>
      <c r="H3187" t="s">
        <v>444</v>
      </c>
      <c r="I3187" s="7">
        <v>0</v>
      </c>
      <c r="L3187" s="7">
        <v>46078829939</v>
      </c>
      <c r="M3187" t="s">
        <v>458</v>
      </c>
    </row>
    <row r="3188" spans="1:13" x14ac:dyDescent="0.25">
      <c r="A3188" t="s">
        <v>697</v>
      </c>
      <c r="B3188" t="s">
        <v>474</v>
      </c>
      <c r="C3188" t="s">
        <v>226</v>
      </c>
      <c r="D3188" t="s">
        <v>231</v>
      </c>
      <c r="E3188" t="s">
        <v>270</v>
      </c>
      <c r="F3188" t="s">
        <v>449</v>
      </c>
      <c r="G3188" s="8" t="s">
        <v>450</v>
      </c>
      <c r="H3188" t="s">
        <v>444</v>
      </c>
      <c r="I3188" s="7">
        <v>0</v>
      </c>
      <c r="L3188" s="7">
        <v>733170416</v>
      </c>
      <c r="M3188" t="s">
        <v>458</v>
      </c>
    </row>
    <row r="3189" spans="1:13" x14ac:dyDescent="0.25">
      <c r="A3189" t="s">
        <v>698</v>
      </c>
      <c r="B3189" t="s">
        <v>474</v>
      </c>
      <c r="C3189" t="s">
        <v>226</v>
      </c>
      <c r="D3189" t="s">
        <v>232</v>
      </c>
      <c r="E3189" t="s">
        <v>270</v>
      </c>
      <c r="F3189" t="s">
        <v>449</v>
      </c>
      <c r="G3189" s="8" t="s">
        <v>450</v>
      </c>
      <c r="H3189" t="s">
        <v>444</v>
      </c>
      <c r="I3189" s="7">
        <v>0</v>
      </c>
      <c r="L3189" s="7">
        <v>4596812359</v>
      </c>
      <c r="M3189" t="s">
        <v>458</v>
      </c>
    </row>
    <row r="3190" spans="1:13" x14ac:dyDescent="0.25">
      <c r="A3190" t="s">
        <v>699</v>
      </c>
      <c r="B3190" t="s">
        <v>474</v>
      </c>
      <c r="C3190" t="s">
        <v>226</v>
      </c>
      <c r="D3190" t="s">
        <v>233</v>
      </c>
      <c r="E3190" t="s">
        <v>270</v>
      </c>
      <c r="F3190" t="s">
        <v>449</v>
      </c>
      <c r="G3190" s="8" t="s">
        <v>450</v>
      </c>
      <c r="H3190" t="s">
        <v>444</v>
      </c>
      <c r="I3190" s="7">
        <v>0</v>
      </c>
      <c r="L3190" s="7">
        <v>6739103718</v>
      </c>
      <c r="M3190" t="s">
        <v>458</v>
      </c>
    </row>
    <row r="3191" spans="1:13" x14ac:dyDescent="0.25">
      <c r="A3191" t="s">
        <v>700</v>
      </c>
      <c r="B3191" t="s">
        <v>474</v>
      </c>
      <c r="C3191" t="s">
        <v>226</v>
      </c>
      <c r="D3191" t="s">
        <v>234</v>
      </c>
      <c r="E3191" t="s">
        <v>270</v>
      </c>
      <c r="F3191" t="s">
        <v>449</v>
      </c>
      <c r="G3191" s="8" t="s">
        <v>450</v>
      </c>
      <c r="H3191" t="s">
        <v>444</v>
      </c>
      <c r="I3191" s="7">
        <v>0</v>
      </c>
      <c r="L3191" s="7">
        <v>8239367205</v>
      </c>
      <c r="M3191" t="s">
        <v>458</v>
      </c>
    </row>
    <row r="3192" spans="1:13" x14ac:dyDescent="0.25">
      <c r="A3192" t="s">
        <v>701</v>
      </c>
      <c r="B3192" t="s">
        <v>474</v>
      </c>
      <c r="C3192" t="s">
        <v>226</v>
      </c>
      <c r="D3192" t="s">
        <v>235</v>
      </c>
      <c r="E3192" t="s">
        <v>270</v>
      </c>
      <c r="F3192" t="s">
        <v>449</v>
      </c>
      <c r="G3192" s="8" t="s">
        <v>450</v>
      </c>
      <c r="H3192" t="s">
        <v>444</v>
      </c>
      <c r="I3192" s="7">
        <v>0</v>
      </c>
      <c r="L3192" s="7">
        <v>7955312120</v>
      </c>
      <c r="M3192" t="s">
        <v>458</v>
      </c>
    </row>
    <row r="3193" spans="1:13" x14ac:dyDescent="0.25">
      <c r="A3193" t="s">
        <v>702</v>
      </c>
      <c r="B3193" t="s">
        <v>474</v>
      </c>
      <c r="C3193" t="s">
        <v>226</v>
      </c>
      <c r="D3193" t="s">
        <v>570</v>
      </c>
      <c r="E3193" t="s">
        <v>270</v>
      </c>
      <c r="F3193" s="8" t="s">
        <v>449</v>
      </c>
      <c r="G3193" s="8" t="s">
        <v>450</v>
      </c>
      <c r="H3193" t="s">
        <v>444</v>
      </c>
      <c r="I3193" s="7">
        <v>0</v>
      </c>
      <c r="L3193" s="7">
        <v>186808058</v>
      </c>
      <c r="M3193" t="s">
        <v>458</v>
      </c>
    </row>
    <row r="3194" spans="1:13" x14ac:dyDescent="0.25">
      <c r="A3194" t="s">
        <v>703</v>
      </c>
      <c r="B3194" t="s">
        <v>475</v>
      </c>
      <c r="C3194" t="s">
        <v>236</v>
      </c>
      <c r="D3194" t="s">
        <v>628</v>
      </c>
      <c r="E3194" t="s">
        <v>270</v>
      </c>
      <c r="F3194" s="8" t="s">
        <v>449</v>
      </c>
      <c r="G3194" s="8" t="s">
        <v>450</v>
      </c>
      <c r="H3194" t="s">
        <v>444</v>
      </c>
      <c r="I3194" s="7">
        <v>0</v>
      </c>
      <c r="L3194" s="7">
        <v>33391986272</v>
      </c>
      <c r="M3194" t="s">
        <v>458</v>
      </c>
    </row>
    <row r="3195" spans="1:13" x14ac:dyDescent="0.25">
      <c r="A3195" t="s">
        <v>704</v>
      </c>
      <c r="B3195" t="s">
        <v>475</v>
      </c>
      <c r="C3195" t="s">
        <v>236</v>
      </c>
      <c r="D3195" t="s">
        <v>629</v>
      </c>
      <c r="E3195" t="s">
        <v>270</v>
      </c>
      <c r="F3195" s="8" t="s">
        <v>449</v>
      </c>
      <c r="G3195" s="8" t="s">
        <v>450</v>
      </c>
      <c r="H3195" t="s">
        <v>444</v>
      </c>
      <c r="I3195" s="7">
        <v>0</v>
      </c>
      <c r="L3195" s="7">
        <v>28433897982</v>
      </c>
      <c r="M3195" t="s">
        <v>458</v>
      </c>
    </row>
    <row r="3196" spans="1:13" x14ac:dyDescent="0.25">
      <c r="A3196" t="s">
        <v>705</v>
      </c>
      <c r="B3196" t="s">
        <v>475</v>
      </c>
      <c r="C3196" t="s">
        <v>236</v>
      </c>
      <c r="D3196" t="s">
        <v>630</v>
      </c>
      <c r="E3196" t="s">
        <v>270</v>
      </c>
      <c r="F3196" s="8" t="s">
        <v>449</v>
      </c>
      <c r="G3196" s="8" t="s">
        <v>450</v>
      </c>
      <c r="H3196" t="s">
        <v>444</v>
      </c>
      <c r="I3196" s="7">
        <v>0</v>
      </c>
      <c r="L3196" s="7">
        <v>41655996484</v>
      </c>
      <c r="M3196" t="s">
        <v>458</v>
      </c>
    </row>
    <row r="3197" spans="1:13" x14ac:dyDescent="0.25">
      <c r="A3197" t="s">
        <v>706</v>
      </c>
      <c r="B3197" t="s">
        <v>475</v>
      </c>
      <c r="C3197" t="s">
        <v>236</v>
      </c>
      <c r="D3197" t="s">
        <v>631</v>
      </c>
      <c r="E3197" t="s">
        <v>270</v>
      </c>
      <c r="F3197" s="8" t="s">
        <v>449</v>
      </c>
      <c r="G3197" s="8" t="s">
        <v>450</v>
      </c>
      <c r="H3197" t="s">
        <v>444</v>
      </c>
      <c r="I3197" s="7">
        <v>0</v>
      </c>
      <c r="L3197" s="7">
        <v>17683096128</v>
      </c>
      <c r="M3197" t="s">
        <v>458</v>
      </c>
    </row>
    <row r="3198" spans="1:13" x14ac:dyDescent="0.25">
      <c r="A3198" t="s">
        <v>707</v>
      </c>
      <c r="B3198" t="s">
        <v>475</v>
      </c>
      <c r="C3198" t="s">
        <v>236</v>
      </c>
      <c r="D3198" t="s">
        <v>632</v>
      </c>
      <c r="E3198" t="s">
        <v>269</v>
      </c>
      <c r="F3198" s="8" t="s">
        <v>449</v>
      </c>
      <c r="G3198" s="8" t="s">
        <v>450</v>
      </c>
      <c r="H3198" t="s">
        <v>444</v>
      </c>
      <c r="I3198" s="7">
        <v>0</v>
      </c>
      <c r="L3198" s="7">
        <v>38791266538</v>
      </c>
      <c r="M3198" t="s">
        <v>458</v>
      </c>
    </row>
    <row r="3199" spans="1:13" x14ac:dyDescent="0.25">
      <c r="A3199" t="s">
        <v>708</v>
      </c>
      <c r="B3199" t="s">
        <v>476</v>
      </c>
      <c r="C3199" t="s">
        <v>237</v>
      </c>
      <c r="D3199" t="s">
        <v>242</v>
      </c>
      <c r="E3199" t="s">
        <v>270</v>
      </c>
      <c r="F3199" t="s">
        <v>449</v>
      </c>
      <c r="G3199" s="8" t="s">
        <v>450</v>
      </c>
      <c r="H3199" t="s">
        <v>444</v>
      </c>
      <c r="I3199" s="7">
        <v>0</v>
      </c>
      <c r="L3199" s="7">
        <v>77422761</v>
      </c>
      <c r="M3199" t="s">
        <v>458</v>
      </c>
    </row>
    <row r="3200" spans="1:13" x14ac:dyDescent="0.25">
      <c r="A3200" t="s">
        <v>709</v>
      </c>
      <c r="B3200" t="s">
        <v>476</v>
      </c>
      <c r="C3200" t="s">
        <v>237</v>
      </c>
      <c r="D3200" t="s">
        <v>228</v>
      </c>
      <c r="E3200" t="s">
        <v>270</v>
      </c>
      <c r="F3200" t="s">
        <v>449</v>
      </c>
      <c r="G3200" s="8" t="s">
        <v>450</v>
      </c>
      <c r="H3200" t="s">
        <v>444</v>
      </c>
      <c r="I3200" s="7">
        <v>0</v>
      </c>
      <c r="L3200" s="7">
        <v>2672173342</v>
      </c>
      <c r="M3200" t="s">
        <v>458</v>
      </c>
    </row>
    <row r="3201" spans="1:13" x14ac:dyDescent="0.25">
      <c r="A3201" t="s">
        <v>710</v>
      </c>
      <c r="B3201" t="s">
        <v>476</v>
      </c>
      <c r="C3201" t="s">
        <v>237</v>
      </c>
      <c r="D3201" t="s">
        <v>464</v>
      </c>
      <c r="E3201" t="s">
        <v>270</v>
      </c>
      <c r="F3201" t="s">
        <v>449</v>
      </c>
      <c r="G3201" s="8" t="s">
        <v>450</v>
      </c>
      <c r="H3201" t="s">
        <v>444</v>
      </c>
      <c r="I3201" s="7">
        <v>0</v>
      </c>
      <c r="L3201" s="7">
        <v>1120256617</v>
      </c>
      <c r="M3201" t="s">
        <v>458</v>
      </c>
    </row>
    <row r="3202" spans="1:13" x14ac:dyDescent="0.25">
      <c r="A3202" t="s">
        <v>711</v>
      </c>
      <c r="B3202" t="s">
        <v>476</v>
      </c>
      <c r="C3202" t="s">
        <v>237</v>
      </c>
      <c r="D3202" t="s">
        <v>238</v>
      </c>
      <c r="E3202" t="s">
        <v>270</v>
      </c>
      <c r="F3202" t="s">
        <v>449</v>
      </c>
      <c r="G3202" s="8" t="s">
        <v>450</v>
      </c>
      <c r="H3202" t="s">
        <v>444</v>
      </c>
      <c r="I3202" s="7">
        <v>0</v>
      </c>
      <c r="L3202" s="7">
        <v>858542993</v>
      </c>
      <c r="M3202" t="s">
        <v>458</v>
      </c>
    </row>
    <row r="3203" spans="1:13" x14ac:dyDescent="0.25">
      <c r="A3203" t="s">
        <v>712</v>
      </c>
      <c r="B3203" t="s">
        <v>476</v>
      </c>
      <c r="C3203" t="s">
        <v>237</v>
      </c>
      <c r="D3203" t="s">
        <v>239</v>
      </c>
      <c r="E3203" t="s">
        <v>270</v>
      </c>
      <c r="F3203" t="s">
        <v>449</v>
      </c>
      <c r="G3203" s="8" t="s">
        <v>450</v>
      </c>
      <c r="H3203" t="s">
        <v>444</v>
      </c>
      <c r="I3203" s="7">
        <v>0</v>
      </c>
      <c r="L3203" s="7">
        <v>857579764</v>
      </c>
      <c r="M3203" t="s">
        <v>458</v>
      </c>
    </row>
    <row r="3204" spans="1:13" x14ac:dyDescent="0.25">
      <c r="A3204" t="s">
        <v>713</v>
      </c>
      <c r="B3204" t="s">
        <v>476</v>
      </c>
      <c r="C3204" t="s">
        <v>237</v>
      </c>
      <c r="D3204" t="s">
        <v>240</v>
      </c>
      <c r="E3204" t="s">
        <v>270</v>
      </c>
      <c r="F3204" t="s">
        <v>449</v>
      </c>
      <c r="G3204" s="8" t="s">
        <v>450</v>
      </c>
      <c r="H3204" t="s">
        <v>444</v>
      </c>
      <c r="I3204" s="7">
        <v>0</v>
      </c>
      <c r="L3204" s="7">
        <v>93471759</v>
      </c>
      <c r="M3204" t="s">
        <v>458</v>
      </c>
    </row>
    <row r="3205" spans="1:13" x14ac:dyDescent="0.25">
      <c r="A3205" t="s">
        <v>714</v>
      </c>
      <c r="B3205" t="s">
        <v>476</v>
      </c>
      <c r="C3205" t="s">
        <v>237</v>
      </c>
      <c r="D3205" t="s">
        <v>241</v>
      </c>
      <c r="E3205" t="s">
        <v>270</v>
      </c>
      <c r="F3205" t="s">
        <v>449</v>
      </c>
      <c r="G3205" s="8" t="s">
        <v>450</v>
      </c>
      <c r="H3205" t="s">
        <v>444</v>
      </c>
      <c r="I3205" s="7">
        <v>0</v>
      </c>
      <c r="L3205" s="7">
        <v>53446428</v>
      </c>
      <c r="M3205" t="s">
        <v>458</v>
      </c>
    </row>
    <row r="3206" spans="1:13" x14ac:dyDescent="0.25">
      <c r="A3206" t="s">
        <v>715</v>
      </c>
      <c r="B3206" t="s">
        <v>477</v>
      </c>
      <c r="C3206" t="s">
        <v>243</v>
      </c>
      <c r="D3206" t="s">
        <v>378</v>
      </c>
      <c r="E3206" t="s">
        <v>270</v>
      </c>
      <c r="F3206" t="s">
        <v>449</v>
      </c>
      <c r="G3206" s="8" t="s">
        <v>450</v>
      </c>
      <c r="H3206" t="s">
        <v>444</v>
      </c>
      <c r="I3206" s="7">
        <v>0</v>
      </c>
      <c r="L3206" s="7">
        <v>3795039921</v>
      </c>
      <c r="M3206" t="s">
        <v>458</v>
      </c>
    </row>
    <row r="3207" spans="1:13" x14ac:dyDescent="0.25">
      <c r="A3207" t="s">
        <v>716</v>
      </c>
      <c r="B3207" t="s">
        <v>477</v>
      </c>
      <c r="C3207" t="s">
        <v>243</v>
      </c>
      <c r="D3207" t="s">
        <v>360</v>
      </c>
      <c r="E3207" t="s">
        <v>270</v>
      </c>
      <c r="F3207" t="s">
        <v>449</v>
      </c>
      <c r="G3207" s="8" t="s">
        <v>450</v>
      </c>
      <c r="H3207" t="s">
        <v>444</v>
      </c>
      <c r="I3207" s="7">
        <v>0</v>
      </c>
      <c r="L3207" s="7">
        <v>4697527012</v>
      </c>
      <c r="M3207" t="s">
        <v>458</v>
      </c>
    </row>
    <row r="3208" spans="1:13" x14ac:dyDescent="0.25">
      <c r="A3208" t="s">
        <v>717</v>
      </c>
      <c r="B3208" t="s">
        <v>477</v>
      </c>
      <c r="C3208" t="s">
        <v>243</v>
      </c>
      <c r="D3208" t="s">
        <v>581</v>
      </c>
      <c r="E3208" t="s">
        <v>270</v>
      </c>
      <c r="F3208" t="s">
        <v>449</v>
      </c>
      <c r="G3208" s="8" t="s">
        <v>450</v>
      </c>
      <c r="H3208" t="s">
        <v>444</v>
      </c>
      <c r="I3208" s="7">
        <v>0</v>
      </c>
      <c r="L3208" s="7">
        <v>89940181951</v>
      </c>
      <c r="M3208" t="s">
        <v>458</v>
      </c>
    </row>
    <row r="3209" spans="1:13" x14ac:dyDescent="0.25">
      <c r="A3209" t="s">
        <v>718</v>
      </c>
      <c r="B3209" t="s">
        <v>246</v>
      </c>
      <c r="C3209" t="s">
        <v>246</v>
      </c>
      <c r="D3209" t="s">
        <v>203</v>
      </c>
      <c r="E3209" t="s">
        <v>269</v>
      </c>
      <c r="F3209" t="s">
        <v>449</v>
      </c>
      <c r="G3209" s="8" t="s">
        <v>450</v>
      </c>
      <c r="H3209" t="s">
        <v>444</v>
      </c>
      <c r="I3209" s="7">
        <v>0</v>
      </c>
      <c r="L3209" s="7">
        <v>42773601120</v>
      </c>
      <c r="M3209" t="s">
        <v>458</v>
      </c>
    </row>
    <row r="3210" spans="1:13" x14ac:dyDescent="0.25">
      <c r="A3210" t="s">
        <v>719</v>
      </c>
      <c r="B3210" t="s">
        <v>478</v>
      </c>
      <c r="C3210" t="s">
        <v>244</v>
      </c>
      <c r="D3210" t="s">
        <v>245</v>
      </c>
      <c r="E3210" t="s">
        <v>269</v>
      </c>
      <c r="F3210" t="s">
        <v>449</v>
      </c>
      <c r="G3210" s="8" t="s">
        <v>450</v>
      </c>
      <c r="H3210" t="s">
        <v>444</v>
      </c>
      <c r="I3210" s="7">
        <v>0</v>
      </c>
      <c r="L3210" s="7">
        <v>69558139000</v>
      </c>
      <c r="M3210" t="s">
        <v>458</v>
      </c>
    </row>
    <row r="3211" spans="1:13" x14ac:dyDescent="0.25">
      <c r="A3211" t="s">
        <v>720</v>
      </c>
      <c r="B3211" t="s">
        <v>478</v>
      </c>
      <c r="C3211" t="s">
        <v>244</v>
      </c>
      <c r="D3211" t="s">
        <v>460</v>
      </c>
      <c r="E3211" t="s">
        <v>269</v>
      </c>
      <c r="F3211" t="s">
        <v>449</v>
      </c>
      <c r="G3211" s="8" t="s">
        <v>450</v>
      </c>
      <c r="H3211" t="s">
        <v>444</v>
      </c>
      <c r="I3211" s="7">
        <v>0</v>
      </c>
      <c r="L3211" s="7">
        <v>40918920000</v>
      </c>
      <c r="M3211" t="s">
        <v>458</v>
      </c>
    </row>
    <row r="3212" spans="1:13" x14ac:dyDescent="0.25">
      <c r="A3212" t="s">
        <v>721</v>
      </c>
      <c r="B3212" t="s">
        <v>479</v>
      </c>
      <c r="C3212" t="s">
        <v>247</v>
      </c>
      <c r="D3212" t="s">
        <v>203</v>
      </c>
      <c r="E3212" t="s">
        <v>269</v>
      </c>
      <c r="F3212" t="s">
        <v>449</v>
      </c>
      <c r="G3212" s="8" t="s">
        <v>450</v>
      </c>
      <c r="H3212" t="s">
        <v>444</v>
      </c>
      <c r="I3212" s="7">
        <v>0</v>
      </c>
      <c r="L3212" s="7">
        <v>20401799000</v>
      </c>
      <c r="M3212" t="s">
        <v>458</v>
      </c>
    </row>
    <row r="3213" spans="1:13" x14ac:dyDescent="0.25">
      <c r="A3213" t="s">
        <v>722</v>
      </c>
      <c r="B3213" t="s">
        <v>480</v>
      </c>
      <c r="C3213" t="s">
        <v>268</v>
      </c>
      <c r="D3213" t="s">
        <v>203</v>
      </c>
      <c r="E3213" t="s">
        <v>269</v>
      </c>
      <c r="F3213" t="s">
        <v>449</v>
      </c>
      <c r="G3213" s="8" t="s">
        <v>450</v>
      </c>
      <c r="H3213" t="s">
        <v>444</v>
      </c>
      <c r="I3213" s="7">
        <v>0</v>
      </c>
      <c r="L3213" s="7">
        <v>14029578005</v>
      </c>
      <c r="M3213" t="s">
        <v>458</v>
      </c>
    </row>
    <row r="3214" spans="1:13" x14ac:dyDescent="0.25">
      <c r="A3214" t="s">
        <v>723</v>
      </c>
      <c r="B3214" t="s">
        <v>481</v>
      </c>
      <c r="C3214" t="s">
        <v>248</v>
      </c>
      <c r="D3214" t="s">
        <v>203</v>
      </c>
      <c r="E3214" t="s">
        <v>269</v>
      </c>
      <c r="F3214" t="s">
        <v>449</v>
      </c>
      <c r="G3214" s="8" t="s">
        <v>450</v>
      </c>
      <c r="H3214" t="s">
        <v>444</v>
      </c>
      <c r="I3214" s="7">
        <v>0</v>
      </c>
      <c r="L3214" s="7">
        <v>24360197000</v>
      </c>
      <c r="M3214" t="s">
        <v>458</v>
      </c>
    </row>
    <row r="3215" spans="1:13" x14ac:dyDescent="0.25">
      <c r="A3215" t="s">
        <v>724</v>
      </c>
      <c r="B3215" t="s">
        <v>482</v>
      </c>
      <c r="C3215" t="s">
        <v>249</v>
      </c>
      <c r="D3215" t="s">
        <v>203</v>
      </c>
      <c r="E3215" t="s">
        <v>269</v>
      </c>
      <c r="F3215" t="s">
        <v>449</v>
      </c>
      <c r="G3215" s="8" t="s">
        <v>450</v>
      </c>
      <c r="H3215" t="s">
        <v>444</v>
      </c>
      <c r="I3215" s="7">
        <v>0</v>
      </c>
      <c r="L3215" s="7">
        <v>91622025169</v>
      </c>
      <c r="M3215" t="s">
        <v>458</v>
      </c>
    </row>
    <row r="3216" spans="1:13" x14ac:dyDescent="0.25">
      <c r="A3216" t="s">
        <v>725</v>
      </c>
      <c r="B3216" t="s">
        <v>330</v>
      </c>
      <c r="C3216" t="s">
        <v>250</v>
      </c>
      <c r="D3216" t="s">
        <v>252</v>
      </c>
      <c r="E3216" t="s">
        <v>270</v>
      </c>
      <c r="F3216" t="s">
        <v>449</v>
      </c>
      <c r="G3216" s="8" t="s">
        <v>450</v>
      </c>
      <c r="H3216" t="s">
        <v>444</v>
      </c>
      <c r="I3216" s="7">
        <v>0</v>
      </c>
      <c r="L3216" s="7">
        <v>10772268571</v>
      </c>
      <c r="M3216" t="s">
        <v>458</v>
      </c>
    </row>
    <row r="3217" spans="1:13" x14ac:dyDescent="0.25">
      <c r="A3217" t="s">
        <v>726</v>
      </c>
      <c r="B3217" t="s">
        <v>330</v>
      </c>
      <c r="C3217" t="s">
        <v>250</v>
      </c>
      <c r="D3217" t="s">
        <v>253</v>
      </c>
      <c r="E3217" t="s">
        <v>270</v>
      </c>
      <c r="F3217" s="8" t="s">
        <v>449</v>
      </c>
      <c r="G3217" s="8" t="s">
        <v>450</v>
      </c>
      <c r="H3217" t="s">
        <v>444</v>
      </c>
      <c r="I3217" s="7">
        <v>0</v>
      </c>
      <c r="L3217" s="7">
        <v>3480752374</v>
      </c>
      <c r="M3217" t="s">
        <v>458</v>
      </c>
    </row>
    <row r="3218" spans="1:13" x14ac:dyDescent="0.25">
      <c r="A3218" t="s">
        <v>727</v>
      </c>
      <c r="B3218" t="s">
        <v>330</v>
      </c>
      <c r="C3218" t="s">
        <v>250</v>
      </c>
      <c r="D3218" t="s">
        <v>254</v>
      </c>
      <c r="E3218" t="s">
        <v>270</v>
      </c>
      <c r="F3218" s="8" t="s">
        <v>449</v>
      </c>
      <c r="G3218" s="8" t="s">
        <v>450</v>
      </c>
      <c r="H3218" t="s">
        <v>444</v>
      </c>
      <c r="I3218" s="7">
        <v>0</v>
      </c>
      <c r="L3218" s="7">
        <v>13604302435</v>
      </c>
      <c r="M3218" t="s">
        <v>458</v>
      </c>
    </row>
    <row r="3219" spans="1:13" x14ac:dyDescent="0.25">
      <c r="A3219" t="s">
        <v>728</v>
      </c>
      <c r="B3219" t="s">
        <v>330</v>
      </c>
      <c r="C3219" t="s">
        <v>250</v>
      </c>
      <c r="D3219" t="s">
        <v>633</v>
      </c>
      <c r="E3219" t="s">
        <v>269</v>
      </c>
      <c r="F3219" s="8" t="s">
        <v>449</v>
      </c>
      <c r="G3219" s="8" t="s">
        <v>450</v>
      </c>
      <c r="H3219" t="s">
        <v>444</v>
      </c>
      <c r="I3219" s="7">
        <v>0</v>
      </c>
      <c r="L3219" s="7">
        <v>1140113184125</v>
      </c>
      <c r="M3219" t="s">
        <v>458</v>
      </c>
    </row>
    <row r="3220" spans="1:13" x14ac:dyDescent="0.25">
      <c r="A3220" t="s">
        <v>729</v>
      </c>
      <c r="B3220" t="s">
        <v>330</v>
      </c>
      <c r="C3220" t="s">
        <v>250</v>
      </c>
      <c r="D3220" t="s">
        <v>634</v>
      </c>
      <c r="E3220" t="s">
        <v>269</v>
      </c>
      <c r="F3220" s="8" t="s">
        <v>449</v>
      </c>
      <c r="G3220" s="8" t="s">
        <v>450</v>
      </c>
      <c r="H3220" t="s">
        <v>444</v>
      </c>
      <c r="I3220" s="7">
        <v>0</v>
      </c>
      <c r="L3220" s="7">
        <v>237174933919</v>
      </c>
      <c r="M3220" t="s">
        <v>458</v>
      </c>
    </row>
    <row r="3221" spans="1:13" x14ac:dyDescent="0.25">
      <c r="A3221" t="s">
        <v>730</v>
      </c>
      <c r="B3221" t="s">
        <v>330</v>
      </c>
      <c r="C3221" t="s">
        <v>250</v>
      </c>
      <c r="D3221" t="s">
        <v>599</v>
      </c>
      <c r="E3221" t="s">
        <v>270</v>
      </c>
      <c r="F3221" s="8" t="s">
        <v>449</v>
      </c>
      <c r="G3221" s="8" t="s">
        <v>450</v>
      </c>
      <c r="H3221" t="s">
        <v>444</v>
      </c>
      <c r="I3221" s="7">
        <v>0</v>
      </c>
      <c r="L3221" s="7">
        <v>49186447</v>
      </c>
      <c r="M3221" t="s">
        <v>458</v>
      </c>
    </row>
    <row r="3222" spans="1:13" x14ac:dyDescent="0.25">
      <c r="A3222" t="s">
        <v>731</v>
      </c>
      <c r="B3222" t="s">
        <v>483</v>
      </c>
      <c r="C3222" t="s">
        <v>255</v>
      </c>
      <c r="D3222" t="s">
        <v>205</v>
      </c>
      <c r="E3222" t="s">
        <v>270</v>
      </c>
      <c r="F3222" s="8" t="s">
        <v>449</v>
      </c>
      <c r="G3222" s="8" t="s">
        <v>450</v>
      </c>
      <c r="H3222" t="s">
        <v>444</v>
      </c>
      <c r="I3222" s="7">
        <v>0</v>
      </c>
      <c r="L3222" s="7">
        <v>6917962126</v>
      </c>
      <c r="M3222" t="s">
        <v>458</v>
      </c>
    </row>
    <row r="3223" spans="1:13" x14ac:dyDescent="0.25">
      <c r="A3223" t="s">
        <v>732</v>
      </c>
      <c r="B3223" t="s">
        <v>483</v>
      </c>
      <c r="C3223" t="s">
        <v>255</v>
      </c>
      <c r="D3223" t="s">
        <v>203</v>
      </c>
      <c r="E3223" t="s">
        <v>269</v>
      </c>
      <c r="F3223" t="s">
        <v>449</v>
      </c>
      <c r="G3223" s="8" t="s">
        <v>450</v>
      </c>
      <c r="H3223" t="s">
        <v>444</v>
      </c>
      <c r="I3223" s="7">
        <v>0</v>
      </c>
      <c r="L3223" s="7">
        <v>2428869723</v>
      </c>
      <c r="M3223" t="s">
        <v>458</v>
      </c>
    </row>
    <row r="3224" spans="1:13" x14ac:dyDescent="0.25">
      <c r="A3224" t="s">
        <v>733</v>
      </c>
      <c r="B3224" t="s">
        <v>636</v>
      </c>
      <c r="C3224" t="s">
        <v>635</v>
      </c>
      <c r="D3224" t="s">
        <v>304</v>
      </c>
      <c r="E3224" t="s">
        <v>270</v>
      </c>
      <c r="F3224" t="s">
        <v>449</v>
      </c>
      <c r="G3224" s="8" t="s">
        <v>450</v>
      </c>
      <c r="H3224" t="s">
        <v>444</v>
      </c>
      <c r="I3224" s="7">
        <v>0</v>
      </c>
      <c r="L3224" s="7">
        <v>4565783313</v>
      </c>
      <c r="M3224" t="s">
        <v>458</v>
      </c>
    </row>
    <row r="3225" spans="1:13" x14ac:dyDescent="0.25">
      <c r="A3225" t="s">
        <v>734</v>
      </c>
      <c r="B3225" t="s">
        <v>636</v>
      </c>
      <c r="C3225" t="s">
        <v>635</v>
      </c>
      <c r="D3225" t="s">
        <v>303</v>
      </c>
      <c r="E3225" t="s">
        <v>270</v>
      </c>
      <c r="F3225" t="s">
        <v>449</v>
      </c>
      <c r="G3225" s="8" t="s">
        <v>450</v>
      </c>
      <c r="H3225" t="s">
        <v>444</v>
      </c>
      <c r="I3225" s="7">
        <v>0</v>
      </c>
      <c r="L3225" s="7">
        <v>3476303006</v>
      </c>
      <c r="M3225" t="s">
        <v>458</v>
      </c>
    </row>
    <row r="3226" spans="1:13" x14ac:dyDescent="0.25">
      <c r="A3226" t="s">
        <v>735</v>
      </c>
      <c r="B3226" t="s">
        <v>636</v>
      </c>
      <c r="C3226" t="s">
        <v>635</v>
      </c>
      <c r="D3226" t="s">
        <v>302</v>
      </c>
      <c r="E3226" t="s">
        <v>270</v>
      </c>
      <c r="F3226" t="s">
        <v>449</v>
      </c>
      <c r="G3226" s="8" t="s">
        <v>450</v>
      </c>
      <c r="H3226" t="s">
        <v>444</v>
      </c>
      <c r="I3226" s="7">
        <v>0</v>
      </c>
      <c r="L3226" s="7">
        <v>2100767205</v>
      </c>
      <c r="M3226" t="s">
        <v>458</v>
      </c>
    </row>
    <row r="3227" spans="1:13" x14ac:dyDescent="0.25">
      <c r="A3227" t="s">
        <v>736</v>
      </c>
      <c r="B3227" t="s">
        <v>636</v>
      </c>
      <c r="C3227" t="s">
        <v>635</v>
      </c>
      <c r="D3227" t="s">
        <v>205</v>
      </c>
      <c r="E3227" t="s">
        <v>270</v>
      </c>
      <c r="F3227" t="s">
        <v>449</v>
      </c>
      <c r="G3227" s="8" t="s">
        <v>450</v>
      </c>
      <c r="H3227" t="s">
        <v>444</v>
      </c>
      <c r="I3227" s="7">
        <v>0</v>
      </c>
      <c r="L3227" s="7">
        <v>20886055390</v>
      </c>
      <c r="M3227" t="s">
        <v>458</v>
      </c>
    </row>
    <row r="3228" spans="1:13" x14ac:dyDescent="0.25">
      <c r="A3228" t="s">
        <v>737</v>
      </c>
      <c r="B3228" t="s">
        <v>636</v>
      </c>
      <c r="C3228" t="s">
        <v>635</v>
      </c>
      <c r="D3228" t="s">
        <v>203</v>
      </c>
      <c r="E3228" t="s">
        <v>269</v>
      </c>
      <c r="F3228" t="s">
        <v>449</v>
      </c>
      <c r="G3228" s="8" t="s">
        <v>450</v>
      </c>
      <c r="H3228" t="s">
        <v>444</v>
      </c>
      <c r="I3228" s="7">
        <v>0</v>
      </c>
      <c r="L3228" s="7">
        <v>1256491994424</v>
      </c>
      <c r="M3228" t="s">
        <v>458</v>
      </c>
    </row>
    <row r="3229" spans="1:13" x14ac:dyDescent="0.25">
      <c r="A3229" t="s">
        <v>738</v>
      </c>
      <c r="B3229" t="s">
        <v>484</v>
      </c>
      <c r="C3229" t="s">
        <v>256</v>
      </c>
      <c r="D3229" t="s">
        <v>208</v>
      </c>
      <c r="E3229" t="s">
        <v>270</v>
      </c>
      <c r="F3229" t="s">
        <v>449</v>
      </c>
      <c r="G3229" s="8" t="s">
        <v>450</v>
      </c>
      <c r="H3229" t="s">
        <v>444</v>
      </c>
      <c r="I3229" s="7">
        <v>0</v>
      </c>
      <c r="L3229" s="7">
        <v>429346911</v>
      </c>
      <c r="M3229" t="s">
        <v>458</v>
      </c>
    </row>
    <row r="3230" spans="1:13" x14ac:dyDescent="0.25">
      <c r="A3230" t="s">
        <v>739</v>
      </c>
      <c r="B3230" t="s">
        <v>484</v>
      </c>
      <c r="C3230" t="s">
        <v>256</v>
      </c>
      <c r="D3230" t="s">
        <v>209</v>
      </c>
      <c r="E3230" t="s">
        <v>270</v>
      </c>
      <c r="F3230" t="s">
        <v>449</v>
      </c>
      <c r="G3230" s="8" t="s">
        <v>450</v>
      </c>
      <c r="H3230" t="s">
        <v>444</v>
      </c>
      <c r="I3230" s="7">
        <v>0</v>
      </c>
      <c r="L3230" s="7">
        <v>630379359</v>
      </c>
      <c r="M3230" t="s">
        <v>458</v>
      </c>
    </row>
    <row r="3231" spans="1:13" x14ac:dyDescent="0.25">
      <c r="A3231" t="s">
        <v>740</v>
      </c>
      <c r="B3231" t="s">
        <v>484</v>
      </c>
      <c r="C3231" t="s">
        <v>256</v>
      </c>
      <c r="D3231" t="s">
        <v>203</v>
      </c>
      <c r="E3231" t="s">
        <v>269</v>
      </c>
      <c r="F3231" t="s">
        <v>449</v>
      </c>
      <c r="G3231" s="8" t="s">
        <v>450</v>
      </c>
      <c r="H3231" t="s">
        <v>444</v>
      </c>
      <c r="I3231" s="7">
        <v>0</v>
      </c>
      <c r="L3231" s="7">
        <v>88224453830</v>
      </c>
      <c r="M3231" t="s">
        <v>458</v>
      </c>
    </row>
    <row r="3232" spans="1:13" x14ac:dyDescent="0.25">
      <c r="A3232" t="s">
        <v>741</v>
      </c>
      <c r="B3232" t="s">
        <v>485</v>
      </c>
      <c r="C3232" t="s">
        <v>257</v>
      </c>
      <c r="D3232" t="s">
        <v>258</v>
      </c>
      <c r="E3232" t="s">
        <v>270</v>
      </c>
      <c r="F3232" t="s">
        <v>449</v>
      </c>
      <c r="G3232" s="8" t="s">
        <v>450</v>
      </c>
      <c r="H3232" t="s">
        <v>444</v>
      </c>
      <c r="I3232" s="7">
        <v>0</v>
      </c>
      <c r="L3232" s="7">
        <v>2398957441</v>
      </c>
      <c r="M3232" t="s">
        <v>458</v>
      </c>
    </row>
    <row r="3233" spans="1:13" x14ac:dyDescent="0.25">
      <c r="A3233" t="s">
        <v>742</v>
      </c>
      <c r="B3233" t="s">
        <v>485</v>
      </c>
      <c r="C3233" t="s">
        <v>257</v>
      </c>
      <c r="D3233" t="s">
        <v>259</v>
      </c>
      <c r="E3233" t="s">
        <v>270</v>
      </c>
      <c r="F3233" t="s">
        <v>449</v>
      </c>
      <c r="G3233" s="8" t="s">
        <v>450</v>
      </c>
      <c r="H3233" t="s">
        <v>444</v>
      </c>
      <c r="I3233" s="7">
        <v>0</v>
      </c>
      <c r="L3233" s="7">
        <v>87556207</v>
      </c>
      <c r="M3233" t="s">
        <v>458</v>
      </c>
    </row>
    <row r="3234" spans="1:13" x14ac:dyDescent="0.25">
      <c r="A3234" t="s">
        <v>743</v>
      </c>
      <c r="B3234" t="s">
        <v>485</v>
      </c>
      <c r="C3234" t="s">
        <v>257</v>
      </c>
      <c r="D3234" t="s">
        <v>260</v>
      </c>
      <c r="E3234" t="s">
        <v>270</v>
      </c>
      <c r="F3234" t="s">
        <v>449</v>
      </c>
      <c r="G3234" s="8" t="s">
        <v>450</v>
      </c>
      <c r="H3234" t="s">
        <v>444</v>
      </c>
      <c r="I3234" s="7">
        <v>0</v>
      </c>
      <c r="L3234" s="7">
        <v>145097351</v>
      </c>
      <c r="M3234" t="s">
        <v>458</v>
      </c>
    </row>
    <row r="3235" spans="1:13" x14ac:dyDescent="0.25">
      <c r="A3235" t="s">
        <v>744</v>
      </c>
      <c r="B3235" t="s">
        <v>485</v>
      </c>
      <c r="C3235" t="s">
        <v>257</v>
      </c>
      <c r="D3235" t="s">
        <v>261</v>
      </c>
      <c r="E3235" t="s">
        <v>270</v>
      </c>
      <c r="F3235" t="s">
        <v>449</v>
      </c>
      <c r="G3235" s="8" t="s">
        <v>450</v>
      </c>
      <c r="H3235" t="s">
        <v>444</v>
      </c>
      <c r="I3235" s="7">
        <v>0</v>
      </c>
      <c r="L3235" s="7">
        <v>88988160</v>
      </c>
      <c r="M3235" t="s">
        <v>458</v>
      </c>
    </row>
    <row r="3236" spans="1:13" x14ac:dyDescent="0.25">
      <c r="A3236" t="s">
        <v>749</v>
      </c>
      <c r="B3236" t="s">
        <v>332</v>
      </c>
      <c r="C3236" t="s">
        <v>266</v>
      </c>
      <c r="D3236" t="s">
        <v>267</v>
      </c>
      <c r="E3236" t="s">
        <v>270</v>
      </c>
      <c r="F3236" t="s">
        <v>449</v>
      </c>
      <c r="G3236" s="8" t="s">
        <v>450</v>
      </c>
      <c r="H3236" t="s">
        <v>444</v>
      </c>
      <c r="I3236" s="7">
        <v>0</v>
      </c>
      <c r="L3236" s="7">
        <v>2421364394</v>
      </c>
      <c r="M3236" t="s">
        <v>458</v>
      </c>
    </row>
    <row r="3237" spans="1:13" x14ac:dyDescent="0.25">
      <c r="A3237" t="s">
        <v>750</v>
      </c>
      <c r="B3237" t="s">
        <v>332</v>
      </c>
      <c r="C3237" t="s">
        <v>266</v>
      </c>
      <c r="D3237" t="s">
        <v>590</v>
      </c>
      <c r="E3237" t="s">
        <v>270</v>
      </c>
      <c r="F3237" t="s">
        <v>449</v>
      </c>
      <c r="G3237" s="8" t="s">
        <v>450</v>
      </c>
      <c r="H3237" t="s">
        <v>444</v>
      </c>
      <c r="I3237" s="7">
        <v>0</v>
      </c>
      <c r="L3237" s="7">
        <v>1946905414</v>
      </c>
      <c r="M3237" t="s">
        <v>458</v>
      </c>
    </row>
    <row r="3238" spans="1:13" x14ac:dyDescent="0.25">
      <c r="A3238" t="s">
        <v>751</v>
      </c>
      <c r="B3238" t="s">
        <v>332</v>
      </c>
      <c r="C3238" t="s">
        <v>266</v>
      </c>
      <c r="D3238" t="s">
        <v>582</v>
      </c>
      <c r="E3238" t="s">
        <v>270</v>
      </c>
      <c r="F3238" t="s">
        <v>449</v>
      </c>
      <c r="G3238" s="8" t="s">
        <v>450</v>
      </c>
      <c r="H3238" t="s">
        <v>444</v>
      </c>
      <c r="I3238" s="7">
        <v>0</v>
      </c>
      <c r="L3238" s="7">
        <v>102527329</v>
      </c>
      <c r="M3238" t="s">
        <v>458</v>
      </c>
    </row>
    <row r="3239" spans="1:13" x14ac:dyDescent="0.25">
      <c r="A3239" t="s">
        <v>752</v>
      </c>
      <c r="B3239" t="s">
        <v>332</v>
      </c>
      <c r="C3239" t="s">
        <v>266</v>
      </c>
      <c r="D3239" t="s">
        <v>203</v>
      </c>
      <c r="E3239" t="s">
        <v>269</v>
      </c>
      <c r="F3239" t="s">
        <v>449</v>
      </c>
      <c r="G3239" s="8" t="s">
        <v>450</v>
      </c>
      <c r="H3239" t="s">
        <v>444</v>
      </c>
      <c r="I3239" s="7">
        <v>0</v>
      </c>
      <c r="L3239" s="7">
        <v>260926476812</v>
      </c>
      <c r="M3239" t="s">
        <v>458</v>
      </c>
    </row>
    <row r="3240" spans="1:13" x14ac:dyDescent="0.25">
      <c r="A3240" t="s">
        <v>753</v>
      </c>
      <c r="B3240" t="s">
        <v>487</v>
      </c>
      <c r="C3240" t="s">
        <v>207</v>
      </c>
      <c r="D3240" t="s">
        <v>208</v>
      </c>
      <c r="E3240" t="s">
        <v>270</v>
      </c>
      <c r="F3240" t="s">
        <v>449</v>
      </c>
      <c r="G3240" s="8" t="s">
        <v>450</v>
      </c>
      <c r="H3240" t="s">
        <v>444</v>
      </c>
      <c r="I3240" s="7">
        <v>0</v>
      </c>
      <c r="L3240" s="7">
        <v>2389556713</v>
      </c>
      <c r="M3240" t="s">
        <v>458</v>
      </c>
    </row>
    <row r="3241" spans="1:13" x14ac:dyDescent="0.25">
      <c r="A3241" t="s">
        <v>754</v>
      </c>
      <c r="B3241" t="s">
        <v>487</v>
      </c>
      <c r="C3241" t="s">
        <v>207</v>
      </c>
      <c r="D3241" t="s">
        <v>209</v>
      </c>
      <c r="E3241" t="s">
        <v>270</v>
      </c>
      <c r="F3241" t="s">
        <v>449</v>
      </c>
      <c r="G3241" s="8" t="s">
        <v>450</v>
      </c>
      <c r="H3241" t="s">
        <v>444</v>
      </c>
      <c r="I3241" s="7">
        <v>0</v>
      </c>
      <c r="L3241" s="7">
        <v>5701620841</v>
      </c>
      <c r="M3241" t="s">
        <v>458</v>
      </c>
    </row>
    <row r="3242" spans="1:13" x14ac:dyDescent="0.25">
      <c r="A3242" t="s">
        <v>755</v>
      </c>
      <c r="B3242" t="s">
        <v>487</v>
      </c>
      <c r="C3242" t="s">
        <v>207</v>
      </c>
      <c r="D3242" t="s">
        <v>210</v>
      </c>
      <c r="E3242" t="s">
        <v>270</v>
      </c>
      <c r="F3242" t="s">
        <v>449</v>
      </c>
      <c r="G3242" s="8" t="s">
        <v>450</v>
      </c>
      <c r="H3242" t="s">
        <v>444</v>
      </c>
      <c r="I3242" s="7">
        <v>0</v>
      </c>
      <c r="L3242" s="7">
        <v>326696832</v>
      </c>
      <c r="M3242" t="s">
        <v>458</v>
      </c>
    </row>
    <row r="3243" spans="1:13" x14ac:dyDescent="0.25">
      <c r="A3243" t="s">
        <v>756</v>
      </c>
      <c r="B3243" t="s">
        <v>487</v>
      </c>
      <c r="C3243" t="s">
        <v>207</v>
      </c>
      <c r="D3243" t="s">
        <v>211</v>
      </c>
      <c r="E3243" t="s">
        <v>269</v>
      </c>
      <c r="F3243" t="s">
        <v>449</v>
      </c>
      <c r="G3243" s="8" t="s">
        <v>450</v>
      </c>
      <c r="H3243" t="s">
        <v>444</v>
      </c>
      <c r="I3243" s="7">
        <v>0</v>
      </c>
      <c r="L3243" s="7">
        <v>370042694916</v>
      </c>
      <c r="M3243" t="s">
        <v>458</v>
      </c>
    </row>
    <row r="3244" spans="1:13" x14ac:dyDescent="0.25">
      <c r="A3244" t="s">
        <v>757</v>
      </c>
      <c r="B3244" t="s">
        <v>487</v>
      </c>
      <c r="C3244" t="s">
        <v>207</v>
      </c>
      <c r="D3244" t="s">
        <v>385</v>
      </c>
      <c r="E3244" t="s">
        <v>270</v>
      </c>
      <c r="F3244" t="s">
        <v>449</v>
      </c>
      <c r="G3244" s="8" t="s">
        <v>450</v>
      </c>
      <c r="H3244" t="s">
        <v>444</v>
      </c>
      <c r="I3244" s="7">
        <v>0</v>
      </c>
      <c r="L3244" s="7">
        <v>777116048</v>
      </c>
      <c r="M3244" t="s">
        <v>458</v>
      </c>
    </row>
    <row r="3245" spans="1:13" x14ac:dyDescent="0.25">
      <c r="A3245" t="s">
        <v>665</v>
      </c>
      <c r="B3245" t="s">
        <v>469</v>
      </c>
      <c r="C3245" t="s">
        <v>212</v>
      </c>
      <c r="D3245" t="s">
        <v>213</v>
      </c>
      <c r="E3245" t="s">
        <v>270</v>
      </c>
      <c r="F3245" t="s">
        <v>452</v>
      </c>
      <c r="G3245" s="8" t="s">
        <v>453</v>
      </c>
      <c r="H3245" t="s">
        <v>300</v>
      </c>
      <c r="I3245" s="7">
        <v>0</v>
      </c>
      <c r="L3245" s="7">
        <v>1209774000</v>
      </c>
      <c r="M3245" t="s">
        <v>458</v>
      </c>
    </row>
    <row r="3246" spans="1:13" x14ac:dyDescent="0.25">
      <c r="A3246" t="s">
        <v>666</v>
      </c>
      <c r="B3246" t="s">
        <v>469</v>
      </c>
      <c r="C3246" t="s">
        <v>212</v>
      </c>
      <c r="D3246" t="s">
        <v>214</v>
      </c>
      <c r="E3246" t="s">
        <v>270</v>
      </c>
      <c r="F3246" t="s">
        <v>452</v>
      </c>
      <c r="G3246" s="8" t="s">
        <v>453</v>
      </c>
      <c r="H3246" t="s">
        <v>300</v>
      </c>
      <c r="I3246" s="7">
        <v>0</v>
      </c>
      <c r="L3246" s="7">
        <v>10185099000</v>
      </c>
      <c r="M3246" t="s">
        <v>458</v>
      </c>
    </row>
    <row r="3247" spans="1:13" x14ac:dyDescent="0.25">
      <c r="A3247" t="s">
        <v>667</v>
      </c>
      <c r="B3247" t="s">
        <v>469</v>
      </c>
      <c r="C3247" t="s">
        <v>212</v>
      </c>
      <c r="D3247" t="s">
        <v>370</v>
      </c>
      <c r="E3247" t="s">
        <v>270</v>
      </c>
      <c r="F3247" t="s">
        <v>452</v>
      </c>
      <c r="G3247" s="8" t="s">
        <v>453</v>
      </c>
      <c r="H3247" t="s">
        <v>300</v>
      </c>
      <c r="I3247" s="7">
        <v>0</v>
      </c>
      <c r="L3247" s="7">
        <v>7250762000</v>
      </c>
      <c r="M3247" t="s">
        <v>458</v>
      </c>
    </row>
    <row r="3248" spans="1:13" x14ac:dyDescent="0.25">
      <c r="A3248" t="s">
        <v>668</v>
      </c>
      <c r="B3248" t="s">
        <v>469</v>
      </c>
      <c r="C3248" t="s">
        <v>212</v>
      </c>
      <c r="D3248" t="s">
        <v>365</v>
      </c>
      <c r="E3248" t="s">
        <v>270</v>
      </c>
      <c r="F3248" t="s">
        <v>452</v>
      </c>
      <c r="G3248" s="8" t="s">
        <v>453</v>
      </c>
      <c r="H3248" t="s">
        <v>300</v>
      </c>
      <c r="I3248" s="7">
        <v>0</v>
      </c>
      <c r="L3248" s="7">
        <v>22153880000</v>
      </c>
      <c r="M3248" t="s">
        <v>458</v>
      </c>
    </row>
    <row r="3249" spans="1:13" x14ac:dyDescent="0.25">
      <c r="A3249" t="s">
        <v>669</v>
      </c>
      <c r="B3249" t="s">
        <v>469</v>
      </c>
      <c r="C3249" t="s">
        <v>212</v>
      </c>
      <c r="D3249" t="s">
        <v>364</v>
      </c>
      <c r="E3249" t="s">
        <v>270</v>
      </c>
      <c r="F3249" t="s">
        <v>452</v>
      </c>
      <c r="G3249" s="8" t="s">
        <v>453</v>
      </c>
      <c r="H3249" t="s">
        <v>300</v>
      </c>
      <c r="I3249" s="7">
        <v>0</v>
      </c>
      <c r="L3249" s="7">
        <v>31842258000</v>
      </c>
      <c r="M3249" t="s">
        <v>458</v>
      </c>
    </row>
    <row r="3250" spans="1:13" x14ac:dyDescent="0.25">
      <c r="A3250" t="s">
        <v>670</v>
      </c>
      <c r="B3250" t="s">
        <v>469</v>
      </c>
      <c r="C3250" t="s">
        <v>212</v>
      </c>
      <c r="D3250" t="s">
        <v>573</v>
      </c>
      <c r="E3250" t="s">
        <v>270</v>
      </c>
      <c r="F3250" t="s">
        <v>452</v>
      </c>
      <c r="G3250" s="8" t="s">
        <v>453</v>
      </c>
      <c r="H3250" t="s">
        <v>300</v>
      </c>
      <c r="I3250" s="7">
        <v>0</v>
      </c>
      <c r="L3250" s="7">
        <v>16763779000</v>
      </c>
      <c r="M3250" t="s">
        <v>458</v>
      </c>
    </row>
    <row r="3251" spans="1:13" x14ac:dyDescent="0.25">
      <c r="A3251" t="s">
        <v>671</v>
      </c>
      <c r="B3251" t="s">
        <v>469</v>
      </c>
      <c r="C3251" t="s">
        <v>212</v>
      </c>
      <c r="D3251" t="s">
        <v>362</v>
      </c>
      <c r="E3251" t="s">
        <v>270</v>
      </c>
      <c r="F3251" t="s">
        <v>452</v>
      </c>
      <c r="G3251" s="8" t="s">
        <v>453</v>
      </c>
      <c r="H3251" t="s">
        <v>300</v>
      </c>
      <c r="I3251" s="7">
        <v>0</v>
      </c>
      <c r="L3251" s="7">
        <v>58491556000</v>
      </c>
      <c r="M3251" t="s">
        <v>458</v>
      </c>
    </row>
    <row r="3252" spans="1:13" x14ac:dyDescent="0.25">
      <c r="A3252" t="s">
        <v>672</v>
      </c>
      <c r="B3252" t="s">
        <v>470</v>
      </c>
      <c r="C3252" t="s">
        <v>292</v>
      </c>
      <c r="D3252" t="s">
        <v>307</v>
      </c>
      <c r="E3252" t="s">
        <v>270</v>
      </c>
      <c r="F3252" t="s">
        <v>452</v>
      </c>
      <c r="G3252" s="8" t="s">
        <v>453</v>
      </c>
      <c r="H3252" t="s">
        <v>300</v>
      </c>
      <c r="I3252" s="7">
        <v>0</v>
      </c>
      <c r="L3252" s="7">
        <v>9764336905</v>
      </c>
      <c r="M3252" t="s">
        <v>458</v>
      </c>
    </row>
    <row r="3253" spans="1:13" x14ac:dyDescent="0.25">
      <c r="A3253" t="s">
        <v>673</v>
      </c>
      <c r="B3253" t="s">
        <v>470</v>
      </c>
      <c r="C3253" t="s">
        <v>292</v>
      </c>
      <c r="D3253" t="s">
        <v>206</v>
      </c>
      <c r="E3253" t="s">
        <v>270</v>
      </c>
      <c r="F3253" t="s">
        <v>452</v>
      </c>
      <c r="G3253" s="8" t="s">
        <v>453</v>
      </c>
      <c r="H3253" t="s">
        <v>300</v>
      </c>
      <c r="I3253" s="7">
        <v>0</v>
      </c>
      <c r="L3253" s="7">
        <v>5411649516</v>
      </c>
      <c r="M3253" t="s">
        <v>458</v>
      </c>
    </row>
    <row r="3254" spans="1:13" x14ac:dyDescent="0.25">
      <c r="A3254" t="s">
        <v>674</v>
      </c>
      <c r="B3254" t="s">
        <v>470</v>
      </c>
      <c r="C3254" t="s">
        <v>292</v>
      </c>
      <c r="D3254" t="s">
        <v>203</v>
      </c>
      <c r="E3254" t="s">
        <v>269</v>
      </c>
      <c r="F3254" t="s">
        <v>452</v>
      </c>
      <c r="G3254" s="8" t="s">
        <v>453</v>
      </c>
      <c r="H3254" t="s">
        <v>300</v>
      </c>
      <c r="I3254" s="7">
        <v>0</v>
      </c>
      <c r="L3254" s="7">
        <v>599483569520</v>
      </c>
      <c r="M3254" t="s">
        <v>458</v>
      </c>
    </row>
    <row r="3255" spans="1:13" x14ac:dyDescent="0.25">
      <c r="A3255" t="s">
        <v>675</v>
      </c>
      <c r="B3255" t="s">
        <v>470</v>
      </c>
      <c r="C3255" t="s">
        <v>292</v>
      </c>
      <c r="D3255" t="s">
        <v>306</v>
      </c>
      <c r="E3255" t="s">
        <v>270</v>
      </c>
      <c r="F3255" t="s">
        <v>452</v>
      </c>
      <c r="G3255" s="8" t="s">
        <v>453</v>
      </c>
      <c r="H3255" t="s">
        <v>300</v>
      </c>
      <c r="I3255" s="7">
        <v>0</v>
      </c>
      <c r="L3255" s="7">
        <v>9122399685</v>
      </c>
      <c r="M3255" t="s">
        <v>458</v>
      </c>
    </row>
    <row r="3256" spans="1:13" x14ac:dyDescent="0.25">
      <c r="A3256" t="s">
        <v>676</v>
      </c>
      <c r="B3256" t="s">
        <v>331</v>
      </c>
      <c r="C3256" t="s">
        <v>215</v>
      </c>
      <c r="D3256" t="s">
        <v>251</v>
      </c>
      <c r="E3256" t="s">
        <v>269</v>
      </c>
      <c r="F3256" t="s">
        <v>452</v>
      </c>
      <c r="G3256" s="8" t="s">
        <v>453</v>
      </c>
      <c r="H3256" t="s">
        <v>300</v>
      </c>
      <c r="I3256" s="7">
        <v>0</v>
      </c>
      <c r="L3256" s="7">
        <v>310261377494</v>
      </c>
      <c r="M3256" t="s">
        <v>458</v>
      </c>
    </row>
    <row r="3257" spans="1:13" x14ac:dyDescent="0.25">
      <c r="A3257" t="s">
        <v>677</v>
      </c>
      <c r="B3257" t="s">
        <v>331</v>
      </c>
      <c r="C3257" t="s">
        <v>215</v>
      </c>
      <c r="D3257" t="s">
        <v>216</v>
      </c>
      <c r="E3257" t="s">
        <v>269</v>
      </c>
      <c r="F3257" t="s">
        <v>452</v>
      </c>
      <c r="G3257" s="8" t="s">
        <v>453</v>
      </c>
      <c r="H3257" t="s">
        <v>300</v>
      </c>
      <c r="I3257" s="7">
        <v>0</v>
      </c>
      <c r="L3257" s="7">
        <v>15226914126</v>
      </c>
      <c r="M3257" t="s">
        <v>458</v>
      </c>
    </row>
    <row r="3258" spans="1:13" x14ac:dyDescent="0.25">
      <c r="A3258" t="s">
        <v>678</v>
      </c>
      <c r="B3258" t="s">
        <v>331</v>
      </c>
      <c r="C3258" t="s">
        <v>215</v>
      </c>
      <c r="D3258" t="s">
        <v>217</v>
      </c>
      <c r="E3258" t="s">
        <v>269</v>
      </c>
      <c r="F3258" t="s">
        <v>452</v>
      </c>
      <c r="G3258" s="8" t="s">
        <v>453</v>
      </c>
      <c r="H3258" t="s">
        <v>300</v>
      </c>
      <c r="I3258" s="7">
        <v>0</v>
      </c>
      <c r="L3258" s="7">
        <v>67671087956</v>
      </c>
      <c r="M3258" t="s">
        <v>458</v>
      </c>
    </row>
    <row r="3259" spans="1:13" x14ac:dyDescent="0.25">
      <c r="A3259" t="s">
        <v>679</v>
      </c>
      <c r="B3259" t="s">
        <v>333</v>
      </c>
      <c r="C3259" t="s">
        <v>533</v>
      </c>
      <c r="D3259" t="s">
        <v>203</v>
      </c>
      <c r="E3259" t="s">
        <v>269</v>
      </c>
      <c r="F3259" t="s">
        <v>452</v>
      </c>
      <c r="G3259" s="8" t="s">
        <v>453</v>
      </c>
      <c r="H3259" t="s">
        <v>300</v>
      </c>
      <c r="I3259" s="7">
        <v>0</v>
      </c>
      <c r="L3259" s="7">
        <v>60695593000</v>
      </c>
      <c r="M3259" t="s">
        <v>458</v>
      </c>
    </row>
    <row r="3260" spans="1:13" x14ac:dyDescent="0.25">
      <c r="A3260" t="s">
        <v>680</v>
      </c>
      <c r="B3260" t="s">
        <v>471</v>
      </c>
      <c r="C3260" t="s">
        <v>219</v>
      </c>
      <c r="D3260" t="s">
        <v>203</v>
      </c>
      <c r="E3260" t="s">
        <v>269</v>
      </c>
      <c r="F3260" t="s">
        <v>452</v>
      </c>
      <c r="G3260" s="8" t="s">
        <v>453</v>
      </c>
      <c r="H3260" t="s">
        <v>300</v>
      </c>
      <c r="I3260" s="7">
        <v>0</v>
      </c>
      <c r="L3260" s="7">
        <v>278736778404</v>
      </c>
      <c r="M3260" t="s">
        <v>458</v>
      </c>
    </row>
    <row r="3261" spans="1:13" x14ac:dyDescent="0.25">
      <c r="A3261" t="s">
        <v>681</v>
      </c>
      <c r="B3261" t="s">
        <v>471</v>
      </c>
      <c r="C3261" t="s">
        <v>219</v>
      </c>
      <c r="D3261" t="s">
        <v>457</v>
      </c>
      <c r="E3261" t="s">
        <v>270</v>
      </c>
      <c r="F3261" t="s">
        <v>452</v>
      </c>
      <c r="G3261" s="8" t="s">
        <v>453</v>
      </c>
      <c r="H3261" t="s">
        <v>300</v>
      </c>
      <c r="I3261" s="7">
        <v>0</v>
      </c>
      <c r="L3261" s="7">
        <v>150706287</v>
      </c>
      <c r="M3261" t="s">
        <v>458</v>
      </c>
    </row>
    <row r="3262" spans="1:13" x14ac:dyDescent="0.25">
      <c r="A3262" t="s">
        <v>682</v>
      </c>
      <c r="B3262" t="s">
        <v>471</v>
      </c>
      <c r="C3262" t="s">
        <v>219</v>
      </c>
      <c r="D3262" t="s">
        <v>381</v>
      </c>
      <c r="E3262" t="s">
        <v>270</v>
      </c>
      <c r="F3262" t="s">
        <v>452</v>
      </c>
      <c r="G3262" s="8" t="s">
        <v>453</v>
      </c>
      <c r="H3262" t="s">
        <v>300</v>
      </c>
      <c r="I3262" s="7">
        <v>0</v>
      </c>
      <c r="L3262" s="7">
        <v>1331924172</v>
      </c>
      <c r="M3262" t="s">
        <v>458</v>
      </c>
    </row>
    <row r="3263" spans="1:13" x14ac:dyDescent="0.25">
      <c r="A3263" t="s">
        <v>683</v>
      </c>
      <c r="B3263" t="s">
        <v>472</v>
      </c>
      <c r="C3263" t="s">
        <v>220</v>
      </c>
      <c r="D3263" t="s">
        <v>221</v>
      </c>
      <c r="E3263" t="s">
        <v>270</v>
      </c>
      <c r="F3263" t="s">
        <v>452</v>
      </c>
      <c r="G3263" s="8" t="s">
        <v>453</v>
      </c>
      <c r="H3263" t="s">
        <v>300</v>
      </c>
      <c r="I3263" s="7">
        <v>0</v>
      </c>
      <c r="L3263" s="7">
        <v>210379447000</v>
      </c>
      <c r="M3263" t="s">
        <v>458</v>
      </c>
    </row>
    <row r="3264" spans="1:13" x14ac:dyDescent="0.25">
      <c r="A3264" t="s">
        <v>684</v>
      </c>
      <c r="B3264" t="s">
        <v>472</v>
      </c>
      <c r="C3264" t="s">
        <v>220</v>
      </c>
      <c r="D3264" t="s">
        <v>222</v>
      </c>
      <c r="E3264" t="s">
        <v>270</v>
      </c>
      <c r="F3264" t="s">
        <v>452</v>
      </c>
      <c r="G3264" s="8" t="s">
        <v>453</v>
      </c>
      <c r="H3264" t="s">
        <v>300</v>
      </c>
      <c r="I3264" s="7">
        <v>0</v>
      </c>
      <c r="L3264" s="7">
        <v>35195197000</v>
      </c>
      <c r="M3264" t="s">
        <v>458</v>
      </c>
    </row>
    <row r="3265" spans="1:13" x14ac:dyDescent="0.25">
      <c r="A3265" t="s">
        <v>685</v>
      </c>
      <c r="B3265" t="s">
        <v>472</v>
      </c>
      <c r="C3265" t="s">
        <v>220</v>
      </c>
      <c r="D3265" t="s">
        <v>223</v>
      </c>
      <c r="E3265" t="s">
        <v>270</v>
      </c>
      <c r="F3265" t="s">
        <v>452</v>
      </c>
      <c r="G3265" s="8" t="s">
        <v>453</v>
      </c>
      <c r="H3265" t="s">
        <v>300</v>
      </c>
      <c r="I3265" s="7">
        <v>0</v>
      </c>
      <c r="L3265" s="7">
        <v>54187851000</v>
      </c>
      <c r="M3265" t="s">
        <v>458</v>
      </c>
    </row>
    <row r="3266" spans="1:13" x14ac:dyDescent="0.25">
      <c r="A3266" t="s">
        <v>686</v>
      </c>
      <c r="B3266" t="s">
        <v>472</v>
      </c>
      <c r="C3266" t="s">
        <v>220</v>
      </c>
      <c r="D3266" t="s">
        <v>224</v>
      </c>
      <c r="E3266" t="s">
        <v>270</v>
      </c>
      <c r="F3266" t="s">
        <v>452</v>
      </c>
      <c r="G3266" s="8" t="s">
        <v>453</v>
      </c>
      <c r="H3266" t="s">
        <v>300</v>
      </c>
      <c r="I3266" s="7">
        <v>0</v>
      </c>
      <c r="L3266" s="7">
        <v>3835522000</v>
      </c>
      <c r="M3266" t="s">
        <v>458</v>
      </c>
    </row>
    <row r="3267" spans="1:13" x14ac:dyDescent="0.25">
      <c r="A3267" t="s">
        <v>687</v>
      </c>
      <c r="B3267" t="s">
        <v>472</v>
      </c>
      <c r="C3267" t="s">
        <v>220</v>
      </c>
      <c r="D3267" t="s">
        <v>305</v>
      </c>
      <c r="E3267" t="s">
        <v>270</v>
      </c>
      <c r="F3267" t="s">
        <v>452</v>
      </c>
      <c r="G3267" s="8" t="s">
        <v>453</v>
      </c>
      <c r="H3267" t="s">
        <v>300</v>
      </c>
      <c r="I3267" s="7">
        <v>0</v>
      </c>
      <c r="L3267" s="7">
        <v>0</v>
      </c>
      <c r="M3267" t="s">
        <v>458</v>
      </c>
    </row>
    <row r="3268" spans="1:13" x14ac:dyDescent="0.25">
      <c r="A3268" t="s">
        <v>688</v>
      </c>
      <c r="B3268" t="s">
        <v>472</v>
      </c>
      <c r="C3268" t="s">
        <v>220</v>
      </c>
      <c r="D3268" t="s">
        <v>203</v>
      </c>
      <c r="E3268" t="s">
        <v>269</v>
      </c>
      <c r="F3268" t="s">
        <v>452</v>
      </c>
      <c r="G3268" s="8" t="s">
        <v>453</v>
      </c>
      <c r="H3268" t="s">
        <v>300</v>
      </c>
      <c r="I3268" s="7">
        <v>0</v>
      </c>
      <c r="L3268" s="7">
        <v>150910896000</v>
      </c>
      <c r="M3268" t="s">
        <v>458</v>
      </c>
    </row>
    <row r="3269" spans="1:13" x14ac:dyDescent="0.25">
      <c r="A3269" t="s">
        <v>689</v>
      </c>
      <c r="B3269" t="s">
        <v>473</v>
      </c>
      <c r="C3269" t="s">
        <v>225</v>
      </c>
      <c r="D3269" t="s">
        <v>366</v>
      </c>
      <c r="E3269" t="s">
        <v>270</v>
      </c>
      <c r="F3269" t="s">
        <v>452</v>
      </c>
      <c r="G3269" s="8" t="s">
        <v>453</v>
      </c>
      <c r="H3269" t="s">
        <v>300</v>
      </c>
      <c r="I3269" s="7">
        <v>0</v>
      </c>
      <c r="L3269" s="7">
        <v>3439632410</v>
      </c>
      <c r="M3269" t="s">
        <v>458</v>
      </c>
    </row>
    <row r="3270" spans="1:13" x14ac:dyDescent="0.25">
      <c r="A3270" t="s">
        <v>690</v>
      </c>
      <c r="B3270" t="s">
        <v>473</v>
      </c>
      <c r="C3270" t="s">
        <v>225</v>
      </c>
      <c r="D3270" t="s">
        <v>367</v>
      </c>
      <c r="E3270" t="s">
        <v>270</v>
      </c>
      <c r="F3270" t="s">
        <v>452</v>
      </c>
      <c r="G3270" s="8" t="s">
        <v>453</v>
      </c>
      <c r="H3270" t="s">
        <v>300</v>
      </c>
      <c r="I3270" s="7">
        <v>0</v>
      </c>
      <c r="L3270" s="7">
        <v>3601903742</v>
      </c>
      <c r="M3270" t="s">
        <v>458</v>
      </c>
    </row>
    <row r="3271" spans="1:13" x14ac:dyDescent="0.25">
      <c r="A3271" t="s">
        <v>691</v>
      </c>
      <c r="B3271" t="s">
        <v>473</v>
      </c>
      <c r="C3271" t="s">
        <v>225</v>
      </c>
      <c r="D3271" t="s">
        <v>373</v>
      </c>
      <c r="E3271" t="s">
        <v>270</v>
      </c>
      <c r="F3271" t="s">
        <v>452</v>
      </c>
      <c r="G3271" s="8" t="s">
        <v>453</v>
      </c>
      <c r="H3271" t="s">
        <v>300</v>
      </c>
      <c r="I3271" s="7">
        <v>0</v>
      </c>
      <c r="L3271" s="7">
        <v>2032897322</v>
      </c>
      <c r="M3271" t="s">
        <v>458</v>
      </c>
    </row>
    <row r="3272" spans="1:13" x14ac:dyDescent="0.25">
      <c r="A3272" t="s">
        <v>692</v>
      </c>
      <c r="B3272" t="s">
        <v>473</v>
      </c>
      <c r="C3272" t="s">
        <v>225</v>
      </c>
      <c r="D3272" t="s">
        <v>203</v>
      </c>
      <c r="E3272" t="s">
        <v>269</v>
      </c>
      <c r="F3272" t="s">
        <v>452</v>
      </c>
      <c r="G3272" s="8" t="s">
        <v>453</v>
      </c>
      <c r="H3272" t="s">
        <v>300</v>
      </c>
      <c r="I3272" s="7">
        <v>0</v>
      </c>
      <c r="L3272" s="7">
        <v>983182712065</v>
      </c>
      <c r="M3272" t="s">
        <v>458</v>
      </c>
    </row>
    <row r="3273" spans="1:13" x14ac:dyDescent="0.25">
      <c r="A3273" t="s">
        <v>693</v>
      </c>
      <c r="B3273" t="s">
        <v>474</v>
      </c>
      <c r="C3273" t="s">
        <v>226</v>
      </c>
      <c r="D3273" t="s">
        <v>227</v>
      </c>
      <c r="E3273" t="s">
        <v>270</v>
      </c>
      <c r="F3273" t="s">
        <v>452</v>
      </c>
      <c r="G3273" s="8" t="s">
        <v>453</v>
      </c>
      <c r="H3273" t="s">
        <v>300</v>
      </c>
      <c r="I3273" s="7">
        <v>0</v>
      </c>
      <c r="L3273" s="7">
        <v>1565286544</v>
      </c>
      <c r="M3273" t="s">
        <v>458</v>
      </c>
    </row>
    <row r="3274" spans="1:13" x14ac:dyDescent="0.25">
      <c r="A3274" t="s">
        <v>694</v>
      </c>
      <c r="B3274" t="s">
        <v>474</v>
      </c>
      <c r="C3274" t="s">
        <v>226</v>
      </c>
      <c r="D3274" t="s">
        <v>301</v>
      </c>
      <c r="E3274" t="s">
        <v>270</v>
      </c>
      <c r="F3274" t="s">
        <v>452</v>
      </c>
      <c r="G3274" s="8" t="s">
        <v>453</v>
      </c>
      <c r="H3274" t="s">
        <v>300</v>
      </c>
      <c r="I3274" s="7">
        <v>0</v>
      </c>
      <c r="L3274" s="7">
        <v>4154359457</v>
      </c>
      <c r="M3274" t="s">
        <v>458</v>
      </c>
    </row>
    <row r="3275" spans="1:13" x14ac:dyDescent="0.25">
      <c r="A3275" t="s">
        <v>695</v>
      </c>
      <c r="B3275" t="s">
        <v>474</v>
      </c>
      <c r="C3275" t="s">
        <v>226</v>
      </c>
      <c r="D3275" t="s">
        <v>229</v>
      </c>
      <c r="E3275" t="s">
        <v>270</v>
      </c>
      <c r="F3275" t="s">
        <v>452</v>
      </c>
      <c r="G3275" s="8" t="s">
        <v>453</v>
      </c>
      <c r="H3275" t="s">
        <v>300</v>
      </c>
      <c r="I3275" s="7">
        <v>0</v>
      </c>
      <c r="L3275" s="7">
        <v>4178737190</v>
      </c>
      <c r="M3275" t="s">
        <v>458</v>
      </c>
    </row>
    <row r="3276" spans="1:13" x14ac:dyDescent="0.25">
      <c r="A3276" t="s">
        <v>696</v>
      </c>
      <c r="B3276" t="s">
        <v>474</v>
      </c>
      <c r="C3276" t="s">
        <v>226</v>
      </c>
      <c r="D3276" t="s">
        <v>230</v>
      </c>
      <c r="E3276" t="s">
        <v>270</v>
      </c>
      <c r="F3276" t="s">
        <v>452</v>
      </c>
      <c r="G3276" s="8" t="s">
        <v>453</v>
      </c>
      <c r="H3276" t="s">
        <v>300</v>
      </c>
      <c r="I3276" s="7">
        <v>0</v>
      </c>
      <c r="L3276" s="7">
        <v>46078829939</v>
      </c>
      <c r="M3276" t="s">
        <v>458</v>
      </c>
    </row>
    <row r="3277" spans="1:13" x14ac:dyDescent="0.25">
      <c r="A3277" t="s">
        <v>697</v>
      </c>
      <c r="B3277" t="s">
        <v>474</v>
      </c>
      <c r="C3277" t="s">
        <v>226</v>
      </c>
      <c r="D3277" t="s">
        <v>231</v>
      </c>
      <c r="E3277" t="s">
        <v>270</v>
      </c>
      <c r="F3277" t="s">
        <v>452</v>
      </c>
      <c r="G3277" s="8" t="s">
        <v>453</v>
      </c>
      <c r="H3277" t="s">
        <v>300</v>
      </c>
      <c r="I3277" s="7">
        <v>0</v>
      </c>
      <c r="L3277" s="7">
        <v>733170416</v>
      </c>
      <c r="M3277" t="s">
        <v>458</v>
      </c>
    </row>
    <row r="3278" spans="1:13" x14ac:dyDescent="0.25">
      <c r="A3278" t="s">
        <v>698</v>
      </c>
      <c r="B3278" t="s">
        <v>474</v>
      </c>
      <c r="C3278" t="s">
        <v>226</v>
      </c>
      <c r="D3278" t="s">
        <v>232</v>
      </c>
      <c r="E3278" t="s">
        <v>270</v>
      </c>
      <c r="F3278" t="s">
        <v>452</v>
      </c>
      <c r="G3278" s="8" t="s">
        <v>453</v>
      </c>
      <c r="H3278" t="s">
        <v>300</v>
      </c>
      <c r="I3278" s="7">
        <v>0</v>
      </c>
      <c r="L3278" s="7">
        <v>4596812359</v>
      </c>
      <c r="M3278" t="s">
        <v>458</v>
      </c>
    </row>
    <row r="3279" spans="1:13" x14ac:dyDescent="0.25">
      <c r="A3279" t="s">
        <v>699</v>
      </c>
      <c r="B3279" t="s">
        <v>474</v>
      </c>
      <c r="C3279" t="s">
        <v>226</v>
      </c>
      <c r="D3279" t="s">
        <v>233</v>
      </c>
      <c r="E3279" t="s">
        <v>270</v>
      </c>
      <c r="F3279" t="s">
        <v>452</v>
      </c>
      <c r="G3279" s="8" t="s">
        <v>453</v>
      </c>
      <c r="H3279" t="s">
        <v>300</v>
      </c>
      <c r="I3279" s="7">
        <v>0</v>
      </c>
      <c r="L3279" s="7">
        <v>6739103718</v>
      </c>
      <c r="M3279" t="s">
        <v>458</v>
      </c>
    </row>
    <row r="3280" spans="1:13" x14ac:dyDescent="0.25">
      <c r="A3280" t="s">
        <v>700</v>
      </c>
      <c r="B3280" t="s">
        <v>474</v>
      </c>
      <c r="C3280" t="s">
        <v>226</v>
      </c>
      <c r="D3280" t="s">
        <v>234</v>
      </c>
      <c r="E3280" t="s">
        <v>270</v>
      </c>
      <c r="F3280" t="s">
        <v>452</v>
      </c>
      <c r="G3280" s="8" t="s">
        <v>453</v>
      </c>
      <c r="H3280" t="s">
        <v>300</v>
      </c>
      <c r="I3280" s="7">
        <v>0</v>
      </c>
      <c r="L3280" s="7">
        <v>8239367205</v>
      </c>
      <c r="M3280" t="s">
        <v>458</v>
      </c>
    </row>
    <row r="3281" spans="1:13" x14ac:dyDescent="0.25">
      <c r="A3281" t="s">
        <v>701</v>
      </c>
      <c r="B3281" t="s">
        <v>474</v>
      </c>
      <c r="C3281" t="s">
        <v>226</v>
      </c>
      <c r="D3281" t="s">
        <v>235</v>
      </c>
      <c r="E3281" t="s">
        <v>270</v>
      </c>
      <c r="F3281" t="s">
        <v>452</v>
      </c>
      <c r="G3281" s="8" t="s">
        <v>453</v>
      </c>
      <c r="H3281" t="s">
        <v>300</v>
      </c>
      <c r="I3281" s="7">
        <v>0</v>
      </c>
      <c r="L3281" s="7">
        <v>7955312120</v>
      </c>
      <c r="M3281" t="s">
        <v>458</v>
      </c>
    </row>
    <row r="3282" spans="1:13" x14ac:dyDescent="0.25">
      <c r="A3282" t="s">
        <v>702</v>
      </c>
      <c r="B3282" t="s">
        <v>474</v>
      </c>
      <c r="C3282" t="s">
        <v>226</v>
      </c>
      <c r="D3282" t="s">
        <v>570</v>
      </c>
      <c r="E3282" t="s">
        <v>270</v>
      </c>
      <c r="F3282" t="s">
        <v>452</v>
      </c>
      <c r="G3282" s="8" t="s">
        <v>453</v>
      </c>
      <c r="H3282" t="s">
        <v>300</v>
      </c>
      <c r="I3282" s="7">
        <v>0</v>
      </c>
      <c r="L3282" s="7">
        <v>186808058</v>
      </c>
      <c r="M3282" t="s">
        <v>458</v>
      </c>
    </row>
    <row r="3283" spans="1:13" x14ac:dyDescent="0.25">
      <c r="A3283" t="s">
        <v>703</v>
      </c>
      <c r="B3283" t="s">
        <v>475</v>
      </c>
      <c r="C3283" t="s">
        <v>236</v>
      </c>
      <c r="D3283" t="s">
        <v>628</v>
      </c>
      <c r="E3283" t="s">
        <v>270</v>
      </c>
      <c r="F3283" t="s">
        <v>452</v>
      </c>
      <c r="G3283" s="8" t="s">
        <v>453</v>
      </c>
      <c r="H3283" t="s">
        <v>300</v>
      </c>
      <c r="I3283" s="7">
        <v>0</v>
      </c>
      <c r="L3283" s="7">
        <v>33391986272</v>
      </c>
      <c r="M3283" t="s">
        <v>458</v>
      </c>
    </row>
    <row r="3284" spans="1:13" x14ac:dyDescent="0.25">
      <c r="A3284" t="s">
        <v>704</v>
      </c>
      <c r="B3284" t="s">
        <v>475</v>
      </c>
      <c r="C3284" t="s">
        <v>236</v>
      </c>
      <c r="D3284" t="s">
        <v>629</v>
      </c>
      <c r="E3284" t="s">
        <v>270</v>
      </c>
      <c r="F3284" t="s">
        <v>452</v>
      </c>
      <c r="G3284" s="8" t="s">
        <v>453</v>
      </c>
      <c r="H3284" t="s">
        <v>300</v>
      </c>
      <c r="I3284" s="7">
        <v>0</v>
      </c>
      <c r="L3284" s="7">
        <v>28433897982</v>
      </c>
      <c r="M3284" t="s">
        <v>458</v>
      </c>
    </row>
    <row r="3285" spans="1:13" x14ac:dyDescent="0.25">
      <c r="A3285" t="s">
        <v>705</v>
      </c>
      <c r="B3285" t="s">
        <v>475</v>
      </c>
      <c r="C3285" t="s">
        <v>236</v>
      </c>
      <c r="D3285" t="s">
        <v>630</v>
      </c>
      <c r="E3285" t="s">
        <v>270</v>
      </c>
      <c r="F3285" t="s">
        <v>452</v>
      </c>
      <c r="G3285" s="8" t="s">
        <v>453</v>
      </c>
      <c r="H3285" t="s">
        <v>300</v>
      </c>
      <c r="I3285" s="7">
        <v>0</v>
      </c>
      <c r="L3285" s="7">
        <v>41655996484</v>
      </c>
      <c r="M3285" t="s">
        <v>458</v>
      </c>
    </row>
    <row r="3286" spans="1:13" x14ac:dyDescent="0.25">
      <c r="A3286" t="s">
        <v>706</v>
      </c>
      <c r="B3286" t="s">
        <v>475</v>
      </c>
      <c r="C3286" t="s">
        <v>236</v>
      </c>
      <c r="D3286" t="s">
        <v>631</v>
      </c>
      <c r="E3286" t="s">
        <v>270</v>
      </c>
      <c r="F3286" t="s">
        <v>452</v>
      </c>
      <c r="G3286" s="8" t="s">
        <v>453</v>
      </c>
      <c r="H3286" t="s">
        <v>300</v>
      </c>
      <c r="I3286" s="7">
        <v>0</v>
      </c>
      <c r="L3286" s="7">
        <v>17683096128</v>
      </c>
      <c r="M3286" t="s">
        <v>458</v>
      </c>
    </row>
    <row r="3287" spans="1:13" x14ac:dyDescent="0.25">
      <c r="A3287" t="s">
        <v>707</v>
      </c>
      <c r="B3287" t="s">
        <v>475</v>
      </c>
      <c r="C3287" t="s">
        <v>236</v>
      </c>
      <c r="D3287" t="s">
        <v>632</v>
      </c>
      <c r="E3287" t="s">
        <v>269</v>
      </c>
      <c r="F3287" t="s">
        <v>452</v>
      </c>
      <c r="G3287" s="8" t="s">
        <v>453</v>
      </c>
      <c r="H3287" t="s">
        <v>300</v>
      </c>
      <c r="I3287" s="7">
        <v>0</v>
      </c>
      <c r="L3287" s="7">
        <v>38791266538</v>
      </c>
      <c r="M3287" t="s">
        <v>458</v>
      </c>
    </row>
    <row r="3288" spans="1:13" x14ac:dyDescent="0.25">
      <c r="A3288" t="s">
        <v>708</v>
      </c>
      <c r="B3288" t="s">
        <v>476</v>
      </c>
      <c r="C3288" t="s">
        <v>237</v>
      </c>
      <c r="D3288" t="s">
        <v>242</v>
      </c>
      <c r="E3288" t="s">
        <v>270</v>
      </c>
      <c r="F3288" t="s">
        <v>452</v>
      </c>
      <c r="G3288" s="8" t="s">
        <v>453</v>
      </c>
      <c r="H3288" t="s">
        <v>300</v>
      </c>
      <c r="I3288" s="7">
        <v>0</v>
      </c>
      <c r="L3288" s="7">
        <v>77422761</v>
      </c>
      <c r="M3288" t="s">
        <v>458</v>
      </c>
    </row>
    <row r="3289" spans="1:13" x14ac:dyDescent="0.25">
      <c r="A3289" t="s">
        <v>709</v>
      </c>
      <c r="B3289" t="s">
        <v>476</v>
      </c>
      <c r="C3289" t="s">
        <v>237</v>
      </c>
      <c r="D3289" t="s">
        <v>228</v>
      </c>
      <c r="E3289" t="s">
        <v>270</v>
      </c>
      <c r="F3289" t="s">
        <v>452</v>
      </c>
      <c r="G3289" s="8" t="s">
        <v>453</v>
      </c>
      <c r="H3289" t="s">
        <v>300</v>
      </c>
      <c r="I3289" s="7">
        <v>0</v>
      </c>
      <c r="L3289" s="7">
        <v>2672173342</v>
      </c>
      <c r="M3289" t="s">
        <v>458</v>
      </c>
    </row>
    <row r="3290" spans="1:13" x14ac:dyDescent="0.25">
      <c r="A3290" t="s">
        <v>710</v>
      </c>
      <c r="B3290" t="s">
        <v>476</v>
      </c>
      <c r="C3290" t="s">
        <v>237</v>
      </c>
      <c r="D3290" t="s">
        <v>464</v>
      </c>
      <c r="E3290" t="s">
        <v>270</v>
      </c>
      <c r="F3290" t="s">
        <v>452</v>
      </c>
      <c r="G3290" s="8" t="s">
        <v>453</v>
      </c>
      <c r="H3290" t="s">
        <v>300</v>
      </c>
      <c r="I3290" s="7">
        <v>0</v>
      </c>
      <c r="L3290" s="7">
        <v>1120256617</v>
      </c>
      <c r="M3290" t="s">
        <v>458</v>
      </c>
    </row>
    <row r="3291" spans="1:13" x14ac:dyDescent="0.25">
      <c r="A3291" t="s">
        <v>711</v>
      </c>
      <c r="B3291" t="s">
        <v>476</v>
      </c>
      <c r="C3291" t="s">
        <v>237</v>
      </c>
      <c r="D3291" t="s">
        <v>238</v>
      </c>
      <c r="E3291" t="s">
        <v>270</v>
      </c>
      <c r="F3291" t="s">
        <v>452</v>
      </c>
      <c r="G3291" s="8" t="s">
        <v>453</v>
      </c>
      <c r="H3291" t="s">
        <v>300</v>
      </c>
      <c r="I3291" s="7">
        <v>0</v>
      </c>
      <c r="L3291" s="7">
        <v>858542993</v>
      </c>
      <c r="M3291" t="s">
        <v>458</v>
      </c>
    </row>
    <row r="3292" spans="1:13" x14ac:dyDescent="0.25">
      <c r="A3292" t="s">
        <v>712</v>
      </c>
      <c r="B3292" t="s">
        <v>476</v>
      </c>
      <c r="C3292" t="s">
        <v>237</v>
      </c>
      <c r="D3292" t="s">
        <v>239</v>
      </c>
      <c r="E3292" t="s">
        <v>270</v>
      </c>
      <c r="F3292" t="s">
        <v>452</v>
      </c>
      <c r="G3292" s="8" t="s">
        <v>453</v>
      </c>
      <c r="H3292" t="s">
        <v>300</v>
      </c>
      <c r="I3292" s="7">
        <v>0</v>
      </c>
      <c r="L3292" s="7">
        <v>857579764</v>
      </c>
      <c r="M3292" t="s">
        <v>458</v>
      </c>
    </row>
    <row r="3293" spans="1:13" x14ac:dyDescent="0.25">
      <c r="A3293" t="s">
        <v>713</v>
      </c>
      <c r="B3293" t="s">
        <v>476</v>
      </c>
      <c r="C3293" t="s">
        <v>237</v>
      </c>
      <c r="D3293" t="s">
        <v>240</v>
      </c>
      <c r="E3293" t="s">
        <v>270</v>
      </c>
      <c r="F3293" t="s">
        <v>452</v>
      </c>
      <c r="G3293" s="8" t="s">
        <v>453</v>
      </c>
      <c r="H3293" t="s">
        <v>300</v>
      </c>
      <c r="I3293" s="7">
        <v>0</v>
      </c>
      <c r="L3293" s="7">
        <v>93471759</v>
      </c>
      <c r="M3293" t="s">
        <v>458</v>
      </c>
    </row>
    <row r="3294" spans="1:13" x14ac:dyDescent="0.25">
      <c r="A3294" t="s">
        <v>714</v>
      </c>
      <c r="B3294" t="s">
        <v>476</v>
      </c>
      <c r="C3294" t="s">
        <v>237</v>
      </c>
      <c r="D3294" t="s">
        <v>241</v>
      </c>
      <c r="E3294" t="s">
        <v>270</v>
      </c>
      <c r="F3294" t="s">
        <v>452</v>
      </c>
      <c r="G3294" s="8" t="s">
        <v>453</v>
      </c>
      <c r="H3294" t="s">
        <v>300</v>
      </c>
      <c r="I3294" s="7">
        <v>0</v>
      </c>
      <c r="L3294" s="7">
        <v>53446428</v>
      </c>
      <c r="M3294" t="s">
        <v>458</v>
      </c>
    </row>
    <row r="3295" spans="1:13" x14ac:dyDescent="0.25">
      <c r="A3295" t="s">
        <v>715</v>
      </c>
      <c r="B3295" t="s">
        <v>477</v>
      </c>
      <c r="C3295" t="s">
        <v>243</v>
      </c>
      <c r="D3295" t="s">
        <v>378</v>
      </c>
      <c r="E3295" t="s">
        <v>270</v>
      </c>
      <c r="F3295" t="s">
        <v>452</v>
      </c>
      <c r="G3295" s="8" t="s">
        <v>453</v>
      </c>
      <c r="H3295" t="s">
        <v>300</v>
      </c>
      <c r="I3295" s="7">
        <v>0</v>
      </c>
      <c r="L3295" s="7">
        <v>3795039921</v>
      </c>
      <c r="M3295" t="s">
        <v>458</v>
      </c>
    </row>
    <row r="3296" spans="1:13" x14ac:dyDescent="0.25">
      <c r="A3296" t="s">
        <v>716</v>
      </c>
      <c r="B3296" t="s">
        <v>477</v>
      </c>
      <c r="C3296" t="s">
        <v>243</v>
      </c>
      <c r="D3296" t="s">
        <v>360</v>
      </c>
      <c r="E3296" t="s">
        <v>270</v>
      </c>
      <c r="F3296" t="s">
        <v>452</v>
      </c>
      <c r="G3296" s="8" t="s">
        <v>453</v>
      </c>
      <c r="H3296" t="s">
        <v>300</v>
      </c>
      <c r="I3296" s="7">
        <v>0</v>
      </c>
      <c r="L3296" s="7">
        <v>4697527012</v>
      </c>
      <c r="M3296" t="s">
        <v>458</v>
      </c>
    </row>
    <row r="3297" spans="1:13" x14ac:dyDescent="0.25">
      <c r="A3297" t="s">
        <v>717</v>
      </c>
      <c r="B3297" t="s">
        <v>477</v>
      </c>
      <c r="C3297" t="s">
        <v>243</v>
      </c>
      <c r="D3297" t="s">
        <v>581</v>
      </c>
      <c r="E3297" t="s">
        <v>270</v>
      </c>
      <c r="F3297" t="s">
        <v>452</v>
      </c>
      <c r="G3297" s="8" t="s">
        <v>453</v>
      </c>
      <c r="H3297" t="s">
        <v>300</v>
      </c>
      <c r="I3297" s="7">
        <v>0</v>
      </c>
      <c r="L3297" s="7">
        <v>89940181951</v>
      </c>
      <c r="M3297" t="s">
        <v>458</v>
      </c>
    </row>
    <row r="3298" spans="1:13" x14ac:dyDescent="0.25">
      <c r="A3298" t="s">
        <v>718</v>
      </c>
      <c r="B3298" t="s">
        <v>246</v>
      </c>
      <c r="C3298" t="s">
        <v>246</v>
      </c>
      <c r="D3298" t="s">
        <v>203</v>
      </c>
      <c r="E3298" t="s">
        <v>269</v>
      </c>
      <c r="F3298" t="s">
        <v>452</v>
      </c>
      <c r="G3298" s="8" t="s">
        <v>453</v>
      </c>
      <c r="H3298" t="s">
        <v>300</v>
      </c>
      <c r="I3298" s="7">
        <v>0</v>
      </c>
      <c r="L3298" s="7">
        <v>42773601120</v>
      </c>
      <c r="M3298" t="s">
        <v>458</v>
      </c>
    </row>
    <row r="3299" spans="1:13" x14ac:dyDescent="0.25">
      <c r="A3299" t="s">
        <v>719</v>
      </c>
      <c r="B3299" t="s">
        <v>478</v>
      </c>
      <c r="C3299" t="s">
        <v>244</v>
      </c>
      <c r="D3299" t="s">
        <v>245</v>
      </c>
      <c r="E3299" t="s">
        <v>269</v>
      </c>
      <c r="F3299" t="s">
        <v>452</v>
      </c>
      <c r="G3299" s="8" t="s">
        <v>453</v>
      </c>
      <c r="H3299" t="s">
        <v>300</v>
      </c>
      <c r="I3299" s="7">
        <v>0</v>
      </c>
      <c r="L3299" s="7">
        <v>69558139000</v>
      </c>
      <c r="M3299" t="s">
        <v>458</v>
      </c>
    </row>
    <row r="3300" spans="1:13" x14ac:dyDescent="0.25">
      <c r="A3300" t="s">
        <v>720</v>
      </c>
      <c r="B3300" t="s">
        <v>478</v>
      </c>
      <c r="C3300" t="s">
        <v>244</v>
      </c>
      <c r="D3300" t="s">
        <v>460</v>
      </c>
      <c r="E3300" t="s">
        <v>269</v>
      </c>
      <c r="F3300" t="s">
        <v>452</v>
      </c>
      <c r="G3300" s="8" t="s">
        <v>453</v>
      </c>
      <c r="H3300" t="s">
        <v>300</v>
      </c>
      <c r="I3300" s="7">
        <v>0</v>
      </c>
      <c r="L3300" s="7">
        <v>40918920000</v>
      </c>
      <c r="M3300" t="s">
        <v>458</v>
      </c>
    </row>
    <row r="3301" spans="1:13" x14ac:dyDescent="0.25">
      <c r="A3301" t="s">
        <v>721</v>
      </c>
      <c r="B3301" t="s">
        <v>479</v>
      </c>
      <c r="C3301" t="s">
        <v>247</v>
      </c>
      <c r="D3301" t="s">
        <v>203</v>
      </c>
      <c r="E3301" t="s">
        <v>269</v>
      </c>
      <c r="F3301" t="s">
        <v>452</v>
      </c>
      <c r="G3301" s="8" t="s">
        <v>453</v>
      </c>
      <c r="H3301" t="s">
        <v>300</v>
      </c>
      <c r="I3301" s="7">
        <v>0</v>
      </c>
      <c r="L3301" s="7">
        <v>20401799000</v>
      </c>
      <c r="M3301" t="s">
        <v>458</v>
      </c>
    </row>
    <row r="3302" spans="1:13" x14ac:dyDescent="0.25">
      <c r="A3302" t="s">
        <v>722</v>
      </c>
      <c r="B3302" t="s">
        <v>480</v>
      </c>
      <c r="C3302" t="s">
        <v>268</v>
      </c>
      <c r="D3302" t="s">
        <v>203</v>
      </c>
      <c r="E3302" t="s">
        <v>269</v>
      </c>
      <c r="F3302" t="s">
        <v>452</v>
      </c>
      <c r="G3302" s="8" t="s">
        <v>453</v>
      </c>
      <c r="H3302" t="s">
        <v>300</v>
      </c>
      <c r="I3302" s="7">
        <v>0</v>
      </c>
      <c r="L3302" s="7">
        <v>14029578005</v>
      </c>
      <c r="M3302" t="s">
        <v>458</v>
      </c>
    </row>
    <row r="3303" spans="1:13" x14ac:dyDescent="0.25">
      <c r="A3303" t="s">
        <v>723</v>
      </c>
      <c r="B3303" t="s">
        <v>481</v>
      </c>
      <c r="C3303" t="s">
        <v>248</v>
      </c>
      <c r="D3303" t="s">
        <v>203</v>
      </c>
      <c r="E3303" t="s">
        <v>269</v>
      </c>
      <c r="F3303" t="s">
        <v>452</v>
      </c>
      <c r="G3303" s="8" t="s">
        <v>453</v>
      </c>
      <c r="H3303" t="s">
        <v>300</v>
      </c>
      <c r="I3303" s="7">
        <v>0</v>
      </c>
      <c r="L3303" s="7">
        <v>24360197000</v>
      </c>
      <c r="M3303" t="s">
        <v>458</v>
      </c>
    </row>
    <row r="3304" spans="1:13" x14ac:dyDescent="0.25">
      <c r="A3304" t="s">
        <v>724</v>
      </c>
      <c r="B3304" t="s">
        <v>482</v>
      </c>
      <c r="C3304" t="s">
        <v>249</v>
      </c>
      <c r="D3304" t="s">
        <v>203</v>
      </c>
      <c r="E3304" t="s">
        <v>269</v>
      </c>
      <c r="F3304" t="s">
        <v>452</v>
      </c>
      <c r="G3304" s="8" t="s">
        <v>453</v>
      </c>
      <c r="H3304" t="s">
        <v>300</v>
      </c>
      <c r="I3304" s="7">
        <v>0</v>
      </c>
      <c r="L3304" s="7">
        <v>91622025169</v>
      </c>
      <c r="M3304" t="s">
        <v>458</v>
      </c>
    </row>
    <row r="3305" spans="1:13" x14ac:dyDescent="0.25">
      <c r="A3305" t="s">
        <v>725</v>
      </c>
      <c r="B3305" t="s">
        <v>330</v>
      </c>
      <c r="C3305" t="s">
        <v>250</v>
      </c>
      <c r="D3305" t="s">
        <v>252</v>
      </c>
      <c r="E3305" t="s">
        <v>270</v>
      </c>
      <c r="F3305" t="s">
        <v>452</v>
      </c>
      <c r="G3305" s="8" t="s">
        <v>453</v>
      </c>
      <c r="H3305" t="s">
        <v>300</v>
      </c>
      <c r="I3305" s="7">
        <v>0</v>
      </c>
      <c r="L3305" s="7">
        <v>10772268571</v>
      </c>
      <c r="M3305" t="s">
        <v>458</v>
      </c>
    </row>
    <row r="3306" spans="1:13" x14ac:dyDescent="0.25">
      <c r="A3306" t="s">
        <v>726</v>
      </c>
      <c r="B3306" t="s">
        <v>330</v>
      </c>
      <c r="C3306" t="s">
        <v>250</v>
      </c>
      <c r="D3306" t="s">
        <v>253</v>
      </c>
      <c r="E3306" t="s">
        <v>270</v>
      </c>
      <c r="F3306" t="s">
        <v>452</v>
      </c>
      <c r="G3306" s="8" t="s">
        <v>453</v>
      </c>
      <c r="H3306" t="s">
        <v>300</v>
      </c>
      <c r="I3306" s="7">
        <v>0</v>
      </c>
      <c r="L3306" s="7">
        <v>3480752374</v>
      </c>
      <c r="M3306" t="s">
        <v>458</v>
      </c>
    </row>
    <row r="3307" spans="1:13" x14ac:dyDescent="0.25">
      <c r="A3307" t="s">
        <v>727</v>
      </c>
      <c r="B3307" t="s">
        <v>330</v>
      </c>
      <c r="C3307" t="s">
        <v>250</v>
      </c>
      <c r="D3307" t="s">
        <v>254</v>
      </c>
      <c r="E3307" t="s">
        <v>270</v>
      </c>
      <c r="F3307" t="s">
        <v>452</v>
      </c>
      <c r="G3307" s="8" t="s">
        <v>453</v>
      </c>
      <c r="H3307" t="s">
        <v>300</v>
      </c>
      <c r="I3307" s="7">
        <v>0</v>
      </c>
      <c r="L3307" s="7">
        <v>13604302435</v>
      </c>
      <c r="M3307" t="s">
        <v>458</v>
      </c>
    </row>
    <row r="3308" spans="1:13" x14ac:dyDescent="0.25">
      <c r="A3308" t="s">
        <v>728</v>
      </c>
      <c r="B3308" t="s">
        <v>330</v>
      </c>
      <c r="C3308" t="s">
        <v>250</v>
      </c>
      <c r="D3308" t="s">
        <v>633</v>
      </c>
      <c r="E3308" t="s">
        <v>269</v>
      </c>
      <c r="F3308" t="s">
        <v>452</v>
      </c>
      <c r="G3308" s="8" t="s">
        <v>453</v>
      </c>
      <c r="H3308" t="s">
        <v>300</v>
      </c>
      <c r="I3308" s="7">
        <v>0</v>
      </c>
      <c r="L3308" s="7">
        <v>1140113184125</v>
      </c>
      <c r="M3308" t="s">
        <v>458</v>
      </c>
    </row>
    <row r="3309" spans="1:13" x14ac:dyDescent="0.25">
      <c r="A3309" t="s">
        <v>729</v>
      </c>
      <c r="B3309" t="s">
        <v>330</v>
      </c>
      <c r="C3309" t="s">
        <v>250</v>
      </c>
      <c r="D3309" t="s">
        <v>634</v>
      </c>
      <c r="E3309" t="s">
        <v>269</v>
      </c>
      <c r="F3309" t="s">
        <v>452</v>
      </c>
      <c r="G3309" s="8" t="s">
        <v>453</v>
      </c>
      <c r="H3309" t="s">
        <v>300</v>
      </c>
      <c r="I3309" s="7">
        <v>0</v>
      </c>
      <c r="L3309" s="7">
        <v>237174933919</v>
      </c>
      <c r="M3309" t="s">
        <v>458</v>
      </c>
    </row>
    <row r="3310" spans="1:13" x14ac:dyDescent="0.25">
      <c r="A3310" t="s">
        <v>730</v>
      </c>
      <c r="B3310" t="s">
        <v>330</v>
      </c>
      <c r="C3310" t="s">
        <v>250</v>
      </c>
      <c r="D3310" t="s">
        <v>599</v>
      </c>
      <c r="E3310" t="s">
        <v>270</v>
      </c>
      <c r="F3310" t="s">
        <v>452</v>
      </c>
      <c r="G3310" s="8" t="s">
        <v>453</v>
      </c>
      <c r="H3310" t="s">
        <v>300</v>
      </c>
      <c r="I3310" s="7">
        <v>0</v>
      </c>
      <c r="L3310" s="7">
        <v>49186447</v>
      </c>
      <c r="M3310" t="s">
        <v>458</v>
      </c>
    </row>
    <row r="3311" spans="1:13" x14ac:dyDescent="0.25">
      <c r="A3311" t="s">
        <v>731</v>
      </c>
      <c r="B3311" t="s">
        <v>483</v>
      </c>
      <c r="C3311" t="s">
        <v>255</v>
      </c>
      <c r="D3311" t="s">
        <v>205</v>
      </c>
      <c r="E3311" t="s">
        <v>270</v>
      </c>
      <c r="F3311" t="s">
        <v>452</v>
      </c>
      <c r="G3311" s="8" t="s">
        <v>453</v>
      </c>
      <c r="H3311" t="s">
        <v>300</v>
      </c>
      <c r="I3311" s="7">
        <v>0</v>
      </c>
      <c r="L3311" s="7">
        <v>6917962126</v>
      </c>
      <c r="M3311" t="s">
        <v>458</v>
      </c>
    </row>
    <row r="3312" spans="1:13" x14ac:dyDescent="0.25">
      <c r="A3312" t="s">
        <v>732</v>
      </c>
      <c r="B3312" t="s">
        <v>483</v>
      </c>
      <c r="C3312" t="s">
        <v>255</v>
      </c>
      <c r="D3312" t="s">
        <v>203</v>
      </c>
      <c r="E3312" t="s">
        <v>269</v>
      </c>
      <c r="F3312" t="s">
        <v>452</v>
      </c>
      <c r="G3312" s="8" t="s">
        <v>453</v>
      </c>
      <c r="H3312" t="s">
        <v>300</v>
      </c>
      <c r="I3312" s="7">
        <v>0</v>
      </c>
      <c r="L3312" s="7">
        <v>2428869723</v>
      </c>
      <c r="M3312" t="s">
        <v>458</v>
      </c>
    </row>
    <row r="3313" spans="1:13" x14ac:dyDescent="0.25">
      <c r="A3313" t="s">
        <v>733</v>
      </c>
      <c r="B3313" t="s">
        <v>636</v>
      </c>
      <c r="C3313" t="s">
        <v>635</v>
      </c>
      <c r="D3313" t="s">
        <v>304</v>
      </c>
      <c r="E3313" t="s">
        <v>270</v>
      </c>
      <c r="F3313" t="s">
        <v>452</v>
      </c>
      <c r="G3313" s="8" t="s">
        <v>453</v>
      </c>
      <c r="H3313" t="s">
        <v>300</v>
      </c>
      <c r="I3313" s="7">
        <v>0</v>
      </c>
      <c r="L3313" s="7">
        <v>4565783313</v>
      </c>
      <c r="M3313" t="s">
        <v>458</v>
      </c>
    </row>
    <row r="3314" spans="1:13" x14ac:dyDescent="0.25">
      <c r="A3314" t="s">
        <v>734</v>
      </c>
      <c r="B3314" t="s">
        <v>636</v>
      </c>
      <c r="C3314" t="s">
        <v>635</v>
      </c>
      <c r="D3314" t="s">
        <v>303</v>
      </c>
      <c r="E3314" t="s">
        <v>270</v>
      </c>
      <c r="F3314" t="s">
        <v>452</v>
      </c>
      <c r="G3314" s="8" t="s">
        <v>453</v>
      </c>
      <c r="H3314" t="s">
        <v>300</v>
      </c>
      <c r="I3314" s="7">
        <v>0</v>
      </c>
      <c r="L3314" s="7">
        <v>3476303006</v>
      </c>
      <c r="M3314" t="s">
        <v>458</v>
      </c>
    </row>
    <row r="3315" spans="1:13" x14ac:dyDescent="0.25">
      <c r="A3315" t="s">
        <v>735</v>
      </c>
      <c r="B3315" t="s">
        <v>636</v>
      </c>
      <c r="C3315" t="s">
        <v>635</v>
      </c>
      <c r="D3315" t="s">
        <v>302</v>
      </c>
      <c r="E3315" t="s">
        <v>270</v>
      </c>
      <c r="F3315" t="s">
        <v>452</v>
      </c>
      <c r="G3315" s="8" t="s">
        <v>453</v>
      </c>
      <c r="H3315" t="s">
        <v>300</v>
      </c>
      <c r="I3315" s="7">
        <v>0</v>
      </c>
      <c r="L3315" s="7">
        <v>2100767205</v>
      </c>
      <c r="M3315" t="s">
        <v>458</v>
      </c>
    </row>
    <row r="3316" spans="1:13" x14ac:dyDescent="0.25">
      <c r="A3316" t="s">
        <v>736</v>
      </c>
      <c r="B3316" t="s">
        <v>636</v>
      </c>
      <c r="C3316" t="s">
        <v>635</v>
      </c>
      <c r="D3316" t="s">
        <v>205</v>
      </c>
      <c r="E3316" t="s">
        <v>270</v>
      </c>
      <c r="F3316" t="s">
        <v>452</v>
      </c>
      <c r="G3316" s="8" t="s">
        <v>453</v>
      </c>
      <c r="H3316" t="s">
        <v>300</v>
      </c>
      <c r="I3316" s="7">
        <v>0</v>
      </c>
      <c r="L3316" s="7">
        <v>20886055390</v>
      </c>
      <c r="M3316" t="s">
        <v>458</v>
      </c>
    </row>
    <row r="3317" spans="1:13" x14ac:dyDescent="0.25">
      <c r="A3317" t="s">
        <v>737</v>
      </c>
      <c r="B3317" t="s">
        <v>636</v>
      </c>
      <c r="C3317" t="s">
        <v>635</v>
      </c>
      <c r="D3317" t="s">
        <v>203</v>
      </c>
      <c r="E3317" t="s">
        <v>269</v>
      </c>
      <c r="F3317" t="s">
        <v>452</v>
      </c>
      <c r="G3317" s="8" t="s">
        <v>453</v>
      </c>
      <c r="H3317" t="s">
        <v>300</v>
      </c>
      <c r="I3317" s="7">
        <v>0</v>
      </c>
      <c r="L3317" s="7">
        <v>1256491994424</v>
      </c>
      <c r="M3317" t="s">
        <v>458</v>
      </c>
    </row>
    <row r="3318" spans="1:13" x14ac:dyDescent="0.25">
      <c r="A3318" t="s">
        <v>738</v>
      </c>
      <c r="B3318" t="s">
        <v>484</v>
      </c>
      <c r="C3318" t="s">
        <v>256</v>
      </c>
      <c r="D3318" t="s">
        <v>208</v>
      </c>
      <c r="E3318" t="s">
        <v>270</v>
      </c>
      <c r="F3318" t="s">
        <v>452</v>
      </c>
      <c r="G3318" s="8" t="s">
        <v>453</v>
      </c>
      <c r="H3318" t="s">
        <v>300</v>
      </c>
      <c r="I3318" s="7">
        <v>0</v>
      </c>
      <c r="L3318" s="7">
        <v>429346911</v>
      </c>
      <c r="M3318" t="s">
        <v>458</v>
      </c>
    </row>
    <row r="3319" spans="1:13" x14ac:dyDescent="0.25">
      <c r="A3319" t="s">
        <v>739</v>
      </c>
      <c r="B3319" t="s">
        <v>484</v>
      </c>
      <c r="C3319" t="s">
        <v>256</v>
      </c>
      <c r="D3319" t="s">
        <v>209</v>
      </c>
      <c r="E3319" t="s">
        <v>270</v>
      </c>
      <c r="F3319" t="s">
        <v>452</v>
      </c>
      <c r="G3319" s="8" t="s">
        <v>453</v>
      </c>
      <c r="H3319" t="s">
        <v>300</v>
      </c>
      <c r="I3319" s="7">
        <v>0</v>
      </c>
      <c r="L3319" s="7">
        <v>630379359</v>
      </c>
      <c r="M3319" t="s">
        <v>458</v>
      </c>
    </row>
    <row r="3320" spans="1:13" x14ac:dyDescent="0.25">
      <c r="A3320" t="s">
        <v>740</v>
      </c>
      <c r="B3320" t="s">
        <v>484</v>
      </c>
      <c r="C3320" t="s">
        <v>256</v>
      </c>
      <c r="D3320" t="s">
        <v>203</v>
      </c>
      <c r="E3320" t="s">
        <v>269</v>
      </c>
      <c r="F3320" t="s">
        <v>452</v>
      </c>
      <c r="G3320" s="8" t="s">
        <v>453</v>
      </c>
      <c r="H3320" t="s">
        <v>300</v>
      </c>
      <c r="I3320" s="7">
        <v>0</v>
      </c>
      <c r="L3320" s="7">
        <v>88224453830</v>
      </c>
      <c r="M3320" t="s">
        <v>458</v>
      </c>
    </row>
    <row r="3321" spans="1:13" x14ac:dyDescent="0.25">
      <c r="A3321" t="s">
        <v>741</v>
      </c>
      <c r="B3321" t="s">
        <v>485</v>
      </c>
      <c r="C3321" t="s">
        <v>257</v>
      </c>
      <c r="D3321" t="s">
        <v>258</v>
      </c>
      <c r="E3321" t="s">
        <v>270</v>
      </c>
      <c r="F3321" t="s">
        <v>452</v>
      </c>
      <c r="G3321" s="8" t="s">
        <v>453</v>
      </c>
      <c r="H3321" t="s">
        <v>300</v>
      </c>
      <c r="I3321" s="7">
        <v>0</v>
      </c>
      <c r="L3321" s="7">
        <v>2398957441</v>
      </c>
      <c r="M3321" t="s">
        <v>458</v>
      </c>
    </row>
    <row r="3322" spans="1:13" x14ac:dyDescent="0.25">
      <c r="A3322" t="s">
        <v>742</v>
      </c>
      <c r="B3322" t="s">
        <v>485</v>
      </c>
      <c r="C3322" t="s">
        <v>257</v>
      </c>
      <c r="D3322" t="s">
        <v>259</v>
      </c>
      <c r="E3322" t="s">
        <v>270</v>
      </c>
      <c r="F3322" t="s">
        <v>452</v>
      </c>
      <c r="G3322" s="8" t="s">
        <v>453</v>
      </c>
      <c r="H3322" t="s">
        <v>300</v>
      </c>
      <c r="I3322" s="7">
        <v>0</v>
      </c>
      <c r="L3322" s="7">
        <v>87556207</v>
      </c>
      <c r="M3322" t="s">
        <v>458</v>
      </c>
    </row>
    <row r="3323" spans="1:13" x14ac:dyDescent="0.25">
      <c r="A3323" t="s">
        <v>743</v>
      </c>
      <c r="B3323" t="s">
        <v>485</v>
      </c>
      <c r="C3323" t="s">
        <v>257</v>
      </c>
      <c r="D3323" t="s">
        <v>260</v>
      </c>
      <c r="E3323" t="s">
        <v>270</v>
      </c>
      <c r="F3323" t="s">
        <v>452</v>
      </c>
      <c r="G3323" s="8" t="s">
        <v>453</v>
      </c>
      <c r="H3323" t="s">
        <v>300</v>
      </c>
      <c r="I3323" s="7">
        <v>0</v>
      </c>
      <c r="L3323" s="7">
        <v>145097351</v>
      </c>
      <c r="M3323" t="s">
        <v>458</v>
      </c>
    </row>
    <row r="3324" spans="1:13" x14ac:dyDescent="0.25">
      <c r="A3324" t="s">
        <v>744</v>
      </c>
      <c r="B3324" t="s">
        <v>485</v>
      </c>
      <c r="C3324" t="s">
        <v>257</v>
      </c>
      <c r="D3324" t="s">
        <v>261</v>
      </c>
      <c r="E3324" t="s">
        <v>270</v>
      </c>
      <c r="F3324" t="s">
        <v>452</v>
      </c>
      <c r="G3324" s="8" t="s">
        <v>453</v>
      </c>
      <c r="H3324" t="s">
        <v>300</v>
      </c>
      <c r="I3324" s="7">
        <v>0</v>
      </c>
      <c r="L3324" s="7">
        <v>88988160</v>
      </c>
      <c r="M3324" t="s">
        <v>458</v>
      </c>
    </row>
    <row r="3325" spans="1:13" x14ac:dyDescent="0.25">
      <c r="A3325" t="s">
        <v>749</v>
      </c>
      <c r="B3325" t="s">
        <v>332</v>
      </c>
      <c r="C3325" t="s">
        <v>266</v>
      </c>
      <c r="D3325" t="s">
        <v>267</v>
      </c>
      <c r="E3325" t="s">
        <v>270</v>
      </c>
      <c r="F3325" t="s">
        <v>452</v>
      </c>
      <c r="G3325" s="8" t="s">
        <v>453</v>
      </c>
      <c r="H3325" t="s">
        <v>300</v>
      </c>
      <c r="I3325" s="7">
        <v>0</v>
      </c>
      <c r="L3325" s="7">
        <v>2421364394</v>
      </c>
      <c r="M3325" t="s">
        <v>458</v>
      </c>
    </row>
    <row r="3326" spans="1:13" x14ac:dyDescent="0.25">
      <c r="A3326" t="s">
        <v>750</v>
      </c>
      <c r="B3326" t="s">
        <v>332</v>
      </c>
      <c r="C3326" t="s">
        <v>266</v>
      </c>
      <c r="D3326" t="s">
        <v>590</v>
      </c>
      <c r="E3326" t="s">
        <v>270</v>
      </c>
      <c r="F3326" t="s">
        <v>452</v>
      </c>
      <c r="G3326" s="8" t="s">
        <v>453</v>
      </c>
      <c r="H3326" t="s">
        <v>300</v>
      </c>
      <c r="I3326" s="7">
        <v>0</v>
      </c>
      <c r="L3326" s="7">
        <v>1946905414</v>
      </c>
      <c r="M3326" t="s">
        <v>458</v>
      </c>
    </row>
    <row r="3327" spans="1:13" x14ac:dyDescent="0.25">
      <c r="A3327" t="s">
        <v>751</v>
      </c>
      <c r="B3327" t="s">
        <v>332</v>
      </c>
      <c r="C3327" t="s">
        <v>266</v>
      </c>
      <c r="D3327" t="s">
        <v>582</v>
      </c>
      <c r="E3327" t="s">
        <v>270</v>
      </c>
      <c r="F3327" t="s">
        <v>452</v>
      </c>
      <c r="G3327" s="8" t="s">
        <v>453</v>
      </c>
      <c r="H3327" t="s">
        <v>300</v>
      </c>
      <c r="I3327" s="7">
        <v>0</v>
      </c>
      <c r="L3327" s="7">
        <v>102527329</v>
      </c>
      <c r="M3327" t="s">
        <v>458</v>
      </c>
    </row>
    <row r="3328" spans="1:13" x14ac:dyDescent="0.25">
      <c r="A3328" t="s">
        <v>752</v>
      </c>
      <c r="B3328" t="s">
        <v>332</v>
      </c>
      <c r="C3328" t="s">
        <v>266</v>
      </c>
      <c r="D3328" t="s">
        <v>203</v>
      </c>
      <c r="E3328" t="s">
        <v>269</v>
      </c>
      <c r="F3328" t="s">
        <v>452</v>
      </c>
      <c r="G3328" s="8" t="s">
        <v>453</v>
      </c>
      <c r="H3328" t="s">
        <v>300</v>
      </c>
      <c r="I3328" s="7">
        <v>0</v>
      </c>
      <c r="L3328" s="7">
        <v>260926476812</v>
      </c>
      <c r="M3328" t="s">
        <v>458</v>
      </c>
    </row>
    <row r="3329" spans="1:13" x14ac:dyDescent="0.25">
      <c r="A3329" t="s">
        <v>753</v>
      </c>
      <c r="B3329" t="s">
        <v>487</v>
      </c>
      <c r="C3329" t="s">
        <v>207</v>
      </c>
      <c r="D3329" t="s">
        <v>208</v>
      </c>
      <c r="E3329" t="s">
        <v>270</v>
      </c>
      <c r="F3329" t="s">
        <v>452</v>
      </c>
      <c r="G3329" s="8" t="s">
        <v>453</v>
      </c>
      <c r="H3329" t="s">
        <v>300</v>
      </c>
      <c r="I3329" s="7">
        <v>0</v>
      </c>
      <c r="L3329" s="7">
        <v>2389556713</v>
      </c>
      <c r="M3329" t="s">
        <v>458</v>
      </c>
    </row>
    <row r="3330" spans="1:13" x14ac:dyDescent="0.25">
      <c r="A3330" t="s">
        <v>754</v>
      </c>
      <c r="B3330" t="s">
        <v>487</v>
      </c>
      <c r="C3330" t="s">
        <v>207</v>
      </c>
      <c r="D3330" t="s">
        <v>209</v>
      </c>
      <c r="E3330" t="s">
        <v>270</v>
      </c>
      <c r="F3330" t="s">
        <v>452</v>
      </c>
      <c r="G3330" s="8" t="s">
        <v>453</v>
      </c>
      <c r="H3330" t="s">
        <v>300</v>
      </c>
      <c r="I3330" s="7">
        <v>0</v>
      </c>
      <c r="L3330" s="7">
        <v>5701620841</v>
      </c>
      <c r="M3330" t="s">
        <v>458</v>
      </c>
    </row>
    <row r="3331" spans="1:13" x14ac:dyDescent="0.25">
      <c r="A3331" t="s">
        <v>755</v>
      </c>
      <c r="B3331" t="s">
        <v>487</v>
      </c>
      <c r="C3331" t="s">
        <v>207</v>
      </c>
      <c r="D3331" t="s">
        <v>210</v>
      </c>
      <c r="E3331" t="s">
        <v>270</v>
      </c>
      <c r="F3331" t="s">
        <v>452</v>
      </c>
      <c r="G3331" s="8" t="s">
        <v>453</v>
      </c>
      <c r="H3331" t="s">
        <v>300</v>
      </c>
      <c r="I3331" s="7">
        <v>0</v>
      </c>
      <c r="L3331" s="7">
        <v>326696832</v>
      </c>
      <c r="M3331" t="s">
        <v>458</v>
      </c>
    </row>
    <row r="3332" spans="1:13" x14ac:dyDescent="0.25">
      <c r="A3332" t="s">
        <v>756</v>
      </c>
      <c r="B3332" t="s">
        <v>487</v>
      </c>
      <c r="C3332" t="s">
        <v>207</v>
      </c>
      <c r="D3332" t="s">
        <v>211</v>
      </c>
      <c r="E3332" t="s">
        <v>269</v>
      </c>
      <c r="F3332" t="s">
        <v>452</v>
      </c>
      <c r="G3332" s="8" t="s">
        <v>453</v>
      </c>
      <c r="H3332" t="s">
        <v>300</v>
      </c>
      <c r="I3332" s="7">
        <v>0</v>
      </c>
      <c r="L3332" s="7">
        <v>370042694916</v>
      </c>
      <c r="M3332" t="s">
        <v>458</v>
      </c>
    </row>
    <row r="3333" spans="1:13" x14ac:dyDescent="0.25">
      <c r="A3333" t="s">
        <v>757</v>
      </c>
      <c r="B3333" t="s">
        <v>487</v>
      </c>
      <c r="C3333" t="s">
        <v>207</v>
      </c>
      <c r="D3333" t="s">
        <v>385</v>
      </c>
      <c r="E3333" t="s">
        <v>270</v>
      </c>
      <c r="F3333" t="s">
        <v>452</v>
      </c>
      <c r="G3333" s="8" t="s">
        <v>453</v>
      </c>
      <c r="H3333" t="s">
        <v>300</v>
      </c>
      <c r="I3333" s="7">
        <v>0</v>
      </c>
      <c r="L3333" s="7">
        <v>777116048</v>
      </c>
      <c r="M3333" t="s">
        <v>458</v>
      </c>
    </row>
    <row r="3334" spans="1:13" x14ac:dyDescent="0.25">
      <c r="A3334" t="s">
        <v>665</v>
      </c>
      <c r="B3334" t="s">
        <v>469</v>
      </c>
      <c r="C3334" t="s">
        <v>212</v>
      </c>
      <c r="D3334" t="s">
        <v>213</v>
      </c>
      <c r="E3334" t="s">
        <v>270</v>
      </c>
      <c r="F3334" t="s">
        <v>436</v>
      </c>
      <c r="G3334" s="8" t="s">
        <v>437</v>
      </c>
      <c r="H3334" t="s">
        <v>317</v>
      </c>
      <c r="I3334" s="7">
        <v>0</v>
      </c>
      <c r="L3334" s="7">
        <v>1209774000</v>
      </c>
      <c r="M3334" t="s">
        <v>458</v>
      </c>
    </row>
    <row r="3335" spans="1:13" x14ac:dyDescent="0.25">
      <c r="A3335" t="s">
        <v>666</v>
      </c>
      <c r="B3335" t="s">
        <v>469</v>
      </c>
      <c r="C3335" t="s">
        <v>212</v>
      </c>
      <c r="D3335" t="s">
        <v>214</v>
      </c>
      <c r="E3335" t="s">
        <v>270</v>
      </c>
      <c r="F3335" t="s">
        <v>436</v>
      </c>
      <c r="G3335" s="8" t="s">
        <v>437</v>
      </c>
      <c r="H3335" t="s">
        <v>317</v>
      </c>
      <c r="I3335" s="7">
        <v>0</v>
      </c>
      <c r="L3335" s="7">
        <v>10185099000</v>
      </c>
      <c r="M3335" t="s">
        <v>458</v>
      </c>
    </row>
    <row r="3336" spans="1:13" x14ac:dyDescent="0.25">
      <c r="A3336" t="s">
        <v>667</v>
      </c>
      <c r="B3336" t="s">
        <v>469</v>
      </c>
      <c r="C3336" t="s">
        <v>212</v>
      </c>
      <c r="D3336" t="s">
        <v>370</v>
      </c>
      <c r="E3336" t="s">
        <v>270</v>
      </c>
      <c r="F3336" t="s">
        <v>436</v>
      </c>
      <c r="G3336" s="8" t="s">
        <v>437</v>
      </c>
      <c r="H3336" t="s">
        <v>317</v>
      </c>
      <c r="I3336" s="7">
        <v>0</v>
      </c>
      <c r="L3336" s="7">
        <v>7250762000</v>
      </c>
      <c r="M3336" t="s">
        <v>458</v>
      </c>
    </row>
    <row r="3337" spans="1:13" x14ac:dyDescent="0.25">
      <c r="A3337" t="s">
        <v>668</v>
      </c>
      <c r="B3337" t="s">
        <v>469</v>
      </c>
      <c r="C3337" t="s">
        <v>212</v>
      </c>
      <c r="D3337" t="s">
        <v>365</v>
      </c>
      <c r="E3337" t="s">
        <v>270</v>
      </c>
      <c r="F3337" t="s">
        <v>436</v>
      </c>
      <c r="G3337" s="8" t="s">
        <v>437</v>
      </c>
      <c r="H3337" t="s">
        <v>317</v>
      </c>
      <c r="I3337" s="7">
        <v>0</v>
      </c>
      <c r="L3337" s="7">
        <v>22153880000</v>
      </c>
      <c r="M3337" t="s">
        <v>458</v>
      </c>
    </row>
    <row r="3338" spans="1:13" x14ac:dyDescent="0.25">
      <c r="A3338" t="s">
        <v>669</v>
      </c>
      <c r="B3338" t="s">
        <v>469</v>
      </c>
      <c r="C3338" t="s">
        <v>212</v>
      </c>
      <c r="D3338" t="s">
        <v>364</v>
      </c>
      <c r="E3338" t="s">
        <v>270</v>
      </c>
      <c r="F3338" t="s">
        <v>436</v>
      </c>
      <c r="G3338" s="8" t="s">
        <v>437</v>
      </c>
      <c r="H3338" t="s">
        <v>317</v>
      </c>
      <c r="I3338" s="7">
        <v>0</v>
      </c>
      <c r="L3338" s="7">
        <v>31842258000</v>
      </c>
      <c r="M3338" t="s">
        <v>458</v>
      </c>
    </row>
    <row r="3339" spans="1:13" x14ac:dyDescent="0.25">
      <c r="A3339" t="s">
        <v>670</v>
      </c>
      <c r="B3339" t="s">
        <v>469</v>
      </c>
      <c r="C3339" t="s">
        <v>212</v>
      </c>
      <c r="D3339" t="s">
        <v>573</v>
      </c>
      <c r="E3339" t="s">
        <v>270</v>
      </c>
      <c r="F3339" t="s">
        <v>436</v>
      </c>
      <c r="G3339" s="8" t="s">
        <v>437</v>
      </c>
      <c r="H3339" t="s">
        <v>317</v>
      </c>
      <c r="I3339" s="7">
        <v>0</v>
      </c>
      <c r="L3339" s="7">
        <v>16763779000</v>
      </c>
      <c r="M3339" t="s">
        <v>458</v>
      </c>
    </row>
    <row r="3340" spans="1:13" x14ac:dyDescent="0.25">
      <c r="A3340" t="s">
        <v>671</v>
      </c>
      <c r="B3340" t="s">
        <v>469</v>
      </c>
      <c r="C3340" t="s">
        <v>212</v>
      </c>
      <c r="D3340" t="s">
        <v>362</v>
      </c>
      <c r="E3340" t="s">
        <v>270</v>
      </c>
      <c r="F3340" t="s">
        <v>436</v>
      </c>
      <c r="G3340" s="8" t="s">
        <v>437</v>
      </c>
      <c r="H3340" t="s">
        <v>317</v>
      </c>
      <c r="I3340" s="7">
        <v>0</v>
      </c>
      <c r="L3340" s="7">
        <v>58491556000</v>
      </c>
      <c r="M3340" t="s">
        <v>458</v>
      </c>
    </row>
    <row r="3341" spans="1:13" x14ac:dyDescent="0.25">
      <c r="A3341" t="s">
        <v>672</v>
      </c>
      <c r="B3341" t="s">
        <v>470</v>
      </c>
      <c r="C3341" t="s">
        <v>292</v>
      </c>
      <c r="D3341" t="s">
        <v>307</v>
      </c>
      <c r="E3341" t="s">
        <v>270</v>
      </c>
      <c r="F3341" t="s">
        <v>436</v>
      </c>
      <c r="G3341" s="8" t="s">
        <v>437</v>
      </c>
      <c r="H3341" t="s">
        <v>317</v>
      </c>
      <c r="I3341" s="7">
        <v>0</v>
      </c>
      <c r="L3341" s="7">
        <v>9764336905</v>
      </c>
      <c r="M3341" t="s">
        <v>458</v>
      </c>
    </row>
    <row r="3342" spans="1:13" x14ac:dyDescent="0.25">
      <c r="A3342" t="s">
        <v>673</v>
      </c>
      <c r="B3342" t="s">
        <v>470</v>
      </c>
      <c r="C3342" t="s">
        <v>292</v>
      </c>
      <c r="D3342" t="s">
        <v>206</v>
      </c>
      <c r="E3342" t="s">
        <v>270</v>
      </c>
      <c r="F3342" t="s">
        <v>436</v>
      </c>
      <c r="G3342" s="8" t="s">
        <v>437</v>
      </c>
      <c r="H3342" t="s">
        <v>317</v>
      </c>
      <c r="I3342" s="7">
        <v>0</v>
      </c>
      <c r="L3342" s="7">
        <v>5411649516</v>
      </c>
      <c r="M3342" t="s">
        <v>458</v>
      </c>
    </row>
    <row r="3343" spans="1:13" x14ac:dyDescent="0.25">
      <c r="A3343" t="s">
        <v>674</v>
      </c>
      <c r="B3343" t="s">
        <v>470</v>
      </c>
      <c r="C3343" t="s">
        <v>292</v>
      </c>
      <c r="D3343" t="s">
        <v>203</v>
      </c>
      <c r="E3343" t="s">
        <v>269</v>
      </c>
      <c r="F3343" t="s">
        <v>436</v>
      </c>
      <c r="G3343" s="8" t="s">
        <v>437</v>
      </c>
      <c r="H3343" t="s">
        <v>317</v>
      </c>
      <c r="I3343" s="7">
        <v>0</v>
      </c>
      <c r="L3343" s="7">
        <v>599483569520</v>
      </c>
      <c r="M3343" t="s">
        <v>458</v>
      </c>
    </row>
    <row r="3344" spans="1:13" x14ac:dyDescent="0.25">
      <c r="A3344" t="s">
        <v>675</v>
      </c>
      <c r="B3344" t="s">
        <v>470</v>
      </c>
      <c r="C3344" t="s">
        <v>292</v>
      </c>
      <c r="D3344" t="s">
        <v>306</v>
      </c>
      <c r="E3344" t="s">
        <v>270</v>
      </c>
      <c r="F3344" t="s">
        <v>436</v>
      </c>
      <c r="G3344" s="8" t="s">
        <v>437</v>
      </c>
      <c r="H3344" t="s">
        <v>317</v>
      </c>
      <c r="I3344" s="7">
        <v>0</v>
      </c>
      <c r="L3344" s="7">
        <v>9122399685</v>
      </c>
      <c r="M3344" t="s">
        <v>458</v>
      </c>
    </row>
    <row r="3345" spans="1:13" x14ac:dyDescent="0.25">
      <c r="A3345" t="s">
        <v>676</v>
      </c>
      <c r="B3345" t="s">
        <v>331</v>
      </c>
      <c r="C3345" t="s">
        <v>215</v>
      </c>
      <c r="D3345" t="s">
        <v>251</v>
      </c>
      <c r="E3345" t="s">
        <v>269</v>
      </c>
      <c r="F3345" t="s">
        <v>436</v>
      </c>
      <c r="G3345" s="8" t="s">
        <v>437</v>
      </c>
      <c r="H3345" t="s">
        <v>317</v>
      </c>
      <c r="I3345" s="7">
        <v>0</v>
      </c>
      <c r="L3345" s="7">
        <v>310261377494</v>
      </c>
      <c r="M3345" t="s">
        <v>458</v>
      </c>
    </row>
    <row r="3346" spans="1:13" x14ac:dyDescent="0.25">
      <c r="A3346" t="s">
        <v>677</v>
      </c>
      <c r="B3346" t="s">
        <v>331</v>
      </c>
      <c r="C3346" t="s">
        <v>215</v>
      </c>
      <c r="D3346" t="s">
        <v>216</v>
      </c>
      <c r="E3346" t="s">
        <v>269</v>
      </c>
      <c r="F3346" t="s">
        <v>436</v>
      </c>
      <c r="G3346" s="8" t="s">
        <v>437</v>
      </c>
      <c r="H3346" t="s">
        <v>317</v>
      </c>
      <c r="I3346" s="7">
        <v>0</v>
      </c>
      <c r="L3346" s="7">
        <v>15226914126</v>
      </c>
      <c r="M3346" t="s">
        <v>458</v>
      </c>
    </row>
    <row r="3347" spans="1:13" x14ac:dyDescent="0.25">
      <c r="A3347" t="s">
        <v>678</v>
      </c>
      <c r="B3347" t="s">
        <v>331</v>
      </c>
      <c r="C3347" t="s">
        <v>215</v>
      </c>
      <c r="D3347" t="s">
        <v>217</v>
      </c>
      <c r="E3347" t="s">
        <v>269</v>
      </c>
      <c r="F3347" t="s">
        <v>436</v>
      </c>
      <c r="G3347" s="8" t="s">
        <v>437</v>
      </c>
      <c r="H3347" t="s">
        <v>317</v>
      </c>
      <c r="I3347" s="7">
        <v>0</v>
      </c>
      <c r="L3347" s="7">
        <v>67671087956</v>
      </c>
      <c r="M3347" t="s">
        <v>458</v>
      </c>
    </row>
    <row r="3348" spans="1:13" x14ac:dyDescent="0.25">
      <c r="A3348" t="s">
        <v>679</v>
      </c>
      <c r="B3348" t="s">
        <v>333</v>
      </c>
      <c r="C3348" t="s">
        <v>533</v>
      </c>
      <c r="D3348" t="s">
        <v>203</v>
      </c>
      <c r="E3348" t="s">
        <v>269</v>
      </c>
      <c r="F3348" t="s">
        <v>436</v>
      </c>
      <c r="G3348" s="8" t="s">
        <v>437</v>
      </c>
      <c r="H3348" t="s">
        <v>317</v>
      </c>
      <c r="I3348" s="7">
        <v>0</v>
      </c>
      <c r="L3348" s="7">
        <v>60695593000</v>
      </c>
      <c r="M3348" t="s">
        <v>458</v>
      </c>
    </row>
    <row r="3349" spans="1:13" x14ac:dyDescent="0.25">
      <c r="A3349" t="s">
        <v>680</v>
      </c>
      <c r="B3349" t="s">
        <v>471</v>
      </c>
      <c r="C3349" t="s">
        <v>219</v>
      </c>
      <c r="D3349" t="s">
        <v>203</v>
      </c>
      <c r="E3349" t="s">
        <v>269</v>
      </c>
      <c r="F3349" t="s">
        <v>436</v>
      </c>
      <c r="G3349" s="8" t="s">
        <v>437</v>
      </c>
      <c r="H3349" t="s">
        <v>317</v>
      </c>
      <c r="I3349" s="7">
        <v>0</v>
      </c>
      <c r="L3349" s="7">
        <v>278736778404</v>
      </c>
      <c r="M3349" t="s">
        <v>458</v>
      </c>
    </row>
    <row r="3350" spans="1:13" x14ac:dyDescent="0.25">
      <c r="A3350" t="s">
        <v>681</v>
      </c>
      <c r="B3350" t="s">
        <v>471</v>
      </c>
      <c r="C3350" t="s">
        <v>219</v>
      </c>
      <c r="D3350" t="s">
        <v>457</v>
      </c>
      <c r="E3350" t="s">
        <v>270</v>
      </c>
      <c r="F3350" t="s">
        <v>436</v>
      </c>
      <c r="G3350" s="8" t="s">
        <v>437</v>
      </c>
      <c r="H3350" t="s">
        <v>317</v>
      </c>
      <c r="I3350" s="7">
        <v>0</v>
      </c>
      <c r="L3350" s="7">
        <v>150706287</v>
      </c>
      <c r="M3350" t="s">
        <v>458</v>
      </c>
    </row>
    <row r="3351" spans="1:13" x14ac:dyDescent="0.25">
      <c r="A3351" t="s">
        <v>682</v>
      </c>
      <c r="B3351" t="s">
        <v>471</v>
      </c>
      <c r="C3351" t="s">
        <v>219</v>
      </c>
      <c r="D3351" t="s">
        <v>381</v>
      </c>
      <c r="E3351" t="s">
        <v>270</v>
      </c>
      <c r="F3351" t="s">
        <v>436</v>
      </c>
      <c r="G3351" s="8" t="s">
        <v>437</v>
      </c>
      <c r="H3351" t="s">
        <v>317</v>
      </c>
      <c r="I3351" s="7">
        <v>714624</v>
      </c>
      <c r="L3351" s="7">
        <v>1331924172</v>
      </c>
      <c r="M3351" t="s">
        <v>458</v>
      </c>
    </row>
    <row r="3352" spans="1:13" x14ac:dyDescent="0.25">
      <c r="A3352" t="s">
        <v>683</v>
      </c>
      <c r="B3352" t="s">
        <v>472</v>
      </c>
      <c r="C3352" t="s">
        <v>220</v>
      </c>
      <c r="D3352" t="s">
        <v>221</v>
      </c>
      <c r="E3352" t="s">
        <v>270</v>
      </c>
      <c r="F3352" t="s">
        <v>436</v>
      </c>
      <c r="G3352" s="8" t="s">
        <v>437</v>
      </c>
      <c r="H3352" t="s">
        <v>317</v>
      </c>
      <c r="I3352" s="7">
        <v>0</v>
      </c>
      <c r="L3352" s="7">
        <v>210379447000</v>
      </c>
      <c r="M3352" t="s">
        <v>458</v>
      </c>
    </row>
    <row r="3353" spans="1:13" x14ac:dyDescent="0.25">
      <c r="A3353" t="s">
        <v>684</v>
      </c>
      <c r="B3353" t="s">
        <v>472</v>
      </c>
      <c r="C3353" t="s">
        <v>220</v>
      </c>
      <c r="D3353" t="s">
        <v>222</v>
      </c>
      <c r="E3353" t="s">
        <v>270</v>
      </c>
      <c r="F3353" t="s">
        <v>436</v>
      </c>
      <c r="G3353" s="8" t="s">
        <v>437</v>
      </c>
      <c r="H3353" t="s">
        <v>317</v>
      </c>
      <c r="I3353" s="7">
        <v>0</v>
      </c>
      <c r="L3353" s="7">
        <v>35195197000</v>
      </c>
      <c r="M3353" t="s">
        <v>458</v>
      </c>
    </row>
    <row r="3354" spans="1:13" x14ac:dyDescent="0.25">
      <c r="A3354" t="s">
        <v>685</v>
      </c>
      <c r="B3354" t="s">
        <v>472</v>
      </c>
      <c r="C3354" t="s">
        <v>220</v>
      </c>
      <c r="D3354" t="s">
        <v>223</v>
      </c>
      <c r="E3354" t="s">
        <v>270</v>
      </c>
      <c r="F3354" t="s">
        <v>436</v>
      </c>
      <c r="G3354" s="8" t="s">
        <v>437</v>
      </c>
      <c r="H3354" t="s">
        <v>317</v>
      </c>
      <c r="I3354" s="7">
        <v>0</v>
      </c>
      <c r="L3354" s="7">
        <v>54187851000</v>
      </c>
      <c r="M3354" t="s">
        <v>458</v>
      </c>
    </row>
    <row r="3355" spans="1:13" x14ac:dyDescent="0.25">
      <c r="A3355" t="s">
        <v>686</v>
      </c>
      <c r="B3355" t="s">
        <v>472</v>
      </c>
      <c r="C3355" t="s">
        <v>220</v>
      </c>
      <c r="D3355" t="s">
        <v>224</v>
      </c>
      <c r="E3355" t="s">
        <v>270</v>
      </c>
      <c r="F3355" t="s">
        <v>436</v>
      </c>
      <c r="G3355" s="8" t="s">
        <v>437</v>
      </c>
      <c r="H3355" t="s">
        <v>317</v>
      </c>
      <c r="I3355" s="7">
        <v>0</v>
      </c>
      <c r="L3355" s="7">
        <v>3835522000</v>
      </c>
      <c r="M3355" t="s">
        <v>458</v>
      </c>
    </row>
    <row r="3356" spans="1:13" x14ac:dyDescent="0.25">
      <c r="A3356" t="s">
        <v>687</v>
      </c>
      <c r="B3356" t="s">
        <v>472</v>
      </c>
      <c r="C3356" t="s">
        <v>220</v>
      </c>
      <c r="D3356" t="s">
        <v>305</v>
      </c>
      <c r="E3356" t="s">
        <v>270</v>
      </c>
      <c r="F3356" t="s">
        <v>436</v>
      </c>
      <c r="G3356" s="8" t="s">
        <v>437</v>
      </c>
      <c r="H3356" t="s">
        <v>317</v>
      </c>
      <c r="I3356" s="7">
        <v>0</v>
      </c>
      <c r="L3356" s="7">
        <v>0</v>
      </c>
      <c r="M3356" t="s">
        <v>458</v>
      </c>
    </row>
    <row r="3357" spans="1:13" x14ac:dyDescent="0.25">
      <c r="A3357" t="s">
        <v>688</v>
      </c>
      <c r="B3357" t="s">
        <v>472</v>
      </c>
      <c r="C3357" t="s">
        <v>220</v>
      </c>
      <c r="D3357" t="s">
        <v>203</v>
      </c>
      <c r="E3357" t="s">
        <v>269</v>
      </c>
      <c r="F3357" t="s">
        <v>436</v>
      </c>
      <c r="G3357" s="8" t="s">
        <v>437</v>
      </c>
      <c r="H3357" t="s">
        <v>317</v>
      </c>
      <c r="I3357" s="7">
        <v>0</v>
      </c>
      <c r="L3357" s="7">
        <v>150910896000</v>
      </c>
      <c r="M3357" t="s">
        <v>458</v>
      </c>
    </row>
    <row r="3358" spans="1:13" x14ac:dyDescent="0.25">
      <c r="A3358" t="s">
        <v>689</v>
      </c>
      <c r="B3358" t="s">
        <v>473</v>
      </c>
      <c r="C3358" t="s">
        <v>225</v>
      </c>
      <c r="D3358" t="s">
        <v>366</v>
      </c>
      <c r="E3358" t="s">
        <v>270</v>
      </c>
      <c r="F3358" t="s">
        <v>436</v>
      </c>
      <c r="G3358" s="8" t="s">
        <v>437</v>
      </c>
      <c r="H3358" t="s">
        <v>317</v>
      </c>
      <c r="I3358" s="7">
        <v>0</v>
      </c>
      <c r="L3358" s="7">
        <v>3439632410</v>
      </c>
      <c r="M3358" t="s">
        <v>458</v>
      </c>
    </row>
    <row r="3359" spans="1:13" x14ac:dyDescent="0.25">
      <c r="A3359" t="s">
        <v>690</v>
      </c>
      <c r="B3359" t="s">
        <v>473</v>
      </c>
      <c r="C3359" t="s">
        <v>225</v>
      </c>
      <c r="D3359" t="s">
        <v>367</v>
      </c>
      <c r="E3359" t="s">
        <v>270</v>
      </c>
      <c r="F3359" t="s">
        <v>436</v>
      </c>
      <c r="G3359" s="8" t="s">
        <v>437</v>
      </c>
      <c r="H3359" t="s">
        <v>317</v>
      </c>
      <c r="I3359" s="7">
        <v>0</v>
      </c>
      <c r="L3359" s="7">
        <v>3601903742</v>
      </c>
      <c r="M3359" t="s">
        <v>458</v>
      </c>
    </row>
    <row r="3360" spans="1:13" x14ac:dyDescent="0.25">
      <c r="A3360" t="s">
        <v>691</v>
      </c>
      <c r="B3360" t="s">
        <v>473</v>
      </c>
      <c r="C3360" t="s">
        <v>225</v>
      </c>
      <c r="D3360" t="s">
        <v>373</v>
      </c>
      <c r="E3360" t="s">
        <v>270</v>
      </c>
      <c r="F3360" t="s">
        <v>436</v>
      </c>
      <c r="G3360" s="8" t="s">
        <v>437</v>
      </c>
      <c r="H3360" t="s">
        <v>317</v>
      </c>
      <c r="I3360" s="7">
        <v>0</v>
      </c>
      <c r="L3360" s="7">
        <v>2032897322</v>
      </c>
      <c r="M3360" t="s">
        <v>458</v>
      </c>
    </row>
    <row r="3361" spans="1:13" x14ac:dyDescent="0.25">
      <c r="A3361" t="s">
        <v>692</v>
      </c>
      <c r="B3361" t="s">
        <v>473</v>
      </c>
      <c r="C3361" t="s">
        <v>225</v>
      </c>
      <c r="D3361" t="s">
        <v>203</v>
      </c>
      <c r="E3361" t="s">
        <v>269</v>
      </c>
      <c r="F3361" t="s">
        <v>436</v>
      </c>
      <c r="G3361" s="8" t="s">
        <v>437</v>
      </c>
      <c r="H3361" t="s">
        <v>317</v>
      </c>
      <c r="I3361" s="7">
        <v>0</v>
      </c>
      <c r="L3361" s="7">
        <v>983182712065</v>
      </c>
      <c r="M3361" t="s">
        <v>458</v>
      </c>
    </row>
    <row r="3362" spans="1:13" x14ac:dyDescent="0.25">
      <c r="A3362" t="s">
        <v>693</v>
      </c>
      <c r="B3362" t="s">
        <v>474</v>
      </c>
      <c r="C3362" t="s">
        <v>226</v>
      </c>
      <c r="D3362" t="s">
        <v>227</v>
      </c>
      <c r="E3362" t="s">
        <v>270</v>
      </c>
      <c r="F3362" t="s">
        <v>436</v>
      </c>
      <c r="G3362" s="8" t="s">
        <v>437</v>
      </c>
      <c r="H3362" t="s">
        <v>317</v>
      </c>
      <c r="I3362" s="7">
        <v>0</v>
      </c>
      <c r="L3362" s="7">
        <v>1565286544</v>
      </c>
      <c r="M3362" t="s">
        <v>458</v>
      </c>
    </row>
    <row r="3363" spans="1:13" x14ac:dyDescent="0.25">
      <c r="A3363" t="s">
        <v>694</v>
      </c>
      <c r="B3363" t="s">
        <v>474</v>
      </c>
      <c r="C3363" t="s">
        <v>226</v>
      </c>
      <c r="D3363" t="s">
        <v>301</v>
      </c>
      <c r="E3363" t="s">
        <v>270</v>
      </c>
      <c r="F3363" t="s">
        <v>436</v>
      </c>
      <c r="G3363" s="8" t="s">
        <v>437</v>
      </c>
      <c r="H3363" t="s">
        <v>317</v>
      </c>
      <c r="I3363" s="7">
        <v>0</v>
      </c>
      <c r="L3363" s="7">
        <v>4154359457</v>
      </c>
      <c r="M3363" t="s">
        <v>458</v>
      </c>
    </row>
    <row r="3364" spans="1:13" x14ac:dyDescent="0.25">
      <c r="A3364" t="s">
        <v>695</v>
      </c>
      <c r="B3364" t="s">
        <v>474</v>
      </c>
      <c r="C3364" t="s">
        <v>226</v>
      </c>
      <c r="D3364" t="s">
        <v>229</v>
      </c>
      <c r="E3364" t="s">
        <v>270</v>
      </c>
      <c r="F3364" t="s">
        <v>436</v>
      </c>
      <c r="G3364" s="8" t="s">
        <v>437</v>
      </c>
      <c r="H3364" t="s">
        <v>317</v>
      </c>
      <c r="I3364" s="7">
        <v>0</v>
      </c>
      <c r="L3364" s="7">
        <v>4178737190</v>
      </c>
      <c r="M3364" t="s">
        <v>458</v>
      </c>
    </row>
    <row r="3365" spans="1:13" x14ac:dyDescent="0.25">
      <c r="A3365" t="s">
        <v>696</v>
      </c>
      <c r="B3365" t="s">
        <v>474</v>
      </c>
      <c r="C3365" t="s">
        <v>226</v>
      </c>
      <c r="D3365" t="s">
        <v>230</v>
      </c>
      <c r="E3365" t="s">
        <v>270</v>
      </c>
      <c r="F3365" t="s">
        <v>436</v>
      </c>
      <c r="G3365" s="8" t="s">
        <v>437</v>
      </c>
      <c r="H3365" t="s">
        <v>317</v>
      </c>
      <c r="I3365" s="7">
        <v>0</v>
      </c>
      <c r="L3365" s="7">
        <v>46078829939</v>
      </c>
      <c r="M3365" t="s">
        <v>458</v>
      </c>
    </row>
    <row r="3366" spans="1:13" x14ac:dyDescent="0.25">
      <c r="A3366" t="s">
        <v>697</v>
      </c>
      <c r="B3366" t="s">
        <v>474</v>
      </c>
      <c r="C3366" t="s">
        <v>226</v>
      </c>
      <c r="D3366" t="s">
        <v>231</v>
      </c>
      <c r="E3366" t="s">
        <v>270</v>
      </c>
      <c r="F3366" t="s">
        <v>436</v>
      </c>
      <c r="G3366" s="8" t="s">
        <v>437</v>
      </c>
      <c r="H3366" t="s">
        <v>317</v>
      </c>
      <c r="I3366" s="7">
        <v>0</v>
      </c>
      <c r="L3366" s="7">
        <v>733170416</v>
      </c>
      <c r="M3366" t="s">
        <v>458</v>
      </c>
    </row>
    <row r="3367" spans="1:13" x14ac:dyDescent="0.25">
      <c r="A3367" t="s">
        <v>698</v>
      </c>
      <c r="B3367" t="s">
        <v>474</v>
      </c>
      <c r="C3367" t="s">
        <v>226</v>
      </c>
      <c r="D3367" t="s">
        <v>232</v>
      </c>
      <c r="E3367" t="s">
        <v>270</v>
      </c>
      <c r="F3367" t="s">
        <v>436</v>
      </c>
      <c r="G3367" s="8" t="s">
        <v>437</v>
      </c>
      <c r="H3367" t="s">
        <v>317</v>
      </c>
      <c r="I3367" s="7">
        <v>0</v>
      </c>
      <c r="L3367" s="7">
        <v>4596812359</v>
      </c>
      <c r="M3367" t="s">
        <v>458</v>
      </c>
    </row>
    <row r="3368" spans="1:13" x14ac:dyDescent="0.25">
      <c r="A3368" t="s">
        <v>699</v>
      </c>
      <c r="B3368" t="s">
        <v>474</v>
      </c>
      <c r="C3368" t="s">
        <v>226</v>
      </c>
      <c r="D3368" t="s">
        <v>233</v>
      </c>
      <c r="E3368" t="s">
        <v>270</v>
      </c>
      <c r="F3368" t="s">
        <v>436</v>
      </c>
      <c r="G3368" s="8" t="s">
        <v>437</v>
      </c>
      <c r="H3368" t="s">
        <v>317</v>
      </c>
      <c r="I3368" s="7">
        <v>0</v>
      </c>
      <c r="L3368" s="7">
        <v>6739103718</v>
      </c>
      <c r="M3368" t="s">
        <v>458</v>
      </c>
    </row>
    <row r="3369" spans="1:13" x14ac:dyDescent="0.25">
      <c r="A3369" t="s">
        <v>700</v>
      </c>
      <c r="B3369" t="s">
        <v>474</v>
      </c>
      <c r="C3369" t="s">
        <v>226</v>
      </c>
      <c r="D3369" t="s">
        <v>234</v>
      </c>
      <c r="E3369" t="s">
        <v>270</v>
      </c>
      <c r="F3369" t="s">
        <v>436</v>
      </c>
      <c r="G3369" s="8" t="s">
        <v>437</v>
      </c>
      <c r="H3369" t="s">
        <v>317</v>
      </c>
      <c r="I3369" s="7">
        <v>0</v>
      </c>
      <c r="L3369" s="7">
        <v>8239367205</v>
      </c>
      <c r="M3369" t="s">
        <v>458</v>
      </c>
    </row>
    <row r="3370" spans="1:13" x14ac:dyDescent="0.25">
      <c r="A3370" t="s">
        <v>701</v>
      </c>
      <c r="B3370" t="s">
        <v>474</v>
      </c>
      <c r="C3370" t="s">
        <v>226</v>
      </c>
      <c r="D3370" t="s">
        <v>235</v>
      </c>
      <c r="E3370" t="s">
        <v>270</v>
      </c>
      <c r="F3370" s="8" t="s">
        <v>436</v>
      </c>
      <c r="G3370" s="8" t="s">
        <v>437</v>
      </c>
      <c r="H3370" t="s">
        <v>317</v>
      </c>
      <c r="I3370" s="7">
        <v>0</v>
      </c>
      <c r="L3370" s="7">
        <v>7955312120</v>
      </c>
      <c r="M3370" t="s">
        <v>458</v>
      </c>
    </row>
    <row r="3371" spans="1:13" x14ac:dyDescent="0.25">
      <c r="A3371" t="s">
        <v>702</v>
      </c>
      <c r="B3371" t="s">
        <v>474</v>
      </c>
      <c r="C3371" t="s">
        <v>226</v>
      </c>
      <c r="D3371" t="s">
        <v>570</v>
      </c>
      <c r="E3371" t="s">
        <v>270</v>
      </c>
      <c r="F3371" s="8" t="s">
        <v>436</v>
      </c>
      <c r="G3371" s="8" t="s">
        <v>437</v>
      </c>
      <c r="H3371" t="s">
        <v>317</v>
      </c>
      <c r="I3371" s="7">
        <v>0</v>
      </c>
      <c r="L3371" s="7">
        <v>186808058</v>
      </c>
      <c r="M3371" t="s">
        <v>458</v>
      </c>
    </row>
    <row r="3372" spans="1:13" x14ac:dyDescent="0.25">
      <c r="A3372" t="s">
        <v>703</v>
      </c>
      <c r="B3372" t="s">
        <v>475</v>
      </c>
      <c r="C3372" t="s">
        <v>236</v>
      </c>
      <c r="D3372" t="s">
        <v>628</v>
      </c>
      <c r="E3372" t="s">
        <v>270</v>
      </c>
      <c r="F3372" s="8" t="s">
        <v>436</v>
      </c>
      <c r="G3372" s="8" t="s">
        <v>437</v>
      </c>
      <c r="H3372" t="s">
        <v>317</v>
      </c>
      <c r="I3372" s="7">
        <v>0</v>
      </c>
      <c r="L3372" s="7">
        <v>33391986272</v>
      </c>
      <c r="M3372" t="s">
        <v>458</v>
      </c>
    </row>
    <row r="3373" spans="1:13" x14ac:dyDescent="0.25">
      <c r="A3373" t="s">
        <v>704</v>
      </c>
      <c r="B3373" t="s">
        <v>475</v>
      </c>
      <c r="C3373" t="s">
        <v>236</v>
      </c>
      <c r="D3373" t="s">
        <v>629</v>
      </c>
      <c r="E3373" t="s">
        <v>270</v>
      </c>
      <c r="F3373" s="8" t="s">
        <v>436</v>
      </c>
      <c r="G3373" s="8" t="s">
        <v>437</v>
      </c>
      <c r="H3373" t="s">
        <v>317</v>
      </c>
      <c r="I3373" s="7">
        <v>0</v>
      </c>
      <c r="L3373" s="7">
        <v>28433897982</v>
      </c>
      <c r="M3373" t="s">
        <v>458</v>
      </c>
    </row>
    <row r="3374" spans="1:13" x14ac:dyDescent="0.25">
      <c r="A3374" t="s">
        <v>705</v>
      </c>
      <c r="B3374" t="s">
        <v>475</v>
      </c>
      <c r="C3374" t="s">
        <v>236</v>
      </c>
      <c r="D3374" t="s">
        <v>630</v>
      </c>
      <c r="E3374" t="s">
        <v>270</v>
      </c>
      <c r="F3374" s="8" t="s">
        <v>436</v>
      </c>
      <c r="G3374" s="8" t="s">
        <v>437</v>
      </c>
      <c r="H3374" t="s">
        <v>317</v>
      </c>
      <c r="I3374" s="7">
        <v>0</v>
      </c>
      <c r="L3374" s="7">
        <v>41655996484</v>
      </c>
      <c r="M3374" t="s">
        <v>458</v>
      </c>
    </row>
    <row r="3375" spans="1:13" x14ac:dyDescent="0.25">
      <c r="A3375" t="s">
        <v>706</v>
      </c>
      <c r="B3375" t="s">
        <v>475</v>
      </c>
      <c r="C3375" t="s">
        <v>236</v>
      </c>
      <c r="D3375" t="s">
        <v>631</v>
      </c>
      <c r="E3375" t="s">
        <v>270</v>
      </c>
      <c r="F3375" s="8" t="s">
        <v>436</v>
      </c>
      <c r="G3375" s="8" t="s">
        <v>437</v>
      </c>
      <c r="H3375" t="s">
        <v>317</v>
      </c>
      <c r="I3375" s="7">
        <v>0</v>
      </c>
      <c r="L3375" s="7">
        <v>17683096128</v>
      </c>
      <c r="M3375" t="s">
        <v>458</v>
      </c>
    </row>
    <row r="3376" spans="1:13" x14ac:dyDescent="0.25">
      <c r="A3376" t="s">
        <v>707</v>
      </c>
      <c r="B3376" t="s">
        <v>475</v>
      </c>
      <c r="C3376" t="s">
        <v>236</v>
      </c>
      <c r="D3376" t="s">
        <v>632</v>
      </c>
      <c r="E3376" t="s">
        <v>269</v>
      </c>
      <c r="F3376" s="8" t="s">
        <v>436</v>
      </c>
      <c r="G3376" s="8" t="s">
        <v>437</v>
      </c>
      <c r="H3376" t="s">
        <v>317</v>
      </c>
      <c r="I3376" s="7">
        <v>0</v>
      </c>
      <c r="L3376" s="7">
        <v>38791266538</v>
      </c>
      <c r="M3376" t="s">
        <v>458</v>
      </c>
    </row>
    <row r="3377" spans="1:13" x14ac:dyDescent="0.25">
      <c r="A3377" t="s">
        <v>708</v>
      </c>
      <c r="B3377" t="s">
        <v>476</v>
      </c>
      <c r="C3377" t="s">
        <v>237</v>
      </c>
      <c r="D3377" t="s">
        <v>242</v>
      </c>
      <c r="E3377" t="s">
        <v>270</v>
      </c>
      <c r="F3377" s="8" t="s">
        <v>436</v>
      </c>
      <c r="G3377" s="8" t="s">
        <v>437</v>
      </c>
      <c r="H3377" t="s">
        <v>317</v>
      </c>
      <c r="I3377" s="7">
        <v>0</v>
      </c>
      <c r="L3377" s="7">
        <v>77422761</v>
      </c>
      <c r="M3377" t="s">
        <v>458</v>
      </c>
    </row>
    <row r="3378" spans="1:13" x14ac:dyDescent="0.25">
      <c r="A3378" t="s">
        <v>709</v>
      </c>
      <c r="B3378" t="s">
        <v>476</v>
      </c>
      <c r="C3378" t="s">
        <v>237</v>
      </c>
      <c r="D3378" t="s">
        <v>228</v>
      </c>
      <c r="E3378" t="s">
        <v>270</v>
      </c>
      <c r="F3378" s="8" t="s">
        <v>436</v>
      </c>
      <c r="G3378" s="8" t="s">
        <v>437</v>
      </c>
      <c r="H3378" t="s">
        <v>317</v>
      </c>
      <c r="I3378" s="7">
        <v>0</v>
      </c>
      <c r="L3378" s="7">
        <v>2672173342</v>
      </c>
      <c r="M3378" t="s">
        <v>458</v>
      </c>
    </row>
    <row r="3379" spans="1:13" x14ac:dyDescent="0.25">
      <c r="A3379" t="s">
        <v>710</v>
      </c>
      <c r="B3379" t="s">
        <v>476</v>
      </c>
      <c r="C3379" t="s">
        <v>237</v>
      </c>
      <c r="D3379" t="s">
        <v>464</v>
      </c>
      <c r="E3379" t="s">
        <v>270</v>
      </c>
      <c r="F3379" s="8" t="s">
        <v>436</v>
      </c>
      <c r="G3379" s="8" t="s">
        <v>437</v>
      </c>
      <c r="H3379" t="s">
        <v>317</v>
      </c>
      <c r="I3379" s="7">
        <v>0</v>
      </c>
      <c r="L3379" s="7">
        <v>1120256617</v>
      </c>
      <c r="M3379" t="s">
        <v>458</v>
      </c>
    </row>
    <row r="3380" spans="1:13" x14ac:dyDescent="0.25">
      <c r="A3380" t="s">
        <v>711</v>
      </c>
      <c r="B3380" t="s">
        <v>476</v>
      </c>
      <c r="C3380" t="s">
        <v>237</v>
      </c>
      <c r="D3380" t="s">
        <v>238</v>
      </c>
      <c r="E3380" t="s">
        <v>270</v>
      </c>
      <c r="F3380" s="8" t="s">
        <v>436</v>
      </c>
      <c r="G3380" s="8" t="s">
        <v>437</v>
      </c>
      <c r="H3380" t="s">
        <v>317</v>
      </c>
      <c r="I3380" s="7">
        <v>0</v>
      </c>
      <c r="L3380" s="7">
        <v>858542993</v>
      </c>
      <c r="M3380" t="s">
        <v>458</v>
      </c>
    </row>
    <row r="3381" spans="1:13" x14ac:dyDescent="0.25">
      <c r="A3381" t="s">
        <v>712</v>
      </c>
      <c r="B3381" t="s">
        <v>476</v>
      </c>
      <c r="C3381" t="s">
        <v>237</v>
      </c>
      <c r="D3381" t="s">
        <v>239</v>
      </c>
      <c r="E3381" t="s">
        <v>270</v>
      </c>
      <c r="F3381" t="s">
        <v>436</v>
      </c>
      <c r="G3381" s="8" t="s">
        <v>437</v>
      </c>
      <c r="H3381" t="s">
        <v>317</v>
      </c>
      <c r="I3381" s="7">
        <v>0</v>
      </c>
      <c r="L3381" s="7">
        <v>857579764</v>
      </c>
      <c r="M3381" t="s">
        <v>458</v>
      </c>
    </row>
    <row r="3382" spans="1:13" x14ac:dyDescent="0.25">
      <c r="A3382" t="s">
        <v>713</v>
      </c>
      <c r="B3382" t="s">
        <v>476</v>
      </c>
      <c r="C3382" t="s">
        <v>237</v>
      </c>
      <c r="D3382" t="s">
        <v>240</v>
      </c>
      <c r="E3382" t="s">
        <v>270</v>
      </c>
      <c r="F3382" t="s">
        <v>436</v>
      </c>
      <c r="G3382" s="8" t="s">
        <v>437</v>
      </c>
      <c r="H3382" t="s">
        <v>317</v>
      </c>
      <c r="I3382" s="7">
        <v>0</v>
      </c>
      <c r="L3382" s="7">
        <v>93471759</v>
      </c>
      <c r="M3382" t="s">
        <v>458</v>
      </c>
    </row>
    <row r="3383" spans="1:13" x14ac:dyDescent="0.25">
      <c r="A3383" t="s">
        <v>714</v>
      </c>
      <c r="B3383" t="s">
        <v>476</v>
      </c>
      <c r="C3383" t="s">
        <v>237</v>
      </c>
      <c r="D3383" t="s">
        <v>241</v>
      </c>
      <c r="E3383" t="s">
        <v>270</v>
      </c>
      <c r="F3383" t="s">
        <v>436</v>
      </c>
      <c r="G3383" s="8" t="s">
        <v>437</v>
      </c>
      <c r="H3383" t="s">
        <v>317</v>
      </c>
      <c r="I3383" s="7">
        <v>0</v>
      </c>
      <c r="L3383" s="7">
        <v>53446428</v>
      </c>
      <c r="M3383" t="s">
        <v>458</v>
      </c>
    </row>
    <row r="3384" spans="1:13" x14ac:dyDescent="0.25">
      <c r="A3384" t="s">
        <v>715</v>
      </c>
      <c r="B3384" t="s">
        <v>477</v>
      </c>
      <c r="C3384" t="s">
        <v>243</v>
      </c>
      <c r="D3384" t="s">
        <v>378</v>
      </c>
      <c r="E3384" t="s">
        <v>270</v>
      </c>
      <c r="F3384" t="s">
        <v>436</v>
      </c>
      <c r="G3384" s="8" t="s">
        <v>437</v>
      </c>
      <c r="H3384" t="s">
        <v>317</v>
      </c>
      <c r="I3384" s="7">
        <v>0</v>
      </c>
      <c r="L3384" s="7">
        <v>3795039921</v>
      </c>
      <c r="M3384" t="s">
        <v>458</v>
      </c>
    </row>
    <row r="3385" spans="1:13" x14ac:dyDescent="0.25">
      <c r="A3385" t="s">
        <v>716</v>
      </c>
      <c r="B3385" t="s">
        <v>477</v>
      </c>
      <c r="C3385" t="s">
        <v>243</v>
      </c>
      <c r="D3385" t="s">
        <v>360</v>
      </c>
      <c r="E3385" t="s">
        <v>270</v>
      </c>
      <c r="F3385" t="s">
        <v>436</v>
      </c>
      <c r="G3385" s="8" t="s">
        <v>437</v>
      </c>
      <c r="H3385" t="s">
        <v>317</v>
      </c>
      <c r="I3385" s="7">
        <v>0</v>
      </c>
      <c r="L3385" s="7">
        <v>4697527012</v>
      </c>
      <c r="M3385" t="s">
        <v>458</v>
      </c>
    </row>
    <row r="3386" spans="1:13" x14ac:dyDescent="0.25">
      <c r="A3386" t="s">
        <v>717</v>
      </c>
      <c r="B3386" t="s">
        <v>477</v>
      </c>
      <c r="C3386" t="s">
        <v>243</v>
      </c>
      <c r="D3386" t="s">
        <v>581</v>
      </c>
      <c r="E3386" t="s">
        <v>270</v>
      </c>
      <c r="F3386" t="s">
        <v>436</v>
      </c>
      <c r="G3386" s="8" t="s">
        <v>437</v>
      </c>
      <c r="H3386" t="s">
        <v>317</v>
      </c>
      <c r="I3386" s="7">
        <v>0</v>
      </c>
      <c r="L3386" s="7">
        <v>89940181951</v>
      </c>
      <c r="M3386" t="s">
        <v>458</v>
      </c>
    </row>
    <row r="3387" spans="1:13" x14ac:dyDescent="0.25">
      <c r="A3387" t="s">
        <v>718</v>
      </c>
      <c r="B3387" t="s">
        <v>246</v>
      </c>
      <c r="C3387" t="s">
        <v>246</v>
      </c>
      <c r="D3387" t="s">
        <v>203</v>
      </c>
      <c r="E3387" t="s">
        <v>269</v>
      </c>
      <c r="F3387" t="s">
        <v>436</v>
      </c>
      <c r="G3387" s="8" t="s">
        <v>437</v>
      </c>
      <c r="H3387" t="s">
        <v>317</v>
      </c>
      <c r="I3387" s="7">
        <v>0</v>
      </c>
      <c r="L3387" s="7">
        <v>42773601120</v>
      </c>
      <c r="M3387" t="s">
        <v>458</v>
      </c>
    </row>
    <row r="3388" spans="1:13" x14ac:dyDescent="0.25">
      <c r="A3388" t="s">
        <v>719</v>
      </c>
      <c r="B3388" t="s">
        <v>478</v>
      </c>
      <c r="C3388" t="s">
        <v>244</v>
      </c>
      <c r="D3388" t="s">
        <v>245</v>
      </c>
      <c r="E3388" t="s">
        <v>269</v>
      </c>
      <c r="F3388" t="s">
        <v>436</v>
      </c>
      <c r="G3388" s="8" t="s">
        <v>437</v>
      </c>
      <c r="H3388" t="s">
        <v>317</v>
      </c>
      <c r="I3388" s="7">
        <v>0</v>
      </c>
      <c r="L3388" s="7">
        <v>69558139000</v>
      </c>
      <c r="M3388" t="s">
        <v>458</v>
      </c>
    </row>
    <row r="3389" spans="1:13" x14ac:dyDescent="0.25">
      <c r="A3389" t="s">
        <v>720</v>
      </c>
      <c r="B3389" t="s">
        <v>478</v>
      </c>
      <c r="C3389" t="s">
        <v>244</v>
      </c>
      <c r="D3389" t="s">
        <v>460</v>
      </c>
      <c r="E3389" t="s">
        <v>269</v>
      </c>
      <c r="F3389" t="s">
        <v>436</v>
      </c>
      <c r="G3389" s="8" t="s">
        <v>437</v>
      </c>
      <c r="H3389" t="s">
        <v>317</v>
      </c>
      <c r="I3389" s="7">
        <v>0</v>
      </c>
      <c r="L3389" s="7">
        <v>40918920000</v>
      </c>
      <c r="M3389" t="s">
        <v>458</v>
      </c>
    </row>
    <row r="3390" spans="1:13" x14ac:dyDescent="0.25">
      <c r="A3390" t="s">
        <v>721</v>
      </c>
      <c r="B3390" t="s">
        <v>479</v>
      </c>
      <c r="C3390" t="s">
        <v>247</v>
      </c>
      <c r="D3390" t="s">
        <v>203</v>
      </c>
      <c r="E3390" t="s">
        <v>269</v>
      </c>
      <c r="F3390" t="s">
        <v>436</v>
      </c>
      <c r="G3390" s="8" t="s">
        <v>437</v>
      </c>
      <c r="H3390" t="s">
        <v>317</v>
      </c>
      <c r="I3390" s="7">
        <v>0</v>
      </c>
      <c r="L3390" s="7">
        <v>20401799000</v>
      </c>
      <c r="M3390" t="s">
        <v>458</v>
      </c>
    </row>
    <row r="3391" spans="1:13" x14ac:dyDescent="0.25">
      <c r="A3391" t="s">
        <v>722</v>
      </c>
      <c r="B3391" t="s">
        <v>480</v>
      </c>
      <c r="C3391" t="s">
        <v>268</v>
      </c>
      <c r="D3391" t="s">
        <v>203</v>
      </c>
      <c r="E3391" t="s">
        <v>269</v>
      </c>
      <c r="F3391" t="s">
        <v>436</v>
      </c>
      <c r="G3391" s="8" t="s">
        <v>437</v>
      </c>
      <c r="H3391" t="s">
        <v>317</v>
      </c>
      <c r="I3391" s="7">
        <v>0</v>
      </c>
      <c r="L3391" s="7">
        <v>14029578005</v>
      </c>
      <c r="M3391" t="s">
        <v>458</v>
      </c>
    </row>
    <row r="3392" spans="1:13" x14ac:dyDescent="0.25">
      <c r="A3392" t="s">
        <v>723</v>
      </c>
      <c r="B3392" t="s">
        <v>481</v>
      </c>
      <c r="C3392" t="s">
        <v>248</v>
      </c>
      <c r="D3392" t="s">
        <v>203</v>
      </c>
      <c r="E3392" t="s">
        <v>269</v>
      </c>
      <c r="F3392" t="s">
        <v>436</v>
      </c>
      <c r="G3392" s="8" t="s">
        <v>437</v>
      </c>
      <c r="H3392" t="s">
        <v>317</v>
      </c>
      <c r="I3392" s="7">
        <v>0</v>
      </c>
      <c r="L3392" s="7">
        <v>24360197000</v>
      </c>
      <c r="M3392" t="s">
        <v>458</v>
      </c>
    </row>
    <row r="3393" spans="1:13" x14ac:dyDescent="0.25">
      <c r="A3393" t="s">
        <v>724</v>
      </c>
      <c r="B3393" t="s">
        <v>482</v>
      </c>
      <c r="C3393" t="s">
        <v>249</v>
      </c>
      <c r="D3393" t="s">
        <v>203</v>
      </c>
      <c r="E3393" t="s">
        <v>269</v>
      </c>
      <c r="F3393" t="s">
        <v>436</v>
      </c>
      <c r="G3393" s="8" t="s">
        <v>437</v>
      </c>
      <c r="H3393" t="s">
        <v>317</v>
      </c>
      <c r="I3393" s="7">
        <v>0</v>
      </c>
      <c r="L3393" s="7">
        <v>91622025169</v>
      </c>
      <c r="M3393" t="s">
        <v>458</v>
      </c>
    </row>
    <row r="3394" spans="1:13" x14ac:dyDescent="0.25">
      <c r="A3394" t="s">
        <v>725</v>
      </c>
      <c r="B3394" t="s">
        <v>330</v>
      </c>
      <c r="C3394" t="s">
        <v>250</v>
      </c>
      <c r="D3394" t="s">
        <v>252</v>
      </c>
      <c r="E3394" t="s">
        <v>270</v>
      </c>
      <c r="F3394" t="s">
        <v>436</v>
      </c>
      <c r="G3394" s="8" t="s">
        <v>437</v>
      </c>
      <c r="H3394" t="s">
        <v>317</v>
      </c>
      <c r="I3394" s="7">
        <v>0</v>
      </c>
      <c r="L3394" s="7">
        <v>10772268571</v>
      </c>
      <c r="M3394" t="s">
        <v>458</v>
      </c>
    </row>
    <row r="3395" spans="1:13" x14ac:dyDescent="0.25">
      <c r="A3395" t="s">
        <v>726</v>
      </c>
      <c r="B3395" t="s">
        <v>330</v>
      </c>
      <c r="C3395" t="s">
        <v>250</v>
      </c>
      <c r="D3395" t="s">
        <v>253</v>
      </c>
      <c r="E3395" t="s">
        <v>270</v>
      </c>
      <c r="F3395" t="s">
        <v>436</v>
      </c>
      <c r="G3395" s="8" t="s">
        <v>437</v>
      </c>
      <c r="H3395" t="s">
        <v>317</v>
      </c>
      <c r="I3395" s="7">
        <v>0</v>
      </c>
      <c r="L3395" s="7">
        <v>3480752374</v>
      </c>
      <c r="M3395" t="s">
        <v>458</v>
      </c>
    </row>
    <row r="3396" spans="1:13" x14ac:dyDescent="0.25">
      <c r="A3396" t="s">
        <v>727</v>
      </c>
      <c r="B3396" t="s">
        <v>330</v>
      </c>
      <c r="C3396" t="s">
        <v>250</v>
      </c>
      <c r="D3396" t="s">
        <v>254</v>
      </c>
      <c r="E3396" t="s">
        <v>270</v>
      </c>
      <c r="F3396" t="s">
        <v>436</v>
      </c>
      <c r="G3396" s="8" t="s">
        <v>437</v>
      </c>
      <c r="H3396" t="s">
        <v>317</v>
      </c>
      <c r="I3396" s="7">
        <v>0</v>
      </c>
      <c r="L3396" s="7">
        <v>13604302435</v>
      </c>
      <c r="M3396" t="s">
        <v>458</v>
      </c>
    </row>
    <row r="3397" spans="1:13" x14ac:dyDescent="0.25">
      <c r="A3397" t="s">
        <v>728</v>
      </c>
      <c r="B3397" t="s">
        <v>330</v>
      </c>
      <c r="C3397" t="s">
        <v>250</v>
      </c>
      <c r="D3397" t="s">
        <v>633</v>
      </c>
      <c r="E3397" t="s">
        <v>269</v>
      </c>
      <c r="F3397" t="s">
        <v>436</v>
      </c>
      <c r="G3397" s="8" t="s">
        <v>437</v>
      </c>
      <c r="H3397" t="s">
        <v>317</v>
      </c>
      <c r="I3397" s="7">
        <v>0</v>
      </c>
      <c r="L3397" s="7">
        <v>1140113184125</v>
      </c>
      <c r="M3397" t="s">
        <v>458</v>
      </c>
    </row>
    <row r="3398" spans="1:13" x14ac:dyDescent="0.25">
      <c r="A3398" t="s">
        <v>729</v>
      </c>
      <c r="B3398" t="s">
        <v>330</v>
      </c>
      <c r="C3398" t="s">
        <v>250</v>
      </c>
      <c r="D3398" t="s">
        <v>634</v>
      </c>
      <c r="E3398" t="s">
        <v>269</v>
      </c>
      <c r="F3398" t="s">
        <v>436</v>
      </c>
      <c r="G3398" s="8" t="s">
        <v>437</v>
      </c>
      <c r="H3398" t="s">
        <v>317</v>
      </c>
      <c r="I3398" s="7">
        <v>0</v>
      </c>
      <c r="L3398" s="7">
        <v>237174933919</v>
      </c>
      <c r="M3398" t="s">
        <v>458</v>
      </c>
    </row>
    <row r="3399" spans="1:13" x14ac:dyDescent="0.25">
      <c r="A3399" t="s">
        <v>730</v>
      </c>
      <c r="B3399" t="s">
        <v>330</v>
      </c>
      <c r="C3399" t="s">
        <v>250</v>
      </c>
      <c r="D3399" t="s">
        <v>599</v>
      </c>
      <c r="E3399" t="s">
        <v>270</v>
      </c>
      <c r="F3399" t="s">
        <v>436</v>
      </c>
      <c r="G3399" s="8" t="s">
        <v>437</v>
      </c>
      <c r="H3399" t="s">
        <v>317</v>
      </c>
      <c r="I3399" s="7">
        <v>0</v>
      </c>
      <c r="L3399" s="7">
        <v>49186447</v>
      </c>
      <c r="M3399" t="s">
        <v>458</v>
      </c>
    </row>
    <row r="3400" spans="1:13" x14ac:dyDescent="0.25">
      <c r="A3400" t="s">
        <v>731</v>
      </c>
      <c r="B3400" t="s">
        <v>483</v>
      </c>
      <c r="C3400" t="s">
        <v>255</v>
      </c>
      <c r="D3400" t="s">
        <v>205</v>
      </c>
      <c r="E3400" t="s">
        <v>270</v>
      </c>
      <c r="F3400" t="s">
        <v>436</v>
      </c>
      <c r="G3400" s="8" t="s">
        <v>437</v>
      </c>
      <c r="H3400" t="s">
        <v>317</v>
      </c>
      <c r="I3400" s="7">
        <v>0</v>
      </c>
      <c r="L3400" s="7">
        <v>6917962126</v>
      </c>
      <c r="M3400" t="s">
        <v>458</v>
      </c>
    </row>
    <row r="3401" spans="1:13" x14ac:dyDescent="0.25">
      <c r="A3401" t="s">
        <v>732</v>
      </c>
      <c r="B3401" t="s">
        <v>483</v>
      </c>
      <c r="C3401" t="s">
        <v>255</v>
      </c>
      <c r="D3401" t="s">
        <v>203</v>
      </c>
      <c r="E3401" t="s">
        <v>269</v>
      </c>
      <c r="F3401" t="s">
        <v>436</v>
      </c>
      <c r="G3401" s="8" t="s">
        <v>437</v>
      </c>
      <c r="H3401" t="s">
        <v>317</v>
      </c>
      <c r="I3401" s="7">
        <v>0</v>
      </c>
      <c r="L3401" s="7">
        <v>2428869723</v>
      </c>
      <c r="M3401" t="s">
        <v>458</v>
      </c>
    </row>
    <row r="3402" spans="1:13" x14ac:dyDescent="0.25">
      <c r="A3402" t="s">
        <v>733</v>
      </c>
      <c r="B3402" t="s">
        <v>636</v>
      </c>
      <c r="C3402" t="s">
        <v>635</v>
      </c>
      <c r="D3402" t="s">
        <v>304</v>
      </c>
      <c r="E3402" t="s">
        <v>270</v>
      </c>
      <c r="F3402" t="s">
        <v>436</v>
      </c>
      <c r="G3402" s="8" t="s">
        <v>437</v>
      </c>
      <c r="H3402" t="s">
        <v>317</v>
      </c>
      <c r="I3402" s="7">
        <v>0</v>
      </c>
      <c r="L3402" s="7">
        <v>4565783313</v>
      </c>
      <c r="M3402" t="s">
        <v>458</v>
      </c>
    </row>
    <row r="3403" spans="1:13" x14ac:dyDescent="0.25">
      <c r="A3403" t="s">
        <v>734</v>
      </c>
      <c r="B3403" t="s">
        <v>636</v>
      </c>
      <c r="C3403" t="s">
        <v>635</v>
      </c>
      <c r="D3403" t="s">
        <v>303</v>
      </c>
      <c r="E3403" t="s">
        <v>270</v>
      </c>
      <c r="F3403" t="s">
        <v>436</v>
      </c>
      <c r="G3403" s="8" t="s">
        <v>437</v>
      </c>
      <c r="H3403" t="s">
        <v>317</v>
      </c>
      <c r="I3403" s="7">
        <v>0</v>
      </c>
      <c r="L3403" s="7">
        <v>3476303006</v>
      </c>
      <c r="M3403" t="s">
        <v>458</v>
      </c>
    </row>
    <row r="3404" spans="1:13" x14ac:dyDescent="0.25">
      <c r="A3404" t="s">
        <v>735</v>
      </c>
      <c r="B3404" t="s">
        <v>636</v>
      </c>
      <c r="C3404" t="s">
        <v>635</v>
      </c>
      <c r="D3404" t="s">
        <v>302</v>
      </c>
      <c r="E3404" t="s">
        <v>270</v>
      </c>
      <c r="F3404" t="s">
        <v>436</v>
      </c>
      <c r="G3404" s="8" t="s">
        <v>437</v>
      </c>
      <c r="H3404" t="s">
        <v>317</v>
      </c>
      <c r="I3404" s="7">
        <v>0</v>
      </c>
      <c r="L3404" s="7">
        <v>2100767205</v>
      </c>
      <c r="M3404" t="s">
        <v>458</v>
      </c>
    </row>
    <row r="3405" spans="1:13" x14ac:dyDescent="0.25">
      <c r="A3405" t="s">
        <v>736</v>
      </c>
      <c r="B3405" t="s">
        <v>636</v>
      </c>
      <c r="C3405" t="s">
        <v>635</v>
      </c>
      <c r="D3405" t="s">
        <v>205</v>
      </c>
      <c r="E3405" t="s">
        <v>270</v>
      </c>
      <c r="F3405" t="s">
        <v>436</v>
      </c>
      <c r="G3405" s="8" t="s">
        <v>437</v>
      </c>
      <c r="H3405" t="s">
        <v>317</v>
      </c>
      <c r="I3405" s="7">
        <v>0</v>
      </c>
      <c r="L3405" s="7">
        <v>20886055390</v>
      </c>
      <c r="M3405" t="s">
        <v>458</v>
      </c>
    </row>
    <row r="3406" spans="1:13" x14ac:dyDescent="0.25">
      <c r="A3406" t="s">
        <v>737</v>
      </c>
      <c r="B3406" t="s">
        <v>636</v>
      </c>
      <c r="C3406" t="s">
        <v>635</v>
      </c>
      <c r="D3406" t="s">
        <v>203</v>
      </c>
      <c r="E3406" t="s">
        <v>269</v>
      </c>
      <c r="F3406" t="s">
        <v>436</v>
      </c>
      <c r="G3406" s="8" t="s">
        <v>437</v>
      </c>
      <c r="H3406" t="s">
        <v>317</v>
      </c>
      <c r="I3406" s="7">
        <v>0</v>
      </c>
      <c r="L3406" s="7">
        <v>1256491994424</v>
      </c>
      <c r="M3406" t="s">
        <v>458</v>
      </c>
    </row>
    <row r="3407" spans="1:13" x14ac:dyDescent="0.25">
      <c r="A3407" t="s">
        <v>738</v>
      </c>
      <c r="B3407" t="s">
        <v>484</v>
      </c>
      <c r="C3407" t="s">
        <v>256</v>
      </c>
      <c r="D3407" t="s">
        <v>208</v>
      </c>
      <c r="E3407" t="s">
        <v>270</v>
      </c>
      <c r="F3407" t="s">
        <v>436</v>
      </c>
      <c r="G3407" s="8" t="s">
        <v>437</v>
      </c>
      <c r="H3407" t="s">
        <v>317</v>
      </c>
      <c r="I3407" s="7">
        <v>0</v>
      </c>
      <c r="L3407" s="7">
        <v>429346911</v>
      </c>
      <c r="M3407" t="s">
        <v>458</v>
      </c>
    </row>
    <row r="3408" spans="1:13" x14ac:dyDescent="0.25">
      <c r="A3408" t="s">
        <v>739</v>
      </c>
      <c r="B3408" t="s">
        <v>484</v>
      </c>
      <c r="C3408" t="s">
        <v>256</v>
      </c>
      <c r="D3408" t="s">
        <v>209</v>
      </c>
      <c r="E3408" t="s">
        <v>270</v>
      </c>
      <c r="F3408" t="s">
        <v>436</v>
      </c>
      <c r="G3408" s="8" t="s">
        <v>437</v>
      </c>
      <c r="H3408" t="s">
        <v>317</v>
      </c>
      <c r="I3408" s="7">
        <v>0</v>
      </c>
      <c r="L3408" s="7">
        <v>630379359</v>
      </c>
      <c r="M3408" t="s">
        <v>458</v>
      </c>
    </row>
    <row r="3409" spans="1:13" x14ac:dyDescent="0.25">
      <c r="A3409" t="s">
        <v>740</v>
      </c>
      <c r="B3409" t="s">
        <v>484</v>
      </c>
      <c r="C3409" t="s">
        <v>256</v>
      </c>
      <c r="D3409" t="s">
        <v>203</v>
      </c>
      <c r="E3409" t="s">
        <v>269</v>
      </c>
      <c r="F3409" t="s">
        <v>436</v>
      </c>
      <c r="G3409" s="8" t="s">
        <v>437</v>
      </c>
      <c r="H3409" t="s">
        <v>317</v>
      </c>
      <c r="I3409" s="7">
        <v>0</v>
      </c>
      <c r="L3409" s="7">
        <v>88224453830</v>
      </c>
      <c r="M3409" t="s">
        <v>458</v>
      </c>
    </row>
    <row r="3410" spans="1:13" x14ac:dyDescent="0.25">
      <c r="A3410" t="s">
        <v>741</v>
      </c>
      <c r="B3410" t="s">
        <v>485</v>
      </c>
      <c r="C3410" t="s">
        <v>257</v>
      </c>
      <c r="D3410" t="s">
        <v>258</v>
      </c>
      <c r="E3410" t="s">
        <v>270</v>
      </c>
      <c r="F3410" t="s">
        <v>436</v>
      </c>
      <c r="G3410" s="8" t="s">
        <v>437</v>
      </c>
      <c r="H3410" t="s">
        <v>317</v>
      </c>
      <c r="I3410" s="7">
        <v>0</v>
      </c>
      <c r="L3410" s="7">
        <v>2398957441</v>
      </c>
      <c r="M3410" t="s">
        <v>458</v>
      </c>
    </row>
    <row r="3411" spans="1:13" x14ac:dyDescent="0.25">
      <c r="A3411" t="s">
        <v>742</v>
      </c>
      <c r="B3411" t="s">
        <v>485</v>
      </c>
      <c r="C3411" t="s">
        <v>257</v>
      </c>
      <c r="D3411" t="s">
        <v>259</v>
      </c>
      <c r="E3411" t="s">
        <v>270</v>
      </c>
      <c r="F3411" t="s">
        <v>436</v>
      </c>
      <c r="G3411" s="8" t="s">
        <v>437</v>
      </c>
      <c r="H3411" t="s">
        <v>317</v>
      </c>
      <c r="I3411" s="7">
        <v>281892</v>
      </c>
      <c r="L3411" s="7">
        <v>87556207</v>
      </c>
      <c r="M3411" t="s">
        <v>458</v>
      </c>
    </row>
    <row r="3412" spans="1:13" x14ac:dyDescent="0.25">
      <c r="A3412" t="s">
        <v>743</v>
      </c>
      <c r="B3412" t="s">
        <v>485</v>
      </c>
      <c r="C3412" t="s">
        <v>257</v>
      </c>
      <c r="D3412" t="s">
        <v>260</v>
      </c>
      <c r="E3412" t="s">
        <v>270</v>
      </c>
      <c r="F3412" t="s">
        <v>436</v>
      </c>
      <c r="G3412" s="8" t="s">
        <v>437</v>
      </c>
      <c r="H3412" t="s">
        <v>317</v>
      </c>
      <c r="I3412" s="7">
        <v>468466</v>
      </c>
      <c r="L3412" s="7">
        <v>145097351</v>
      </c>
      <c r="M3412" t="s">
        <v>458</v>
      </c>
    </row>
    <row r="3413" spans="1:13" x14ac:dyDescent="0.25">
      <c r="A3413" t="s">
        <v>744</v>
      </c>
      <c r="B3413" t="s">
        <v>485</v>
      </c>
      <c r="C3413" t="s">
        <v>257</v>
      </c>
      <c r="D3413" t="s">
        <v>261</v>
      </c>
      <c r="E3413" t="s">
        <v>270</v>
      </c>
      <c r="F3413" t="s">
        <v>436</v>
      </c>
      <c r="G3413" s="8" t="s">
        <v>437</v>
      </c>
      <c r="H3413" t="s">
        <v>317</v>
      </c>
      <c r="I3413" s="7">
        <v>276913</v>
      </c>
      <c r="L3413" s="7">
        <v>88988160</v>
      </c>
      <c r="M3413" t="s">
        <v>458</v>
      </c>
    </row>
    <row r="3414" spans="1:13" x14ac:dyDescent="0.25">
      <c r="A3414" t="s">
        <v>749</v>
      </c>
      <c r="B3414" t="s">
        <v>332</v>
      </c>
      <c r="C3414" t="s">
        <v>266</v>
      </c>
      <c r="D3414" t="s">
        <v>267</v>
      </c>
      <c r="E3414" t="s">
        <v>270</v>
      </c>
      <c r="F3414" t="s">
        <v>436</v>
      </c>
      <c r="G3414" s="8" t="s">
        <v>437</v>
      </c>
      <c r="H3414" t="s">
        <v>317</v>
      </c>
      <c r="I3414" s="7">
        <v>0</v>
      </c>
      <c r="L3414" s="7">
        <v>2421364394</v>
      </c>
      <c r="M3414" t="s">
        <v>458</v>
      </c>
    </row>
    <row r="3415" spans="1:13" x14ac:dyDescent="0.25">
      <c r="A3415" t="s">
        <v>750</v>
      </c>
      <c r="B3415" t="s">
        <v>332</v>
      </c>
      <c r="C3415" t="s">
        <v>266</v>
      </c>
      <c r="D3415" t="s">
        <v>590</v>
      </c>
      <c r="E3415" t="s">
        <v>270</v>
      </c>
      <c r="F3415" t="s">
        <v>436</v>
      </c>
      <c r="G3415" s="8" t="s">
        <v>437</v>
      </c>
      <c r="H3415" t="s">
        <v>317</v>
      </c>
      <c r="I3415" s="7">
        <v>0</v>
      </c>
      <c r="L3415" s="7">
        <v>1946905414</v>
      </c>
      <c r="M3415" t="s">
        <v>458</v>
      </c>
    </row>
    <row r="3416" spans="1:13" x14ac:dyDescent="0.25">
      <c r="A3416" t="s">
        <v>751</v>
      </c>
      <c r="B3416" t="s">
        <v>332</v>
      </c>
      <c r="C3416" t="s">
        <v>266</v>
      </c>
      <c r="D3416" t="s">
        <v>582</v>
      </c>
      <c r="E3416" t="s">
        <v>270</v>
      </c>
      <c r="F3416" t="s">
        <v>436</v>
      </c>
      <c r="G3416" s="8" t="s">
        <v>437</v>
      </c>
      <c r="H3416" t="s">
        <v>317</v>
      </c>
      <c r="I3416" s="7">
        <v>0</v>
      </c>
      <c r="L3416" s="7">
        <v>102527329</v>
      </c>
      <c r="M3416" t="s">
        <v>458</v>
      </c>
    </row>
    <row r="3417" spans="1:13" x14ac:dyDescent="0.25">
      <c r="A3417" t="s">
        <v>752</v>
      </c>
      <c r="B3417" t="s">
        <v>332</v>
      </c>
      <c r="C3417" t="s">
        <v>266</v>
      </c>
      <c r="D3417" t="s">
        <v>203</v>
      </c>
      <c r="E3417" t="s">
        <v>269</v>
      </c>
      <c r="F3417" t="s">
        <v>436</v>
      </c>
      <c r="G3417" s="8" t="s">
        <v>437</v>
      </c>
      <c r="H3417" t="s">
        <v>317</v>
      </c>
      <c r="I3417" s="7">
        <v>0</v>
      </c>
      <c r="L3417" s="7">
        <v>260926476812</v>
      </c>
      <c r="M3417" t="s">
        <v>458</v>
      </c>
    </row>
    <row r="3418" spans="1:13" x14ac:dyDescent="0.25">
      <c r="A3418" t="s">
        <v>753</v>
      </c>
      <c r="B3418" t="s">
        <v>487</v>
      </c>
      <c r="C3418" t="s">
        <v>207</v>
      </c>
      <c r="D3418" t="s">
        <v>208</v>
      </c>
      <c r="E3418" t="s">
        <v>270</v>
      </c>
      <c r="F3418" t="s">
        <v>436</v>
      </c>
      <c r="G3418" s="8" t="s">
        <v>437</v>
      </c>
      <c r="H3418" t="s">
        <v>317</v>
      </c>
      <c r="I3418" s="7">
        <v>0</v>
      </c>
      <c r="L3418" s="7">
        <v>2389556713</v>
      </c>
      <c r="M3418" t="s">
        <v>458</v>
      </c>
    </row>
    <row r="3419" spans="1:13" x14ac:dyDescent="0.25">
      <c r="A3419" t="s">
        <v>754</v>
      </c>
      <c r="B3419" t="s">
        <v>487</v>
      </c>
      <c r="C3419" t="s">
        <v>207</v>
      </c>
      <c r="D3419" t="s">
        <v>209</v>
      </c>
      <c r="E3419" t="s">
        <v>270</v>
      </c>
      <c r="F3419" t="s">
        <v>436</v>
      </c>
      <c r="G3419" s="8" t="s">
        <v>437</v>
      </c>
      <c r="H3419" t="s">
        <v>317</v>
      </c>
      <c r="I3419" s="7">
        <v>0</v>
      </c>
      <c r="L3419" s="7">
        <v>5701620841</v>
      </c>
      <c r="M3419" t="s">
        <v>458</v>
      </c>
    </row>
    <row r="3420" spans="1:13" x14ac:dyDescent="0.25">
      <c r="A3420" t="s">
        <v>755</v>
      </c>
      <c r="B3420" t="s">
        <v>487</v>
      </c>
      <c r="C3420" t="s">
        <v>207</v>
      </c>
      <c r="D3420" t="s">
        <v>210</v>
      </c>
      <c r="E3420" t="s">
        <v>270</v>
      </c>
      <c r="F3420" t="s">
        <v>436</v>
      </c>
      <c r="G3420" s="8" t="s">
        <v>437</v>
      </c>
      <c r="H3420" t="s">
        <v>317</v>
      </c>
      <c r="I3420" s="7">
        <v>0</v>
      </c>
      <c r="L3420" s="7">
        <v>326696832</v>
      </c>
      <c r="M3420" t="s">
        <v>458</v>
      </c>
    </row>
    <row r="3421" spans="1:13" x14ac:dyDescent="0.25">
      <c r="A3421" t="s">
        <v>756</v>
      </c>
      <c r="B3421" t="s">
        <v>487</v>
      </c>
      <c r="C3421" t="s">
        <v>207</v>
      </c>
      <c r="D3421" t="s">
        <v>211</v>
      </c>
      <c r="E3421" t="s">
        <v>269</v>
      </c>
      <c r="F3421" t="s">
        <v>436</v>
      </c>
      <c r="G3421" s="8" t="s">
        <v>437</v>
      </c>
      <c r="H3421" t="s">
        <v>317</v>
      </c>
      <c r="I3421" s="7">
        <v>0</v>
      </c>
      <c r="L3421" s="7">
        <v>370042694916</v>
      </c>
      <c r="M3421" t="s">
        <v>458</v>
      </c>
    </row>
    <row r="3422" spans="1:13" x14ac:dyDescent="0.25">
      <c r="A3422" t="s">
        <v>757</v>
      </c>
      <c r="B3422" t="s">
        <v>487</v>
      </c>
      <c r="C3422" t="s">
        <v>207</v>
      </c>
      <c r="D3422" t="s">
        <v>385</v>
      </c>
      <c r="E3422" t="s">
        <v>270</v>
      </c>
      <c r="F3422" t="s">
        <v>436</v>
      </c>
      <c r="G3422" s="8" t="s">
        <v>437</v>
      </c>
      <c r="H3422" t="s">
        <v>317</v>
      </c>
      <c r="I3422" s="7">
        <v>0</v>
      </c>
      <c r="L3422" s="7">
        <v>777116048</v>
      </c>
      <c r="M3422" t="s">
        <v>458</v>
      </c>
    </row>
    <row r="3423" spans="1:13" x14ac:dyDescent="0.25">
      <c r="A3423" t="s">
        <v>665</v>
      </c>
      <c r="B3423" t="s">
        <v>469</v>
      </c>
      <c r="C3423" t="s">
        <v>212</v>
      </c>
      <c r="D3423" t="s">
        <v>213</v>
      </c>
      <c r="E3423" t="s">
        <v>270</v>
      </c>
      <c r="F3423" s="8" t="s">
        <v>430</v>
      </c>
      <c r="G3423" s="8" t="s">
        <v>431</v>
      </c>
      <c r="H3423" t="s">
        <v>432</v>
      </c>
      <c r="I3423" s="7">
        <v>0</v>
      </c>
      <c r="L3423" s="7">
        <v>1209774000</v>
      </c>
      <c r="M3423" t="s">
        <v>458</v>
      </c>
    </row>
    <row r="3424" spans="1:13" x14ac:dyDescent="0.25">
      <c r="A3424" t="s">
        <v>666</v>
      </c>
      <c r="B3424" t="s">
        <v>469</v>
      </c>
      <c r="C3424" t="s">
        <v>212</v>
      </c>
      <c r="D3424" t="s">
        <v>214</v>
      </c>
      <c r="E3424" t="s">
        <v>270</v>
      </c>
      <c r="F3424" s="8" t="s">
        <v>430</v>
      </c>
      <c r="G3424" s="8" t="s">
        <v>431</v>
      </c>
      <c r="H3424" t="s">
        <v>432</v>
      </c>
      <c r="I3424" s="7">
        <v>0</v>
      </c>
      <c r="L3424" s="7">
        <v>10185099000</v>
      </c>
      <c r="M3424" t="s">
        <v>458</v>
      </c>
    </row>
    <row r="3425" spans="1:13" x14ac:dyDescent="0.25">
      <c r="A3425" t="s">
        <v>667</v>
      </c>
      <c r="B3425" t="s">
        <v>469</v>
      </c>
      <c r="C3425" t="s">
        <v>212</v>
      </c>
      <c r="D3425" t="s">
        <v>370</v>
      </c>
      <c r="E3425" t="s">
        <v>270</v>
      </c>
      <c r="F3425" s="8" t="s">
        <v>430</v>
      </c>
      <c r="G3425" s="8" t="s">
        <v>431</v>
      </c>
      <c r="H3425" t="s">
        <v>432</v>
      </c>
      <c r="I3425" s="7">
        <v>0</v>
      </c>
      <c r="L3425" s="7">
        <v>7250762000</v>
      </c>
      <c r="M3425" t="s">
        <v>458</v>
      </c>
    </row>
    <row r="3426" spans="1:13" x14ac:dyDescent="0.25">
      <c r="A3426" t="s">
        <v>668</v>
      </c>
      <c r="B3426" t="s">
        <v>469</v>
      </c>
      <c r="C3426" t="s">
        <v>212</v>
      </c>
      <c r="D3426" t="s">
        <v>365</v>
      </c>
      <c r="E3426" t="s">
        <v>270</v>
      </c>
      <c r="F3426" s="8" t="s">
        <v>430</v>
      </c>
      <c r="G3426" s="8" t="s">
        <v>431</v>
      </c>
      <c r="H3426" t="s">
        <v>432</v>
      </c>
      <c r="I3426" s="7">
        <v>0</v>
      </c>
      <c r="L3426" s="7">
        <v>22153880000</v>
      </c>
      <c r="M3426" t="s">
        <v>458</v>
      </c>
    </row>
    <row r="3427" spans="1:13" x14ac:dyDescent="0.25">
      <c r="A3427" t="s">
        <v>669</v>
      </c>
      <c r="B3427" t="s">
        <v>469</v>
      </c>
      <c r="C3427" t="s">
        <v>212</v>
      </c>
      <c r="D3427" t="s">
        <v>364</v>
      </c>
      <c r="E3427" t="s">
        <v>270</v>
      </c>
      <c r="F3427" s="8" t="s">
        <v>430</v>
      </c>
      <c r="G3427" s="8" t="s">
        <v>431</v>
      </c>
      <c r="H3427" t="s">
        <v>432</v>
      </c>
      <c r="I3427" s="7">
        <v>0</v>
      </c>
      <c r="L3427" s="7">
        <v>31842258000</v>
      </c>
      <c r="M3427" t="s">
        <v>458</v>
      </c>
    </row>
    <row r="3428" spans="1:13" x14ac:dyDescent="0.25">
      <c r="A3428" t="s">
        <v>670</v>
      </c>
      <c r="B3428" t="s">
        <v>469</v>
      </c>
      <c r="C3428" t="s">
        <v>212</v>
      </c>
      <c r="D3428" t="s">
        <v>573</v>
      </c>
      <c r="E3428" t="s">
        <v>270</v>
      </c>
      <c r="F3428" s="8" t="s">
        <v>430</v>
      </c>
      <c r="G3428" s="8" t="s">
        <v>431</v>
      </c>
      <c r="H3428" t="s">
        <v>432</v>
      </c>
      <c r="I3428" s="7">
        <v>0</v>
      </c>
      <c r="L3428" s="7">
        <v>16763779000</v>
      </c>
      <c r="M3428" t="s">
        <v>458</v>
      </c>
    </row>
    <row r="3429" spans="1:13" x14ac:dyDescent="0.25">
      <c r="A3429" t="s">
        <v>671</v>
      </c>
      <c r="B3429" t="s">
        <v>469</v>
      </c>
      <c r="C3429" t="s">
        <v>212</v>
      </c>
      <c r="D3429" t="s">
        <v>362</v>
      </c>
      <c r="E3429" t="s">
        <v>270</v>
      </c>
      <c r="F3429" s="8" t="s">
        <v>430</v>
      </c>
      <c r="G3429" s="8" t="s">
        <v>431</v>
      </c>
      <c r="H3429" t="s">
        <v>432</v>
      </c>
      <c r="I3429" s="7">
        <v>0</v>
      </c>
      <c r="L3429" s="7">
        <v>58491556000</v>
      </c>
      <c r="M3429" t="s">
        <v>458</v>
      </c>
    </row>
    <row r="3430" spans="1:13" x14ac:dyDescent="0.25">
      <c r="A3430" t="s">
        <v>672</v>
      </c>
      <c r="B3430" t="s">
        <v>470</v>
      </c>
      <c r="C3430" t="s">
        <v>292</v>
      </c>
      <c r="D3430" t="s">
        <v>307</v>
      </c>
      <c r="E3430" t="s">
        <v>270</v>
      </c>
      <c r="F3430" s="8" t="s">
        <v>430</v>
      </c>
      <c r="G3430" s="8" t="s">
        <v>431</v>
      </c>
      <c r="H3430" t="s">
        <v>432</v>
      </c>
      <c r="I3430" s="7">
        <v>0</v>
      </c>
      <c r="L3430" s="7">
        <v>9764336905</v>
      </c>
      <c r="M3430" t="s">
        <v>458</v>
      </c>
    </row>
    <row r="3431" spans="1:13" x14ac:dyDescent="0.25">
      <c r="A3431" t="s">
        <v>673</v>
      </c>
      <c r="B3431" t="s">
        <v>470</v>
      </c>
      <c r="C3431" t="s">
        <v>292</v>
      </c>
      <c r="D3431" t="s">
        <v>206</v>
      </c>
      <c r="E3431" t="s">
        <v>270</v>
      </c>
      <c r="F3431" s="8" t="s">
        <v>430</v>
      </c>
      <c r="G3431" s="8" t="s">
        <v>431</v>
      </c>
      <c r="H3431" t="s">
        <v>432</v>
      </c>
      <c r="I3431" s="7">
        <v>0</v>
      </c>
      <c r="L3431" s="7">
        <v>5411649516</v>
      </c>
      <c r="M3431" t="s">
        <v>458</v>
      </c>
    </row>
    <row r="3432" spans="1:13" x14ac:dyDescent="0.25">
      <c r="A3432" t="s">
        <v>674</v>
      </c>
      <c r="B3432" t="s">
        <v>470</v>
      </c>
      <c r="C3432" t="s">
        <v>292</v>
      </c>
      <c r="D3432" t="s">
        <v>203</v>
      </c>
      <c r="E3432" t="s">
        <v>269</v>
      </c>
      <c r="F3432" s="8" t="s">
        <v>430</v>
      </c>
      <c r="G3432" s="8" t="s">
        <v>431</v>
      </c>
      <c r="H3432" t="s">
        <v>432</v>
      </c>
      <c r="I3432" s="7">
        <v>0</v>
      </c>
      <c r="L3432" s="7">
        <v>599483569520</v>
      </c>
      <c r="M3432" t="s">
        <v>458</v>
      </c>
    </row>
    <row r="3433" spans="1:13" x14ac:dyDescent="0.25">
      <c r="A3433" t="s">
        <v>675</v>
      </c>
      <c r="B3433" t="s">
        <v>470</v>
      </c>
      <c r="C3433" t="s">
        <v>292</v>
      </c>
      <c r="D3433" t="s">
        <v>306</v>
      </c>
      <c r="E3433" t="s">
        <v>270</v>
      </c>
      <c r="F3433" s="8" t="s">
        <v>430</v>
      </c>
      <c r="G3433" s="8" t="s">
        <v>431</v>
      </c>
      <c r="H3433" t="s">
        <v>432</v>
      </c>
      <c r="I3433" s="7">
        <v>0</v>
      </c>
      <c r="L3433" s="7">
        <v>9122399685</v>
      </c>
      <c r="M3433" t="s">
        <v>458</v>
      </c>
    </row>
    <row r="3434" spans="1:13" x14ac:dyDescent="0.25">
      <c r="A3434" t="s">
        <v>676</v>
      </c>
      <c r="B3434" t="s">
        <v>331</v>
      </c>
      <c r="C3434" t="s">
        <v>215</v>
      </c>
      <c r="D3434" t="s">
        <v>251</v>
      </c>
      <c r="E3434" t="s">
        <v>269</v>
      </c>
      <c r="F3434" s="8" t="s">
        <v>430</v>
      </c>
      <c r="G3434" s="8" t="s">
        <v>431</v>
      </c>
      <c r="H3434" t="s">
        <v>432</v>
      </c>
      <c r="I3434" s="7">
        <v>0</v>
      </c>
      <c r="L3434" s="7">
        <v>310261377494</v>
      </c>
      <c r="M3434" t="s">
        <v>458</v>
      </c>
    </row>
    <row r="3435" spans="1:13" x14ac:dyDescent="0.25">
      <c r="A3435" t="s">
        <v>677</v>
      </c>
      <c r="B3435" t="s">
        <v>331</v>
      </c>
      <c r="C3435" t="s">
        <v>215</v>
      </c>
      <c r="D3435" t="s">
        <v>216</v>
      </c>
      <c r="E3435" t="s">
        <v>269</v>
      </c>
      <c r="F3435" t="s">
        <v>430</v>
      </c>
      <c r="G3435" s="8" t="s">
        <v>431</v>
      </c>
      <c r="H3435" t="s">
        <v>432</v>
      </c>
      <c r="I3435" s="7">
        <v>0</v>
      </c>
      <c r="L3435" s="7">
        <v>15226914126</v>
      </c>
      <c r="M3435" t="s">
        <v>458</v>
      </c>
    </row>
    <row r="3436" spans="1:13" x14ac:dyDescent="0.25">
      <c r="A3436" t="s">
        <v>678</v>
      </c>
      <c r="B3436" t="s">
        <v>331</v>
      </c>
      <c r="C3436" t="s">
        <v>215</v>
      </c>
      <c r="D3436" t="s">
        <v>217</v>
      </c>
      <c r="E3436" t="s">
        <v>269</v>
      </c>
      <c r="F3436" t="s">
        <v>430</v>
      </c>
      <c r="G3436" s="8" t="s">
        <v>431</v>
      </c>
      <c r="H3436" t="s">
        <v>432</v>
      </c>
      <c r="I3436" s="7">
        <v>0</v>
      </c>
      <c r="L3436" s="7">
        <v>67671087956</v>
      </c>
      <c r="M3436" t="s">
        <v>458</v>
      </c>
    </row>
    <row r="3437" spans="1:13" x14ac:dyDescent="0.25">
      <c r="A3437" t="s">
        <v>679</v>
      </c>
      <c r="B3437" t="s">
        <v>333</v>
      </c>
      <c r="C3437" t="s">
        <v>533</v>
      </c>
      <c r="D3437" t="s">
        <v>203</v>
      </c>
      <c r="E3437" t="s">
        <v>269</v>
      </c>
      <c r="F3437" t="s">
        <v>430</v>
      </c>
      <c r="G3437" s="8" t="s">
        <v>431</v>
      </c>
      <c r="H3437" t="s">
        <v>432</v>
      </c>
      <c r="I3437" s="7">
        <v>0</v>
      </c>
      <c r="L3437" s="7">
        <v>60695593000</v>
      </c>
      <c r="M3437" t="s">
        <v>458</v>
      </c>
    </row>
    <row r="3438" spans="1:13" x14ac:dyDescent="0.25">
      <c r="A3438" t="s">
        <v>680</v>
      </c>
      <c r="B3438" t="s">
        <v>471</v>
      </c>
      <c r="C3438" t="s">
        <v>219</v>
      </c>
      <c r="D3438" t="s">
        <v>203</v>
      </c>
      <c r="E3438" t="s">
        <v>269</v>
      </c>
      <c r="F3438" t="s">
        <v>430</v>
      </c>
      <c r="G3438" s="8" t="s">
        <v>431</v>
      </c>
      <c r="H3438" t="s">
        <v>432</v>
      </c>
      <c r="I3438" s="7">
        <v>0</v>
      </c>
      <c r="L3438" s="7">
        <v>278736778404</v>
      </c>
      <c r="M3438" t="s">
        <v>458</v>
      </c>
    </row>
    <row r="3439" spans="1:13" x14ac:dyDescent="0.25">
      <c r="A3439" t="s">
        <v>681</v>
      </c>
      <c r="B3439" t="s">
        <v>471</v>
      </c>
      <c r="C3439" t="s">
        <v>219</v>
      </c>
      <c r="D3439" t="s">
        <v>457</v>
      </c>
      <c r="E3439" t="s">
        <v>270</v>
      </c>
      <c r="F3439" t="s">
        <v>430</v>
      </c>
      <c r="G3439" s="8" t="s">
        <v>431</v>
      </c>
      <c r="H3439" t="s">
        <v>432</v>
      </c>
      <c r="I3439" s="7">
        <v>0</v>
      </c>
      <c r="L3439" s="7">
        <v>150706287</v>
      </c>
      <c r="M3439" t="s">
        <v>458</v>
      </c>
    </row>
    <row r="3440" spans="1:13" x14ac:dyDescent="0.25">
      <c r="A3440" t="s">
        <v>682</v>
      </c>
      <c r="B3440" t="s">
        <v>471</v>
      </c>
      <c r="C3440" t="s">
        <v>219</v>
      </c>
      <c r="D3440" t="s">
        <v>381</v>
      </c>
      <c r="E3440" t="s">
        <v>270</v>
      </c>
      <c r="F3440" t="s">
        <v>430</v>
      </c>
      <c r="G3440" s="8" t="s">
        <v>431</v>
      </c>
      <c r="H3440" t="s">
        <v>432</v>
      </c>
      <c r="I3440" s="7">
        <v>0</v>
      </c>
      <c r="L3440" s="7">
        <v>1331924172</v>
      </c>
      <c r="M3440" t="s">
        <v>458</v>
      </c>
    </row>
    <row r="3441" spans="1:13" x14ac:dyDescent="0.25">
      <c r="A3441" t="s">
        <v>683</v>
      </c>
      <c r="B3441" t="s">
        <v>472</v>
      </c>
      <c r="C3441" t="s">
        <v>220</v>
      </c>
      <c r="D3441" t="s">
        <v>221</v>
      </c>
      <c r="E3441" t="s">
        <v>270</v>
      </c>
      <c r="F3441" t="s">
        <v>430</v>
      </c>
      <c r="G3441" s="8" t="s">
        <v>431</v>
      </c>
      <c r="H3441" t="s">
        <v>432</v>
      </c>
      <c r="I3441" s="7">
        <v>0</v>
      </c>
      <c r="L3441" s="7">
        <v>210379447000</v>
      </c>
      <c r="M3441" t="s">
        <v>458</v>
      </c>
    </row>
    <row r="3442" spans="1:13" x14ac:dyDescent="0.25">
      <c r="A3442" t="s">
        <v>684</v>
      </c>
      <c r="B3442" t="s">
        <v>472</v>
      </c>
      <c r="C3442" t="s">
        <v>220</v>
      </c>
      <c r="D3442" t="s">
        <v>222</v>
      </c>
      <c r="E3442" t="s">
        <v>270</v>
      </c>
      <c r="F3442" t="s">
        <v>430</v>
      </c>
      <c r="G3442" s="8" t="s">
        <v>431</v>
      </c>
      <c r="H3442" t="s">
        <v>432</v>
      </c>
      <c r="I3442" s="7">
        <v>0</v>
      </c>
      <c r="L3442" s="7">
        <v>35195197000</v>
      </c>
      <c r="M3442" t="s">
        <v>458</v>
      </c>
    </row>
    <row r="3443" spans="1:13" x14ac:dyDescent="0.25">
      <c r="A3443" t="s">
        <v>685</v>
      </c>
      <c r="B3443" t="s">
        <v>472</v>
      </c>
      <c r="C3443" t="s">
        <v>220</v>
      </c>
      <c r="D3443" t="s">
        <v>223</v>
      </c>
      <c r="E3443" t="s">
        <v>270</v>
      </c>
      <c r="F3443" t="s">
        <v>430</v>
      </c>
      <c r="G3443" s="8" t="s">
        <v>431</v>
      </c>
      <c r="H3443" t="s">
        <v>432</v>
      </c>
      <c r="I3443" s="7">
        <v>0</v>
      </c>
      <c r="L3443" s="7">
        <v>54187851000</v>
      </c>
      <c r="M3443" t="s">
        <v>458</v>
      </c>
    </row>
    <row r="3444" spans="1:13" x14ac:dyDescent="0.25">
      <c r="A3444" t="s">
        <v>686</v>
      </c>
      <c r="B3444" t="s">
        <v>472</v>
      </c>
      <c r="C3444" t="s">
        <v>220</v>
      </c>
      <c r="D3444" t="s">
        <v>224</v>
      </c>
      <c r="E3444" t="s">
        <v>270</v>
      </c>
      <c r="F3444" t="s">
        <v>430</v>
      </c>
      <c r="G3444" s="8" t="s">
        <v>431</v>
      </c>
      <c r="H3444" t="s">
        <v>432</v>
      </c>
      <c r="I3444" s="7">
        <v>0</v>
      </c>
      <c r="L3444" s="7">
        <v>3835522000</v>
      </c>
      <c r="M3444" t="s">
        <v>458</v>
      </c>
    </row>
    <row r="3445" spans="1:13" x14ac:dyDescent="0.25">
      <c r="A3445" t="s">
        <v>687</v>
      </c>
      <c r="B3445" t="s">
        <v>472</v>
      </c>
      <c r="C3445" t="s">
        <v>220</v>
      </c>
      <c r="D3445" t="s">
        <v>305</v>
      </c>
      <c r="E3445" t="s">
        <v>270</v>
      </c>
      <c r="F3445" t="s">
        <v>430</v>
      </c>
      <c r="G3445" s="8" t="s">
        <v>431</v>
      </c>
      <c r="H3445" t="s">
        <v>432</v>
      </c>
      <c r="I3445" s="7">
        <v>0</v>
      </c>
      <c r="L3445" s="7">
        <v>0</v>
      </c>
      <c r="M3445" t="s">
        <v>458</v>
      </c>
    </row>
    <row r="3446" spans="1:13" x14ac:dyDescent="0.25">
      <c r="A3446" t="s">
        <v>688</v>
      </c>
      <c r="B3446" t="s">
        <v>472</v>
      </c>
      <c r="C3446" t="s">
        <v>220</v>
      </c>
      <c r="D3446" t="s">
        <v>203</v>
      </c>
      <c r="E3446" t="s">
        <v>269</v>
      </c>
      <c r="F3446" t="s">
        <v>430</v>
      </c>
      <c r="G3446" s="8" t="s">
        <v>431</v>
      </c>
      <c r="H3446" t="s">
        <v>432</v>
      </c>
      <c r="I3446" s="7">
        <v>0</v>
      </c>
      <c r="L3446" s="7">
        <v>150910896000</v>
      </c>
      <c r="M3446" t="s">
        <v>458</v>
      </c>
    </row>
    <row r="3447" spans="1:13" x14ac:dyDescent="0.25">
      <c r="A3447" t="s">
        <v>689</v>
      </c>
      <c r="B3447" t="s">
        <v>473</v>
      </c>
      <c r="C3447" t="s">
        <v>225</v>
      </c>
      <c r="D3447" t="s">
        <v>366</v>
      </c>
      <c r="E3447" t="s">
        <v>270</v>
      </c>
      <c r="F3447" t="s">
        <v>430</v>
      </c>
      <c r="G3447" s="8" t="s">
        <v>431</v>
      </c>
      <c r="H3447" t="s">
        <v>432</v>
      </c>
      <c r="I3447" s="7">
        <v>0</v>
      </c>
      <c r="L3447" s="7">
        <v>3439632410</v>
      </c>
      <c r="M3447" t="s">
        <v>458</v>
      </c>
    </row>
    <row r="3448" spans="1:13" x14ac:dyDescent="0.25">
      <c r="A3448" t="s">
        <v>690</v>
      </c>
      <c r="B3448" t="s">
        <v>473</v>
      </c>
      <c r="C3448" t="s">
        <v>225</v>
      </c>
      <c r="D3448" t="s">
        <v>367</v>
      </c>
      <c r="E3448" t="s">
        <v>270</v>
      </c>
      <c r="F3448" t="s">
        <v>430</v>
      </c>
      <c r="G3448" s="8" t="s">
        <v>431</v>
      </c>
      <c r="H3448" t="s">
        <v>432</v>
      </c>
      <c r="I3448" s="7">
        <v>0</v>
      </c>
      <c r="L3448" s="7">
        <v>3601903742</v>
      </c>
      <c r="M3448" t="s">
        <v>458</v>
      </c>
    </row>
    <row r="3449" spans="1:13" x14ac:dyDescent="0.25">
      <c r="A3449" t="s">
        <v>691</v>
      </c>
      <c r="B3449" t="s">
        <v>473</v>
      </c>
      <c r="C3449" t="s">
        <v>225</v>
      </c>
      <c r="D3449" t="s">
        <v>373</v>
      </c>
      <c r="E3449" t="s">
        <v>270</v>
      </c>
      <c r="F3449" t="s">
        <v>430</v>
      </c>
      <c r="G3449" s="8" t="s">
        <v>431</v>
      </c>
      <c r="H3449" t="s">
        <v>432</v>
      </c>
      <c r="I3449" s="7">
        <v>0</v>
      </c>
      <c r="L3449" s="7">
        <v>2032897322</v>
      </c>
      <c r="M3449" t="s">
        <v>458</v>
      </c>
    </row>
    <row r="3450" spans="1:13" x14ac:dyDescent="0.25">
      <c r="A3450" t="s">
        <v>692</v>
      </c>
      <c r="B3450" t="s">
        <v>473</v>
      </c>
      <c r="C3450" t="s">
        <v>225</v>
      </c>
      <c r="D3450" t="s">
        <v>203</v>
      </c>
      <c r="E3450" t="s">
        <v>269</v>
      </c>
      <c r="F3450" t="s">
        <v>430</v>
      </c>
      <c r="G3450" s="8" t="s">
        <v>431</v>
      </c>
      <c r="H3450" t="s">
        <v>432</v>
      </c>
      <c r="I3450" s="7">
        <v>1585289000</v>
      </c>
      <c r="L3450" s="7">
        <v>983182712065</v>
      </c>
      <c r="M3450" t="s">
        <v>458</v>
      </c>
    </row>
    <row r="3451" spans="1:13" x14ac:dyDescent="0.25">
      <c r="A3451" t="s">
        <v>693</v>
      </c>
      <c r="B3451" t="s">
        <v>474</v>
      </c>
      <c r="C3451" t="s">
        <v>226</v>
      </c>
      <c r="D3451" t="s">
        <v>227</v>
      </c>
      <c r="E3451" t="s">
        <v>270</v>
      </c>
      <c r="F3451" t="s">
        <v>430</v>
      </c>
      <c r="G3451" s="8" t="s">
        <v>431</v>
      </c>
      <c r="H3451" t="s">
        <v>432</v>
      </c>
      <c r="I3451" s="7">
        <v>0</v>
      </c>
      <c r="L3451" s="7">
        <v>1565286544</v>
      </c>
      <c r="M3451" t="s">
        <v>458</v>
      </c>
    </row>
    <row r="3452" spans="1:13" x14ac:dyDescent="0.25">
      <c r="A3452" t="s">
        <v>694</v>
      </c>
      <c r="B3452" t="s">
        <v>474</v>
      </c>
      <c r="C3452" t="s">
        <v>226</v>
      </c>
      <c r="D3452" t="s">
        <v>301</v>
      </c>
      <c r="E3452" t="s">
        <v>270</v>
      </c>
      <c r="F3452" t="s">
        <v>430</v>
      </c>
      <c r="G3452" s="8" t="s">
        <v>431</v>
      </c>
      <c r="H3452" t="s">
        <v>432</v>
      </c>
      <c r="I3452" s="7">
        <v>0</v>
      </c>
      <c r="L3452" s="7">
        <v>4154359457</v>
      </c>
      <c r="M3452" t="s">
        <v>458</v>
      </c>
    </row>
    <row r="3453" spans="1:13" x14ac:dyDescent="0.25">
      <c r="A3453" t="s">
        <v>695</v>
      </c>
      <c r="B3453" t="s">
        <v>474</v>
      </c>
      <c r="C3453" t="s">
        <v>226</v>
      </c>
      <c r="D3453" t="s">
        <v>229</v>
      </c>
      <c r="E3453" t="s">
        <v>270</v>
      </c>
      <c r="F3453" t="s">
        <v>430</v>
      </c>
      <c r="G3453" s="8" t="s">
        <v>431</v>
      </c>
      <c r="H3453" t="s">
        <v>432</v>
      </c>
      <c r="I3453" s="7">
        <v>0</v>
      </c>
      <c r="L3453" s="7">
        <v>4178737190</v>
      </c>
      <c r="M3453" t="s">
        <v>458</v>
      </c>
    </row>
    <row r="3454" spans="1:13" x14ac:dyDescent="0.25">
      <c r="A3454" t="s">
        <v>696</v>
      </c>
      <c r="B3454" t="s">
        <v>474</v>
      </c>
      <c r="C3454" t="s">
        <v>226</v>
      </c>
      <c r="D3454" t="s">
        <v>230</v>
      </c>
      <c r="E3454" t="s">
        <v>270</v>
      </c>
      <c r="F3454" t="s">
        <v>430</v>
      </c>
      <c r="G3454" s="8" t="s">
        <v>431</v>
      </c>
      <c r="H3454" t="s">
        <v>432</v>
      </c>
      <c r="I3454" s="7">
        <v>0</v>
      </c>
      <c r="L3454" s="7">
        <v>46078829939</v>
      </c>
      <c r="M3454" t="s">
        <v>458</v>
      </c>
    </row>
    <row r="3455" spans="1:13" x14ac:dyDescent="0.25">
      <c r="A3455" t="s">
        <v>697</v>
      </c>
      <c r="B3455" t="s">
        <v>474</v>
      </c>
      <c r="C3455" t="s">
        <v>226</v>
      </c>
      <c r="D3455" t="s">
        <v>231</v>
      </c>
      <c r="E3455" t="s">
        <v>270</v>
      </c>
      <c r="F3455" t="s">
        <v>430</v>
      </c>
      <c r="G3455" s="8" t="s">
        <v>431</v>
      </c>
      <c r="H3455" t="s">
        <v>432</v>
      </c>
      <c r="I3455" s="7">
        <v>0</v>
      </c>
      <c r="L3455" s="7">
        <v>733170416</v>
      </c>
      <c r="M3455" t="s">
        <v>458</v>
      </c>
    </row>
    <row r="3456" spans="1:13" x14ac:dyDescent="0.25">
      <c r="A3456" t="s">
        <v>698</v>
      </c>
      <c r="B3456" t="s">
        <v>474</v>
      </c>
      <c r="C3456" t="s">
        <v>226</v>
      </c>
      <c r="D3456" t="s">
        <v>232</v>
      </c>
      <c r="E3456" t="s">
        <v>270</v>
      </c>
      <c r="F3456" t="s">
        <v>430</v>
      </c>
      <c r="G3456" s="8" t="s">
        <v>431</v>
      </c>
      <c r="H3456" t="s">
        <v>432</v>
      </c>
      <c r="I3456" s="7">
        <v>0</v>
      </c>
      <c r="L3456" s="7">
        <v>4596812359</v>
      </c>
      <c r="M3456" t="s">
        <v>458</v>
      </c>
    </row>
    <row r="3457" spans="1:13" x14ac:dyDescent="0.25">
      <c r="A3457" t="s">
        <v>699</v>
      </c>
      <c r="B3457" t="s">
        <v>474</v>
      </c>
      <c r="C3457" t="s">
        <v>226</v>
      </c>
      <c r="D3457" t="s">
        <v>233</v>
      </c>
      <c r="E3457" t="s">
        <v>270</v>
      </c>
      <c r="F3457" t="s">
        <v>430</v>
      </c>
      <c r="G3457" s="8" t="s">
        <v>431</v>
      </c>
      <c r="H3457" t="s">
        <v>432</v>
      </c>
      <c r="I3457" s="7">
        <v>0</v>
      </c>
      <c r="L3457" s="7">
        <v>6739103718</v>
      </c>
      <c r="M3457" t="s">
        <v>458</v>
      </c>
    </row>
    <row r="3458" spans="1:13" x14ac:dyDescent="0.25">
      <c r="A3458" t="s">
        <v>700</v>
      </c>
      <c r="B3458" t="s">
        <v>474</v>
      </c>
      <c r="C3458" t="s">
        <v>226</v>
      </c>
      <c r="D3458" t="s">
        <v>234</v>
      </c>
      <c r="E3458" t="s">
        <v>270</v>
      </c>
      <c r="F3458" t="s">
        <v>430</v>
      </c>
      <c r="G3458" s="8" t="s">
        <v>431</v>
      </c>
      <c r="H3458" t="s">
        <v>432</v>
      </c>
      <c r="I3458" s="7">
        <v>0</v>
      </c>
      <c r="L3458" s="7">
        <v>8239367205</v>
      </c>
      <c r="M3458" t="s">
        <v>458</v>
      </c>
    </row>
    <row r="3459" spans="1:13" x14ac:dyDescent="0.25">
      <c r="A3459" t="s">
        <v>701</v>
      </c>
      <c r="B3459" t="s">
        <v>474</v>
      </c>
      <c r="C3459" t="s">
        <v>226</v>
      </c>
      <c r="D3459" t="s">
        <v>235</v>
      </c>
      <c r="E3459" t="s">
        <v>270</v>
      </c>
      <c r="F3459" t="s">
        <v>430</v>
      </c>
      <c r="G3459" s="8" t="s">
        <v>431</v>
      </c>
      <c r="H3459" t="s">
        <v>432</v>
      </c>
      <c r="I3459" s="7">
        <v>0</v>
      </c>
      <c r="L3459" s="7">
        <v>7955312120</v>
      </c>
      <c r="M3459" t="s">
        <v>458</v>
      </c>
    </row>
    <row r="3460" spans="1:13" x14ac:dyDescent="0.25">
      <c r="A3460" t="s">
        <v>702</v>
      </c>
      <c r="B3460" t="s">
        <v>474</v>
      </c>
      <c r="C3460" t="s">
        <v>226</v>
      </c>
      <c r="D3460" t="s">
        <v>570</v>
      </c>
      <c r="E3460" t="s">
        <v>270</v>
      </c>
      <c r="F3460" t="s">
        <v>430</v>
      </c>
      <c r="G3460" s="8" t="s">
        <v>431</v>
      </c>
      <c r="H3460" t="s">
        <v>432</v>
      </c>
      <c r="I3460" s="7">
        <v>0</v>
      </c>
      <c r="L3460" s="7">
        <v>186808058</v>
      </c>
      <c r="M3460" t="s">
        <v>458</v>
      </c>
    </row>
    <row r="3461" spans="1:13" x14ac:dyDescent="0.25">
      <c r="A3461" t="s">
        <v>703</v>
      </c>
      <c r="B3461" t="s">
        <v>475</v>
      </c>
      <c r="C3461" t="s">
        <v>236</v>
      </c>
      <c r="D3461" t="s">
        <v>628</v>
      </c>
      <c r="E3461" t="s">
        <v>270</v>
      </c>
      <c r="F3461" t="s">
        <v>430</v>
      </c>
      <c r="G3461" s="8" t="s">
        <v>431</v>
      </c>
      <c r="H3461" t="s">
        <v>432</v>
      </c>
      <c r="I3461" s="7">
        <v>0</v>
      </c>
      <c r="L3461" s="7">
        <v>33391986272</v>
      </c>
      <c r="M3461" t="s">
        <v>458</v>
      </c>
    </row>
    <row r="3462" spans="1:13" x14ac:dyDescent="0.25">
      <c r="A3462" t="s">
        <v>704</v>
      </c>
      <c r="B3462" t="s">
        <v>475</v>
      </c>
      <c r="C3462" t="s">
        <v>236</v>
      </c>
      <c r="D3462" t="s">
        <v>629</v>
      </c>
      <c r="E3462" t="s">
        <v>270</v>
      </c>
      <c r="F3462" t="s">
        <v>430</v>
      </c>
      <c r="G3462" s="8" t="s">
        <v>431</v>
      </c>
      <c r="H3462" t="s">
        <v>432</v>
      </c>
      <c r="I3462" s="7">
        <v>0</v>
      </c>
      <c r="L3462" s="7">
        <v>28433897982</v>
      </c>
      <c r="M3462" t="s">
        <v>458</v>
      </c>
    </row>
    <row r="3463" spans="1:13" x14ac:dyDescent="0.25">
      <c r="A3463" t="s">
        <v>705</v>
      </c>
      <c r="B3463" t="s">
        <v>475</v>
      </c>
      <c r="C3463" t="s">
        <v>236</v>
      </c>
      <c r="D3463" t="s">
        <v>630</v>
      </c>
      <c r="E3463" t="s">
        <v>270</v>
      </c>
      <c r="F3463" t="s">
        <v>430</v>
      </c>
      <c r="G3463" s="8" t="s">
        <v>431</v>
      </c>
      <c r="H3463" t="s">
        <v>432</v>
      </c>
      <c r="I3463" s="7">
        <v>0</v>
      </c>
      <c r="L3463" s="7">
        <v>41655996484</v>
      </c>
      <c r="M3463" t="s">
        <v>458</v>
      </c>
    </row>
    <row r="3464" spans="1:13" x14ac:dyDescent="0.25">
      <c r="A3464" t="s">
        <v>706</v>
      </c>
      <c r="B3464" t="s">
        <v>475</v>
      </c>
      <c r="C3464" t="s">
        <v>236</v>
      </c>
      <c r="D3464" t="s">
        <v>631</v>
      </c>
      <c r="E3464" t="s">
        <v>270</v>
      </c>
      <c r="F3464" t="s">
        <v>430</v>
      </c>
      <c r="G3464" s="8" t="s">
        <v>431</v>
      </c>
      <c r="H3464" t="s">
        <v>432</v>
      </c>
      <c r="I3464" s="7">
        <v>0</v>
      </c>
      <c r="L3464" s="7">
        <v>17683096128</v>
      </c>
      <c r="M3464" t="s">
        <v>458</v>
      </c>
    </row>
    <row r="3465" spans="1:13" x14ac:dyDescent="0.25">
      <c r="A3465" t="s">
        <v>707</v>
      </c>
      <c r="B3465" t="s">
        <v>475</v>
      </c>
      <c r="C3465" t="s">
        <v>236</v>
      </c>
      <c r="D3465" t="s">
        <v>632</v>
      </c>
      <c r="E3465" t="s">
        <v>269</v>
      </c>
      <c r="F3465" t="s">
        <v>430</v>
      </c>
      <c r="G3465" s="8" t="s">
        <v>431</v>
      </c>
      <c r="H3465" t="s">
        <v>432</v>
      </c>
      <c r="I3465" s="7">
        <v>0</v>
      </c>
      <c r="L3465" s="7">
        <v>38791266538</v>
      </c>
      <c r="M3465" t="s">
        <v>458</v>
      </c>
    </row>
    <row r="3466" spans="1:13" x14ac:dyDescent="0.25">
      <c r="A3466" t="s">
        <v>708</v>
      </c>
      <c r="B3466" t="s">
        <v>476</v>
      </c>
      <c r="C3466" t="s">
        <v>237</v>
      </c>
      <c r="D3466" t="s">
        <v>242</v>
      </c>
      <c r="E3466" t="s">
        <v>270</v>
      </c>
      <c r="F3466" t="s">
        <v>430</v>
      </c>
      <c r="G3466" s="8" t="s">
        <v>431</v>
      </c>
      <c r="H3466" t="s">
        <v>432</v>
      </c>
      <c r="I3466" s="7">
        <v>0</v>
      </c>
      <c r="L3466" s="7">
        <v>77422761</v>
      </c>
      <c r="M3466" t="s">
        <v>458</v>
      </c>
    </row>
    <row r="3467" spans="1:13" x14ac:dyDescent="0.25">
      <c r="A3467" t="s">
        <v>709</v>
      </c>
      <c r="B3467" t="s">
        <v>476</v>
      </c>
      <c r="C3467" t="s">
        <v>237</v>
      </c>
      <c r="D3467" t="s">
        <v>228</v>
      </c>
      <c r="E3467" t="s">
        <v>270</v>
      </c>
      <c r="F3467" t="s">
        <v>430</v>
      </c>
      <c r="G3467" s="8" t="s">
        <v>431</v>
      </c>
      <c r="H3467" t="s">
        <v>432</v>
      </c>
      <c r="I3467" s="7">
        <v>0</v>
      </c>
      <c r="L3467" s="7">
        <v>2672173342</v>
      </c>
      <c r="M3467" t="s">
        <v>458</v>
      </c>
    </row>
    <row r="3468" spans="1:13" x14ac:dyDescent="0.25">
      <c r="A3468" t="s">
        <v>710</v>
      </c>
      <c r="B3468" t="s">
        <v>476</v>
      </c>
      <c r="C3468" t="s">
        <v>237</v>
      </c>
      <c r="D3468" t="s">
        <v>464</v>
      </c>
      <c r="E3468" t="s">
        <v>270</v>
      </c>
      <c r="F3468" t="s">
        <v>430</v>
      </c>
      <c r="G3468" s="8" t="s">
        <v>431</v>
      </c>
      <c r="H3468" t="s">
        <v>432</v>
      </c>
      <c r="I3468" s="7">
        <v>0</v>
      </c>
      <c r="L3468" s="7">
        <v>1120256617</v>
      </c>
      <c r="M3468" t="s">
        <v>458</v>
      </c>
    </row>
    <row r="3469" spans="1:13" x14ac:dyDescent="0.25">
      <c r="A3469" t="s">
        <v>711</v>
      </c>
      <c r="B3469" t="s">
        <v>476</v>
      </c>
      <c r="C3469" t="s">
        <v>237</v>
      </c>
      <c r="D3469" t="s">
        <v>238</v>
      </c>
      <c r="E3469" t="s">
        <v>270</v>
      </c>
      <c r="F3469" t="s">
        <v>430</v>
      </c>
      <c r="G3469" s="8" t="s">
        <v>431</v>
      </c>
      <c r="H3469" t="s">
        <v>432</v>
      </c>
      <c r="I3469" s="7">
        <v>0</v>
      </c>
      <c r="L3469" s="7">
        <v>858542993</v>
      </c>
      <c r="M3469" t="s">
        <v>458</v>
      </c>
    </row>
    <row r="3470" spans="1:13" x14ac:dyDescent="0.25">
      <c r="A3470" t="s">
        <v>712</v>
      </c>
      <c r="B3470" t="s">
        <v>476</v>
      </c>
      <c r="C3470" t="s">
        <v>237</v>
      </c>
      <c r="D3470" t="s">
        <v>239</v>
      </c>
      <c r="E3470" t="s">
        <v>270</v>
      </c>
      <c r="F3470" t="s">
        <v>430</v>
      </c>
      <c r="G3470" s="8" t="s">
        <v>431</v>
      </c>
      <c r="H3470" t="s">
        <v>432</v>
      </c>
      <c r="I3470" s="7">
        <v>0</v>
      </c>
      <c r="L3470" s="7">
        <v>857579764</v>
      </c>
      <c r="M3470" t="s">
        <v>458</v>
      </c>
    </row>
    <row r="3471" spans="1:13" x14ac:dyDescent="0.25">
      <c r="A3471" t="s">
        <v>713</v>
      </c>
      <c r="B3471" t="s">
        <v>476</v>
      </c>
      <c r="C3471" t="s">
        <v>237</v>
      </c>
      <c r="D3471" t="s">
        <v>240</v>
      </c>
      <c r="E3471" t="s">
        <v>270</v>
      </c>
      <c r="F3471" t="s">
        <v>430</v>
      </c>
      <c r="G3471" s="8" t="s">
        <v>431</v>
      </c>
      <c r="H3471" t="s">
        <v>432</v>
      </c>
      <c r="I3471" s="7">
        <v>0</v>
      </c>
      <c r="L3471" s="7">
        <v>93471759</v>
      </c>
      <c r="M3471" t="s">
        <v>458</v>
      </c>
    </row>
    <row r="3472" spans="1:13" x14ac:dyDescent="0.25">
      <c r="A3472" t="s">
        <v>714</v>
      </c>
      <c r="B3472" t="s">
        <v>476</v>
      </c>
      <c r="C3472" t="s">
        <v>237</v>
      </c>
      <c r="D3472" t="s">
        <v>241</v>
      </c>
      <c r="E3472" t="s">
        <v>270</v>
      </c>
      <c r="F3472" t="s">
        <v>430</v>
      </c>
      <c r="G3472" s="8" t="s">
        <v>431</v>
      </c>
      <c r="H3472" t="s">
        <v>432</v>
      </c>
      <c r="I3472" s="7">
        <v>0</v>
      </c>
      <c r="L3472" s="7">
        <v>53446428</v>
      </c>
      <c r="M3472" t="s">
        <v>458</v>
      </c>
    </row>
    <row r="3473" spans="1:13" x14ac:dyDescent="0.25">
      <c r="A3473" t="s">
        <v>715</v>
      </c>
      <c r="B3473" t="s">
        <v>477</v>
      </c>
      <c r="C3473" t="s">
        <v>243</v>
      </c>
      <c r="D3473" t="s">
        <v>378</v>
      </c>
      <c r="E3473" t="s">
        <v>270</v>
      </c>
      <c r="F3473" t="s">
        <v>430</v>
      </c>
      <c r="G3473" s="8" t="s">
        <v>431</v>
      </c>
      <c r="H3473" t="s">
        <v>432</v>
      </c>
      <c r="I3473" s="7">
        <v>0</v>
      </c>
      <c r="L3473" s="7">
        <v>3795039921</v>
      </c>
      <c r="M3473" t="s">
        <v>458</v>
      </c>
    </row>
    <row r="3474" spans="1:13" x14ac:dyDescent="0.25">
      <c r="A3474" t="s">
        <v>716</v>
      </c>
      <c r="B3474" t="s">
        <v>477</v>
      </c>
      <c r="C3474" t="s">
        <v>243</v>
      </c>
      <c r="D3474" t="s">
        <v>360</v>
      </c>
      <c r="E3474" t="s">
        <v>270</v>
      </c>
      <c r="F3474" t="s">
        <v>430</v>
      </c>
      <c r="G3474" s="8" t="s">
        <v>431</v>
      </c>
      <c r="H3474" t="s">
        <v>432</v>
      </c>
      <c r="I3474" s="7">
        <v>0</v>
      </c>
      <c r="L3474" s="7">
        <v>4697527012</v>
      </c>
      <c r="M3474" t="s">
        <v>458</v>
      </c>
    </row>
    <row r="3475" spans="1:13" x14ac:dyDescent="0.25">
      <c r="A3475" t="s">
        <v>717</v>
      </c>
      <c r="B3475" t="s">
        <v>477</v>
      </c>
      <c r="C3475" t="s">
        <v>243</v>
      </c>
      <c r="D3475" t="s">
        <v>581</v>
      </c>
      <c r="E3475" t="s">
        <v>270</v>
      </c>
      <c r="F3475" t="s">
        <v>430</v>
      </c>
      <c r="G3475" s="8" t="s">
        <v>431</v>
      </c>
      <c r="H3475" t="s">
        <v>432</v>
      </c>
      <c r="I3475" s="7">
        <v>0</v>
      </c>
      <c r="L3475" s="7">
        <v>89940181951</v>
      </c>
      <c r="M3475" t="s">
        <v>458</v>
      </c>
    </row>
    <row r="3476" spans="1:13" x14ac:dyDescent="0.25">
      <c r="A3476" t="s">
        <v>718</v>
      </c>
      <c r="B3476" t="s">
        <v>246</v>
      </c>
      <c r="C3476" t="s">
        <v>246</v>
      </c>
      <c r="D3476" t="s">
        <v>203</v>
      </c>
      <c r="E3476" t="s">
        <v>269</v>
      </c>
      <c r="F3476" t="s">
        <v>430</v>
      </c>
      <c r="G3476" s="8" t="s">
        <v>431</v>
      </c>
      <c r="H3476" t="s">
        <v>432</v>
      </c>
      <c r="I3476" s="7">
        <v>0</v>
      </c>
      <c r="L3476" s="7">
        <v>42773601120</v>
      </c>
      <c r="M3476" t="s">
        <v>458</v>
      </c>
    </row>
    <row r="3477" spans="1:13" x14ac:dyDescent="0.25">
      <c r="A3477" t="s">
        <v>719</v>
      </c>
      <c r="B3477" t="s">
        <v>478</v>
      </c>
      <c r="C3477" t="s">
        <v>244</v>
      </c>
      <c r="D3477" t="s">
        <v>245</v>
      </c>
      <c r="E3477" t="s">
        <v>269</v>
      </c>
      <c r="F3477" t="s">
        <v>430</v>
      </c>
      <c r="G3477" s="8" t="s">
        <v>431</v>
      </c>
      <c r="H3477" t="s">
        <v>432</v>
      </c>
      <c r="I3477" s="7">
        <v>0</v>
      </c>
      <c r="L3477" s="7">
        <v>69558139000</v>
      </c>
      <c r="M3477" t="s">
        <v>458</v>
      </c>
    </row>
    <row r="3478" spans="1:13" x14ac:dyDescent="0.25">
      <c r="A3478" t="s">
        <v>720</v>
      </c>
      <c r="B3478" t="s">
        <v>478</v>
      </c>
      <c r="C3478" t="s">
        <v>244</v>
      </c>
      <c r="D3478" t="s">
        <v>460</v>
      </c>
      <c r="E3478" t="s">
        <v>269</v>
      </c>
      <c r="F3478" t="s">
        <v>430</v>
      </c>
      <c r="G3478" s="8" t="s">
        <v>431</v>
      </c>
      <c r="H3478" t="s">
        <v>432</v>
      </c>
      <c r="I3478" s="7">
        <v>0</v>
      </c>
      <c r="L3478" s="7">
        <v>40918920000</v>
      </c>
      <c r="M3478" t="s">
        <v>458</v>
      </c>
    </row>
    <row r="3479" spans="1:13" x14ac:dyDescent="0.25">
      <c r="A3479" t="s">
        <v>721</v>
      </c>
      <c r="B3479" t="s">
        <v>479</v>
      </c>
      <c r="C3479" t="s">
        <v>247</v>
      </c>
      <c r="D3479" t="s">
        <v>203</v>
      </c>
      <c r="E3479" t="s">
        <v>269</v>
      </c>
      <c r="F3479" t="s">
        <v>430</v>
      </c>
      <c r="G3479" s="8" t="s">
        <v>431</v>
      </c>
      <c r="H3479" t="s">
        <v>432</v>
      </c>
      <c r="I3479" s="7">
        <v>0</v>
      </c>
      <c r="L3479" s="7">
        <v>20401799000</v>
      </c>
      <c r="M3479" t="s">
        <v>458</v>
      </c>
    </row>
    <row r="3480" spans="1:13" x14ac:dyDescent="0.25">
      <c r="A3480" t="s">
        <v>722</v>
      </c>
      <c r="B3480" t="s">
        <v>480</v>
      </c>
      <c r="C3480" t="s">
        <v>268</v>
      </c>
      <c r="D3480" t="s">
        <v>203</v>
      </c>
      <c r="E3480" t="s">
        <v>269</v>
      </c>
      <c r="F3480" t="s">
        <v>430</v>
      </c>
      <c r="G3480" s="8" t="s">
        <v>431</v>
      </c>
      <c r="H3480" t="s">
        <v>432</v>
      </c>
      <c r="I3480" s="7">
        <v>0</v>
      </c>
      <c r="L3480" s="7">
        <v>14029578005</v>
      </c>
      <c r="M3480" t="s">
        <v>458</v>
      </c>
    </row>
    <row r="3481" spans="1:13" x14ac:dyDescent="0.25">
      <c r="A3481" t="s">
        <v>723</v>
      </c>
      <c r="B3481" t="s">
        <v>481</v>
      </c>
      <c r="C3481" t="s">
        <v>248</v>
      </c>
      <c r="D3481" t="s">
        <v>203</v>
      </c>
      <c r="E3481" t="s">
        <v>269</v>
      </c>
      <c r="F3481" t="s">
        <v>430</v>
      </c>
      <c r="G3481" s="8" t="s">
        <v>431</v>
      </c>
      <c r="H3481" t="s">
        <v>432</v>
      </c>
      <c r="I3481" s="7">
        <v>0</v>
      </c>
      <c r="L3481" s="7">
        <v>24360197000</v>
      </c>
      <c r="M3481" t="s">
        <v>458</v>
      </c>
    </row>
    <row r="3482" spans="1:13" x14ac:dyDescent="0.25">
      <c r="A3482" t="s">
        <v>724</v>
      </c>
      <c r="B3482" t="s">
        <v>482</v>
      </c>
      <c r="C3482" t="s">
        <v>249</v>
      </c>
      <c r="D3482" t="s">
        <v>203</v>
      </c>
      <c r="E3482" t="s">
        <v>269</v>
      </c>
      <c r="F3482" t="s">
        <v>430</v>
      </c>
      <c r="G3482" s="8" t="s">
        <v>431</v>
      </c>
      <c r="H3482" t="s">
        <v>432</v>
      </c>
      <c r="I3482" s="7">
        <v>0</v>
      </c>
      <c r="L3482" s="7">
        <v>91622025169</v>
      </c>
      <c r="M3482" t="s">
        <v>458</v>
      </c>
    </row>
    <row r="3483" spans="1:13" x14ac:dyDescent="0.25">
      <c r="A3483" t="s">
        <v>725</v>
      </c>
      <c r="B3483" t="s">
        <v>330</v>
      </c>
      <c r="C3483" t="s">
        <v>250</v>
      </c>
      <c r="D3483" t="s">
        <v>252</v>
      </c>
      <c r="E3483" t="s">
        <v>270</v>
      </c>
      <c r="F3483" t="s">
        <v>430</v>
      </c>
      <c r="G3483" s="8" t="s">
        <v>431</v>
      </c>
      <c r="H3483" t="s">
        <v>432</v>
      </c>
      <c r="I3483" s="7">
        <v>0</v>
      </c>
      <c r="L3483" s="7">
        <v>10772268571</v>
      </c>
      <c r="M3483" t="s">
        <v>458</v>
      </c>
    </row>
    <row r="3484" spans="1:13" x14ac:dyDescent="0.25">
      <c r="A3484" t="s">
        <v>726</v>
      </c>
      <c r="B3484" t="s">
        <v>330</v>
      </c>
      <c r="C3484" t="s">
        <v>250</v>
      </c>
      <c r="D3484" t="s">
        <v>253</v>
      </c>
      <c r="E3484" t="s">
        <v>270</v>
      </c>
      <c r="F3484" t="s">
        <v>430</v>
      </c>
      <c r="G3484" s="8" t="s">
        <v>431</v>
      </c>
      <c r="H3484" t="s">
        <v>432</v>
      </c>
      <c r="I3484" s="7">
        <v>0</v>
      </c>
      <c r="L3484" s="7">
        <v>3480752374</v>
      </c>
      <c r="M3484" t="s">
        <v>458</v>
      </c>
    </row>
    <row r="3485" spans="1:13" x14ac:dyDescent="0.25">
      <c r="A3485" t="s">
        <v>727</v>
      </c>
      <c r="B3485" t="s">
        <v>330</v>
      </c>
      <c r="C3485" t="s">
        <v>250</v>
      </c>
      <c r="D3485" t="s">
        <v>254</v>
      </c>
      <c r="E3485" t="s">
        <v>270</v>
      </c>
      <c r="F3485" t="s">
        <v>430</v>
      </c>
      <c r="G3485" s="8" t="s">
        <v>431</v>
      </c>
      <c r="H3485" t="s">
        <v>432</v>
      </c>
      <c r="I3485" s="7">
        <v>0</v>
      </c>
      <c r="L3485" s="7">
        <v>13604302435</v>
      </c>
      <c r="M3485" t="s">
        <v>458</v>
      </c>
    </row>
    <row r="3486" spans="1:13" x14ac:dyDescent="0.25">
      <c r="A3486" t="s">
        <v>728</v>
      </c>
      <c r="B3486" t="s">
        <v>330</v>
      </c>
      <c r="C3486" t="s">
        <v>250</v>
      </c>
      <c r="D3486" t="s">
        <v>633</v>
      </c>
      <c r="E3486" t="s">
        <v>269</v>
      </c>
      <c r="F3486" t="s">
        <v>430</v>
      </c>
      <c r="G3486" s="8" t="s">
        <v>431</v>
      </c>
      <c r="H3486" t="s">
        <v>432</v>
      </c>
      <c r="I3486" s="7">
        <v>0</v>
      </c>
      <c r="L3486" s="7">
        <v>1140113184125</v>
      </c>
      <c r="M3486" t="s">
        <v>458</v>
      </c>
    </row>
    <row r="3487" spans="1:13" x14ac:dyDescent="0.25">
      <c r="A3487" t="s">
        <v>729</v>
      </c>
      <c r="B3487" t="s">
        <v>330</v>
      </c>
      <c r="C3487" t="s">
        <v>250</v>
      </c>
      <c r="D3487" t="s">
        <v>634</v>
      </c>
      <c r="E3487" t="s">
        <v>269</v>
      </c>
      <c r="F3487" t="s">
        <v>430</v>
      </c>
      <c r="G3487" s="8" t="s">
        <v>431</v>
      </c>
      <c r="H3487" t="s">
        <v>432</v>
      </c>
      <c r="I3487" s="7">
        <v>0</v>
      </c>
      <c r="L3487" s="7">
        <v>237174933919</v>
      </c>
      <c r="M3487" t="s">
        <v>458</v>
      </c>
    </row>
    <row r="3488" spans="1:13" x14ac:dyDescent="0.25">
      <c r="A3488" t="s">
        <v>730</v>
      </c>
      <c r="B3488" t="s">
        <v>330</v>
      </c>
      <c r="C3488" t="s">
        <v>250</v>
      </c>
      <c r="D3488" t="s">
        <v>599</v>
      </c>
      <c r="E3488" t="s">
        <v>270</v>
      </c>
      <c r="F3488" t="s">
        <v>430</v>
      </c>
      <c r="G3488" s="8" t="s">
        <v>431</v>
      </c>
      <c r="H3488" t="s">
        <v>432</v>
      </c>
      <c r="I3488" s="7">
        <v>0</v>
      </c>
      <c r="L3488" s="7">
        <v>49186447</v>
      </c>
      <c r="M3488" t="s">
        <v>458</v>
      </c>
    </row>
    <row r="3489" spans="1:13" x14ac:dyDescent="0.25">
      <c r="A3489" t="s">
        <v>731</v>
      </c>
      <c r="B3489" t="s">
        <v>483</v>
      </c>
      <c r="C3489" t="s">
        <v>255</v>
      </c>
      <c r="D3489" t="s">
        <v>205</v>
      </c>
      <c r="E3489" t="s">
        <v>270</v>
      </c>
      <c r="F3489" t="s">
        <v>430</v>
      </c>
      <c r="G3489" s="8" t="s">
        <v>431</v>
      </c>
      <c r="H3489" t="s">
        <v>432</v>
      </c>
      <c r="I3489" s="7">
        <v>0</v>
      </c>
      <c r="L3489" s="7">
        <v>6917962126</v>
      </c>
      <c r="M3489" t="s">
        <v>458</v>
      </c>
    </row>
    <row r="3490" spans="1:13" x14ac:dyDescent="0.25">
      <c r="A3490" t="s">
        <v>732</v>
      </c>
      <c r="B3490" t="s">
        <v>483</v>
      </c>
      <c r="C3490" t="s">
        <v>255</v>
      </c>
      <c r="D3490" t="s">
        <v>203</v>
      </c>
      <c r="E3490" t="s">
        <v>269</v>
      </c>
      <c r="F3490" t="s">
        <v>430</v>
      </c>
      <c r="G3490" s="8" t="s">
        <v>431</v>
      </c>
      <c r="H3490" t="s">
        <v>432</v>
      </c>
      <c r="I3490" s="7">
        <v>0</v>
      </c>
      <c r="L3490" s="7">
        <v>2428869723</v>
      </c>
      <c r="M3490" t="s">
        <v>458</v>
      </c>
    </row>
    <row r="3491" spans="1:13" x14ac:dyDescent="0.25">
      <c r="A3491" t="s">
        <v>733</v>
      </c>
      <c r="B3491" t="s">
        <v>636</v>
      </c>
      <c r="C3491" t="s">
        <v>635</v>
      </c>
      <c r="D3491" t="s">
        <v>304</v>
      </c>
      <c r="E3491" t="s">
        <v>270</v>
      </c>
      <c r="F3491" t="s">
        <v>430</v>
      </c>
      <c r="G3491" s="8" t="s">
        <v>431</v>
      </c>
      <c r="H3491" t="s">
        <v>432</v>
      </c>
      <c r="I3491" s="7">
        <v>0</v>
      </c>
      <c r="L3491" s="7">
        <v>4565783313</v>
      </c>
      <c r="M3491" t="s">
        <v>458</v>
      </c>
    </row>
    <row r="3492" spans="1:13" x14ac:dyDescent="0.25">
      <c r="A3492" t="s">
        <v>734</v>
      </c>
      <c r="B3492" t="s">
        <v>636</v>
      </c>
      <c r="C3492" t="s">
        <v>635</v>
      </c>
      <c r="D3492" t="s">
        <v>303</v>
      </c>
      <c r="E3492" t="s">
        <v>270</v>
      </c>
      <c r="F3492" t="s">
        <v>430</v>
      </c>
      <c r="G3492" s="8" t="s">
        <v>431</v>
      </c>
      <c r="H3492" t="s">
        <v>432</v>
      </c>
      <c r="I3492" s="7">
        <v>0</v>
      </c>
      <c r="L3492" s="7">
        <v>3476303006</v>
      </c>
      <c r="M3492" t="s">
        <v>458</v>
      </c>
    </row>
    <row r="3493" spans="1:13" x14ac:dyDescent="0.25">
      <c r="A3493" t="s">
        <v>735</v>
      </c>
      <c r="B3493" t="s">
        <v>636</v>
      </c>
      <c r="C3493" t="s">
        <v>635</v>
      </c>
      <c r="D3493" t="s">
        <v>302</v>
      </c>
      <c r="E3493" t="s">
        <v>270</v>
      </c>
      <c r="F3493" t="s">
        <v>430</v>
      </c>
      <c r="G3493" s="8" t="s">
        <v>431</v>
      </c>
      <c r="H3493" t="s">
        <v>432</v>
      </c>
      <c r="I3493" s="7">
        <v>0</v>
      </c>
      <c r="L3493" s="7">
        <v>2100767205</v>
      </c>
      <c r="M3493" t="s">
        <v>458</v>
      </c>
    </row>
    <row r="3494" spans="1:13" x14ac:dyDescent="0.25">
      <c r="A3494" t="s">
        <v>736</v>
      </c>
      <c r="B3494" t="s">
        <v>636</v>
      </c>
      <c r="C3494" t="s">
        <v>635</v>
      </c>
      <c r="D3494" t="s">
        <v>205</v>
      </c>
      <c r="E3494" t="s">
        <v>270</v>
      </c>
      <c r="F3494" t="s">
        <v>430</v>
      </c>
      <c r="G3494" s="8" t="s">
        <v>431</v>
      </c>
      <c r="H3494" t="s">
        <v>432</v>
      </c>
      <c r="I3494" s="7">
        <v>0</v>
      </c>
      <c r="L3494" s="7">
        <v>20886055390</v>
      </c>
      <c r="M3494" t="s">
        <v>458</v>
      </c>
    </row>
    <row r="3495" spans="1:13" x14ac:dyDescent="0.25">
      <c r="A3495" t="s">
        <v>737</v>
      </c>
      <c r="B3495" t="s">
        <v>636</v>
      </c>
      <c r="C3495" t="s">
        <v>635</v>
      </c>
      <c r="D3495" t="s">
        <v>203</v>
      </c>
      <c r="E3495" t="s">
        <v>269</v>
      </c>
      <c r="F3495" t="s">
        <v>430</v>
      </c>
      <c r="G3495" s="8" t="s">
        <v>431</v>
      </c>
      <c r="H3495" t="s">
        <v>432</v>
      </c>
      <c r="I3495" s="7">
        <v>0</v>
      </c>
      <c r="L3495" s="7">
        <v>1256491994424</v>
      </c>
      <c r="M3495" t="s">
        <v>458</v>
      </c>
    </row>
    <row r="3496" spans="1:13" x14ac:dyDescent="0.25">
      <c r="A3496" t="s">
        <v>738</v>
      </c>
      <c r="B3496" t="s">
        <v>484</v>
      </c>
      <c r="C3496" t="s">
        <v>256</v>
      </c>
      <c r="D3496" t="s">
        <v>208</v>
      </c>
      <c r="E3496" t="s">
        <v>270</v>
      </c>
      <c r="F3496" t="s">
        <v>430</v>
      </c>
      <c r="G3496" s="8" t="s">
        <v>431</v>
      </c>
      <c r="H3496" t="s">
        <v>432</v>
      </c>
      <c r="I3496" s="7">
        <v>0</v>
      </c>
      <c r="L3496" s="7">
        <v>429346911</v>
      </c>
      <c r="M3496" t="s">
        <v>458</v>
      </c>
    </row>
    <row r="3497" spans="1:13" x14ac:dyDescent="0.25">
      <c r="A3497" t="s">
        <v>739</v>
      </c>
      <c r="B3497" t="s">
        <v>484</v>
      </c>
      <c r="C3497" t="s">
        <v>256</v>
      </c>
      <c r="D3497" t="s">
        <v>209</v>
      </c>
      <c r="E3497" t="s">
        <v>270</v>
      </c>
      <c r="F3497" t="s">
        <v>430</v>
      </c>
      <c r="G3497" s="8" t="s">
        <v>431</v>
      </c>
      <c r="H3497" t="s">
        <v>432</v>
      </c>
      <c r="I3497" s="7">
        <v>0</v>
      </c>
      <c r="L3497" s="7">
        <v>630379359</v>
      </c>
      <c r="M3497" t="s">
        <v>458</v>
      </c>
    </row>
    <row r="3498" spans="1:13" x14ac:dyDescent="0.25">
      <c r="A3498" t="s">
        <v>740</v>
      </c>
      <c r="B3498" t="s">
        <v>484</v>
      </c>
      <c r="C3498" t="s">
        <v>256</v>
      </c>
      <c r="D3498" t="s">
        <v>203</v>
      </c>
      <c r="E3498" t="s">
        <v>269</v>
      </c>
      <c r="F3498" t="s">
        <v>430</v>
      </c>
      <c r="G3498" s="8" t="s">
        <v>431</v>
      </c>
      <c r="H3498" t="s">
        <v>432</v>
      </c>
      <c r="I3498" s="7">
        <v>0</v>
      </c>
      <c r="L3498" s="7">
        <v>88224453830</v>
      </c>
      <c r="M3498" t="s">
        <v>458</v>
      </c>
    </row>
    <row r="3499" spans="1:13" x14ac:dyDescent="0.25">
      <c r="A3499" t="s">
        <v>741</v>
      </c>
      <c r="B3499" t="s">
        <v>485</v>
      </c>
      <c r="C3499" t="s">
        <v>257</v>
      </c>
      <c r="D3499" t="s">
        <v>258</v>
      </c>
      <c r="E3499" t="s">
        <v>270</v>
      </c>
      <c r="F3499" t="s">
        <v>430</v>
      </c>
      <c r="G3499" s="8" t="s">
        <v>431</v>
      </c>
      <c r="H3499" t="s">
        <v>432</v>
      </c>
      <c r="I3499" s="7">
        <v>0</v>
      </c>
      <c r="L3499" s="7">
        <v>2398957441</v>
      </c>
      <c r="M3499" t="s">
        <v>458</v>
      </c>
    </row>
    <row r="3500" spans="1:13" x14ac:dyDescent="0.25">
      <c r="A3500" t="s">
        <v>742</v>
      </c>
      <c r="B3500" t="s">
        <v>485</v>
      </c>
      <c r="C3500" t="s">
        <v>257</v>
      </c>
      <c r="D3500" t="s">
        <v>259</v>
      </c>
      <c r="E3500" t="s">
        <v>270</v>
      </c>
      <c r="F3500" t="s">
        <v>430</v>
      </c>
      <c r="G3500" s="8" t="s">
        <v>431</v>
      </c>
      <c r="H3500" t="s">
        <v>432</v>
      </c>
      <c r="I3500" s="7">
        <v>161081</v>
      </c>
      <c r="L3500" s="7">
        <v>87556207</v>
      </c>
      <c r="M3500" t="s">
        <v>458</v>
      </c>
    </row>
    <row r="3501" spans="1:13" x14ac:dyDescent="0.25">
      <c r="A3501" t="s">
        <v>743</v>
      </c>
      <c r="B3501" t="s">
        <v>485</v>
      </c>
      <c r="C3501" t="s">
        <v>257</v>
      </c>
      <c r="D3501" t="s">
        <v>260</v>
      </c>
      <c r="E3501" t="s">
        <v>270</v>
      </c>
      <c r="F3501" t="s">
        <v>430</v>
      </c>
      <c r="G3501" s="8" t="s">
        <v>431</v>
      </c>
      <c r="H3501" t="s">
        <v>432</v>
      </c>
      <c r="I3501" s="7">
        <v>267694</v>
      </c>
      <c r="L3501" s="7">
        <v>145097351</v>
      </c>
      <c r="M3501" t="s">
        <v>458</v>
      </c>
    </row>
    <row r="3502" spans="1:13" x14ac:dyDescent="0.25">
      <c r="A3502" t="s">
        <v>744</v>
      </c>
      <c r="B3502" t="s">
        <v>485</v>
      </c>
      <c r="C3502" t="s">
        <v>257</v>
      </c>
      <c r="D3502" t="s">
        <v>261</v>
      </c>
      <c r="E3502" t="s">
        <v>270</v>
      </c>
      <c r="F3502" t="s">
        <v>430</v>
      </c>
      <c r="G3502" s="8" t="s">
        <v>431</v>
      </c>
      <c r="H3502" t="s">
        <v>432</v>
      </c>
      <c r="I3502" s="7">
        <v>158236</v>
      </c>
      <c r="L3502" s="7">
        <v>88988160</v>
      </c>
      <c r="M3502" t="s">
        <v>458</v>
      </c>
    </row>
    <row r="3503" spans="1:13" x14ac:dyDescent="0.25">
      <c r="A3503" t="s">
        <v>745</v>
      </c>
      <c r="B3503" t="s">
        <v>486</v>
      </c>
      <c r="C3503" t="s">
        <v>262</v>
      </c>
      <c r="D3503" t="s">
        <v>263</v>
      </c>
      <c r="E3503" t="s">
        <v>270</v>
      </c>
      <c r="F3503" t="s">
        <v>430</v>
      </c>
      <c r="G3503" s="8" t="s">
        <v>431</v>
      </c>
      <c r="H3503" t="s">
        <v>432</v>
      </c>
      <c r="I3503" s="7">
        <v>0</v>
      </c>
      <c r="L3503" s="7">
        <v>27282552000</v>
      </c>
      <c r="M3503" t="s">
        <v>458</v>
      </c>
    </row>
    <row r="3504" spans="1:13" x14ac:dyDescent="0.25">
      <c r="A3504" t="s">
        <v>746</v>
      </c>
      <c r="B3504" t="s">
        <v>486</v>
      </c>
      <c r="C3504" t="s">
        <v>262</v>
      </c>
      <c r="D3504" t="s">
        <v>264</v>
      </c>
      <c r="E3504" t="s">
        <v>270</v>
      </c>
      <c r="F3504" t="s">
        <v>430</v>
      </c>
      <c r="G3504" s="8" t="s">
        <v>431</v>
      </c>
      <c r="H3504" t="s">
        <v>432</v>
      </c>
      <c r="I3504" s="7">
        <v>0</v>
      </c>
      <c r="L3504" s="7">
        <v>5427913000</v>
      </c>
      <c r="M3504" t="s">
        <v>458</v>
      </c>
    </row>
    <row r="3505" spans="1:13" x14ac:dyDescent="0.25">
      <c r="A3505" t="s">
        <v>747</v>
      </c>
      <c r="B3505" t="s">
        <v>486</v>
      </c>
      <c r="C3505" t="s">
        <v>262</v>
      </c>
      <c r="D3505" t="s">
        <v>265</v>
      </c>
      <c r="E3505" t="s">
        <v>270</v>
      </c>
      <c r="F3505" t="s">
        <v>430</v>
      </c>
      <c r="G3505" s="8" t="s">
        <v>431</v>
      </c>
      <c r="H3505" t="s">
        <v>432</v>
      </c>
      <c r="I3505" s="7">
        <v>0</v>
      </c>
      <c r="L3505" s="7">
        <v>950652000</v>
      </c>
      <c r="M3505" t="s">
        <v>458</v>
      </c>
    </row>
    <row r="3506" spans="1:13" x14ac:dyDescent="0.25">
      <c r="A3506" t="s">
        <v>748</v>
      </c>
      <c r="B3506" t="s">
        <v>486</v>
      </c>
      <c r="C3506" t="s">
        <v>262</v>
      </c>
      <c r="D3506" t="s">
        <v>203</v>
      </c>
      <c r="E3506" t="s">
        <v>269</v>
      </c>
      <c r="F3506" t="s">
        <v>430</v>
      </c>
      <c r="G3506" s="8" t="s">
        <v>431</v>
      </c>
      <c r="H3506" t="s">
        <v>432</v>
      </c>
      <c r="I3506" s="7">
        <v>9559000</v>
      </c>
      <c r="L3506" s="7">
        <v>134097058000</v>
      </c>
      <c r="M3506" t="s">
        <v>458</v>
      </c>
    </row>
    <row r="3507" spans="1:13" x14ac:dyDescent="0.25">
      <c r="A3507" t="s">
        <v>749</v>
      </c>
      <c r="B3507" t="s">
        <v>332</v>
      </c>
      <c r="C3507" t="s">
        <v>266</v>
      </c>
      <c r="D3507" t="s">
        <v>267</v>
      </c>
      <c r="E3507" t="s">
        <v>270</v>
      </c>
      <c r="F3507" t="s">
        <v>430</v>
      </c>
      <c r="G3507" s="8" t="s">
        <v>431</v>
      </c>
      <c r="H3507" t="s">
        <v>432</v>
      </c>
      <c r="I3507" s="7">
        <v>0</v>
      </c>
      <c r="L3507" s="7">
        <v>2421364394</v>
      </c>
      <c r="M3507" t="s">
        <v>458</v>
      </c>
    </row>
    <row r="3508" spans="1:13" x14ac:dyDescent="0.25">
      <c r="A3508" t="s">
        <v>750</v>
      </c>
      <c r="B3508" t="s">
        <v>332</v>
      </c>
      <c r="C3508" t="s">
        <v>266</v>
      </c>
      <c r="D3508" t="s">
        <v>590</v>
      </c>
      <c r="E3508" t="s">
        <v>270</v>
      </c>
      <c r="F3508" t="s">
        <v>430</v>
      </c>
      <c r="G3508" s="8" t="s">
        <v>431</v>
      </c>
      <c r="H3508" t="s">
        <v>432</v>
      </c>
      <c r="I3508" s="7">
        <v>0</v>
      </c>
      <c r="L3508" s="7">
        <v>1946905414</v>
      </c>
      <c r="M3508" t="s">
        <v>458</v>
      </c>
    </row>
    <row r="3509" spans="1:13" x14ac:dyDescent="0.25">
      <c r="A3509" t="s">
        <v>751</v>
      </c>
      <c r="B3509" t="s">
        <v>332</v>
      </c>
      <c r="C3509" t="s">
        <v>266</v>
      </c>
      <c r="D3509" t="s">
        <v>582</v>
      </c>
      <c r="E3509" t="s">
        <v>270</v>
      </c>
      <c r="F3509" t="s">
        <v>430</v>
      </c>
      <c r="G3509" s="8" t="s">
        <v>431</v>
      </c>
      <c r="H3509" t="s">
        <v>432</v>
      </c>
      <c r="I3509" s="7">
        <v>0</v>
      </c>
      <c r="L3509" s="7">
        <v>102527329</v>
      </c>
      <c r="M3509" t="s">
        <v>458</v>
      </c>
    </row>
    <row r="3510" spans="1:13" x14ac:dyDescent="0.25">
      <c r="A3510" t="s">
        <v>752</v>
      </c>
      <c r="B3510" t="s">
        <v>332</v>
      </c>
      <c r="C3510" t="s">
        <v>266</v>
      </c>
      <c r="D3510" t="s">
        <v>203</v>
      </c>
      <c r="E3510" t="s">
        <v>269</v>
      </c>
      <c r="F3510" t="s">
        <v>430</v>
      </c>
      <c r="G3510" s="8" t="s">
        <v>431</v>
      </c>
      <c r="H3510" t="s">
        <v>432</v>
      </c>
      <c r="I3510" s="7">
        <v>0</v>
      </c>
      <c r="L3510" s="7">
        <v>260926476812</v>
      </c>
      <c r="M3510" t="s">
        <v>458</v>
      </c>
    </row>
    <row r="3511" spans="1:13" x14ac:dyDescent="0.25">
      <c r="A3511" t="s">
        <v>753</v>
      </c>
      <c r="B3511" t="s">
        <v>487</v>
      </c>
      <c r="C3511" t="s">
        <v>207</v>
      </c>
      <c r="D3511" t="s">
        <v>208</v>
      </c>
      <c r="E3511" t="s">
        <v>270</v>
      </c>
      <c r="F3511" t="s">
        <v>430</v>
      </c>
      <c r="G3511" s="8" t="s">
        <v>431</v>
      </c>
      <c r="H3511" t="s">
        <v>432</v>
      </c>
      <c r="I3511" s="7">
        <v>0</v>
      </c>
      <c r="L3511" s="7">
        <v>2389556713</v>
      </c>
      <c r="M3511" t="s">
        <v>458</v>
      </c>
    </row>
    <row r="3512" spans="1:13" x14ac:dyDescent="0.25">
      <c r="A3512" t="s">
        <v>754</v>
      </c>
      <c r="B3512" t="s">
        <v>487</v>
      </c>
      <c r="C3512" t="s">
        <v>207</v>
      </c>
      <c r="D3512" t="s">
        <v>209</v>
      </c>
      <c r="E3512" t="s">
        <v>270</v>
      </c>
      <c r="F3512" t="s">
        <v>430</v>
      </c>
      <c r="G3512" s="8" t="s">
        <v>431</v>
      </c>
      <c r="H3512" t="s">
        <v>432</v>
      </c>
      <c r="I3512" s="7">
        <v>0</v>
      </c>
      <c r="L3512" s="7">
        <v>5701620841</v>
      </c>
      <c r="M3512" t="s">
        <v>458</v>
      </c>
    </row>
    <row r="3513" spans="1:13" x14ac:dyDescent="0.25">
      <c r="A3513" t="s">
        <v>755</v>
      </c>
      <c r="B3513" t="s">
        <v>487</v>
      </c>
      <c r="C3513" t="s">
        <v>207</v>
      </c>
      <c r="D3513" t="s">
        <v>210</v>
      </c>
      <c r="E3513" t="s">
        <v>270</v>
      </c>
      <c r="F3513" t="s">
        <v>430</v>
      </c>
      <c r="G3513" s="8" t="s">
        <v>431</v>
      </c>
      <c r="H3513" t="s">
        <v>432</v>
      </c>
      <c r="I3513" s="7">
        <v>0</v>
      </c>
      <c r="L3513" s="7">
        <v>326696832</v>
      </c>
      <c r="M3513" t="s">
        <v>458</v>
      </c>
    </row>
    <row r="3514" spans="1:13" x14ac:dyDescent="0.25">
      <c r="A3514" t="s">
        <v>756</v>
      </c>
      <c r="B3514" t="s">
        <v>487</v>
      </c>
      <c r="C3514" t="s">
        <v>207</v>
      </c>
      <c r="D3514" t="s">
        <v>211</v>
      </c>
      <c r="E3514" t="s">
        <v>269</v>
      </c>
      <c r="F3514" t="s">
        <v>430</v>
      </c>
      <c r="G3514" s="8" t="s">
        <v>431</v>
      </c>
      <c r="H3514" t="s">
        <v>432</v>
      </c>
      <c r="I3514" s="7">
        <v>0</v>
      </c>
      <c r="L3514" s="7">
        <v>370042694916</v>
      </c>
      <c r="M3514" t="s">
        <v>458</v>
      </c>
    </row>
    <row r="3515" spans="1:13" x14ac:dyDescent="0.25">
      <c r="A3515" t="s">
        <v>757</v>
      </c>
      <c r="B3515" t="s">
        <v>487</v>
      </c>
      <c r="C3515" t="s">
        <v>207</v>
      </c>
      <c r="D3515" t="s">
        <v>385</v>
      </c>
      <c r="E3515" t="s">
        <v>270</v>
      </c>
      <c r="F3515" t="s">
        <v>430</v>
      </c>
      <c r="G3515" s="8" t="s">
        <v>431</v>
      </c>
      <c r="H3515" t="s">
        <v>432</v>
      </c>
      <c r="I3515" s="7">
        <v>0</v>
      </c>
      <c r="L3515" s="7">
        <v>777116048</v>
      </c>
      <c r="M3515" t="s">
        <v>458</v>
      </c>
    </row>
    <row r="3516" spans="1:13" x14ac:dyDescent="0.25">
      <c r="A3516" t="s">
        <v>659</v>
      </c>
      <c r="B3516" t="s">
        <v>468</v>
      </c>
      <c r="C3516" t="s">
        <v>0</v>
      </c>
      <c r="D3516" t="s">
        <v>200</v>
      </c>
      <c r="E3516" t="s">
        <v>270</v>
      </c>
      <c r="F3516" t="s">
        <v>424</v>
      </c>
      <c r="G3516" s="8" t="s">
        <v>425</v>
      </c>
      <c r="H3516" t="s">
        <v>311</v>
      </c>
      <c r="I3516" s="7">
        <v>107283516</v>
      </c>
      <c r="L3516" s="7">
        <v>50185283716</v>
      </c>
      <c r="M3516" t="s">
        <v>458</v>
      </c>
    </row>
    <row r="3517" spans="1:13" x14ac:dyDescent="0.25">
      <c r="A3517" t="s">
        <v>660</v>
      </c>
      <c r="B3517" t="s">
        <v>468</v>
      </c>
      <c r="C3517" t="s">
        <v>0</v>
      </c>
      <c r="D3517" t="s">
        <v>201</v>
      </c>
      <c r="E3517" t="s">
        <v>270</v>
      </c>
      <c r="F3517" t="s">
        <v>424</v>
      </c>
      <c r="G3517" s="8" t="s">
        <v>425</v>
      </c>
      <c r="H3517" t="s">
        <v>311</v>
      </c>
      <c r="I3517" s="7">
        <v>305035447</v>
      </c>
      <c r="L3517" s="7">
        <v>89599596613</v>
      </c>
      <c r="M3517" t="s">
        <v>458</v>
      </c>
    </row>
    <row r="3518" spans="1:13" x14ac:dyDescent="0.25">
      <c r="A3518" t="s">
        <v>661</v>
      </c>
      <c r="B3518" t="s">
        <v>468</v>
      </c>
      <c r="C3518" t="s">
        <v>0</v>
      </c>
      <c r="D3518" t="s">
        <v>202</v>
      </c>
      <c r="E3518" t="s">
        <v>270</v>
      </c>
      <c r="F3518" t="s">
        <v>424</v>
      </c>
      <c r="G3518" s="8" t="s">
        <v>425</v>
      </c>
      <c r="H3518" t="s">
        <v>311</v>
      </c>
      <c r="I3518" s="7">
        <v>370644769</v>
      </c>
      <c r="L3518" s="7">
        <v>44497385600</v>
      </c>
      <c r="M3518" t="s">
        <v>458</v>
      </c>
    </row>
    <row r="3519" spans="1:13" x14ac:dyDescent="0.25">
      <c r="A3519" t="s">
        <v>662</v>
      </c>
      <c r="B3519" t="s">
        <v>468</v>
      </c>
      <c r="C3519" t="s">
        <v>0</v>
      </c>
      <c r="D3519" t="s">
        <v>308</v>
      </c>
      <c r="E3519" t="s">
        <v>270</v>
      </c>
      <c r="F3519" t="s">
        <v>424</v>
      </c>
      <c r="G3519" s="8" t="s">
        <v>425</v>
      </c>
      <c r="H3519" t="s">
        <v>311</v>
      </c>
      <c r="I3519" s="7">
        <v>66724573</v>
      </c>
      <c r="L3519" s="7">
        <v>891110221</v>
      </c>
      <c r="M3519" t="s">
        <v>458</v>
      </c>
    </row>
    <row r="3520" spans="1:13" x14ac:dyDescent="0.25">
      <c r="A3520" t="s">
        <v>663</v>
      </c>
      <c r="B3520" t="s">
        <v>468</v>
      </c>
      <c r="C3520" t="s">
        <v>0</v>
      </c>
      <c r="D3520" t="s">
        <v>198</v>
      </c>
      <c r="E3520" t="s">
        <v>270</v>
      </c>
      <c r="F3520" t="s">
        <v>424</v>
      </c>
      <c r="G3520" s="8" t="s">
        <v>425</v>
      </c>
      <c r="H3520" t="s">
        <v>311</v>
      </c>
      <c r="I3520" s="7">
        <v>150243171</v>
      </c>
      <c r="L3520" s="7">
        <v>1360016630</v>
      </c>
      <c r="M3520" t="s">
        <v>458</v>
      </c>
    </row>
    <row r="3521" spans="1:13" x14ac:dyDescent="0.25">
      <c r="A3521" t="s">
        <v>664</v>
      </c>
      <c r="B3521" t="s">
        <v>468</v>
      </c>
      <c r="C3521" t="s">
        <v>0</v>
      </c>
      <c r="D3521" t="s">
        <v>199</v>
      </c>
      <c r="E3521" t="s">
        <v>269</v>
      </c>
      <c r="F3521" t="s">
        <v>424</v>
      </c>
      <c r="G3521" s="8" t="s">
        <v>425</v>
      </c>
      <c r="H3521" t="s">
        <v>311</v>
      </c>
      <c r="I3521" s="7">
        <v>385598420</v>
      </c>
      <c r="L3521" s="7">
        <v>195045422077</v>
      </c>
      <c r="M3521" t="s">
        <v>458</v>
      </c>
    </row>
    <row r="3522" spans="1:13" x14ac:dyDescent="0.25">
      <c r="A3522" t="s">
        <v>665</v>
      </c>
      <c r="B3522" t="s">
        <v>469</v>
      </c>
      <c r="C3522" t="s">
        <v>212</v>
      </c>
      <c r="D3522" t="s">
        <v>213</v>
      </c>
      <c r="E3522" t="s">
        <v>270</v>
      </c>
      <c r="F3522" t="s">
        <v>424</v>
      </c>
      <c r="G3522" s="8" t="s">
        <v>425</v>
      </c>
      <c r="H3522" t="s">
        <v>311</v>
      </c>
      <c r="I3522" s="7">
        <v>0</v>
      </c>
      <c r="L3522" s="7">
        <v>1209774000</v>
      </c>
      <c r="M3522" t="s">
        <v>458</v>
      </c>
    </row>
    <row r="3523" spans="1:13" x14ac:dyDescent="0.25">
      <c r="A3523" t="s">
        <v>666</v>
      </c>
      <c r="B3523" t="s">
        <v>469</v>
      </c>
      <c r="C3523" t="s">
        <v>212</v>
      </c>
      <c r="D3523" t="s">
        <v>214</v>
      </c>
      <c r="E3523" t="s">
        <v>270</v>
      </c>
      <c r="F3523" t="s">
        <v>424</v>
      </c>
      <c r="G3523" s="8" t="s">
        <v>425</v>
      </c>
      <c r="H3523" t="s">
        <v>311</v>
      </c>
      <c r="I3523" s="7">
        <v>0</v>
      </c>
      <c r="L3523" s="7">
        <v>10185099000</v>
      </c>
      <c r="M3523" t="s">
        <v>458</v>
      </c>
    </row>
    <row r="3524" spans="1:13" x14ac:dyDescent="0.25">
      <c r="A3524" t="s">
        <v>667</v>
      </c>
      <c r="B3524" t="s">
        <v>469</v>
      </c>
      <c r="C3524" t="s">
        <v>212</v>
      </c>
      <c r="D3524" t="s">
        <v>370</v>
      </c>
      <c r="E3524" t="s">
        <v>270</v>
      </c>
      <c r="F3524" t="s">
        <v>424</v>
      </c>
      <c r="G3524" s="8" t="s">
        <v>425</v>
      </c>
      <c r="H3524" t="s">
        <v>311</v>
      </c>
      <c r="I3524" s="7">
        <v>0</v>
      </c>
      <c r="L3524" s="7">
        <v>7250762000</v>
      </c>
      <c r="M3524" t="s">
        <v>458</v>
      </c>
    </row>
    <row r="3525" spans="1:13" x14ac:dyDescent="0.25">
      <c r="A3525" t="s">
        <v>668</v>
      </c>
      <c r="B3525" t="s">
        <v>469</v>
      </c>
      <c r="C3525" t="s">
        <v>212</v>
      </c>
      <c r="D3525" t="s">
        <v>365</v>
      </c>
      <c r="E3525" t="s">
        <v>270</v>
      </c>
      <c r="F3525" t="s">
        <v>424</v>
      </c>
      <c r="G3525" s="8" t="s">
        <v>425</v>
      </c>
      <c r="H3525" t="s">
        <v>311</v>
      </c>
      <c r="I3525" s="7">
        <v>294615000</v>
      </c>
      <c r="L3525" s="7">
        <v>22153880000</v>
      </c>
      <c r="M3525" t="s">
        <v>458</v>
      </c>
    </row>
    <row r="3526" spans="1:13" x14ac:dyDescent="0.25">
      <c r="A3526" t="s">
        <v>669</v>
      </c>
      <c r="B3526" t="s">
        <v>469</v>
      </c>
      <c r="C3526" t="s">
        <v>212</v>
      </c>
      <c r="D3526" t="s">
        <v>364</v>
      </c>
      <c r="E3526" t="s">
        <v>270</v>
      </c>
      <c r="F3526" t="s">
        <v>424</v>
      </c>
      <c r="G3526" s="8" t="s">
        <v>425</v>
      </c>
      <c r="H3526" t="s">
        <v>311</v>
      </c>
      <c r="I3526" s="7">
        <v>545448000</v>
      </c>
      <c r="L3526" s="7">
        <v>31842258000</v>
      </c>
      <c r="M3526" t="s">
        <v>458</v>
      </c>
    </row>
    <row r="3527" spans="1:13" x14ac:dyDescent="0.25">
      <c r="A3527" t="s">
        <v>670</v>
      </c>
      <c r="B3527" t="s">
        <v>469</v>
      </c>
      <c r="C3527" t="s">
        <v>212</v>
      </c>
      <c r="D3527" t="s">
        <v>573</v>
      </c>
      <c r="E3527" t="s">
        <v>270</v>
      </c>
      <c r="F3527" t="s">
        <v>424</v>
      </c>
      <c r="G3527" s="8" t="s">
        <v>425</v>
      </c>
      <c r="H3527" t="s">
        <v>311</v>
      </c>
      <c r="I3527" s="7">
        <v>0</v>
      </c>
      <c r="L3527" s="7">
        <v>16763779000</v>
      </c>
      <c r="M3527" t="s">
        <v>458</v>
      </c>
    </row>
    <row r="3528" spans="1:13" x14ac:dyDescent="0.25">
      <c r="A3528" t="s">
        <v>671</v>
      </c>
      <c r="B3528" t="s">
        <v>469</v>
      </c>
      <c r="C3528" t="s">
        <v>212</v>
      </c>
      <c r="D3528" t="s">
        <v>362</v>
      </c>
      <c r="E3528" t="s">
        <v>270</v>
      </c>
      <c r="F3528" t="s">
        <v>424</v>
      </c>
      <c r="G3528" s="8" t="s">
        <v>425</v>
      </c>
      <c r="H3528" t="s">
        <v>311</v>
      </c>
      <c r="I3528" s="7">
        <v>0</v>
      </c>
      <c r="L3528" s="7">
        <v>58491556000</v>
      </c>
      <c r="M3528" t="s">
        <v>458</v>
      </c>
    </row>
    <row r="3529" spans="1:13" x14ac:dyDescent="0.25">
      <c r="A3529" t="s">
        <v>672</v>
      </c>
      <c r="B3529" t="s">
        <v>470</v>
      </c>
      <c r="C3529" t="s">
        <v>292</v>
      </c>
      <c r="D3529" t="s">
        <v>307</v>
      </c>
      <c r="E3529" t="s">
        <v>270</v>
      </c>
      <c r="F3529" t="s">
        <v>424</v>
      </c>
      <c r="G3529" s="8" t="s">
        <v>425</v>
      </c>
      <c r="H3529" t="s">
        <v>311</v>
      </c>
      <c r="I3529" s="7">
        <v>778211195</v>
      </c>
      <c r="L3529" s="7">
        <v>9764336905</v>
      </c>
      <c r="M3529" t="s">
        <v>458</v>
      </c>
    </row>
    <row r="3530" spans="1:13" x14ac:dyDescent="0.25">
      <c r="A3530" t="s">
        <v>673</v>
      </c>
      <c r="B3530" t="s">
        <v>470</v>
      </c>
      <c r="C3530" t="s">
        <v>292</v>
      </c>
      <c r="D3530" t="s">
        <v>206</v>
      </c>
      <c r="E3530" t="s">
        <v>270</v>
      </c>
      <c r="F3530" t="s">
        <v>424</v>
      </c>
      <c r="G3530" s="8" t="s">
        <v>425</v>
      </c>
      <c r="H3530" t="s">
        <v>311</v>
      </c>
      <c r="I3530" s="7">
        <v>0</v>
      </c>
      <c r="L3530" s="7">
        <v>5411649516</v>
      </c>
      <c r="M3530" t="s">
        <v>458</v>
      </c>
    </row>
    <row r="3531" spans="1:13" x14ac:dyDescent="0.25">
      <c r="A3531" t="s">
        <v>674</v>
      </c>
      <c r="B3531" t="s">
        <v>470</v>
      </c>
      <c r="C3531" t="s">
        <v>292</v>
      </c>
      <c r="D3531" t="s">
        <v>203</v>
      </c>
      <c r="E3531" t="s">
        <v>269</v>
      </c>
      <c r="F3531" t="s">
        <v>424</v>
      </c>
      <c r="G3531" s="8" t="s">
        <v>425</v>
      </c>
      <c r="H3531" t="s">
        <v>311</v>
      </c>
      <c r="I3531" s="7">
        <v>100000</v>
      </c>
      <c r="L3531" s="7">
        <v>599483569520</v>
      </c>
      <c r="M3531" t="s">
        <v>458</v>
      </c>
    </row>
    <row r="3532" spans="1:13" x14ac:dyDescent="0.25">
      <c r="A3532" t="s">
        <v>675</v>
      </c>
      <c r="B3532" t="s">
        <v>470</v>
      </c>
      <c r="C3532" t="s">
        <v>292</v>
      </c>
      <c r="D3532" t="s">
        <v>306</v>
      </c>
      <c r="E3532" t="s">
        <v>270</v>
      </c>
      <c r="F3532" t="s">
        <v>424</v>
      </c>
      <c r="G3532" s="8" t="s">
        <v>425</v>
      </c>
      <c r="H3532" t="s">
        <v>311</v>
      </c>
      <c r="I3532" s="7">
        <v>0</v>
      </c>
      <c r="L3532" s="7">
        <v>9122399685</v>
      </c>
      <c r="M3532" t="s">
        <v>458</v>
      </c>
    </row>
    <row r="3533" spans="1:13" x14ac:dyDescent="0.25">
      <c r="A3533" t="s">
        <v>676</v>
      </c>
      <c r="B3533" t="s">
        <v>331</v>
      </c>
      <c r="C3533" t="s">
        <v>215</v>
      </c>
      <c r="D3533" t="s">
        <v>251</v>
      </c>
      <c r="E3533" t="s">
        <v>269</v>
      </c>
      <c r="F3533" t="s">
        <v>424</v>
      </c>
      <c r="G3533" s="8" t="s">
        <v>425</v>
      </c>
      <c r="H3533" t="s">
        <v>311</v>
      </c>
      <c r="I3533" s="7">
        <v>0</v>
      </c>
      <c r="L3533" s="7">
        <v>310261377494</v>
      </c>
      <c r="M3533" t="s">
        <v>458</v>
      </c>
    </row>
    <row r="3534" spans="1:13" x14ac:dyDescent="0.25">
      <c r="A3534" t="s">
        <v>677</v>
      </c>
      <c r="B3534" t="s">
        <v>331</v>
      </c>
      <c r="C3534" t="s">
        <v>215</v>
      </c>
      <c r="D3534" t="s">
        <v>216</v>
      </c>
      <c r="E3534" t="s">
        <v>269</v>
      </c>
      <c r="F3534" t="s">
        <v>424</v>
      </c>
      <c r="G3534" s="8" t="s">
        <v>425</v>
      </c>
      <c r="H3534" t="s">
        <v>311</v>
      </c>
      <c r="I3534" s="7">
        <v>0</v>
      </c>
      <c r="L3534" s="7">
        <v>15226914126</v>
      </c>
      <c r="M3534" t="s">
        <v>458</v>
      </c>
    </row>
    <row r="3535" spans="1:13" x14ac:dyDescent="0.25">
      <c r="A3535" t="s">
        <v>678</v>
      </c>
      <c r="B3535" t="s">
        <v>331</v>
      </c>
      <c r="C3535" t="s">
        <v>215</v>
      </c>
      <c r="D3535" t="s">
        <v>217</v>
      </c>
      <c r="E3535" t="s">
        <v>269</v>
      </c>
      <c r="F3535" t="s">
        <v>424</v>
      </c>
      <c r="G3535" s="8" t="s">
        <v>425</v>
      </c>
      <c r="H3535" t="s">
        <v>311</v>
      </c>
      <c r="I3535" s="7">
        <v>0</v>
      </c>
      <c r="L3535" s="7">
        <v>67671087956</v>
      </c>
      <c r="M3535" t="s">
        <v>458</v>
      </c>
    </row>
    <row r="3536" spans="1:13" x14ac:dyDescent="0.25">
      <c r="A3536" t="s">
        <v>679</v>
      </c>
      <c r="B3536" t="s">
        <v>333</v>
      </c>
      <c r="C3536" t="s">
        <v>533</v>
      </c>
      <c r="D3536" t="s">
        <v>203</v>
      </c>
      <c r="E3536" t="s">
        <v>269</v>
      </c>
      <c r="F3536" t="s">
        <v>424</v>
      </c>
      <c r="G3536" s="8" t="s">
        <v>425</v>
      </c>
      <c r="H3536" t="s">
        <v>311</v>
      </c>
      <c r="I3536" s="7">
        <v>0</v>
      </c>
      <c r="L3536" s="7">
        <v>60695593000</v>
      </c>
      <c r="M3536" t="s">
        <v>458</v>
      </c>
    </row>
    <row r="3537" spans="1:13" x14ac:dyDescent="0.25">
      <c r="A3537" t="s">
        <v>680</v>
      </c>
      <c r="B3537" t="s">
        <v>471</v>
      </c>
      <c r="C3537" t="s">
        <v>219</v>
      </c>
      <c r="D3537" t="s">
        <v>203</v>
      </c>
      <c r="E3537" t="s">
        <v>269</v>
      </c>
      <c r="F3537" t="s">
        <v>424</v>
      </c>
      <c r="G3537" s="8" t="s">
        <v>425</v>
      </c>
      <c r="H3537" t="s">
        <v>311</v>
      </c>
      <c r="I3537" s="7">
        <v>6704775806</v>
      </c>
      <c r="L3537" s="7">
        <v>278736778404</v>
      </c>
      <c r="M3537" t="s">
        <v>458</v>
      </c>
    </row>
    <row r="3538" spans="1:13" x14ac:dyDescent="0.25">
      <c r="A3538" t="s">
        <v>681</v>
      </c>
      <c r="B3538" t="s">
        <v>471</v>
      </c>
      <c r="C3538" t="s">
        <v>219</v>
      </c>
      <c r="D3538" t="s">
        <v>457</v>
      </c>
      <c r="E3538" t="s">
        <v>270</v>
      </c>
      <c r="F3538" t="s">
        <v>424</v>
      </c>
      <c r="G3538" s="8" t="s">
        <v>425</v>
      </c>
      <c r="H3538" t="s">
        <v>311</v>
      </c>
      <c r="I3538" s="7">
        <v>54482439</v>
      </c>
      <c r="L3538" s="7">
        <v>150706287</v>
      </c>
      <c r="M3538" t="s">
        <v>458</v>
      </c>
    </row>
    <row r="3539" spans="1:13" x14ac:dyDescent="0.25">
      <c r="A3539" t="s">
        <v>682</v>
      </c>
      <c r="B3539" t="s">
        <v>471</v>
      </c>
      <c r="C3539" t="s">
        <v>219</v>
      </c>
      <c r="D3539" t="s">
        <v>381</v>
      </c>
      <c r="E3539" t="s">
        <v>270</v>
      </c>
      <c r="F3539" t="s">
        <v>424</v>
      </c>
      <c r="G3539" s="8" t="s">
        <v>425</v>
      </c>
      <c r="H3539" t="s">
        <v>311</v>
      </c>
      <c r="I3539" s="7">
        <v>182817034</v>
      </c>
      <c r="L3539" s="7">
        <v>1331924172</v>
      </c>
      <c r="M3539" t="s">
        <v>458</v>
      </c>
    </row>
    <row r="3540" spans="1:13" x14ac:dyDescent="0.25">
      <c r="A3540" t="s">
        <v>683</v>
      </c>
      <c r="B3540" t="s">
        <v>472</v>
      </c>
      <c r="C3540" t="s">
        <v>220</v>
      </c>
      <c r="D3540" t="s">
        <v>221</v>
      </c>
      <c r="E3540" t="s">
        <v>270</v>
      </c>
      <c r="F3540" t="s">
        <v>424</v>
      </c>
      <c r="G3540" s="8" t="s">
        <v>425</v>
      </c>
      <c r="H3540" t="s">
        <v>311</v>
      </c>
      <c r="I3540" s="7">
        <v>2932823000</v>
      </c>
      <c r="L3540" s="7">
        <v>210379447000</v>
      </c>
      <c r="M3540" t="s">
        <v>458</v>
      </c>
    </row>
    <row r="3541" spans="1:13" x14ac:dyDescent="0.25">
      <c r="A3541" t="s">
        <v>684</v>
      </c>
      <c r="B3541" t="s">
        <v>472</v>
      </c>
      <c r="C3541" t="s">
        <v>220</v>
      </c>
      <c r="D3541" t="s">
        <v>222</v>
      </c>
      <c r="E3541" t="s">
        <v>270</v>
      </c>
      <c r="F3541" t="s">
        <v>424</v>
      </c>
      <c r="G3541" s="8" t="s">
        <v>425</v>
      </c>
      <c r="H3541" t="s">
        <v>311</v>
      </c>
      <c r="I3541" s="7">
        <v>291631000</v>
      </c>
      <c r="L3541" s="7">
        <v>35195197000</v>
      </c>
      <c r="M3541" t="s">
        <v>458</v>
      </c>
    </row>
    <row r="3542" spans="1:13" x14ac:dyDescent="0.25">
      <c r="A3542" t="s">
        <v>685</v>
      </c>
      <c r="B3542" t="s">
        <v>472</v>
      </c>
      <c r="C3542" t="s">
        <v>220</v>
      </c>
      <c r="D3542" t="s">
        <v>223</v>
      </c>
      <c r="E3542" t="s">
        <v>270</v>
      </c>
      <c r="F3542" t="s">
        <v>424</v>
      </c>
      <c r="G3542" s="8" t="s">
        <v>425</v>
      </c>
      <c r="H3542" t="s">
        <v>311</v>
      </c>
      <c r="I3542" s="7">
        <v>263279000</v>
      </c>
      <c r="L3542" s="7">
        <v>54187851000</v>
      </c>
      <c r="M3542" t="s">
        <v>458</v>
      </c>
    </row>
    <row r="3543" spans="1:13" x14ac:dyDescent="0.25">
      <c r="A3543" t="s">
        <v>686</v>
      </c>
      <c r="B3543" t="s">
        <v>472</v>
      </c>
      <c r="C3543" t="s">
        <v>220</v>
      </c>
      <c r="D3543" t="s">
        <v>224</v>
      </c>
      <c r="E3543" t="s">
        <v>270</v>
      </c>
      <c r="F3543" t="s">
        <v>424</v>
      </c>
      <c r="G3543" s="8" t="s">
        <v>425</v>
      </c>
      <c r="H3543" t="s">
        <v>311</v>
      </c>
      <c r="I3543" s="7">
        <v>27317000</v>
      </c>
      <c r="L3543" s="7">
        <v>3835522000</v>
      </c>
      <c r="M3543" t="s">
        <v>458</v>
      </c>
    </row>
    <row r="3544" spans="1:13" x14ac:dyDescent="0.25">
      <c r="A3544" t="s">
        <v>687</v>
      </c>
      <c r="B3544" t="s">
        <v>472</v>
      </c>
      <c r="C3544" t="s">
        <v>220</v>
      </c>
      <c r="D3544" t="s">
        <v>305</v>
      </c>
      <c r="E3544" t="s">
        <v>270</v>
      </c>
      <c r="F3544" t="s">
        <v>424</v>
      </c>
      <c r="G3544" s="8" t="s">
        <v>425</v>
      </c>
      <c r="H3544" t="s">
        <v>311</v>
      </c>
      <c r="I3544" s="7">
        <v>0</v>
      </c>
      <c r="L3544" s="7">
        <v>0</v>
      </c>
      <c r="M3544" t="s">
        <v>458</v>
      </c>
    </row>
    <row r="3545" spans="1:13" x14ac:dyDescent="0.25">
      <c r="A3545" t="s">
        <v>688</v>
      </c>
      <c r="B3545" t="s">
        <v>472</v>
      </c>
      <c r="C3545" t="s">
        <v>220</v>
      </c>
      <c r="D3545" t="s">
        <v>203</v>
      </c>
      <c r="E3545" t="s">
        <v>269</v>
      </c>
      <c r="F3545" t="s">
        <v>424</v>
      </c>
      <c r="G3545" s="8" t="s">
        <v>425</v>
      </c>
      <c r="H3545" t="s">
        <v>311</v>
      </c>
      <c r="I3545" s="7">
        <v>16390000</v>
      </c>
      <c r="L3545" s="7">
        <v>150910896000</v>
      </c>
      <c r="M3545" t="s">
        <v>458</v>
      </c>
    </row>
    <row r="3546" spans="1:13" x14ac:dyDescent="0.25">
      <c r="A3546" t="s">
        <v>689</v>
      </c>
      <c r="B3546" t="s">
        <v>473</v>
      </c>
      <c r="C3546" t="s">
        <v>225</v>
      </c>
      <c r="D3546" t="s">
        <v>366</v>
      </c>
      <c r="E3546" t="s">
        <v>270</v>
      </c>
      <c r="F3546" s="8" t="s">
        <v>424</v>
      </c>
      <c r="G3546" s="8" t="s">
        <v>425</v>
      </c>
      <c r="H3546" t="s">
        <v>311</v>
      </c>
      <c r="I3546" s="7">
        <v>0</v>
      </c>
      <c r="L3546" s="7">
        <v>3439632410</v>
      </c>
      <c r="M3546" t="s">
        <v>458</v>
      </c>
    </row>
    <row r="3547" spans="1:13" x14ac:dyDescent="0.25">
      <c r="A3547" t="s">
        <v>690</v>
      </c>
      <c r="B3547" t="s">
        <v>473</v>
      </c>
      <c r="C3547" t="s">
        <v>225</v>
      </c>
      <c r="D3547" t="s">
        <v>367</v>
      </c>
      <c r="E3547" t="s">
        <v>270</v>
      </c>
      <c r="F3547" s="8" t="s">
        <v>424</v>
      </c>
      <c r="G3547" s="8" t="s">
        <v>425</v>
      </c>
      <c r="H3547" t="s">
        <v>311</v>
      </c>
      <c r="I3547" s="7">
        <v>0</v>
      </c>
      <c r="L3547" s="7">
        <v>3601903742</v>
      </c>
      <c r="M3547" t="s">
        <v>458</v>
      </c>
    </row>
    <row r="3548" spans="1:13" x14ac:dyDescent="0.25">
      <c r="A3548" t="s">
        <v>691</v>
      </c>
      <c r="B3548" t="s">
        <v>473</v>
      </c>
      <c r="C3548" t="s">
        <v>225</v>
      </c>
      <c r="D3548" t="s">
        <v>373</v>
      </c>
      <c r="E3548" t="s">
        <v>270</v>
      </c>
      <c r="F3548" s="8" t="s">
        <v>424</v>
      </c>
      <c r="G3548" s="8" t="s">
        <v>425</v>
      </c>
      <c r="H3548" t="s">
        <v>311</v>
      </c>
      <c r="I3548" s="7">
        <v>0</v>
      </c>
      <c r="L3548" s="7">
        <v>2032897322</v>
      </c>
      <c r="M3548" t="s">
        <v>458</v>
      </c>
    </row>
    <row r="3549" spans="1:13" x14ac:dyDescent="0.25">
      <c r="A3549" t="s">
        <v>692</v>
      </c>
      <c r="B3549" t="s">
        <v>473</v>
      </c>
      <c r="C3549" t="s">
        <v>225</v>
      </c>
      <c r="D3549" t="s">
        <v>203</v>
      </c>
      <c r="E3549" t="s">
        <v>269</v>
      </c>
      <c r="F3549" s="8" t="s">
        <v>424</v>
      </c>
      <c r="G3549" s="8" t="s">
        <v>425</v>
      </c>
      <c r="H3549" t="s">
        <v>311</v>
      </c>
      <c r="I3549" s="7">
        <v>0</v>
      </c>
      <c r="L3549" s="7">
        <v>983182712065</v>
      </c>
      <c r="M3549" t="s">
        <v>458</v>
      </c>
    </row>
    <row r="3550" spans="1:13" x14ac:dyDescent="0.25">
      <c r="A3550" t="s">
        <v>693</v>
      </c>
      <c r="B3550" t="s">
        <v>474</v>
      </c>
      <c r="C3550" t="s">
        <v>226</v>
      </c>
      <c r="D3550" t="s">
        <v>227</v>
      </c>
      <c r="E3550" t="s">
        <v>270</v>
      </c>
      <c r="F3550" s="8" t="s">
        <v>424</v>
      </c>
      <c r="G3550" s="8" t="s">
        <v>425</v>
      </c>
      <c r="H3550" t="s">
        <v>311</v>
      </c>
      <c r="I3550" s="7">
        <v>12186301</v>
      </c>
      <c r="L3550" s="7">
        <v>1565286544</v>
      </c>
      <c r="M3550" t="s">
        <v>458</v>
      </c>
    </row>
    <row r="3551" spans="1:13" x14ac:dyDescent="0.25">
      <c r="A3551" t="s">
        <v>694</v>
      </c>
      <c r="B3551" t="s">
        <v>474</v>
      </c>
      <c r="C3551" t="s">
        <v>226</v>
      </c>
      <c r="D3551" t="s">
        <v>301</v>
      </c>
      <c r="E3551" t="s">
        <v>270</v>
      </c>
      <c r="F3551" s="8" t="s">
        <v>424</v>
      </c>
      <c r="G3551" s="8" t="s">
        <v>425</v>
      </c>
      <c r="H3551" t="s">
        <v>311</v>
      </c>
      <c r="I3551" s="7">
        <v>265695789</v>
      </c>
      <c r="L3551" s="7">
        <v>4154359457</v>
      </c>
      <c r="M3551" t="s">
        <v>458</v>
      </c>
    </row>
    <row r="3552" spans="1:13" x14ac:dyDescent="0.25">
      <c r="A3552" t="s">
        <v>695</v>
      </c>
      <c r="B3552" t="s">
        <v>474</v>
      </c>
      <c r="C3552" t="s">
        <v>226</v>
      </c>
      <c r="D3552" t="s">
        <v>229</v>
      </c>
      <c r="E3552" t="s">
        <v>270</v>
      </c>
      <c r="F3552" s="8" t="s">
        <v>424</v>
      </c>
      <c r="G3552" s="8" t="s">
        <v>425</v>
      </c>
      <c r="H3552" t="s">
        <v>311</v>
      </c>
      <c r="I3552" s="7">
        <v>0</v>
      </c>
      <c r="L3552" s="7">
        <v>4178737190</v>
      </c>
      <c r="M3552" t="s">
        <v>458</v>
      </c>
    </row>
    <row r="3553" spans="1:13" x14ac:dyDescent="0.25">
      <c r="A3553" t="s">
        <v>696</v>
      </c>
      <c r="B3553" t="s">
        <v>474</v>
      </c>
      <c r="C3553" t="s">
        <v>226</v>
      </c>
      <c r="D3553" t="s">
        <v>230</v>
      </c>
      <c r="E3553" t="s">
        <v>270</v>
      </c>
      <c r="F3553" s="8" t="s">
        <v>424</v>
      </c>
      <c r="G3553" s="8" t="s">
        <v>425</v>
      </c>
      <c r="H3553" t="s">
        <v>311</v>
      </c>
      <c r="I3553" s="7">
        <v>0</v>
      </c>
      <c r="L3553" s="7">
        <v>46078829939</v>
      </c>
      <c r="M3553" t="s">
        <v>458</v>
      </c>
    </row>
    <row r="3554" spans="1:13" x14ac:dyDescent="0.25">
      <c r="A3554" t="s">
        <v>697</v>
      </c>
      <c r="B3554" t="s">
        <v>474</v>
      </c>
      <c r="C3554" t="s">
        <v>226</v>
      </c>
      <c r="D3554" t="s">
        <v>231</v>
      </c>
      <c r="E3554" t="s">
        <v>270</v>
      </c>
      <c r="F3554" s="8" t="s">
        <v>424</v>
      </c>
      <c r="G3554" s="8" t="s">
        <v>425</v>
      </c>
      <c r="H3554" t="s">
        <v>311</v>
      </c>
      <c r="I3554" s="7">
        <v>99498281</v>
      </c>
      <c r="L3554" s="7">
        <v>733170416</v>
      </c>
      <c r="M3554" t="s">
        <v>458</v>
      </c>
    </row>
    <row r="3555" spans="1:13" x14ac:dyDescent="0.25">
      <c r="A3555" t="s">
        <v>698</v>
      </c>
      <c r="B3555" t="s">
        <v>474</v>
      </c>
      <c r="C3555" t="s">
        <v>226</v>
      </c>
      <c r="D3555" t="s">
        <v>232</v>
      </c>
      <c r="E3555" t="s">
        <v>270</v>
      </c>
      <c r="F3555" s="8" t="s">
        <v>424</v>
      </c>
      <c r="G3555" s="8" t="s">
        <v>425</v>
      </c>
      <c r="H3555" t="s">
        <v>311</v>
      </c>
      <c r="I3555" s="7">
        <v>543186866</v>
      </c>
      <c r="L3555" s="7">
        <v>4596812359</v>
      </c>
      <c r="M3555" t="s">
        <v>458</v>
      </c>
    </row>
    <row r="3556" spans="1:13" x14ac:dyDescent="0.25">
      <c r="A3556" t="s">
        <v>699</v>
      </c>
      <c r="B3556" t="s">
        <v>474</v>
      </c>
      <c r="C3556" t="s">
        <v>226</v>
      </c>
      <c r="D3556" t="s">
        <v>233</v>
      </c>
      <c r="E3556" t="s">
        <v>270</v>
      </c>
      <c r="F3556" s="8" t="s">
        <v>424</v>
      </c>
      <c r="G3556" s="8" t="s">
        <v>425</v>
      </c>
      <c r="H3556" t="s">
        <v>311</v>
      </c>
      <c r="I3556" s="7">
        <v>737766532</v>
      </c>
      <c r="L3556" s="7">
        <v>6739103718</v>
      </c>
      <c r="M3556" t="s">
        <v>458</v>
      </c>
    </row>
    <row r="3557" spans="1:13" x14ac:dyDescent="0.25">
      <c r="A3557" t="s">
        <v>700</v>
      </c>
      <c r="B3557" t="s">
        <v>474</v>
      </c>
      <c r="C3557" t="s">
        <v>226</v>
      </c>
      <c r="D3557" t="s">
        <v>234</v>
      </c>
      <c r="E3557" t="s">
        <v>270</v>
      </c>
      <c r="F3557" s="8" t="s">
        <v>424</v>
      </c>
      <c r="G3557" s="8" t="s">
        <v>425</v>
      </c>
      <c r="H3557" t="s">
        <v>311</v>
      </c>
      <c r="I3557" s="7">
        <v>717109037</v>
      </c>
      <c r="L3557" s="7">
        <v>8239367205</v>
      </c>
      <c r="M3557" t="s">
        <v>458</v>
      </c>
    </row>
    <row r="3558" spans="1:13" x14ac:dyDescent="0.25">
      <c r="A3558" t="s">
        <v>701</v>
      </c>
      <c r="B3558" t="s">
        <v>474</v>
      </c>
      <c r="C3558" t="s">
        <v>226</v>
      </c>
      <c r="D3558" t="s">
        <v>235</v>
      </c>
      <c r="E3558" t="s">
        <v>270</v>
      </c>
      <c r="F3558" s="8" t="s">
        <v>424</v>
      </c>
      <c r="G3558" s="8" t="s">
        <v>425</v>
      </c>
      <c r="H3558" t="s">
        <v>311</v>
      </c>
      <c r="I3558" s="7">
        <v>547344950</v>
      </c>
      <c r="L3558" s="7">
        <v>7955312120</v>
      </c>
      <c r="M3558" t="s">
        <v>458</v>
      </c>
    </row>
    <row r="3559" spans="1:13" x14ac:dyDescent="0.25">
      <c r="A3559" t="s">
        <v>702</v>
      </c>
      <c r="B3559" t="s">
        <v>474</v>
      </c>
      <c r="C3559" t="s">
        <v>226</v>
      </c>
      <c r="D3559" t="s">
        <v>570</v>
      </c>
      <c r="E3559" t="s">
        <v>270</v>
      </c>
      <c r="F3559" s="8" t="s">
        <v>424</v>
      </c>
      <c r="G3559" s="8" t="s">
        <v>425</v>
      </c>
      <c r="H3559" t="s">
        <v>311</v>
      </c>
      <c r="I3559" s="7">
        <v>2839428</v>
      </c>
      <c r="L3559" s="7">
        <v>186808058</v>
      </c>
      <c r="M3559" t="s">
        <v>458</v>
      </c>
    </row>
    <row r="3560" spans="1:13" x14ac:dyDescent="0.25">
      <c r="A3560" t="s">
        <v>703</v>
      </c>
      <c r="B3560" t="s">
        <v>475</v>
      </c>
      <c r="C3560" t="s">
        <v>236</v>
      </c>
      <c r="D3560" t="s">
        <v>628</v>
      </c>
      <c r="E3560" t="s">
        <v>270</v>
      </c>
      <c r="F3560" s="8" t="s">
        <v>424</v>
      </c>
      <c r="G3560" s="8" t="s">
        <v>425</v>
      </c>
      <c r="H3560" t="s">
        <v>311</v>
      </c>
      <c r="I3560" s="7">
        <v>0</v>
      </c>
      <c r="L3560" s="7">
        <v>33391986272</v>
      </c>
      <c r="M3560" t="s">
        <v>458</v>
      </c>
    </row>
    <row r="3561" spans="1:13" x14ac:dyDescent="0.25">
      <c r="A3561" t="s">
        <v>704</v>
      </c>
      <c r="B3561" t="s">
        <v>475</v>
      </c>
      <c r="C3561" t="s">
        <v>236</v>
      </c>
      <c r="D3561" t="s">
        <v>629</v>
      </c>
      <c r="E3561" t="s">
        <v>270</v>
      </c>
      <c r="F3561" s="8" t="s">
        <v>424</v>
      </c>
      <c r="G3561" s="8" t="s">
        <v>425</v>
      </c>
      <c r="H3561" t="s">
        <v>311</v>
      </c>
      <c r="I3561" s="7">
        <v>0</v>
      </c>
      <c r="L3561" s="7">
        <v>28433897982</v>
      </c>
      <c r="M3561" t="s">
        <v>458</v>
      </c>
    </row>
    <row r="3562" spans="1:13" x14ac:dyDescent="0.25">
      <c r="A3562" t="s">
        <v>705</v>
      </c>
      <c r="B3562" t="s">
        <v>475</v>
      </c>
      <c r="C3562" t="s">
        <v>236</v>
      </c>
      <c r="D3562" t="s">
        <v>630</v>
      </c>
      <c r="E3562" t="s">
        <v>270</v>
      </c>
      <c r="F3562" s="8" t="s">
        <v>424</v>
      </c>
      <c r="G3562" s="8" t="s">
        <v>425</v>
      </c>
      <c r="H3562" t="s">
        <v>311</v>
      </c>
      <c r="I3562" s="7">
        <v>0</v>
      </c>
      <c r="L3562" s="7">
        <v>41655996484</v>
      </c>
      <c r="M3562" t="s">
        <v>458</v>
      </c>
    </row>
    <row r="3563" spans="1:13" x14ac:dyDescent="0.25">
      <c r="A3563" t="s">
        <v>706</v>
      </c>
      <c r="B3563" t="s">
        <v>475</v>
      </c>
      <c r="C3563" t="s">
        <v>236</v>
      </c>
      <c r="D3563" t="s">
        <v>631</v>
      </c>
      <c r="E3563" t="s">
        <v>270</v>
      </c>
      <c r="F3563" s="8" t="s">
        <v>424</v>
      </c>
      <c r="G3563" s="8" t="s">
        <v>425</v>
      </c>
      <c r="H3563" t="s">
        <v>311</v>
      </c>
      <c r="I3563" s="7">
        <v>0</v>
      </c>
      <c r="L3563" s="7">
        <v>17683096128</v>
      </c>
      <c r="M3563" t="s">
        <v>458</v>
      </c>
    </row>
    <row r="3564" spans="1:13" x14ac:dyDescent="0.25">
      <c r="A3564" t="s">
        <v>707</v>
      </c>
      <c r="B3564" t="s">
        <v>475</v>
      </c>
      <c r="C3564" t="s">
        <v>236</v>
      </c>
      <c r="D3564" t="s">
        <v>632</v>
      </c>
      <c r="E3564" t="s">
        <v>269</v>
      </c>
      <c r="F3564" s="8" t="s">
        <v>424</v>
      </c>
      <c r="G3564" s="8" t="s">
        <v>425</v>
      </c>
      <c r="H3564" t="s">
        <v>311</v>
      </c>
      <c r="I3564" s="7">
        <v>0</v>
      </c>
      <c r="L3564" s="7">
        <v>38791266538</v>
      </c>
      <c r="M3564" t="s">
        <v>458</v>
      </c>
    </row>
    <row r="3565" spans="1:13" x14ac:dyDescent="0.25">
      <c r="A3565" t="s">
        <v>708</v>
      </c>
      <c r="B3565" t="s">
        <v>476</v>
      </c>
      <c r="C3565" t="s">
        <v>237</v>
      </c>
      <c r="D3565" t="s">
        <v>242</v>
      </c>
      <c r="E3565" t="s">
        <v>270</v>
      </c>
      <c r="F3565" s="8" t="s">
        <v>424</v>
      </c>
      <c r="G3565" s="8" t="s">
        <v>425</v>
      </c>
      <c r="H3565" t="s">
        <v>311</v>
      </c>
      <c r="I3565" s="7">
        <v>0</v>
      </c>
      <c r="L3565" s="7">
        <v>77422761</v>
      </c>
      <c r="M3565" t="s">
        <v>458</v>
      </c>
    </row>
    <row r="3566" spans="1:13" x14ac:dyDescent="0.25">
      <c r="A3566" t="s">
        <v>709</v>
      </c>
      <c r="B3566" t="s">
        <v>476</v>
      </c>
      <c r="C3566" t="s">
        <v>237</v>
      </c>
      <c r="D3566" t="s">
        <v>228</v>
      </c>
      <c r="E3566" t="s">
        <v>270</v>
      </c>
      <c r="F3566" s="8" t="s">
        <v>424</v>
      </c>
      <c r="G3566" s="8" t="s">
        <v>425</v>
      </c>
      <c r="H3566" t="s">
        <v>311</v>
      </c>
      <c r="I3566" s="7">
        <v>0</v>
      </c>
      <c r="L3566" s="7">
        <v>2672173342</v>
      </c>
      <c r="M3566" t="s">
        <v>458</v>
      </c>
    </row>
    <row r="3567" spans="1:13" x14ac:dyDescent="0.25">
      <c r="A3567" t="s">
        <v>710</v>
      </c>
      <c r="B3567" t="s">
        <v>476</v>
      </c>
      <c r="C3567" t="s">
        <v>237</v>
      </c>
      <c r="D3567" t="s">
        <v>464</v>
      </c>
      <c r="E3567" t="s">
        <v>270</v>
      </c>
      <c r="F3567" s="8" t="s">
        <v>424</v>
      </c>
      <c r="G3567" s="8" t="s">
        <v>425</v>
      </c>
      <c r="H3567" t="s">
        <v>311</v>
      </c>
      <c r="I3567" s="7">
        <v>0</v>
      </c>
      <c r="L3567" s="7">
        <v>1120256617</v>
      </c>
      <c r="M3567" t="s">
        <v>458</v>
      </c>
    </row>
    <row r="3568" spans="1:13" x14ac:dyDescent="0.25">
      <c r="A3568" t="s">
        <v>711</v>
      </c>
      <c r="B3568" t="s">
        <v>476</v>
      </c>
      <c r="C3568" t="s">
        <v>237</v>
      </c>
      <c r="D3568" t="s">
        <v>238</v>
      </c>
      <c r="E3568" t="s">
        <v>270</v>
      </c>
      <c r="F3568" s="8" t="s">
        <v>424</v>
      </c>
      <c r="G3568" s="8" t="s">
        <v>425</v>
      </c>
      <c r="H3568" t="s">
        <v>311</v>
      </c>
      <c r="I3568" s="7">
        <v>0</v>
      </c>
      <c r="L3568" s="7">
        <v>858542993</v>
      </c>
      <c r="M3568" t="s">
        <v>458</v>
      </c>
    </row>
    <row r="3569" spans="1:13" x14ac:dyDescent="0.25">
      <c r="A3569" t="s">
        <v>712</v>
      </c>
      <c r="B3569" t="s">
        <v>476</v>
      </c>
      <c r="C3569" t="s">
        <v>237</v>
      </c>
      <c r="D3569" t="s">
        <v>239</v>
      </c>
      <c r="E3569" t="s">
        <v>270</v>
      </c>
      <c r="F3569" t="s">
        <v>424</v>
      </c>
      <c r="G3569" s="8" t="s">
        <v>425</v>
      </c>
      <c r="H3569" t="s">
        <v>311</v>
      </c>
      <c r="I3569" s="7">
        <v>0</v>
      </c>
      <c r="L3569" s="7">
        <v>857579764</v>
      </c>
      <c r="M3569" t="s">
        <v>458</v>
      </c>
    </row>
    <row r="3570" spans="1:13" x14ac:dyDescent="0.25">
      <c r="A3570" t="s">
        <v>713</v>
      </c>
      <c r="B3570" t="s">
        <v>476</v>
      </c>
      <c r="C3570" t="s">
        <v>237</v>
      </c>
      <c r="D3570" t="s">
        <v>240</v>
      </c>
      <c r="E3570" t="s">
        <v>270</v>
      </c>
      <c r="F3570" t="s">
        <v>424</v>
      </c>
      <c r="G3570" s="8" t="s">
        <v>425</v>
      </c>
      <c r="H3570" t="s">
        <v>311</v>
      </c>
      <c r="I3570" s="7">
        <v>0</v>
      </c>
      <c r="L3570" s="7">
        <v>93471759</v>
      </c>
      <c r="M3570" t="s">
        <v>458</v>
      </c>
    </row>
    <row r="3571" spans="1:13" x14ac:dyDescent="0.25">
      <c r="A3571" t="s">
        <v>714</v>
      </c>
      <c r="B3571" t="s">
        <v>476</v>
      </c>
      <c r="C3571" t="s">
        <v>237</v>
      </c>
      <c r="D3571" t="s">
        <v>241</v>
      </c>
      <c r="E3571" t="s">
        <v>270</v>
      </c>
      <c r="F3571" t="s">
        <v>424</v>
      </c>
      <c r="G3571" s="8" t="s">
        <v>425</v>
      </c>
      <c r="H3571" t="s">
        <v>311</v>
      </c>
      <c r="I3571" s="7">
        <v>0</v>
      </c>
      <c r="L3571" s="7">
        <v>53446428</v>
      </c>
      <c r="M3571" t="s">
        <v>458</v>
      </c>
    </row>
    <row r="3572" spans="1:13" x14ac:dyDescent="0.25">
      <c r="A3572" t="s">
        <v>715</v>
      </c>
      <c r="B3572" t="s">
        <v>477</v>
      </c>
      <c r="C3572" t="s">
        <v>243</v>
      </c>
      <c r="D3572" t="s">
        <v>378</v>
      </c>
      <c r="E3572" t="s">
        <v>270</v>
      </c>
      <c r="F3572" t="s">
        <v>424</v>
      </c>
      <c r="G3572" s="8" t="s">
        <v>425</v>
      </c>
      <c r="H3572" t="s">
        <v>311</v>
      </c>
      <c r="I3572" s="7">
        <v>0</v>
      </c>
      <c r="L3572" s="7">
        <v>3795039921</v>
      </c>
      <c r="M3572" t="s">
        <v>458</v>
      </c>
    </row>
    <row r="3573" spans="1:13" x14ac:dyDescent="0.25">
      <c r="A3573" t="s">
        <v>716</v>
      </c>
      <c r="B3573" t="s">
        <v>477</v>
      </c>
      <c r="C3573" t="s">
        <v>243</v>
      </c>
      <c r="D3573" t="s">
        <v>360</v>
      </c>
      <c r="E3573" t="s">
        <v>270</v>
      </c>
      <c r="F3573" t="s">
        <v>424</v>
      </c>
      <c r="G3573" s="8" t="s">
        <v>425</v>
      </c>
      <c r="H3573" t="s">
        <v>311</v>
      </c>
      <c r="I3573" s="7">
        <v>0</v>
      </c>
      <c r="L3573" s="7">
        <v>4697527012</v>
      </c>
      <c r="M3573" t="s">
        <v>458</v>
      </c>
    </row>
    <row r="3574" spans="1:13" x14ac:dyDescent="0.25">
      <c r="A3574" t="s">
        <v>717</v>
      </c>
      <c r="B3574" t="s">
        <v>477</v>
      </c>
      <c r="C3574" t="s">
        <v>243</v>
      </c>
      <c r="D3574" t="s">
        <v>581</v>
      </c>
      <c r="E3574" t="s">
        <v>270</v>
      </c>
      <c r="F3574" t="s">
        <v>424</v>
      </c>
      <c r="G3574" s="8" t="s">
        <v>425</v>
      </c>
      <c r="H3574" t="s">
        <v>311</v>
      </c>
      <c r="I3574" s="7">
        <v>0</v>
      </c>
      <c r="L3574" s="7">
        <v>89940181951</v>
      </c>
      <c r="M3574" t="s">
        <v>458</v>
      </c>
    </row>
    <row r="3575" spans="1:13" x14ac:dyDescent="0.25">
      <c r="A3575" t="s">
        <v>718</v>
      </c>
      <c r="B3575" t="s">
        <v>246</v>
      </c>
      <c r="C3575" t="s">
        <v>246</v>
      </c>
      <c r="D3575" t="s">
        <v>203</v>
      </c>
      <c r="E3575" t="s">
        <v>269</v>
      </c>
      <c r="F3575" t="s">
        <v>424</v>
      </c>
      <c r="G3575" s="8" t="s">
        <v>425</v>
      </c>
      <c r="H3575" t="s">
        <v>311</v>
      </c>
      <c r="I3575" s="7">
        <v>1377029889</v>
      </c>
      <c r="L3575" s="7">
        <v>42773601120</v>
      </c>
      <c r="M3575" t="s">
        <v>458</v>
      </c>
    </row>
    <row r="3576" spans="1:13" x14ac:dyDescent="0.25">
      <c r="A3576" t="s">
        <v>719</v>
      </c>
      <c r="B3576" t="s">
        <v>478</v>
      </c>
      <c r="C3576" t="s">
        <v>244</v>
      </c>
      <c r="D3576" t="s">
        <v>245</v>
      </c>
      <c r="E3576" t="s">
        <v>269</v>
      </c>
      <c r="F3576" t="s">
        <v>424</v>
      </c>
      <c r="G3576" s="8" t="s">
        <v>425</v>
      </c>
      <c r="H3576" t="s">
        <v>311</v>
      </c>
      <c r="I3576" s="7">
        <v>162334000</v>
      </c>
      <c r="L3576" s="7">
        <v>69558139000</v>
      </c>
      <c r="M3576" t="s">
        <v>458</v>
      </c>
    </row>
    <row r="3577" spans="1:13" x14ac:dyDescent="0.25">
      <c r="A3577" t="s">
        <v>720</v>
      </c>
      <c r="B3577" t="s">
        <v>478</v>
      </c>
      <c r="C3577" t="s">
        <v>244</v>
      </c>
      <c r="D3577" t="s">
        <v>460</v>
      </c>
      <c r="E3577" t="s">
        <v>269</v>
      </c>
      <c r="F3577" t="s">
        <v>424</v>
      </c>
      <c r="G3577" s="8" t="s">
        <v>425</v>
      </c>
      <c r="H3577" t="s">
        <v>311</v>
      </c>
      <c r="I3577" s="7">
        <v>0</v>
      </c>
      <c r="L3577" s="7">
        <v>40918920000</v>
      </c>
      <c r="M3577" t="s">
        <v>458</v>
      </c>
    </row>
    <row r="3578" spans="1:13" x14ac:dyDescent="0.25">
      <c r="A3578" t="s">
        <v>721</v>
      </c>
      <c r="B3578" t="s">
        <v>479</v>
      </c>
      <c r="C3578" t="s">
        <v>247</v>
      </c>
      <c r="D3578" t="s">
        <v>203</v>
      </c>
      <c r="E3578" t="s">
        <v>269</v>
      </c>
      <c r="F3578" t="s">
        <v>424</v>
      </c>
      <c r="G3578" s="8" t="s">
        <v>425</v>
      </c>
      <c r="H3578" t="s">
        <v>311</v>
      </c>
      <c r="I3578" s="7">
        <v>2794792000</v>
      </c>
      <c r="L3578" s="7">
        <v>20401799000</v>
      </c>
      <c r="M3578" t="s">
        <v>458</v>
      </c>
    </row>
    <row r="3579" spans="1:13" x14ac:dyDescent="0.25">
      <c r="A3579" t="s">
        <v>722</v>
      </c>
      <c r="B3579" t="s">
        <v>480</v>
      </c>
      <c r="C3579" t="s">
        <v>268</v>
      </c>
      <c r="D3579" t="s">
        <v>203</v>
      </c>
      <c r="E3579" t="s">
        <v>269</v>
      </c>
      <c r="F3579" t="s">
        <v>424</v>
      </c>
      <c r="G3579" s="8" t="s">
        <v>425</v>
      </c>
      <c r="H3579" t="s">
        <v>311</v>
      </c>
      <c r="I3579" s="7">
        <v>0</v>
      </c>
      <c r="L3579" s="7">
        <v>14029578005</v>
      </c>
      <c r="M3579" t="s">
        <v>458</v>
      </c>
    </row>
    <row r="3580" spans="1:13" x14ac:dyDescent="0.25">
      <c r="A3580" t="s">
        <v>723</v>
      </c>
      <c r="B3580" t="s">
        <v>481</v>
      </c>
      <c r="C3580" t="s">
        <v>248</v>
      </c>
      <c r="D3580" t="s">
        <v>203</v>
      </c>
      <c r="E3580" t="s">
        <v>269</v>
      </c>
      <c r="F3580" t="s">
        <v>424</v>
      </c>
      <c r="G3580" s="8" t="s">
        <v>425</v>
      </c>
      <c r="H3580" t="s">
        <v>311</v>
      </c>
      <c r="I3580" s="7">
        <v>0</v>
      </c>
      <c r="L3580" s="7">
        <v>24360197000</v>
      </c>
      <c r="M3580" t="s">
        <v>458</v>
      </c>
    </row>
    <row r="3581" spans="1:13" x14ac:dyDescent="0.25">
      <c r="A3581" t="s">
        <v>724</v>
      </c>
      <c r="B3581" t="s">
        <v>482</v>
      </c>
      <c r="C3581" t="s">
        <v>249</v>
      </c>
      <c r="D3581" t="s">
        <v>203</v>
      </c>
      <c r="E3581" t="s">
        <v>269</v>
      </c>
      <c r="F3581" t="s">
        <v>424</v>
      </c>
      <c r="G3581" s="8" t="s">
        <v>425</v>
      </c>
      <c r="H3581" t="s">
        <v>311</v>
      </c>
      <c r="I3581" s="7">
        <v>0</v>
      </c>
      <c r="L3581" s="7">
        <v>91622025169</v>
      </c>
      <c r="M3581" t="s">
        <v>458</v>
      </c>
    </row>
    <row r="3582" spans="1:13" x14ac:dyDescent="0.25">
      <c r="A3582" t="s">
        <v>725</v>
      </c>
      <c r="B3582" t="s">
        <v>330</v>
      </c>
      <c r="C3582" t="s">
        <v>250</v>
      </c>
      <c r="D3582" t="s">
        <v>252</v>
      </c>
      <c r="E3582" t="s">
        <v>270</v>
      </c>
      <c r="F3582" t="s">
        <v>424</v>
      </c>
      <c r="G3582" s="8" t="s">
        <v>425</v>
      </c>
      <c r="H3582" t="s">
        <v>311</v>
      </c>
      <c r="I3582" s="7">
        <v>1833853949</v>
      </c>
      <c r="L3582" s="7">
        <v>10772268571</v>
      </c>
      <c r="M3582" t="s">
        <v>458</v>
      </c>
    </row>
    <row r="3583" spans="1:13" x14ac:dyDescent="0.25">
      <c r="A3583" t="s">
        <v>726</v>
      </c>
      <c r="B3583" t="s">
        <v>330</v>
      </c>
      <c r="C3583" t="s">
        <v>250</v>
      </c>
      <c r="D3583" t="s">
        <v>253</v>
      </c>
      <c r="E3583" t="s">
        <v>270</v>
      </c>
      <c r="F3583" t="s">
        <v>424</v>
      </c>
      <c r="G3583" s="8" t="s">
        <v>425</v>
      </c>
      <c r="H3583" t="s">
        <v>311</v>
      </c>
      <c r="I3583" s="7">
        <v>800223745</v>
      </c>
      <c r="L3583" s="7">
        <v>3480752374</v>
      </c>
      <c r="M3583" t="s">
        <v>458</v>
      </c>
    </row>
    <row r="3584" spans="1:13" x14ac:dyDescent="0.25">
      <c r="A3584" t="s">
        <v>727</v>
      </c>
      <c r="B3584" t="s">
        <v>330</v>
      </c>
      <c r="C3584" t="s">
        <v>250</v>
      </c>
      <c r="D3584" t="s">
        <v>254</v>
      </c>
      <c r="E3584" t="s">
        <v>270</v>
      </c>
      <c r="F3584" t="s">
        <v>424</v>
      </c>
      <c r="G3584" s="8" t="s">
        <v>425</v>
      </c>
      <c r="H3584" t="s">
        <v>311</v>
      </c>
      <c r="I3584" s="7">
        <v>0</v>
      </c>
      <c r="L3584" s="7">
        <v>13604302435</v>
      </c>
      <c r="M3584" t="s">
        <v>458</v>
      </c>
    </row>
    <row r="3585" spans="1:13" x14ac:dyDescent="0.25">
      <c r="A3585" t="s">
        <v>728</v>
      </c>
      <c r="B3585" t="s">
        <v>330</v>
      </c>
      <c r="C3585" t="s">
        <v>250</v>
      </c>
      <c r="D3585" t="s">
        <v>633</v>
      </c>
      <c r="E3585" t="s">
        <v>269</v>
      </c>
      <c r="F3585" t="s">
        <v>424</v>
      </c>
      <c r="G3585" s="8" t="s">
        <v>425</v>
      </c>
      <c r="H3585" t="s">
        <v>311</v>
      </c>
      <c r="I3585" s="7">
        <v>364835587</v>
      </c>
      <c r="L3585" s="7">
        <v>1140113184125</v>
      </c>
      <c r="M3585" t="s">
        <v>458</v>
      </c>
    </row>
    <row r="3586" spans="1:13" x14ac:dyDescent="0.25">
      <c r="A3586" t="s">
        <v>729</v>
      </c>
      <c r="B3586" t="s">
        <v>330</v>
      </c>
      <c r="C3586" t="s">
        <v>250</v>
      </c>
      <c r="D3586" t="s">
        <v>634</v>
      </c>
      <c r="E3586" t="s">
        <v>269</v>
      </c>
      <c r="F3586" t="s">
        <v>424</v>
      </c>
      <c r="G3586" s="8" t="s">
        <v>425</v>
      </c>
      <c r="H3586" t="s">
        <v>311</v>
      </c>
      <c r="I3586" s="7">
        <v>121611921</v>
      </c>
      <c r="L3586" s="7">
        <v>237174933919</v>
      </c>
      <c r="M3586" t="s">
        <v>458</v>
      </c>
    </row>
    <row r="3587" spans="1:13" x14ac:dyDescent="0.25">
      <c r="A3587" t="s">
        <v>730</v>
      </c>
      <c r="B3587" t="s">
        <v>330</v>
      </c>
      <c r="C3587" t="s">
        <v>250</v>
      </c>
      <c r="D3587" t="s">
        <v>599</v>
      </c>
      <c r="E3587" t="s">
        <v>270</v>
      </c>
      <c r="F3587" t="s">
        <v>424</v>
      </c>
      <c r="G3587" s="8" t="s">
        <v>425</v>
      </c>
      <c r="H3587" t="s">
        <v>311</v>
      </c>
      <c r="I3587" s="7">
        <v>0</v>
      </c>
      <c r="L3587" s="7">
        <v>49186447</v>
      </c>
      <c r="M3587" t="s">
        <v>458</v>
      </c>
    </row>
    <row r="3588" spans="1:13" x14ac:dyDescent="0.25">
      <c r="A3588" t="s">
        <v>731</v>
      </c>
      <c r="B3588" t="s">
        <v>483</v>
      </c>
      <c r="C3588" t="s">
        <v>255</v>
      </c>
      <c r="D3588" t="s">
        <v>205</v>
      </c>
      <c r="E3588" t="s">
        <v>270</v>
      </c>
      <c r="F3588" t="s">
        <v>424</v>
      </c>
      <c r="G3588" s="8" t="s">
        <v>425</v>
      </c>
      <c r="H3588" t="s">
        <v>311</v>
      </c>
      <c r="I3588" s="7">
        <v>0</v>
      </c>
      <c r="L3588" s="7">
        <v>6917962126</v>
      </c>
      <c r="M3588" t="s">
        <v>458</v>
      </c>
    </row>
    <row r="3589" spans="1:13" x14ac:dyDescent="0.25">
      <c r="A3589" t="s">
        <v>732</v>
      </c>
      <c r="B3589" t="s">
        <v>483</v>
      </c>
      <c r="C3589" t="s">
        <v>255</v>
      </c>
      <c r="D3589" t="s">
        <v>203</v>
      </c>
      <c r="E3589" t="s">
        <v>269</v>
      </c>
      <c r="F3589" t="s">
        <v>424</v>
      </c>
      <c r="G3589" s="8" t="s">
        <v>425</v>
      </c>
      <c r="H3589" t="s">
        <v>311</v>
      </c>
      <c r="I3589" s="7">
        <v>0</v>
      </c>
      <c r="L3589" s="7">
        <v>2428869723</v>
      </c>
      <c r="M3589" t="s">
        <v>458</v>
      </c>
    </row>
    <row r="3590" spans="1:13" x14ac:dyDescent="0.25">
      <c r="A3590" t="s">
        <v>733</v>
      </c>
      <c r="B3590" t="s">
        <v>636</v>
      </c>
      <c r="C3590" t="s">
        <v>635</v>
      </c>
      <c r="D3590" t="s">
        <v>304</v>
      </c>
      <c r="E3590" t="s">
        <v>270</v>
      </c>
      <c r="F3590" t="s">
        <v>424</v>
      </c>
      <c r="G3590" s="8" t="s">
        <v>425</v>
      </c>
      <c r="H3590" t="s">
        <v>311</v>
      </c>
      <c r="I3590" s="7">
        <v>0</v>
      </c>
      <c r="L3590" s="7">
        <v>4565783313</v>
      </c>
      <c r="M3590" t="s">
        <v>458</v>
      </c>
    </row>
    <row r="3591" spans="1:13" x14ac:dyDescent="0.25">
      <c r="A3591" t="s">
        <v>734</v>
      </c>
      <c r="B3591" t="s">
        <v>636</v>
      </c>
      <c r="C3591" t="s">
        <v>635</v>
      </c>
      <c r="D3591" t="s">
        <v>303</v>
      </c>
      <c r="E3591" t="s">
        <v>270</v>
      </c>
      <c r="F3591" t="s">
        <v>424</v>
      </c>
      <c r="G3591" s="8" t="s">
        <v>425</v>
      </c>
      <c r="H3591" t="s">
        <v>311</v>
      </c>
      <c r="I3591" s="7">
        <v>0</v>
      </c>
      <c r="L3591" s="7">
        <v>3476303006</v>
      </c>
      <c r="M3591" t="s">
        <v>458</v>
      </c>
    </row>
    <row r="3592" spans="1:13" x14ac:dyDescent="0.25">
      <c r="A3592" t="s">
        <v>735</v>
      </c>
      <c r="B3592" t="s">
        <v>636</v>
      </c>
      <c r="C3592" t="s">
        <v>635</v>
      </c>
      <c r="D3592" t="s">
        <v>302</v>
      </c>
      <c r="E3592" t="s">
        <v>270</v>
      </c>
      <c r="F3592" t="s">
        <v>424</v>
      </c>
      <c r="G3592" s="8" t="s">
        <v>425</v>
      </c>
      <c r="H3592" t="s">
        <v>311</v>
      </c>
      <c r="I3592" s="7">
        <v>92654511</v>
      </c>
      <c r="L3592" s="7">
        <v>2100767205</v>
      </c>
      <c r="M3592" t="s">
        <v>458</v>
      </c>
    </row>
    <row r="3593" spans="1:13" x14ac:dyDescent="0.25">
      <c r="A3593" t="s">
        <v>736</v>
      </c>
      <c r="B3593" t="s">
        <v>636</v>
      </c>
      <c r="C3593" t="s">
        <v>635</v>
      </c>
      <c r="D3593" t="s">
        <v>205</v>
      </c>
      <c r="E3593" t="s">
        <v>270</v>
      </c>
      <c r="F3593" t="s">
        <v>424</v>
      </c>
      <c r="G3593" s="8" t="s">
        <v>425</v>
      </c>
      <c r="H3593" t="s">
        <v>311</v>
      </c>
      <c r="I3593" s="7">
        <v>0</v>
      </c>
      <c r="L3593" s="7">
        <v>20886055390</v>
      </c>
      <c r="M3593" t="s">
        <v>458</v>
      </c>
    </row>
    <row r="3594" spans="1:13" x14ac:dyDescent="0.25">
      <c r="A3594" t="s">
        <v>737</v>
      </c>
      <c r="B3594" t="s">
        <v>636</v>
      </c>
      <c r="C3594" t="s">
        <v>635</v>
      </c>
      <c r="D3594" t="s">
        <v>203</v>
      </c>
      <c r="E3594" t="s">
        <v>269</v>
      </c>
      <c r="F3594" t="s">
        <v>424</v>
      </c>
      <c r="G3594" s="8" t="s">
        <v>425</v>
      </c>
      <c r="H3594" t="s">
        <v>311</v>
      </c>
      <c r="I3594" s="7">
        <v>0</v>
      </c>
      <c r="L3594" s="7">
        <v>1256491994424</v>
      </c>
      <c r="M3594" t="s">
        <v>458</v>
      </c>
    </row>
    <row r="3595" spans="1:13" x14ac:dyDescent="0.25">
      <c r="A3595" t="s">
        <v>738</v>
      </c>
      <c r="B3595" t="s">
        <v>484</v>
      </c>
      <c r="C3595" t="s">
        <v>256</v>
      </c>
      <c r="D3595" t="s">
        <v>208</v>
      </c>
      <c r="E3595" t="s">
        <v>270</v>
      </c>
      <c r="F3595" t="s">
        <v>424</v>
      </c>
      <c r="G3595" s="8" t="s">
        <v>425</v>
      </c>
      <c r="H3595" t="s">
        <v>311</v>
      </c>
      <c r="I3595" s="7">
        <v>0</v>
      </c>
      <c r="L3595" s="7">
        <v>429346911</v>
      </c>
      <c r="M3595" t="s">
        <v>458</v>
      </c>
    </row>
    <row r="3596" spans="1:13" x14ac:dyDescent="0.25">
      <c r="A3596" t="s">
        <v>739</v>
      </c>
      <c r="B3596" t="s">
        <v>484</v>
      </c>
      <c r="C3596" t="s">
        <v>256</v>
      </c>
      <c r="D3596" t="s">
        <v>209</v>
      </c>
      <c r="E3596" t="s">
        <v>270</v>
      </c>
      <c r="F3596" t="s">
        <v>424</v>
      </c>
      <c r="G3596" s="8" t="s">
        <v>425</v>
      </c>
      <c r="H3596" t="s">
        <v>311</v>
      </c>
      <c r="I3596" s="7">
        <v>0</v>
      </c>
      <c r="L3596" s="7">
        <v>630379359</v>
      </c>
      <c r="M3596" t="s">
        <v>458</v>
      </c>
    </row>
    <row r="3597" spans="1:13" x14ac:dyDescent="0.25">
      <c r="A3597" t="s">
        <v>740</v>
      </c>
      <c r="B3597" t="s">
        <v>484</v>
      </c>
      <c r="C3597" t="s">
        <v>256</v>
      </c>
      <c r="D3597" t="s">
        <v>203</v>
      </c>
      <c r="E3597" t="s">
        <v>269</v>
      </c>
      <c r="F3597" t="s">
        <v>424</v>
      </c>
      <c r="G3597" s="8" t="s">
        <v>425</v>
      </c>
      <c r="H3597" t="s">
        <v>311</v>
      </c>
      <c r="I3597" s="7">
        <v>0</v>
      </c>
      <c r="L3597" s="7">
        <v>88224453830</v>
      </c>
      <c r="M3597" t="s">
        <v>458</v>
      </c>
    </row>
    <row r="3598" spans="1:13" x14ac:dyDescent="0.25">
      <c r="A3598" t="s">
        <v>741</v>
      </c>
      <c r="B3598" t="s">
        <v>485</v>
      </c>
      <c r="C3598" t="s">
        <v>257</v>
      </c>
      <c r="D3598" t="s">
        <v>258</v>
      </c>
      <c r="E3598" t="s">
        <v>270</v>
      </c>
      <c r="F3598" t="s">
        <v>424</v>
      </c>
      <c r="G3598" s="8" t="s">
        <v>425</v>
      </c>
      <c r="H3598" t="s">
        <v>311</v>
      </c>
      <c r="I3598" s="7">
        <v>0</v>
      </c>
      <c r="L3598" s="7">
        <v>2398957441</v>
      </c>
      <c r="M3598" t="s">
        <v>458</v>
      </c>
    </row>
    <row r="3599" spans="1:13" x14ac:dyDescent="0.25">
      <c r="A3599" t="s">
        <v>742</v>
      </c>
      <c r="B3599" t="s">
        <v>485</v>
      </c>
      <c r="C3599" t="s">
        <v>257</v>
      </c>
      <c r="D3599" t="s">
        <v>259</v>
      </c>
      <c r="E3599" t="s">
        <v>270</v>
      </c>
      <c r="F3599" t="s">
        <v>424</v>
      </c>
      <c r="G3599" s="8" t="s">
        <v>425</v>
      </c>
      <c r="H3599" t="s">
        <v>311</v>
      </c>
      <c r="I3599" s="7">
        <v>2939390</v>
      </c>
      <c r="L3599" s="7">
        <v>87556207</v>
      </c>
      <c r="M3599" t="s">
        <v>458</v>
      </c>
    </row>
    <row r="3600" spans="1:13" x14ac:dyDescent="0.25">
      <c r="A3600" t="s">
        <v>743</v>
      </c>
      <c r="B3600" t="s">
        <v>485</v>
      </c>
      <c r="C3600" t="s">
        <v>257</v>
      </c>
      <c r="D3600" t="s">
        <v>260</v>
      </c>
      <c r="E3600" t="s">
        <v>270</v>
      </c>
      <c r="F3600" t="s">
        <v>424</v>
      </c>
      <c r="G3600" s="8" t="s">
        <v>425</v>
      </c>
      <c r="H3600" t="s">
        <v>311</v>
      </c>
      <c r="I3600" s="7">
        <v>5029763</v>
      </c>
      <c r="L3600" s="7">
        <v>145097351</v>
      </c>
      <c r="M3600" t="s">
        <v>458</v>
      </c>
    </row>
    <row r="3601" spans="1:13" x14ac:dyDescent="0.25">
      <c r="A3601" t="s">
        <v>744</v>
      </c>
      <c r="B3601" t="s">
        <v>485</v>
      </c>
      <c r="C3601" t="s">
        <v>257</v>
      </c>
      <c r="D3601" t="s">
        <v>261</v>
      </c>
      <c r="E3601" t="s">
        <v>270</v>
      </c>
      <c r="F3601" t="s">
        <v>424</v>
      </c>
      <c r="G3601" s="8" t="s">
        <v>425</v>
      </c>
      <c r="H3601" t="s">
        <v>311</v>
      </c>
      <c r="I3601" s="7">
        <v>0</v>
      </c>
      <c r="L3601" s="7">
        <v>88988160</v>
      </c>
      <c r="M3601" t="s">
        <v>458</v>
      </c>
    </row>
    <row r="3602" spans="1:13" x14ac:dyDescent="0.25">
      <c r="A3602" t="s">
        <v>745</v>
      </c>
      <c r="B3602" t="s">
        <v>486</v>
      </c>
      <c r="C3602" t="s">
        <v>262</v>
      </c>
      <c r="D3602" t="s">
        <v>263</v>
      </c>
      <c r="E3602" t="s">
        <v>270</v>
      </c>
      <c r="F3602" t="s">
        <v>424</v>
      </c>
      <c r="G3602" s="8" t="s">
        <v>425</v>
      </c>
      <c r="H3602" t="s">
        <v>311</v>
      </c>
      <c r="I3602" s="7">
        <v>0</v>
      </c>
      <c r="L3602" s="7">
        <v>27282552000</v>
      </c>
      <c r="M3602" t="s">
        <v>458</v>
      </c>
    </row>
    <row r="3603" spans="1:13" x14ac:dyDescent="0.25">
      <c r="A3603" t="s">
        <v>746</v>
      </c>
      <c r="B3603" t="s">
        <v>486</v>
      </c>
      <c r="C3603" t="s">
        <v>262</v>
      </c>
      <c r="D3603" t="s">
        <v>264</v>
      </c>
      <c r="E3603" t="s">
        <v>270</v>
      </c>
      <c r="F3603" t="s">
        <v>424</v>
      </c>
      <c r="G3603" s="8" t="s">
        <v>425</v>
      </c>
      <c r="H3603" t="s">
        <v>311</v>
      </c>
      <c r="I3603" s="7">
        <v>0</v>
      </c>
      <c r="L3603" s="7">
        <v>5427913000</v>
      </c>
      <c r="M3603" t="s">
        <v>458</v>
      </c>
    </row>
    <row r="3604" spans="1:13" x14ac:dyDescent="0.25">
      <c r="A3604" t="s">
        <v>747</v>
      </c>
      <c r="B3604" t="s">
        <v>486</v>
      </c>
      <c r="C3604" t="s">
        <v>262</v>
      </c>
      <c r="D3604" t="s">
        <v>265</v>
      </c>
      <c r="E3604" t="s">
        <v>270</v>
      </c>
      <c r="F3604" t="s">
        <v>424</v>
      </c>
      <c r="G3604" s="8" t="s">
        <v>425</v>
      </c>
      <c r="H3604" t="s">
        <v>311</v>
      </c>
      <c r="I3604" s="7">
        <v>0</v>
      </c>
      <c r="L3604" s="7">
        <v>950652000</v>
      </c>
      <c r="M3604" t="s">
        <v>458</v>
      </c>
    </row>
    <row r="3605" spans="1:13" x14ac:dyDescent="0.25">
      <c r="A3605" t="s">
        <v>748</v>
      </c>
      <c r="B3605" t="s">
        <v>486</v>
      </c>
      <c r="C3605" t="s">
        <v>262</v>
      </c>
      <c r="D3605" t="s">
        <v>203</v>
      </c>
      <c r="E3605" t="s">
        <v>269</v>
      </c>
      <c r="F3605" s="8" t="s">
        <v>424</v>
      </c>
      <c r="G3605" s="8" t="s">
        <v>425</v>
      </c>
      <c r="H3605" t="s">
        <v>311</v>
      </c>
      <c r="I3605" s="7">
        <v>0</v>
      </c>
      <c r="L3605" s="7">
        <v>134097058000</v>
      </c>
      <c r="M3605" t="s">
        <v>458</v>
      </c>
    </row>
    <row r="3606" spans="1:13" x14ac:dyDescent="0.25">
      <c r="A3606" t="s">
        <v>749</v>
      </c>
      <c r="B3606" t="s">
        <v>332</v>
      </c>
      <c r="C3606" t="s">
        <v>266</v>
      </c>
      <c r="D3606" t="s">
        <v>267</v>
      </c>
      <c r="E3606" t="s">
        <v>270</v>
      </c>
      <c r="F3606" s="8" t="s">
        <v>424</v>
      </c>
      <c r="G3606" s="8" t="s">
        <v>425</v>
      </c>
      <c r="H3606" t="s">
        <v>311</v>
      </c>
      <c r="I3606" s="7">
        <v>0</v>
      </c>
      <c r="L3606" s="7">
        <v>2421364394</v>
      </c>
      <c r="M3606" t="s">
        <v>458</v>
      </c>
    </row>
    <row r="3607" spans="1:13" x14ac:dyDescent="0.25">
      <c r="A3607" t="s">
        <v>750</v>
      </c>
      <c r="B3607" t="s">
        <v>332</v>
      </c>
      <c r="C3607" t="s">
        <v>266</v>
      </c>
      <c r="D3607" t="s">
        <v>590</v>
      </c>
      <c r="E3607" t="s">
        <v>270</v>
      </c>
      <c r="F3607" s="8" t="s">
        <v>424</v>
      </c>
      <c r="G3607" s="8" t="s">
        <v>425</v>
      </c>
      <c r="H3607" t="s">
        <v>311</v>
      </c>
      <c r="I3607" s="7">
        <v>0</v>
      </c>
      <c r="L3607" s="7">
        <v>1946905414</v>
      </c>
      <c r="M3607" t="s">
        <v>458</v>
      </c>
    </row>
    <row r="3608" spans="1:13" x14ac:dyDescent="0.25">
      <c r="A3608" t="s">
        <v>751</v>
      </c>
      <c r="B3608" t="s">
        <v>332</v>
      </c>
      <c r="C3608" t="s">
        <v>266</v>
      </c>
      <c r="D3608" t="s">
        <v>582</v>
      </c>
      <c r="E3608" t="s">
        <v>270</v>
      </c>
      <c r="F3608" s="8" t="s">
        <v>424</v>
      </c>
      <c r="G3608" s="8" t="s">
        <v>425</v>
      </c>
      <c r="H3608" t="s">
        <v>311</v>
      </c>
      <c r="I3608" s="7">
        <v>0</v>
      </c>
      <c r="L3608" s="7">
        <v>102527329</v>
      </c>
      <c r="M3608" t="s">
        <v>458</v>
      </c>
    </row>
    <row r="3609" spans="1:13" x14ac:dyDescent="0.25">
      <c r="A3609" t="s">
        <v>752</v>
      </c>
      <c r="B3609" t="s">
        <v>332</v>
      </c>
      <c r="C3609" t="s">
        <v>266</v>
      </c>
      <c r="D3609" t="s">
        <v>203</v>
      </c>
      <c r="E3609" t="s">
        <v>269</v>
      </c>
      <c r="F3609" s="8" t="s">
        <v>424</v>
      </c>
      <c r="G3609" s="8" t="s">
        <v>425</v>
      </c>
      <c r="H3609" t="s">
        <v>311</v>
      </c>
      <c r="I3609" s="7">
        <v>0</v>
      </c>
      <c r="L3609" s="7">
        <v>260926476812</v>
      </c>
      <c r="M3609" t="s">
        <v>458</v>
      </c>
    </row>
    <row r="3610" spans="1:13" x14ac:dyDescent="0.25">
      <c r="A3610" t="s">
        <v>753</v>
      </c>
      <c r="B3610" t="s">
        <v>487</v>
      </c>
      <c r="C3610" t="s">
        <v>207</v>
      </c>
      <c r="D3610" t="s">
        <v>208</v>
      </c>
      <c r="E3610" t="s">
        <v>270</v>
      </c>
      <c r="F3610" s="8" t="s">
        <v>424</v>
      </c>
      <c r="G3610" s="8" t="s">
        <v>425</v>
      </c>
      <c r="H3610" t="s">
        <v>311</v>
      </c>
      <c r="I3610" s="7">
        <v>27375637</v>
      </c>
      <c r="L3610" s="7">
        <v>2389556713</v>
      </c>
      <c r="M3610" t="s">
        <v>458</v>
      </c>
    </row>
    <row r="3611" spans="1:13" x14ac:dyDescent="0.25">
      <c r="A3611" t="s">
        <v>754</v>
      </c>
      <c r="B3611" t="s">
        <v>487</v>
      </c>
      <c r="C3611" t="s">
        <v>207</v>
      </c>
      <c r="D3611" t="s">
        <v>209</v>
      </c>
      <c r="E3611" t="s">
        <v>270</v>
      </c>
      <c r="F3611" t="s">
        <v>424</v>
      </c>
      <c r="G3611" s="8" t="s">
        <v>425</v>
      </c>
      <c r="H3611" t="s">
        <v>311</v>
      </c>
      <c r="I3611" s="7">
        <v>43921360</v>
      </c>
      <c r="L3611" s="7">
        <v>5701620841</v>
      </c>
      <c r="M3611" t="s">
        <v>458</v>
      </c>
    </row>
    <row r="3612" spans="1:13" x14ac:dyDescent="0.25">
      <c r="A3612" t="s">
        <v>755</v>
      </c>
      <c r="B3612" t="s">
        <v>487</v>
      </c>
      <c r="C3612" t="s">
        <v>207</v>
      </c>
      <c r="D3612" t="s">
        <v>210</v>
      </c>
      <c r="E3612" t="s">
        <v>270</v>
      </c>
      <c r="F3612" t="s">
        <v>424</v>
      </c>
      <c r="G3612" s="8" t="s">
        <v>425</v>
      </c>
      <c r="H3612" t="s">
        <v>311</v>
      </c>
      <c r="I3612" s="7">
        <v>0</v>
      </c>
      <c r="L3612" s="7">
        <v>326696832</v>
      </c>
      <c r="M3612" t="s">
        <v>458</v>
      </c>
    </row>
    <row r="3613" spans="1:13" x14ac:dyDescent="0.25">
      <c r="A3613" t="s">
        <v>756</v>
      </c>
      <c r="B3613" t="s">
        <v>487</v>
      </c>
      <c r="C3613" t="s">
        <v>207</v>
      </c>
      <c r="D3613" t="s">
        <v>211</v>
      </c>
      <c r="E3613" t="s">
        <v>269</v>
      </c>
      <c r="F3613" t="s">
        <v>424</v>
      </c>
      <c r="G3613" s="8" t="s">
        <v>425</v>
      </c>
      <c r="H3613" t="s">
        <v>311</v>
      </c>
      <c r="I3613" s="7">
        <v>670404191</v>
      </c>
      <c r="L3613" s="7">
        <v>370042694916</v>
      </c>
      <c r="M3613" t="s">
        <v>458</v>
      </c>
    </row>
    <row r="3614" spans="1:13" x14ac:dyDescent="0.25">
      <c r="A3614" t="s">
        <v>757</v>
      </c>
      <c r="B3614" t="s">
        <v>487</v>
      </c>
      <c r="C3614" t="s">
        <v>207</v>
      </c>
      <c r="D3614" t="s">
        <v>385</v>
      </c>
      <c r="E3614" t="s">
        <v>270</v>
      </c>
      <c r="F3614" t="s">
        <v>424</v>
      </c>
      <c r="G3614" s="8" t="s">
        <v>425</v>
      </c>
      <c r="H3614" t="s">
        <v>311</v>
      </c>
      <c r="I3614" s="7">
        <v>18565760</v>
      </c>
      <c r="L3614" s="7">
        <v>777116048</v>
      </c>
      <c r="M3614" t="s">
        <v>458</v>
      </c>
    </row>
    <row r="3615" spans="1:13" x14ac:dyDescent="0.25">
      <c r="A3615" t="s">
        <v>665</v>
      </c>
      <c r="B3615" t="s">
        <v>469</v>
      </c>
      <c r="C3615" t="s">
        <v>212</v>
      </c>
      <c r="D3615" t="s">
        <v>213</v>
      </c>
      <c r="E3615" t="s">
        <v>270</v>
      </c>
      <c r="F3615" t="s">
        <v>420</v>
      </c>
      <c r="G3615" s="8" t="s">
        <v>421</v>
      </c>
      <c r="H3615" t="s">
        <v>312</v>
      </c>
      <c r="I3615" s="7">
        <v>0</v>
      </c>
      <c r="L3615" s="7">
        <v>1209774000</v>
      </c>
      <c r="M3615" t="s">
        <v>458</v>
      </c>
    </row>
    <row r="3616" spans="1:13" x14ac:dyDescent="0.25">
      <c r="A3616" t="s">
        <v>666</v>
      </c>
      <c r="B3616" t="s">
        <v>469</v>
      </c>
      <c r="C3616" t="s">
        <v>212</v>
      </c>
      <c r="D3616" t="s">
        <v>214</v>
      </c>
      <c r="E3616" t="s">
        <v>270</v>
      </c>
      <c r="F3616" t="s">
        <v>420</v>
      </c>
      <c r="G3616" s="8" t="s">
        <v>421</v>
      </c>
      <c r="H3616" t="s">
        <v>312</v>
      </c>
      <c r="I3616" s="7">
        <v>62021000</v>
      </c>
      <c r="L3616" s="7">
        <v>10185099000</v>
      </c>
      <c r="M3616" t="s">
        <v>458</v>
      </c>
    </row>
    <row r="3617" spans="1:13" x14ac:dyDescent="0.25">
      <c r="A3617" t="s">
        <v>667</v>
      </c>
      <c r="B3617" t="s">
        <v>469</v>
      </c>
      <c r="C3617" t="s">
        <v>212</v>
      </c>
      <c r="D3617" t="s">
        <v>370</v>
      </c>
      <c r="E3617" t="s">
        <v>270</v>
      </c>
      <c r="F3617" t="s">
        <v>420</v>
      </c>
      <c r="G3617" s="8" t="s">
        <v>421</v>
      </c>
      <c r="H3617" t="s">
        <v>312</v>
      </c>
      <c r="I3617" s="7">
        <v>443594000</v>
      </c>
      <c r="L3617" s="7">
        <v>7250762000</v>
      </c>
      <c r="M3617" t="s">
        <v>458</v>
      </c>
    </row>
    <row r="3618" spans="1:13" x14ac:dyDescent="0.25">
      <c r="A3618" t="s">
        <v>668</v>
      </c>
      <c r="B3618" t="s">
        <v>469</v>
      </c>
      <c r="C3618" t="s">
        <v>212</v>
      </c>
      <c r="D3618" t="s">
        <v>365</v>
      </c>
      <c r="E3618" t="s">
        <v>270</v>
      </c>
      <c r="F3618" t="s">
        <v>420</v>
      </c>
      <c r="G3618" s="8" t="s">
        <v>421</v>
      </c>
      <c r="H3618" t="s">
        <v>312</v>
      </c>
      <c r="I3618" s="7">
        <v>1106822000</v>
      </c>
      <c r="L3618" s="7">
        <v>22153880000</v>
      </c>
      <c r="M3618" t="s">
        <v>458</v>
      </c>
    </row>
    <row r="3619" spans="1:13" x14ac:dyDescent="0.25">
      <c r="A3619" t="s">
        <v>669</v>
      </c>
      <c r="B3619" t="s">
        <v>469</v>
      </c>
      <c r="C3619" t="s">
        <v>212</v>
      </c>
      <c r="D3619" t="s">
        <v>364</v>
      </c>
      <c r="E3619" t="s">
        <v>270</v>
      </c>
      <c r="F3619" t="s">
        <v>420</v>
      </c>
      <c r="G3619" s="8" t="s">
        <v>421</v>
      </c>
      <c r="H3619" t="s">
        <v>312</v>
      </c>
      <c r="I3619" s="7">
        <v>1409658000</v>
      </c>
      <c r="L3619" s="7">
        <v>31842258000</v>
      </c>
      <c r="M3619" t="s">
        <v>458</v>
      </c>
    </row>
    <row r="3620" spans="1:13" x14ac:dyDescent="0.25">
      <c r="A3620" t="s">
        <v>670</v>
      </c>
      <c r="B3620" t="s">
        <v>469</v>
      </c>
      <c r="C3620" t="s">
        <v>212</v>
      </c>
      <c r="D3620" t="s">
        <v>573</v>
      </c>
      <c r="E3620" t="s">
        <v>270</v>
      </c>
      <c r="F3620" t="s">
        <v>420</v>
      </c>
      <c r="G3620" s="8" t="s">
        <v>421</v>
      </c>
      <c r="H3620" t="s">
        <v>312</v>
      </c>
      <c r="I3620" s="7">
        <v>386985000</v>
      </c>
      <c r="L3620" s="7">
        <v>16763779000</v>
      </c>
      <c r="M3620" t="s">
        <v>458</v>
      </c>
    </row>
    <row r="3621" spans="1:13" x14ac:dyDescent="0.25">
      <c r="A3621" t="s">
        <v>671</v>
      </c>
      <c r="B3621" t="s">
        <v>469</v>
      </c>
      <c r="C3621" t="s">
        <v>212</v>
      </c>
      <c r="D3621" t="s">
        <v>362</v>
      </c>
      <c r="E3621" t="s">
        <v>270</v>
      </c>
      <c r="F3621" t="s">
        <v>420</v>
      </c>
      <c r="G3621" s="8" t="s">
        <v>421</v>
      </c>
      <c r="H3621" t="s">
        <v>312</v>
      </c>
      <c r="I3621" s="7">
        <v>0</v>
      </c>
      <c r="L3621" s="7">
        <v>58491556000</v>
      </c>
      <c r="M3621" t="s">
        <v>458</v>
      </c>
    </row>
    <row r="3622" spans="1:13" x14ac:dyDescent="0.25">
      <c r="A3622" t="s">
        <v>672</v>
      </c>
      <c r="B3622" t="s">
        <v>470</v>
      </c>
      <c r="C3622" t="s">
        <v>292</v>
      </c>
      <c r="D3622" t="s">
        <v>307</v>
      </c>
      <c r="E3622" t="s">
        <v>270</v>
      </c>
      <c r="F3622" t="s">
        <v>420</v>
      </c>
      <c r="G3622" s="8" t="s">
        <v>421</v>
      </c>
      <c r="H3622" t="s">
        <v>312</v>
      </c>
      <c r="I3622" s="7">
        <v>525295728</v>
      </c>
      <c r="L3622" s="7">
        <v>9764336905</v>
      </c>
      <c r="M3622" t="s">
        <v>458</v>
      </c>
    </row>
    <row r="3623" spans="1:13" x14ac:dyDescent="0.25">
      <c r="A3623" t="s">
        <v>673</v>
      </c>
      <c r="B3623" t="s">
        <v>470</v>
      </c>
      <c r="C3623" t="s">
        <v>292</v>
      </c>
      <c r="D3623" t="s">
        <v>206</v>
      </c>
      <c r="E3623" t="s">
        <v>270</v>
      </c>
      <c r="F3623" t="s">
        <v>420</v>
      </c>
      <c r="G3623" s="8" t="s">
        <v>421</v>
      </c>
      <c r="H3623" t="s">
        <v>312</v>
      </c>
      <c r="I3623" s="7">
        <v>0</v>
      </c>
      <c r="L3623" s="7">
        <v>5411649516</v>
      </c>
      <c r="M3623" t="s">
        <v>458</v>
      </c>
    </row>
    <row r="3624" spans="1:13" x14ac:dyDescent="0.25">
      <c r="A3624" t="s">
        <v>674</v>
      </c>
      <c r="B3624" t="s">
        <v>470</v>
      </c>
      <c r="C3624" t="s">
        <v>292</v>
      </c>
      <c r="D3624" t="s">
        <v>203</v>
      </c>
      <c r="E3624" t="s">
        <v>269</v>
      </c>
      <c r="F3624" t="s">
        <v>420</v>
      </c>
      <c r="G3624" s="8" t="s">
        <v>421</v>
      </c>
      <c r="H3624" t="s">
        <v>312</v>
      </c>
      <c r="I3624" s="7">
        <v>0</v>
      </c>
      <c r="L3624" s="7">
        <v>599483569520</v>
      </c>
      <c r="M3624" t="s">
        <v>458</v>
      </c>
    </row>
    <row r="3625" spans="1:13" x14ac:dyDescent="0.25">
      <c r="A3625" t="s">
        <v>675</v>
      </c>
      <c r="B3625" t="s">
        <v>470</v>
      </c>
      <c r="C3625" t="s">
        <v>292</v>
      </c>
      <c r="D3625" t="s">
        <v>306</v>
      </c>
      <c r="E3625" t="s">
        <v>270</v>
      </c>
      <c r="F3625" t="s">
        <v>420</v>
      </c>
      <c r="G3625" s="8" t="s">
        <v>421</v>
      </c>
      <c r="H3625" t="s">
        <v>312</v>
      </c>
      <c r="I3625" s="7">
        <v>0</v>
      </c>
      <c r="L3625" s="7">
        <v>9122399685</v>
      </c>
      <c r="M3625" t="s">
        <v>458</v>
      </c>
    </row>
    <row r="3626" spans="1:13" x14ac:dyDescent="0.25">
      <c r="A3626" t="s">
        <v>676</v>
      </c>
      <c r="B3626" t="s">
        <v>331</v>
      </c>
      <c r="C3626" t="s">
        <v>215</v>
      </c>
      <c r="D3626" t="s">
        <v>251</v>
      </c>
      <c r="E3626" t="s">
        <v>269</v>
      </c>
      <c r="F3626" t="s">
        <v>420</v>
      </c>
      <c r="G3626" s="8" t="s">
        <v>421</v>
      </c>
      <c r="H3626" t="s">
        <v>312</v>
      </c>
      <c r="I3626" s="7">
        <v>125797265</v>
      </c>
      <c r="L3626" s="7">
        <v>310261377494</v>
      </c>
      <c r="M3626" t="s">
        <v>458</v>
      </c>
    </row>
    <row r="3627" spans="1:13" x14ac:dyDescent="0.25">
      <c r="A3627" t="s">
        <v>677</v>
      </c>
      <c r="B3627" t="s">
        <v>331</v>
      </c>
      <c r="C3627" t="s">
        <v>215</v>
      </c>
      <c r="D3627" t="s">
        <v>216</v>
      </c>
      <c r="E3627" t="s">
        <v>269</v>
      </c>
      <c r="F3627" t="s">
        <v>420</v>
      </c>
      <c r="G3627" s="8" t="s">
        <v>421</v>
      </c>
      <c r="H3627" t="s">
        <v>312</v>
      </c>
      <c r="I3627" s="7">
        <v>795069120</v>
      </c>
      <c r="L3627" s="7">
        <v>15226914126</v>
      </c>
      <c r="M3627" t="s">
        <v>458</v>
      </c>
    </row>
    <row r="3628" spans="1:13" x14ac:dyDescent="0.25">
      <c r="A3628" t="s">
        <v>678</v>
      </c>
      <c r="B3628" t="s">
        <v>331</v>
      </c>
      <c r="C3628" t="s">
        <v>215</v>
      </c>
      <c r="D3628" t="s">
        <v>217</v>
      </c>
      <c r="E3628" t="s">
        <v>269</v>
      </c>
      <c r="F3628" t="s">
        <v>420</v>
      </c>
      <c r="G3628" s="8" t="s">
        <v>421</v>
      </c>
      <c r="H3628" t="s">
        <v>312</v>
      </c>
      <c r="I3628" s="7">
        <v>26993497</v>
      </c>
      <c r="L3628" s="7">
        <v>67671087956</v>
      </c>
      <c r="M3628" t="s">
        <v>458</v>
      </c>
    </row>
    <row r="3629" spans="1:13" x14ac:dyDescent="0.25">
      <c r="A3629" t="s">
        <v>679</v>
      </c>
      <c r="B3629" t="s">
        <v>333</v>
      </c>
      <c r="C3629" t="s">
        <v>533</v>
      </c>
      <c r="D3629" t="s">
        <v>203</v>
      </c>
      <c r="E3629" t="s">
        <v>269</v>
      </c>
      <c r="F3629" t="s">
        <v>420</v>
      </c>
      <c r="G3629" s="8" t="s">
        <v>421</v>
      </c>
      <c r="H3629" t="s">
        <v>312</v>
      </c>
      <c r="I3629" s="7">
        <v>1186247000</v>
      </c>
      <c r="L3629" s="7">
        <v>60695593000</v>
      </c>
      <c r="M3629" t="s">
        <v>458</v>
      </c>
    </row>
    <row r="3630" spans="1:13" x14ac:dyDescent="0.25">
      <c r="A3630" t="s">
        <v>680</v>
      </c>
      <c r="B3630" t="s">
        <v>471</v>
      </c>
      <c r="C3630" t="s">
        <v>219</v>
      </c>
      <c r="D3630" t="s">
        <v>203</v>
      </c>
      <c r="E3630" t="s">
        <v>269</v>
      </c>
      <c r="F3630" t="s">
        <v>420</v>
      </c>
      <c r="G3630" s="8" t="s">
        <v>421</v>
      </c>
      <c r="H3630" t="s">
        <v>312</v>
      </c>
      <c r="I3630" s="7">
        <v>0</v>
      </c>
      <c r="L3630" s="7">
        <v>278736778404</v>
      </c>
      <c r="M3630" t="s">
        <v>458</v>
      </c>
    </row>
    <row r="3631" spans="1:13" x14ac:dyDescent="0.25">
      <c r="A3631" t="s">
        <v>681</v>
      </c>
      <c r="B3631" t="s">
        <v>471</v>
      </c>
      <c r="C3631" t="s">
        <v>219</v>
      </c>
      <c r="D3631" t="s">
        <v>457</v>
      </c>
      <c r="E3631" t="s">
        <v>270</v>
      </c>
      <c r="F3631" t="s">
        <v>420</v>
      </c>
      <c r="G3631" s="8" t="s">
        <v>421</v>
      </c>
      <c r="H3631" t="s">
        <v>312</v>
      </c>
      <c r="I3631" s="7">
        <v>0</v>
      </c>
      <c r="L3631" s="7">
        <v>150706287</v>
      </c>
      <c r="M3631" t="s">
        <v>458</v>
      </c>
    </row>
    <row r="3632" spans="1:13" x14ac:dyDescent="0.25">
      <c r="A3632" t="s">
        <v>682</v>
      </c>
      <c r="B3632" t="s">
        <v>471</v>
      </c>
      <c r="C3632" t="s">
        <v>219</v>
      </c>
      <c r="D3632" t="s">
        <v>381</v>
      </c>
      <c r="E3632" t="s">
        <v>270</v>
      </c>
      <c r="F3632" t="s">
        <v>420</v>
      </c>
      <c r="G3632" s="8" t="s">
        <v>421</v>
      </c>
      <c r="H3632" t="s">
        <v>312</v>
      </c>
      <c r="I3632" s="7">
        <v>0</v>
      </c>
      <c r="L3632" s="7">
        <v>1331924172</v>
      </c>
      <c r="M3632" t="s">
        <v>458</v>
      </c>
    </row>
    <row r="3633" spans="1:13" x14ac:dyDescent="0.25">
      <c r="A3633" t="s">
        <v>683</v>
      </c>
      <c r="B3633" t="s">
        <v>472</v>
      </c>
      <c r="C3633" t="s">
        <v>220</v>
      </c>
      <c r="D3633" t="s">
        <v>221</v>
      </c>
      <c r="E3633" t="s">
        <v>270</v>
      </c>
      <c r="F3633" t="s">
        <v>420</v>
      </c>
      <c r="G3633" s="8" t="s">
        <v>421</v>
      </c>
      <c r="H3633" t="s">
        <v>312</v>
      </c>
      <c r="I3633" s="7">
        <v>3961266000</v>
      </c>
      <c r="L3633" s="7">
        <v>210379447000</v>
      </c>
      <c r="M3633" t="s">
        <v>458</v>
      </c>
    </row>
    <row r="3634" spans="1:13" x14ac:dyDescent="0.25">
      <c r="A3634" t="s">
        <v>684</v>
      </c>
      <c r="B3634" t="s">
        <v>472</v>
      </c>
      <c r="C3634" t="s">
        <v>220</v>
      </c>
      <c r="D3634" t="s">
        <v>222</v>
      </c>
      <c r="E3634" t="s">
        <v>270</v>
      </c>
      <c r="F3634" t="s">
        <v>420</v>
      </c>
      <c r="G3634" s="8" t="s">
        <v>421</v>
      </c>
      <c r="H3634" t="s">
        <v>312</v>
      </c>
      <c r="I3634" s="7">
        <v>277909000</v>
      </c>
      <c r="L3634" s="7">
        <v>35195197000</v>
      </c>
      <c r="M3634" t="s">
        <v>458</v>
      </c>
    </row>
    <row r="3635" spans="1:13" x14ac:dyDescent="0.25">
      <c r="A3635" t="s">
        <v>685</v>
      </c>
      <c r="B3635" t="s">
        <v>472</v>
      </c>
      <c r="C3635" t="s">
        <v>220</v>
      </c>
      <c r="D3635" t="s">
        <v>223</v>
      </c>
      <c r="E3635" t="s">
        <v>270</v>
      </c>
      <c r="F3635" t="s">
        <v>420</v>
      </c>
      <c r="G3635" s="8" t="s">
        <v>421</v>
      </c>
      <c r="H3635" t="s">
        <v>312</v>
      </c>
      <c r="I3635" s="7">
        <v>230014000</v>
      </c>
      <c r="L3635" s="7">
        <v>54187851000</v>
      </c>
      <c r="M3635" t="s">
        <v>458</v>
      </c>
    </row>
    <row r="3636" spans="1:13" x14ac:dyDescent="0.25">
      <c r="A3636" t="s">
        <v>686</v>
      </c>
      <c r="B3636" t="s">
        <v>472</v>
      </c>
      <c r="C3636" t="s">
        <v>220</v>
      </c>
      <c r="D3636" t="s">
        <v>224</v>
      </c>
      <c r="E3636" t="s">
        <v>270</v>
      </c>
      <c r="F3636" t="s">
        <v>420</v>
      </c>
      <c r="G3636" s="8" t="s">
        <v>421</v>
      </c>
      <c r="H3636" t="s">
        <v>312</v>
      </c>
      <c r="I3636" s="7">
        <v>78801000</v>
      </c>
      <c r="L3636" s="7">
        <v>3835522000</v>
      </c>
      <c r="M3636" t="s">
        <v>458</v>
      </c>
    </row>
    <row r="3637" spans="1:13" x14ac:dyDescent="0.25">
      <c r="A3637" t="s">
        <v>687</v>
      </c>
      <c r="B3637" t="s">
        <v>472</v>
      </c>
      <c r="C3637" t="s">
        <v>220</v>
      </c>
      <c r="D3637" t="s">
        <v>305</v>
      </c>
      <c r="E3637" t="s">
        <v>270</v>
      </c>
      <c r="F3637" t="s">
        <v>420</v>
      </c>
      <c r="G3637" s="8" t="s">
        <v>421</v>
      </c>
      <c r="H3637" t="s">
        <v>312</v>
      </c>
      <c r="I3637" s="7">
        <v>0</v>
      </c>
      <c r="L3637" s="7">
        <v>0</v>
      </c>
      <c r="M3637" t="s">
        <v>458</v>
      </c>
    </row>
    <row r="3638" spans="1:13" x14ac:dyDescent="0.25">
      <c r="A3638" t="s">
        <v>688</v>
      </c>
      <c r="B3638" t="s">
        <v>472</v>
      </c>
      <c r="C3638" t="s">
        <v>220</v>
      </c>
      <c r="D3638" t="s">
        <v>203</v>
      </c>
      <c r="E3638" t="s">
        <v>269</v>
      </c>
      <c r="F3638" t="s">
        <v>420</v>
      </c>
      <c r="G3638" s="8" t="s">
        <v>421</v>
      </c>
      <c r="H3638" t="s">
        <v>312</v>
      </c>
      <c r="I3638" s="7">
        <v>1208646000</v>
      </c>
      <c r="L3638" s="7">
        <v>150910896000</v>
      </c>
      <c r="M3638" t="s">
        <v>458</v>
      </c>
    </row>
    <row r="3639" spans="1:13" x14ac:dyDescent="0.25">
      <c r="A3639" t="s">
        <v>689</v>
      </c>
      <c r="B3639" t="s">
        <v>473</v>
      </c>
      <c r="C3639" t="s">
        <v>225</v>
      </c>
      <c r="D3639" t="s">
        <v>366</v>
      </c>
      <c r="E3639" t="s">
        <v>270</v>
      </c>
      <c r="F3639" t="s">
        <v>420</v>
      </c>
      <c r="G3639" s="8" t="s">
        <v>421</v>
      </c>
      <c r="H3639" t="s">
        <v>312</v>
      </c>
      <c r="I3639" s="7">
        <v>0</v>
      </c>
      <c r="L3639" s="7">
        <v>3439632410</v>
      </c>
      <c r="M3639" t="s">
        <v>458</v>
      </c>
    </row>
    <row r="3640" spans="1:13" x14ac:dyDescent="0.25">
      <c r="A3640" t="s">
        <v>690</v>
      </c>
      <c r="B3640" t="s">
        <v>473</v>
      </c>
      <c r="C3640" t="s">
        <v>225</v>
      </c>
      <c r="D3640" t="s">
        <v>367</v>
      </c>
      <c r="E3640" t="s">
        <v>270</v>
      </c>
      <c r="F3640" t="s">
        <v>420</v>
      </c>
      <c r="G3640" s="8" t="s">
        <v>421</v>
      </c>
      <c r="H3640" t="s">
        <v>312</v>
      </c>
      <c r="I3640" s="7">
        <v>0</v>
      </c>
      <c r="L3640" s="7">
        <v>3601903742</v>
      </c>
      <c r="M3640" t="s">
        <v>458</v>
      </c>
    </row>
    <row r="3641" spans="1:13" x14ac:dyDescent="0.25">
      <c r="A3641" t="s">
        <v>691</v>
      </c>
      <c r="B3641" t="s">
        <v>473</v>
      </c>
      <c r="C3641" t="s">
        <v>225</v>
      </c>
      <c r="D3641" t="s">
        <v>373</v>
      </c>
      <c r="E3641" t="s">
        <v>270</v>
      </c>
      <c r="F3641" t="s">
        <v>420</v>
      </c>
      <c r="G3641" s="8" t="s">
        <v>421</v>
      </c>
      <c r="H3641" t="s">
        <v>312</v>
      </c>
      <c r="I3641" s="7">
        <v>0</v>
      </c>
      <c r="L3641" s="7">
        <v>2032897322</v>
      </c>
      <c r="M3641" t="s">
        <v>458</v>
      </c>
    </row>
    <row r="3642" spans="1:13" x14ac:dyDescent="0.25">
      <c r="A3642" t="s">
        <v>692</v>
      </c>
      <c r="B3642" t="s">
        <v>473</v>
      </c>
      <c r="C3642" t="s">
        <v>225</v>
      </c>
      <c r="D3642" t="s">
        <v>203</v>
      </c>
      <c r="E3642" t="s">
        <v>269</v>
      </c>
      <c r="F3642" t="s">
        <v>420</v>
      </c>
      <c r="G3642" s="8" t="s">
        <v>421</v>
      </c>
      <c r="H3642" t="s">
        <v>312</v>
      </c>
      <c r="I3642" s="7">
        <v>0</v>
      </c>
      <c r="L3642" s="7">
        <v>983182712065</v>
      </c>
      <c r="M3642" t="s">
        <v>458</v>
      </c>
    </row>
    <row r="3643" spans="1:13" x14ac:dyDescent="0.25">
      <c r="A3643" t="s">
        <v>693</v>
      </c>
      <c r="B3643" t="s">
        <v>474</v>
      </c>
      <c r="C3643" t="s">
        <v>226</v>
      </c>
      <c r="D3643" t="s">
        <v>227</v>
      </c>
      <c r="E3643" t="s">
        <v>270</v>
      </c>
      <c r="F3643" t="s">
        <v>420</v>
      </c>
      <c r="G3643" s="8" t="s">
        <v>421</v>
      </c>
      <c r="H3643" t="s">
        <v>312</v>
      </c>
      <c r="I3643" s="7">
        <v>0</v>
      </c>
      <c r="L3643" s="7">
        <v>1565286544</v>
      </c>
      <c r="M3643" t="s">
        <v>458</v>
      </c>
    </row>
    <row r="3644" spans="1:13" x14ac:dyDescent="0.25">
      <c r="A3644" t="s">
        <v>694</v>
      </c>
      <c r="B3644" t="s">
        <v>474</v>
      </c>
      <c r="C3644" t="s">
        <v>226</v>
      </c>
      <c r="D3644" t="s">
        <v>301</v>
      </c>
      <c r="E3644" t="s">
        <v>270</v>
      </c>
      <c r="F3644" t="s">
        <v>420</v>
      </c>
      <c r="G3644" s="8" t="s">
        <v>421</v>
      </c>
      <c r="H3644" t="s">
        <v>312</v>
      </c>
      <c r="I3644" s="7">
        <v>738417351</v>
      </c>
      <c r="L3644" s="7">
        <v>4154359457</v>
      </c>
      <c r="M3644" t="s">
        <v>458</v>
      </c>
    </row>
    <row r="3645" spans="1:13" x14ac:dyDescent="0.25">
      <c r="A3645" t="s">
        <v>695</v>
      </c>
      <c r="B3645" t="s">
        <v>474</v>
      </c>
      <c r="C3645" t="s">
        <v>226</v>
      </c>
      <c r="D3645" t="s">
        <v>229</v>
      </c>
      <c r="E3645" t="s">
        <v>270</v>
      </c>
      <c r="F3645" t="s">
        <v>420</v>
      </c>
      <c r="G3645" s="8" t="s">
        <v>421</v>
      </c>
      <c r="H3645" t="s">
        <v>312</v>
      </c>
      <c r="I3645" s="7">
        <v>0</v>
      </c>
      <c r="L3645" s="7">
        <v>4178737190</v>
      </c>
      <c r="M3645" t="s">
        <v>458</v>
      </c>
    </row>
    <row r="3646" spans="1:13" x14ac:dyDescent="0.25">
      <c r="A3646" t="s">
        <v>696</v>
      </c>
      <c r="B3646" t="s">
        <v>474</v>
      </c>
      <c r="C3646" t="s">
        <v>226</v>
      </c>
      <c r="D3646" t="s">
        <v>230</v>
      </c>
      <c r="E3646" t="s">
        <v>270</v>
      </c>
      <c r="F3646" t="s">
        <v>420</v>
      </c>
      <c r="G3646" s="8" t="s">
        <v>421</v>
      </c>
      <c r="H3646" t="s">
        <v>312</v>
      </c>
      <c r="I3646" s="7">
        <v>0</v>
      </c>
      <c r="L3646" s="7">
        <v>46078829939</v>
      </c>
      <c r="M3646" t="s">
        <v>458</v>
      </c>
    </row>
    <row r="3647" spans="1:13" x14ac:dyDescent="0.25">
      <c r="A3647" t="s">
        <v>697</v>
      </c>
      <c r="B3647" t="s">
        <v>474</v>
      </c>
      <c r="C3647" t="s">
        <v>226</v>
      </c>
      <c r="D3647" t="s">
        <v>231</v>
      </c>
      <c r="E3647" t="s">
        <v>270</v>
      </c>
      <c r="F3647" t="s">
        <v>420</v>
      </c>
      <c r="G3647" s="8" t="s">
        <v>421</v>
      </c>
      <c r="H3647" t="s">
        <v>312</v>
      </c>
      <c r="I3647" s="7">
        <v>0</v>
      </c>
      <c r="L3647" s="7">
        <v>733170416</v>
      </c>
      <c r="M3647" t="s">
        <v>458</v>
      </c>
    </row>
    <row r="3648" spans="1:13" x14ac:dyDescent="0.25">
      <c r="A3648" t="s">
        <v>698</v>
      </c>
      <c r="B3648" t="s">
        <v>474</v>
      </c>
      <c r="C3648" t="s">
        <v>226</v>
      </c>
      <c r="D3648" t="s">
        <v>232</v>
      </c>
      <c r="E3648" t="s">
        <v>270</v>
      </c>
      <c r="F3648" t="s">
        <v>420</v>
      </c>
      <c r="G3648" s="8" t="s">
        <v>421</v>
      </c>
      <c r="H3648" t="s">
        <v>312</v>
      </c>
      <c r="I3648" s="7">
        <v>255702618</v>
      </c>
      <c r="L3648" s="7">
        <v>4596812359</v>
      </c>
      <c r="M3648" t="s">
        <v>458</v>
      </c>
    </row>
    <row r="3649" spans="1:13" x14ac:dyDescent="0.25">
      <c r="A3649" t="s">
        <v>699</v>
      </c>
      <c r="B3649" t="s">
        <v>474</v>
      </c>
      <c r="C3649" t="s">
        <v>226</v>
      </c>
      <c r="D3649" t="s">
        <v>233</v>
      </c>
      <c r="E3649" t="s">
        <v>270</v>
      </c>
      <c r="F3649" t="s">
        <v>420</v>
      </c>
      <c r="G3649" s="8" t="s">
        <v>421</v>
      </c>
      <c r="H3649" t="s">
        <v>312</v>
      </c>
      <c r="I3649" s="7">
        <v>457197132</v>
      </c>
      <c r="L3649" s="7">
        <v>6739103718</v>
      </c>
      <c r="M3649" t="s">
        <v>458</v>
      </c>
    </row>
    <row r="3650" spans="1:13" x14ac:dyDescent="0.25">
      <c r="A3650" t="s">
        <v>700</v>
      </c>
      <c r="B3650" t="s">
        <v>474</v>
      </c>
      <c r="C3650" t="s">
        <v>226</v>
      </c>
      <c r="D3650" t="s">
        <v>234</v>
      </c>
      <c r="E3650" t="s">
        <v>270</v>
      </c>
      <c r="F3650" t="s">
        <v>420</v>
      </c>
      <c r="G3650" s="8" t="s">
        <v>421</v>
      </c>
      <c r="H3650" t="s">
        <v>312</v>
      </c>
      <c r="I3650" s="7">
        <v>570138141</v>
      </c>
      <c r="L3650" s="7">
        <v>8239367205</v>
      </c>
      <c r="M3650" t="s">
        <v>458</v>
      </c>
    </row>
    <row r="3651" spans="1:13" x14ac:dyDescent="0.25">
      <c r="A3651" t="s">
        <v>701</v>
      </c>
      <c r="B3651" t="s">
        <v>474</v>
      </c>
      <c r="C3651" t="s">
        <v>226</v>
      </c>
      <c r="D3651" t="s">
        <v>235</v>
      </c>
      <c r="E3651" t="s">
        <v>270</v>
      </c>
      <c r="F3651" t="s">
        <v>420</v>
      </c>
      <c r="G3651" s="8" t="s">
        <v>421</v>
      </c>
      <c r="H3651" t="s">
        <v>312</v>
      </c>
      <c r="I3651" s="7">
        <v>719627616</v>
      </c>
      <c r="L3651" s="7">
        <v>7955312120</v>
      </c>
      <c r="M3651" t="s">
        <v>458</v>
      </c>
    </row>
    <row r="3652" spans="1:13" x14ac:dyDescent="0.25">
      <c r="A3652" t="s">
        <v>702</v>
      </c>
      <c r="B3652" t="s">
        <v>474</v>
      </c>
      <c r="C3652" t="s">
        <v>226</v>
      </c>
      <c r="D3652" t="s">
        <v>570</v>
      </c>
      <c r="E3652" t="s">
        <v>270</v>
      </c>
      <c r="F3652" t="s">
        <v>420</v>
      </c>
      <c r="G3652" s="8" t="s">
        <v>421</v>
      </c>
      <c r="H3652" t="s">
        <v>312</v>
      </c>
      <c r="I3652" s="7">
        <v>5452291</v>
      </c>
      <c r="L3652" s="7">
        <v>186808058</v>
      </c>
      <c r="M3652" t="s">
        <v>458</v>
      </c>
    </row>
    <row r="3653" spans="1:13" x14ac:dyDescent="0.25">
      <c r="A3653" t="s">
        <v>703</v>
      </c>
      <c r="B3653" t="s">
        <v>475</v>
      </c>
      <c r="C3653" t="s">
        <v>236</v>
      </c>
      <c r="D3653" t="s">
        <v>628</v>
      </c>
      <c r="E3653" t="s">
        <v>270</v>
      </c>
      <c r="F3653" t="s">
        <v>420</v>
      </c>
      <c r="G3653" s="8" t="s">
        <v>421</v>
      </c>
      <c r="H3653" t="s">
        <v>312</v>
      </c>
      <c r="I3653" s="7">
        <v>585626978</v>
      </c>
      <c r="L3653" s="7">
        <v>33391986272</v>
      </c>
      <c r="M3653" t="s">
        <v>458</v>
      </c>
    </row>
    <row r="3654" spans="1:13" x14ac:dyDescent="0.25">
      <c r="A3654" t="s">
        <v>704</v>
      </c>
      <c r="B3654" t="s">
        <v>475</v>
      </c>
      <c r="C3654" t="s">
        <v>236</v>
      </c>
      <c r="D3654" t="s">
        <v>629</v>
      </c>
      <c r="E3654" t="s">
        <v>270</v>
      </c>
      <c r="F3654" t="s">
        <v>420</v>
      </c>
      <c r="G3654" s="8" t="s">
        <v>421</v>
      </c>
      <c r="H3654" t="s">
        <v>312</v>
      </c>
      <c r="I3654" s="7">
        <v>351654606</v>
      </c>
      <c r="L3654" s="7">
        <v>28433897982</v>
      </c>
      <c r="M3654" t="s">
        <v>458</v>
      </c>
    </row>
    <row r="3655" spans="1:13" x14ac:dyDescent="0.25">
      <c r="A3655" t="s">
        <v>705</v>
      </c>
      <c r="B3655" t="s">
        <v>475</v>
      </c>
      <c r="C3655" t="s">
        <v>236</v>
      </c>
      <c r="D3655" t="s">
        <v>630</v>
      </c>
      <c r="E3655" t="s">
        <v>270</v>
      </c>
      <c r="F3655" t="s">
        <v>420</v>
      </c>
      <c r="G3655" s="8" t="s">
        <v>421</v>
      </c>
      <c r="H3655" t="s">
        <v>312</v>
      </c>
      <c r="I3655" s="7">
        <v>779639467</v>
      </c>
      <c r="L3655" s="7">
        <v>41655996484</v>
      </c>
      <c r="M3655" t="s">
        <v>458</v>
      </c>
    </row>
    <row r="3656" spans="1:13" x14ac:dyDescent="0.25">
      <c r="A3656" t="s">
        <v>706</v>
      </c>
      <c r="B3656" t="s">
        <v>475</v>
      </c>
      <c r="C3656" t="s">
        <v>236</v>
      </c>
      <c r="D3656" t="s">
        <v>631</v>
      </c>
      <c r="E3656" t="s">
        <v>270</v>
      </c>
      <c r="F3656" t="s">
        <v>420</v>
      </c>
      <c r="G3656" s="8" t="s">
        <v>421</v>
      </c>
      <c r="H3656" t="s">
        <v>312</v>
      </c>
      <c r="I3656" s="7">
        <v>0</v>
      </c>
      <c r="L3656" s="7">
        <v>17683096128</v>
      </c>
      <c r="M3656" t="s">
        <v>458</v>
      </c>
    </row>
    <row r="3657" spans="1:13" x14ac:dyDescent="0.25">
      <c r="A3657" t="s">
        <v>707</v>
      </c>
      <c r="B3657" t="s">
        <v>475</v>
      </c>
      <c r="C3657" t="s">
        <v>236</v>
      </c>
      <c r="D3657" t="s">
        <v>632</v>
      </c>
      <c r="E3657" t="s">
        <v>269</v>
      </c>
      <c r="F3657" t="s">
        <v>420</v>
      </c>
      <c r="G3657" s="8" t="s">
        <v>421</v>
      </c>
      <c r="H3657" t="s">
        <v>312</v>
      </c>
      <c r="I3657" s="7">
        <v>559926552</v>
      </c>
      <c r="L3657" s="7">
        <v>38791266538</v>
      </c>
      <c r="M3657" t="s">
        <v>458</v>
      </c>
    </row>
    <row r="3658" spans="1:13" x14ac:dyDescent="0.25">
      <c r="A3658" t="s">
        <v>708</v>
      </c>
      <c r="B3658" t="s">
        <v>476</v>
      </c>
      <c r="C3658" t="s">
        <v>237</v>
      </c>
      <c r="D3658" t="s">
        <v>242</v>
      </c>
      <c r="E3658" t="s">
        <v>270</v>
      </c>
      <c r="F3658" t="s">
        <v>420</v>
      </c>
      <c r="G3658" s="8" t="s">
        <v>421</v>
      </c>
      <c r="H3658" t="s">
        <v>312</v>
      </c>
      <c r="I3658" s="7">
        <v>18550804</v>
      </c>
      <c r="L3658" s="7">
        <v>77422761</v>
      </c>
      <c r="M3658" t="s">
        <v>458</v>
      </c>
    </row>
    <row r="3659" spans="1:13" x14ac:dyDescent="0.25">
      <c r="A3659" t="s">
        <v>709</v>
      </c>
      <c r="B3659" t="s">
        <v>476</v>
      </c>
      <c r="C3659" t="s">
        <v>237</v>
      </c>
      <c r="D3659" t="s">
        <v>228</v>
      </c>
      <c r="E3659" t="s">
        <v>270</v>
      </c>
      <c r="F3659" t="s">
        <v>420</v>
      </c>
      <c r="G3659" s="8" t="s">
        <v>421</v>
      </c>
      <c r="H3659" t="s">
        <v>312</v>
      </c>
      <c r="I3659" s="7">
        <v>0</v>
      </c>
      <c r="L3659" s="7">
        <v>2672173342</v>
      </c>
      <c r="M3659" t="s">
        <v>458</v>
      </c>
    </row>
    <row r="3660" spans="1:13" x14ac:dyDescent="0.25">
      <c r="A3660" t="s">
        <v>710</v>
      </c>
      <c r="B3660" t="s">
        <v>476</v>
      </c>
      <c r="C3660" t="s">
        <v>237</v>
      </c>
      <c r="D3660" t="s">
        <v>464</v>
      </c>
      <c r="E3660" t="s">
        <v>270</v>
      </c>
      <c r="F3660" t="s">
        <v>420</v>
      </c>
      <c r="G3660" s="8" t="s">
        <v>421</v>
      </c>
      <c r="H3660" t="s">
        <v>312</v>
      </c>
      <c r="I3660" s="7">
        <v>0</v>
      </c>
      <c r="L3660" s="7">
        <v>1120256617</v>
      </c>
      <c r="M3660" t="s">
        <v>458</v>
      </c>
    </row>
    <row r="3661" spans="1:13" x14ac:dyDescent="0.25">
      <c r="A3661" t="s">
        <v>711</v>
      </c>
      <c r="B3661" t="s">
        <v>476</v>
      </c>
      <c r="C3661" t="s">
        <v>237</v>
      </c>
      <c r="D3661" t="s">
        <v>238</v>
      </c>
      <c r="E3661" t="s">
        <v>270</v>
      </c>
      <c r="F3661" t="s">
        <v>420</v>
      </c>
      <c r="G3661" s="8" t="s">
        <v>421</v>
      </c>
      <c r="H3661" t="s">
        <v>312</v>
      </c>
      <c r="I3661" s="7">
        <v>0</v>
      </c>
      <c r="L3661" s="7">
        <v>858542993</v>
      </c>
      <c r="M3661" t="s">
        <v>458</v>
      </c>
    </row>
    <row r="3662" spans="1:13" x14ac:dyDescent="0.25">
      <c r="A3662" t="s">
        <v>712</v>
      </c>
      <c r="B3662" t="s">
        <v>476</v>
      </c>
      <c r="C3662" t="s">
        <v>237</v>
      </c>
      <c r="D3662" t="s">
        <v>239</v>
      </c>
      <c r="E3662" t="s">
        <v>270</v>
      </c>
      <c r="F3662" t="s">
        <v>420</v>
      </c>
      <c r="G3662" s="8" t="s">
        <v>421</v>
      </c>
      <c r="H3662" t="s">
        <v>312</v>
      </c>
      <c r="I3662" s="7">
        <v>31250547</v>
      </c>
      <c r="L3662" s="7">
        <v>857579764</v>
      </c>
      <c r="M3662" t="s">
        <v>458</v>
      </c>
    </row>
    <row r="3663" spans="1:13" x14ac:dyDescent="0.25">
      <c r="A3663" t="s">
        <v>713</v>
      </c>
      <c r="B3663" t="s">
        <v>476</v>
      </c>
      <c r="C3663" t="s">
        <v>237</v>
      </c>
      <c r="D3663" t="s">
        <v>240</v>
      </c>
      <c r="E3663" t="s">
        <v>270</v>
      </c>
      <c r="F3663" t="s">
        <v>420</v>
      </c>
      <c r="G3663" s="8" t="s">
        <v>421</v>
      </c>
      <c r="H3663" t="s">
        <v>312</v>
      </c>
      <c r="I3663" s="7">
        <v>8969636</v>
      </c>
      <c r="L3663" s="7">
        <v>93471759</v>
      </c>
      <c r="M3663" t="s">
        <v>458</v>
      </c>
    </row>
    <row r="3664" spans="1:13" x14ac:dyDescent="0.25">
      <c r="A3664" t="s">
        <v>714</v>
      </c>
      <c r="B3664" t="s">
        <v>476</v>
      </c>
      <c r="C3664" t="s">
        <v>237</v>
      </c>
      <c r="D3664" t="s">
        <v>241</v>
      </c>
      <c r="E3664" t="s">
        <v>270</v>
      </c>
      <c r="F3664" t="s">
        <v>420</v>
      </c>
      <c r="G3664" s="8" t="s">
        <v>421</v>
      </c>
      <c r="H3664" t="s">
        <v>312</v>
      </c>
      <c r="I3664" s="7">
        <v>12209296</v>
      </c>
      <c r="L3664" s="7">
        <v>53446428</v>
      </c>
      <c r="M3664" t="s">
        <v>458</v>
      </c>
    </row>
    <row r="3665" spans="1:13" x14ac:dyDescent="0.25">
      <c r="A3665" t="s">
        <v>715</v>
      </c>
      <c r="B3665" t="s">
        <v>477</v>
      </c>
      <c r="C3665" t="s">
        <v>243</v>
      </c>
      <c r="D3665" t="s">
        <v>378</v>
      </c>
      <c r="E3665" t="s">
        <v>270</v>
      </c>
      <c r="F3665" t="s">
        <v>420</v>
      </c>
      <c r="G3665" s="8" t="s">
        <v>421</v>
      </c>
      <c r="H3665" t="s">
        <v>312</v>
      </c>
      <c r="I3665" s="7">
        <v>0</v>
      </c>
      <c r="L3665" s="7">
        <v>3795039921</v>
      </c>
      <c r="M3665" t="s">
        <v>458</v>
      </c>
    </row>
    <row r="3666" spans="1:13" x14ac:dyDescent="0.25">
      <c r="A3666" t="s">
        <v>716</v>
      </c>
      <c r="B3666" t="s">
        <v>477</v>
      </c>
      <c r="C3666" t="s">
        <v>243</v>
      </c>
      <c r="D3666" t="s">
        <v>360</v>
      </c>
      <c r="E3666" t="s">
        <v>270</v>
      </c>
      <c r="F3666" t="s">
        <v>420</v>
      </c>
      <c r="G3666" s="8" t="s">
        <v>421</v>
      </c>
      <c r="H3666" t="s">
        <v>312</v>
      </c>
      <c r="I3666" s="7">
        <v>0</v>
      </c>
      <c r="L3666" s="7">
        <v>4697527012</v>
      </c>
      <c r="M3666" t="s">
        <v>458</v>
      </c>
    </row>
    <row r="3667" spans="1:13" x14ac:dyDescent="0.25">
      <c r="A3667" t="s">
        <v>717</v>
      </c>
      <c r="B3667" t="s">
        <v>477</v>
      </c>
      <c r="C3667" t="s">
        <v>243</v>
      </c>
      <c r="D3667" t="s">
        <v>581</v>
      </c>
      <c r="E3667" t="s">
        <v>270</v>
      </c>
      <c r="F3667" t="s">
        <v>420</v>
      </c>
      <c r="G3667" s="8" t="s">
        <v>421</v>
      </c>
      <c r="H3667" t="s">
        <v>312</v>
      </c>
      <c r="I3667" s="7">
        <v>0</v>
      </c>
      <c r="L3667" s="7">
        <v>89940181951</v>
      </c>
      <c r="M3667" t="s">
        <v>458</v>
      </c>
    </row>
    <row r="3668" spans="1:13" x14ac:dyDescent="0.25">
      <c r="A3668" t="s">
        <v>718</v>
      </c>
      <c r="B3668" t="s">
        <v>246</v>
      </c>
      <c r="C3668" t="s">
        <v>246</v>
      </c>
      <c r="D3668" t="s">
        <v>203</v>
      </c>
      <c r="E3668" t="s">
        <v>269</v>
      </c>
      <c r="F3668" t="s">
        <v>420</v>
      </c>
      <c r="G3668" s="8" t="s">
        <v>421</v>
      </c>
      <c r="H3668" t="s">
        <v>312</v>
      </c>
      <c r="I3668" s="7">
        <v>1114838474</v>
      </c>
      <c r="L3668" s="7">
        <v>42773601120</v>
      </c>
      <c r="M3668" t="s">
        <v>458</v>
      </c>
    </row>
    <row r="3669" spans="1:13" x14ac:dyDescent="0.25">
      <c r="A3669" t="s">
        <v>719</v>
      </c>
      <c r="B3669" t="s">
        <v>478</v>
      </c>
      <c r="C3669" t="s">
        <v>244</v>
      </c>
      <c r="D3669" t="s">
        <v>245</v>
      </c>
      <c r="E3669" t="s">
        <v>269</v>
      </c>
      <c r="F3669" t="s">
        <v>420</v>
      </c>
      <c r="G3669" s="8" t="s">
        <v>421</v>
      </c>
      <c r="H3669" t="s">
        <v>312</v>
      </c>
      <c r="I3669" s="7">
        <v>3965239000</v>
      </c>
      <c r="L3669" s="7">
        <v>69558139000</v>
      </c>
      <c r="M3669" t="s">
        <v>458</v>
      </c>
    </row>
    <row r="3670" spans="1:13" x14ac:dyDescent="0.25">
      <c r="A3670" t="s">
        <v>720</v>
      </c>
      <c r="B3670" t="s">
        <v>478</v>
      </c>
      <c r="C3670" t="s">
        <v>244</v>
      </c>
      <c r="D3670" t="s">
        <v>460</v>
      </c>
      <c r="E3670" t="s">
        <v>269</v>
      </c>
      <c r="F3670" t="s">
        <v>420</v>
      </c>
      <c r="G3670" s="8" t="s">
        <v>421</v>
      </c>
      <c r="H3670" t="s">
        <v>312</v>
      </c>
      <c r="I3670" s="7">
        <v>1128371000</v>
      </c>
      <c r="L3670" s="7">
        <v>40918920000</v>
      </c>
      <c r="M3670" t="s">
        <v>458</v>
      </c>
    </row>
    <row r="3671" spans="1:13" x14ac:dyDescent="0.25">
      <c r="A3671" t="s">
        <v>721</v>
      </c>
      <c r="B3671" t="s">
        <v>479</v>
      </c>
      <c r="C3671" t="s">
        <v>247</v>
      </c>
      <c r="D3671" t="s">
        <v>203</v>
      </c>
      <c r="E3671" t="s">
        <v>269</v>
      </c>
      <c r="F3671" t="s">
        <v>420</v>
      </c>
      <c r="G3671" s="8" t="s">
        <v>421</v>
      </c>
      <c r="H3671" t="s">
        <v>312</v>
      </c>
      <c r="I3671" s="7">
        <v>679933000</v>
      </c>
      <c r="L3671" s="7">
        <v>20401799000</v>
      </c>
      <c r="M3671" t="s">
        <v>458</v>
      </c>
    </row>
    <row r="3672" spans="1:13" x14ac:dyDescent="0.25">
      <c r="A3672" t="s">
        <v>722</v>
      </c>
      <c r="B3672" t="s">
        <v>480</v>
      </c>
      <c r="C3672" t="s">
        <v>268</v>
      </c>
      <c r="D3672" t="s">
        <v>203</v>
      </c>
      <c r="E3672" t="s">
        <v>269</v>
      </c>
      <c r="F3672" t="s">
        <v>420</v>
      </c>
      <c r="G3672" s="8" t="s">
        <v>421</v>
      </c>
      <c r="H3672" t="s">
        <v>312</v>
      </c>
      <c r="I3672" s="7">
        <v>654878577</v>
      </c>
      <c r="L3672" s="7">
        <v>14029578005</v>
      </c>
      <c r="M3672" t="s">
        <v>458</v>
      </c>
    </row>
    <row r="3673" spans="1:13" x14ac:dyDescent="0.25">
      <c r="A3673" t="s">
        <v>723</v>
      </c>
      <c r="B3673" t="s">
        <v>481</v>
      </c>
      <c r="C3673" t="s">
        <v>248</v>
      </c>
      <c r="D3673" t="s">
        <v>203</v>
      </c>
      <c r="E3673" t="s">
        <v>269</v>
      </c>
      <c r="F3673" t="s">
        <v>420</v>
      </c>
      <c r="G3673" s="8" t="s">
        <v>421</v>
      </c>
      <c r="H3673" t="s">
        <v>312</v>
      </c>
      <c r="I3673" s="7">
        <v>566933000</v>
      </c>
      <c r="L3673" s="7">
        <v>24360197000</v>
      </c>
      <c r="M3673" t="s">
        <v>458</v>
      </c>
    </row>
    <row r="3674" spans="1:13" x14ac:dyDescent="0.25">
      <c r="A3674" t="s">
        <v>724</v>
      </c>
      <c r="B3674" t="s">
        <v>482</v>
      </c>
      <c r="C3674" t="s">
        <v>249</v>
      </c>
      <c r="D3674" t="s">
        <v>203</v>
      </c>
      <c r="E3674" t="s">
        <v>269</v>
      </c>
      <c r="F3674" t="s">
        <v>420</v>
      </c>
      <c r="G3674" s="8" t="s">
        <v>421</v>
      </c>
      <c r="H3674" t="s">
        <v>312</v>
      </c>
      <c r="I3674" s="7">
        <v>183076881</v>
      </c>
      <c r="L3674" s="7">
        <v>91622025169</v>
      </c>
      <c r="M3674" t="s">
        <v>458</v>
      </c>
    </row>
    <row r="3675" spans="1:13" x14ac:dyDescent="0.25">
      <c r="A3675" t="s">
        <v>725</v>
      </c>
      <c r="B3675" t="s">
        <v>330</v>
      </c>
      <c r="C3675" t="s">
        <v>250</v>
      </c>
      <c r="D3675" t="s">
        <v>252</v>
      </c>
      <c r="E3675" t="s">
        <v>270</v>
      </c>
      <c r="F3675" t="s">
        <v>420</v>
      </c>
      <c r="G3675" s="8" t="s">
        <v>421</v>
      </c>
      <c r="H3675" t="s">
        <v>312</v>
      </c>
      <c r="I3675" s="7">
        <v>2207692186</v>
      </c>
      <c r="L3675" s="7">
        <v>10772268571</v>
      </c>
      <c r="M3675" t="s">
        <v>458</v>
      </c>
    </row>
    <row r="3676" spans="1:13" x14ac:dyDescent="0.25">
      <c r="A3676" t="s">
        <v>726</v>
      </c>
      <c r="B3676" t="s">
        <v>330</v>
      </c>
      <c r="C3676" t="s">
        <v>250</v>
      </c>
      <c r="D3676" t="s">
        <v>253</v>
      </c>
      <c r="E3676" t="s">
        <v>270</v>
      </c>
      <c r="F3676" t="s">
        <v>420</v>
      </c>
      <c r="G3676" s="8" t="s">
        <v>421</v>
      </c>
      <c r="H3676" t="s">
        <v>312</v>
      </c>
      <c r="I3676" s="7">
        <v>965386491</v>
      </c>
      <c r="L3676" s="7">
        <v>3480752374</v>
      </c>
      <c r="M3676" t="s">
        <v>458</v>
      </c>
    </row>
    <row r="3677" spans="1:13" x14ac:dyDescent="0.25">
      <c r="A3677" t="s">
        <v>727</v>
      </c>
      <c r="B3677" t="s">
        <v>330</v>
      </c>
      <c r="C3677" t="s">
        <v>250</v>
      </c>
      <c r="D3677" t="s">
        <v>254</v>
      </c>
      <c r="E3677" t="s">
        <v>270</v>
      </c>
      <c r="F3677" t="s">
        <v>420</v>
      </c>
      <c r="G3677" s="8" t="s">
        <v>421</v>
      </c>
      <c r="H3677" t="s">
        <v>312</v>
      </c>
      <c r="I3677" s="7">
        <v>0</v>
      </c>
      <c r="L3677" s="7">
        <v>13604302435</v>
      </c>
      <c r="M3677" t="s">
        <v>458</v>
      </c>
    </row>
    <row r="3678" spans="1:13" x14ac:dyDescent="0.25">
      <c r="A3678" t="s">
        <v>728</v>
      </c>
      <c r="B3678" t="s">
        <v>330</v>
      </c>
      <c r="C3678" t="s">
        <v>250</v>
      </c>
      <c r="D3678" t="s">
        <v>633</v>
      </c>
      <c r="E3678" t="s">
        <v>269</v>
      </c>
      <c r="F3678" t="s">
        <v>420</v>
      </c>
      <c r="G3678" s="8" t="s">
        <v>421</v>
      </c>
      <c r="H3678" t="s">
        <v>312</v>
      </c>
      <c r="I3678" s="7">
        <v>7733308090</v>
      </c>
      <c r="L3678" s="7">
        <v>1140113184125</v>
      </c>
      <c r="M3678" t="s">
        <v>458</v>
      </c>
    </row>
    <row r="3679" spans="1:13" x14ac:dyDescent="0.25">
      <c r="A3679" t="s">
        <v>729</v>
      </c>
      <c r="B3679" t="s">
        <v>330</v>
      </c>
      <c r="C3679" t="s">
        <v>250</v>
      </c>
      <c r="D3679" t="s">
        <v>634</v>
      </c>
      <c r="E3679" t="s">
        <v>269</v>
      </c>
      <c r="F3679" t="s">
        <v>420</v>
      </c>
      <c r="G3679" s="8" t="s">
        <v>421</v>
      </c>
      <c r="H3679" t="s">
        <v>312</v>
      </c>
      <c r="I3679" s="7">
        <v>548519690</v>
      </c>
      <c r="L3679" s="7">
        <v>237174933919</v>
      </c>
      <c r="M3679" t="s">
        <v>458</v>
      </c>
    </row>
    <row r="3680" spans="1:13" x14ac:dyDescent="0.25">
      <c r="A3680" t="s">
        <v>730</v>
      </c>
      <c r="B3680" t="s">
        <v>330</v>
      </c>
      <c r="C3680" t="s">
        <v>250</v>
      </c>
      <c r="D3680" t="s">
        <v>599</v>
      </c>
      <c r="E3680" t="s">
        <v>270</v>
      </c>
      <c r="F3680" t="s">
        <v>420</v>
      </c>
      <c r="G3680" s="8" t="s">
        <v>421</v>
      </c>
      <c r="H3680" t="s">
        <v>312</v>
      </c>
      <c r="I3680" s="7">
        <v>5685673</v>
      </c>
      <c r="L3680" s="7">
        <v>49186447</v>
      </c>
      <c r="M3680" t="s">
        <v>458</v>
      </c>
    </row>
    <row r="3681" spans="1:13" x14ac:dyDescent="0.25">
      <c r="A3681" t="s">
        <v>731</v>
      </c>
      <c r="B3681" t="s">
        <v>483</v>
      </c>
      <c r="C3681" t="s">
        <v>255</v>
      </c>
      <c r="D3681" t="s">
        <v>205</v>
      </c>
      <c r="E3681" t="s">
        <v>270</v>
      </c>
      <c r="F3681" t="s">
        <v>420</v>
      </c>
      <c r="G3681" s="8" t="s">
        <v>421</v>
      </c>
      <c r="H3681" t="s">
        <v>312</v>
      </c>
      <c r="I3681" s="7">
        <v>110028213</v>
      </c>
      <c r="L3681" s="7">
        <v>6917962126</v>
      </c>
      <c r="M3681" t="s">
        <v>458</v>
      </c>
    </row>
    <row r="3682" spans="1:13" x14ac:dyDescent="0.25">
      <c r="A3682" t="s">
        <v>732</v>
      </c>
      <c r="B3682" t="s">
        <v>483</v>
      </c>
      <c r="C3682" t="s">
        <v>255</v>
      </c>
      <c r="D3682" t="s">
        <v>203</v>
      </c>
      <c r="E3682" t="s">
        <v>269</v>
      </c>
      <c r="F3682" t="s">
        <v>420</v>
      </c>
      <c r="G3682" s="8" t="s">
        <v>421</v>
      </c>
      <c r="H3682" t="s">
        <v>312</v>
      </c>
      <c r="I3682" s="7">
        <v>35828238</v>
      </c>
      <c r="L3682" s="7">
        <v>2428869723</v>
      </c>
      <c r="M3682" t="s">
        <v>458</v>
      </c>
    </row>
    <row r="3683" spans="1:13" x14ac:dyDescent="0.25">
      <c r="A3683" t="s">
        <v>733</v>
      </c>
      <c r="B3683" t="s">
        <v>636</v>
      </c>
      <c r="C3683" t="s">
        <v>635</v>
      </c>
      <c r="D3683" t="s">
        <v>304</v>
      </c>
      <c r="E3683" t="s">
        <v>270</v>
      </c>
      <c r="F3683" t="s">
        <v>420</v>
      </c>
      <c r="G3683" s="8" t="s">
        <v>421</v>
      </c>
      <c r="H3683" t="s">
        <v>312</v>
      </c>
      <c r="I3683" s="7">
        <v>274712025</v>
      </c>
      <c r="L3683" s="7">
        <v>4565783313</v>
      </c>
      <c r="M3683" t="s">
        <v>458</v>
      </c>
    </row>
    <row r="3684" spans="1:13" x14ac:dyDescent="0.25">
      <c r="A3684" t="s">
        <v>734</v>
      </c>
      <c r="B3684" t="s">
        <v>636</v>
      </c>
      <c r="C3684" t="s">
        <v>635</v>
      </c>
      <c r="D3684" t="s">
        <v>303</v>
      </c>
      <c r="E3684" t="s">
        <v>270</v>
      </c>
      <c r="F3684" t="s">
        <v>420</v>
      </c>
      <c r="G3684" s="8" t="s">
        <v>421</v>
      </c>
      <c r="H3684" t="s">
        <v>312</v>
      </c>
      <c r="I3684" s="7">
        <v>241980275</v>
      </c>
      <c r="L3684" s="7">
        <v>3476303006</v>
      </c>
      <c r="M3684" t="s">
        <v>458</v>
      </c>
    </row>
    <row r="3685" spans="1:13" x14ac:dyDescent="0.25">
      <c r="A3685" t="s">
        <v>735</v>
      </c>
      <c r="B3685" t="s">
        <v>636</v>
      </c>
      <c r="C3685" t="s">
        <v>635</v>
      </c>
      <c r="D3685" t="s">
        <v>302</v>
      </c>
      <c r="E3685" t="s">
        <v>270</v>
      </c>
      <c r="F3685" t="s">
        <v>420</v>
      </c>
      <c r="G3685" s="8" t="s">
        <v>421</v>
      </c>
      <c r="H3685" t="s">
        <v>312</v>
      </c>
      <c r="I3685" s="7">
        <v>283454050</v>
      </c>
      <c r="L3685" s="7">
        <v>2100767205</v>
      </c>
      <c r="M3685" t="s">
        <v>458</v>
      </c>
    </row>
    <row r="3686" spans="1:13" x14ac:dyDescent="0.25">
      <c r="A3686" t="s">
        <v>736</v>
      </c>
      <c r="B3686" t="s">
        <v>636</v>
      </c>
      <c r="C3686" t="s">
        <v>635</v>
      </c>
      <c r="D3686" t="s">
        <v>205</v>
      </c>
      <c r="E3686" t="s">
        <v>270</v>
      </c>
      <c r="F3686" t="s">
        <v>420</v>
      </c>
      <c r="G3686" s="8" t="s">
        <v>421</v>
      </c>
      <c r="H3686" t="s">
        <v>312</v>
      </c>
      <c r="I3686" s="7">
        <v>33661098</v>
      </c>
      <c r="L3686" s="7">
        <v>20886055390</v>
      </c>
      <c r="M3686" t="s">
        <v>458</v>
      </c>
    </row>
    <row r="3687" spans="1:13" x14ac:dyDescent="0.25">
      <c r="A3687" t="s">
        <v>737</v>
      </c>
      <c r="B3687" t="s">
        <v>636</v>
      </c>
      <c r="C3687" t="s">
        <v>635</v>
      </c>
      <c r="D3687" t="s">
        <v>203</v>
      </c>
      <c r="E3687" t="s">
        <v>269</v>
      </c>
      <c r="F3687" t="s">
        <v>420</v>
      </c>
      <c r="G3687" s="8" t="s">
        <v>421</v>
      </c>
      <c r="H3687" t="s">
        <v>312</v>
      </c>
      <c r="I3687" s="7">
        <v>2025031001</v>
      </c>
      <c r="L3687" s="7">
        <v>1256491994424</v>
      </c>
      <c r="M3687" t="s">
        <v>458</v>
      </c>
    </row>
    <row r="3688" spans="1:13" x14ac:dyDescent="0.25">
      <c r="A3688" t="s">
        <v>738</v>
      </c>
      <c r="B3688" t="s">
        <v>484</v>
      </c>
      <c r="C3688" t="s">
        <v>256</v>
      </c>
      <c r="D3688" t="s">
        <v>208</v>
      </c>
      <c r="E3688" t="s">
        <v>270</v>
      </c>
      <c r="F3688" t="s">
        <v>420</v>
      </c>
      <c r="G3688" s="8" t="s">
        <v>421</v>
      </c>
      <c r="H3688" t="s">
        <v>312</v>
      </c>
      <c r="I3688" s="7">
        <v>0</v>
      </c>
      <c r="L3688" s="7">
        <v>429346911</v>
      </c>
      <c r="M3688" t="s">
        <v>458</v>
      </c>
    </row>
    <row r="3689" spans="1:13" x14ac:dyDescent="0.25">
      <c r="A3689" t="s">
        <v>739</v>
      </c>
      <c r="B3689" t="s">
        <v>484</v>
      </c>
      <c r="C3689" t="s">
        <v>256</v>
      </c>
      <c r="D3689" t="s">
        <v>209</v>
      </c>
      <c r="E3689" t="s">
        <v>270</v>
      </c>
      <c r="F3689" t="s">
        <v>420</v>
      </c>
      <c r="G3689" s="8" t="s">
        <v>421</v>
      </c>
      <c r="H3689" t="s">
        <v>312</v>
      </c>
      <c r="I3689" s="7">
        <v>0</v>
      </c>
      <c r="L3689" s="7">
        <v>630379359</v>
      </c>
      <c r="M3689" t="s">
        <v>458</v>
      </c>
    </row>
    <row r="3690" spans="1:13" x14ac:dyDescent="0.25">
      <c r="A3690" t="s">
        <v>740</v>
      </c>
      <c r="B3690" t="s">
        <v>484</v>
      </c>
      <c r="C3690" t="s">
        <v>256</v>
      </c>
      <c r="D3690" t="s">
        <v>203</v>
      </c>
      <c r="E3690" t="s">
        <v>269</v>
      </c>
      <c r="F3690" t="s">
        <v>420</v>
      </c>
      <c r="G3690" s="8" t="s">
        <v>421</v>
      </c>
      <c r="H3690" t="s">
        <v>312</v>
      </c>
      <c r="I3690" s="7">
        <v>0</v>
      </c>
      <c r="L3690" s="7">
        <v>88224453830</v>
      </c>
      <c r="M3690" t="s">
        <v>458</v>
      </c>
    </row>
    <row r="3691" spans="1:13" x14ac:dyDescent="0.25">
      <c r="A3691" t="s">
        <v>741</v>
      </c>
      <c r="B3691" t="s">
        <v>485</v>
      </c>
      <c r="C3691" t="s">
        <v>257</v>
      </c>
      <c r="D3691" t="s">
        <v>258</v>
      </c>
      <c r="E3691" t="s">
        <v>270</v>
      </c>
      <c r="F3691" t="s">
        <v>420</v>
      </c>
      <c r="G3691" s="8" t="s">
        <v>421</v>
      </c>
      <c r="H3691" t="s">
        <v>312</v>
      </c>
      <c r="I3691" s="7">
        <v>0</v>
      </c>
      <c r="L3691" s="7">
        <v>2398957441</v>
      </c>
      <c r="M3691" t="s">
        <v>458</v>
      </c>
    </row>
    <row r="3692" spans="1:13" x14ac:dyDescent="0.25">
      <c r="A3692" t="s">
        <v>742</v>
      </c>
      <c r="B3692" t="s">
        <v>485</v>
      </c>
      <c r="C3692" t="s">
        <v>257</v>
      </c>
      <c r="D3692" t="s">
        <v>259</v>
      </c>
      <c r="E3692" t="s">
        <v>270</v>
      </c>
      <c r="F3692" t="s">
        <v>420</v>
      </c>
      <c r="G3692" s="8" t="s">
        <v>421</v>
      </c>
      <c r="H3692" t="s">
        <v>312</v>
      </c>
      <c r="I3692" s="7">
        <v>17123925</v>
      </c>
      <c r="L3692" s="7">
        <v>87556207</v>
      </c>
      <c r="M3692" t="s">
        <v>458</v>
      </c>
    </row>
    <row r="3693" spans="1:13" x14ac:dyDescent="0.25">
      <c r="A3693" t="s">
        <v>743</v>
      </c>
      <c r="B3693" t="s">
        <v>485</v>
      </c>
      <c r="C3693" t="s">
        <v>257</v>
      </c>
      <c r="D3693" t="s">
        <v>260</v>
      </c>
      <c r="E3693" t="s">
        <v>270</v>
      </c>
      <c r="F3693" t="s">
        <v>420</v>
      </c>
      <c r="G3693" s="8" t="s">
        <v>421</v>
      </c>
      <c r="H3693" t="s">
        <v>312</v>
      </c>
      <c r="I3693" s="7">
        <v>35013718</v>
      </c>
      <c r="L3693" s="7">
        <v>145097351</v>
      </c>
      <c r="M3693" t="s">
        <v>458</v>
      </c>
    </row>
    <row r="3694" spans="1:13" x14ac:dyDescent="0.25">
      <c r="A3694" t="s">
        <v>744</v>
      </c>
      <c r="B3694" t="s">
        <v>485</v>
      </c>
      <c r="C3694" t="s">
        <v>257</v>
      </c>
      <c r="D3694" t="s">
        <v>261</v>
      </c>
      <c r="E3694" t="s">
        <v>270</v>
      </c>
      <c r="F3694" t="s">
        <v>420</v>
      </c>
      <c r="G3694" s="8" t="s">
        <v>421</v>
      </c>
      <c r="H3694" t="s">
        <v>312</v>
      </c>
      <c r="I3694" s="7">
        <v>26928846</v>
      </c>
      <c r="L3694" s="7">
        <v>88988160</v>
      </c>
      <c r="M3694" t="s">
        <v>458</v>
      </c>
    </row>
    <row r="3695" spans="1:13" x14ac:dyDescent="0.25">
      <c r="A3695" t="s">
        <v>745</v>
      </c>
      <c r="B3695" t="s">
        <v>486</v>
      </c>
      <c r="C3695" t="s">
        <v>262</v>
      </c>
      <c r="D3695" t="s">
        <v>263</v>
      </c>
      <c r="E3695" t="s">
        <v>270</v>
      </c>
      <c r="F3695" t="s">
        <v>420</v>
      </c>
      <c r="G3695" s="8" t="s">
        <v>421</v>
      </c>
      <c r="H3695" t="s">
        <v>312</v>
      </c>
      <c r="I3695" s="7">
        <v>0</v>
      </c>
      <c r="L3695" s="7">
        <v>27282552000</v>
      </c>
      <c r="M3695" t="s">
        <v>458</v>
      </c>
    </row>
    <row r="3696" spans="1:13" x14ac:dyDescent="0.25">
      <c r="A3696" t="s">
        <v>746</v>
      </c>
      <c r="B3696" t="s">
        <v>486</v>
      </c>
      <c r="C3696" t="s">
        <v>262</v>
      </c>
      <c r="D3696" t="s">
        <v>264</v>
      </c>
      <c r="E3696" t="s">
        <v>270</v>
      </c>
      <c r="F3696" t="s">
        <v>420</v>
      </c>
      <c r="G3696" s="8" t="s">
        <v>421</v>
      </c>
      <c r="H3696" t="s">
        <v>312</v>
      </c>
      <c r="I3696" s="7">
        <v>0</v>
      </c>
      <c r="L3696" s="7">
        <v>5427913000</v>
      </c>
      <c r="M3696" t="s">
        <v>458</v>
      </c>
    </row>
    <row r="3697" spans="1:13" x14ac:dyDescent="0.25">
      <c r="A3697" t="s">
        <v>747</v>
      </c>
      <c r="B3697" t="s">
        <v>486</v>
      </c>
      <c r="C3697" t="s">
        <v>262</v>
      </c>
      <c r="D3697" t="s">
        <v>265</v>
      </c>
      <c r="E3697" t="s">
        <v>270</v>
      </c>
      <c r="F3697" t="s">
        <v>420</v>
      </c>
      <c r="G3697" s="8" t="s">
        <v>421</v>
      </c>
      <c r="H3697" t="s">
        <v>312</v>
      </c>
      <c r="I3697" s="7">
        <v>0</v>
      </c>
      <c r="L3697" s="7">
        <v>950652000</v>
      </c>
      <c r="M3697" t="s">
        <v>458</v>
      </c>
    </row>
    <row r="3698" spans="1:13" x14ac:dyDescent="0.25">
      <c r="A3698" t="s">
        <v>748</v>
      </c>
      <c r="B3698" t="s">
        <v>486</v>
      </c>
      <c r="C3698" t="s">
        <v>262</v>
      </c>
      <c r="D3698" t="s">
        <v>203</v>
      </c>
      <c r="E3698" t="s">
        <v>269</v>
      </c>
      <c r="F3698" t="s">
        <v>420</v>
      </c>
      <c r="G3698" s="8" t="s">
        <v>421</v>
      </c>
      <c r="H3698" t="s">
        <v>312</v>
      </c>
      <c r="I3698" s="7">
        <v>1336337652</v>
      </c>
      <c r="L3698" s="7">
        <v>134097058000</v>
      </c>
      <c r="M3698" t="s">
        <v>458</v>
      </c>
    </row>
    <row r="3699" spans="1:13" x14ac:dyDescent="0.25">
      <c r="A3699" t="s">
        <v>749</v>
      </c>
      <c r="B3699" t="s">
        <v>332</v>
      </c>
      <c r="C3699" t="s">
        <v>266</v>
      </c>
      <c r="D3699" t="s">
        <v>267</v>
      </c>
      <c r="E3699" t="s">
        <v>270</v>
      </c>
      <c r="F3699" t="s">
        <v>420</v>
      </c>
      <c r="G3699" s="8" t="s">
        <v>421</v>
      </c>
      <c r="H3699" t="s">
        <v>312</v>
      </c>
      <c r="I3699" s="7">
        <v>0</v>
      </c>
      <c r="L3699" s="7">
        <v>2421364394</v>
      </c>
      <c r="M3699" t="s">
        <v>458</v>
      </c>
    </row>
    <row r="3700" spans="1:13" x14ac:dyDescent="0.25">
      <c r="A3700" t="s">
        <v>750</v>
      </c>
      <c r="B3700" t="s">
        <v>332</v>
      </c>
      <c r="C3700" t="s">
        <v>266</v>
      </c>
      <c r="D3700" t="s">
        <v>590</v>
      </c>
      <c r="E3700" t="s">
        <v>270</v>
      </c>
      <c r="F3700" t="s">
        <v>420</v>
      </c>
      <c r="G3700" s="8" t="s">
        <v>421</v>
      </c>
      <c r="H3700" t="s">
        <v>312</v>
      </c>
      <c r="I3700" s="7">
        <v>0</v>
      </c>
      <c r="L3700" s="7">
        <v>1946905414</v>
      </c>
      <c r="M3700" t="s">
        <v>458</v>
      </c>
    </row>
    <row r="3701" spans="1:13" x14ac:dyDescent="0.25">
      <c r="A3701" t="s">
        <v>751</v>
      </c>
      <c r="B3701" t="s">
        <v>332</v>
      </c>
      <c r="C3701" t="s">
        <v>266</v>
      </c>
      <c r="D3701" t="s">
        <v>582</v>
      </c>
      <c r="E3701" t="s">
        <v>270</v>
      </c>
      <c r="F3701" t="s">
        <v>420</v>
      </c>
      <c r="G3701" s="8" t="s">
        <v>421</v>
      </c>
      <c r="H3701" t="s">
        <v>312</v>
      </c>
      <c r="I3701" s="7">
        <v>0</v>
      </c>
      <c r="L3701" s="7">
        <v>102527329</v>
      </c>
      <c r="M3701" t="s">
        <v>458</v>
      </c>
    </row>
    <row r="3702" spans="1:13" x14ac:dyDescent="0.25">
      <c r="A3702" t="s">
        <v>752</v>
      </c>
      <c r="B3702" t="s">
        <v>332</v>
      </c>
      <c r="C3702" t="s">
        <v>266</v>
      </c>
      <c r="D3702" t="s">
        <v>203</v>
      </c>
      <c r="E3702" t="s">
        <v>269</v>
      </c>
      <c r="F3702" t="s">
        <v>420</v>
      </c>
      <c r="G3702" s="8" t="s">
        <v>421</v>
      </c>
      <c r="H3702" t="s">
        <v>312</v>
      </c>
      <c r="I3702" s="7">
        <v>0</v>
      </c>
      <c r="L3702" s="7">
        <v>260926476812</v>
      </c>
      <c r="M3702" t="s">
        <v>458</v>
      </c>
    </row>
    <row r="3703" spans="1:13" x14ac:dyDescent="0.25">
      <c r="A3703" t="s">
        <v>753</v>
      </c>
      <c r="B3703" t="s">
        <v>487</v>
      </c>
      <c r="C3703" t="s">
        <v>207</v>
      </c>
      <c r="D3703" t="s">
        <v>208</v>
      </c>
      <c r="E3703" t="s">
        <v>270</v>
      </c>
      <c r="F3703" t="s">
        <v>420</v>
      </c>
      <c r="G3703" s="8" t="s">
        <v>421</v>
      </c>
      <c r="H3703" t="s">
        <v>312</v>
      </c>
      <c r="I3703" s="7">
        <v>76289686</v>
      </c>
      <c r="L3703" s="7">
        <v>2389556713</v>
      </c>
      <c r="M3703" t="s">
        <v>458</v>
      </c>
    </row>
    <row r="3704" spans="1:13" x14ac:dyDescent="0.25">
      <c r="A3704" t="s">
        <v>754</v>
      </c>
      <c r="B3704" t="s">
        <v>487</v>
      </c>
      <c r="C3704" t="s">
        <v>207</v>
      </c>
      <c r="D3704" t="s">
        <v>209</v>
      </c>
      <c r="E3704" t="s">
        <v>270</v>
      </c>
      <c r="F3704" t="s">
        <v>420</v>
      </c>
      <c r="G3704" s="8" t="s">
        <v>421</v>
      </c>
      <c r="H3704" t="s">
        <v>312</v>
      </c>
      <c r="I3704" s="7">
        <v>3314660</v>
      </c>
      <c r="L3704" s="7">
        <v>5701620841</v>
      </c>
      <c r="M3704" t="s">
        <v>458</v>
      </c>
    </row>
    <row r="3705" spans="1:13" x14ac:dyDescent="0.25">
      <c r="A3705" t="s">
        <v>755</v>
      </c>
      <c r="B3705" t="s">
        <v>487</v>
      </c>
      <c r="C3705" t="s">
        <v>207</v>
      </c>
      <c r="D3705" t="s">
        <v>210</v>
      </c>
      <c r="E3705" t="s">
        <v>270</v>
      </c>
      <c r="F3705" t="s">
        <v>420</v>
      </c>
      <c r="G3705" s="8" t="s">
        <v>421</v>
      </c>
      <c r="H3705" t="s">
        <v>312</v>
      </c>
      <c r="I3705" s="7">
        <v>0</v>
      </c>
      <c r="L3705" s="7">
        <v>326696832</v>
      </c>
      <c r="M3705" t="s">
        <v>458</v>
      </c>
    </row>
    <row r="3706" spans="1:13" x14ac:dyDescent="0.25">
      <c r="A3706" t="s">
        <v>756</v>
      </c>
      <c r="B3706" t="s">
        <v>487</v>
      </c>
      <c r="C3706" t="s">
        <v>207</v>
      </c>
      <c r="D3706" t="s">
        <v>211</v>
      </c>
      <c r="E3706" t="s">
        <v>269</v>
      </c>
      <c r="F3706" t="s">
        <v>420</v>
      </c>
      <c r="G3706" s="8" t="s">
        <v>421</v>
      </c>
      <c r="H3706" t="s">
        <v>312</v>
      </c>
      <c r="I3706" s="7">
        <v>1236650092</v>
      </c>
      <c r="L3706" s="7">
        <v>370042694916</v>
      </c>
      <c r="M3706" t="s">
        <v>458</v>
      </c>
    </row>
    <row r="3707" spans="1:13" x14ac:dyDescent="0.25">
      <c r="A3707" t="s">
        <v>757</v>
      </c>
      <c r="B3707" t="s">
        <v>487</v>
      </c>
      <c r="C3707" t="s">
        <v>207</v>
      </c>
      <c r="D3707" t="s">
        <v>385</v>
      </c>
      <c r="E3707" t="s">
        <v>270</v>
      </c>
      <c r="F3707" t="s">
        <v>420</v>
      </c>
      <c r="G3707" s="8" t="s">
        <v>421</v>
      </c>
      <c r="H3707" t="s">
        <v>312</v>
      </c>
      <c r="I3707" s="7">
        <v>104383529</v>
      </c>
      <c r="L3707" s="7">
        <v>777116048</v>
      </c>
      <c r="M3707" t="s">
        <v>458</v>
      </c>
    </row>
    <row r="3708" spans="1:13" x14ac:dyDescent="0.25">
      <c r="A3708" t="s">
        <v>659</v>
      </c>
      <c r="B3708" t="s">
        <v>468</v>
      </c>
      <c r="C3708" t="s">
        <v>0</v>
      </c>
      <c r="D3708" t="s">
        <v>200</v>
      </c>
      <c r="E3708" t="s">
        <v>270</v>
      </c>
      <c r="F3708" t="s">
        <v>422</v>
      </c>
      <c r="G3708" s="8" t="s">
        <v>423</v>
      </c>
      <c r="H3708" t="s">
        <v>313</v>
      </c>
      <c r="I3708" s="7">
        <v>2498622175</v>
      </c>
      <c r="L3708" s="7">
        <v>50185283716</v>
      </c>
      <c r="M3708" t="s">
        <v>458</v>
      </c>
    </row>
    <row r="3709" spans="1:13" x14ac:dyDescent="0.25">
      <c r="A3709" t="s">
        <v>660</v>
      </c>
      <c r="B3709" t="s">
        <v>468</v>
      </c>
      <c r="C3709" t="s">
        <v>0</v>
      </c>
      <c r="D3709" t="s">
        <v>201</v>
      </c>
      <c r="E3709" t="s">
        <v>270</v>
      </c>
      <c r="F3709" t="s">
        <v>422</v>
      </c>
      <c r="G3709" s="8" t="s">
        <v>423</v>
      </c>
      <c r="H3709" t="s">
        <v>313</v>
      </c>
      <c r="I3709" s="7">
        <v>3727746267</v>
      </c>
      <c r="L3709" s="7">
        <v>89599596613</v>
      </c>
      <c r="M3709" t="s">
        <v>458</v>
      </c>
    </row>
    <row r="3710" spans="1:13" x14ac:dyDescent="0.25">
      <c r="A3710" t="s">
        <v>661</v>
      </c>
      <c r="B3710" t="s">
        <v>468</v>
      </c>
      <c r="C3710" t="s">
        <v>0</v>
      </c>
      <c r="D3710" t="s">
        <v>202</v>
      </c>
      <c r="E3710" t="s">
        <v>270</v>
      </c>
      <c r="F3710" t="s">
        <v>422</v>
      </c>
      <c r="G3710" s="8" t="s">
        <v>423</v>
      </c>
      <c r="H3710" t="s">
        <v>313</v>
      </c>
      <c r="I3710" s="7">
        <v>937264430</v>
      </c>
      <c r="L3710" s="7">
        <v>44497385600</v>
      </c>
      <c r="M3710" t="s">
        <v>458</v>
      </c>
    </row>
    <row r="3711" spans="1:13" x14ac:dyDescent="0.25">
      <c r="A3711" t="s">
        <v>664</v>
      </c>
      <c r="B3711" t="s">
        <v>468</v>
      </c>
      <c r="C3711" t="s">
        <v>0</v>
      </c>
      <c r="D3711" t="s">
        <v>199</v>
      </c>
      <c r="E3711" t="s">
        <v>269</v>
      </c>
      <c r="F3711" t="s">
        <v>422</v>
      </c>
      <c r="G3711" s="8" t="s">
        <v>423</v>
      </c>
      <c r="H3711" t="s">
        <v>313</v>
      </c>
      <c r="I3711" s="7">
        <v>8247355683</v>
      </c>
      <c r="L3711" s="7">
        <v>195045422077</v>
      </c>
      <c r="M3711" t="s">
        <v>458</v>
      </c>
    </row>
    <row r="3712" spans="1:13" x14ac:dyDescent="0.25">
      <c r="A3712" t="s">
        <v>665</v>
      </c>
      <c r="B3712" t="s">
        <v>469</v>
      </c>
      <c r="C3712" t="s">
        <v>212</v>
      </c>
      <c r="D3712" t="s">
        <v>213</v>
      </c>
      <c r="E3712" t="s">
        <v>270</v>
      </c>
      <c r="F3712" t="s">
        <v>422</v>
      </c>
      <c r="G3712" s="8" t="s">
        <v>423</v>
      </c>
      <c r="H3712" t="s">
        <v>313</v>
      </c>
      <c r="I3712" s="7">
        <v>0</v>
      </c>
      <c r="L3712" s="7">
        <v>1209774000</v>
      </c>
      <c r="M3712" t="s">
        <v>458</v>
      </c>
    </row>
    <row r="3713" spans="1:13" x14ac:dyDescent="0.25">
      <c r="A3713" t="s">
        <v>666</v>
      </c>
      <c r="B3713" t="s">
        <v>469</v>
      </c>
      <c r="C3713" t="s">
        <v>212</v>
      </c>
      <c r="D3713" t="s">
        <v>214</v>
      </c>
      <c r="E3713" t="s">
        <v>270</v>
      </c>
      <c r="F3713" t="s">
        <v>422</v>
      </c>
      <c r="G3713" s="8" t="s">
        <v>423</v>
      </c>
      <c r="H3713" t="s">
        <v>313</v>
      </c>
      <c r="I3713" s="7">
        <v>123170000</v>
      </c>
      <c r="L3713" s="7">
        <v>10185099000</v>
      </c>
      <c r="M3713" t="s">
        <v>458</v>
      </c>
    </row>
    <row r="3714" spans="1:13" x14ac:dyDescent="0.25">
      <c r="A3714" t="s">
        <v>667</v>
      </c>
      <c r="B3714" t="s">
        <v>469</v>
      </c>
      <c r="C3714" t="s">
        <v>212</v>
      </c>
      <c r="D3714" t="s">
        <v>370</v>
      </c>
      <c r="E3714" t="s">
        <v>270</v>
      </c>
      <c r="F3714" t="s">
        <v>422</v>
      </c>
      <c r="G3714" s="8" t="s">
        <v>423</v>
      </c>
      <c r="H3714" t="s">
        <v>313</v>
      </c>
      <c r="I3714" s="7">
        <v>403532000</v>
      </c>
      <c r="L3714" s="7">
        <v>7250762000</v>
      </c>
      <c r="M3714" t="s">
        <v>458</v>
      </c>
    </row>
    <row r="3715" spans="1:13" x14ac:dyDescent="0.25">
      <c r="A3715" t="s">
        <v>668</v>
      </c>
      <c r="B3715" t="s">
        <v>469</v>
      </c>
      <c r="C3715" t="s">
        <v>212</v>
      </c>
      <c r="D3715" t="s">
        <v>365</v>
      </c>
      <c r="E3715" t="s">
        <v>270</v>
      </c>
      <c r="F3715" t="s">
        <v>422</v>
      </c>
      <c r="G3715" s="8" t="s">
        <v>423</v>
      </c>
      <c r="H3715" t="s">
        <v>313</v>
      </c>
      <c r="I3715" s="7">
        <v>1525637000</v>
      </c>
      <c r="L3715" s="7">
        <v>22153880000</v>
      </c>
      <c r="M3715" t="s">
        <v>458</v>
      </c>
    </row>
    <row r="3716" spans="1:13" x14ac:dyDescent="0.25">
      <c r="A3716" t="s">
        <v>669</v>
      </c>
      <c r="B3716" t="s">
        <v>469</v>
      </c>
      <c r="C3716" t="s">
        <v>212</v>
      </c>
      <c r="D3716" t="s">
        <v>364</v>
      </c>
      <c r="E3716" t="s">
        <v>270</v>
      </c>
      <c r="F3716" t="s">
        <v>422</v>
      </c>
      <c r="G3716" s="8" t="s">
        <v>423</v>
      </c>
      <c r="H3716" t="s">
        <v>313</v>
      </c>
      <c r="I3716" s="7">
        <v>1851044000</v>
      </c>
      <c r="L3716" s="7">
        <v>31842258000</v>
      </c>
      <c r="M3716" t="s">
        <v>458</v>
      </c>
    </row>
    <row r="3717" spans="1:13" x14ac:dyDescent="0.25">
      <c r="A3717" t="s">
        <v>670</v>
      </c>
      <c r="B3717" t="s">
        <v>469</v>
      </c>
      <c r="C3717" t="s">
        <v>212</v>
      </c>
      <c r="D3717" t="s">
        <v>573</v>
      </c>
      <c r="E3717" t="s">
        <v>270</v>
      </c>
      <c r="F3717" t="s">
        <v>422</v>
      </c>
      <c r="G3717" s="8" t="s">
        <v>423</v>
      </c>
      <c r="H3717" t="s">
        <v>313</v>
      </c>
      <c r="I3717" s="7">
        <v>855796000</v>
      </c>
      <c r="L3717" s="7">
        <v>16763779000</v>
      </c>
      <c r="M3717" t="s">
        <v>458</v>
      </c>
    </row>
    <row r="3718" spans="1:13" x14ac:dyDescent="0.25">
      <c r="A3718" t="s">
        <v>671</v>
      </c>
      <c r="B3718" t="s">
        <v>469</v>
      </c>
      <c r="C3718" t="s">
        <v>212</v>
      </c>
      <c r="D3718" t="s">
        <v>362</v>
      </c>
      <c r="E3718" t="s">
        <v>270</v>
      </c>
      <c r="F3718" t="s">
        <v>422</v>
      </c>
      <c r="G3718" s="8" t="s">
        <v>423</v>
      </c>
      <c r="H3718" t="s">
        <v>313</v>
      </c>
      <c r="I3718" s="7">
        <v>0</v>
      </c>
      <c r="L3718" s="7">
        <v>58491556000</v>
      </c>
      <c r="M3718" t="s">
        <v>458</v>
      </c>
    </row>
    <row r="3719" spans="1:13" x14ac:dyDescent="0.25">
      <c r="A3719" t="s">
        <v>672</v>
      </c>
      <c r="B3719" t="s">
        <v>470</v>
      </c>
      <c r="C3719" t="s">
        <v>292</v>
      </c>
      <c r="D3719" t="s">
        <v>307</v>
      </c>
      <c r="E3719" t="s">
        <v>270</v>
      </c>
      <c r="F3719" t="s">
        <v>422</v>
      </c>
      <c r="G3719" s="8" t="s">
        <v>423</v>
      </c>
      <c r="H3719" t="s">
        <v>313</v>
      </c>
      <c r="I3719" s="7">
        <v>267789788</v>
      </c>
      <c r="L3719" s="7">
        <v>9764336905</v>
      </c>
      <c r="M3719" t="s">
        <v>458</v>
      </c>
    </row>
    <row r="3720" spans="1:13" x14ac:dyDescent="0.25">
      <c r="A3720" t="s">
        <v>673</v>
      </c>
      <c r="B3720" t="s">
        <v>470</v>
      </c>
      <c r="C3720" t="s">
        <v>292</v>
      </c>
      <c r="D3720" t="s">
        <v>206</v>
      </c>
      <c r="E3720" t="s">
        <v>270</v>
      </c>
      <c r="F3720" t="s">
        <v>422</v>
      </c>
      <c r="G3720" s="8" t="s">
        <v>423</v>
      </c>
      <c r="H3720" t="s">
        <v>313</v>
      </c>
      <c r="I3720" s="7">
        <v>0</v>
      </c>
      <c r="L3720" s="7">
        <v>5411649516</v>
      </c>
      <c r="M3720" t="s">
        <v>458</v>
      </c>
    </row>
    <row r="3721" spans="1:13" x14ac:dyDescent="0.25">
      <c r="A3721" t="s">
        <v>674</v>
      </c>
      <c r="B3721" t="s">
        <v>470</v>
      </c>
      <c r="C3721" t="s">
        <v>292</v>
      </c>
      <c r="D3721" t="s">
        <v>203</v>
      </c>
      <c r="E3721" t="s">
        <v>269</v>
      </c>
      <c r="F3721" t="s">
        <v>422</v>
      </c>
      <c r="G3721" s="8" t="s">
        <v>423</v>
      </c>
      <c r="H3721" t="s">
        <v>313</v>
      </c>
      <c r="I3721" s="7">
        <v>18211713617</v>
      </c>
      <c r="L3721" s="7">
        <v>599483569520</v>
      </c>
      <c r="M3721" t="s">
        <v>458</v>
      </c>
    </row>
    <row r="3722" spans="1:13" x14ac:dyDescent="0.25">
      <c r="A3722" t="s">
        <v>675</v>
      </c>
      <c r="B3722" t="s">
        <v>470</v>
      </c>
      <c r="C3722" t="s">
        <v>292</v>
      </c>
      <c r="D3722" t="s">
        <v>306</v>
      </c>
      <c r="E3722" t="s">
        <v>270</v>
      </c>
      <c r="F3722" t="s">
        <v>422</v>
      </c>
      <c r="G3722" s="8" t="s">
        <v>423</v>
      </c>
      <c r="H3722" t="s">
        <v>313</v>
      </c>
      <c r="I3722" s="7">
        <v>399824</v>
      </c>
      <c r="L3722" s="7">
        <v>9122399685</v>
      </c>
      <c r="M3722" t="s">
        <v>458</v>
      </c>
    </row>
    <row r="3723" spans="1:13" x14ac:dyDescent="0.25">
      <c r="A3723" t="s">
        <v>676</v>
      </c>
      <c r="B3723" t="s">
        <v>331</v>
      </c>
      <c r="C3723" t="s">
        <v>215</v>
      </c>
      <c r="D3723" t="s">
        <v>251</v>
      </c>
      <c r="E3723" t="s">
        <v>269</v>
      </c>
      <c r="F3723" t="s">
        <v>422</v>
      </c>
      <c r="G3723" s="8" t="s">
        <v>423</v>
      </c>
      <c r="H3723" t="s">
        <v>313</v>
      </c>
      <c r="I3723" s="7">
        <v>9098740032</v>
      </c>
      <c r="L3723" s="7">
        <v>310261377494</v>
      </c>
      <c r="M3723" t="s">
        <v>458</v>
      </c>
    </row>
    <row r="3724" spans="1:13" x14ac:dyDescent="0.25">
      <c r="A3724" t="s">
        <v>677</v>
      </c>
      <c r="B3724" t="s">
        <v>331</v>
      </c>
      <c r="C3724" t="s">
        <v>215</v>
      </c>
      <c r="D3724" t="s">
        <v>216</v>
      </c>
      <c r="E3724" t="s">
        <v>269</v>
      </c>
      <c r="F3724" t="s">
        <v>422</v>
      </c>
      <c r="G3724" s="8" t="s">
        <v>423</v>
      </c>
      <c r="H3724" t="s">
        <v>313</v>
      </c>
      <c r="I3724" s="7">
        <v>51950852</v>
      </c>
      <c r="L3724" s="7">
        <v>15226914126</v>
      </c>
      <c r="M3724" t="s">
        <v>458</v>
      </c>
    </row>
    <row r="3725" spans="1:13" x14ac:dyDescent="0.25">
      <c r="A3725" t="s">
        <v>678</v>
      </c>
      <c r="B3725" t="s">
        <v>331</v>
      </c>
      <c r="C3725" t="s">
        <v>215</v>
      </c>
      <c r="D3725" t="s">
        <v>217</v>
      </c>
      <c r="E3725" t="s">
        <v>269</v>
      </c>
      <c r="F3725" t="s">
        <v>422</v>
      </c>
      <c r="G3725" s="8" t="s">
        <v>423</v>
      </c>
      <c r="H3725" t="s">
        <v>313</v>
      </c>
      <c r="I3725" s="7">
        <v>1952401823</v>
      </c>
      <c r="L3725" s="7">
        <v>67671087956</v>
      </c>
      <c r="M3725" t="s">
        <v>458</v>
      </c>
    </row>
    <row r="3726" spans="1:13" x14ac:dyDescent="0.25">
      <c r="A3726" t="s">
        <v>679</v>
      </c>
      <c r="B3726" t="s">
        <v>333</v>
      </c>
      <c r="C3726" t="s">
        <v>533</v>
      </c>
      <c r="D3726" t="s">
        <v>203</v>
      </c>
      <c r="E3726" t="s">
        <v>269</v>
      </c>
      <c r="F3726" t="s">
        <v>422</v>
      </c>
      <c r="G3726" s="8" t="s">
        <v>423</v>
      </c>
      <c r="H3726" t="s">
        <v>313</v>
      </c>
      <c r="I3726" s="7">
        <v>4122431000</v>
      </c>
      <c r="L3726" s="7">
        <v>60695593000</v>
      </c>
      <c r="M3726" t="s">
        <v>458</v>
      </c>
    </row>
    <row r="3727" spans="1:13" x14ac:dyDescent="0.25">
      <c r="A3727" t="s">
        <v>680</v>
      </c>
      <c r="B3727" t="s">
        <v>471</v>
      </c>
      <c r="C3727" t="s">
        <v>219</v>
      </c>
      <c r="D3727" t="s">
        <v>203</v>
      </c>
      <c r="E3727" t="s">
        <v>269</v>
      </c>
      <c r="F3727" t="s">
        <v>422</v>
      </c>
      <c r="G3727" s="8" t="s">
        <v>423</v>
      </c>
      <c r="H3727" t="s">
        <v>313</v>
      </c>
      <c r="I3727" s="7">
        <v>11553259261</v>
      </c>
      <c r="L3727" s="7">
        <v>278736778404</v>
      </c>
      <c r="M3727" t="s">
        <v>458</v>
      </c>
    </row>
    <row r="3728" spans="1:13" x14ac:dyDescent="0.25">
      <c r="A3728" t="s">
        <v>681</v>
      </c>
      <c r="B3728" t="s">
        <v>471</v>
      </c>
      <c r="C3728" t="s">
        <v>219</v>
      </c>
      <c r="D3728" t="s">
        <v>457</v>
      </c>
      <c r="E3728" t="s">
        <v>270</v>
      </c>
      <c r="F3728" t="s">
        <v>422</v>
      </c>
      <c r="G3728" s="8" t="s">
        <v>423</v>
      </c>
      <c r="H3728" t="s">
        <v>313</v>
      </c>
      <c r="I3728" s="7">
        <v>0</v>
      </c>
      <c r="L3728" s="7">
        <v>150706287</v>
      </c>
      <c r="M3728" t="s">
        <v>458</v>
      </c>
    </row>
    <row r="3729" spans="1:13" x14ac:dyDescent="0.25">
      <c r="A3729" t="s">
        <v>682</v>
      </c>
      <c r="B3729" t="s">
        <v>471</v>
      </c>
      <c r="C3729" t="s">
        <v>219</v>
      </c>
      <c r="D3729" t="s">
        <v>381</v>
      </c>
      <c r="E3729" t="s">
        <v>270</v>
      </c>
      <c r="F3729" t="s">
        <v>422</v>
      </c>
      <c r="G3729" s="8" t="s">
        <v>423</v>
      </c>
      <c r="H3729" t="s">
        <v>313</v>
      </c>
      <c r="I3729" s="7">
        <v>0</v>
      </c>
      <c r="L3729" s="7">
        <v>1331924172</v>
      </c>
      <c r="M3729" t="s">
        <v>458</v>
      </c>
    </row>
    <row r="3730" spans="1:13" x14ac:dyDescent="0.25">
      <c r="A3730" t="s">
        <v>683</v>
      </c>
      <c r="B3730" t="s">
        <v>472</v>
      </c>
      <c r="C3730" t="s">
        <v>220</v>
      </c>
      <c r="D3730" t="s">
        <v>221</v>
      </c>
      <c r="E3730" t="s">
        <v>270</v>
      </c>
      <c r="F3730" t="s">
        <v>422</v>
      </c>
      <c r="G3730" s="8" t="s">
        <v>423</v>
      </c>
      <c r="H3730" t="s">
        <v>313</v>
      </c>
      <c r="I3730" s="7">
        <v>9462111000</v>
      </c>
      <c r="L3730" s="7">
        <v>210379447000</v>
      </c>
      <c r="M3730" t="s">
        <v>458</v>
      </c>
    </row>
    <row r="3731" spans="1:13" x14ac:dyDescent="0.25">
      <c r="A3731" t="s">
        <v>684</v>
      </c>
      <c r="B3731" t="s">
        <v>472</v>
      </c>
      <c r="C3731" t="s">
        <v>220</v>
      </c>
      <c r="D3731" t="s">
        <v>222</v>
      </c>
      <c r="E3731" t="s">
        <v>270</v>
      </c>
      <c r="F3731" t="s">
        <v>422</v>
      </c>
      <c r="G3731" s="8" t="s">
        <v>423</v>
      </c>
      <c r="H3731" t="s">
        <v>313</v>
      </c>
      <c r="I3731" s="7">
        <v>1042024000</v>
      </c>
      <c r="L3731" s="7">
        <v>35195197000</v>
      </c>
      <c r="M3731" t="s">
        <v>458</v>
      </c>
    </row>
    <row r="3732" spans="1:13" x14ac:dyDescent="0.25">
      <c r="A3732" t="s">
        <v>685</v>
      </c>
      <c r="B3732" t="s">
        <v>472</v>
      </c>
      <c r="C3732" t="s">
        <v>220</v>
      </c>
      <c r="D3732" t="s">
        <v>223</v>
      </c>
      <c r="E3732" t="s">
        <v>270</v>
      </c>
      <c r="F3732" t="s">
        <v>422</v>
      </c>
      <c r="G3732" s="8" t="s">
        <v>423</v>
      </c>
      <c r="H3732" t="s">
        <v>313</v>
      </c>
      <c r="I3732" s="7">
        <v>782003000</v>
      </c>
      <c r="L3732" s="7">
        <v>54187851000</v>
      </c>
      <c r="M3732" t="s">
        <v>458</v>
      </c>
    </row>
    <row r="3733" spans="1:13" x14ac:dyDescent="0.25">
      <c r="A3733" t="s">
        <v>686</v>
      </c>
      <c r="B3733" t="s">
        <v>472</v>
      </c>
      <c r="C3733" t="s">
        <v>220</v>
      </c>
      <c r="D3733" t="s">
        <v>224</v>
      </c>
      <c r="E3733" t="s">
        <v>270</v>
      </c>
      <c r="F3733" t="s">
        <v>422</v>
      </c>
      <c r="G3733" s="8" t="s">
        <v>423</v>
      </c>
      <c r="H3733" t="s">
        <v>313</v>
      </c>
      <c r="I3733" s="7">
        <v>152309000</v>
      </c>
      <c r="L3733" s="7">
        <v>3835522000</v>
      </c>
      <c r="M3733" t="s">
        <v>458</v>
      </c>
    </row>
    <row r="3734" spans="1:13" x14ac:dyDescent="0.25">
      <c r="A3734" t="s">
        <v>687</v>
      </c>
      <c r="B3734" t="s">
        <v>472</v>
      </c>
      <c r="C3734" t="s">
        <v>220</v>
      </c>
      <c r="D3734" t="s">
        <v>305</v>
      </c>
      <c r="E3734" t="s">
        <v>270</v>
      </c>
      <c r="F3734" t="s">
        <v>422</v>
      </c>
      <c r="G3734" s="8" t="s">
        <v>423</v>
      </c>
      <c r="H3734" t="s">
        <v>313</v>
      </c>
      <c r="I3734" s="7">
        <v>0</v>
      </c>
      <c r="L3734" s="7">
        <v>0</v>
      </c>
      <c r="M3734" t="s">
        <v>458</v>
      </c>
    </row>
    <row r="3735" spans="1:13" x14ac:dyDescent="0.25">
      <c r="A3735" t="s">
        <v>688</v>
      </c>
      <c r="B3735" t="s">
        <v>472</v>
      </c>
      <c r="C3735" t="s">
        <v>220</v>
      </c>
      <c r="D3735" t="s">
        <v>203</v>
      </c>
      <c r="E3735" t="s">
        <v>269</v>
      </c>
      <c r="F3735" s="8" t="s">
        <v>422</v>
      </c>
      <c r="G3735" s="8" t="s">
        <v>423</v>
      </c>
      <c r="H3735" t="s">
        <v>313</v>
      </c>
      <c r="I3735" s="7">
        <v>5376827000</v>
      </c>
      <c r="L3735" s="7">
        <v>150910896000</v>
      </c>
      <c r="M3735" t="s">
        <v>458</v>
      </c>
    </row>
    <row r="3736" spans="1:13" x14ac:dyDescent="0.25">
      <c r="A3736" t="s">
        <v>689</v>
      </c>
      <c r="B3736" t="s">
        <v>473</v>
      </c>
      <c r="C3736" t="s">
        <v>225</v>
      </c>
      <c r="D3736" t="s">
        <v>366</v>
      </c>
      <c r="E3736" t="s">
        <v>270</v>
      </c>
      <c r="F3736" s="8" t="s">
        <v>422</v>
      </c>
      <c r="G3736" s="8" t="s">
        <v>423</v>
      </c>
      <c r="H3736" t="s">
        <v>313</v>
      </c>
      <c r="I3736" s="7">
        <v>0</v>
      </c>
      <c r="L3736" s="7">
        <v>3439632410</v>
      </c>
      <c r="M3736" t="s">
        <v>458</v>
      </c>
    </row>
    <row r="3737" spans="1:13" x14ac:dyDescent="0.25">
      <c r="A3737" t="s">
        <v>690</v>
      </c>
      <c r="B3737" t="s">
        <v>473</v>
      </c>
      <c r="C3737" t="s">
        <v>225</v>
      </c>
      <c r="D3737" t="s">
        <v>367</v>
      </c>
      <c r="E3737" t="s">
        <v>270</v>
      </c>
      <c r="F3737" s="8" t="s">
        <v>422</v>
      </c>
      <c r="G3737" s="8" t="s">
        <v>423</v>
      </c>
      <c r="H3737" t="s">
        <v>313</v>
      </c>
      <c r="I3737" s="7">
        <v>0</v>
      </c>
      <c r="L3737" s="7">
        <v>3601903742</v>
      </c>
      <c r="M3737" t="s">
        <v>458</v>
      </c>
    </row>
    <row r="3738" spans="1:13" x14ac:dyDescent="0.25">
      <c r="A3738" t="s">
        <v>691</v>
      </c>
      <c r="B3738" t="s">
        <v>473</v>
      </c>
      <c r="C3738" t="s">
        <v>225</v>
      </c>
      <c r="D3738" t="s">
        <v>373</v>
      </c>
      <c r="E3738" t="s">
        <v>270</v>
      </c>
      <c r="F3738" s="8" t="s">
        <v>422</v>
      </c>
      <c r="G3738" s="8" t="s">
        <v>423</v>
      </c>
      <c r="H3738" t="s">
        <v>313</v>
      </c>
      <c r="I3738" s="7">
        <v>0</v>
      </c>
      <c r="L3738" s="7">
        <v>2032897322</v>
      </c>
      <c r="M3738" t="s">
        <v>458</v>
      </c>
    </row>
    <row r="3739" spans="1:13" x14ac:dyDescent="0.25">
      <c r="A3739" t="s">
        <v>692</v>
      </c>
      <c r="B3739" t="s">
        <v>473</v>
      </c>
      <c r="C3739" t="s">
        <v>225</v>
      </c>
      <c r="D3739" t="s">
        <v>203</v>
      </c>
      <c r="E3739" t="s">
        <v>269</v>
      </c>
      <c r="F3739" s="8" t="s">
        <v>422</v>
      </c>
      <c r="G3739" s="8" t="s">
        <v>423</v>
      </c>
      <c r="H3739" t="s">
        <v>313</v>
      </c>
      <c r="I3739" s="7">
        <v>21517919989</v>
      </c>
      <c r="L3739" s="7">
        <v>983182712065</v>
      </c>
      <c r="M3739" t="s">
        <v>458</v>
      </c>
    </row>
    <row r="3740" spans="1:13" x14ac:dyDescent="0.25">
      <c r="A3740" t="s">
        <v>693</v>
      </c>
      <c r="B3740" t="s">
        <v>474</v>
      </c>
      <c r="C3740" t="s">
        <v>226</v>
      </c>
      <c r="D3740" t="s">
        <v>227</v>
      </c>
      <c r="E3740" t="s">
        <v>270</v>
      </c>
      <c r="F3740" s="8" t="s">
        <v>422</v>
      </c>
      <c r="G3740" s="8" t="s">
        <v>423</v>
      </c>
      <c r="H3740" t="s">
        <v>313</v>
      </c>
      <c r="I3740" s="7">
        <v>0</v>
      </c>
      <c r="L3740" s="7">
        <v>1565286544</v>
      </c>
      <c r="M3740" t="s">
        <v>458</v>
      </c>
    </row>
    <row r="3741" spans="1:13" x14ac:dyDescent="0.25">
      <c r="A3741" t="s">
        <v>694</v>
      </c>
      <c r="B3741" t="s">
        <v>474</v>
      </c>
      <c r="C3741" t="s">
        <v>226</v>
      </c>
      <c r="D3741" t="s">
        <v>301</v>
      </c>
      <c r="E3741" t="s">
        <v>270</v>
      </c>
      <c r="F3741" t="s">
        <v>422</v>
      </c>
      <c r="G3741" s="8" t="s">
        <v>423</v>
      </c>
      <c r="H3741" t="s">
        <v>313</v>
      </c>
      <c r="I3741" s="7">
        <v>0</v>
      </c>
      <c r="L3741" s="7">
        <v>4154359457</v>
      </c>
      <c r="M3741" t="s">
        <v>458</v>
      </c>
    </row>
    <row r="3742" spans="1:13" x14ac:dyDescent="0.25">
      <c r="A3742" t="s">
        <v>695</v>
      </c>
      <c r="B3742" t="s">
        <v>474</v>
      </c>
      <c r="C3742" t="s">
        <v>226</v>
      </c>
      <c r="D3742" t="s">
        <v>229</v>
      </c>
      <c r="E3742" t="s">
        <v>270</v>
      </c>
      <c r="F3742" s="8" t="s">
        <v>422</v>
      </c>
      <c r="G3742" s="8" t="s">
        <v>423</v>
      </c>
      <c r="H3742" t="s">
        <v>313</v>
      </c>
      <c r="I3742" s="7">
        <v>0</v>
      </c>
      <c r="L3742" s="7">
        <v>4178737190</v>
      </c>
      <c r="M3742" t="s">
        <v>458</v>
      </c>
    </row>
    <row r="3743" spans="1:13" x14ac:dyDescent="0.25">
      <c r="A3743" t="s">
        <v>696</v>
      </c>
      <c r="B3743" t="s">
        <v>474</v>
      </c>
      <c r="C3743" t="s">
        <v>226</v>
      </c>
      <c r="D3743" t="s">
        <v>230</v>
      </c>
      <c r="E3743" t="s">
        <v>270</v>
      </c>
      <c r="F3743" t="s">
        <v>422</v>
      </c>
      <c r="G3743" s="8" t="s">
        <v>423</v>
      </c>
      <c r="H3743" t="s">
        <v>313</v>
      </c>
      <c r="I3743" s="7">
        <v>0</v>
      </c>
      <c r="L3743" s="7">
        <v>46078829939</v>
      </c>
      <c r="M3743" t="s">
        <v>458</v>
      </c>
    </row>
    <row r="3744" spans="1:13" x14ac:dyDescent="0.25">
      <c r="A3744" t="s">
        <v>697</v>
      </c>
      <c r="B3744" t="s">
        <v>474</v>
      </c>
      <c r="C3744" t="s">
        <v>226</v>
      </c>
      <c r="D3744" t="s">
        <v>231</v>
      </c>
      <c r="E3744" t="s">
        <v>270</v>
      </c>
      <c r="F3744" s="8" t="s">
        <v>422</v>
      </c>
      <c r="G3744" s="8" t="s">
        <v>423</v>
      </c>
      <c r="H3744" t="s">
        <v>313</v>
      </c>
      <c r="I3744" s="7">
        <v>0</v>
      </c>
      <c r="L3744" s="7">
        <v>733170416</v>
      </c>
      <c r="M3744" t="s">
        <v>458</v>
      </c>
    </row>
    <row r="3745" spans="1:13" x14ac:dyDescent="0.25">
      <c r="A3745" t="s">
        <v>698</v>
      </c>
      <c r="B3745" t="s">
        <v>474</v>
      </c>
      <c r="C3745" t="s">
        <v>226</v>
      </c>
      <c r="D3745" t="s">
        <v>232</v>
      </c>
      <c r="E3745" t="s">
        <v>270</v>
      </c>
      <c r="F3745" t="s">
        <v>422</v>
      </c>
      <c r="G3745" s="8" t="s">
        <v>423</v>
      </c>
      <c r="H3745" t="s">
        <v>313</v>
      </c>
      <c r="I3745" s="7">
        <v>25597351</v>
      </c>
      <c r="L3745" s="7">
        <v>4596812359</v>
      </c>
      <c r="M3745" t="s">
        <v>458</v>
      </c>
    </row>
    <row r="3746" spans="1:13" x14ac:dyDescent="0.25">
      <c r="A3746" t="s">
        <v>699</v>
      </c>
      <c r="B3746" t="s">
        <v>474</v>
      </c>
      <c r="C3746" t="s">
        <v>226</v>
      </c>
      <c r="D3746" t="s">
        <v>233</v>
      </c>
      <c r="E3746" t="s">
        <v>270</v>
      </c>
      <c r="F3746" t="s">
        <v>422</v>
      </c>
      <c r="G3746" s="8" t="s">
        <v>423</v>
      </c>
      <c r="H3746" t="s">
        <v>313</v>
      </c>
      <c r="I3746" s="7">
        <v>52614190</v>
      </c>
      <c r="L3746" s="7">
        <v>6739103718</v>
      </c>
      <c r="M3746" t="s">
        <v>458</v>
      </c>
    </row>
    <row r="3747" spans="1:13" x14ac:dyDescent="0.25">
      <c r="A3747" t="s">
        <v>700</v>
      </c>
      <c r="B3747" t="s">
        <v>474</v>
      </c>
      <c r="C3747" t="s">
        <v>226</v>
      </c>
      <c r="D3747" t="s">
        <v>234</v>
      </c>
      <c r="E3747" t="s">
        <v>270</v>
      </c>
      <c r="F3747" t="s">
        <v>422</v>
      </c>
      <c r="G3747" s="8" t="s">
        <v>423</v>
      </c>
      <c r="H3747" t="s">
        <v>313</v>
      </c>
      <c r="I3747" s="7">
        <v>94141128</v>
      </c>
      <c r="L3747" s="7">
        <v>8239367205</v>
      </c>
      <c r="M3747" t="s">
        <v>458</v>
      </c>
    </row>
    <row r="3748" spans="1:13" x14ac:dyDescent="0.25">
      <c r="A3748" t="s">
        <v>701</v>
      </c>
      <c r="B3748" t="s">
        <v>474</v>
      </c>
      <c r="C3748" t="s">
        <v>226</v>
      </c>
      <c r="D3748" t="s">
        <v>235</v>
      </c>
      <c r="E3748" t="s">
        <v>270</v>
      </c>
      <c r="F3748" t="s">
        <v>422</v>
      </c>
      <c r="G3748" s="8" t="s">
        <v>423</v>
      </c>
      <c r="H3748" t="s">
        <v>313</v>
      </c>
      <c r="I3748" s="7">
        <v>127338636</v>
      </c>
      <c r="L3748" s="7">
        <v>7955312120</v>
      </c>
      <c r="M3748" t="s">
        <v>458</v>
      </c>
    </row>
    <row r="3749" spans="1:13" x14ac:dyDescent="0.25">
      <c r="A3749" t="s">
        <v>702</v>
      </c>
      <c r="B3749" t="s">
        <v>474</v>
      </c>
      <c r="C3749" t="s">
        <v>226</v>
      </c>
      <c r="D3749" t="s">
        <v>570</v>
      </c>
      <c r="E3749" t="s">
        <v>270</v>
      </c>
      <c r="F3749" t="s">
        <v>422</v>
      </c>
      <c r="G3749" s="8" t="s">
        <v>423</v>
      </c>
      <c r="H3749" t="s">
        <v>313</v>
      </c>
      <c r="I3749" s="7">
        <v>1155284</v>
      </c>
      <c r="L3749" s="7">
        <v>186808058</v>
      </c>
      <c r="M3749" t="s">
        <v>458</v>
      </c>
    </row>
    <row r="3750" spans="1:13" x14ac:dyDescent="0.25">
      <c r="A3750" t="s">
        <v>703</v>
      </c>
      <c r="B3750" t="s">
        <v>475</v>
      </c>
      <c r="C3750" t="s">
        <v>236</v>
      </c>
      <c r="D3750" t="s">
        <v>628</v>
      </c>
      <c r="E3750" t="s">
        <v>270</v>
      </c>
      <c r="F3750" s="8" t="s">
        <v>422</v>
      </c>
      <c r="G3750" s="8" t="s">
        <v>423</v>
      </c>
      <c r="H3750" t="s">
        <v>313</v>
      </c>
      <c r="I3750" s="7">
        <v>1340782762</v>
      </c>
      <c r="L3750" s="7">
        <v>33391986272</v>
      </c>
      <c r="M3750" t="s">
        <v>458</v>
      </c>
    </row>
    <row r="3751" spans="1:13" x14ac:dyDescent="0.25">
      <c r="A3751" t="s">
        <v>704</v>
      </c>
      <c r="B3751" t="s">
        <v>475</v>
      </c>
      <c r="C3751" t="s">
        <v>236</v>
      </c>
      <c r="D3751" t="s">
        <v>629</v>
      </c>
      <c r="E3751" t="s">
        <v>270</v>
      </c>
      <c r="F3751" s="8" t="s">
        <v>422</v>
      </c>
      <c r="G3751" s="8" t="s">
        <v>423</v>
      </c>
      <c r="H3751" t="s">
        <v>313</v>
      </c>
      <c r="I3751" s="7">
        <v>830622193</v>
      </c>
      <c r="L3751" s="7">
        <v>28433897982</v>
      </c>
      <c r="M3751" t="s">
        <v>458</v>
      </c>
    </row>
    <row r="3752" spans="1:13" x14ac:dyDescent="0.25">
      <c r="A3752" t="s">
        <v>705</v>
      </c>
      <c r="B3752" t="s">
        <v>475</v>
      </c>
      <c r="C3752" t="s">
        <v>236</v>
      </c>
      <c r="D3752" t="s">
        <v>630</v>
      </c>
      <c r="E3752" t="s">
        <v>270</v>
      </c>
      <c r="F3752" s="8" t="s">
        <v>422</v>
      </c>
      <c r="G3752" s="8" t="s">
        <v>423</v>
      </c>
      <c r="H3752" t="s">
        <v>313</v>
      </c>
      <c r="I3752" s="7">
        <v>1881115111</v>
      </c>
      <c r="L3752" s="7">
        <v>41655996484</v>
      </c>
      <c r="M3752" t="s">
        <v>458</v>
      </c>
    </row>
    <row r="3753" spans="1:13" x14ac:dyDescent="0.25">
      <c r="A3753" t="s">
        <v>706</v>
      </c>
      <c r="B3753" t="s">
        <v>475</v>
      </c>
      <c r="C3753" t="s">
        <v>236</v>
      </c>
      <c r="D3753" t="s">
        <v>631</v>
      </c>
      <c r="E3753" t="s">
        <v>270</v>
      </c>
      <c r="F3753" s="8" t="s">
        <v>422</v>
      </c>
      <c r="G3753" s="8" t="s">
        <v>423</v>
      </c>
      <c r="H3753" t="s">
        <v>313</v>
      </c>
      <c r="I3753" s="7">
        <v>0</v>
      </c>
      <c r="L3753" s="7">
        <v>17683096128</v>
      </c>
      <c r="M3753" t="s">
        <v>458</v>
      </c>
    </row>
    <row r="3754" spans="1:13" x14ac:dyDescent="0.25">
      <c r="A3754" t="s">
        <v>707</v>
      </c>
      <c r="B3754" t="s">
        <v>475</v>
      </c>
      <c r="C3754" t="s">
        <v>236</v>
      </c>
      <c r="D3754" t="s">
        <v>632</v>
      </c>
      <c r="E3754" t="s">
        <v>269</v>
      </c>
      <c r="F3754" s="8" t="s">
        <v>422</v>
      </c>
      <c r="G3754" s="8" t="s">
        <v>423</v>
      </c>
      <c r="H3754" t="s">
        <v>313</v>
      </c>
      <c r="I3754" s="7">
        <v>1265414525</v>
      </c>
      <c r="L3754" s="7">
        <v>38791266538</v>
      </c>
      <c r="M3754" t="s">
        <v>458</v>
      </c>
    </row>
    <row r="3755" spans="1:13" x14ac:dyDescent="0.25">
      <c r="A3755" t="s">
        <v>708</v>
      </c>
      <c r="B3755" t="s">
        <v>476</v>
      </c>
      <c r="C3755" t="s">
        <v>237</v>
      </c>
      <c r="D3755" t="s">
        <v>242</v>
      </c>
      <c r="E3755" t="s">
        <v>270</v>
      </c>
      <c r="F3755" s="8" t="s">
        <v>422</v>
      </c>
      <c r="G3755" s="8" t="s">
        <v>423</v>
      </c>
      <c r="H3755" t="s">
        <v>313</v>
      </c>
      <c r="I3755" s="7">
        <v>0</v>
      </c>
      <c r="L3755" s="7">
        <v>77422761</v>
      </c>
      <c r="M3755" t="s">
        <v>458</v>
      </c>
    </row>
    <row r="3756" spans="1:13" x14ac:dyDescent="0.25">
      <c r="A3756" t="s">
        <v>709</v>
      </c>
      <c r="B3756" t="s">
        <v>476</v>
      </c>
      <c r="C3756" t="s">
        <v>237</v>
      </c>
      <c r="D3756" t="s">
        <v>228</v>
      </c>
      <c r="E3756" t="s">
        <v>270</v>
      </c>
      <c r="F3756" s="8" t="s">
        <v>422</v>
      </c>
      <c r="G3756" s="8" t="s">
        <v>423</v>
      </c>
      <c r="H3756" t="s">
        <v>313</v>
      </c>
      <c r="I3756" s="7">
        <v>0</v>
      </c>
      <c r="L3756" s="7">
        <v>2672173342</v>
      </c>
      <c r="M3756" t="s">
        <v>458</v>
      </c>
    </row>
    <row r="3757" spans="1:13" x14ac:dyDescent="0.25">
      <c r="A3757" t="s">
        <v>710</v>
      </c>
      <c r="B3757" t="s">
        <v>476</v>
      </c>
      <c r="C3757" t="s">
        <v>237</v>
      </c>
      <c r="D3757" t="s">
        <v>464</v>
      </c>
      <c r="E3757" t="s">
        <v>270</v>
      </c>
      <c r="F3757" s="8" t="s">
        <v>422</v>
      </c>
      <c r="G3757" s="8" t="s">
        <v>423</v>
      </c>
      <c r="H3757" t="s">
        <v>313</v>
      </c>
      <c r="I3757" s="7">
        <v>6913919</v>
      </c>
      <c r="L3757" s="7">
        <v>1120256617</v>
      </c>
      <c r="M3757" t="s">
        <v>458</v>
      </c>
    </row>
    <row r="3758" spans="1:13" x14ac:dyDescent="0.25">
      <c r="A3758" t="s">
        <v>711</v>
      </c>
      <c r="B3758" t="s">
        <v>476</v>
      </c>
      <c r="C3758" t="s">
        <v>237</v>
      </c>
      <c r="D3758" t="s">
        <v>238</v>
      </c>
      <c r="E3758" t="s">
        <v>270</v>
      </c>
      <c r="F3758" t="s">
        <v>422</v>
      </c>
      <c r="G3758" s="8" t="s">
        <v>423</v>
      </c>
      <c r="H3758" t="s">
        <v>313</v>
      </c>
      <c r="I3758" s="7">
        <v>0</v>
      </c>
      <c r="L3758" s="7">
        <v>858542993</v>
      </c>
      <c r="M3758" t="s">
        <v>458</v>
      </c>
    </row>
    <row r="3759" spans="1:13" x14ac:dyDescent="0.25">
      <c r="A3759" t="s">
        <v>712</v>
      </c>
      <c r="B3759" t="s">
        <v>476</v>
      </c>
      <c r="C3759" t="s">
        <v>237</v>
      </c>
      <c r="D3759" t="s">
        <v>239</v>
      </c>
      <c r="E3759" t="s">
        <v>270</v>
      </c>
      <c r="F3759" t="s">
        <v>422</v>
      </c>
      <c r="G3759" s="8" t="s">
        <v>423</v>
      </c>
      <c r="H3759" t="s">
        <v>313</v>
      </c>
      <c r="I3759" s="7">
        <v>126899116</v>
      </c>
      <c r="L3759" s="7">
        <v>857579764</v>
      </c>
      <c r="M3759" t="s">
        <v>458</v>
      </c>
    </row>
    <row r="3760" spans="1:13" x14ac:dyDescent="0.25">
      <c r="A3760" t="s">
        <v>713</v>
      </c>
      <c r="B3760" t="s">
        <v>476</v>
      </c>
      <c r="C3760" t="s">
        <v>237</v>
      </c>
      <c r="D3760" t="s">
        <v>240</v>
      </c>
      <c r="E3760" t="s">
        <v>270</v>
      </c>
      <c r="F3760" t="s">
        <v>422</v>
      </c>
      <c r="G3760" s="8" t="s">
        <v>423</v>
      </c>
      <c r="H3760" t="s">
        <v>313</v>
      </c>
      <c r="I3760" s="7">
        <v>14442808</v>
      </c>
      <c r="L3760" s="7">
        <v>93471759</v>
      </c>
      <c r="M3760" t="s">
        <v>458</v>
      </c>
    </row>
    <row r="3761" spans="1:13" x14ac:dyDescent="0.25">
      <c r="A3761" t="s">
        <v>714</v>
      </c>
      <c r="B3761" t="s">
        <v>476</v>
      </c>
      <c r="C3761" t="s">
        <v>237</v>
      </c>
      <c r="D3761" t="s">
        <v>241</v>
      </c>
      <c r="E3761" t="s">
        <v>270</v>
      </c>
      <c r="F3761" t="s">
        <v>422</v>
      </c>
      <c r="G3761" s="8" t="s">
        <v>423</v>
      </c>
      <c r="H3761" t="s">
        <v>313</v>
      </c>
      <c r="I3761" s="7">
        <v>0</v>
      </c>
      <c r="L3761" s="7">
        <v>53446428</v>
      </c>
      <c r="M3761" t="s">
        <v>458</v>
      </c>
    </row>
    <row r="3762" spans="1:13" x14ac:dyDescent="0.25">
      <c r="A3762" t="s">
        <v>715</v>
      </c>
      <c r="B3762" t="s">
        <v>477</v>
      </c>
      <c r="C3762" t="s">
        <v>243</v>
      </c>
      <c r="D3762" t="s">
        <v>378</v>
      </c>
      <c r="E3762" t="s">
        <v>270</v>
      </c>
      <c r="F3762" t="s">
        <v>422</v>
      </c>
      <c r="G3762" s="8" t="s">
        <v>423</v>
      </c>
      <c r="H3762" t="s">
        <v>313</v>
      </c>
      <c r="I3762" s="7">
        <v>0</v>
      </c>
      <c r="L3762" s="7">
        <v>3795039921</v>
      </c>
      <c r="M3762" t="s">
        <v>458</v>
      </c>
    </row>
    <row r="3763" spans="1:13" x14ac:dyDescent="0.25">
      <c r="A3763" t="s">
        <v>716</v>
      </c>
      <c r="B3763" t="s">
        <v>477</v>
      </c>
      <c r="C3763" t="s">
        <v>243</v>
      </c>
      <c r="D3763" t="s">
        <v>360</v>
      </c>
      <c r="E3763" t="s">
        <v>270</v>
      </c>
      <c r="F3763" t="s">
        <v>422</v>
      </c>
      <c r="G3763" s="8" t="s">
        <v>423</v>
      </c>
      <c r="H3763" t="s">
        <v>313</v>
      </c>
      <c r="I3763" s="7">
        <v>0</v>
      </c>
      <c r="L3763" s="7">
        <v>4697527012</v>
      </c>
      <c r="M3763" t="s">
        <v>458</v>
      </c>
    </row>
    <row r="3764" spans="1:13" x14ac:dyDescent="0.25">
      <c r="A3764" t="s">
        <v>717</v>
      </c>
      <c r="B3764" t="s">
        <v>477</v>
      </c>
      <c r="C3764" t="s">
        <v>243</v>
      </c>
      <c r="D3764" t="s">
        <v>581</v>
      </c>
      <c r="E3764" t="s">
        <v>270</v>
      </c>
      <c r="F3764" t="s">
        <v>422</v>
      </c>
      <c r="G3764" s="8" t="s">
        <v>423</v>
      </c>
      <c r="H3764" t="s">
        <v>313</v>
      </c>
      <c r="I3764" s="7">
        <v>0</v>
      </c>
      <c r="L3764" s="7">
        <v>89940181951</v>
      </c>
      <c r="M3764" t="s">
        <v>458</v>
      </c>
    </row>
    <row r="3765" spans="1:13" x14ac:dyDescent="0.25">
      <c r="A3765" t="s">
        <v>718</v>
      </c>
      <c r="B3765" t="s">
        <v>246</v>
      </c>
      <c r="C3765" t="s">
        <v>246</v>
      </c>
      <c r="D3765" t="s">
        <v>203</v>
      </c>
      <c r="E3765" t="s">
        <v>269</v>
      </c>
      <c r="F3765" s="8" t="s">
        <v>422</v>
      </c>
      <c r="G3765" s="8" t="s">
        <v>423</v>
      </c>
      <c r="H3765" t="s">
        <v>313</v>
      </c>
      <c r="I3765" s="7">
        <v>3302101259</v>
      </c>
      <c r="L3765" s="7">
        <v>42773601120</v>
      </c>
      <c r="M3765" t="s">
        <v>458</v>
      </c>
    </row>
    <row r="3766" spans="1:13" x14ac:dyDescent="0.25">
      <c r="A3766" t="s">
        <v>719</v>
      </c>
      <c r="B3766" t="s">
        <v>478</v>
      </c>
      <c r="C3766" t="s">
        <v>244</v>
      </c>
      <c r="D3766" t="s">
        <v>245</v>
      </c>
      <c r="E3766" t="s">
        <v>269</v>
      </c>
      <c r="F3766" s="8" t="s">
        <v>422</v>
      </c>
      <c r="G3766" s="8" t="s">
        <v>423</v>
      </c>
      <c r="H3766" t="s">
        <v>313</v>
      </c>
      <c r="I3766" s="7">
        <v>834862000</v>
      </c>
      <c r="L3766" s="7">
        <v>69558139000</v>
      </c>
      <c r="M3766" t="s">
        <v>458</v>
      </c>
    </row>
    <row r="3767" spans="1:13" x14ac:dyDescent="0.25">
      <c r="A3767" t="s">
        <v>720</v>
      </c>
      <c r="B3767" t="s">
        <v>478</v>
      </c>
      <c r="C3767" t="s">
        <v>244</v>
      </c>
      <c r="D3767" t="s">
        <v>460</v>
      </c>
      <c r="E3767" t="s">
        <v>269</v>
      </c>
      <c r="F3767" s="8" t="s">
        <v>422</v>
      </c>
      <c r="G3767" s="8" t="s">
        <v>423</v>
      </c>
      <c r="H3767" t="s">
        <v>313</v>
      </c>
      <c r="I3767" s="7">
        <v>437356000</v>
      </c>
      <c r="L3767" s="7">
        <v>40918920000</v>
      </c>
      <c r="M3767" t="s">
        <v>458</v>
      </c>
    </row>
    <row r="3768" spans="1:13" x14ac:dyDescent="0.25">
      <c r="A3768" t="s">
        <v>721</v>
      </c>
      <c r="B3768" t="s">
        <v>479</v>
      </c>
      <c r="C3768" t="s">
        <v>247</v>
      </c>
      <c r="D3768" t="s">
        <v>203</v>
      </c>
      <c r="E3768" t="s">
        <v>269</v>
      </c>
      <c r="F3768" s="8" t="s">
        <v>422</v>
      </c>
      <c r="G3768" s="8" t="s">
        <v>423</v>
      </c>
      <c r="H3768" t="s">
        <v>313</v>
      </c>
      <c r="I3768" s="7">
        <v>1051259000</v>
      </c>
      <c r="L3768" s="7">
        <v>20401799000</v>
      </c>
      <c r="M3768" t="s">
        <v>458</v>
      </c>
    </row>
    <row r="3769" spans="1:13" x14ac:dyDescent="0.25">
      <c r="A3769" t="s">
        <v>722</v>
      </c>
      <c r="B3769" t="s">
        <v>480</v>
      </c>
      <c r="C3769" t="s">
        <v>268</v>
      </c>
      <c r="D3769" t="s">
        <v>203</v>
      </c>
      <c r="E3769" t="s">
        <v>269</v>
      </c>
      <c r="F3769" t="s">
        <v>422</v>
      </c>
      <c r="G3769" s="8" t="s">
        <v>423</v>
      </c>
      <c r="H3769" t="s">
        <v>313</v>
      </c>
      <c r="I3769" s="7">
        <v>185266634</v>
      </c>
      <c r="L3769" s="7">
        <v>14029578005</v>
      </c>
      <c r="M3769" t="s">
        <v>458</v>
      </c>
    </row>
    <row r="3770" spans="1:13" x14ac:dyDescent="0.25">
      <c r="A3770" t="s">
        <v>723</v>
      </c>
      <c r="B3770" t="s">
        <v>481</v>
      </c>
      <c r="C3770" t="s">
        <v>248</v>
      </c>
      <c r="D3770" t="s">
        <v>203</v>
      </c>
      <c r="E3770" t="s">
        <v>269</v>
      </c>
      <c r="F3770" t="s">
        <v>422</v>
      </c>
      <c r="G3770" s="8" t="s">
        <v>423</v>
      </c>
      <c r="H3770" t="s">
        <v>313</v>
      </c>
      <c r="I3770" s="7">
        <v>1798089000</v>
      </c>
      <c r="L3770" s="7">
        <v>24360197000</v>
      </c>
      <c r="M3770" t="s">
        <v>458</v>
      </c>
    </row>
    <row r="3771" spans="1:13" x14ac:dyDescent="0.25">
      <c r="A3771" t="s">
        <v>724</v>
      </c>
      <c r="B3771" t="s">
        <v>482</v>
      </c>
      <c r="C3771" t="s">
        <v>249</v>
      </c>
      <c r="D3771" t="s">
        <v>203</v>
      </c>
      <c r="E3771" t="s">
        <v>269</v>
      </c>
      <c r="F3771" t="s">
        <v>422</v>
      </c>
      <c r="G3771" s="8" t="s">
        <v>423</v>
      </c>
      <c r="H3771" t="s">
        <v>313</v>
      </c>
      <c r="I3771" s="7">
        <v>3443239916</v>
      </c>
      <c r="L3771" s="7">
        <v>91622025169</v>
      </c>
      <c r="M3771" t="s">
        <v>458</v>
      </c>
    </row>
    <row r="3772" spans="1:13" x14ac:dyDescent="0.25">
      <c r="A3772" t="s">
        <v>725</v>
      </c>
      <c r="B3772" t="s">
        <v>330</v>
      </c>
      <c r="C3772" t="s">
        <v>250</v>
      </c>
      <c r="D3772" t="s">
        <v>252</v>
      </c>
      <c r="E3772" t="s">
        <v>270</v>
      </c>
      <c r="F3772" t="s">
        <v>422</v>
      </c>
      <c r="G3772" s="8" t="s">
        <v>423</v>
      </c>
      <c r="H3772" t="s">
        <v>313</v>
      </c>
      <c r="I3772" s="7">
        <v>0</v>
      </c>
      <c r="L3772" s="7">
        <v>10772268571</v>
      </c>
      <c r="M3772" t="s">
        <v>458</v>
      </c>
    </row>
    <row r="3773" spans="1:13" x14ac:dyDescent="0.25">
      <c r="A3773" t="s">
        <v>726</v>
      </c>
      <c r="B3773" t="s">
        <v>330</v>
      </c>
      <c r="C3773" t="s">
        <v>250</v>
      </c>
      <c r="D3773" t="s">
        <v>253</v>
      </c>
      <c r="E3773" t="s">
        <v>270</v>
      </c>
      <c r="F3773" s="8" t="s">
        <v>422</v>
      </c>
      <c r="G3773" s="8" t="s">
        <v>423</v>
      </c>
      <c r="H3773" t="s">
        <v>313</v>
      </c>
      <c r="I3773" s="7">
        <v>0</v>
      </c>
      <c r="L3773" s="7">
        <v>3480752374</v>
      </c>
      <c r="M3773" t="s">
        <v>458</v>
      </c>
    </row>
    <row r="3774" spans="1:13" x14ac:dyDescent="0.25">
      <c r="A3774" t="s">
        <v>727</v>
      </c>
      <c r="B3774" t="s">
        <v>330</v>
      </c>
      <c r="C3774" t="s">
        <v>250</v>
      </c>
      <c r="D3774" t="s">
        <v>254</v>
      </c>
      <c r="E3774" t="s">
        <v>270</v>
      </c>
      <c r="F3774" s="8" t="s">
        <v>422</v>
      </c>
      <c r="G3774" s="8" t="s">
        <v>423</v>
      </c>
      <c r="H3774" t="s">
        <v>313</v>
      </c>
      <c r="I3774" s="7">
        <v>0</v>
      </c>
      <c r="L3774" s="7">
        <v>13604302435</v>
      </c>
      <c r="M3774" t="s">
        <v>458</v>
      </c>
    </row>
    <row r="3775" spans="1:13" x14ac:dyDescent="0.25">
      <c r="A3775" t="s">
        <v>728</v>
      </c>
      <c r="B3775" t="s">
        <v>330</v>
      </c>
      <c r="C3775" t="s">
        <v>250</v>
      </c>
      <c r="D3775" t="s">
        <v>633</v>
      </c>
      <c r="E3775" t="s">
        <v>269</v>
      </c>
      <c r="F3775" s="8" t="s">
        <v>422</v>
      </c>
      <c r="G3775" s="8" t="s">
        <v>423</v>
      </c>
      <c r="H3775" t="s">
        <v>313</v>
      </c>
      <c r="I3775" s="7">
        <v>40008178026</v>
      </c>
      <c r="L3775" s="7">
        <v>1140113184125</v>
      </c>
      <c r="M3775" t="s">
        <v>458</v>
      </c>
    </row>
    <row r="3776" spans="1:13" x14ac:dyDescent="0.25">
      <c r="A3776" t="s">
        <v>729</v>
      </c>
      <c r="B3776" t="s">
        <v>330</v>
      </c>
      <c r="C3776" t="s">
        <v>250</v>
      </c>
      <c r="D3776" t="s">
        <v>634</v>
      </c>
      <c r="E3776" t="s">
        <v>269</v>
      </c>
      <c r="F3776" s="8" t="s">
        <v>422</v>
      </c>
      <c r="G3776" s="8" t="s">
        <v>423</v>
      </c>
      <c r="H3776" t="s">
        <v>313</v>
      </c>
      <c r="I3776" s="7">
        <v>3085097691</v>
      </c>
      <c r="L3776" s="7">
        <v>237174933919</v>
      </c>
      <c r="M3776" t="s">
        <v>458</v>
      </c>
    </row>
    <row r="3777" spans="1:13" x14ac:dyDescent="0.25">
      <c r="A3777" t="s">
        <v>730</v>
      </c>
      <c r="B3777" t="s">
        <v>330</v>
      </c>
      <c r="C3777" t="s">
        <v>250</v>
      </c>
      <c r="D3777" t="s">
        <v>599</v>
      </c>
      <c r="E3777" t="s">
        <v>270</v>
      </c>
      <c r="F3777" t="s">
        <v>422</v>
      </c>
      <c r="G3777" s="8" t="s">
        <v>423</v>
      </c>
      <c r="H3777" t="s">
        <v>313</v>
      </c>
      <c r="I3777" s="7">
        <v>0</v>
      </c>
      <c r="L3777" s="7">
        <v>49186447</v>
      </c>
      <c r="M3777" t="s">
        <v>458</v>
      </c>
    </row>
    <row r="3778" spans="1:13" x14ac:dyDescent="0.25">
      <c r="A3778" t="s">
        <v>731</v>
      </c>
      <c r="B3778" t="s">
        <v>483</v>
      </c>
      <c r="C3778" t="s">
        <v>255</v>
      </c>
      <c r="D3778" t="s">
        <v>205</v>
      </c>
      <c r="E3778" t="s">
        <v>270</v>
      </c>
      <c r="F3778" t="s">
        <v>422</v>
      </c>
      <c r="G3778" s="8" t="s">
        <v>423</v>
      </c>
      <c r="H3778" t="s">
        <v>313</v>
      </c>
      <c r="I3778" s="7">
        <v>168530865</v>
      </c>
      <c r="L3778" s="7">
        <v>6917962126</v>
      </c>
      <c r="M3778" t="s">
        <v>458</v>
      </c>
    </row>
    <row r="3779" spans="1:13" x14ac:dyDescent="0.25">
      <c r="A3779" t="s">
        <v>732</v>
      </c>
      <c r="B3779" t="s">
        <v>483</v>
      </c>
      <c r="C3779" t="s">
        <v>255</v>
      </c>
      <c r="D3779" t="s">
        <v>203</v>
      </c>
      <c r="E3779" t="s">
        <v>269</v>
      </c>
      <c r="F3779" t="s">
        <v>422</v>
      </c>
      <c r="G3779" s="8" t="s">
        <v>423</v>
      </c>
      <c r="H3779" t="s">
        <v>313</v>
      </c>
      <c r="I3779" s="7">
        <v>39771457</v>
      </c>
      <c r="L3779" s="7">
        <v>2428869723</v>
      </c>
      <c r="M3779" t="s">
        <v>458</v>
      </c>
    </row>
    <row r="3780" spans="1:13" x14ac:dyDescent="0.25">
      <c r="A3780" t="s">
        <v>733</v>
      </c>
      <c r="B3780" t="s">
        <v>636</v>
      </c>
      <c r="C3780" t="s">
        <v>635</v>
      </c>
      <c r="D3780" t="s">
        <v>304</v>
      </c>
      <c r="E3780" t="s">
        <v>270</v>
      </c>
      <c r="F3780" t="s">
        <v>422</v>
      </c>
      <c r="G3780" s="8" t="s">
        <v>423</v>
      </c>
      <c r="H3780" t="s">
        <v>313</v>
      </c>
      <c r="I3780" s="7">
        <v>25611212</v>
      </c>
      <c r="L3780" s="7">
        <v>4565783313</v>
      </c>
      <c r="M3780" t="s">
        <v>458</v>
      </c>
    </row>
    <row r="3781" spans="1:13" x14ac:dyDescent="0.25">
      <c r="A3781" t="s">
        <v>734</v>
      </c>
      <c r="B3781" t="s">
        <v>636</v>
      </c>
      <c r="C3781" t="s">
        <v>635</v>
      </c>
      <c r="D3781" t="s">
        <v>303</v>
      </c>
      <c r="E3781" t="s">
        <v>270</v>
      </c>
      <c r="F3781" s="8" t="s">
        <v>422</v>
      </c>
      <c r="G3781" s="8" t="s">
        <v>423</v>
      </c>
      <c r="H3781" t="s">
        <v>313</v>
      </c>
      <c r="I3781" s="7">
        <v>17609349</v>
      </c>
      <c r="L3781" s="7">
        <v>3476303006</v>
      </c>
      <c r="M3781" t="s">
        <v>458</v>
      </c>
    </row>
    <row r="3782" spans="1:13" x14ac:dyDescent="0.25">
      <c r="A3782" t="s">
        <v>735</v>
      </c>
      <c r="B3782" t="s">
        <v>636</v>
      </c>
      <c r="C3782" t="s">
        <v>635</v>
      </c>
      <c r="D3782" t="s">
        <v>302</v>
      </c>
      <c r="E3782" t="s">
        <v>270</v>
      </c>
      <c r="F3782" s="8" t="s">
        <v>422</v>
      </c>
      <c r="G3782" s="8" t="s">
        <v>423</v>
      </c>
      <c r="H3782" t="s">
        <v>313</v>
      </c>
      <c r="I3782" s="7">
        <v>0</v>
      </c>
      <c r="L3782" s="7">
        <v>2100767205</v>
      </c>
      <c r="M3782" t="s">
        <v>458</v>
      </c>
    </row>
    <row r="3783" spans="1:13" x14ac:dyDescent="0.25">
      <c r="A3783" t="s">
        <v>736</v>
      </c>
      <c r="B3783" t="s">
        <v>636</v>
      </c>
      <c r="C3783" t="s">
        <v>635</v>
      </c>
      <c r="D3783" t="s">
        <v>205</v>
      </c>
      <c r="E3783" t="s">
        <v>270</v>
      </c>
      <c r="F3783" s="8" t="s">
        <v>422</v>
      </c>
      <c r="G3783" s="8" t="s">
        <v>423</v>
      </c>
      <c r="H3783" t="s">
        <v>313</v>
      </c>
      <c r="I3783" s="7">
        <v>566922778</v>
      </c>
      <c r="L3783" s="7">
        <v>20886055390</v>
      </c>
      <c r="M3783" t="s">
        <v>458</v>
      </c>
    </row>
    <row r="3784" spans="1:13" x14ac:dyDescent="0.25">
      <c r="A3784" t="s">
        <v>737</v>
      </c>
      <c r="B3784" t="s">
        <v>636</v>
      </c>
      <c r="C3784" t="s">
        <v>635</v>
      </c>
      <c r="D3784" t="s">
        <v>203</v>
      </c>
      <c r="E3784" t="s">
        <v>269</v>
      </c>
      <c r="F3784" s="8" t="s">
        <v>422</v>
      </c>
      <c r="G3784" s="8" t="s">
        <v>423</v>
      </c>
      <c r="H3784" t="s">
        <v>313</v>
      </c>
      <c r="I3784" s="7">
        <v>34105726378</v>
      </c>
      <c r="L3784" s="7">
        <v>1256491994424</v>
      </c>
      <c r="M3784" t="s">
        <v>458</v>
      </c>
    </row>
    <row r="3785" spans="1:13" x14ac:dyDescent="0.25">
      <c r="A3785" t="s">
        <v>738</v>
      </c>
      <c r="B3785" t="s">
        <v>484</v>
      </c>
      <c r="C3785" t="s">
        <v>256</v>
      </c>
      <c r="D3785" t="s">
        <v>208</v>
      </c>
      <c r="E3785" t="s">
        <v>270</v>
      </c>
      <c r="F3785" t="s">
        <v>422</v>
      </c>
      <c r="G3785" s="8" t="s">
        <v>423</v>
      </c>
      <c r="H3785" t="s">
        <v>313</v>
      </c>
      <c r="I3785" s="7">
        <v>0</v>
      </c>
      <c r="L3785" s="7">
        <v>429346911</v>
      </c>
      <c r="M3785" t="s">
        <v>458</v>
      </c>
    </row>
    <row r="3786" spans="1:13" x14ac:dyDescent="0.25">
      <c r="A3786" t="s">
        <v>739</v>
      </c>
      <c r="B3786" t="s">
        <v>484</v>
      </c>
      <c r="C3786" t="s">
        <v>256</v>
      </c>
      <c r="D3786" t="s">
        <v>209</v>
      </c>
      <c r="E3786" t="s">
        <v>270</v>
      </c>
      <c r="F3786" t="s">
        <v>422</v>
      </c>
      <c r="G3786" s="8" t="s">
        <v>423</v>
      </c>
      <c r="H3786" t="s">
        <v>313</v>
      </c>
      <c r="I3786" s="7">
        <v>0</v>
      </c>
      <c r="L3786" s="7">
        <v>630379359</v>
      </c>
      <c r="M3786" t="s">
        <v>458</v>
      </c>
    </row>
    <row r="3787" spans="1:13" x14ac:dyDescent="0.25">
      <c r="A3787" t="s">
        <v>740</v>
      </c>
      <c r="B3787" t="s">
        <v>484</v>
      </c>
      <c r="C3787" t="s">
        <v>256</v>
      </c>
      <c r="D3787" t="s">
        <v>203</v>
      </c>
      <c r="E3787" t="s">
        <v>269</v>
      </c>
      <c r="F3787" t="s">
        <v>422</v>
      </c>
      <c r="G3787" s="8" t="s">
        <v>423</v>
      </c>
      <c r="H3787" t="s">
        <v>313</v>
      </c>
      <c r="I3787" s="7">
        <v>0</v>
      </c>
      <c r="L3787" s="7">
        <v>88224453830</v>
      </c>
      <c r="M3787" t="s">
        <v>458</v>
      </c>
    </row>
    <row r="3788" spans="1:13" x14ac:dyDescent="0.25">
      <c r="A3788" t="s">
        <v>741</v>
      </c>
      <c r="B3788" t="s">
        <v>485</v>
      </c>
      <c r="C3788" t="s">
        <v>257</v>
      </c>
      <c r="D3788" t="s">
        <v>258</v>
      </c>
      <c r="E3788" t="s">
        <v>270</v>
      </c>
      <c r="F3788" t="s">
        <v>422</v>
      </c>
      <c r="G3788" s="8" t="s">
        <v>423</v>
      </c>
      <c r="H3788" t="s">
        <v>313</v>
      </c>
      <c r="I3788" s="7">
        <v>0</v>
      </c>
      <c r="L3788" s="7">
        <v>2398957441</v>
      </c>
      <c r="M3788" t="s">
        <v>458</v>
      </c>
    </row>
    <row r="3789" spans="1:13" x14ac:dyDescent="0.25">
      <c r="A3789" t="s">
        <v>742</v>
      </c>
      <c r="B3789" t="s">
        <v>485</v>
      </c>
      <c r="C3789" t="s">
        <v>257</v>
      </c>
      <c r="D3789" t="s">
        <v>259</v>
      </c>
      <c r="E3789" t="s">
        <v>270</v>
      </c>
      <c r="F3789" t="s">
        <v>422</v>
      </c>
      <c r="G3789" s="8" t="s">
        <v>423</v>
      </c>
      <c r="H3789" t="s">
        <v>313</v>
      </c>
      <c r="I3789" s="7">
        <v>0</v>
      </c>
      <c r="L3789" s="7">
        <v>87556207</v>
      </c>
      <c r="M3789" t="s">
        <v>458</v>
      </c>
    </row>
    <row r="3790" spans="1:13" x14ac:dyDescent="0.25">
      <c r="A3790" t="s">
        <v>743</v>
      </c>
      <c r="B3790" t="s">
        <v>485</v>
      </c>
      <c r="C3790" t="s">
        <v>257</v>
      </c>
      <c r="D3790" t="s">
        <v>260</v>
      </c>
      <c r="E3790" t="s">
        <v>270</v>
      </c>
      <c r="F3790" t="s">
        <v>422</v>
      </c>
      <c r="G3790" s="8" t="s">
        <v>423</v>
      </c>
      <c r="H3790" t="s">
        <v>313</v>
      </c>
      <c r="I3790" s="7">
        <v>0</v>
      </c>
      <c r="L3790" s="7">
        <v>145097351</v>
      </c>
      <c r="M3790" t="s">
        <v>458</v>
      </c>
    </row>
    <row r="3791" spans="1:13" x14ac:dyDescent="0.25">
      <c r="A3791" t="s">
        <v>744</v>
      </c>
      <c r="B3791" t="s">
        <v>485</v>
      </c>
      <c r="C3791" t="s">
        <v>257</v>
      </c>
      <c r="D3791" t="s">
        <v>261</v>
      </c>
      <c r="E3791" t="s">
        <v>270</v>
      </c>
      <c r="F3791" t="s">
        <v>422</v>
      </c>
      <c r="G3791" s="8" t="s">
        <v>423</v>
      </c>
      <c r="H3791" t="s">
        <v>313</v>
      </c>
      <c r="I3791" s="7">
        <v>0</v>
      </c>
      <c r="L3791" s="7">
        <v>88988160</v>
      </c>
      <c r="M3791" t="s">
        <v>458</v>
      </c>
    </row>
    <row r="3792" spans="1:13" x14ac:dyDescent="0.25">
      <c r="A3792" t="s">
        <v>745</v>
      </c>
      <c r="B3792" t="s">
        <v>486</v>
      </c>
      <c r="C3792" t="s">
        <v>262</v>
      </c>
      <c r="D3792" t="s">
        <v>263</v>
      </c>
      <c r="E3792" t="s">
        <v>270</v>
      </c>
      <c r="F3792" t="s">
        <v>422</v>
      </c>
      <c r="G3792" s="8" t="s">
        <v>423</v>
      </c>
      <c r="H3792" t="s">
        <v>313</v>
      </c>
      <c r="I3792" s="7">
        <v>2047310013</v>
      </c>
      <c r="L3792" s="7">
        <v>27282552000</v>
      </c>
      <c r="M3792" t="s">
        <v>458</v>
      </c>
    </row>
    <row r="3793" spans="1:13" x14ac:dyDescent="0.25">
      <c r="A3793" t="s">
        <v>746</v>
      </c>
      <c r="B3793" t="s">
        <v>486</v>
      </c>
      <c r="C3793" t="s">
        <v>262</v>
      </c>
      <c r="D3793" t="s">
        <v>264</v>
      </c>
      <c r="E3793" t="s">
        <v>270</v>
      </c>
      <c r="F3793" s="8" t="s">
        <v>422</v>
      </c>
      <c r="G3793" s="8" t="s">
        <v>423</v>
      </c>
      <c r="H3793" t="s">
        <v>313</v>
      </c>
      <c r="I3793" s="7">
        <v>401670188</v>
      </c>
      <c r="L3793" s="7">
        <v>5427913000</v>
      </c>
      <c r="M3793" t="s">
        <v>458</v>
      </c>
    </row>
    <row r="3794" spans="1:13" x14ac:dyDescent="0.25">
      <c r="A3794" t="s">
        <v>747</v>
      </c>
      <c r="B3794" t="s">
        <v>486</v>
      </c>
      <c r="C3794" t="s">
        <v>262</v>
      </c>
      <c r="D3794" t="s">
        <v>265</v>
      </c>
      <c r="E3794" t="s">
        <v>270</v>
      </c>
      <c r="F3794" s="8" t="s">
        <v>422</v>
      </c>
      <c r="G3794" s="8" t="s">
        <v>423</v>
      </c>
      <c r="H3794" t="s">
        <v>313</v>
      </c>
      <c r="I3794" s="7">
        <v>166501053</v>
      </c>
      <c r="L3794" s="7">
        <v>950652000</v>
      </c>
      <c r="M3794" t="s">
        <v>458</v>
      </c>
    </row>
    <row r="3795" spans="1:13" x14ac:dyDescent="0.25">
      <c r="A3795" t="s">
        <v>748</v>
      </c>
      <c r="B3795" t="s">
        <v>486</v>
      </c>
      <c r="C3795" t="s">
        <v>262</v>
      </c>
      <c r="D3795" t="s">
        <v>203</v>
      </c>
      <c r="E3795" t="s">
        <v>269</v>
      </c>
      <c r="F3795" s="8" t="s">
        <v>422</v>
      </c>
      <c r="G3795" s="8" t="s">
        <v>423</v>
      </c>
      <c r="H3795" t="s">
        <v>313</v>
      </c>
      <c r="I3795" s="7">
        <v>5738534405</v>
      </c>
      <c r="L3795" s="7">
        <v>134097058000</v>
      </c>
      <c r="M3795" t="s">
        <v>458</v>
      </c>
    </row>
    <row r="3796" spans="1:13" x14ac:dyDescent="0.25">
      <c r="A3796" t="s">
        <v>749</v>
      </c>
      <c r="B3796" t="s">
        <v>332</v>
      </c>
      <c r="C3796" t="s">
        <v>266</v>
      </c>
      <c r="D3796" t="s">
        <v>267</v>
      </c>
      <c r="E3796" t="s">
        <v>270</v>
      </c>
      <c r="F3796" s="8" t="s">
        <v>422</v>
      </c>
      <c r="G3796" s="8" t="s">
        <v>423</v>
      </c>
      <c r="H3796" t="s">
        <v>313</v>
      </c>
      <c r="I3796" s="7">
        <v>0</v>
      </c>
      <c r="L3796" s="7">
        <v>2421364394</v>
      </c>
      <c r="M3796" t="s">
        <v>458</v>
      </c>
    </row>
    <row r="3797" spans="1:13" x14ac:dyDescent="0.25">
      <c r="A3797" t="s">
        <v>750</v>
      </c>
      <c r="B3797" t="s">
        <v>332</v>
      </c>
      <c r="C3797" t="s">
        <v>266</v>
      </c>
      <c r="D3797" t="s">
        <v>590</v>
      </c>
      <c r="E3797" t="s">
        <v>270</v>
      </c>
      <c r="F3797" t="s">
        <v>422</v>
      </c>
      <c r="G3797" s="8" t="s">
        <v>423</v>
      </c>
      <c r="H3797" t="s">
        <v>313</v>
      </c>
      <c r="I3797" s="7">
        <v>0</v>
      </c>
      <c r="L3797" s="7">
        <v>1946905414</v>
      </c>
      <c r="M3797" t="s">
        <v>458</v>
      </c>
    </row>
    <row r="3798" spans="1:13" x14ac:dyDescent="0.25">
      <c r="A3798" t="s">
        <v>751</v>
      </c>
      <c r="B3798" t="s">
        <v>332</v>
      </c>
      <c r="C3798" t="s">
        <v>266</v>
      </c>
      <c r="D3798" t="s">
        <v>582</v>
      </c>
      <c r="E3798" t="s">
        <v>270</v>
      </c>
      <c r="F3798" t="s">
        <v>422</v>
      </c>
      <c r="G3798" s="8" t="s">
        <v>423</v>
      </c>
      <c r="H3798" t="s">
        <v>313</v>
      </c>
      <c r="I3798" s="7">
        <v>0</v>
      </c>
      <c r="L3798" s="7">
        <v>102527329</v>
      </c>
      <c r="M3798" t="s">
        <v>458</v>
      </c>
    </row>
    <row r="3799" spans="1:13" x14ac:dyDescent="0.25">
      <c r="A3799" t="s">
        <v>752</v>
      </c>
      <c r="B3799" t="s">
        <v>332</v>
      </c>
      <c r="C3799" t="s">
        <v>266</v>
      </c>
      <c r="D3799" t="s">
        <v>203</v>
      </c>
      <c r="E3799" t="s">
        <v>269</v>
      </c>
      <c r="F3799" t="s">
        <v>422</v>
      </c>
      <c r="G3799" s="8" t="s">
        <v>423</v>
      </c>
      <c r="H3799" t="s">
        <v>313</v>
      </c>
      <c r="I3799" s="7">
        <v>0</v>
      </c>
      <c r="L3799" s="7">
        <v>260926476812</v>
      </c>
      <c r="M3799" t="s">
        <v>458</v>
      </c>
    </row>
    <row r="3800" spans="1:13" x14ac:dyDescent="0.25">
      <c r="A3800" t="s">
        <v>753</v>
      </c>
      <c r="B3800" t="s">
        <v>487</v>
      </c>
      <c r="C3800" t="s">
        <v>207</v>
      </c>
      <c r="D3800" t="s">
        <v>208</v>
      </c>
      <c r="E3800" t="s">
        <v>270</v>
      </c>
      <c r="F3800" t="s">
        <v>422</v>
      </c>
      <c r="G3800" s="8" t="s">
        <v>423</v>
      </c>
      <c r="H3800" t="s">
        <v>313</v>
      </c>
      <c r="I3800" s="7">
        <v>0</v>
      </c>
      <c r="L3800" s="7">
        <v>2389556713</v>
      </c>
      <c r="M3800" t="s">
        <v>458</v>
      </c>
    </row>
    <row r="3801" spans="1:13" x14ac:dyDescent="0.25">
      <c r="A3801" t="s">
        <v>754</v>
      </c>
      <c r="B3801" t="s">
        <v>487</v>
      </c>
      <c r="C3801" t="s">
        <v>207</v>
      </c>
      <c r="D3801" t="s">
        <v>209</v>
      </c>
      <c r="E3801" t="s">
        <v>270</v>
      </c>
      <c r="F3801" t="s">
        <v>422</v>
      </c>
      <c r="G3801" s="8" t="s">
        <v>423</v>
      </c>
      <c r="H3801" t="s">
        <v>313</v>
      </c>
      <c r="I3801" s="7">
        <v>0</v>
      </c>
      <c r="L3801" s="7">
        <v>5701620841</v>
      </c>
      <c r="M3801" t="s">
        <v>458</v>
      </c>
    </row>
    <row r="3802" spans="1:13" x14ac:dyDescent="0.25">
      <c r="A3802" t="s">
        <v>755</v>
      </c>
      <c r="B3802" t="s">
        <v>487</v>
      </c>
      <c r="C3802" t="s">
        <v>207</v>
      </c>
      <c r="D3802" t="s">
        <v>210</v>
      </c>
      <c r="E3802" t="s">
        <v>270</v>
      </c>
      <c r="F3802" t="s">
        <v>422</v>
      </c>
      <c r="G3802" s="8" t="s">
        <v>423</v>
      </c>
      <c r="H3802" t="s">
        <v>313</v>
      </c>
      <c r="I3802" s="7">
        <v>0</v>
      </c>
      <c r="L3802" s="7">
        <v>326696832</v>
      </c>
      <c r="M3802" t="s">
        <v>458</v>
      </c>
    </row>
    <row r="3803" spans="1:13" x14ac:dyDescent="0.25">
      <c r="A3803" t="s">
        <v>756</v>
      </c>
      <c r="B3803" t="s">
        <v>487</v>
      </c>
      <c r="C3803" t="s">
        <v>207</v>
      </c>
      <c r="D3803" t="s">
        <v>211</v>
      </c>
      <c r="E3803" t="s">
        <v>269</v>
      </c>
      <c r="F3803" t="s">
        <v>422</v>
      </c>
      <c r="G3803" s="8" t="s">
        <v>423</v>
      </c>
      <c r="H3803" t="s">
        <v>313</v>
      </c>
      <c r="I3803" s="7">
        <v>9894434017</v>
      </c>
      <c r="L3803" s="7">
        <v>370042694916</v>
      </c>
      <c r="M3803" t="s">
        <v>458</v>
      </c>
    </row>
    <row r="3804" spans="1:13" x14ac:dyDescent="0.25">
      <c r="A3804" t="s">
        <v>757</v>
      </c>
      <c r="B3804" t="s">
        <v>487</v>
      </c>
      <c r="C3804" t="s">
        <v>207</v>
      </c>
      <c r="D3804" t="s">
        <v>385</v>
      </c>
      <c r="E3804" t="s">
        <v>270</v>
      </c>
      <c r="F3804" t="s">
        <v>422</v>
      </c>
      <c r="G3804" s="8" t="s">
        <v>423</v>
      </c>
      <c r="H3804" t="s">
        <v>313</v>
      </c>
      <c r="I3804" s="7">
        <v>0</v>
      </c>
      <c r="L3804" s="7">
        <v>777116048</v>
      </c>
      <c r="M3804" t="s">
        <v>458</v>
      </c>
    </row>
    <row r="3805" spans="1:13" x14ac:dyDescent="0.25">
      <c r="A3805" t="s">
        <v>659</v>
      </c>
      <c r="B3805" t="s">
        <v>468</v>
      </c>
      <c r="C3805" t="s">
        <v>0</v>
      </c>
      <c r="D3805" t="s">
        <v>200</v>
      </c>
      <c r="E3805" t="s">
        <v>270</v>
      </c>
      <c r="F3805" s="8" t="s">
        <v>416</v>
      </c>
      <c r="G3805" s="8" t="s">
        <v>417</v>
      </c>
      <c r="H3805" t="s">
        <v>314</v>
      </c>
      <c r="I3805" s="7">
        <v>22396931407</v>
      </c>
      <c r="L3805" s="7">
        <v>50185283716</v>
      </c>
      <c r="M3805" t="s">
        <v>458</v>
      </c>
    </row>
    <row r="3806" spans="1:13" x14ac:dyDescent="0.25">
      <c r="A3806" t="s">
        <v>660</v>
      </c>
      <c r="B3806" t="s">
        <v>468</v>
      </c>
      <c r="C3806" t="s">
        <v>0</v>
      </c>
      <c r="D3806" t="s">
        <v>201</v>
      </c>
      <c r="E3806" t="s">
        <v>270</v>
      </c>
      <c r="F3806" s="8" t="s">
        <v>416</v>
      </c>
      <c r="G3806" s="8" t="s">
        <v>417</v>
      </c>
      <c r="H3806" t="s">
        <v>314</v>
      </c>
      <c r="I3806" s="7">
        <v>32481902700</v>
      </c>
      <c r="L3806" s="7">
        <v>89599596613</v>
      </c>
      <c r="M3806" t="s">
        <v>458</v>
      </c>
    </row>
    <row r="3807" spans="1:13" x14ac:dyDescent="0.25">
      <c r="A3807" t="s">
        <v>661</v>
      </c>
      <c r="B3807" t="s">
        <v>468</v>
      </c>
      <c r="C3807" t="s">
        <v>0</v>
      </c>
      <c r="D3807" t="s">
        <v>202</v>
      </c>
      <c r="E3807" t="s">
        <v>270</v>
      </c>
      <c r="F3807" s="8" t="s">
        <v>416</v>
      </c>
      <c r="G3807" s="8" t="s">
        <v>417</v>
      </c>
      <c r="H3807" t="s">
        <v>314</v>
      </c>
      <c r="I3807" s="7">
        <v>9908044805</v>
      </c>
      <c r="L3807" s="7">
        <v>44497385600</v>
      </c>
      <c r="M3807" t="s">
        <v>458</v>
      </c>
    </row>
    <row r="3808" spans="1:13" x14ac:dyDescent="0.25">
      <c r="A3808" t="s">
        <v>664</v>
      </c>
      <c r="B3808" t="s">
        <v>468</v>
      </c>
      <c r="C3808" t="s">
        <v>0</v>
      </c>
      <c r="D3808" t="s">
        <v>199</v>
      </c>
      <c r="E3808" t="s">
        <v>269</v>
      </c>
      <c r="F3808" s="8" t="s">
        <v>416</v>
      </c>
      <c r="G3808" s="8" t="s">
        <v>417</v>
      </c>
      <c r="H3808" t="s">
        <v>314</v>
      </c>
      <c r="I3808" s="7">
        <v>66495735954</v>
      </c>
      <c r="L3808" s="7">
        <v>195045422077</v>
      </c>
      <c r="M3808" t="s">
        <v>458</v>
      </c>
    </row>
    <row r="3809" spans="1:13" x14ac:dyDescent="0.25">
      <c r="A3809" t="s">
        <v>665</v>
      </c>
      <c r="B3809" t="s">
        <v>469</v>
      </c>
      <c r="C3809" t="s">
        <v>212</v>
      </c>
      <c r="D3809" t="s">
        <v>213</v>
      </c>
      <c r="E3809" t="s">
        <v>270</v>
      </c>
      <c r="F3809" t="s">
        <v>416</v>
      </c>
      <c r="G3809" s="8" t="s">
        <v>417</v>
      </c>
      <c r="H3809" t="s">
        <v>314</v>
      </c>
      <c r="I3809" s="7">
        <v>878683000</v>
      </c>
      <c r="L3809" s="7">
        <v>1209774000</v>
      </c>
      <c r="M3809" t="s">
        <v>458</v>
      </c>
    </row>
    <row r="3810" spans="1:13" x14ac:dyDescent="0.25">
      <c r="A3810" t="s">
        <v>666</v>
      </c>
      <c r="B3810" t="s">
        <v>469</v>
      </c>
      <c r="C3810" t="s">
        <v>212</v>
      </c>
      <c r="D3810" t="s">
        <v>214</v>
      </c>
      <c r="E3810" t="s">
        <v>270</v>
      </c>
      <c r="F3810" t="s">
        <v>416</v>
      </c>
      <c r="G3810" s="8" t="s">
        <v>417</v>
      </c>
      <c r="H3810" t="s">
        <v>314</v>
      </c>
      <c r="I3810" s="7">
        <v>0</v>
      </c>
      <c r="L3810" s="7">
        <v>10185099000</v>
      </c>
      <c r="M3810" t="s">
        <v>458</v>
      </c>
    </row>
    <row r="3811" spans="1:13" x14ac:dyDescent="0.25">
      <c r="A3811" t="s">
        <v>667</v>
      </c>
      <c r="B3811" t="s">
        <v>469</v>
      </c>
      <c r="C3811" t="s">
        <v>212</v>
      </c>
      <c r="D3811" t="s">
        <v>370</v>
      </c>
      <c r="E3811" t="s">
        <v>270</v>
      </c>
      <c r="F3811" t="s">
        <v>416</v>
      </c>
      <c r="G3811" s="8" t="s">
        <v>417</v>
      </c>
      <c r="H3811" t="s">
        <v>314</v>
      </c>
      <c r="I3811" s="7">
        <v>2977564000</v>
      </c>
      <c r="L3811" s="7">
        <v>7250762000</v>
      </c>
      <c r="M3811" t="s">
        <v>458</v>
      </c>
    </row>
    <row r="3812" spans="1:13" x14ac:dyDescent="0.25">
      <c r="A3812" t="s">
        <v>668</v>
      </c>
      <c r="B3812" t="s">
        <v>469</v>
      </c>
      <c r="C3812" t="s">
        <v>212</v>
      </c>
      <c r="D3812" t="s">
        <v>365</v>
      </c>
      <c r="E3812" t="s">
        <v>270</v>
      </c>
      <c r="F3812" t="s">
        <v>416</v>
      </c>
      <c r="G3812" s="8" t="s">
        <v>417</v>
      </c>
      <c r="H3812" t="s">
        <v>314</v>
      </c>
      <c r="I3812" s="7">
        <v>7125248000</v>
      </c>
      <c r="L3812" s="7">
        <v>22153880000</v>
      </c>
      <c r="M3812" t="s">
        <v>458</v>
      </c>
    </row>
    <row r="3813" spans="1:13" x14ac:dyDescent="0.25">
      <c r="A3813" t="s">
        <v>669</v>
      </c>
      <c r="B3813" t="s">
        <v>469</v>
      </c>
      <c r="C3813" t="s">
        <v>212</v>
      </c>
      <c r="D3813" t="s">
        <v>364</v>
      </c>
      <c r="E3813" t="s">
        <v>270</v>
      </c>
      <c r="F3813" t="s">
        <v>416</v>
      </c>
      <c r="G3813" s="8" t="s">
        <v>417</v>
      </c>
      <c r="H3813" t="s">
        <v>314</v>
      </c>
      <c r="I3813" s="7">
        <v>6182302000</v>
      </c>
      <c r="L3813" s="7">
        <v>31842258000</v>
      </c>
      <c r="M3813" t="s">
        <v>458</v>
      </c>
    </row>
    <row r="3814" spans="1:13" x14ac:dyDescent="0.25">
      <c r="A3814" t="s">
        <v>670</v>
      </c>
      <c r="B3814" t="s">
        <v>469</v>
      </c>
      <c r="C3814" t="s">
        <v>212</v>
      </c>
      <c r="D3814" t="s">
        <v>573</v>
      </c>
      <c r="E3814" t="s">
        <v>270</v>
      </c>
      <c r="F3814" t="s">
        <v>416</v>
      </c>
      <c r="G3814" s="8" t="s">
        <v>417</v>
      </c>
      <c r="H3814" t="s">
        <v>314</v>
      </c>
      <c r="I3814" s="7">
        <v>1915752000</v>
      </c>
      <c r="L3814" s="7">
        <v>16763779000</v>
      </c>
      <c r="M3814" t="s">
        <v>458</v>
      </c>
    </row>
    <row r="3815" spans="1:13" x14ac:dyDescent="0.25">
      <c r="A3815" t="s">
        <v>671</v>
      </c>
      <c r="B3815" t="s">
        <v>469</v>
      </c>
      <c r="C3815" t="s">
        <v>212</v>
      </c>
      <c r="D3815" t="s">
        <v>362</v>
      </c>
      <c r="E3815" t="s">
        <v>270</v>
      </c>
      <c r="F3815" t="s">
        <v>416</v>
      </c>
      <c r="G3815" s="8" t="s">
        <v>417</v>
      </c>
      <c r="H3815" t="s">
        <v>314</v>
      </c>
      <c r="I3815" s="7">
        <v>0</v>
      </c>
      <c r="L3815" s="7">
        <v>58491556000</v>
      </c>
      <c r="M3815" t="s">
        <v>458</v>
      </c>
    </row>
    <row r="3816" spans="1:13" x14ac:dyDescent="0.25">
      <c r="A3816" t="s">
        <v>672</v>
      </c>
      <c r="B3816" t="s">
        <v>470</v>
      </c>
      <c r="C3816" t="s">
        <v>292</v>
      </c>
      <c r="D3816" t="s">
        <v>307</v>
      </c>
      <c r="E3816" t="s">
        <v>270</v>
      </c>
      <c r="F3816" t="s">
        <v>416</v>
      </c>
      <c r="G3816" s="8" t="s">
        <v>417</v>
      </c>
      <c r="H3816" t="s">
        <v>314</v>
      </c>
      <c r="I3816" s="7">
        <v>3236014821</v>
      </c>
      <c r="L3816" s="7">
        <v>9764336905</v>
      </c>
      <c r="M3816" t="s">
        <v>458</v>
      </c>
    </row>
    <row r="3817" spans="1:13" x14ac:dyDescent="0.25">
      <c r="A3817" t="s">
        <v>673</v>
      </c>
      <c r="B3817" t="s">
        <v>470</v>
      </c>
      <c r="C3817" t="s">
        <v>292</v>
      </c>
      <c r="D3817" t="s">
        <v>206</v>
      </c>
      <c r="E3817" t="s">
        <v>270</v>
      </c>
      <c r="F3817" t="s">
        <v>416</v>
      </c>
      <c r="G3817" s="8" t="s">
        <v>417</v>
      </c>
      <c r="H3817" t="s">
        <v>314</v>
      </c>
      <c r="I3817" s="7">
        <v>0</v>
      </c>
      <c r="L3817" s="7">
        <v>5411649516</v>
      </c>
      <c r="M3817" t="s">
        <v>458</v>
      </c>
    </row>
    <row r="3818" spans="1:13" x14ac:dyDescent="0.25">
      <c r="A3818" t="s">
        <v>674</v>
      </c>
      <c r="B3818" t="s">
        <v>470</v>
      </c>
      <c r="C3818" t="s">
        <v>292</v>
      </c>
      <c r="D3818" t="s">
        <v>203</v>
      </c>
      <c r="E3818" t="s">
        <v>269</v>
      </c>
      <c r="F3818" t="s">
        <v>416</v>
      </c>
      <c r="G3818" s="8" t="s">
        <v>417</v>
      </c>
      <c r="H3818" t="s">
        <v>314</v>
      </c>
      <c r="I3818" s="7">
        <v>1239888551859</v>
      </c>
      <c r="L3818" s="7">
        <v>599483569520</v>
      </c>
      <c r="M3818" t="s">
        <v>458</v>
      </c>
    </row>
    <row r="3819" spans="1:13" x14ac:dyDescent="0.25">
      <c r="A3819" t="s">
        <v>675</v>
      </c>
      <c r="B3819" t="s">
        <v>470</v>
      </c>
      <c r="C3819" t="s">
        <v>292</v>
      </c>
      <c r="D3819" t="s">
        <v>306</v>
      </c>
      <c r="E3819" t="s">
        <v>270</v>
      </c>
      <c r="F3819" t="s">
        <v>416</v>
      </c>
      <c r="G3819" s="8" t="s">
        <v>417</v>
      </c>
      <c r="H3819" t="s">
        <v>314</v>
      </c>
      <c r="I3819" s="7">
        <v>0</v>
      </c>
      <c r="L3819" s="7">
        <v>9122399685</v>
      </c>
      <c r="M3819" t="s">
        <v>458</v>
      </c>
    </row>
    <row r="3820" spans="1:13" x14ac:dyDescent="0.25">
      <c r="A3820" t="s">
        <v>676</v>
      </c>
      <c r="B3820" t="s">
        <v>331</v>
      </c>
      <c r="C3820" t="s">
        <v>215</v>
      </c>
      <c r="D3820" t="s">
        <v>251</v>
      </c>
      <c r="E3820" t="s">
        <v>269</v>
      </c>
      <c r="F3820" t="s">
        <v>416</v>
      </c>
      <c r="G3820" s="8" t="s">
        <v>417</v>
      </c>
      <c r="H3820" t="s">
        <v>314</v>
      </c>
      <c r="I3820" s="7">
        <v>68289287235</v>
      </c>
      <c r="L3820" s="7">
        <v>310261377494</v>
      </c>
      <c r="M3820" t="s">
        <v>458</v>
      </c>
    </row>
    <row r="3821" spans="1:13" x14ac:dyDescent="0.25">
      <c r="A3821" t="s">
        <v>677</v>
      </c>
      <c r="B3821" t="s">
        <v>331</v>
      </c>
      <c r="C3821" t="s">
        <v>215</v>
      </c>
      <c r="D3821" t="s">
        <v>216</v>
      </c>
      <c r="E3821" t="s">
        <v>269</v>
      </c>
      <c r="F3821" t="s">
        <v>416</v>
      </c>
      <c r="G3821" s="8" t="s">
        <v>417</v>
      </c>
      <c r="H3821" t="s">
        <v>314</v>
      </c>
      <c r="I3821" s="7">
        <v>2864545993</v>
      </c>
      <c r="L3821" s="7">
        <v>15226914126</v>
      </c>
      <c r="M3821" t="s">
        <v>458</v>
      </c>
    </row>
    <row r="3822" spans="1:13" x14ac:dyDescent="0.25">
      <c r="A3822" t="s">
        <v>678</v>
      </c>
      <c r="B3822" t="s">
        <v>331</v>
      </c>
      <c r="C3822" t="s">
        <v>215</v>
      </c>
      <c r="D3822" t="s">
        <v>217</v>
      </c>
      <c r="E3822" t="s">
        <v>269</v>
      </c>
      <c r="F3822" t="s">
        <v>416</v>
      </c>
      <c r="G3822" s="8" t="s">
        <v>417</v>
      </c>
      <c r="H3822" t="s">
        <v>314</v>
      </c>
      <c r="I3822" s="7">
        <v>14653471623</v>
      </c>
      <c r="L3822" s="7">
        <v>67671087956</v>
      </c>
      <c r="M3822" t="s">
        <v>458</v>
      </c>
    </row>
    <row r="3823" spans="1:13" x14ac:dyDescent="0.25">
      <c r="A3823" t="s">
        <v>679</v>
      </c>
      <c r="B3823" t="s">
        <v>333</v>
      </c>
      <c r="C3823" t="s">
        <v>533</v>
      </c>
      <c r="D3823" t="s">
        <v>203</v>
      </c>
      <c r="E3823" t="s">
        <v>269</v>
      </c>
      <c r="F3823" t="s">
        <v>416</v>
      </c>
      <c r="G3823" s="8" t="s">
        <v>417</v>
      </c>
      <c r="H3823" t="s">
        <v>314</v>
      </c>
      <c r="I3823" s="7">
        <v>15527243000</v>
      </c>
      <c r="L3823" s="7">
        <v>60695593000</v>
      </c>
      <c r="M3823" t="s">
        <v>458</v>
      </c>
    </row>
    <row r="3824" spans="1:13" x14ac:dyDescent="0.25">
      <c r="A3824" t="s">
        <v>680</v>
      </c>
      <c r="B3824" t="s">
        <v>471</v>
      </c>
      <c r="C3824" t="s">
        <v>219</v>
      </c>
      <c r="D3824" t="s">
        <v>203</v>
      </c>
      <c r="E3824" t="s">
        <v>269</v>
      </c>
      <c r="F3824" t="s">
        <v>416</v>
      </c>
      <c r="G3824" s="8" t="s">
        <v>417</v>
      </c>
      <c r="H3824" t="s">
        <v>314</v>
      </c>
      <c r="I3824" s="7">
        <v>55534026018</v>
      </c>
      <c r="L3824" s="7">
        <v>278736778404</v>
      </c>
      <c r="M3824" t="s">
        <v>458</v>
      </c>
    </row>
    <row r="3825" spans="1:13" x14ac:dyDescent="0.25">
      <c r="A3825" t="s">
        <v>681</v>
      </c>
      <c r="B3825" t="s">
        <v>471</v>
      </c>
      <c r="C3825" t="s">
        <v>219</v>
      </c>
      <c r="D3825" t="s">
        <v>457</v>
      </c>
      <c r="E3825" t="s">
        <v>270</v>
      </c>
      <c r="F3825" t="s">
        <v>416</v>
      </c>
      <c r="G3825" s="8" t="s">
        <v>417</v>
      </c>
      <c r="H3825" t="s">
        <v>314</v>
      </c>
      <c r="I3825" s="7">
        <v>0</v>
      </c>
      <c r="L3825" s="7">
        <v>150706287</v>
      </c>
      <c r="M3825" t="s">
        <v>458</v>
      </c>
    </row>
    <row r="3826" spans="1:13" x14ac:dyDescent="0.25">
      <c r="A3826" t="s">
        <v>682</v>
      </c>
      <c r="B3826" t="s">
        <v>471</v>
      </c>
      <c r="C3826" t="s">
        <v>219</v>
      </c>
      <c r="D3826" t="s">
        <v>381</v>
      </c>
      <c r="E3826" t="s">
        <v>270</v>
      </c>
      <c r="F3826" t="s">
        <v>416</v>
      </c>
      <c r="G3826" s="8" t="s">
        <v>417</v>
      </c>
      <c r="H3826" t="s">
        <v>314</v>
      </c>
      <c r="I3826" s="7">
        <v>409982621</v>
      </c>
      <c r="L3826" s="7">
        <v>1331924172</v>
      </c>
      <c r="M3826" t="s">
        <v>458</v>
      </c>
    </row>
    <row r="3827" spans="1:13" x14ac:dyDescent="0.25">
      <c r="A3827" t="s">
        <v>683</v>
      </c>
      <c r="B3827" t="s">
        <v>472</v>
      </c>
      <c r="C3827" t="s">
        <v>220</v>
      </c>
      <c r="D3827" t="s">
        <v>221</v>
      </c>
      <c r="E3827" t="s">
        <v>270</v>
      </c>
      <c r="F3827" t="s">
        <v>416</v>
      </c>
      <c r="G3827" s="8" t="s">
        <v>417</v>
      </c>
      <c r="H3827" t="s">
        <v>314</v>
      </c>
      <c r="I3827" s="7">
        <v>62919757000</v>
      </c>
      <c r="L3827" s="7">
        <v>210379447000</v>
      </c>
      <c r="M3827" t="s">
        <v>458</v>
      </c>
    </row>
    <row r="3828" spans="1:13" x14ac:dyDescent="0.25">
      <c r="A3828" t="s">
        <v>684</v>
      </c>
      <c r="B3828" t="s">
        <v>472</v>
      </c>
      <c r="C3828" t="s">
        <v>220</v>
      </c>
      <c r="D3828" t="s">
        <v>222</v>
      </c>
      <c r="E3828" t="s">
        <v>270</v>
      </c>
      <c r="F3828" t="s">
        <v>416</v>
      </c>
      <c r="G3828" s="8" t="s">
        <v>417</v>
      </c>
      <c r="H3828" t="s">
        <v>314</v>
      </c>
      <c r="I3828" s="7">
        <v>5366045000</v>
      </c>
      <c r="L3828" s="7">
        <v>35195197000</v>
      </c>
      <c r="M3828" t="s">
        <v>458</v>
      </c>
    </row>
    <row r="3829" spans="1:13" x14ac:dyDescent="0.25">
      <c r="A3829" t="s">
        <v>685</v>
      </c>
      <c r="B3829" t="s">
        <v>472</v>
      </c>
      <c r="C3829" t="s">
        <v>220</v>
      </c>
      <c r="D3829" t="s">
        <v>223</v>
      </c>
      <c r="E3829" t="s">
        <v>270</v>
      </c>
      <c r="F3829" s="8" t="s">
        <v>416</v>
      </c>
      <c r="G3829" s="8" t="s">
        <v>417</v>
      </c>
      <c r="H3829" t="s">
        <v>314</v>
      </c>
      <c r="I3829" s="7">
        <v>6573000</v>
      </c>
      <c r="L3829" s="7">
        <v>54187851000</v>
      </c>
      <c r="M3829" t="s">
        <v>458</v>
      </c>
    </row>
    <row r="3830" spans="1:13" x14ac:dyDescent="0.25">
      <c r="A3830" t="s">
        <v>686</v>
      </c>
      <c r="B3830" t="s">
        <v>472</v>
      </c>
      <c r="C3830" t="s">
        <v>220</v>
      </c>
      <c r="D3830" t="s">
        <v>224</v>
      </c>
      <c r="E3830" t="s">
        <v>270</v>
      </c>
      <c r="F3830" s="8" t="s">
        <v>416</v>
      </c>
      <c r="G3830" s="8" t="s">
        <v>417</v>
      </c>
      <c r="H3830" t="s">
        <v>314</v>
      </c>
      <c r="I3830" s="7">
        <v>1243538000</v>
      </c>
      <c r="L3830" s="7">
        <v>3835522000</v>
      </c>
      <c r="M3830" t="s">
        <v>458</v>
      </c>
    </row>
    <row r="3831" spans="1:13" x14ac:dyDescent="0.25">
      <c r="A3831" t="s">
        <v>687</v>
      </c>
      <c r="B3831" t="s">
        <v>472</v>
      </c>
      <c r="C3831" t="s">
        <v>220</v>
      </c>
      <c r="D3831" t="s">
        <v>305</v>
      </c>
      <c r="E3831" t="s">
        <v>270</v>
      </c>
      <c r="F3831" s="8" t="s">
        <v>416</v>
      </c>
      <c r="G3831" s="8" t="s">
        <v>417</v>
      </c>
      <c r="H3831" t="s">
        <v>314</v>
      </c>
      <c r="I3831" s="7">
        <v>0</v>
      </c>
      <c r="L3831" s="7">
        <v>0</v>
      </c>
      <c r="M3831" t="s">
        <v>458</v>
      </c>
    </row>
    <row r="3832" spans="1:13" x14ac:dyDescent="0.25">
      <c r="A3832" t="s">
        <v>688</v>
      </c>
      <c r="B3832" t="s">
        <v>472</v>
      </c>
      <c r="C3832" t="s">
        <v>220</v>
      </c>
      <c r="D3832" t="s">
        <v>203</v>
      </c>
      <c r="E3832" t="s">
        <v>269</v>
      </c>
      <c r="F3832" s="8" t="s">
        <v>416</v>
      </c>
      <c r="G3832" s="8" t="s">
        <v>417</v>
      </c>
      <c r="H3832" t="s">
        <v>314</v>
      </c>
      <c r="I3832" s="7">
        <v>34791049000</v>
      </c>
      <c r="L3832" s="7">
        <v>150910896000</v>
      </c>
      <c r="M3832" t="s">
        <v>458</v>
      </c>
    </row>
    <row r="3833" spans="1:13" x14ac:dyDescent="0.25">
      <c r="A3833" t="s">
        <v>689</v>
      </c>
      <c r="B3833" t="s">
        <v>473</v>
      </c>
      <c r="C3833" t="s">
        <v>225</v>
      </c>
      <c r="D3833" t="s">
        <v>366</v>
      </c>
      <c r="E3833" t="s">
        <v>270</v>
      </c>
      <c r="F3833" t="s">
        <v>416</v>
      </c>
      <c r="G3833" s="8" t="s">
        <v>417</v>
      </c>
      <c r="H3833" t="s">
        <v>314</v>
      </c>
      <c r="I3833" s="7">
        <v>731612650</v>
      </c>
      <c r="L3833" s="7">
        <v>3439632410</v>
      </c>
      <c r="M3833" t="s">
        <v>458</v>
      </c>
    </row>
    <row r="3834" spans="1:13" x14ac:dyDescent="0.25">
      <c r="A3834" t="s">
        <v>690</v>
      </c>
      <c r="B3834" t="s">
        <v>473</v>
      </c>
      <c r="C3834" t="s">
        <v>225</v>
      </c>
      <c r="D3834" t="s">
        <v>367</v>
      </c>
      <c r="E3834" t="s">
        <v>270</v>
      </c>
      <c r="F3834" t="s">
        <v>416</v>
      </c>
      <c r="G3834" s="8" t="s">
        <v>417</v>
      </c>
      <c r="H3834" t="s">
        <v>314</v>
      </c>
      <c r="I3834" s="7">
        <v>425800656</v>
      </c>
      <c r="L3834" s="7">
        <v>3601903742</v>
      </c>
      <c r="M3834" t="s">
        <v>458</v>
      </c>
    </row>
    <row r="3835" spans="1:13" x14ac:dyDescent="0.25">
      <c r="A3835" t="s">
        <v>691</v>
      </c>
      <c r="B3835" t="s">
        <v>473</v>
      </c>
      <c r="C3835" t="s">
        <v>225</v>
      </c>
      <c r="D3835" t="s">
        <v>373</v>
      </c>
      <c r="E3835" t="s">
        <v>270</v>
      </c>
      <c r="F3835" t="s">
        <v>416</v>
      </c>
      <c r="G3835" s="8" t="s">
        <v>417</v>
      </c>
      <c r="H3835" t="s">
        <v>314</v>
      </c>
      <c r="I3835" s="7">
        <v>0</v>
      </c>
      <c r="L3835" s="7">
        <v>2032897322</v>
      </c>
      <c r="M3835" t="s">
        <v>458</v>
      </c>
    </row>
    <row r="3836" spans="1:13" x14ac:dyDescent="0.25">
      <c r="A3836" t="s">
        <v>692</v>
      </c>
      <c r="B3836" t="s">
        <v>473</v>
      </c>
      <c r="C3836" t="s">
        <v>225</v>
      </c>
      <c r="D3836" t="s">
        <v>203</v>
      </c>
      <c r="E3836" t="s">
        <v>269</v>
      </c>
      <c r="F3836" t="s">
        <v>416</v>
      </c>
      <c r="G3836" s="8" t="s">
        <v>417</v>
      </c>
      <c r="H3836" t="s">
        <v>314</v>
      </c>
      <c r="I3836" s="7">
        <v>210896126143</v>
      </c>
      <c r="L3836" s="7">
        <v>983182712065</v>
      </c>
      <c r="M3836" t="s">
        <v>458</v>
      </c>
    </row>
    <row r="3837" spans="1:13" x14ac:dyDescent="0.25">
      <c r="A3837" t="s">
        <v>693</v>
      </c>
      <c r="B3837" t="s">
        <v>474</v>
      </c>
      <c r="C3837" t="s">
        <v>226</v>
      </c>
      <c r="D3837" t="s">
        <v>227</v>
      </c>
      <c r="E3837" t="s">
        <v>270</v>
      </c>
      <c r="F3837" t="s">
        <v>416</v>
      </c>
      <c r="G3837" s="8" t="s">
        <v>417</v>
      </c>
      <c r="H3837" t="s">
        <v>314</v>
      </c>
      <c r="I3837" s="7">
        <v>1190359275</v>
      </c>
      <c r="L3837" s="7">
        <v>1565286544</v>
      </c>
      <c r="M3837" t="s">
        <v>458</v>
      </c>
    </row>
    <row r="3838" spans="1:13" x14ac:dyDescent="0.25">
      <c r="A3838" t="s">
        <v>694</v>
      </c>
      <c r="B3838" t="s">
        <v>474</v>
      </c>
      <c r="C3838" t="s">
        <v>226</v>
      </c>
      <c r="D3838" t="s">
        <v>301</v>
      </c>
      <c r="E3838" t="s">
        <v>270</v>
      </c>
      <c r="F3838" t="s">
        <v>416</v>
      </c>
      <c r="G3838" s="8" t="s">
        <v>417</v>
      </c>
      <c r="H3838" t="s">
        <v>314</v>
      </c>
      <c r="I3838" s="7">
        <v>0</v>
      </c>
      <c r="L3838" s="7">
        <v>4154359457</v>
      </c>
      <c r="M3838" t="s">
        <v>458</v>
      </c>
    </row>
    <row r="3839" spans="1:13" x14ac:dyDescent="0.25">
      <c r="A3839" t="s">
        <v>695</v>
      </c>
      <c r="B3839" t="s">
        <v>474</v>
      </c>
      <c r="C3839" t="s">
        <v>226</v>
      </c>
      <c r="D3839" t="s">
        <v>229</v>
      </c>
      <c r="E3839" t="s">
        <v>270</v>
      </c>
      <c r="F3839" t="s">
        <v>416</v>
      </c>
      <c r="G3839" s="8" t="s">
        <v>417</v>
      </c>
      <c r="H3839" t="s">
        <v>314</v>
      </c>
      <c r="I3839" s="7">
        <v>0</v>
      </c>
      <c r="L3839" s="7">
        <v>4178737190</v>
      </c>
      <c r="M3839" t="s">
        <v>458</v>
      </c>
    </row>
    <row r="3840" spans="1:13" x14ac:dyDescent="0.25">
      <c r="A3840" t="s">
        <v>696</v>
      </c>
      <c r="B3840" t="s">
        <v>474</v>
      </c>
      <c r="C3840" t="s">
        <v>226</v>
      </c>
      <c r="D3840" t="s">
        <v>230</v>
      </c>
      <c r="E3840" t="s">
        <v>270</v>
      </c>
      <c r="F3840" t="s">
        <v>416</v>
      </c>
      <c r="G3840" s="8" t="s">
        <v>417</v>
      </c>
      <c r="H3840" t="s">
        <v>314</v>
      </c>
      <c r="I3840" s="7">
        <v>0</v>
      </c>
      <c r="L3840" s="7">
        <v>46078829939</v>
      </c>
      <c r="M3840" t="s">
        <v>458</v>
      </c>
    </row>
    <row r="3841" spans="1:13" x14ac:dyDescent="0.25">
      <c r="A3841" t="s">
        <v>697</v>
      </c>
      <c r="B3841" t="s">
        <v>474</v>
      </c>
      <c r="C3841" t="s">
        <v>226</v>
      </c>
      <c r="D3841" t="s">
        <v>231</v>
      </c>
      <c r="E3841" t="s">
        <v>270</v>
      </c>
      <c r="F3841" t="s">
        <v>416</v>
      </c>
      <c r="G3841" s="8" t="s">
        <v>417</v>
      </c>
      <c r="H3841" t="s">
        <v>314</v>
      </c>
      <c r="I3841" s="7">
        <v>0</v>
      </c>
      <c r="L3841" s="7">
        <v>733170416</v>
      </c>
      <c r="M3841" t="s">
        <v>458</v>
      </c>
    </row>
    <row r="3842" spans="1:13" x14ac:dyDescent="0.25">
      <c r="A3842" t="s">
        <v>698</v>
      </c>
      <c r="B3842" t="s">
        <v>474</v>
      </c>
      <c r="C3842" t="s">
        <v>226</v>
      </c>
      <c r="D3842" t="s">
        <v>232</v>
      </c>
      <c r="E3842" t="s">
        <v>270</v>
      </c>
      <c r="F3842" t="s">
        <v>416</v>
      </c>
      <c r="G3842" s="8" t="s">
        <v>417</v>
      </c>
      <c r="H3842" t="s">
        <v>314</v>
      </c>
      <c r="I3842" s="7">
        <v>0</v>
      </c>
      <c r="L3842" s="7">
        <v>4596812359</v>
      </c>
      <c r="M3842" t="s">
        <v>458</v>
      </c>
    </row>
    <row r="3843" spans="1:13" x14ac:dyDescent="0.25">
      <c r="A3843" t="s">
        <v>699</v>
      </c>
      <c r="B3843" t="s">
        <v>474</v>
      </c>
      <c r="C3843" t="s">
        <v>226</v>
      </c>
      <c r="D3843" t="s">
        <v>233</v>
      </c>
      <c r="E3843" t="s">
        <v>270</v>
      </c>
      <c r="F3843" t="s">
        <v>416</v>
      </c>
      <c r="G3843" s="8" t="s">
        <v>417</v>
      </c>
      <c r="H3843" t="s">
        <v>314</v>
      </c>
      <c r="I3843" s="7">
        <v>515228001</v>
      </c>
      <c r="L3843" s="7">
        <v>6739103718</v>
      </c>
      <c r="M3843" t="s">
        <v>458</v>
      </c>
    </row>
    <row r="3844" spans="1:13" x14ac:dyDescent="0.25">
      <c r="A3844" t="s">
        <v>700</v>
      </c>
      <c r="B3844" t="s">
        <v>474</v>
      </c>
      <c r="C3844" t="s">
        <v>226</v>
      </c>
      <c r="D3844" t="s">
        <v>234</v>
      </c>
      <c r="E3844" t="s">
        <v>270</v>
      </c>
      <c r="F3844" t="s">
        <v>416</v>
      </c>
      <c r="G3844" s="8" t="s">
        <v>417</v>
      </c>
      <c r="H3844" t="s">
        <v>314</v>
      </c>
      <c r="I3844" s="7">
        <v>1419327118</v>
      </c>
      <c r="L3844" s="7">
        <v>8239367205</v>
      </c>
      <c r="M3844" t="s">
        <v>458</v>
      </c>
    </row>
    <row r="3845" spans="1:13" x14ac:dyDescent="0.25">
      <c r="A3845" t="s">
        <v>701</v>
      </c>
      <c r="B3845" t="s">
        <v>474</v>
      </c>
      <c r="C3845" t="s">
        <v>226</v>
      </c>
      <c r="D3845" t="s">
        <v>235</v>
      </c>
      <c r="E3845" t="s">
        <v>270</v>
      </c>
      <c r="F3845" t="s">
        <v>416</v>
      </c>
      <c r="G3845" s="8" t="s">
        <v>417</v>
      </c>
      <c r="H3845" t="s">
        <v>314</v>
      </c>
      <c r="I3845" s="7">
        <v>1466035069</v>
      </c>
      <c r="L3845" s="7">
        <v>7955312120</v>
      </c>
      <c r="M3845" t="s">
        <v>458</v>
      </c>
    </row>
    <row r="3846" spans="1:13" x14ac:dyDescent="0.25">
      <c r="A3846" t="s">
        <v>702</v>
      </c>
      <c r="B3846" t="s">
        <v>474</v>
      </c>
      <c r="C3846" t="s">
        <v>226</v>
      </c>
      <c r="D3846" t="s">
        <v>570</v>
      </c>
      <c r="E3846" t="s">
        <v>270</v>
      </c>
      <c r="F3846" t="s">
        <v>416</v>
      </c>
      <c r="G3846" s="8" t="s">
        <v>417</v>
      </c>
      <c r="H3846" t="s">
        <v>314</v>
      </c>
      <c r="I3846" s="7">
        <v>14746599</v>
      </c>
      <c r="L3846" s="7">
        <v>186808058</v>
      </c>
      <c r="M3846" t="s">
        <v>458</v>
      </c>
    </row>
    <row r="3847" spans="1:13" x14ac:dyDescent="0.25">
      <c r="A3847" t="s">
        <v>703</v>
      </c>
      <c r="B3847" t="s">
        <v>475</v>
      </c>
      <c r="C3847" t="s">
        <v>236</v>
      </c>
      <c r="D3847" t="s">
        <v>628</v>
      </c>
      <c r="E3847" t="s">
        <v>270</v>
      </c>
      <c r="F3847" t="s">
        <v>416</v>
      </c>
      <c r="G3847" s="8" t="s">
        <v>417</v>
      </c>
      <c r="H3847" t="s">
        <v>314</v>
      </c>
      <c r="I3847" s="7">
        <v>8969712038</v>
      </c>
      <c r="L3847" s="7">
        <v>33391986272</v>
      </c>
      <c r="M3847" t="s">
        <v>458</v>
      </c>
    </row>
    <row r="3848" spans="1:13" x14ac:dyDescent="0.25">
      <c r="A3848" t="s">
        <v>704</v>
      </c>
      <c r="B3848" t="s">
        <v>475</v>
      </c>
      <c r="C3848" t="s">
        <v>236</v>
      </c>
      <c r="D3848" t="s">
        <v>629</v>
      </c>
      <c r="E3848" t="s">
        <v>270</v>
      </c>
      <c r="F3848" t="s">
        <v>416</v>
      </c>
      <c r="G3848" s="8" t="s">
        <v>417</v>
      </c>
      <c r="H3848" t="s">
        <v>314</v>
      </c>
      <c r="I3848" s="7">
        <v>5891639729</v>
      </c>
      <c r="L3848" s="7">
        <v>28433897982</v>
      </c>
      <c r="M3848" t="s">
        <v>458</v>
      </c>
    </row>
    <row r="3849" spans="1:13" x14ac:dyDescent="0.25">
      <c r="A3849" t="s">
        <v>705</v>
      </c>
      <c r="B3849" t="s">
        <v>475</v>
      </c>
      <c r="C3849" t="s">
        <v>236</v>
      </c>
      <c r="D3849" t="s">
        <v>630</v>
      </c>
      <c r="E3849" t="s">
        <v>270</v>
      </c>
      <c r="F3849" t="s">
        <v>416</v>
      </c>
      <c r="G3849" s="8" t="s">
        <v>417</v>
      </c>
      <c r="H3849" t="s">
        <v>314</v>
      </c>
      <c r="I3849" s="7">
        <v>12180830497</v>
      </c>
      <c r="L3849" s="7">
        <v>41655996484</v>
      </c>
      <c r="M3849" t="s">
        <v>458</v>
      </c>
    </row>
    <row r="3850" spans="1:13" x14ac:dyDescent="0.25">
      <c r="A3850" t="s">
        <v>706</v>
      </c>
      <c r="B3850" t="s">
        <v>475</v>
      </c>
      <c r="C3850" t="s">
        <v>236</v>
      </c>
      <c r="D3850" t="s">
        <v>631</v>
      </c>
      <c r="E3850" t="s">
        <v>270</v>
      </c>
      <c r="F3850" t="s">
        <v>416</v>
      </c>
      <c r="G3850" s="8" t="s">
        <v>417</v>
      </c>
      <c r="H3850" t="s">
        <v>314</v>
      </c>
      <c r="I3850" s="7">
        <v>0</v>
      </c>
      <c r="L3850" s="7">
        <v>17683096128</v>
      </c>
      <c r="M3850" t="s">
        <v>458</v>
      </c>
    </row>
    <row r="3851" spans="1:13" x14ac:dyDescent="0.25">
      <c r="A3851" t="s">
        <v>707</v>
      </c>
      <c r="B3851" t="s">
        <v>475</v>
      </c>
      <c r="C3851" t="s">
        <v>236</v>
      </c>
      <c r="D3851" t="s">
        <v>632</v>
      </c>
      <c r="E3851" t="s">
        <v>269</v>
      </c>
      <c r="F3851" t="s">
        <v>416</v>
      </c>
      <c r="G3851" s="8" t="s">
        <v>417</v>
      </c>
      <c r="H3851" t="s">
        <v>314</v>
      </c>
      <c r="I3851" s="7">
        <v>9251977362</v>
      </c>
      <c r="L3851" s="7">
        <v>38791266538</v>
      </c>
      <c r="M3851" t="s">
        <v>458</v>
      </c>
    </row>
    <row r="3852" spans="1:13" x14ac:dyDescent="0.25">
      <c r="A3852" t="s">
        <v>708</v>
      </c>
      <c r="B3852" t="s">
        <v>476</v>
      </c>
      <c r="C3852" t="s">
        <v>237</v>
      </c>
      <c r="D3852" t="s">
        <v>242</v>
      </c>
      <c r="E3852" t="s">
        <v>270</v>
      </c>
      <c r="F3852" t="s">
        <v>416</v>
      </c>
      <c r="G3852" s="8" t="s">
        <v>417</v>
      </c>
      <c r="H3852" t="s">
        <v>314</v>
      </c>
      <c r="I3852" s="7">
        <v>11990224</v>
      </c>
      <c r="L3852" s="7">
        <v>77422761</v>
      </c>
      <c r="M3852" t="s">
        <v>458</v>
      </c>
    </row>
    <row r="3853" spans="1:13" x14ac:dyDescent="0.25">
      <c r="A3853" t="s">
        <v>709</v>
      </c>
      <c r="B3853" t="s">
        <v>476</v>
      </c>
      <c r="C3853" t="s">
        <v>237</v>
      </c>
      <c r="D3853" t="s">
        <v>228</v>
      </c>
      <c r="E3853" t="s">
        <v>270</v>
      </c>
      <c r="F3853" t="s">
        <v>416</v>
      </c>
      <c r="G3853" s="8" t="s">
        <v>417</v>
      </c>
      <c r="H3853" t="s">
        <v>314</v>
      </c>
      <c r="I3853" s="7">
        <v>0</v>
      </c>
      <c r="L3853" s="7">
        <v>2672173342</v>
      </c>
      <c r="M3853" t="s">
        <v>458</v>
      </c>
    </row>
    <row r="3854" spans="1:13" x14ac:dyDescent="0.25">
      <c r="A3854" t="s">
        <v>710</v>
      </c>
      <c r="B3854" t="s">
        <v>476</v>
      </c>
      <c r="C3854" t="s">
        <v>237</v>
      </c>
      <c r="D3854" t="s">
        <v>464</v>
      </c>
      <c r="E3854" t="s">
        <v>270</v>
      </c>
      <c r="F3854" t="s">
        <v>416</v>
      </c>
      <c r="G3854" s="8" t="s">
        <v>417</v>
      </c>
      <c r="H3854" t="s">
        <v>314</v>
      </c>
      <c r="I3854" s="7">
        <v>69926611</v>
      </c>
      <c r="L3854" s="7">
        <v>1120256617</v>
      </c>
      <c r="M3854" t="s">
        <v>458</v>
      </c>
    </row>
    <row r="3855" spans="1:13" x14ac:dyDescent="0.25">
      <c r="A3855" t="s">
        <v>711</v>
      </c>
      <c r="B3855" t="s">
        <v>476</v>
      </c>
      <c r="C3855" t="s">
        <v>237</v>
      </c>
      <c r="D3855" t="s">
        <v>238</v>
      </c>
      <c r="E3855" t="s">
        <v>270</v>
      </c>
      <c r="F3855" t="s">
        <v>416</v>
      </c>
      <c r="G3855" s="8" t="s">
        <v>417</v>
      </c>
      <c r="H3855" t="s">
        <v>314</v>
      </c>
      <c r="I3855" s="7">
        <v>0</v>
      </c>
      <c r="L3855" s="7">
        <v>858542993</v>
      </c>
      <c r="M3855" t="s">
        <v>458</v>
      </c>
    </row>
    <row r="3856" spans="1:13" x14ac:dyDescent="0.25">
      <c r="A3856" t="s">
        <v>712</v>
      </c>
      <c r="B3856" t="s">
        <v>476</v>
      </c>
      <c r="C3856" t="s">
        <v>237</v>
      </c>
      <c r="D3856" t="s">
        <v>239</v>
      </c>
      <c r="E3856" t="s">
        <v>270</v>
      </c>
      <c r="F3856" t="s">
        <v>416</v>
      </c>
      <c r="G3856" s="8" t="s">
        <v>417</v>
      </c>
      <c r="H3856" t="s">
        <v>314</v>
      </c>
      <c r="I3856" s="7">
        <v>137188933</v>
      </c>
      <c r="L3856" s="7">
        <v>857579764</v>
      </c>
      <c r="M3856" t="s">
        <v>458</v>
      </c>
    </row>
    <row r="3857" spans="1:13" x14ac:dyDescent="0.25">
      <c r="A3857" t="s">
        <v>713</v>
      </c>
      <c r="B3857" t="s">
        <v>476</v>
      </c>
      <c r="C3857" t="s">
        <v>237</v>
      </c>
      <c r="D3857" t="s">
        <v>240</v>
      </c>
      <c r="E3857" t="s">
        <v>270</v>
      </c>
      <c r="F3857" t="s">
        <v>416</v>
      </c>
      <c r="G3857" s="8" t="s">
        <v>417</v>
      </c>
      <c r="H3857" t="s">
        <v>314</v>
      </c>
      <c r="I3857" s="7">
        <v>28042277</v>
      </c>
      <c r="L3857" s="7">
        <v>93471759</v>
      </c>
      <c r="M3857" t="s">
        <v>458</v>
      </c>
    </row>
    <row r="3858" spans="1:13" x14ac:dyDescent="0.25">
      <c r="A3858" t="s">
        <v>714</v>
      </c>
      <c r="B3858" t="s">
        <v>476</v>
      </c>
      <c r="C3858" t="s">
        <v>237</v>
      </c>
      <c r="D3858" t="s">
        <v>241</v>
      </c>
      <c r="E3858" t="s">
        <v>270</v>
      </c>
      <c r="F3858" t="s">
        <v>416</v>
      </c>
      <c r="G3858" s="8" t="s">
        <v>417</v>
      </c>
      <c r="H3858" t="s">
        <v>314</v>
      </c>
      <c r="I3858" s="7">
        <v>13012050</v>
      </c>
      <c r="L3858" s="7">
        <v>53446428</v>
      </c>
      <c r="M3858" t="s">
        <v>458</v>
      </c>
    </row>
    <row r="3859" spans="1:13" x14ac:dyDescent="0.25">
      <c r="A3859" t="s">
        <v>715</v>
      </c>
      <c r="B3859" t="s">
        <v>477</v>
      </c>
      <c r="C3859" t="s">
        <v>243</v>
      </c>
      <c r="D3859" t="s">
        <v>378</v>
      </c>
      <c r="E3859" t="s">
        <v>270</v>
      </c>
      <c r="F3859" t="s">
        <v>416</v>
      </c>
      <c r="G3859" s="8" t="s">
        <v>417</v>
      </c>
      <c r="H3859" t="s">
        <v>314</v>
      </c>
      <c r="I3859" s="7">
        <v>15215232</v>
      </c>
      <c r="L3859" s="7">
        <v>3795039921</v>
      </c>
      <c r="M3859" t="s">
        <v>458</v>
      </c>
    </row>
    <row r="3860" spans="1:13" x14ac:dyDescent="0.25">
      <c r="A3860" t="s">
        <v>716</v>
      </c>
      <c r="B3860" t="s">
        <v>477</v>
      </c>
      <c r="C3860" t="s">
        <v>243</v>
      </c>
      <c r="D3860" t="s">
        <v>360</v>
      </c>
      <c r="E3860" t="s">
        <v>270</v>
      </c>
      <c r="F3860" s="8" t="s">
        <v>416</v>
      </c>
      <c r="G3860" s="8" t="s">
        <v>417</v>
      </c>
      <c r="H3860" t="s">
        <v>314</v>
      </c>
      <c r="I3860" s="7">
        <v>0</v>
      </c>
      <c r="L3860" s="7">
        <v>4697527012</v>
      </c>
      <c r="M3860" t="s">
        <v>458</v>
      </c>
    </row>
    <row r="3861" spans="1:13" x14ac:dyDescent="0.25">
      <c r="A3861" t="s">
        <v>717</v>
      </c>
      <c r="B3861" t="s">
        <v>477</v>
      </c>
      <c r="C3861" t="s">
        <v>243</v>
      </c>
      <c r="D3861" t="s">
        <v>581</v>
      </c>
      <c r="E3861" t="s">
        <v>270</v>
      </c>
      <c r="F3861" s="8" t="s">
        <v>416</v>
      </c>
      <c r="G3861" s="8" t="s">
        <v>417</v>
      </c>
      <c r="H3861" t="s">
        <v>314</v>
      </c>
      <c r="I3861" s="7">
        <v>0</v>
      </c>
      <c r="L3861" s="7">
        <v>89940181951</v>
      </c>
      <c r="M3861" t="s">
        <v>458</v>
      </c>
    </row>
    <row r="3862" spans="1:13" x14ac:dyDescent="0.25">
      <c r="A3862" t="s">
        <v>718</v>
      </c>
      <c r="B3862" t="s">
        <v>246</v>
      </c>
      <c r="C3862" t="s">
        <v>246</v>
      </c>
      <c r="D3862" t="s">
        <v>203</v>
      </c>
      <c r="E3862" t="s">
        <v>269</v>
      </c>
      <c r="F3862" s="8" t="s">
        <v>416</v>
      </c>
      <c r="G3862" s="8" t="s">
        <v>417</v>
      </c>
      <c r="H3862" t="s">
        <v>314</v>
      </c>
      <c r="I3862" s="7">
        <v>9391615264</v>
      </c>
      <c r="L3862" s="7">
        <v>42773601120</v>
      </c>
      <c r="M3862" t="s">
        <v>458</v>
      </c>
    </row>
    <row r="3863" spans="1:13" x14ac:dyDescent="0.25">
      <c r="A3863" t="s">
        <v>719</v>
      </c>
      <c r="B3863" t="s">
        <v>478</v>
      </c>
      <c r="C3863" t="s">
        <v>244</v>
      </c>
      <c r="D3863" t="s">
        <v>245</v>
      </c>
      <c r="E3863" t="s">
        <v>269</v>
      </c>
      <c r="F3863" t="s">
        <v>416</v>
      </c>
      <c r="G3863" s="8" t="s">
        <v>417</v>
      </c>
      <c r="H3863" t="s">
        <v>314</v>
      </c>
      <c r="I3863" s="7">
        <v>15270386000</v>
      </c>
      <c r="L3863" s="7">
        <v>69558139000</v>
      </c>
      <c r="M3863" t="s">
        <v>458</v>
      </c>
    </row>
    <row r="3864" spans="1:13" x14ac:dyDescent="0.25">
      <c r="A3864" t="s">
        <v>720</v>
      </c>
      <c r="B3864" t="s">
        <v>478</v>
      </c>
      <c r="C3864" t="s">
        <v>244</v>
      </c>
      <c r="D3864" t="s">
        <v>460</v>
      </c>
      <c r="E3864" t="s">
        <v>269</v>
      </c>
      <c r="F3864" t="s">
        <v>416</v>
      </c>
      <c r="G3864" s="8" t="s">
        <v>417</v>
      </c>
      <c r="H3864" t="s">
        <v>314</v>
      </c>
      <c r="I3864" s="7">
        <v>0</v>
      </c>
      <c r="L3864" s="7">
        <v>40918920000</v>
      </c>
      <c r="M3864" t="s">
        <v>458</v>
      </c>
    </row>
    <row r="3865" spans="1:13" x14ac:dyDescent="0.25">
      <c r="A3865" t="s">
        <v>721</v>
      </c>
      <c r="B3865" t="s">
        <v>479</v>
      </c>
      <c r="C3865" t="s">
        <v>247</v>
      </c>
      <c r="D3865" t="s">
        <v>203</v>
      </c>
      <c r="E3865" t="s">
        <v>269</v>
      </c>
      <c r="F3865" t="s">
        <v>416</v>
      </c>
      <c r="G3865" s="8" t="s">
        <v>417</v>
      </c>
      <c r="H3865" t="s">
        <v>314</v>
      </c>
      <c r="I3865" s="7">
        <v>4263949000</v>
      </c>
      <c r="L3865" s="7">
        <v>20401799000</v>
      </c>
      <c r="M3865" t="s">
        <v>458</v>
      </c>
    </row>
    <row r="3866" spans="1:13" x14ac:dyDescent="0.25">
      <c r="A3866" t="s">
        <v>722</v>
      </c>
      <c r="B3866" t="s">
        <v>480</v>
      </c>
      <c r="C3866" t="s">
        <v>268</v>
      </c>
      <c r="D3866" t="s">
        <v>203</v>
      </c>
      <c r="E3866" t="s">
        <v>269</v>
      </c>
      <c r="F3866" t="s">
        <v>416</v>
      </c>
      <c r="G3866" s="8" t="s">
        <v>417</v>
      </c>
      <c r="H3866" t="s">
        <v>314</v>
      </c>
      <c r="I3866" s="7">
        <v>1451579495</v>
      </c>
      <c r="L3866" s="7">
        <v>14029578005</v>
      </c>
      <c r="M3866" t="s">
        <v>458</v>
      </c>
    </row>
    <row r="3867" spans="1:13" x14ac:dyDescent="0.25">
      <c r="A3867" t="s">
        <v>723</v>
      </c>
      <c r="B3867" t="s">
        <v>481</v>
      </c>
      <c r="C3867" t="s">
        <v>248</v>
      </c>
      <c r="D3867" t="s">
        <v>203</v>
      </c>
      <c r="E3867" t="s">
        <v>269</v>
      </c>
      <c r="F3867" t="s">
        <v>416</v>
      </c>
      <c r="G3867" s="8" t="s">
        <v>417</v>
      </c>
      <c r="H3867" t="s">
        <v>314</v>
      </c>
      <c r="I3867" s="7">
        <v>1875360000</v>
      </c>
      <c r="L3867" s="7">
        <v>24360197000</v>
      </c>
      <c r="M3867" t="s">
        <v>458</v>
      </c>
    </row>
    <row r="3868" spans="1:13" x14ac:dyDescent="0.25">
      <c r="A3868" t="s">
        <v>724</v>
      </c>
      <c r="B3868" t="s">
        <v>482</v>
      </c>
      <c r="C3868" t="s">
        <v>249</v>
      </c>
      <c r="D3868" t="s">
        <v>203</v>
      </c>
      <c r="E3868" t="s">
        <v>269</v>
      </c>
      <c r="F3868" t="s">
        <v>416</v>
      </c>
      <c r="G3868" s="8" t="s">
        <v>417</v>
      </c>
      <c r="H3868" t="s">
        <v>314</v>
      </c>
      <c r="I3868" s="7">
        <v>10485063584</v>
      </c>
      <c r="L3868" s="7">
        <v>91622025169</v>
      </c>
      <c r="M3868" t="s">
        <v>458</v>
      </c>
    </row>
    <row r="3869" spans="1:13" x14ac:dyDescent="0.25">
      <c r="A3869" t="s">
        <v>725</v>
      </c>
      <c r="B3869" t="s">
        <v>330</v>
      </c>
      <c r="C3869" t="s">
        <v>250</v>
      </c>
      <c r="D3869" t="s">
        <v>252</v>
      </c>
      <c r="E3869" t="s">
        <v>270</v>
      </c>
      <c r="F3869" t="s">
        <v>416</v>
      </c>
      <c r="G3869" s="8" t="s">
        <v>417</v>
      </c>
      <c r="H3869" t="s">
        <v>314</v>
      </c>
      <c r="I3869" s="7">
        <v>5513098990</v>
      </c>
      <c r="L3869" s="7">
        <v>10772268571</v>
      </c>
      <c r="M3869" t="s">
        <v>458</v>
      </c>
    </row>
    <row r="3870" spans="1:13" x14ac:dyDescent="0.25">
      <c r="A3870" t="s">
        <v>726</v>
      </c>
      <c r="B3870" t="s">
        <v>330</v>
      </c>
      <c r="C3870" t="s">
        <v>250</v>
      </c>
      <c r="D3870" t="s">
        <v>253</v>
      </c>
      <c r="E3870" t="s">
        <v>270</v>
      </c>
      <c r="F3870" t="s">
        <v>416</v>
      </c>
      <c r="G3870" s="8" t="s">
        <v>417</v>
      </c>
      <c r="H3870" t="s">
        <v>314</v>
      </c>
      <c r="I3870" s="7">
        <v>902441369</v>
      </c>
      <c r="L3870" s="7">
        <v>3480752374</v>
      </c>
      <c r="M3870" t="s">
        <v>458</v>
      </c>
    </row>
    <row r="3871" spans="1:13" x14ac:dyDescent="0.25">
      <c r="A3871" t="s">
        <v>727</v>
      </c>
      <c r="B3871" t="s">
        <v>330</v>
      </c>
      <c r="C3871" t="s">
        <v>250</v>
      </c>
      <c r="D3871" t="s">
        <v>254</v>
      </c>
      <c r="E3871" t="s">
        <v>270</v>
      </c>
      <c r="F3871" t="s">
        <v>416</v>
      </c>
      <c r="G3871" s="8" t="s">
        <v>417</v>
      </c>
      <c r="H3871" t="s">
        <v>314</v>
      </c>
      <c r="I3871" s="7">
        <v>0</v>
      </c>
      <c r="L3871" s="7">
        <v>13604302435</v>
      </c>
      <c r="M3871" t="s">
        <v>458</v>
      </c>
    </row>
    <row r="3872" spans="1:13" x14ac:dyDescent="0.25">
      <c r="A3872" t="s">
        <v>728</v>
      </c>
      <c r="B3872" t="s">
        <v>330</v>
      </c>
      <c r="C3872" t="s">
        <v>250</v>
      </c>
      <c r="D3872" t="s">
        <v>633</v>
      </c>
      <c r="E3872" t="s">
        <v>269</v>
      </c>
      <c r="F3872" t="s">
        <v>416</v>
      </c>
      <c r="G3872" s="8" t="s">
        <v>417</v>
      </c>
      <c r="H3872" t="s">
        <v>314</v>
      </c>
      <c r="I3872" s="7">
        <v>329914770063</v>
      </c>
      <c r="L3872" s="7">
        <v>1140113184125</v>
      </c>
      <c r="M3872" t="s">
        <v>458</v>
      </c>
    </row>
    <row r="3873" spans="1:13" x14ac:dyDescent="0.25">
      <c r="A3873" t="s">
        <v>729</v>
      </c>
      <c r="B3873" t="s">
        <v>330</v>
      </c>
      <c r="C3873" t="s">
        <v>250</v>
      </c>
      <c r="D3873" t="s">
        <v>634</v>
      </c>
      <c r="E3873" t="s">
        <v>269</v>
      </c>
      <c r="F3873" t="s">
        <v>416</v>
      </c>
      <c r="G3873" s="8" t="s">
        <v>417</v>
      </c>
      <c r="H3873" t="s">
        <v>314</v>
      </c>
      <c r="I3873" s="7">
        <v>94830822454</v>
      </c>
      <c r="L3873" s="7">
        <v>237174933919</v>
      </c>
      <c r="M3873" t="s">
        <v>458</v>
      </c>
    </row>
    <row r="3874" spans="1:13" x14ac:dyDescent="0.25">
      <c r="A3874" t="s">
        <v>730</v>
      </c>
      <c r="B3874" t="s">
        <v>330</v>
      </c>
      <c r="C3874" t="s">
        <v>250</v>
      </c>
      <c r="D3874" t="s">
        <v>599</v>
      </c>
      <c r="E3874" t="s">
        <v>270</v>
      </c>
      <c r="F3874" t="s">
        <v>416</v>
      </c>
      <c r="G3874" s="8" t="s">
        <v>417</v>
      </c>
      <c r="H3874" t="s">
        <v>314</v>
      </c>
      <c r="I3874" s="7">
        <v>8197671</v>
      </c>
      <c r="L3874" s="7">
        <v>49186447</v>
      </c>
      <c r="M3874" t="s">
        <v>458</v>
      </c>
    </row>
    <row r="3875" spans="1:13" x14ac:dyDescent="0.25">
      <c r="A3875" t="s">
        <v>731</v>
      </c>
      <c r="B3875" t="s">
        <v>483</v>
      </c>
      <c r="C3875" t="s">
        <v>255</v>
      </c>
      <c r="D3875" t="s">
        <v>205</v>
      </c>
      <c r="E3875" t="s">
        <v>270</v>
      </c>
      <c r="F3875" s="8" t="s">
        <v>416</v>
      </c>
      <c r="G3875" s="8" t="s">
        <v>417</v>
      </c>
      <c r="H3875" t="s">
        <v>314</v>
      </c>
      <c r="I3875" s="7">
        <v>2610957987</v>
      </c>
      <c r="L3875" s="7">
        <v>6917962126</v>
      </c>
      <c r="M3875" t="s">
        <v>458</v>
      </c>
    </row>
    <row r="3876" spans="1:13" x14ac:dyDescent="0.25">
      <c r="A3876" t="s">
        <v>732</v>
      </c>
      <c r="B3876" t="s">
        <v>483</v>
      </c>
      <c r="C3876" t="s">
        <v>255</v>
      </c>
      <c r="D3876" t="s">
        <v>203</v>
      </c>
      <c r="E3876" t="s">
        <v>269</v>
      </c>
      <c r="F3876" s="8" t="s">
        <v>416</v>
      </c>
      <c r="G3876" s="8" t="s">
        <v>417</v>
      </c>
      <c r="H3876" t="s">
        <v>314</v>
      </c>
      <c r="I3876" s="7">
        <v>844703530</v>
      </c>
      <c r="L3876" s="7">
        <v>2428869723</v>
      </c>
      <c r="M3876" t="s">
        <v>458</v>
      </c>
    </row>
    <row r="3877" spans="1:13" x14ac:dyDescent="0.25">
      <c r="A3877" t="s">
        <v>733</v>
      </c>
      <c r="B3877" t="s">
        <v>636</v>
      </c>
      <c r="C3877" t="s">
        <v>635</v>
      </c>
      <c r="D3877" t="s">
        <v>304</v>
      </c>
      <c r="E3877" t="s">
        <v>270</v>
      </c>
      <c r="F3877" s="8" t="s">
        <v>416</v>
      </c>
      <c r="G3877" s="8" t="s">
        <v>417</v>
      </c>
      <c r="H3877" t="s">
        <v>314</v>
      </c>
      <c r="I3877" s="7">
        <v>1170821129</v>
      </c>
      <c r="L3877" s="7">
        <v>4565783313</v>
      </c>
      <c r="M3877" t="s">
        <v>458</v>
      </c>
    </row>
    <row r="3878" spans="1:13" x14ac:dyDescent="0.25">
      <c r="A3878" t="s">
        <v>734</v>
      </c>
      <c r="B3878" t="s">
        <v>636</v>
      </c>
      <c r="C3878" t="s">
        <v>635</v>
      </c>
      <c r="D3878" t="s">
        <v>303</v>
      </c>
      <c r="E3878" t="s">
        <v>270</v>
      </c>
      <c r="F3878" s="8" t="s">
        <v>416</v>
      </c>
      <c r="G3878" s="8" t="s">
        <v>417</v>
      </c>
      <c r="H3878" t="s">
        <v>314</v>
      </c>
      <c r="I3878" s="7">
        <v>452239302</v>
      </c>
      <c r="L3878" s="7">
        <v>3476303006</v>
      </c>
      <c r="M3878" t="s">
        <v>458</v>
      </c>
    </row>
    <row r="3879" spans="1:13" x14ac:dyDescent="0.25">
      <c r="A3879" t="s">
        <v>735</v>
      </c>
      <c r="B3879" t="s">
        <v>636</v>
      </c>
      <c r="C3879" t="s">
        <v>635</v>
      </c>
      <c r="D3879" t="s">
        <v>302</v>
      </c>
      <c r="E3879" t="s">
        <v>270</v>
      </c>
      <c r="F3879" t="s">
        <v>416</v>
      </c>
      <c r="G3879" s="8" t="s">
        <v>417</v>
      </c>
      <c r="H3879" t="s">
        <v>314</v>
      </c>
      <c r="I3879" s="7">
        <v>0</v>
      </c>
      <c r="L3879" s="7">
        <v>2100767205</v>
      </c>
      <c r="M3879" t="s">
        <v>458</v>
      </c>
    </row>
    <row r="3880" spans="1:13" x14ac:dyDescent="0.25">
      <c r="A3880" t="s">
        <v>736</v>
      </c>
      <c r="B3880" t="s">
        <v>636</v>
      </c>
      <c r="C3880" t="s">
        <v>635</v>
      </c>
      <c r="D3880" t="s">
        <v>205</v>
      </c>
      <c r="E3880" t="s">
        <v>270</v>
      </c>
      <c r="F3880" t="s">
        <v>416</v>
      </c>
      <c r="G3880" s="8" t="s">
        <v>417</v>
      </c>
      <c r="H3880" t="s">
        <v>314</v>
      </c>
      <c r="I3880" s="7">
        <v>6526944483</v>
      </c>
      <c r="L3880" s="7">
        <v>20886055390</v>
      </c>
      <c r="M3880" t="s">
        <v>458</v>
      </c>
    </row>
    <row r="3881" spans="1:13" x14ac:dyDescent="0.25">
      <c r="A3881" t="s">
        <v>737</v>
      </c>
      <c r="B3881" t="s">
        <v>636</v>
      </c>
      <c r="C3881" t="s">
        <v>635</v>
      </c>
      <c r="D3881" t="s">
        <v>203</v>
      </c>
      <c r="E3881" t="s">
        <v>269</v>
      </c>
      <c r="F3881" t="s">
        <v>416</v>
      </c>
      <c r="G3881" s="8" t="s">
        <v>417</v>
      </c>
      <c r="H3881" t="s">
        <v>314</v>
      </c>
      <c r="I3881" s="7">
        <v>392656974187</v>
      </c>
      <c r="L3881" s="7">
        <v>1256491994424</v>
      </c>
      <c r="M3881" t="s">
        <v>458</v>
      </c>
    </row>
    <row r="3882" spans="1:13" x14ac:dyDescent="0.25">
      <c r="A3882" t="s">
        <v>738</v>
      </c>
      <c r="B3882" t="s">
        <v>484</v>
      </c>
      <c r="C3882" t="s">
        <v>256</v>
      </c>
      <c r="D3882" t="s">
        <v>208</v>
      </c>
      <c r="E3882" t="s">
        <v>270</v>
      </c>
      <c r="F3882" t="s">
        <v>416</v>
      </c>
      <c r="G3882" s="8" t="s">
        <v>417</v>
      </c>
      <c r="H3882" t="s">
        <v>314</v>
      </c>
      <c r="I3882" s="7">
        <v>0</v>
      </c>
      <c r="L3882" s="7">
        <v>429346911</v>
      </c>
      <c r="M3882" t="s">
        <v>458</v>
      </c>
    </row>
    <row r="3883" spans="1:13" x14ac:dyDescent="0.25">
      <c r="A3883" t="s">
        <v>739</v>
      </c>
      <c r="B3883" t="s">
        <v>484</v>
      </c>
      <c r="C3883" t="s">
        <v>256</v>
      </c>
      <c r="D3883" t="s">
        <v>209</v>
      </c>
      <c r="E3883" t="s">
        <v>270</v>
      </c>
      <c r="F3883" t="s">
        <v>416</v>
      </c>
      <c r="G3883" s="8" t="s">
        <v>417</v>
      </c>
      <c r="H3883" t="s">
        <v>314</v>
      </c>
      <c r="I3883" s="7">
        <v>0</v>
      </c>
      <c r="L3883" s="7">
        <v>630379359</v>
      </c>
      <c r="M3883" t="s">
        <v>458</v>
      </c>
    </row>
    <row r="3884" spans="1:13" x14ac:dyDescent="0.25">
      <c r="A3884" t="s">
        <v>740</v>
      </c>
      <c r="B3884" t="s">
        <v>484</v>
      </c>
      <c r="C3884" t="s">
        <v>256</v>
      </c>
      <c r="D3884" t="s">
        <v>203</v>
      </c>
      <c r="E3884" t="s">
        <v>269</v>
      </c>
      <c r="F3884" t="s">
        <v>416</v>
      </c>
      <c r="G3884" s="8" t="s">
        <v>417</v>
      </c>
      <c r="H3884" t="s">
        <v>314</v>
      </c>
      <c r="I3884" s="7">
        <v>0</v>
      </c>
      <c r="L3884" s="7">
        <v>88224453830</v>
      </c>
      <c r="M3884" t="s">
        <v>458</v>
      </c>
    </row>
    <row r="3885" spans="1:13" x14ac:dyDescent="0.25">
      <c r="A3885" t="s">
        <v>741</v>
      </c>
      <c r="B3885" t="s">
        <v>485</v>
      </c>
      <c r="C3885" t="s">
        <v>257</v>
      </c>
      <c r="D3885" t="s">
        <v>258</v>
      </c>
      <c r="E3885" t="s">
        <v>270</v>
      </c>
      <c r="F3885" t="s">
        <v>416</v>
      </c>
      <c r="G3885" s="8" t="s">
        <v>417</v>
      </c>
      <c r="H3885" t="s">
        <v>314</v>
      </c>
      <c r="I3885" s="7">
        <v>0</v>
      </c>
      <c r="L3885" s="7">
        <v>2398957441</v>
      </c>
      <c r="M3885" t="s">
        <v>458</v>
      </c>
    </row>
    <row r="3886" spans="1:13" x14ac:dyDescent="0.25">
      <c r="A3886" t="s">
        <v>742</v>
      </c>
      <c r="B3886" t="s">
        <v>485</v>
      </c>
      <c r="C3886" t="s">
        <v>257</v>
      </c>
      <c r="D3886" t="s">
        <v>259</v>
      </c>
      <c r="E3886" t="s">
        <v>270</v>
      </c>
      <c r="F3886" t="s">
        <v>416</v>
      </c>
      <c r="G3886" s="8" t="s">
        <v>417</v>
      </c>
      <c r="H3886" t="s">
        <v>314</v>
      </c>
      <c r="I3886" s="7">
        <v>10597570</v>
      </c>
      <c r="L3886" s="7">
        <v>87556207</v>
      </c>
      <c r="M3886" t="s">
        <v>458</v>
      </c>
    </row>
    <row r="3887" spans="1:13" x14ac:dyDescent="0.25">
      <c r="A3887" t="s">
        <v>743</v>
      </c>
      <c r="B3887" t="s">
        <v>485</v>
      </c>
      <c r="C3887" t="s">
        <v>257</v>
      </c>
      <c r="D3887" t="s">
        <v>260</v>
      </c>
      <c r="E3887" t="s">
        <v>270</v>
      </c>
      <c r="F3887" t="s">
        <v>416</v>
      </c>
      <c r="G3887" s="8" t="s">
        <v>417</v>
      </c>
      <c r="H3887" t="s">
        <v>314</v>
      </c>
      <c r="I3887" s="7">
        <v>31235312</v>
      </c>
      <c r="L3887" s="7">
        <v>145097351</v>
      </c>
      <c r="M3887" t="s">
        <v>458</v>
      </c>
    </row>
    <row r="3888" spans="1:13" x14ac:dyDescent="0.25">
      <c r="A3888" t="s">
        <v>744</v>
      </c>
      <c r="B3888" t="s">
        <v>485</v>
      </c>
      <c r="C3888" t="s">
        <v>257</v>
      </c>
      <c r="D3888" t="s">
        <v>261</v>
      </c>
      <c r="E3888" t="s">
        <v>270</v>
      </c>
      <c r="F3888" t="s">
        <v>416</v>
      </c>
      <c r="G3888" s="8" t="s">
        <v>417</v>
      </c>
      <c r="H3888" t="s">
        <v>314</v>
      </c>
      <c r="I3888" s="7">
        <v>17872543</v>
      </c>
      <c r="L3888" s="7">
        <v>88988160</v>
      </c>
      <c r="M3888" t="s">
        <v>458</v>
      </c>
    </row>
    <row r="3889" spans="1:13" x14ac:dyDescent="0.25">
      <c r="A3889" t="s">
        <v>745</v>
      </c>
      <c r="B3889" t="s">
        <v>486</v>
      </c>
      <c r="C3889" t="s">
        <v>262</v>
      </c>
      <c r="D3889" t="s">
        <v>263</v>
      </c>
      <c r="E3889" t="s">
        <v>270</v>
      </c>
      <c r="F3889" t="s">
        <v>416</v>
      </c>
      <c r="G3889" s="8" t="s">
        <v>417</v>
      </c>
      <c r="H3889" t="s">
        <v>314</v>
      </c>
      <c r="I3889" s="7">
        <v>4376013594</v>
      </c>
      <c r="L3889" s="7">
        <v>27282552000</v>
      </c>
      <c r="M3889" t="s">
        <v>458</v>
      </c>
    </row>
    <row r="3890" spans="1:13" x14ac:dyDescent="0.25">
      <c r="A3890" t="s">
        <v>746</v>
      </c>
      <c r="B3890" t="s">
        <v>486</v>
      </c>
      <c r="C3890" t="s">
        <v>262</v>
      </c>
      <c r="D3890" t="s">
        <v>264</v>
      </c>
      <c r="E3890" t="s">
        <v>270</v>
      </c>
      <c r="F3890" t="s">
        <v>416</v>
      </c>
      <c r="G3890" s="8" t="s">
        <v>417</v>
      </c>
      <c r="H3890" t="s">
        <v>314</v>
      </c>
      <c r="I3890" s="7">
        <v>1258198515</v>
      </c>
      <c r="L3890" s="7">
        <v>5427913000</v>
      </c>
      <c r="M3890" t="s">
        <v>458</v>
      </c>
    </row>
    <row r="3891" spans="1:13" x14ac:dyDescent="0.25">
      <c r="A3891" t="s">
        <v>747</v>
      </c>
      <c r="B3891" t="s">
        <v>486</v>
      </c>
      <c r="C3891" t="s">
        <v>262</v>
      </c>
      <c r="D3891" t="s">
        <v>265</v>
      </c>
      <c r="E3891" t="s">
        <v>270</v>
      </c>
      <c r="F3891" t="s">
        <v>416</v>
      </c>
      <c r="G3891" s="8" t="s">
        <v>417</v>
      </c>
      <c r="H3891" t="s">
        <v>314</v>
      </c>
      <c r="I3891" s="7">
        <v>8689797</v>
      </c>
      <c r="L3891" s="7">
        <v>950652000</v>
      </c>
      <c r="M3891" t="s">
        <v>458</v>
      </c>
    </row>
    <row r="3892" spans="1:13" x14ac:dyDescent="0.25">
      <c r="A3892" t="s">
        <v>748</v>
      </c>
      <c r="B3892" t="s">
        <v>486</v>
      </c>
      <c r="C3892" t="s">
        <v>262</v>
      </c>
      <c r="D3892" t="s">
        <v>203</v>
      </c>
      <c r="E3892" t="s">
        <v>269</v>
      </c>
      <c r="F3892" t="s">
        <v>416</v>
      </c>
      <c r="G3892" s="8" t="s">
        <v>417</v>
      </c>
      <c r="H3892" t="s">
        <v>314</v>
      </c>
      <c r="I3892" s="7">
        <v>17709284132</v>
      </c>
      <c r="L3892" s="7">
        <v>134097058000</v>
      </c>
      <c r="M3892" t="s">
        <v>458</v>
      </c>
    </row>
    <row r="3893" spans="1:13" x14ac:dyDescent="0.25">
      <c r="A3893" t="s">
        <v>749</v>
      </c>
      <c r="B3893" t="s">
        <v>332</v>
      </c>
      <c r="C3893" t="s">
        <v>266</v>
      </c>
      <c r="D3893" t="s">
        <v>267</v>
      </c>
      <c r="E3893" t="s">
        <v>270</v>
      </c>
      <c r="F3893" t="s">
        <v>416</v>
      </c>
      <c r="G3893" s="8" t="s">
        <v>417</v>
      </c>
      <c r="H3893" t="s">
        <v>314</v>
      </c>
      <c r="I3893" s="7">
        <v>0</v>
      </c>
      <c r="L3893" s="7">
        <v>2421364394</v>
      </c>
      <c r="M3893" t="s">
        <v>458</v>
      </c>
    </row>
    <row r="3894" spans="1:13" x14ac:dyDescent="0.25">
      <c r="A3894" t="s">
        <v>750</v>
      </c>
      <c r="B3894" t="s">
        <v>332</v>
      </c>
      <c r="C3894" t="s">
        <v>266</v>
      </c>
      <c r="D3894" t="s">
        <v>590</v>
      </c>
      <c r="E3894" t="s">
        <v>270</v>
      </c>
      <c r="F3894" t="s">
        <v>416</v>
      </c>
      <c r="G3894" s="8" t="s">
        <v>417</v>
      </c>
      <c r="H3894" t="s">
        <v>314</v>
      </c>
      <c r="I3894" s="7">
        <v>0</v>
      </c>
      <c r="L3894" s="7">
        <v>1946905414</v>
      </c>
      <c r="M3894" t="s">
        <v>458</v>
      </c>
    </row>
    <row r="3895" spans="1:13" x14ac:dyDescent="0.25">
      <c r="A3895" t="s">
        <v>751</v>
      </c>
      <c r="B3895" t="s">
        <v>332</v>
      </c>
      <c r="C3895" t="s">
        <v>266</v>
      </c>
      <c r="D3895" t="s">
        <v>582</v>
      </c>
      <c r="E3895" t="s">
        <v>270</v>
      </c>
      <c r="F3895" t="s">
        <v>416</v>
      </c>
      <c r="G3895" s="8" t="s">
        <v>417</v>
      </c>
      <c r="H3895" t="s">
        <v>314</v>
      </c>
      <c r="I3895" s="7">
        <v>0</v>
      </c>
      <c r="L3895" s="7">
        <v>102527329</v>
      </c>
      <c r="M3895" t="s">
        <v>458</v>
      </c>
    </row>
    <row r="3896" spans="1:13" x14ac:dyDescent="0.25">
      <c r="A3896" t="s">
        <v>752</v>
      </c>
      <c r="B3896" t="s">
        <v>332</v>
      </c>
      <c r="C3896" t="s">
        <v>266</v>
      </c>
      <c r="D3896" t="s">
        <v>203</v>
      </c>
      <c r="E3896" t="s">
        <v>269</v>
      </c>
      <c r="F3896" t="s">
        <v>416</v>
      </c>
      <c r="G3896" s="8" t="s">
        <v>417</v>
      </c>
      <c r="H3896" t="s">
        <v>314</v>
      </c>
      <c r="I3896" s="7">
        <v>0</v>
      </c>
      <c r="L3896" s="7">
        <v>260926476812</v>
      </c>
      <c r="M3896" t="s">
        <v>458</v>
      </c>
    </row>
    <row r="3897" spans="1:13" x14ac:dyDescent="0.25">
      <c r="A3897" t="s">
        <v>753</v>
      </c>
      <c r="B3897" t="s">
        <v>487</v>
      </c>
      <c r="C3897" t="s">
        <v>207</v>
      </c>
      <c r="D3897" t="s">
        <v>208</v>
      </c>
      <c r="E3897" t="s">
        <v>270</v>
      </c>
      <c r="F3897" t="s">
        <v>416</v>
      </c>
      <c r="G3897" s="8" t="s">
        <v>417</v>
      </c>
      <c r="H3897" t="s">
        <v>314</v>
      </c>
      <c r="I3897" s="7">
        <v>525115418</v>
      </c>
      <c r="L3897" s="7">
        <v>2389556713</v>
      </c>
      <c r="M3897" t="s">
        <v>458</v>
      </c>
    </row>
    <row r="3898" spans="1:13" x14ac:dyDescent="0.25">
      <c r="A3898" t="s">
        <v>754</v>
      </c>
      <c r="B3898" t="s">
        <v>487</v>
      </c>
      <c r="C3898" t="s">
        <v>207</v>
      </c>
      <c r="D3898" t="s">
        <v>209</v>
      </c>
      <c r="E3898" t="s">
        <v>270</v>
      </c>
      <c r="F3898" t="s">
        <v>416</v>
      </c>
      <c r="G3898" s="8" t="s">
        <v>417</v>
      </c>
      <c r="H3898" t="s">
        <v>314</v>
      </c>
      <c r="I3898" s="7">
        <v>1167976015</v>
      </c>
      <c r="L3898" s="7">
        <v>5701620841</v>
      </c>
      <c r="M3898" t="s">
        <v>458</v>
      </c>
    </row>
    <row r="3899" spans="1:13" x14ac:dyDescent="0.25">
      <c r="A3899" t="s">
        <v>755</v>
      </c>
      <c r="B3899" t="s">
        <v>487</v>
      </c>
      <c r="C3899" t="s">
        <v>207</v>
      </c>
      <c r="D3899" t="s">
        <v>210</v>
      </c>
      <c r="E3899" t="s">
        <v>270</v>
      </c>
      <c r="F3899" t="s">
        <v>416</v>
      </c>
      <c r="G3899" s="8" t="s">
        <v>417</v>
      </c>
      <c r="H3899" t="s">
        <v>314</v>
      </c>
      <c r="I3899" s="7">
        <v>0</v>
      </c>
      <c r="L3899" s="7">
        <v>326696832</v>
      </c>
      <c r="M3899" t="s">
        <v>458</v>
      </c>
    </row>
    <row r="3900" spans="1:13" x14ac:dyDescent="0.25">
      <c r="A3900" t="s">
        <v>756</v>
      </c>
      <c r="B3900" t="s">
        <v>487</v>
      </c>
      <c r="C3900" t="s">
        <v>207</v>
      </c>
      <c r="D3900" t="s">
        <v>211</v>
      </c>
      <c r="E3900" t="s">
        <v>269</v>
      </c>
      <c r="F3900" t="s">
        <v>416</v>
      </c>
      <c r="G3900" s="8" t="s">
        <v>417</v>
      </c>
      <c r="H3900" t="s">
        <v>314</v>
      </c>
      <c r="I3900" s="7">
        <v>88565442023</v>
      </c>
      <c r="L3900" s="7">
        <v>370042694916</v>
      </c>
      <c r="M3900" t="s">
        <v>458</v>
      </c>
    </row>
    <row r="3901" spans="1:13" x14ac:dyDescent="0.25">
      <c r="A3901" t="s">
        <v>757</v>
      </c>
      <c r="B3901" t="s">
        <v>487</v>
      </c>
      <c r="C3901" t="s">
        <v>207</v>
      </c>
      <c r="D3901" t="s">
        <v>385</v>
      </c>
      <c r="E3901" t="s">
        <v>270</v>
      </c>
      <c r="F3901" t="s">
        <v>416</v>
      </c>
      <c r="G3901" s="8" t="s">
        <v>417</v>
      </c>
      <c r="H3901" t="s">
        <v>314</v>
      </c>
      <c r="I3901" s="7">
        <v>179767008</v>
      </c>
      <c r="L3901" s="7">
        <v>777116048</v>
      </c>
      <c r="M3901" t="s">
        <v>458</v>
      </c>
    </row>
    <row r="3902" spans="1:13" x14ac:dyDescent="0.25">
      <c r="A3902" t="s">
        <v>659</v>
      </c>
      <c r="B3902" t="s">
        <v>468</v>
      </c>
      <c r="C3902" t="s">
        <v>0</v>
      </c>
      <c r="D3902" t="s">
        <v>200</v>
      </c>
      <c r="E3902" t="s">
        <v>270</v>
      </c>
      <c r="F3902" t="s">
        <v>418</v>
      </c>
      <c r="G3902" s="8" t="s">
        <v>419</v>
      </c>
      <c r="H3902" t="s">
        <v>315</v>
      </c>
      <c r="I3902" s="7">
        <v>4776830528</v>
      </c>
      <c r="L3902" s="7">
        <v>50185283716</v>
      </c>
      <c r="M3902" t="s">
        <v>458</v>
      </c>
    </row>
    <row r="3903" spans="1:13" x14ac:dyDescent="0.25">
      <c r="A3903" t="s">
        <v>660</v>
      </c>
      <c r="B3903" t="s">
        <v>468</v>
      </c>
      <c r="C3903" t="s">
        <v>0</v>
      </c>
      <c r="D3903" t="s">
        <v>201</v>
      </c>
      <c r="E3903" t="s">
        <v>270</v>
      </c>
      <c r="F3903" t="s">
        <v>418</v>
      </c>
      <c r="G3903" s="8" t="s">
        <v>419</v>
      </c>
      <c r="H3903" t="s">
        <v>315</v>
      </c>
      <c r="I3903" s="7">
        <v>7678527019</v>
      </c>
      <c r="L3903" s="7">
        <v>89599596613</v>
      </c>
      <c r="M3903" t="s">
        <v>458</v>
      </c>
    </row>
    <row r="3904" spans="1:13" x14ac:dyDescent="0.25">
      <c r="A3904" t="s">
        <v>664</v>
      </c>
      <c r="B3904" t="s">
        <v>468</v>
      </c>
      <c r="C3904" t="s">
        <v>0</v>
      </c>
      <c r="D3904" t="s">
        <v>199</v>
      </c>
      <c r="E3904" t="s">
        <v>269</v>
      </c>
      <c r="F3904" t="s">
        <v>418</v>
      </c>
      <c r="G3904" s="8" t="s">
        <v>419</v>
      </c>
      <c r="H3904" t="s">
        <v>315</v>
      </c>
      <c r="I3904" s="7">
        <v>13806121859</v>
      </c>
      <c r="L3904" s="7">
        <v>195045422077</v>
      </c>
      <c r="M3904" t="s">
        <v>458</v>
      </c>
    </row>
    <row r="3905" spans="1:13" x14ac:dyDescent="0.25">
      <c r="A3905" t="s">
        <v>665</v>
      </c>
      <c r="B3905" t="s">
        <v>469</v>
      </c>
      <c r="C3905" t="s">
        <v>212</v>
      </c>
      <c r="D3905" t="s">
        <v>213</v>
      </c>
      <c r="E3905" t="s">
        <v>270</v>
      </c>
      <c r="F3905" t="s">
        <v>418</v>
      </c>
      <c r="G3905" s="8" t="s">
        <v>419</v>
      </c>
      <c r="H3905" t="s">
        <v>315</v>
      </c>
      <c r="I3905" s="7">
        <v>40857000</v>
      </c>
      <c r="L3905" s="7">
        <v>1209774000</v>
      </c>
      <c r="M3905" t="s">
        <v>458</v>
      </c>
    </row>
    <row r="3906" spans="1:13" x14ac:dyDescent="0.25">
      <c r="A3906" t="s">
        <v>666</v>
      </c>
      <c r="B3906" t="s">
        <v>469</v>
      </c>
      <c r="C3906" t="s">
        <v>212</v>
      </c>
      <c r="D3906" t="s">
        <v>214</v>
      </c>
      <c r="E3906" t="s">
        <v>270</v>
      </c>
      <c r="F3906" t="s">
        <v>418</v>
      </c>
      <c r="G3906" s="8" t="s">
        <v>419</v>
      </c>
      <c r="H3906" t="s">
        <v>315</v>
      </c>
      <c r="I3906" s="7">
        <v>0</v>
      </c>
      <c r="L3906" s="7">
        <v>10185099000</v>
      </c>
      <c r="M3906" t="s">
        <v>458</v>
      </c>
    </row>
    <row r="3907" spans="1:13" x14ac:dyDescent="0.25">
      <c r="A3907" t="s">
        <v>667</v>
      </c>
      <c r="B3907" t="s">
        <v>469</v>
      </c>
      <c r="C3907" t="s">
        <v>212</v>
      </c>
      <c r="D3907" t="s">
        <v>370</v>
      </c>
      <c r="E3907" t="s">
        <v>270</v>
      </c>
      <c r="F3907" t="s">
        <v>418</v>
      </c>
      <c r="G3907" s="8" t="s">
        <v>419</v>
      </c>
      <c r="H3907" t="s">
        <v>315</v>
      </c>
      <c r="I3907" s="7">
        <v>176569000</v>
      </c>
      <c r="L3907" s="7">
        <v>7250762000</v>
      </c>
      <c r="M3907" t="s">
        <v>458</v>
      </c>
    </row>
    <row r="3908" spans="1:13" x14ac:dyDescent="0.25">
      <c r="A3908" t="s">
        <v>668</v>
      </c>
      <c r="B3908" t="s">
        <v>469</v>
      </c>
      <c r="C3908" t="s">
        <v>212</v>
      </c>
      <c r="D3908" t="s">
        <v>365</v>
      </c>
      <c r="E3908" t="s">
        <v>270</v>
      </c>
      <c r="F3908" t="s">
        <v>418</v>
      </c>
      <c r="G3908" s="8" t="s">
        <v>419</v>
      </c>
      <c r="H3908" t="s">
        <v>315</v>
      </c>
      <c r="I3908" s="7">
        <v>644687000</v>
      </c>
      <c r="L3908" s="7">
        <v>22153880000</v>
      </c>
      <c r="M3908" t="s">
        <v>458</v>
      </c>
    </row>
    <row r="3909" spans="1:13" x14ac:dyDescent="0.25">
      <c r="A3909" t="s">
        <v>669</v>
      </c>
      <c r="B3909" t="s">
        <v>469</v>
      </c>
      <c r="C3909" t="s">
        <v>212</v>
      </c>
      <c r="D3909" t="s">
        <v>364</v>
      </c>
      <c r="E3909" t="s">
        <v>270</v>
      </c>
      <c r="F3909" t="s">
        <v>418</v>
      </c>
      <c r="G3909" s="8" t="s">
        <v>419</v>
      </c>
      <c r="H3909" t="s">
        <v>315</v>
      </c>
      <c r="I3909" s="7">
        <v>775329000</v>
      </c>
      <c r="L3909" s="7">
        <v>31842258000</v>
      </c>
      <c r="M3909" t="s">
        <v>458</v>
      </c>
    </row>
    <row r="3910" spans="1:13" x14ac:dyDescent="0.25">
      <c r="A3910" t="s">
        <v>670</v>
      </c>
      <c r="B3910" t="s">
        <v>469</v>
      </c>
      <c r="C3910" t="s">
        <v>212</v>
      </c>
      <c r="D3910" t="s">
        <v>573</v>
      </c>
      <c r="E3910" t="s">
        <v>270</v>
      </c>
      <c r="F3910" t="s">
        <v>418</v>
      </c>
      <c r="G3910" s="8" t="s">
        <v>419</v>
      </c>
      <c r="H3910" t="s">
        <v>315</v>
      </c>
      <c r="I3910" s="7">
        <v>492645000</v>
      </c>
      <c r="L3910" s="7">
        <v>16763779000</v>
      </c>
      <c r="M3910" t="s">
        <v>458</v>
      </c>
    </row>
    <row r="3911" spans="1:13" x14ac:dyDescent="0.25">
      <c r="A3911" t="s">
        <v>671</v>
      </c>
      <c r="B3911" t="s">
        <v>469</v>
      </c>
      <c r="C3911" t="s">
        <v>212</v>
      </c>
      <c r="D3911" t="s">
        <v>362</v>
      </c>
      <c r="E3911" t="s">
        <v>270</v>
      </c>
      <c r="F3911" t="s">
        <v>418</v>
      </c>
      <c r="G3911" s="8" t="s">
        <v>419</v>
      </c>
      <c r="H3911" t="s">
        <v>315</v>
      </c>
      <c r="I3911" s="7">
        <v>0</v>
      </c>
      <c r="L3911" s="7">
        <v>58491556000</v>
      </c>
      <c r="M3911" t="s">
        <v>458</v>
      </c>
    </row>
    <row r="3912" spans="1:13" x14ac:dyDescent="0.25">
      <c r="A3912" t="s">
        <v>672</v>
      </c>
      <c r="B3912" t="s">
        <v>470</v>
      </c>
      <c r="C3912" t="s">
        <v>292</v>
      </c>
      <c r="D3912" t="s">
        <v>307</v>
      </c>
      <c r="E3912" t="s">
        <v>270</v>
      </c>
      <c r="F3912" t="s">
        <v>418</v>
      </c>
      <c r="G3912" s="8" t="s">
        <v>419</v>
      </c>
      <c r="H3912" t="s">
        <v>315</v>
      </c>
      <c r="I3912" s="7">
        <v>0</v>
      </c>
      <c r="L3912" s="7">
        <v>9764336905</v>
      </c>
      <c r="M3912" t="s">
        <v>458</v>
      </c>
    </row>
    <row r="3913" spans="1:13" x14ac:dyDescent="0.25">
      <c r="A3913" t="s">
        <v>673</v>
      </c>
      <c r="B3913" t="s">
        <v>470</v>
      </c>
      <c r="C3913" t="s">
        <v>292</v>
      </c>
      <c r="D3913" t="s">
        <v>206</v>
      </c>
      <c r="E3913" t="s">
        <v>270</v>
      </c>
      <c r="F3913" t="s">
        <v>418</v>
      </c>
      <c r="G3913" s="8" t="s">
        <v>419</v>
      </c>
      <c r="H3913" t="s">
        <v>315</v>
      </c>
      <c r="I3913" s="7">
        <v>0</v>
      </c>
      <c r="L3913" s="7">
        <v>5411649516</v>
      </c>
      <c r="M3913" t="s">
        <v>458</v>
      </c>
    </row>
    <row r="3914" spans="1:13" x14ac:dyDescent="0.25">
      <c r="A3914" t="s">
        <v>674</v>
      </c>
      <c r="B3914" t="s">
        <v>470</v>
      </c>
      <c r="C3914" t="s">
        <v>292</v>
      </c>
      <c r="D3914" t="s">
        <v>203</v>
      </c>
      <c r="E3914" t="s">
        <v>269</v>
      </c>
      <c r="F3914" t="s">
        <v>418</v>
      </c>
      <c r="G3914" s="8" t="s">
        <v>419</v>
      </c>
      <c r="H3914" t="s">
        <v>315</v>
      </c>
      <c r="I3914" s="7">
        <v>44413533653</v>
      </c>
      <c r="L3914" s="7">
        <v>599483569520</v>
      </c>
      <c r="M3914" t="s">
        <v>458</v>
      </c>
    </row>
    <row r="3915" spans="1:13" x14ac:dyDescent="0.25">
      <c r="A3915" t="s">
        <v>675</v>
      </c>
      <c r="B3915" t="s">
        <v>470</v>
      </c>
      <c r="C3915" t="s">
        <v>292</v>
      </c>
      <c r="D3915" t="s">
        <v>306</v>
      </c>
      <c r="E3915" t="s">
        <v>270</v>
      </c>
      <c r="F3915" t="s">
        <v>418</v>
      </c>
      <c r="G3915" s="8" t="s">
        <v>419</v>
      </c>
      <c r="H3915" t="s">
        <v>315</v>
      </c>
      <c r="I3915" s="7">
        <v>0</v>
      </c>
      <c r="L3915" s="7">
        <v>9122399685</v>
      </c>
      <c r="M3915" t="s">
        <v>458</v>
      </c>
    </row>
    <row r="3916" spans="1:13" x14ac:dyDescent="0.25">
      <c r="A3916" t="s">
        <v>676</v>
      </c>
      <c r="B3916" t="s">
        <v>331</v>
      </c>
      <c r="C3916" t="s">
        <v>215</v>
      </c>
      <c r="D3916" t="s">
        <v>251</v>
      </c>
      <c r="E3916" t="s">
        <v>269</v>
      </c>
      <c r="F3916" t="s">
        <v>418</v>
      </c>
      <c r="G3916" s="8" t="s">
        <v>419</v>
      </c>
      <c r="H3916" t="s">
        <v>315</v>
      </c>
      <c r="I3916" s="7">
        <v>12440976444</v>
      </c>
      <c r="L3916" s="7">
        <v>310261377494</v>
      </c>
      <c r="M3916" t="s">
        <v>458</v>
      </c>
    </row>
    <row r="3917" spans="1:13" x14ac:dyDescent="0.25">
      <c r="A3917" t="s">
        <v>677</v>
      </c>
      <c r="B3917" t="s">
        <v>331</v>
      </c>
      <c r="C3917" t="s">
        <v>215</v>
      </c>
      <c r="D3917" t="s">
        <v>216</v>
      </c>
      <c r="E3917" t="s">
        <v>269</v>
      </c>
      <c r="F3917" t="s">
        <v>418</v>
      </c>
      <c r="G3917" s="8" t="s">
        <v>419</v>
      </c>
      <c r="H3917" t="s">
        <v>315</v>
      </c>
      <c r="I3917" s="7">
        <v>0</v>
      </c>
      <c r="L3917" s="7">
        <v>15226914126</v>
      </c>
      <c r="M3917" t="s">
        <v>458</v>
      </c>
    </row>
    <row r="3918" spans="1:13" x14ac:dyDescent="0.25">
      <c r="A3918" t="s">
        <v>678</v>
      </c>
      <c r="B3918" t="s">
        <v>331</v>
      </c>
      <c r="C3918" t="s">
        <v>215</v>
      </c>
      <c r="D3918" t="s">
        <v>217</v>
      </c>
      <c r="E3918" t="s">
        <v>269</v>
      </c>
      <c r="F3918" t="s">
        <v>418</v>
      </c>
      <c r="G3918" s="8" t="s">
        <v>419</v>
      </c>
      <c r="H3918" t="s">
        <v>315</v>
      </c>
      <c r="I3918" s="7">
        <v>2669576776</v>
      </c>
      <c r="L3918" s="7">
        <v>67671087956</v>
      </c>
      <c r="M3918" t="s">
        <v>458</v>
      </c>
    </row>
    <row r="3919" spans="1:13" x14ac:dyDescent="0.25">
      <c r="A3919" t="s">
        <v>679</v>
      </c>
      <c r="B3919" t="s">
        <v>333</v>
      </c>
      <c r="C3919" t="s">
        <v>533</v>
      </c>
      <c r="D3919" t="s">
        <v>203</v>
      </c>
      <c r="E3919" t="s">
        <v>269</v>
      </c>
      <c r="F3919" t="s">
        <v>418</v>
      </c>
      <c r="G3919" s="8" t="s">
        <v>419</v>
      </c>
      <c r="H3919" t="s">
        <v>315</v>
      </c>
      <c r="I3919" s="7">
        <v>1869033000</v>
      </c>
      <c r="L3919" s="7">
        <v>60695593000</v>
      </c>
      <c r="M3919" t="s">
        <v>458</v>
      </c>
    </row>
    <row r="3920" spans="1:13" x14ac:dyDescent="0.25">
      <c r="A3920" t="s">
        <v>680</v>
      </c>
      <c r="B3920" t="s">
        <v>471</v>
      </c>
      <c r="C3920" t="s">
        <v>219</v>
      </c>
      <c r="D3920" t="s">
        <v>203</v>
      </c>
      <c r="E3920" t="s">
        <v>269</v>
      </c>
      <c r="F3920" t="s">
        <v>418</v>
      </c>
      <c r="G3920" s="8" t="s">
        <v>419</v>
      </c>
      <c r="H3920" t="s">
        <v>315</v>
      </c>
      <c r="I3920" s="7">
        <v>26450177480</v>
      </c>
      <c r="L3920" s="7">
        <v>278736778404</v>
      </c>
      <c r="M3920" t="s">
        <v>458</v>
      </c>
    </row>
    <row r="3921" spans="1:13" x14ac:dyDescent="0.25">
      <c r="A3921" t="s">
        <v>681</v>
      </c>
      <c r="B3921" t="s">
        <v>471</v>
      </c>
      <c r="C3921" t="s">
        <v>219</v>
      </c>
      <c r="D3921" t="s">
        <v>457</v>
      </c>
      <c r="E3921" t="s">
        <v>270</v>
      </c>
      <c r="F3921" t="s">
        <v>418</v>
      </c>
      <c r="G3921" s="8" t="s">
        <v>419</v>
      </c>
      <c r="H3921" t="s">
        <v>315</v>
      </c>
      <c r="I3921" s="7">
        <v>0</v>
      </c>
      <c r="L3921" s="7">
        <v>150706287</v>
      </c>
      <c r="M3921" t="s">
        <v>458</v>
      </c>
    </row>
    <row r="3922" spans="1:13" x14ac:dyDescent="0.25">
      <c r="A3922" t="s">
        <v>682</v>
      </c>
      <c r="B3922" t="s">
        <v>471</v>
      </c>
      <c r="C3922" t="s">
        <v>219</v>
      </c>
      <c r="D3922" t="s">
        <v>381</v>
      </c>
      <c r="E3922" t="s">
        <v>270</v>
      </c>
      <c r="F3922" t="s">
        <v>418</v>
      </c>
      <c r="G3922" s="8" t="s">
        <v>419</v>
      </c>
      <c r="H3922" t="s">
        <v>315</v>
      </c>
      <c r="I3922" s="7">
        <v>0</v>
      </c>
      <c r="L3922" s="7">
        <v>1331924172</v>
      </c>
      <c r="M3922" t="s">
        <v>458</v>
      </c>
    </row>
    <row r="3923" spans="1:13" x14ac:dyDescent="0.25">
      <c r="A3923" t="s">
        <v>683</v>
      </c>
      <c r="B3923" t="s">
        <v>472</v>
      </c>
      <c r="C3923" t="s">
        <v>220</v>
      </c>
      <c r="D3923" t="s">
        <v>221</v>
      </c>
      <c r="E3923" t="s">
        <v>270</v>
      </c>
      <c r="F3923" t="s">
        <v>418</v>
      </c>
      <c r="G3923" s="8" t="s">
        <v>419</v>
      </c>
      <c r="H3923" t="s">
        <v>315</v>
      </c>
      <c r="I3923" s="7">
        <v>6295816000</v>
      </c>
      <c r="L3923" s="7">
        <v>210379447000</v>
      </c>
      <c r="M3923" t="s">
        <v>458</v>
      </c>
    </row>
    <row r="3924" spans="1:13" x14ac:dyDescent="0.25">
      <c r="A3924" t="s">
        <v>684</v>
      </c>
      <c r="B3924" t="s">
        <v>472</v>
      </c>
      <c r="C3924" t="s">
        <v>220</v>
      </c>
      <c r="D3924" t="s">
        <v>222</v>
      </c>
      <c r="E3924" t="s">
        <v>270</v>
      </c>
      <c r="F3924" t="s">
        <v>418</v>
      </c>
      <c r="G3924" s="8" t="s">
        <v>419</v>
      </c>
      <c r="H3924" t="s">
        <v>315</v>
      </c>
      <c r="I3924" s="7">
        <v>677116000</v>
      </c>
      <c r="L3924" s="7">
        <v>35195197000</v>
      </c>
      <c r="M3924" t="s">
        <v>458</v>
      </c>
    </row>
    <row r="3925" spans="1:13" x14ac:dyDescent="0.25">
      <c r="A3925" t="s">
        <v>685</v>
      </c>
      <c r="B3925" t="s">
        <v>472</v>
      </c>
      <c r="C3925" t="s">
        <v>220</v>
      </c>
      <c r="D3925" t="s">
        <v>223</v>
      </c>
      <c r="E3925" t="s">
        <v>270</v>
      </c>
      <c r="F3925" t="s">
        <v>418</v>
      </c>
      <c r="G3925" s="8" t="s">
        <v>419</v>
      </c>
      <c r="H3925" t="s">
        <v>315</v>
      </c>
      <c r="I3925" s="7">
        <v>0</v>
      </c>
      <c r="L3925" s="7">
        <v>54187851000</v>
      </c>
      <c r="M3925" t="s">
        <v>458</v>
      </c>
    </row>
    <row r="3926" spans="1:13" x14ac:dyDescent="0.25">
      <c r="A3926" t="s">
        <v>686</v>
      </c>
      <c r="B3926" t="s">
        <v>472</v>
      </c>
      <c r="C3926" t="s">
        <v>220</v>
      </c>
      <c r="D3926" t="s">
        <v>224</v>
      </c>
      <c r="E3926" t="s">
        <v>270</v>
      </c>
      <c r="F3926" t="s">
        <v>418</v>
      </c>
      <c r="G3926" s="8" t="s">
        <v>419</v>
      </c>
      <c r="H3926" t="s">
        <v>315</v>
      </c>
      <c r="I3926" s="7">
        <v>73570000</v>
      </c>
      <c r="L3926" s="7">
        <v>3835522000</v>
      </c>
      <c r="M3926" t="s">
        <v>458</v>
      </c>
    </row>
    <row r="3927" spans="1:13" x14ac:dyDescent="0.25">
      <c r="A3927" t="s">
        <v>687</v>
      </c>
      <c r="B3927" t="s">
        <v>472</v>
      </c>
      <c r="C3927" t="s">
        <v>220</v>
      </c>
      <c r="D3927" t="s">
        <v>305</v>
      </c>
      <c r="E3927" t="s">
        <v>270</v>
      </c>
      <c r="F3927" t="s">
        <v>418</v>
      </c>
      <c r="G3927" s="8" t="s">
        <v>419</v>
      </c>
      <c r="H3927" t="s">
        <v>315</v>
      </c>
      <c r="I3927" s="7">
        <v>0</v>
      </c>
      <c r="L3927" s="7">
        <v>0</v>
      </c>
      <c r="M3927" t="s">
        <v>458</v>
      </c>
    </row>
    <row r="3928" spans="1:13" x14ac:dyDescent="0.25">
      <c r="A3928" t="s">
        <v>688</v>
      </c>
      <c r="B3928" t="s">
        <v>472</v>
      </c>
      <c r="C3928" t="s">
        <v>220</v>
      </c>
      <c r="D3928" t="s">
        <v>203</v>
      </c>
      <c r="E3928" t="s">
        <v>269</v>
      </c>
      <c r="F3928" t="s">
        <v>418</v>
      </c>
      <c r="G3928" s="8" t="s">
        <v>419</v>
      </c>
      <c r="H3928" t="s">
        <v>315</v>
      </c>
      <c r="I3928" s="7">
        <v>4257016000</v>
      </c>
      <c r="L3928" s="7">
        <v>150910896000</v>
      </c>
      <c r="M3928" t="s">
        <v>458</v>
      </c>
    </row>
    <row r="3929" spans="1:13" x14ac:dyDescent="0.25">
      <c r="A3929" t="s">
        <v>689</v>
      </c>
      <c r="B3929" t="s">
        <v>473</v>
      </c>
      <c r="C3929" t="s">
        <v>225</v>
      </c>
      <c r="D3929" t="s">
        <v>366</v>
      </c>
      <c r="E3929" t="s">
        <v>270</v>
      </c>
      <c r="F3929" t="s">
        <v>418</v>
      </c>
      <c r="G3929" s="8" t="s">
        <v>419</v>
      </c>
      <c r="H3929" t="s">
        <v>315</v>
      </c>
      <c r="I3929" s="7">
        <v>0</v>
      </c>
      <c r="L3929" s="7">
        <v>3439632410</v>
      </c>
      <c r="M3929" t="s">
        <v>458</v>
      </c>
    </row>
    <row r="3930" spans="1:13" x14ac:dyDescent="0.25">
      <c r="A3930" t="s">
        <v>690</v>
      </c>
      <c r="B3930" t="s">
        <v>473</v>
      </c>
      <c r="C3930" t="s">
        <v>225</v>
      </c>
      <c r="D3930" t="s">
        <v>367</v>
      </c>
      <c r="E3930" t="s">
        <v>270</v>
      </c>
      <c r="F3930" t="s">
        <v>418</v>
      </c>
      <c r="G3930" s="8" t="s">
        <v>419</v>
      </c>
      <c r="H3930" t="s">
        <v>315</v>
      </c>
      <c r="I3930" s="7">
        <v>0</v>
      </c>
      <c r="L3930" s="7">
        <v>3601903742</v>
      </c>
      <c r="M3930" t="s">
        <v>458</v>
      </c>
    </row>
    <row r="3931" spans="1:13" x14ac:dyDescent="0.25">
      <c r="A3931" t="s">
        <v>691</v>
      </c>
      <c r="B3931" t="s">
        <v>473</v>
      </c>
      <c r="C3931" t="s">
        <v>225</v>
      </c>
      <c r="D3931" t="s">
        <v>373</v>
      </c>
      <c r="E3931" t="s">
        <v>270</v>
      </c>
      <c r="F3931" t="s">
        <v>418</v>
      </c>
      <c r="G3931" s="8" t="s">
        <v>419</v>
      </c>
      <c r="H3931" t="s">
        <v>315</v>
      </c>
      <c r="I3931" s="7">
        <v>0</v>
      </c>
      <c r="L3931" s="7">
        <v>2032897322</v>
      </c>
      <c r="M3931" t="s">
        <v>458</v>
      </c>
    </row>
    <row r="3932" spans="1:13" x14ac:dyDescent="0.25">
      <c r="A3932" t="s">
        <v>692</v>
      </c>
      <c r="B3932" t="s">
        <v>473</v>
      </c>
      <c r="C3932" t="s">
        <v>225</v>
      </c>
      <c r="D3932" t="s">
        <v>203</v>
      </c>
      <c r="E3932" t="s">
        <v>269</v>
      </c>
      <c r="F3932" t="s">
        <v>418</v>
      </c>
      <c r="G3932" s="8" t="s">
        <v>419</v>
      </c>
      <c r="H3932" t="s">
        <v>315</v>
      </c>
      <c r="I3932" s="7">
        <v>100722610943</v>
      </c>
      <c r="L3932" s="7">
        <v>983182712065</v>
      </c>
      <c r="M3932" t="s">
        <v>458</v>
      </c>
    </row>
    <row r="3933" spans="1:13" x14ac:dyDescent="0.25">
      <c r="A3933" t="s">
        <v>693</v>
      </c>
      <c r="B3933" t="s">
        <v>474</v>
      </c>
      <c r="C3933" t="s">
        <v>226</v>
      </c>
      <c r="D3933" t="s">
        <v>227</v>
      </c>
      <c r="E3933" t="s">
        <v>270</v>
      </c>
      <c r="F3933" t="s">
        <v>418</v>
      </c>
      <c r="G3933" s="8" t="s">
        <v>419</v>
      </c>
      <c r="H3933" t="s">
        <v>315</v>
      </c>
      <c r="I3933" s="7">
        <v>0</v>
      </c>
      <c r="L3933" s="7">
        <v>1565286544</v>
      </c>
      <c r="M3933" t="s">
        <v>458</v>
      </c>
    </row>
    <row r="3934" spans="1:13" x14ac:dyDescent="0.25">
      <c r="A3934" t="s">
        <v>694</v>
      </c>
      <c r="B3934" t="s">
        <v>474</v>
      </c>
      <c r="C3934" t="s">
        <v>226</v>
      </c>
      <c r="D3934" t="s">
        <v>301</v>
      </c>
      <c r="E3934" t="s">
        <v>270</v>
      </c>
      <c r="F3934" t="s">
        <v>418</v>
      </c>
      <c r="G3934" s="8" t="s">
        <v>419</v>
      </c>
      <c r="H3934" t="s">
        <v>315</v>
      </c>
      <c r="I3934" s="7">
        <v>0</v>
      </c>
      <c r="L3934" s="7">
        <v>4154359457</v>
      </c>
      <c r="M3934" t="s">
        <v>458</v>
      </c>
    </row>
    <row r="3935" spans="1:13" x14ac:dyDescent="0.25">
      <c r="A3935" t="s">
        <v>695</v>
      </c>
      <c r="B3935" t="s">
        <v>474</v>
      </c>
      <c r="C3935" t="s">
        <v>226</v>
      </c>
      <c r="D3935" t="s">
        <v>229</v>
      </c>
      <c r="E3935" t="s">
        <v>270</v>
      </c>
      <c r="F3935" t="s">
        <v>418</v>
      </c>
      <c r="G3935" s="8" t="s">
        <v>419</v>
      </c>
      <c r="H3935" t="s">
        <v>315</v>
      </c>
      <c r="I3935" s="7">
        <v>0</v>
      </c>
      <c r="L3935" s="7">
        <v>4178737190</v>
      </c>
      <c r="M3935" t="s">
        <v>458</v>
      </c>
    </row>
    <row r="3936" spans="1:13" x14ac:dyDescent="0.25">
      <c r="A3936" t="s">
        <v>696</v>
      </c>
      <c r="B3936" t="s">
        <v>474</v>
      </c>
      <c r="C3936" t="s">
        <v>226</v>
      </c>
      <c r="D3936" t="s">
        <v>230</v>
      </c>
      <c r="E3936" t="s">
        <v>270</v>
      </c>
      <c r="F3936" t="s">
        <v>418</v>
      </c>
      <c r="G3936" s="8" t="s">
        <v>419</v>
      </c>
      <c r="H3936" t="s">
        <v>315</v>
      </c>
      <c r="I3936" s="7">
        <v>0</v>
      </c>
      <c r="L3936" s="7">
        <v>46078829939</v>
      </c>
      <c r="M3936" t="s">
        <v>458</v>
      </c>
    </row>
    <row r="3937" spans="1:13" x14ac:dyDescent="0.25">
      <c r="A3937" t="s">
        <v>697</v>
      </c>
      <c r="B3937" t="s">
        <v>474</v>
      </c>
      <c r="C3937" t="s">
        <v>226</v>
      </c>
      <c r="D3937" t="s">
        <v>231</v>
      </c>
      <c r="E3937" t="s">
        <v>270</v>
      </c>
      <c r="F3937" t="s">
        <v>418</v>
      </c>
      <c r="G3937" s="8" t="s">
        <v>419</v>
      </c>
      <c r="H3937" t="s">
        <v>315</v>
      </c>
      <c r="I3937" s="7">
        <v>0</v>
      </c>
      <c r="L3937" s="7">
        <v>733170416</v>
      </c>
      <c r="M3937" t="s">
        <v>458</v>
      </c>
    </row>
    <row r="3938" spans="1:13" x14ac:dyDescent="0.25">
      <c r="A3938" t="s">
        <v>698</v>
      </c>
      <c r="B3938" t="s">
        <v>474</v>
      </c>
      <c r="C3938" t="s">
        <v>226</v>
      </c>
      <c r="D3938" t="s">
        <v>232</v>
      </c>
      <c r="E3938" t="s">
        <v>270</v>
      </c>
      <c r="F3938" t="s">
        <v>418</v>
      </c>
      <c r="G3938" s="8" t="s">
        <v>419</v>
      </c>
      <c r="H3938" t="s">
        <v>315</v>
      </c>
      <c r="I3938" s="7">
        <v>0</v>
      </c>
      <c r="L3938" s="7">
        <v>4596812359</v>
      </c>
      <c r="M3938" t="s">
        <v>458</v>
      </c>
    </row>
    <row r="3939" spans="1:13" x14ac:dyDescent="0.25">
      <c r="A3939" t="s">
        <v>699</v>
      </c>
      <c r="B3939" t="s">
        <v>474</v>
      </c>
      <c r="C3939" t="s">
        <v>226</v>
      </c>
      <c r="D3939" t="s">
        <v>233</v>
      </c>
      <c r="E3939" t="s">
        <v>270</v>
      </c>
      <c r="F3939" t="s">
        <v>418</v>
      </c>
      <c r="G3939" s="8" t="s">
        <v>419</v>
      </c>
      <c r="H3939" t="s">
        <v>315</v>
      </c>
      <c r="I3939" s="7">
        <v>0</v>
      </c>
      <c r="L3939" s="7">
        <v>6739103718</v>
      </c>
      <c r="M3939" t="s">
        <v>458</v>
      </c>
    </row>
    <row r="3940" spans="1:13" x14ac:dyDescent="0.25">
      <c r="A3940" t="s">
        <v>700</v>
      </c>
      <c r="B3940" t="s">
        <v>474</v>
      </c>
      <c r="C3940" t="s">
        <v>226</v>
      </c>
      <c r="D3940" t="s">
        <v>234</v>
      </c>
      <c r="E3940" t="s">
        <v>270</v>
      </c>
      <c r="F3940" t="s">
        <v>418</v>
      </c>
      <c r="G3940" s="8" t="s">
        <v>419</v>
      </c>
      <c r="H3940" t="s">
        <v>315</v>
      </c>
      <c r="I3940" s="7">
        <v>0</v>
      </c>
      <c r="L3940" s="7">
        <v>8239367205</v>
      </c>
      <c r="M3940" t="s">
        <v>458</v>
      </c>
    </row>
    <row r="3941" spans="1:13" x14ac:dyDescent="0.25">
      <c r="A3941" t="s">
        <v>701</v>
      </c>
      <c r="B3941" t="s">
        <v>474</v>
      </c>
      <c r="C3941" t="s">
        <v>226</v>
      </c>
      <c r="D3941" t="s">
        <v>235</v>
      </c>
      <c r="E3941" t="s">
        <v>270</v>
      </c>
      <c r="F3941" t="s">
        <v>418</v>
      </c>
      <c r="G3941" s="8" t="s">
        <v>419</v>
      </c>
      <c r="H3941" t="s">
        <v>315</v>
      </c>
      <c r="I3941" s="7">
        <v>0</v>
      </c>
      <c r="L3941" s="7">
        <v>7955312120</v>
      </c>
      <c r="M3941" t="s">
        <v>458</v>
      </c>
    </row>
    <row r="3942" spans="1:13" x14ac:dyDescent="0.25">
      <c r="A3942" t="s">
        <v>702</v>
      </c>
      <c r="B3942" t="s">
        <v>474</v>
      </c>
      <c r="C3942" t="s">
        <v>226</v>
      </c>
      <c r="D3942" t="s">
        <v>570</v>
      </c>
      <c r="E3942" t="s">
        <v>270</v>
      </c>
      <c r="F3942" t="s">
        <v>418</v>
      </c>
      <c r="G3942" s="8" t="s">
        <v>419</v>
      </c>
      <c r="H3942" t="s">
        <v>315</v>
      </c>
      <c r="I3942" s="7">
        <v>0</v>
      </c>
      <c r="L3942" s="7">
        <v>186808058</v>
      </c>
      <c r="M3942" t="s">
        <v>458</v>
      </c>
    </row>
    <row r="3943" spans="1:13" x14ac:dyDescent="0.25">
      <c r="A3943" t="s">
        <v>703</v>
      </c>
      <c r="B3943" t="s">
        <v>475</v>
      </c>
      <c r="C3943" t="s">
        <v>236</v>
      </c>
      <c r="D3943" t="s">
        <v>628</v>
      </c>
      <c r="E3943" t="s">
        <v>270</v>
      </c>
      <c r="F3943" t="s">
        <v>418</v>
      </c>
      <c r="G3943" s="8" t="s">
        <v>419</v>
      </c>
      <c r="H3943" t="s">
        <v>315</v>
      </c>
      <c r="I3943" s="7">
        <v>923981499</v>
      </c>
      <c r="L3943" s="7">
        <v>33391986272</v>
      </c>
      <c r="M3943" t="s">
        <v>458</v>
      </c>
    </row>
    <row r="3944" spans="1:13" x14ac:dyDescent="0.25">
      <c r="A3944" t="s">
        <v>704</v>
      </c>
      <c r="B3944" t="s">
        <v>475</v>
      </c>
      <c r="C3944" t="s">
        <v>236</v>
      </c>
      <c r="D3944" t="s">
        <v>629</v>
      </c>
      <c r="E3944" t="s">
        <v>270</v>
      </c>
      <c r="F3944" t="s">
        <v>418</v>
      </c>
      <c r="G3944" s="8" t="s">
        <v>419</v>
      </c>
      <c r="H3944" t="s">
        <v>315</v>
      </c>
      <c r="I3944" s="7">
        <v>606849591</v>
      </c>
      <c r="L3944" s="7">
        <v>28433897982</v>
      </c>
      <c r="M3944" t="s">
        <v>458</v>
      </c>
    </row>
    <row r="3945" spans="1:13" x14ac:dyDescent="0.25">
      <c r="A3945" t="s">
        <v>705</v>
      </c>
      <c r="B3945" t="s">
        <v>475</v>
      </c>
      <c r="C3945" t="s">
        <v>236</v>
      </c>
      <c r="D3945" t="s">
        <v>630</v>
      </c>
      <c r="E3945" t="s">
        <v>270</v>
      </c>
      <c r="F3945" t="s">
        <v>418</v>
      </c>
      <c r="G3945" s="8" t="s">
        <v>419</v>
      </c>
      <c r="H3945" t="s">
        <v>315</v>
      </c>
      <c r="I3945" s="7">
        <v>1184825612</v>
      </c>
      <c r="L3945" s="7">
        <v>41655996484</v>
      </c>
      <c r="M3945" t="s">
        <v>458</v>
      </c>
    </row>
    <row r="3946" spans="1:13" x14ac:dyDescent="0.25">
      <c r="A3946" t="s">
        <v>706</v>
      </c>
      <c r="B3946" t="s">
        <v>475</v>
      </c>
      <c r="C3946" t="s">
        <v>236</v>
      </c>
      <c r="D3946" t="s">
        <v>631</v>
      </c>
      <c r="E3946" t="s">
        <v>270</v>
      </c>
      <c r="F3946" t="s">
        <v>418</v>
      </c>
      <c r="G3946" s="8" t="s">
        <v>419</v>
      </c>
      <c r="H3946" t="s">
        <v>315</v>
      </c>
      <c r="I3946" s="7">
        <v>0</v>
      </c>
      <c r="L3946" s="7">
        <v>17683096128</v>
      </c>
      <c r="M3946" t="s">
        <v>458</v>
      </c>
    </row>
    <row r="3947" spans="1:13" x14ac:dyDescent="0.25">
      <c r="A3947" t="s">
        <v>707</v>
      </c>
      <c r="B3947" t="s">
        <v>475</v>
      </c>
      <c r="C3947" t="s">
        <v>236</v>
      </c>
      <c r="D3947" t="s">
        <v>632</v>
      </c>
      <c r="E3947" t="s">
        <v>269</v>
      </c>
      <c r="F3947" t="s">
        <v>418</v>
      </c>
      <c r="G3947" s="8" t="s">
        <v>419</v>
      </c>
      <c r="H3947" t="s">
        <v>315</v>
      </c>
      <c r="I3947" s="7">
        <v>897178189</v>
      </c>
      <c r="L3947" s="7">
        <v>38791266538</v>
      </c>
      <c r="M3947" t="s">
        <v>458</v>
      </c>
    </row>
    <row r="3948" spans="1:13" x14ac:dyDescent="0.25">
      <c r="A3948" t="s">
        <v>708</v>
      </c>
      <c r="B3948" t="s">
        <v>476</v>
      </c>
      <c r="C3948" t="s">
        <v>237</v>
      </c>
      <c r="D3948" t="s">
        <v>242</v>
      </c>
      <c r="E3948" t="s">
        <v>270</v>
      </c>
      <c r="F3948" t="s">
        <v>418</v>
      </c>
      <c r="G3948" s="8" t="s">
        <v>419</v>
      </c>
      <c r="H3948" t="s">
        <v>315</v>
      </c>
      <c r="I3948" s="7">
        <v>0</v>
      </c>
      <c r="L3948" s="7">
        <v>77422761</v>
      </c>
      <c r="M3948" t="s">
        <v>458</v>
      </c>
    </row>
    <row r="3949" spans="1:13" x14ac:dyDescent="0.25">
      <c r="A3949" t="s">
        <v>709</v>
      </c>
      <c r="B3949" t="s">
        <v>476</v>
      </c>
      <c r="C3949" t="s">
        <v>237</v>
      </c>
      <c r="D3949" t="s">
        <v>228</v>
      </c>
      <c r="E3949" t="s">
        <v>270</v>
      </c>
      <c r="F3949" t="s">
        <v>418</v>
      </c>
      <c r="G3949" s="8" t="s">
        <v>419</v>
      </c>
      <c r="H3949" t="s">
        <v>315</v>
      </c>
      <c r="I3949" s="7">
        <v>0</v>
      </c>
      <c r="L3949" s="7">
        <v>2672173342</v>
      </c>
      <c r="M3949" t="s">
        <v>458</v>
      </c>
    </row>
    <row r="3950" spans="1:13" x14ac:dyDescent="0.25">
      <c r="A3950" t="s">
        <v>710</v>
      </c>
      <c r="B3950" t="s">
        <v>476</v>
      </c>
      <c r="C3950" t="s">
        <v>237</v>
      </c>
      <c r="D3950" t="s">
        <v>464</v>
      </c>
      <c r="E3950" t="s">
        <v>270</v>
      </c>
      <c r="F3950" t="s">
        <v>418</v>
      </c>
      <c r="G3950" s="8" t="s">
        <v>419</v>
      </c>
      <c r="H3950" t="s">
        <v>315</v>
      </c>
      <c r="I3950" s="7">
        <v>0</v>
      </c>
      <c r="L3950" s="7">
        <v>1120256617</v>
      </c>
      <c r="M3950" t="s">
        <v>458</v>
      </c>
    </row>
    <row r="3951" spans="1:13" x14ac:dyDescent="0.25">
      <c r="A3951" t="s">
        <v>711</v>
      </c>
      <c r="B3951" t="s">
        <v>476</v>
      </c>
      <c r="C3951" t="s">
        <v>237</v>
      </c>
      <c r="D3951" t="s">
        <v>238</v>
      </c>
      <c r="E3951" t="s">
        <v>270</v>
      </c>
      <c r="F3951" t="s">
        <v>418</v>
      </c>
      <c r="G3951" s="8" t="s">
        <v>419</v>
      </c>
      <c r="H3951" t="s">
        <v>315</v>
      </c>
      <c r="I3951" s="7">
        <v>0</v>
      </c>
      <c r="L3951" s="7">
        <v>858542993</v>
      </c>
      <c r="M3951" t="s">
        <v>458</v>
      </c>
    </row>
    <row r="3952" spans="1:13" x14ac:dyDescent="0.25">
      <c r="A3952" t="s">
        <v>712</v>
      </c>
      <c r="B3952" t="s">
        <v>476</v>
      </c>
      <c r="C3952" t="s">
        <v>237</v>
      </c>
      <c r="D3952" t="s">
        <v>239</v>
      </c>
      <c r="E3952" t="s">
        <v>270</v>
      </c>
      <c r="F3952" t="s">
        <v>418</v>
      </c>
      <c r="G3952" s="8" t="s">
        <v>419</v>
      </c>
      <c r="H3952" t="s">
        <v>315</v>
      </c>
      <c r="I3952" s="7">
        <v>0</v>
      </c>
      <c r="L3952" s="7">
        <v>857579764</v>
      </c>
      <c r="M3952" t="s">
        <v>458</v>
      </c>
    </row>
    <row r="3953" spans="1:13" x14ac:dyDescent="0.25">
      <c r="A3953" t="s">
        <v>713</v>
      </c>
      <c r="B3953" t="s">
        <v>476</v>
      </c>
      <c r="C3953" t="s">
        <v>237</v>
      </c>
      <c r="D3953" t="s">
        <v>240</v>
      </c>
      <c r="E3953" t="s">
        <v>270</v>
      </c>
      <c r="F3953" t="s">
        <v>418</v>
      </c>
      <c r="G3953" s="8" t="s">
        <v>419</v>
      </c>
      <c r="H3953" t="s">
        <v>315</v>
      </c>
      <c r="I3953" s="7">
        <v>0</v>
      </c>
      <c r="L3953" s="7">
        <v>93471759</v>
      </c>
      <c r="M3953" t="s">
        <v>458</v>
      </c>
    </row>
    <row r="3954" spans="1:13" x14ac:dyDescent="0.25">
      <c r="A3954" t="s">
        <v>714</v>
      </c>
      <c r="B3954" t="s">
        <v>476</v>
      </c>
      <c r="C3954" t="s">
        <v>237</v>
      </c>
      <c r="D3954" t="s">
        <v>241</v>
      </c>
      <c r="E3954" t="s">
        <v>270</v>
      </c>
      <c r="F3954" t="s">
        <v>418</v>
      </c>
      <c r="G3954" s="8" t="s">
        <v>419</v>
      </c>
      <c r="H3954" t="s">
        <v>315</v>
      </c>
      <c r="I3954" s="7">
        <v>0</v>
      </c>
      <c r="L3954" s="7">
        <v>53446428</v>
      </c>
      <c r="M3954" t="s">
        <v>458</v>
      </c>
    </row>
    <row r="3955" spans="1:13" x14ac:dyDescent="0.25">
      <c r="A3955" t="s">
        <v>715</v>
      </c>
      <c r="B3955" t="s">
        <v>477</v>
      </c>
      <c r="C3955" t="s">
        <v>243</v>
      </c>
      <c r="D3955" t="s">
        <v>378</v>
      </c>
      <c r="E3955" t="s">
        <v>270</v>
      </c>
      <c r="F3955" t="s">
        <v>418</v>
      </c>
      <c r="G3955" s="8" t="s">
        <v>419</v>
      </c>
      <c r="H3955" t="s">
        <v>315</v>
      </c>
      <c r="I3955" s="7">
        <v>0</v>
      </c>
      <c r="L3955" s="7">
        <v>3795039921</v>
      </c>
      <c r="M3955" t="s">
        <v>458</v>
      </c>
    </row>
    <row r="3956" spans="1:13" x14ac:dyDescent="0.25">
      <c r="A3956" t="s">
        <v>716</v>
      </c>
      <c r="B3956" t="s">
        <v>477</v>
      </c>
      <c r="C3956" t="s">
        <v>243</v>
      </c>
      <c r="D3956" t="s">
        <v>360</v>
      </c>
      <c r="E3956" t="s">
        <v>270</v>
      </c>
      <c r="F3956" t="s">
        <v>418</v>
      </c>
      <c r="G3956" s="8" t="s">
        <v>419</v>
      </c>
      <c r="H3956" t="s">
        <v>315</v>
      </c>
      <c r="I3956" s="7">
        <v>0</v>
      </c>
      <c r="L3956" s="7">
        <v>4697527012</v>
      </c>
      <c r="M3956" t="s">
        <v>458</v>
      </c>
    </row>
    <row r="3957" spans="1:13" x14ac:dyDescent="0.25">
      <c r="A3957" t="s">
        <v>717</v>
      </c>
      <c r="B3957" t="s">
        <v>477</v>
      </c>
      <c r="C3957" t="s">
        <v>243</v>
      </c>
      <c r="D3957" t="s">
        <v>581</v>
      </c>
      <c r="E3957" t="s">
        <v>270</v>
      </c>
      <c r="F3957" t="s">
        <v>418</v>
      </c>
      <c r="G3957" s="8" t="s">
        <v>419</v>
      </c>
      <c r="H3957" t="s">
        <v>315</v>
      </c>
      <c r="I3957" s="7">
        <v>0</v>
      </c>
      <c r="L3957" s="7">
        <v>89940181951</v>
      </c>
      <c r="M3957" t="s">
        <v>458</v>
      </c>
    </row>
    <row r="3958" spans="1:13" x14ac:dyDescent="0.25">
      <c r="A3958" t="s">
        <v>718</v>
      </c>
      <c r="B3958" t="s">
        <v>246</v>
      </c>
      <c r="C3958" t="s">
        <v>246</v>
      </c>
      <c r="D3958" t="s">
        <v>203</v>
      </c>
      <c r="E3958" t="s">
        <v>269</v>
      </c>
      <c r="F3958" t="s">
        <v>418</v>
      </c>
      <c r="G3958" s="8" t="s">
        <v>419</v>
      </c>
      <c r="H3958" t="s">
        <v>315</v>
      </c>
      <c r="I3958" s="7">
        <v>1078345588</v>
      </c>
      <c r="L3958" s="7">
        <v>42773601120</v>
      </c>
      <c r="M3958" t="s">
        <v>458</v>
      </c>
    </row>
    <row r="3959" spans="1:13" x14ac:dyDescent="0.25">
      <c r="A3959" t="s">
        <v>720</v>
      </c>
      <c r="B3959" t="s">
        <v>478</v>
      </c>
      <c r="C3959" t="s">
        <v>244</v>
      </c>
      <c r="D3959" t="s">
        <v>460</v>
      </c>
      <c r="E3959" t="s">
        <v>269</v>
      </c>
      <c r="F3959" t="s">
        <v>418</v>
      </c>
      <c r="G3959" s="8" t="s">
        <v>419</v>
      </c>
      <c r="H3959" t="s">
        <v>315</v>
      </c>
      <c r="I3959" s="7">
        <v>0</v>
      </c>
      <c r="L3959" s="7">
        <v>40918920000</v>
      </c>
      <c r="M3959" t="s">
        <v>458</v>
      </c>
    </row>
    <row r="3960" spans="1:13" x14ac:dyDescent="0.25">
      <c r="A3960" t="s">
        <v>721</v>
      </c>
      <c r="B3960" t="s">
        <v>479</v>
      </c>
      <c r="C3960" t="s">
        <v>247</v>
      </c>
      <c r="D3960" t="s">
        <v>203</v>
      </c>
      <c r="E3960" t="s">
        <v>269</v>
      </c>
      <c r="F3960" t="s">
        <v>418</v>
      </c>
      <c r="G3960" s="8" t="s">
        <v>419</v>
      </c>
      <c r="H3960" t="s">
        <v>315</v>
      </c>
      <c r="I3960" s="7">
        <v>446220000</v>
      </c>
      <c r="L3960" s="7">
        <v>20401799000</v>
      </c>
      <c r="M3960" t="s">
        <v>458</v>
      </c>
    </row>
    <row r="3961" spans="1:13" x14ac:dyDescent="0.25">
      <c r="A3961" t="s">
        <v>722</v>
      </c>
      <c r="B3961" t="s">
        <v>480</v>
      </c>
      <c r="C3961" t="s">
        <v>268</v>
      </c>
      <c r="D3961" t="s">
        <v>203</v>
      </c>
      <c r="E3961" t="s">
        <v>269</v>
      </c>
      <c r="F3961" t="s">
        <v>418</v>
      </c>
      <c r="G3961" s="8" t="s">
        <v>419</v>
      </c>
      <c r="H3961" t="s">
        <v>315</v>
      </c>
      <c r="I3961" s="7">
        <v>0</v>
      </c>
      <c r="L3961" s="7">
        <v>14029578005</v>
      </c>
      <c r="M3961" t="s">
        <v>458</v>
      </c>
    </row>
    <row r="3962" spans="1:13" x14ac:dyDescent="0.25">
      <c r="A3962" t="s">
        <v>723</v>
      </c>
      <c r="B3962" t="s">
        <v>481</v>
      </c>
      <c r="C3962" t="s">
        <v>248</v>
      </c>
      <c r="D3962" t="s">
        <v>203</v>
      </c>
      <c r="E3962" t="s">
        <v>269</v>
      </c>
      <c r="F3962" t="s">
        <v>418</v>
      </c>
      <c r="G3962" s="8" t="s">
        <v>419</v>
      </c>
      <c r="H3962" t="s">
        <v>315</v>
      </c>
      <c r="I3962" s="7">
        <v>112475000</v>
      </c>
      <c r="L3962" s="7">
        <v>24360197000</v>
      </c>
      <c r="M3962" t="s">
        <v>458</v>
      </c>
    </row>
    <row r="3963" spans="1:13" x14ac:dyDescent="0.25">
      <c r="A3963" t="s">
        <v>724</v>
      </c>
      <c r="B3963" t="s">
        <v>482</v>
      </c>
      <c r="C3963" t="s">
        <v>249</v>
      </c>
      <c r="D3963" t="s">
        <v>203</v>
      </c>
      <c r="E3963" t="s">
        <v>269</v>
      </c>
      <c r="F3963" t="s">
        <v>418</v>
      </c>
      <c r="G3963" s="8" t="s">
        <v>419</v>
      </c>
      <c r="H3963" t="s">
        <v>315</v>
      </c>
      <c r="I3963" s="7">
        <v>0</v>
      </c>
      <c r="L3963" s="7">
        <v>91622025169</v>
      </c>
      <c r="M3963" t="s">
        <v>458</v>
      </c>
    </row>
    <row r="3964" spans="1:13" x14ac:dyDescent="0.25">
      <c r="A3964" t="s">
        <v>725</v>
      </c>
      <c r="B3964" t="s">
        <v>330</v>
      </c>
      <c r="C3964" t="s">
        <v>250</v>
      </c>
      <c r="D3964" t="s">
        <v>252</v>
      </c>
      <c r="E3964" t="s">
        <v>270</v>
      </c>
      <c r="F3964" t="s">
        <v>418</v>
      </c>
      <c r="G3964" s="8" t="s">
        <v>419</v>
      </c>
      <c r="H3964" t="s">
        <v>315</v>
      </c>
      <c r="I3964" s="7">
        <v>0</v>
      </c>
      <c r="L3964" s="7">
        <v>10772268571</v>
      </c>
      <c r="M3964" t="s">
        <v>458</v>
      </c>
    </row>
    <row r="3965" spans="1:13" x14ac:dyDescent="0.25">
      <c r="A3965" t="s">
        <v>726</v>
      </c>
      <c r="B3965" t="s">
        <v>330</v>
      </c>
      <c r="C3965" t="s">
        <v>250</v>
      </c>
      <c r="D3965" t="s">
        <v>253</v>
      </c>
      <c r="E3965" t="s">
        <v>270</v>
      </c>
      <c r="F3965" t="s">
        <v>418</v>
      </c>
      <c r="G3965" s="8" t="s">
        <v>419</v>
      </c>
      <c r="H3965" t="s">
        <v>315</v>
      </c>
      <c r="I3965" s="7">
        <v>0</v>
      </c>
      <c r="L3965" s="7">
        <v>3480752374</v>
      </c>
      <c r="M3965" t="s">
        <v>458</v>
      </c>
    </row>
    <row r="3966" spans="1:13" x14ac:dyDescent="0.25">
      <c r="A3966" t="s">
        <v>727</v>
      </c>
      <c r="B3966" t="s">
        <v>330</v>
      </c>
      <c r="C3966" t="s">
        <v>250</v>
      </c>
      <c r="D3966" t="s">
        <v>254</v>
      </c>
      <c r="E3966" t="s">
        <v>270</v>
      </c>
      <c r="F3966" t="s">
        <v>418</v>
      </c>
      <c r="G3966" s="8" t="s">
        <v>419</v>
      </c>
      <c r="H3966" t="s">
        <v>315</v>
      </c>
      <c r="I3966" s="7">
        <v>0</v>
      </c>
      <c r="L3966" s="7">
        <v>13604302435</v>
      </c>
      <c r="M3966" t="s">
        <v>458</v>
      </c>
    </row>
    <row r="3967" spans="1:13" x14ac:dyDescent="0.25">
      <c r="A3967" t="s">
        <v>728</v>
      </c>
      <c r="B3967" t="s">
        <v>330</v>
      </c>
      <c r="C3967" t="s">
        <v>250</v>
      </c>
      <c r="D3967" t="s">
        <v>633</v>
      </c>
      <c r="E3967" t="s">
        <v>269</v>
      </c>
      <c r="F3967" t="s">
        <v>418</v>
      </c>
      <c r="G3967" s="8" t="s">
        <v>419</v>
      </c>
      <c r="H3967" t="s">
        <v>315</v>
      </c>
      <c r="I3967" s="7">
        <v>115973331924</v>
      </c>
      <c r="L3967" s="7">
        <v>1140113184125</v>
      </c>
      <c r="M3967" t="s">
        <v>458</v>
      </c>
    </row>
    <row r="3968" spans="1:13" x14ac:dyDescent="0.25">
      <c r="A3968" t="s">
        <v>729</v>
      </c>
      <c r="B3968" t="s">
        <v>330</v>
      </c>
      <c r="C3968" t="s">
        <v>250</v>
      </c>
      <c r="D3968" t="s">
        <v>634</v>
      </c>
      <c r="E3968" t="s">
        <v>269</v>
      </c>
      <c r="F3968" t="s">
        <v>418</v>
      </c>
      <c r="G3968" s="8" t="s">
        <v>419</v>
      </c>
      <c r="H3968" t="s">
        <v>315</v>
      </c>
      <c r="I3968" s="7">
        <v>1871585822</v>
      </c>
      <c r="L3968" s="7">
        <v>237174933919</v>
      </c>
      <c r="M3968" t="s">
        <v>458</v>
      </c>
    </row>
    <row r="3969" spans="1:13" x14ac:dyDescent="0.25">
      <c r="A3969" t="s">
        <v>730</v>
      </c>
      <c r="B3969" t="s">
        <v>330</v>
      </c>
      <c r="C3969" t="s">
        <v>250</v>
      </c>
      <c r="D3969" t="s">
        <v>599</v>
      </c>
      <c r="E3969" t="s">
        <v>270</v>
      </c>
      <c r="F3969" t="s">
        <v>418</v>
      </c>
      <c r="G3969" s="8" t="s">
        <v>419</v>
      </c>
      <c r="H3969" t="s">
        <v>315</v>
      </c>
      <c r="I3969" s="7">
        <v>0</v>
      </c>
      <c r="L3969" s="7">
        <v>49186447</v>
      </c>
      <c r="M3969" t="s">
        <v>458</v>
      </c>
    </row>
    <row r="3970" spans="1:13" x14ac:dyDescent="0.25">
      <c r="A3970" t="s">
        <v>731</v>
      </c>
      <c r="B3970" t="s">
        <v>483</v>
      </c>
      <c r="C3970" t="s">
        <v>255</v>
      </c>
      <c r="D3970" t="s">
        <v>205</v>
      </c>
      <c r="E3970" t="s">
        <v>270</v>
      </c>
      <c r="F3970" t="s">
        <v>418</v>
      </c>
      <c r="G3970" s="8" t="s">
        <v>419</v>
      </c>
      <c r="H3970" t="s">
        <v>315</v>
      </c>
      <c r="I3970" s="7">
        <v>71046422</v>
      </c>
      <c r="L3970" s="7">
        <v>6917962126</v>
      </c>
      <c r="M3970" t="s">
        <v>458</v>
      </c>
    </row>
    <row r="3971" spans="1:13" x14ac:dyDescent="0.25">
      <c r="A3971" t="s">
        <v>732</v>
      </c>
      <c r="B3971" t="s">
        <v>483</v>
      </c>
      <c r="C3971" t="s">
        <v>255</v>
      </c>
      <c r="D3971" t="s">
        <v>203</v>
      </c>
      <c r="E3971" t="s">
        <v>269</v>
      </c>
      <c r="F3971" t="s">
        <v>418</v>
      </c>
      <c r="G3971" s="8" t="s">
        <v>419</v>
      </c>
      <c r="H3971" t="s">
        <v>315</v>
      </c>
      <c r="I3971" s="7">
        <v>21074837</v>
      </c>
      <c r="L3971" s="7">
        <v>2428869723</v>
      </c>
      <c r="M3971" t="s">
        <v>458</v>
      </c>
    </row>
    <row r="3972" spans="1:13" x14ac:dyDescent="0.25">
      <c r="A3972" t="s">
        <v>733</v>
      </c>
      <c r="B3972" t="s">
        <v>636</v>
      </c>
      <c r="C3972" t="s">
        <v>635</v>
      </c>
      <c r="D3972" t="s">
        <v>304</v>
      </c>
      <c r="E3972" t="s">
        <v>270</v>
      </c>
      <c r="F3972" t="s">
        <v>418</v>
      </c>
      <c r="G3972" s="8" t="s">
        <v>419</v>
      </c>
      <c r="H3972" t="s">
        <v>315</v>
      </c>
      <c r="I3972" s="7">
        <v>0</v>
      </c>
      <c r="L3972" s="7">
        <v>4565783313</v>
      </c>
      <c r="M3972" t="s">
        <v>458</v>
      </c>
    </row>
    <row r="3973" spans="1:13" x14ac:dyDescent="0.25">
      <c r="A3973" t="s">
        <v>734</v>
      </c>
      <c r="B3973" t="s">
        <v>636</v>
      </c>
      <c r="C3973" t="s">
        <v>635</v>
      </c>
      <c r="D3973" t="s">
        <v>303</v>
      </c>
      <c r="E3973" t="s">
        <v>270</v>
      </c>
      <c r="F3973" t="s">
        <v>418</v>
      </c>
      <c r="G3973" s="8" t="s">
        <v>419</v>
      </c>
      <c r="H3973" t="s">
        <v>315</v>
      </c>
      <c r="I3973" s="7">
        <v>0</v>
      </c>
      <c r="L3973" s="7">
        <v>3476303006</v>
      </c>
      <c r="M3973" t="s">
        <v>458</v>
      </c>
    </row>
    <row r="3974" spans="1:13" x14ac:dyDescent="0.25">
      <c r="A3974" t="s">
        <v>735</v>
      </c>
      <c r="B3974" t="s">
        <v>636</v>
      </c>
      <c r="C3974" t="s">
        <v>635</v>
      </c>
      <c r="D3974" t="s">
        <v>302</v>
      </c>
      <c r="E3974" t="s">
        <v>270</v>
      </c>
      <c r="F3974" t="s">
        <v>418</v>
      </c>
      <c r="G3974" s="8" t="s">
        <v>419</v>
      </c>
      <c r="H3974" t="s">
        <v>315</v>
      </c>
      <c r="I3974" s="7">
        <v>0</v>
      </c>
      <c r="L3974" s="7">
        <v>2100767205</v>
      </c>
      <c r="M3974" t="s">
        <v>458</v>
      </c>
    </row>
    <row r="3975" spans="1:13" x14ac:dyDescent="0.25">
      <c r="A3975" t="s">
        <v>736</v>
      </c>
      <c r="B3975" t="s">
        <v>636</v>
      </c>
      <c r="C3975" t="s">
        <v>635</v>
      </c>
      <c r="D3975" t="s">
        <v>205</v>
      </c>
      <c r="E3975" t="s">
        <v>270</v>
      </c>
      <c r="F3975" t="s">
        <v>418</v>
      </c>
      <c r="G3975" s="8" t="s">
        <v>419</v>
      </c>
      <c r="H3975" t="s">
        <v>315</v>
      </c>
      <c r="I3975" s="7">
        <v>3424591801</v>
      </c>
      <c r="L3975" s="7">
        <v>20886055390</v>
      </c>
      <c r="M3975" t="s">
        <v>458</v>
      </c>
    </row>
    <row r="3976" spans="1:13" x14ac:dyDescent="0.25">
      <c r="A3976" t="s">
        <v>737</v>
      </c>
      <c r="B3976" t="s">
        <v>636</v>
      </c>
      <c r="C3976" t="s">
        <v>635</v>
      </c>
      <c r="D3976" t="s">
        <v>203</v>
      </c>
      <c r="E3976" t="s">
        <v>269</v>
      </c>
      <c r="F3976" t="s">
        <v>418</v>
      </c>
      <c r="G3976" s="8" t="s">
        <v>419</v>
      </c>
      <c r="H3976" t="s">
        <v>315</v>
      </c>
      <c r="I3976" s="7">
        <v>206021340870</v>
      </c>
      <c r="L3976" s="7">
        <v>1256491994424</v>
      </c>
      <c r="M3976" t="s">
        <v>458</v>
      </c>
    </row>
    <row r="3977" spans="1:13" x14ac:dyDescent="0.25">
      <c r="A3977" t="s">
        <v>738</v>
      </c>
      <c r="B3977" t="s">
        <v>484</v>
      </c>
      <c r="C3977" t="s">
        <v>256</v>
      </c>
      <c r="D3977" t="s">
        <v>208</v>
      </c>
      <c r="E3977" t="s">
        <v>270</v>
      </c>
      <c r="F3977" s="8" t="s">
        <v>418</v>
      </c>
      <c r="G3977" s="8" t="s">
        <v>419</v>
      </c>
      <c r="H3977" t="s">
        <v>315</v>
      </c>
      <c r="I3977" s="7">
        <v>0</v>
      </c>
      <c r="L3977" s="7">
        <v>429346911</v>
      </c>
      <c r="M3977" t="s">
        <v>458</v>
      </c>
    </row>
    <row r="3978" spans="1:13" x14ac:dyDescent="0.25">
      <c r="A3978" t="s">
        <v>739</v>
      </c>
      <c r="B3978" t="s">
        <v>484</v>
      </c>
      <c r="C3978" t="s">
        <v>256</v>
      </c>
      <c r="D3978" t="s">
        <v>209</v>
      </c>
      <c r="E3978" t="s">
        <v>270</v>
      </c>
      <c r="F3978" s="8" t="s">
        <v>418</v>
      </c>
      <c r="G3978" s="8" t="s">
        <v>419</v>
      </c>
      <c r="H3978" t="s">
        <v>315</v>
      </c>
      <c r="I3978" s="7">
        <v>0</v>
      </c>
      <c r="L3978" s="7">
        <v>630379359</v>
      </c>
      <c r="M3978" t="s">
        <v>458</v>
      </c>
    </row>
    <row r="3979" spans="1:13" x14ac:dyDescent="0.25">
      <c r="A3979" t="s">
        <v>740</v>
      </c>
      <c r="B3979" t="s">
        <v>484</v>
      </c>
      <c r="C3979" t="s">
        <v>256</v>
      </c>
      <c r="D3979" t="s">
        <v>203</v>
      </c>
      <c r="E3979" t="s">
        <v>269</v>
      </c>
      <c r="F3979" s="8" t="s">
        <v>418</v>
      </c>
      <c r="G3979" s="8" t="s">
        <v>419</v>
      </c>
      <c r="H3979" t="s">
        <v>315</v>
      </c>
      <c r="I3979" s="7">
        <v>0</v>
      </c>
      <c r="L3979" s="7">
        <v>88224453830</v>
      </c>
      <c r="M3979" t="s">
        <v>458</v>
      </c>
    </row>
    <row r="3980" spans="1:13" x14ac:dyDescent="0.25">
      <c r="A3980" t="s">
        <v>741</v>
      </c>
      <c r="B3980" t="s">
        <v>485</v>
      </c>
      <c r="C3980" t="s">
        <v>257</v>
      </c>
      <c r="D3980" t="s">
        <v>258</v>
      </c>
      <c r="E3980" t="s">
        <v>270</v>
      </c>
      <c r="F3980" s="8" t="s">
        <v>418</v>
      </c>
      <c r="G3980" s="8" t="s">
        <v>419</v>
      </c>
      <c r="H3980" t="s">
        <v>315</v>
      </c>
      <c r="I3980" s="7">
        <v>0</v>
      </c>
      <c r="L3980" s="7">
        <v>2398957441</v>
      </c>
      <c r="M3980" t="s">
        <v>458</v>
      </c>
    </row>
    <row r="3981" spans="1:13" x14ac:dyDescent="0.25">
      <c r="A3981" t="s">
        <v>742</v>
      </c>
      <c r="B3981" t="s">
        <v>485</v>
      </c>
      <c r="C3981" t="s">
        <v>257</v>
      </c>
      <c r="D3981" t="s">
        <v>259</v>
      </c>
      <c r="E3981" t="s">
        <v>270</v>
      </c>
      <c r="F3981" s="8" t="s">
        <v>418</v>
      </c>
      <c r="G3981" s="8" t="s">
        <v>419</v>
      </c>
      <c r="H3981" t="s">
        <v>315</v>
      </c>
      <c r="I3981" s="7">
        <v>0</v>
      </c>
      <c r="L3981" s="7">
        <v>87556207</v>
      </c>
      <c r="M3981" t="s">
        <v>458</v>
      </c>
    </row>
    <row r="3982" spans="1:13" x14ac:dyDescent="0.25">
      <c r="A3982" t="s">
        <v>743</v>
      </c>
      <c r="B3982" t="s">
        <v>485</v>
      </c>
      <c r="C3982" t="s">
        <v>257</v>
      </c>
      <c r="D3982" t="s">
        <v>260</v>
      </c>
      <c r="E3982" t="s">
        <v>270</v>
      </c>
      <c r="F3982" s="8" t="s">
        <v>418</v>
      </c>
      <c r="G3982" s="8" t="s">
        <v>419</v>
      </c>
      <c r="H3982" t="s">
        <v>315</v>
      </c>
      <c r="I3982" s="7">
        <v>0</v>
      </c>
      <c r="L3982" s="7">
        <v>145097351</v>
      </c>
      <c r="M3982" t="s">
        <v>458</v>
      </c>
    </row>
    <row r="3983" spans="1:13" x14ac:dyDescent="0.25">
      <c r="A3983" t="s">
        <v>744</v>
      </c>
      <c r="B3983" t="s">
        <v>485</v>
      </c>
      <c r="C3983" t="s">
        <v>257</v>
      </c>
      <c r="D3983" t="s">
        <v>261</v>
      </c>
      <c r="E3983" t="s">
        <v>270</v>
      </c>
      <c r="F3983" s="8" t="s">
        <v>418</v>
      </c>
      <c r="G3983" s="8" t="s">
        <v>419</v>
      </c>
      <c r="H3983" t="s">
        <v>315</v>
      </c>
      <c r="I3983" s="7">
        <v>0</v>
      </c>
      <c r="L3983" s="7">
        <v>88988160</v>
      </c>
      <c r="M3983" t="s">
        <v>458</v>
      </c>
    </row>
    <row r="3984" spans="1:13" x14ac:dyDescent="0.25">
      <c r="A3984" t="s">
        <v>745</v>
      </c>
      <c r="B3984" t="s">
        <v>486</v>
      </c>
      <c r="C3984" t="s">
        <v>262</v>
      </c>
      <c r="D3984" t="s">
        <v>263</v>
      </c>
      <c r="E3984" t="s">
        <v>270</v>
      </c>
      <c r="F3984" s="8" t="s">
        <v>418</v>
      </c>
      <c r="G3984" s="8" t="s">
        <v>419</v>
      </c>
      <c r="H3984" t="s">
        <v>315</v>
      </c>
      <c r="I3984" s="7">
        <v>0</v>
      </c>
      <c r="L3984" s="7">
        <v>27282552000</v>
      </c>
      <c r="M3984" t="s">
        <v>458</v>
      </c>
    </row>
    <row r="3985" spans="1:13" x14ac:dyDescent="0.25">
      <c r="A3985" t="s">
        <v>746</v>
      </c>
      <c r="B3985" t="s">
        <v>486</v>
      </c>
      <c r="C3985" t="s">
        <v>262</v>
      </c>
      <c r="D3985" t="s">
        <v>264</v>
      </c>
      <c r="E3985" t="s">
        <v>270</v>
      </c>
      <c r="F3985" t="s">
        <v>418</v>
      </c>
      <c r="G3985" s="8" t="s">
        <v>419</v>
      </c>
      <c r="H3985" t="s">
        <v>315</v>
      </c>
      <c r="I3985" s="7">
        <v>0</v>
      </c>
      <c r="L3985" s="7">
        <v>5427913000</v>
      </c>
      <c r="M3985" t="s">
        <v>458</v>
      </c>
    </row>
    <row r="3986" spans="1:13" x14ac:dyDescent="0.25">
      <c r="A3986" t="s">
        <v>747</v>
      </c>
      <c r="B3986" t="s">
        <v>486</v>
      </c>
      <c r="C3986" t="s">
        <v>262</v>
      </c>
      <c r="D3986" t="s">
        <v>265</v>
      </c>
      <c r="E3986" t="s">
        <v>270</v>
      </c>
      <c r="F3986" t="s">
        <v>418</v>
      </c>
      <c r="G3986" s="8" t="s">
        <v>419</v>
      </c>
      <c r="H3986" t="s">
        <v>315</v>
      </c>
      <c r="I3986" s="7">
        <v>0</v>
      </c>
      <c r="L3986" s="7">
        <v>950652000</v>
      </c>
      <c r="M3986" t="s">
        <v>458</v>
      </c>
    </row>
    <row r="3987" spans="1:13" x14ac:dyDescent="0.25">
      <c r="A3987" t="s">
        <v>748</v>
      </c>
      <c r="B3987" t="s">
        <v>486</v>
      </c>
      <c r="C3987" t="s">
        <v>262</v>
      </c>
      <c r="D3987" t="s">
        <v>203</v>
      </c>
      <c r="E3987" t="s">
        <v>269</v>
      </c>
      <c r="F3987" t="s">
        <v>418</v>
      </c>
      <c r="G3987" s="8" t="s">
        <v>419</v>
      </c>
      <c r="H3987" t="s">
        <v>315</v>
      </c>
      <c r="I3987" s="7">
        <v>14196585921</v>
      </c>
      <c r="L3987" s="7">
        <v>134097058000</v>
      </c>
      <c r="M3987" t="s">
        <v>458</v>
      </c>
    </row>
    <row r="3988" spans="1:13" x14ac:dyDescent="0.25">
      <c r="A3988" t="s">
        <v>749</v>
      </c>
      <c r="B3988" t="s">
        <v>332</v>
      </c>
      <c r="C3988" t="s">
        <v>266</v>
      </c>
      <c r="D3988" t="s">
        <v>267</v>
      </c>
      <c r="E3988" t="s">
        <v>270</v>
      </c>
      <c r="F3988" t="s">
        <v>418</v>
      </c>
      <c r="G3988" s="8" t="s">
        <v>419</v>
      </c>
      <c r="H3988" t="s">
        <v>315</v>
      </c>
      <c r="I3988" s="7">
        <v>0</v>
      </c>
      <c r="L3988" s="7">
        <v>2421364394</v>
      </c>
      <c r="M3988" t="s">
        <v>458</v>
      </c>
    </row>
    <row r="3989" spans="1:13" x14ac:dyDescent="0.25">
      <c r="A3989" t="s">
        <v>750</v>
      </c>
      <c r="B3989" t="s">
        <v>332</v>
      </c>
      <c r="C3989" t="s">
        <v>266</v>
      </c>
      <c r="D3989" t="s">
        <v>590</v>
      </c>
      <c r="E3989" t="s">
        <v>270</v>
      </c>
      <c r="F3989" t="s">
        <v>418</v>
      </c>
      <c r="G3989" s="8" t="s">
        <v>419</v>
      </c>
      <c r="H3989" t="s">
        <v>315</v>
      </c>
      <c r="I3989" s="7">
        <v>0</v>
      </c>
      <c r="L3989" s="7">
        <v>1946905414</v>
      </c>
      <c r="M3989" t="s">
        <v>458</v>
      </c>
    </row>
    <row r="3990" spans="1:13" x14ac:dyDescent="0.25">
      <c r="A3990" t="s">
        <v>751</v>
      </c>
      <c r="B3990" t="s">
        <v>332</v>
      </c>
      <c r="C3990" t="s">
        <v>266</v>
      </c>
      <c r="D3990" t="s">
        <v>582</v>
      </c>
      <c r="E3990" t="s">
        <v>270</v>
      </c>
      <c r="F3990" t="s">
        <v>418</v>
      </c>
      <c r="G3990" s="8" t="s">
        <v>419</v>
      </c>
      <c r="H3990" t="s">
        <v>315</v>
      </c>
      <c r="I3990" s="7">
        <v>0</v>
      </c>
      <c r="L3990" s="7">
        <v>102527329</v>
      </c>
      <c r="M3990" t="s">
        <v>458</v>
      </c>
    </row>
    <row r="3991" spans="1:13" x14ac:dyDescent="0.25">
      <c r="A3991" t="s">
        <v>752</v>
      </c>
      <c r="B3991" t="s">
        <v>332</v>
      </c>
      <c r="C3991" t="s">
        <v>266</v>
      </c>
      <c r="D3991" t="s">
        <v>203</v>
      </c>
      <c r="E3991" t="s">
        <v>269</v>
      </c>
      <c r="F3991" t="s">
        <v>418</v>
      </c>
      <c r="G3991" s="8" t="s">
        <v>419</v>
      </c>
      <c r="H3991" t="s">
        <v>315</v>
      </c>
      <c r="I3991" s="7">
        <v>0</v>
      </c>
      <c r="L3991" s="7">
        <v>260926476812</v>
      </c>
      <c r="M3991" t="s">
        <v>458</v>
      </c>
    </row>
    <row r="3992" spans="1:13" x14ac:dyDescent="0.25">
      <c r="A3992" t="s">
        <v>753</v>
      </c>
      <c r="B3992" t="s">
        <v>487</v>
      </c>
      <c r="C3992" t="s">
        <v>207</v>
      </c>
      <c r="D3992" t="s">
        <v>208</v>
      </c>
      <c r="E3992" t="s">
        <v>270</v>
      </c>
      <c r="F3992" t="s">
        <v>418</v>
      </c>
      <c r="G3992" s="8" t="s">
        <v>419</v>
      </c>
      <c r="H3992" t="s">
        <v>315</v>
      </c>
      <c r="I3992" s="7">
        <v>0</v>
      </c>
      <c r="L3992" s="7">
        <v>2389556713</v>
      </c>
      <c r="M3992" t="s">
        <v>458</v>
      </c>
    </row>
    <row r="3993" spans="1:13" x14ac:dyDescent="0.25">
      <c r="A3993" t="s">
        <v>754</v>
      </c>
      <c r="B3993" t="s">
        <v>487</v>
      </c>
      <c r="C3993" t="s">
        <v>207</v>
      </c>
      <c r="D3993" t="s">
        <v>209</v>
      </c>
      <c r="E3993" t="s">
        <v>270</v>
      </c>
      <c r="F3993" t="s">
        <v>418</v>
      </c>
      <c r="G3993" s="8" t="s">
        <v>419</v>
      </c>
      <c r="H3993" t="s">
        <v>315</v>
      </c>
      <c r="I3993" s="7">
        <v>0</v>
      </c>
      <c r="L3993" s="7">
        <v>5701620841</v>
      </c>
      <c r="M3993" t="s">
        <v>458</v>
      </c>
    </row>
    <row r="3994" spans="1:13" x14ac:dyDescent="0.25">
      <c r="A3994" t="s">
        <v>755</v>
      </c>
      <c r="B3994" t="s">
        <v>487</v>
      </c>
      <c r="C3994" t="s">
        <v>207</v>
      </c>
      <c r="D3994" t="s">
        <v>210</v>
      </c>
      <c r="E3994" t="s">
        <v>270</v>
      </c>
      <c r="F3994" t="s">
        <v>418</v>
      </c>
      <c r="G3994" s="8" t="s">
        <v>419</v>
      </c>
      <c r="H3994" t="s">
        <v>315</v>
      </c>
      <c r="I3994" s="7">
        <v>0</v>
      </c>
      <c r="L3994" s="7">
        <v>326696832</v>
      </c>
      <c r="M3994" t="s">
        <v>458</v>
      </c>
    </row>
    <row r="3995" spans="1:13" x14ac:dyDescent="0.25">
      <c r="A3995" t="s">
        <v>756</v>
      </c>
      <c r="B3995" t="s">
        <v>487</v>
      </c>
      <c r="C3995" t="s">
        <v>207</v>
      </c>
      <c r="D3995" t="s">
        <v>211</v>
      </c>
      <c r="E3995" t="s">
        <v>269</v>
      </c>
      <c r="F3995" t="s">
        <v>418</v>
      </c>
      <c r="G3995" s="8" t="s">
        <v>419</v>
      </c>
      <c r="H3995" t="s">
        <v>315</v>
      </c>
      <c r="I3995" s="7">
        <v>45342634614</v>
      </c>
      <c r="L3995" s="7">
        <v>370042694916</v>
      </c>
      <c r="M3995" t="s">
        <v>458</v>
      </c>
    </row>
    <row r="3996" spans="1:13" x14ac:dyDescent="0.25">
      <c r="A3996" t="s">
        <v>757</v>
      </c>
      <c r="B3996" t="s">
        <v>487</v>
      </c>
      <c r="C3996" t="s">
        <v>207</v>
      </c>
      <c r="D3996" t="s">
        <v>385</v>
      </c>
      <c r="E3996" t="s">
        <v>270</v>
      </c>
      <c r="F3996" t="s">
        <v>418</v>
      </c>
      <c r="G3996" s="8" t="s">
        <v>419</v>
      </c>
      <c r="H3996" t="s">
        <v>315</v>
      </c>
      <c r="I3996" s="7">
        <v>0</v>
      </c>
      <c r="L3996" s="7">
        <v>777116048</v>
      </c>
      <c r="M3996" t="s">
        <v>458</v>
      </c>
    </row>
    <row r="3997" spans="1:13" x14ac:dyDescent="0.25">
      <c r="A3997" t="s">
        <v>672</v>
      </c>
      <c r="B3997" t="s">
        <v>470</v>
      </c>
      <c r="C3997" t="s">
        <v>292</v>
      </c>
      <c r="D3997" t="s">
        <v>307</v>
      </c>
      <c r="E3997" t="s">
        <v>270</v>
      </c>
      <c r="F3997" t="s">
        <v>394</v>
      </c>
      <c r="G3997" s="8" t="s">
        <v>368</v>
      </c>
      <c r="H3997" t="s">
        <v>395</v>
      </c>
      <c r="I3997" s="7">
        <v>0</v>
      </c>
      <c r="L3997" s="7">
        <v>9764336905</v>
      </c>
      <c r="M3997" t="s">
        <v>458</v>
      </c>
    </row>
    <row r="3998" spans="1:13" x14ac:dyDescent="0.25">
      <c r="A3998" t="s">
        <v>673</v>
      </c>
      <c r="B3998" t="s">
        <v>470</v>
      </c>
      <c r="C3998" t="s">
        <v>292</v>
      </c>
      <c r="D3998" t="s">
        <v>206</v>
      </c>
      <c r="E3998" t="s">
        <v>270</v>
      </c>
      <c r="F3998" t="s">
        <v>394</v>
      </c>
      <c r="G3998" s="8" t="s">
        <v>368</v>
      </c>
      <c r="H3998" t="s">
        <v>395</v>
      </c>
      <c r="I3998" s="7">
        <v>0</v>
      </c>
      <c r="L3998" s="7">
        <v>5411649516</v>
      </c>
      <c r="M3998" t="s">
        <v>458</v>
      </c>
    </row>
    <row r="3999" spans="1:13" x14ac:dyDescent="0.25">
      <c r="A3999" t="s">
        <v>674</v>
      </c>
      <c r="B3999" t="s">
        <v>470</v>
      </c>
      <c r="C3999" t="s">
        <v>292</v>
      </c>
      <c r="D3999" t="s">
        <v>203</v>
      </c>
      <c r="E3999" t="s">
        <v>269</v>
      </c>
      <c r="F3999" t="s">
        <v>394</v>
      </c>
      <c r="G3999" s="8" t="s">
        <v>368</v>
      </c>
      <c r="H3999" t="s">
        <v>395</v>
      </c>
      <c r="I3999" s="7">
        <v>0</v>
      </c>
      <c r="L3999" s="7">
        <v>599483569520</v>
      </c>
      <c r="M3999" t="s">
        <v>458</v>
      </c>
    </row>
    <row r="4000" spans="1:13" x14ac:dyDescent="0.25">
      <c r="A4000" t="s">
        <v>675</v>
      </c>
      <c r="B4000" t="s">
        <v>470</v>
      </c>
      <c r="C4000" t="s">
        <v>292</v>
      </c>
      <c r="D4000" t="s">
        <v>306</v>
      </c>
      <c r="E4000" t="s">
        <v>270</v>
      </c>
      <c r="F4000" t="s">
        <v>394</v>
      </c>
      <c r="G4000" s="8" t="s">
        <v>368</v>
      </c>
      <c r="H4000" t="s">
        <v>395</v>
      </c>
      <c r="I4000" s="7">
        <v>0</v>
      </c>
      <c r="L4000" s="7">
        <v>9122399685</v>
      </c>
      <c r="M4000" t="s">
        <v>458</v>
      </c>
    </row>
    <row r="4001" spans="1:13" x14ac:dyDescent="0.25">
      <c r="A4001" t="s">
        <v>676</v>
      </c>
      <c r="B4001" t="s">
        <v>331</v>
      </c>
      <c r="C4001" t="s">
        <v>215</v>
      </c>
      <c r="D4001" t="s">
        <v>251</v>
      </c>
      <c r="E4001" t="s">
        <v>269</v>
      </c>
      <c r="F4001" t="s">
        <v>394</v>
      </c>
      <c r="G4001" s="8" t="s">
        <v>368</v>
      </c>
      <c r="H4001" t="s">
        <v>395</v>
      </c>
      <c r="I4001" s="7">
        <v>0</v>
      </c>
      <c r="L4001" s="7">
        <v>310261377494</v>
      </c>
      <c r="M4001" t="s">
        <v>458</v>
      </c>
    </row>
    <row r="4002" spans="1:13" x14ac:dyDescent="0.25">
      <c r="A4002" t="s">
        <v>677</v>
      </c>
      <c r="B4002" t="s">
        <v>331</v>
      </c>
      <c r="C4002" t="s">
        <v>215</v>
      </c>
      <c r="D4002" t="s">
        <v>216</v>
      </c>
      <c r="E4002" t="s">
        <v>269</v>
      </c>
      <c r="F4002" t="s">
        <v>394</v>
      </c>
      <c r="G4002" s="8" t="s">
        <v>368</v>
      </c>
      <c r="H4002" t="s">
        <v>395</v>
      </c>
      <c r="I4002" s="7">
        <v>0</v>
      </c>
      <c r="L4002" s="7">
        <v>15226914126</v>
      </c>
      <c r="M4002" t="s">
        <v>458</v>
      </c>
    </row>
    <row r="4003" spans="1:13" x14ac:dyDescent="0.25">
      <c r="A4003" t="s">
        <v>678</v>
      </c>
      <c r="B4003" t="s">
        <v>331</v>
      </c>
      <c r="C4003" t="s">
        <v>215</v>
      </c>
      <c r="D4003" t="s">
        <v>217</v>
      </c>
      <c r="E4003" t="s">
        <v>269</v>
      </c>
      <c r="F4003" t="s">
        <v>394</v>
      </c>
      <c r="G4003" s="8" t="s">
        <v>368</v>
      </c>
      <c r="H4003" t="s">
        <v>395</v>
      </c>
      <c r="I4003" s="7">
        <v>0</v>
      </c>
      <c r="L4003" s="7">
        <v>67671087956</v>
      </c>
      <c r="M4003" t="s">
        <v>458</v>
      </c>
    </row>
    <row r="4004" spans="1:13" x14ac:dyDescent="0.25">
      <c r="A4004" t="s">
        <v>679</v>
      </c>
      <c r="B4004" t="s">
        <v>333</v>
      </c>
      <c r="C4004" t="s">
        <v>533</v>
      </c>
      <c r="D4004" t="s">
        <v>203</v>
      </c>
      <c r="E4004" t="s">
        <v>269</v>
      </c>
      <c r="F4004" t="s">
        <v>394</v>
      </c>
      <c r="G4004" s="8" t="s">
        <v>368</v>
      </c>
      <c r="H4004" t="s">
        <v>395</v>
      </c>
      <c r="I4004" s="7">
        <v>0</v>
      </c>
      <c r="L4004" s="7">
        <v>60695593000</v>
      </c>
      <c r="M4004" t="s">
        <v>458</v>
      </c>
    </row>
    <row r="4005" spans="1:13" x14ac:dyDescent="0.25">
      <c r="A4005" t="s">
        <v>680</v>
      </c>
      <c r="B4005" t="s">
        <v>471</v>
      </c>
      <c r="C4005" t="s">
        <v>219</v>
      </c>
      <c r="D4005" t="s">
        <v>203</v>
      </c>
      <c r="E4005" t="s">
        <v>269</v>
      </c>
      <c r="F4005" t="s">
        <v>394</v>
      </c>
      <c r="G4005" s="8" t="s">
        <v>368</v>
      </c>
      <c r="H4005" t="s">
        <v>395</v>
      </c>
      <c r="I4005" s="7">
        <v>0</v>
      </c>
      <c r="L4005" s="7">
        <v>278736778404</v>
      </c>
      <c r="M4005" t="s">
        <v>458</v>
      </c>
    </row>
    <row r="4006" spans="1:13" x14ac:dyDescent="0.25">
      <c r="A4006" t="s">
        <v>681</v>
      </c>
      <c r="B4006" t="s">
        <v>471</v>
      </c>
      <c r="C4006" t="s">
        <v>219</v>
      </c>
      <c r="D4006" t="s">
        <v>457</v>
      </c>
      <c r="E4006" t="s">
        <v>270</v>
      </c>
      <c r="F4006" t="s">
        <v>394</v>
      </c>
      <c r="G4006" s="8" t="s">
        <v>368</v>
      </c>
      <c r="H4006" t="s">
        <v>395</v>
      </c>
      <c r="I4006" s="7">
        <v>0</v>
      </c>
      <c r="L4006" s="7">
        <v>150706287</v>
      </c>
      <c r="M4006" t="s">
        <v>458</v>
      </c>
    </row>
    <row r="4007" spans="1:13" x14ac:dyDescent="0.25">
      <c r="A4007" t="s">
        <v>682</v>
      </c>
      <c r="B4007" t="s">
        <v>471</v>
      </c>
      <c r="C4007" t="s">
        <v>219</v>
      </c>
      <c r="D4007" t="s">
        <v>381</v>
      </c>
      <c r="E4007" t="s">
        <v>270</v>
      </c>
      <c r="F4007" t="s">
        <v>394</v>
      </c>
      <c r="G4007" s="8" t="s">
        <v>368</v>
      </c>
      <c r="H4007" t="s">
        <v>395</v>
      </c>
      <c r="I4007" s="7">
        <v>0</v>
      </c>
      <c r="L4007" s="7">
        <v>1331924172</v>
      </c>
      <c r="M4007" t="s">
        <v>458</v>
      </c>
    </row>
    <row r="4008" spans="1:13" x14ac:dyDescent="0.25">
      <c r="A4008" t="s">
        <v>683</v>
      </c>
      <c r="B4008" t="s">
        <v>472</v>
      </c>
      <c r="C4008" t="s">
        <v>220</v>
      </c>
      <c r="D4008" t="s">
        <v>221</v>
      </c>
      <c r="E4008" t="s">
        <v>270</v>
      </c>
      <c r="F4008" t="s">
        <v>394</v>
      </c>
      <c r="G4008" s="8" t="s">
        <v>368</v>
      </c>
      <c r="H4008" t="s">
        <v>395</v>
      </c>
      <c r="I4008" s="7">
        <v>0</v>
      </c>
      <c r="L4008" s="7">
        <v>210379447000</v>
      </c>
      <c r="M4008" t="s">
        <v>458</v>
      </c>
    </row>
    <row r="4009" spans="1:13" x14ac:dyDescent="0.25">
      <c r="A4009" t="s">
        <v>684</v>
      </c>
      <c r="B4009" t="s">
        <v>472</v>
      </c>
      <c r="C4009" t="s">
        <v>220</v>
      </c>
      <c r="D4009" t="s">
        <v>222</v>
      </c>
      <c r="E4009" t="s">
        <v>270</v>
      </c>
      <c r="F4009" t="s">
        <v>394</v>
      </c>
      <c r="G4009" s="8" t="s">
        <v>368</v>
      </c>
      <c r="H4009" t="s">
        <v>395</v>
      </c>
      <c r="I4009" s="7">
        <v>0</v>
      </c>
      <c r="L4009" s="7">
        <v>35195197000</v>
      </c>
      <c r="M4009" t="s">
        <v>458</v>
      </c>
    </row>
    <row r="4010" spans="1:13" x14ac:dyDescent="0.25">
      <c r="A4010" t="s">
        <v>685</v>
      </c>
      <c r="B4010" t="s">
        <v>472</v>
      </c>
      <c r="C4010" t="s">
        <v>220</v>
      </c>
      <c r="D4010" t="s">
        <v>223</v>
      </c>
      <c r="E4010" t="s">
        <v>270</v>
      </c>
      <c r="F4010" t="s">
        <v>394</v>
      </c>
      <c r="G4010" s="8" t="s">
        <v>368</v>
      </c>
      <c r="H4010" t="s">
        <v>395</v>
      </c>
      <c r="I4010" s="7">
        <v>0</v>
      </c>
      <c r="L4010" s="7">
        <v>54187851000</v>
      </c>
      <c r="M4010" t="s">
        <v>458</v>
      </c>
    </row>
    <row r="4011" spans="1:13" x14ac:dyDescent="0.25">
      <c r="A4011" t="s">
        <v>686</v>
      </c>
      <c r="B4011" t="s">
        <v>472</v>
      </c>
      <c r="C4011" t="s">
        <v>220</v>
      </c>
      <c r="D4011" t="s">
        <v>224</v>
      </c>
      <c r="E4011" t="s">
        <v>270</v>
      </c>
      <c r="F4011" t="s">
        <v>394</v>
      </c>
      <c r="G4011" s="8" t="s">
        <v>368</v>
      </c>
      <c r="H4011" t="s">
        <v>395</v>
      </c>
      <c r="I4011" s="7">
        <v>0</v>
      </c>
      <c r="L4011" s="7">
        <v>3835522000</v>
      </c>
      <c r="M4011" t="s">
        <v>458</v>
      </c>
    </row>
    <row r="4012" spans="1:13" x14ac:dyDescent="0.25">
      <c r="A4012" t="s">
        <v>687</v>
      </c>
      <c r="B4012" t="s">
        <v>472</v>
      </c>
      <c r="C4012" t="s">
        <v>220</v>
      </c>
      <c r="D4012" t="s">
        <v>305</v>
      </c>
      <c r="E4012" t="s">
        <v>270</v>
      </c>
      <c r="F4012" t="s">
        <v>394</v>
      </c>
      <c r="G4012" s="8" t="s">
        <v>368</v>
      </c>
      <c r="H4012" t="s">
        <v>395</v>
      </c>
      <c r="I4012" s="7">
        <v>0</v>
      </c>
      <c r="L4012" s="7">
        <v>0</v>
      </c>
      <c r="M4012" t="s">
        <v>458</v>
      </c>
    </row>
    <row r="4013" spans="1:13" x14ac:dyDescent="0.25">
      <c r="A4013" t="s">
        <v>688</v>
      </c>
      <c r="B4013" t="s">
        <v>472</v>
      </c>
      <c r="C4013" t="s">
        <v>220</v>
      </c>
      <c r="D4013" t="s">
        <v>203</v>
      </c>
      <c r="E4013" t="s">
        <v>269</v>
      </c>
      <c r="F4013" s="8" t="s">
        <v>394</v>
      </c>
      <c r="G4013" s="8" t="s">
        <v>368</v>
      </c>
      <c r="H4013" t="s">
        <v>395</v>
      </c>
      <c r="I4013" s="7">
        <v>0</v>
      </c>
      <c r="L4013" s="7">
        <v>150910896000</v>
      </c>
      <c r="M4013" t="s">
        <v>458</v>
      </c>
    </row>
    <row r="4014" spans="1:13" x14ac:dyDescent="0.25">
      <c r="A4014" t="s">
        <v>689</v>
      </c>
      <c r="B4014" t="s">
        <v>473</v>
      </c>
      <c r="C4014" t="s">
        <v>225</v>
      </c>
      <c r="D4014" t="s">
        <v>366</v>
      </c>
      <c r="E4014" t="s">
        <v>270</v>
      </c>
      <c r="F4014" s="8" t="s">
        <v>394</v>
      </c>
      <c r="G4014" s="8" t="s">
        <v>368</v>
      </c>
      <c r="H4014" t="s">
        <v>395</v>
      </c>
      <c r="I4014" s="7">
        <v>0</v>
      </c>
      <c r="L4014" s="7">
        <v>3439632410</v>
      </c>
      <c r="M4014" t="s">
        <v>458</v>
      </c>
    </row>
    <row r="4015" spans="1:13" x14ac:dyDescent="0.25">
      <c r="A4015" t="s">
        <v>690</v>
      </c>
      <c r="B4015" t="s">
        <v>473</v>
      </c>
      <c r="C4015" t="s">
        <v>225</v>
      </c>
      <c r="D4015" t="s">
        <v>367</v>
      </c>
      <c r="E4015" t="s">
        <v>270</v>
      </c>
      <c r="F4015" s="8" t="s">
        <v>394</v>
      </c>
      <c r="G4015" s="8" t="s">
        <v>368</v>
      </c>
      <c r="H4015" t="s">
        <v>395</v>
      </c>
      <c r="I4015" s="7">
        <v>0</v>
      </c>
      <c r="L4015" s="7">
        <v>3601903742</v>
      </c>
      <c r="M4015" t="s">
        <v>458</v>
      </c>
    </row>
    <row r="4016" spans="1:13" x14ac:dyDescent="0.25">
      <c r="A4016" t="s">
        <v>691</v>
      </c>
      <c r="B4016" t="s">
        <v>473</v>
      </c>
      <c r="C4016" t="s">
        <v>225</v>
      </c>
      <c r="D4016" t="s">
        <v>373</v>
      </c>
      <c r="E4016" t="s">
        <v>270</v>
      </c>
      <c r="F4016" s="8" t="s">
        <v>394</v>
      </c>
      <c r="G4016" s="8" t="s">
        <v>368</v>
      </c>
      <c r="H4016" t="s">
        <v>395</v>
      </c>
      <c r="I4016" s="7">
        <v>0</v>
      </c>
      <c r="L4016" s="7">
        <v>2032897322</v>
      </c>
      <c r="M4016" t="s">
        <v>458</v>
      </c>
    </row>
    <row r="4017" spans="1:13" x14ac:dyDescent="0.25">
      <c r="A4017" t="s">
        <v>692</v>
      </c>
      <c r="B4017" t="s">
        <v>473</v>
      </c>
      <c r="C4017" t="s">
        <v>225</v>
      </c>
      <c r="D4017" t="s">
        <v>203</v>
      </c>
      <c r="E4017" t="s">
        <v>269</v>
      </c>
      <c r="F4017" s="8" t="s">
        <v>394</v>
      </c>
      <c r="G4017" s="8" t="s">
        <v>368</v>
      </c>
      <c r="H4017" t="s">
        <v>395</v>
      </c>
      <c r="I4017" s="7">
        <v>-4.3</v>
      </c>
      <c r="L4017" s="7">
        <v>983182712065</v>
      </c>
      <c r="M4017" t="s">
        <v>458</v>
      </c>
    </row>
    <row r="4018" spans="1:13" x14ac:dyDescent="0.25">
      <c r="A4018" t="s">
        <v>703</v>
      </c>
      <c r="B4018" t="s">
        <v>475</v>
      </c>
      <c r="C4018" t="s">
        <v>236</v>
      </c>
      <c r="D4018" t="s">
        <v>628</v>
      </c>
      <c r="E4018" t="s">
        <v>270</v>
      </c>
      <c r="F4018" s="8" t="s">
        <v>394</v>
      </c>
      <c r="G4018" s="8" t="s">
        <v>368</v>
      </c>
      <c r="H4018" t="s">
        <v>395</v>
      </c>
      <c r="I4018" s="7">
        <v>0</v>
      </c>
      <c r="L4018" s="7">
        <v>33391986272</v>
      </c>
      <c r="M4018" t="s">
        <v>458</v>
      </c>
    </row>
    <row r="4019" spans="1:13" x14ac:dyDescent="0.25">
      <c r="A4019" t="s">
        <v>704</v>
      </c>
      <c r="B4019" t="s">
        <v>475</v>
      </c>
      <c r="C4019" t="s">
        <v>236</v>
      </c>
      <c r="D4019" t="s">
        <v>629</v>
      </c>
      <c r="E4019" t="s">
        <v>270</v>
      </c>
      <c r="F4019" s="8" t="s">
        <v>394</v>
      </c>
      <c r="G4019" s="8" t="s">
        <v>368</v>
      </c>
      <c r="H4019" t="s">
        <v>395</v>
      </c>
      <c r="I4019" s="7">
        <v>0</v>
      </c>
      <c r="L4019" s="7">
        <v>28433897982</v>
      </c>
      <c r="M4019" t="s">
        <v>458</v>
      </c>
    </row>
    <row r="4020" spans="1:13" x14ac:dyDescent="0.25">
      <c r="A4020" t="s">
        <v>705</v>
      </c>
      <c r="B4020" t="s">
        <v>475</v>
      </c>
      <c r="C4020" t="s">
        <v>236</v>
      </c>
      <c r="D4020" t="s">
        <v>630</v>
      </c>
      <c r="E4020" t="s">
        <v>270</v>
      </c>
      <c r="F4020" s="8" t="s">
        <v>394</v>
      </c>
      <c r="G4020" s="8" t="s">
        <v>368</v>
      </c>
      <c r="H4020" t="s">
        <v>395</v>
      </c>
      <c r="I4020" s="7">
        <v>0</v>
      </c>
      <c r="L4020" s="7">
        <v>41655996484</v>
      </c>
      <c r="M4020" t="s">
        <v>458</v>
      </c>
    </row>
    <row r="4021" spans="1:13" x14ac:dyDescent="0.25">
      <c r="A4021" t="s">
        <v>706</v>
      </c>
      <c r="B4021" t="s">
        <v>475</v>
      </c>
      <c r="C4021" t="s">
        <v>236</v>
      </c>
      <c r="D4021" t="s">
        <v>631</v>
      </c>
      <c r="E4021" t="s">
        <v>270</v>
      </c>
      <c r="F4021" t="s">
        <v>394</v>
      </c>
      <c r="G4021" s="8" t="s">
        <v>368</v>
      </c>
      <c r="H4021" t="s">
        <v>395</v>
      </c>
      <c r="I4021" s="7">
        <v>0</v>
      </c>
      <c r="L4021" s="7">
        <v>17683096128</v>
      </c>
      <c r="M4021" t="s">
        <v>458</v>
      </c>
    </row>
    <row r="4022" spans="1:13" x14ac:dyDescent="0.25">
      <c r="A4022" t="s">
        <v>707</v>
      </c>
      <c r="B4022" t="s">
        <v>475</v>
      </c>
      <c r="C4022" t="s">
        <v>236</v>
      </c>
      <c r="D4022" t="s">
        <v>632</v>
      </c>
      <c r="E4022" t="s">
        <v>269</v>
      </c>
      <c r="F4022" t="s">
        <v>394</v>
      </c>
      <c r="G4022" s="8" t="s">
        <v>368</v>
      </c>
      <c r="H4022" t="s">
        <v>395</v>
      </c>
      <c r="I4022" s="7">
        <v>-5.0999999999999996</v>
      </c>
      <c r="L4022" s="7">
        <v>38791266538</v>
      </c>
      <c r="M4022" t="s">
        <v>458</v>
      </c>
    </row>
    <row r="4023" spans="1:13" x14ac:dyDescent="0.25">
      <c r="A4023" t="s">
        <v>718</v>
      </c>
      <c r="B4023" t="s">
        <v>246</v>
      </c>
      <c r="C4023" t="s">
        <v>246</v>
      </c>
      <c r="D4023" t="s">
        <v>203</v>
      </c>
      <c r="E4023" t="s">
        <v>269</v>
      </c>
      <c r="F4023" t="s">
        <v>394</v>
      </c>
      <c r="G4023" s="8" t="s">
        <v>368</v>
      </c>
      <c r="H4023" t="s">
        <v>395</v>
      </c>
      <c r="I4023" s="7">
        <v>-9.8000000000000007</v>
      </c>
      <c r="L4023" s="7">
        <v>42773601120</v>
      </c>
      <c r="M4023" t="s">
        <v>458</v>
      </c>
    </row>
    <row r="4024" spans="1:13" x14ac:dyDescent="0.25">
      <c r="A4024" t="s">
        <v>720</v>
      </c>
      <c r="B4024" t="s">
        <v>478</v>
      </c>
      <c r="C4024" t="s">
        <v>244</v>
      </c>
      <c r="D4024" t="s">
        <v>460</v>
      </c>
      <c r="E4024" t="s">
        <v>269</v>
      </c>
      <c r="F4024" t="s">
        <v>394</v>
      </c>
      <c r="G4024" s="8" t="s">
        <v>368</v>
      </c>
      <c r="H4024" t="s">
        <v>395</v>
      </c>
      <c r="I4024" s="7">
        <v>0</v>
      </c>
      <c r="L4024" s="7">
        <v>40918920000</v>
      </c>
      <c r="M4024" t="s">
        <v>458</v>
      </c>
    </row>
    <row r="4025" spans="1:13" x14ac:dyDescent="0.25">
      <c r="A4025" t="s">
        <v>721</v>
      </c>
      <c r="B4025" t="s">
        <v>479</v>
      </c>
      <c r="C4025" t="s">
        <v>247</v>
      </c>
      <c r="D4025" t="s">
        <v>203</v>
      </c>
      <c r="E4025" t="s">
        <v>269</v>
      </c>
      <c r="F4025" t="s">
        <v>394</v>
      </c>
      <c r="G4025" s="8" t="s">
        <v>368</v>
      </c>
      <c r="H4025" t="s">
        <v>395</v>
      </c>
      <c r="I4025" s="7">
        <v>0</v>
      </c>
      <c r="L4025" s="7">
        <v>20401799000</v>
      </c>
      <c r="M4025" t="s">
        <v>458</v>
      </c>
    </row>
    <row r="4026" spans="1:13" x14ac:dyDescent="0.25">
      <c r="A4026" t="s">
        <v>722</v>
      </c>
      <c r="B4026" t="s">
        <v>480</v>
      </c>
      <c r="C4026" t="s">
        <v>268</v>
      </c>
      <c r="D4026" t="s">
        <v>203</v>
      </c>
      <c r="E4026" t="s">
        <v>269</v>
      </c>
      <c r="F4026" t="s">
        <v>394</v>
      </c>
      <c r="G4026" s="8" t="s">
        <v>368</v>
      </c>
      <c r="H4026" t="s">
        <v>395</v>
      </c>
      <c r="I4026" s="7">
        <v>0</v>
      </c>
      <c r="L4026" s="7">
        <v>14029578005</v>
      </c>
      <c r="M4026" t="s">
        <v>458</v>
      </c>
    </row>
    <row r="4027" spans="1:13" x14ac:dyDescent="0.25">
      <c r="A4027" t="s">
        <v>723</v>
      </c>
      <c r="B4027" t="s">
        <v>481</v>
      </c>
      <c r="C4027" t="s">
        <v>248</v>
      </c>
      <c r="D4027" t="s">
        <v>203</v>
      </c>
      <c r="E4027" t="s">
        <v>269</v>
      </c>
      <c r="F4027" t="s">
        <v>394</v>
      </c>
      <c r="G4027" s="8" t="s">
        <v>368</v>
      </c>
      <c r="H4027" t="s">
        <v>395</v>
      </c>
      <c r="I4027" s="7">
        <v>0</v>
      </c>
      <c r="L4027" s="7">
        <v>24360197000</v>
      </c>
      <c r="M4027" t="s">
        <v>458</v>
      </c>
    </row>
    <row r="4028" spans="1:13" x14ac:dyDescent="0.25">
      <c r="A4028" t="s">
        <v>724</v>
      </c>
      <c r="B4028" t="s">
        <v>482</v>
      </c>
      <c r="C4028" t="s">
        <v>249</v>
      </c>
      <c r="D4028" t="s">
        <v>203</v>
      </c>
      <c r="E4028" t="s">
        <v>269</v>
      </c>
      <c r="F4028" t="s">
        <v>394</v>
      </c>
      <c r="G4028" s="8" t="s">
        <v>368</v>
      </c>
      <c r="H4028" t="s">
        <v>395</v>
      </c>
      <c r="I4028" s="7">
        <v>0</v>
      </c>
      <c r="L4028" s="7">
        <v>91622025169</v>
      </c>
      <c r="M4028" t="s">
        <v>458</v>
      </c>
    </row>
    <row r="4029" spans="1:13" x14ac:dyDescent="0.25">
      <c r="A4029" t="s">
        <v>725</v>
      </c>
      <c r="B4029" t="s">
        <v>330</v>
      </c>
      <c r="C4029" t="s">
        <v>250</v>
      </c>
      <c r="D4029" t="s">
        <v>252</v>
      </c>
      <c r="E4029" t="s">
        <v>270</v>
      </c>
      <c r="F4029" t="s">
        <v>394</v>
      </c>
      <c r="G4029" s="8" t="s">
        <v>368</v>
      </c>
      <c r="H4029" t="s">
        <v>395</v>
      </c>
      <c r="I4029" s="7">
        <v>0</v>
      </c>
      <c r="L4029" s="7">
        <v>10772268571</v>
      </c>
      <c r="M4029" t="s">
        <v>458</v>
      </c>
    </row>
    <row r="4030" spans="1:13" x14ac:dyDescent="0.25">
      <c r="A4030" t="s">
        <v>726</v>
      </c>
      <c r="B4030" t="s">
        <v>330</v>
      </c>
      <c r="C4030" t="s">
        <v>250</v>
      </c>
      <c r="D4030" t="s">
        <v>253</v>
      </c>
      <c r="E4030" t="s">
        <v>270</v>
      </c>
      <c r="F4030" t="s">
        <v>394</v>
      </c>
      <c r="G4030" s="8" t="s">
        <v>368</v>
      </c>
      <c r="H4030" t="s">
        <v>395</v>
      </c>
      <c r="I4030" s="7">
        <v>0</v>
      </c>
      <c r="L4030" s="7">
        <v>3480752374</v>
      </c>
      <c r="M4030" t="s">
        <v>458</v>
      </c>
    </row>
    <row r="4031" spans="1:13" x14ac:dyDescent="0.25">
      <c r="A4031" t="s">
        <v>727</v>
      </c>
      <c r="B4031" t="s">
        <v>330</v>
      </c>
      <c r="C4031" t="s">
        <v>250</v>
      </c>
      <c r="D4031" t="s">
        <v>254</v>
      </c>
      <c r="E4031" t="s">
        <v>270</v>
      </c>
      <c r="F4031" t="s">
        <v>394</v>
      </c>
      <c r="G4031" s="8" t="s">
        <v>368</v>
      </c>
      <c r="H4031" t="s">
        <v>395</v>
      </c>
      <c r="I4031" s="7">
        <v>0</v>
      </c>
      <c r="L4031" s="7">
        <v>13604302435</v>
      </c>
      <c r="M4031" t="s">
        <v>458</v>
      </c>
    </row>
    <row r="4032" spans="1:13" x14ac:dyDescent="0.25">
      <c r="A4032" t="s">
        <v>728</v>
      </c>
      <c r="B4032" t="s">
        <v>330</v>
      </c>
      <c r="C4032" t="s">
        <v>250</v>
      </c>
      <c r="D4032" t="s">
        <v>633</v>
      </c>
      <c r="E4032" t="s">
        <v>269</v>
      </c>
      <c r="F4032" t="s">
        <v>394</v>
      </c>
      <c r="G4032" s="8" t="s">
        <v>368</v>
      </c>
      <c r="H4032" t="s">
        <v>395</v>
      </c>
      <c r="I4032" s="7">
        <v>0</v>
      </c>
      <c r="L4032" s="7">
        <v>1140113184125</v>
      </c>
      <c r="M4032" t="s">
        <v>458</v>
      </c>
    </row>
    <row r="4033" spans="1:13" x14ac:dyDescent="0.25">
      <c r="A4033" t="s">
        <v>729</v>
      </c>
      <c r="B4033" t="s">
        <v>330</v>
      </c>
      <c r="C4033" t="s">
        <v>250</v>
      </c>
      <c r="D4033" t="s">
        <v>634</v>
      </c>
      <c r="E4033" t="s">
        <v>269</v>
      </c>
      <c r="F4033" t="s">
        <v>394</v>
      </c>
      <c r="G4033" s="8" t="s">
        <v>368</v>
      </c>
      <c r="H4033" t="s">
        <v>395</v>
      </c>
      <c r="I4033" s="7">
        <v>0</v>
      </c>
      <c r="L4033" s="7">
        <v>237174933919</v>
      </c>
      <c r="M4033" t="s">
        <v>458</v>
      </c>
    </row>
    <row r="4034" spans="1:13" x14ac:dyDescent="0.25">
      <c r="A4034" t="s">
        <v>730</v>
      </c>
      <c r="B4034" t="s">
        <v>330</v>
      </c>
      <c r="C4034" t="s">
        <v>250</v>
      </c>
      <c r="D4034" t="s">
        <v>599</v>
      </c>
      <c r="E4034" t="s">
        <v>270</v>
      </c>
      <c r="F4034" t="s">
        <v>394</v>
      </c>
      <c r="G4034" s="8" t="s">
        <v>368</v>
      </c>
      <c r="H4034" t="s">
        <v>395</v>
      </c>
      <c r="I4034" s="7">
        <v>0</v>
      </c>
      <c r="L4034" s="7">
        <v>49186447</v>
      </c>
      <c r="M4034" t="s">
        <v>458</v>
      </c>
    </row>
    <row r="4035" spans="1:13" x14ac:dyDescent="0.25">
      <c r="A4035" t="s">
        <v>731</v>
      </c>
      <c r="B4035" t="s">
        <v>483</v>
      </c>
      <c r="C4035" t="s">
        <v>255</v>
      </c>
      <c r="D4035" t="s">
        <v>205</v>
      </c>
      <c r="E4035" t="s">
        <v>270</v>
      </c>
      <c r="F4035" t="s">
        <v>394</v>
      </c>
      <c r="G4035" s="8" t="s">
        <v>368</v>
      </c>
      <c r="H4035" t="s">
        <v>395</v>
      </c>
      <c r="I4035" s="7">
        <v>0</v>
      </c>
      <c r="L4035" s="7">
        <v>6917962126</v>
      </c>
      <c r="M4035" t="s">
        <v>458</v>
      </c>
    </row>
    <row r="4036" spans="1:13" x14ac:dyDescent="0.25">
      <c r="A4036" t="s">
        <v>732</v>
      </c>
      <c r="B4036" t="s">
        <v>483</v>
      </c>
      <c r="C4036" t="s">
        <v>255</v>
      </c>
      <c r="D4036" t="s">
        <v>203</v>
      </c>
      <c r="E4036" t="s">
        <v>269</v>
      </c>
      <c r="F4036" t="s">
        <v>394</v>
      </c>
      <c r="G4036" s="8" t="s">
        <v>368</v>
      </c>
      <c r="H4036" t="s">
        <v>395</v>
      </c>
      <c r="I4036" s="7">
        <v>-5.9</v>
      </c>
      <c r="L4036" s="7">
        <v>2428869723</v>
      </c>
      <c r="M4036" t="s">
        <v>458</v>
      </c>
    </row>
    <row r="4037" spans="1:13" x14ac:dyDescent="0.25">
      <c r="A4037" t="s">
        <v>733</v>
      </c>
      <c r="B4037" t="s">
        <v>636</v>
      </c>
      <c r="C4037" t="s">
        <v>635</v>
      </c>
      <c r="D4037" t="s">
        <v>304</v>
      </c>
      <c r="E4037" t="s">
        <v>270</v>
      </c>
      <c r="F4037" t="s">
        <v>394</v>
      </c>
      <c r="G4037" s="8" t="s">
        <v>368</v>
      </c>
      <c r="H4037" t="s">
        <v>395</v>
      </c>
      <c r="I4037" s="7">
        <v>0</v>
      </c>
      <c r="L4037" s="7">
        <v>4565783313</v>
      </c>
      <c r="M4037" t="s">
        <v>458</v>
      </c>
    </row>
    <row r="4038" spans="1:13" x14ac:dyDescent="0.25">
      <c r="A4038" t="s">
        <v>734</v>
      </c>
      <c r="B4038" t="s">
        <v>636</v>
      </c>
      <c r="C4038" t="s">
        <v>635</v>
      </c>
      <c r="D4038" t="s">
        <v>303</v>
      </c>
      <c r="E4038" t="s">
        <v>270</v>
      </c>
      <c r="F4038" t="s">
        <v>394</v>
      </c>
      <c r="G4038" s="8" t="s">
        <v>368</v>
      </c>
      <c r="H4038" t="s">
        <v>395</v>
      </c>
      <c r="I4038" s="7">
        <v>0</v>
      </c>
      <c r="L4038" s="7">
        <v>3476303006</v>
      </c>
      <c r="M4038" t="s">
        <v>458</v>
      </c>
    </row>
    <row r="4039" spans="1:13" x14ac:dyDescent="0.25">
      <c r="A4039" t="s">
        <v>735</v>
      </c>
      <c r="B4039" t="s">
        <v>636</v>
      </c>
      <c r="C4039" t="s">
        <v>635</v>
      </c>
      <c r="D4039" t="s">
        <v>302</v>
      </c>
      <c r="E4039" t="s">
        <v>270</v>
      </c>
      <c r="F4039" t="s">
        <v>394</v>
      </c>
      <c r="G4039" s="8" t="s">
        <v>368</v>
      </c>
      <c r="H4039" t="s">
        <v>395</v>
      </c>
      <c r="I4039" s="7">
        <v>0</v>
      </c>
      <c r="L4039" s="7">
        <v>2100767205</v>
      </c>
      <c r="M4039" t="s">
        <v>458</v>
      </c>
    </row>
    <row r="4040" spans="1:13" x14ac:dyDescent="0.25">
      <c r="A4040" t="s">
        <v>736</v>
      </c>
      <c r="B4040" t="s">
        <v>636</v>
      </c>
      <c r="C4040" t="s">
        <v>635</v>
      </c>
      <c r="D4040" t="s">
        <v>205</v>
      </c>
      <c r="E4040" t="s">
        <v>270</v>
      </c>
      <c r="F4040" t="s">
        <v>394</v>
      </c>
      <c r="G4040" s="8" t="s">
        <v>368</v>
      </c>
      <c r="H4040" t="s">
        <v>395</v>
      </c>
      <c r="I4040" s="7">
        <v>0</v>
      </c>
      <c r="L4040" s="7">
        <v>20886055390</v>
      </c>
      <c r="M4040" t="s">
        <v>458</v>
      </c>
    </row>
    <row r="4041" spans="1:13" x14ac:dyDescent="0.25">
      <c r="A4041" t="s">
        <v>737</v>
      </c>
      <c r="B4041" t="s">
        <v>636</v>
      </c>
      <c r="C4041" t="s">
        <v>635</v>
      </c>
      <c r="D4041" t="s">
        <v>203</v>
      </c>
      <c r="E4041" t="s">
        <v>269</v>
      </c>
      <c r="F4041" t="s">
        <v>394</v>
      </c>
      <c r="G4041" s="8" t="s">
        <v>368</v>
      </c>
      <c r="H4041" t="s">
        <v>395</v>
      </c>
      <c r="I4041" s="7">
        <v>-6.8</v>
      </c>
      <c r="L4041" s="7">
        <v>1256491994424</v>
      </c>
      <c r="M4041" t="s">
        <v>458</v>
      </c>
    </row>
    <row r="4042" spans="1:13" x14ac:dyDescent="0.25">
      <c r="A4042" t="s">
        <v>738</v>
      </c>
      <c r="B4042" t="s">
        <v>484</v>
      </c>
      <c r="C4042" t="s">
        <v>256</v>
      </c>
      <c r="D4042" t="s">
        <v>208</v>
      </c>
      <c r="E4042" t="s">
        <v>270</v>
      </c>
      <c r="F4042" t="s">
        <v>394</v>
      </c>
      <c r="G4042" s="8" t="s">
        <v>368</v>
      </c>
      <c r="H4042" t="s">
        <v>395</v>
      </c>
      <c r="I4042" s="7">
        <v>0</v>
      </c>
      <c r="L4042" s="7">
        <v>429346911</v>
      </c>
      <c r="M4042" t="s">
        <v>458</v>
      </c>
    </row>
    <row r="4043" spans="1:13" x14ac:dyDescent="0.25">
      <c r="A4043" t="s">
        <v>739</v>
      </c>
      <c r="B4043" t="s">
        <v>484</v>
      </c>
      <c r="C4043" t="s">
        <v>256</v>
      </c>
      <c r="D4043" t="s">
        <v>209</v>
      </c>
      <c r="E4043" t="s">
        <v>270</v>
      </c>
      <c r="F4043" t="s">
        <v>394</v>
      </c>
      <c r="G4043" s="8" t="s">
        <v>368</v>
      </c>
      <c r="H4043" t="s">
        <v>395</v>
      </c>
      <c r="I4043" s="7">
        <v>0</v>
      </c>
      <c r="L4043" s="7">
        <v>630379359</v>
      </c>
      <c r="M4043" t="s">
        <v>458</v>
      </c>
    </row>
    <row r="4044" spans="1:13" x14ac:dyDescent="0.25">
      <c r="A4044" t="s">
        <v>740</v>
      </c>
      <c r="B4044" t="s">
        <v>484</v>
      </c>
      <c r="C4044" t="s">
        <v>256</v>
      </c>
      <c r="D4044" t="s">
        <v>203</v>
      </c>
      <c r="E4044" t="s">
        <v>269</v>
      </c>
      <c r="F4044" t="s">
        <v>394</v>
      </c>
      <c r="G4044" s="8" t="s">
        <v>368</v>
      </c>
      <c r="H4044" t="s">
        <v>395</v>
      </c>
      <c r="I4044" s="7">
        <v>-5.2</v>
      </c>
      <c r="L4044" s="7">
        <v>88224453830</v>
      </c>
      <c r="M4044" t="s">
        <v>458</v>
      </c>
    </row>
    <row r="4045" spans="1:13" x14ac:dyDescent="0.25">
      <c r="A4045" t="s">
        <v>745</v>
      </c>
      <c r="B4045" t="s">
        <v>486</v>
      </c>
      <c r="C4045" t="s">
        <v>262</v>
      </c>
      <c r="D4045" t="s">
        <v>263</v>
      </c>
      <c r="E4045" t="s">
        <v>270</v>
      </c>
      <c r="F4045" t="s">
        <v>394</v>
      </c>
      <c r="G4045" s="8" t="s">
        <v>368</v>
      </c>
      <c r="H4045" t="s">
        <v>395</v>
      </c>
      <c r="I4045" s="7">
        <v>0</v>
      </c>
      <c r="L4045" s="7">
        <v>27282552000</v>
      </c>
      <c r="M4045" t="s">
        <v>458</v>
      </c>
    </row>
    <row r="4046" spans="1:13" x14ac:dyDescent="0.25">
      <c r="A4046" t="s">
        <v>746</v>
      </c>
      <c r="B4046" t="s">
        <v>486</v>
      </c>
      <c r="C4046" t="s">
        <v>262</v>
      </c>
      <c r="D4046" t="s">
        <v>264</v>
      </c>
      <c r="E4046" t="s">
        <v>270</v>
      </c>
      <c r="F4046" t="s">
        <v>394</v>
      </c>
      <c r="G4046" s="8" t="s">
        <v>368</v>
      </c>
      <c r="H4046" t="s">
        <v>395</v>
      </c>
      <c r="I4046" s="7">
        <v>0</v>
      </c>
      <c r="L4046" s="7">
        <v>5427913000</v>
      </c>
      <c r="M4046" t="s">
        <v>458</v>
      </c>
    </row>
    <row r="4047" spans="1:13" x14ac:dyDescent="0.25">
      <c r="A4047" t="s">
        <v>747</v>
      </c>
      <c r="B4047" t="s">
        <v>486</v>
      </c>
      <c r="C4047" t="s">
        <v>262</v>
      </c>
      <c r="D4047" t="s">
        <v>265</v>
      </c>
      <c r="E4047" t="s">
        <v>270</v>
      </c>
      <c r="F4047" t="s">
        <v>394</v>
      </c>
      <c r="G4047" s="8" t="s">
        <v>368</v>
      </c>
      <c r="H4047" t="s">
        <v>395</v>
      </c>
      <c r="I4047" s="7">
        <v>0</v>
      </c>
      <c r="L4047" s="7">
        <v>950652000</v>
      </c>
      <c r="M4047" t="s">
        <v>458</v>
      </c>
    </row>
    <row r="4048" spans="1:13" x14ac:dyDescent="0.25">
      <c r="A4048" t="s">
        <v>748</v>
      </c>
      <c r="B4048" t="s">
        <v>486</v>
      </c>
      <c r="C4048" t="s">
        <v>262</v>
      </c>
      <c r="D4048" t="s">
        <v>203</v>
      </c>
      <c r="E4048" t="s">
        <v>269</v>
      </c>
      <c r="F4048" t="s">
        <v>394</v>
      </c>
      <c r="G4048" s="8" t="s">
        <v>368</v>
      </c>
      <c r="H4048" t="s">
        <v>395</v>
      </c>
      <c r="I4048" s="7">
        <v>205079058</v>
      </c>
      <c r="L4048" s="7">
        <v>134097058000</v>
      </c>
      <c r="M4048" t="s">
        <v>458</v>
      </c>
    </row>
    <row r="4049" spans="1:13" x14ac:dyDescent="0.25">
      <c r="A4049" t="s">
        <v>749</v>
      </c>
      <c r="B4049" t="s">
        <v>332</v>
      </c>
      <c r="C4049" t="s">
        <v>266</v>
      </c>
      <c r="D4049" t="s">
        <v>267</v>
      </c>
      <c r="E4049" t="s">
        <v>270</v>
      </c>
      <c r="F4049" t="s">
        <v>394</v>
      </c>
      <c r="G4049" s="8" t="s">
        <v>368</v>
      </c>
      <c r="H4049" t="s">
        <v>395</v>
      </c>
      <c r="I4049" s="7">
        <v>0</v>
      </c>
      <c r="L4049" s="7">
        <v>2421364394</v>
      </c>
      <c r="M4049" t="s">
        <v>458</v>
      </c>
    </row>
    <row r="4050" spans="1:13" x14ac:dyDescent="0.25">
      <c r="A4050" t="s">
        <v>750</v>
      </c>
      <c r="B4050" t="s">
        <v>332</v>
      </c>
      <c r="C4050" t="s">
        <v>266</v>
      </c>
      <c r="D4050" t="s">
        <v>590</v>
      </c>
      <c r="E4050" t="s">
        <v>270</v>
      </c>
      <c r="F4050" t="s">
        <v>394</v>
      </c>
      <c r="G4050" s="8" t="s">
        <v>368</v>
      </c>
      <c r="H4050" t="s">
        <v>395</v>
      </c>
      <c r="I4050" s="7">
        <v>0</v>
      </c>
      <c r="L4050" s="7">
        <v>1946905414</v>
      </c>
      <c r="M4050" t="s">
        <v>458</v>
      </c>
    </row>
    <row r="4051" spans="1:13" x14ac:dyDescent="0.25">
      <c r="A4051" t="s">
        <v>751</v>
      </c>
      <c r="B4051" t="s">
        <v>332</v>
      </c>
      <c r="C4051" t="s">
        <v>266</v>
      </c>
      <c r="D4051" t="s">
        <v>582</v>
      </c>
      <c r="E4051" t="s">
        <v>270</v>
      </c>
      <c r="F4051" t="s">
        <v>394</v>
      </c>
      <c r="G4051" s="8" t="s">
        <v>368</v>
      </c>
      <c r="H4051" t="s">
        <v>395</v>
      </c>
      <c r="I4051" s="7">
        <v>0</v>
      </c>
      <c r="L4051" s="7">
        <v>102527329</v>
      </c>
      <c r="M4051" t="s">
        <v>458</v>
      </c>
    </row>
    <row r="4052" spans="1:13" x14ac:dyDescent="0.25">
      <c r="A4052" t="s">
        <v>752</v>
      </c>
      <c r="B4052" t="s">
        <v>332</v>
      </c>
      <c r="C4052" t="s">
        <v>266</v>
      </c>
      <c r="D4052" t="s">
        <v>203</v>
      </c>
      <c r="E4052" t="s">
        <v>269</v>
      </c>
      <c r="F4052" t="s">
        <v>394</v>
      </c>
      <c r="G4052" s="8" t="s">
        <v>368</v>
      </c>
      <c r="H4052" t="s">
        <v>395</v>
      </c>
      <c r="I4052" s="7">
        <v>-3.9</v>
      </c>
      <c r="L4052" s="7">
        <v>260926476812</v>
      </c>
      <c r="M4052" t="s">
        <v>458</v>
      </c>
    </row>
    <row r="4053" spans="1:13" x14ac:dyDescent="0.25">
      <c r="A4053" t="s">
        <v>753</v>
      </c>
      <c r="B4053" t="s">
        <v>487</v>
      </c>
      <c r="C4053" t="s">
        <v>207</v>
      </c>
      <c r="D4053" t="s">
        <v>208</v>
      </c>
      <c r="E4053" t="s">
        <v>270</v>
      </c>
      <c r="F4053" t="s">
        <v>394</v>
      </c>
      <c r="G4053" s="8" t="s">
        <v>368</v>
      </c>
      <c r="H4053" t="s">
        <v>395</v>
      </c>
      <c r="I4053" s="7">
        <v>0</v>
      </c>
      <c r="L4053" s="7">
        <v>2389556713</v>
      </c>
      <c r="M4053" t="s">
        <v>458</v>
      </c>
    </row>
    <row r="4054" spans="1:13" x14ac:dyDescent="0.25">
      <c r="A4054" t="s">
        <v>754</v>
      </c>
      <c r="B4054" t="s">
        <v>487</v>
      </c>
      <c r="C4054" t="s">
        <v>207</v>
      </c>
      <c r="D4054" t="s">
        <v>209</v>
      </c>
      <c r="E4054" t="s">
        <v>270</v>
      </c>
      <c r="F4054" t="s">
        <v>394</v>
      </c>
      <c r="G4054" s="8" t="s">
        <v>368</v>
      </c>
      <c r="H4054" t="s">
        <v>395</v>
      </c>
      <c r="I4054" s="7">
        <v>0</v>
      </c>
      <c r="L4054" s="7">
        <v>5701620841</v>
      </c>
      <c r="M4054" t="s">
        <v>458</v>
      </c>
    </row>
    <row r="4055" spans="1:13" x14ac:dyDescent="0.25">
      <c r="A4055" t="s">
        <v>755</v>
      </c>
      <c r="B4055" t="s">
        <v>487</v>
      </c>
      <c r="C4055" t="s">
        <v>207</v>
      </c>
      <c r="D4055" t="s">
        <v>210</v>
      </c>
      <c r="E4055" t="s">
        <v>270</v>
      </c>
      <c r="F4055" t="s">
        <v>394</v>
      </c>
      <c r="G4055" s="8" t="s">
        <v>368</v>
      </c>
      <c r="H4055" t="s">
        <v>395</v>
      </c>
      <c r="I4055" s="7">
        <v>0</v>
      </c>
      <c r="L4055" s="7">
        <v>326696832</v>
      </c>
      <c r="M4055" t="s">
        <v>458</v>
      </c>
    </row>
    <row r="4056" spans="1:13" x14ac:dyDescent="0.25">
      <c r="A4056" t="s">
        <v>756</v>
      </c>
      <c r="B4056" t="s">
        <v>487</v>
      </c>
      <c r="C4056" t="s">
        <v>207</v>
      </c>
      <c r="D4056" t="s">
        <v>211</v>
      </c>
      <c r="E4056" t="s">
        <v>269</v>
      </c>
      <c r="F4056" t="s">
        <v>394</v>
      </c>
      <c r="G4056" s="8" t="s">
        <v>368</v>
      </c>
      <c r="H4056" t="s">
        <v>395</v>
      </c>
      <c r="I4056" s="7">
        <v>0</v>
      </c>
      <c r="L4056" s="7">
        <v>370042694916</v>
      </c>
      <c r="M4056" t="s">
        <v>458</v>
      </c>
    </row>
    <row r="4057" spans="1:13" x14ac:dyDescent="0.25">
      <c r="A4057" t="s">
        <v>757</v>
      </c>
      <c r="B4057" t="s">
        <v>487</v>
      </c>
      <c r="C4057" t="s">
        <v>207</v>
      </c>
      <c r="D4057" t="s">
        <v>385</v>
      </c>
      <c r="E4057" t="s">
        <v>270</v>
      </c>
      <c r="F4057" t="s">
        <v>394</v>
      </c>
      <c r="G4057" s="8" t="s">
        <v>368</v>
      </c>
      <c r="H4057" t="s">
        <v>395</v>
      </c>
      <c r="I4057" s="7">
        <v>0</v>
      </c>
      <c r="L4057" s="7">
        <v>777116048</v>
      </c>
      <c r="M4057" t="s">
        <v>458</v>
      </c>
    </row>
    <row r="4058" spans="1:13" x14ac:dyDescent="0.25">
      <c r="A4058" t="s">
        <v>664</v>
      </c>
      <c r="B4058" t="s">
        <v>468</v>
      </c>
      <c r="C4058" t="s">
        <v>0</v>
      </c>
      <c r="D4058" t="s">
        <v>199</v>
      </c>
      <c r="E4058" t="s">
        <v>269</v>
      </c>
      <c r="F4058" t="s">
        <v>389</v>
      </c>
      <c r="G4058" s="8" t="s">
        <v>390</v>
      </c>
      <c r="H4058" t="s">
        <v>391</v>
      </c>
      <c r="I4058" s="7">
        <v>-7</v>
      </c>
      <c r="L4058" s="7">
        <v>195045422077</v>
      </c>
      <c r="M4058" t="s">
        <v>458</v>
      </c>
    </row>
    <row r="4059" spans="1:13" x14ac:dyDescent="0.25">
      <c r="A4059" t="s">
        <v>672</v>
      </c>
      <c r="B4059" t="s">
        <v>470</v>
      </c>
      <c r="C4059" t="s">
        <v>292</v>
      </c>
      <c r="D4059" t="s">
        <v>307</v>
      </c>
      <c r="E4059" t="s">
        <v>270</v>
      </c>
      <c r="F4059" t="s">
        <v>389</v>
      </c>
      <c r="G4059" s="8" t="s">
        <v>390</v>
      </c>
      <c r="H4059" t="s">
        <v>391</v>
      </c>
      <c r="I4059" s="7">
        <v>0</v>
      </c>
      <c r="L4059" s="7">
        <v>9764336905</v>
      </c>
      <c r="M4059" t="s">
        <v>458</v>
      </c>
    </row>
    <row r="4060" spans="1:13" x14ac:dyDescent="0.25">
      <c r="A4060" t="s">
        <v>673</v>
      </c>
      <c r="B4060" t="s">
        <v>470</v>
      </c>
      <c r="C4060" t="s">
        <v>292</v>
      </c>
      <c r="D4060" t="s">
        <v>206</v>
      </c>
      <c r="E4060" t="s">
        <v>270</v>
      </c>
      <c r="F4060" t="s">
        <v>389</v>
      </c>
      <c r="G4060" s="8" t="s">
        <v>390</v>
      </c>
      <c r="H4060" t="s">
        <v>391</v>
      </c>
      <c r="I4060" s="7">
        <v>0</v>
      </c>
      <c r="L4060" s="7">
        <v>5411649516</v>
      </c>
      <c r="M4060" t="s">
        <v>458</v>
      </c>
    </row>
    <row r="4061" spans="1:13" x14ac:dyDescent="0.25">
      <c r="A4061" t="s">
        <v>674</v>
      </c>
      <c r="B4061" t="s">
        <v>470</v>
      </c>
      <c r="C4061" t="s">
        <v>292</v>
      </c>
      <c r="D4061" t="s">
        <v>203</v>
      </c>
      <c r="E4061" t="s">
        <v>269</v>
      </c>
      <c r="F4061" t="s">
        <v>389</v>
      </c>
      <c r="G4061" s="8" t="s">
        <v>390</v>
      </c>
      <c r="H4061" t="s">
        <v>391</v>
      </c>
      <c r="I4061" s="7">
        <v>-6.63</v>
      </c>
      <c r="L4061" s="7">
        <v>599483569520</v>
      </c>
      <c r="M4061" t="s">
        <v>458</v>
      </c>
    </row>
    <row r="4062" spans="1:13" x14ac:dyDescent="0.25">
      <c r="A4062" t="s">
        <v>675</v>
      </c>
      <c r="B4062" t="s">
        <v>470</v>
      </c>
      <c r="C4062" t="s">
        <v>292</v>
      </c>
      <c r="D4062" t="s">
        <v>306</v>
      </c>
      <c r="E4062" t="s">
        <v>270</v>
      </c>
      <c r="F4062" t="s">
        <v>389</v>
      </c>
      <c r="G4062" s="8" t="s">
        <v>390</v>
      </c>
      <c r="H4062" t="s">
        <v>391</v>
      </c>
      <c r="I4062" s="7">
        <v>0</v>
      </c>
      <c r="L4062" s="7">
        <v>9122399685</v>
      </c>
      <c r="M4062" t="s">
        <v>458</v>
      </c>
    </row>
    <row r="4063" spans="1:13" x14ac:dyDescent="0.25">
      <c r="A4063" t="s">
        <v>676</v>
      </c>
      <c r="B4063" t="s">
        <v>331</v>
      </c>
      <c r="C4063" t="s">
        <v>215</v>
      </c>
      <c r="D4063" t="s">
        <v>251</v>
      </c>
      <c r="E4063" t="s">
        <v>269</v>
      </c>
      <c r="F4063" t="s">
        <v>389</v>
      </c>
      <c r="G4063" s="8" t="s">
        <v>390</v>
      </c>
      <c r="H4063" t="s">
        <v>391</v>
      </c>
      <c r="I4063" s="7">
        <v>0.6</v>
      </c>
      <c r="L4063" s="7">
        <v>310261377494</v>
      </c>
      <c r="M4063" t="s">
        <v>458</v>
      </c>
    </row>
    <row r="4064" spans="1:13" x14ac:dyDescent="0.25">
      <c r="A4064" t="s">
        <v>677</v>
      </c>
      <c r="B4064" t="s">
        <v>331</v>
      </c>
      <c r="C4064" t="s">
        <v>215</v>
      </c>
      <c r="D4064" t="s">
        <v>216</v>
      </c>
      <c r="E4064" t="s">
        <v>269</v>
      </c>
      <c r="F4064" t="s">
        <v>389</v>
      </c>
      <c r="G4064" s="8" t="s">
        <v>390</v>
      </c>
      <c r="H4064" t="s">
        <v>391</v>
      </c>
      <c r="I4064" s="7">
        <v>-78.8</v>
      </c>
      <c r="L4064" s="7">
        <v>15226914126</v>
      </c>
      <c r="M4064" t="s">
        <v>458</v>
      </c>
    </row>
    <row r="4065" spans="1:13" x14ac:dyDescent="0.25">
      <c r="A4065" t="s">
        <v>678</v>
      </c>
      <c r="B4065" t="s">
        <v>331</v>
      </c>
      <c r="C4065" t="s">
        <v>215</v>
      </c>
      <c r="D4065" t="s">
        <v>217</v>
      </c>
      <c r="E4065" t="s">
        <v>269</v>
      </c>
      <c r="F4065" t="s">
        <v>389</v>
      </c>
      <c r="G4065" s="8" t="s">
        <v>390</v>
      </c>
      <c r="H4065" t="s">
        <v>391</v>
      </c>
      <c r="I4065" s="7">
        <v>0.5</v>
      </c>
      <c r="L4065" s="7">
        <v>67671087956</v>
      </c>
      <c r="M4065" t="s">
        <v>458</v>
      </c>
    </row>
    <row r="4066" spans="1:13" x14ac:dyDescent="0.25">
      <c r="A4066" t="s">
        <v>679</v>
      </c>
      <c r="B4066" t="s">
        <v>333</v>
      </c>
      <c r="C4066" t="s">
        <v>533</v>
      </c>
      <c r="D4066" t="s">
        <v>203</v>
      </c>
      <c r="E4066" t="s">
        <v>269</v>
      </c>
      <c r="F4066" t="s">
        <v>389</v>
      </c>
      <c r="G4066" s="8" t="s">
        <v>390</v>
      </c>
      <c r="H4066" t="s">
        <v>391</v>
      </c>
      <c r="I4066" s="7">
        <v>-6.42</v>
      </c>
      <c r="L4066" s="7">
        <v>60695593000</v>
      </c>
      <c r="M4066" t="s">
        <v>458</v>
      </c>
    </row>
    <row r="4067" spans="1:13" x14ac:dyDescent="0.25">
      <c r="A4067" t="s">
        <v>680</v>
      </c>
      <c r="B4067" t="s">
        <v>471</v>
      </c>
      <c r="C4067" t="s">
        <v>219</v>
      </c>
      <c r="D4067" t="s">
        <v>203</v>
      </c>
      <c r="E4067" t="s">
        <v>269</v>
      </c>
      <c r="F4067" t="s">
        <v>389</v>
      </c>
      <c r="G4067" s="8" t="s">
        <v>390</v>
      </c>
      <c r="H4067" t="s">
        <v>391</v>
      </c>
      <c r="I4067" s="7">
        <v>-4.3899999999999997</v>
      </c>
      <c r="L4067" s="7">
        <v>278736778404</v>
      </c>
      <c r="M4067" t="s">
        <v>458</v>
      </c>
    </row>
    <row r="4068" spans="1:13" x14ac:dyDescent="0.25">
      <c r="A4068" t="s">
        <v>681</v>
      </c>
      <c r="B4068" t="s">
        <v>471</v>
      </c>
      <c r="C4068" t="s">
        <v>219</v>
      </c>
      <c r="D4068" t="s">
        <v>457</v>
      </c>
      <c r="E4068" t="s">
        <v>270</v>
      </c>
      <c r="F4068" t="s">
        <v>389</v>
      </c>
      <c r="G4068" s="8" t="s">
        <v>390</v>
      </c>
      <c r="H4068" t="s">
        <v>391</v>
      </c>
      <c r="I4068" s="7">
        <v>0</v>
      </c>
      <c r="L4068" s="7">
        <v>150706287</v>
      </c>
      <c r="M4068" t="s">
        <v>458</v>
      </c>
    </row>
    <row r="4069" spans="1:13" x14ac:dyDescent="0.25">
      <c r="A4069" t="s">
        <v>682</v>
      </c>
      <c r="B4069" t="s">
        <v>471</v>
      </c>
      <c r="C4069" t="s">
        <v>219</v>
      </c>
      <c r="D4069" t="s">
        <v>381</v>
      </c>
      <c r="E4069" t="s">
        <v>270</v>
      </c>
      <c r="F4069" t="s">
        <v>389</v>
      </c>
      <c r="G4069" s="8" t="s">
        <v>390</v>
      </c>
      <c r="H4069" t="s">
        <v>391</v>
      </c>
      <c r="I4069" s="7">
        <v>0</v>
      </c>
      <c r="L4069" s="7">
        <v>1331924172</v>
      </c>
      <c r="M4069" t="s">
        <v>458</v>
      </c>
    </row>
    <row r="4070" spans="1:13" x14ac:dyDescent="0.25">
      <c r="A4070" t="s">
        <v>683</v>
      </c>
      <c r="B4070" t="s">
        <v>472</v>
      </c>
      <c r="C4070" t="s">
        <v>220</v>
      </c>
      <c r="D4070" t="s">
        <v>221</v>
      </c>
      <c r="E4070" t="s">
        <v>270</v>
      </c>
      <c r="F4070" t="s">
        <v>389</v>
      </c>
      <c r="G4070" s="8" t="s">
        <v>390</v>
      </c>
      <c r="H4070" t="s">
        <v>391</v>
      </c>
      <c r="I4070" s="7">
        <v>0</v>
      </c>
      <c r="L4070" s="7">
        <v>210379447000</v>
      </c>
      <c r="M4070" t="s">
        <v>458</v>
      </c>
    </row>
    <row r="4071" spans="1:13" x14ac:dyDescent="0.25">
      <c r="A4071" t="s">
        <v>684</v>
      </c>
      <c r="B4071" t="s">
        <v>472</v>
      </c>
      <c r="C4071" t="s">
        <v>220</v>
      </c>
      <c r="D4071" t="s">
        <v>222</v>
      </c>
      <c r="E4071" t="s">
        <v>270</v>
      </c>
      <c r="F4071" t="s">
        <v>389</v>
      </c>
      <c r="G4071" s="8" t="s">
        <v>390</v>
      </c>
      <c r="H4071" t="s">
        <v>391</v>
      </c>
      <c r="I4071" s="7">
        <v>0</v>
      </c>
      <c r="L4071" s="7">
        <v>35195197000</v>
      </c>
      <c r="M4071" t="s">
        <v>458</v>
      </c>
    </row>
    <row r="4072" spans="1:13" x14ac:dyDescent="0.25">
      <c r="A4072" t="s">
        <v>685</v>
      </c>
      <c r="B4072" t="s">
        <v>472</v>
      </c>
      <c r="C4072" t="s">
        <v>220</v>
      </c>
      <c r="D4072" t="s">
        <v>223</v>
      </c>
      <c r="E4072" t="s">
        <v>270</v>
      </c>
      <c r="F4072" t="s">
        <v>389</v>
      </c>
      <c r="G4072" s="8" t="s">
        <v>390</v>
      </c>
      <c r="H4072" t="s">
        <v>391</v>
      </c>
      <c r="I4072" s="7">
        <v>0</v>
      </c>
      <c r="L4072" s="7">
        <v>54187851000</v>
      </c>
      <c r="M4072" t="s">
        <v>458</v>
      </c>
    </row>
    <row r="4073" spans="1:13" x14ac:dyDescent="0.25">
      <c r="A4073" t="s">
        <v>686</v>
      </c>
      <c r="B4073" t="s">
        <v>472</v>
      </c>
      <c r="C4073" t="s">
        <v>220</v>
      </c>
      <c r="D4073" t="s">
        <v>224</v>
      </c>
      <c r="E4073" t="s">
        <v>270</v>
      </c>
      <c r="F4073" t="s">
        <v>389</v>
      </c>
      <c r="G4073" s="8" t="s">
        <v>390</v>
      </c>
      <c r="H4073" t="s">
        <v>391</v>
      </c>
      <c r="I4073" s="7">
        <v>0</v>
      </c>
      <c r="L4073" s="7">
        <v>3835522000</v>
      </c>
      <c r="M4073" t="s">
        <v>458</v>
      </c>
    </row>
    <row r="4074" spans="1:13" x14ac:dyDescent="0.25">
      <c r="A4074" t="s">
        <v>687</v>
      </c>
      <c r="B4074" t="s">
        <v>472</v>
      </c>
      <c r="C4074" t="s">
        <v>220</v>
      </c>
      <c r="D4074" t="s">
        <v>305</v>
      </c>
      <c r="E4074" t="s">
        <v>270</v>
      </c>
      <c r="F4074" t="s">
        <v>389</v>
      </c>
      <c r="G4074" s="8" t="s">
        <v>390</v>
      </c>
      <c r="H4074" t="s">
        <v>391</v>
      </c>
      <c r="I4074" s="7">
        <v>0</v>
      </c>
      <c r="L4074" s="7">
        <v>0</v>
      </c>
      <c r="M4074" t="s">
        <v>458</v>
      </c>
    </row>
    <row r="4075" spans="1:13" x14ac:dyDescent="0.25">
      <c r="A4075" t="s">
        <v>688</v>
      </c>
      <c r="B4075" t="s">
        <v>472</v>
      </c>
      <c r="C4075" t="s">
        <v>220</v>
      </c>
      <c r="D4075" t="s">
        <v>203</v>
      </c>
      <c r="E4075" t="s">
        <v>269</v>
      </c>
      <c r="F4075" t="s">
        <v>389</v>
      </c>
      <c r="G4075" s="8" t="s">
        <v>390</v>
      </c>
      <c r="H4075" t="s">
        <v>391</v>
      </c>
      <c r="I4075" s="7">
        <v>-3.54</v>
      </c>
      <c r="L4075" s="7">
        <v>150910896000</v>
      </c>
      <c r="M4075" t="s">
        <v>458</v>
      </c>
    </row>
    <row r="4076" spans="1:13" x14ac:dyDescent="0.25">
      <c r="A4076" t="s">
        <v>689</v>
      </c>
      <c r="B4076" t="s">
        <v>473</v>
      </c>
      <c r="C4076" t="s">
        <v>225</v>
      </c>
      <c r="D4076" t="s">
        <v>366</v>
      </c>
      <c r="E4076" t="s">
        <v>270</v>
      </c>
      <c r="F4076" t="s">
        <v>389</v>
      </c>
      <c r="G4076" s="8" t="s">
        <v>390</v>
      </c>
      <c r="H4076" t="s">
        <v>391</v>
      </c>
      <c r="I4076" s="7">
        <v>0</v>
      </c>
      <c r="L4076" s="7">
        <v>3439632410</v>
      </c>
      <c r="M4076" t="s">
        <v>458</v>
      </c>
    </row>
    <row r="4077" spans="1:13" x14ac:dyDescent="0.25">
      <c r="A4077" t="s">
        <v>690</v>
      </c>
      <c r="B4077" t="s">
        <v>473</v>
      </c>
      <c r="C4077" t="s">
        <v>225</v>
      </c>
      <c r="D4077" t="s">
        <v>367</v>
      </c>
      <c r="E4077" t="s">
        <v>270</v>
      </c>
      <c r="F4077" t="s">
        <v>389</v>
      </c>
      <c r="G4077" s="8" t="s">
        <v>390</v>
      </c>
      <c r="H4077" t="s">
        <v>391</v>
      </c>
      <c r="I4077" s="7">
        <v>0</v>
      </c>
      <c r="L4077" s="7">
        <v>3601903742</v>
      </c>
      <c r="M4077" t="s">
        <v>458</v>
      </c>
    </row>
    <row r="4078" spans="1:13" x14ac:dyDescent="0.25">
      <c r="A4078" t="s">
        <v>691</v>
      </c>
      <c r="B4078" t="s">
        <v>473</v>
      </c>
      <c r="C4078" t="s">
        <v>225</v>
      </c>
      <c r="D4078" t="s">
        <v>373</v>
      </c>
      <c r="E4078" t="s">
        <v>270</v>
      </c>
      <c r="F4078" t="s">
        <v>389</v>
      </c>
      <c r="G4078" s="8" t="s">
        <v>390</v>
      </c>
      <c r="H4078" t="s">
        <v>391</v>
      </c>
      <c r="I4078" s="7">
        <v>0</v>
      </c>
      <c r="L4078" s="7">
        <v>2032897322</v>
      </c>
      <c r="M4078" t="s">
        <v>458</v>
      </c>
    </row>
    <row r="4079" spans="1:13" x14ac:dyDescent="0.25">
      <c r="A4079" t="s">
        <v>692</v>
      </c>
      <c r="B4079" t="s">
        <v>473</v>
      </c>
      <c r="C4079" t="s">
        <v>225</v>
      </c>
      <c r="D4079" t="s">
        <v>203</v>
      </c>
      <c r="E4079" t="s">
        <v>269</v>
      </c>
      <c r="F4079" t="s">
        <v>389</v>
      </c>
      <c r="G4079" s="8" t="s">
        <v>390</v>
      </c>
      <c r="H4079" t="s">
        <v>391</v>
      </c>
      <c r="I4079" s="7">
        <v>-1.5</v>
      </c>
      <c r="L4079" s="7">
        <v>983182712065</v>
      </c>
      <c r="M4079" t="s">
        <v>458</v>
      </c>
    </row>
    <row r="4080" spans="1:13" x14ac:dyDescent="0.25">
      <c r="A4080" t="s">
        <v>703</v>
      </c>
      <c r="B4080" t="s">
        <v>475</v>
      </c>
      <c r="C4080" t="s">
        <v>236</v>
      </c>
      <c r="D4080" t="s">
        <v>628</v>
      </c>
      <c r="E4080" t="s">
        <v>270</v>
      </c>
      <c r="F4080" t="s">
        <v>389</v>
      </c>
      <c r="G4080" s="8" t="s">
        <v>390</v>
      </c>
      <c r="H4080" t="s">
        <v>391</v>
      </c>
      <c r="I4080" s="7">
        <v>0</v>
      </c>
      <c r="L4080" s="7">
        <v>33391986272</v>
      </c>
      <c r="M4080" t="s">
        <v>458</v>
      </c>
    </row>
    <row r="4081" spans="1:13" x14ac:dyDescent="0.25">
      <c r="A4081" t="s">
        <v>704</v>
      </c>
      <c r="B4081" t="s">
        <v>475</v>
      </c>
      <c r="C4081" t="s">
        <v>236</v>
      </c>
      <c r="D4081" t="s">
        <v>629</v>
      </c>
      <c r="E4081" t="s">
        <v>270</v>
      </c>
      <c r="F4081" t="s">
        <v>389</v>
      </c>
      <c r="G4081" s="8" t="s">
        <v>390</v>
      </c>
      <c r="H4081" t="s">
        <v>391</v>
      </c>
      <c r="I4081" s="7">
        <v>0</v>
      </c>
      <c r="L4081" s="7">
        <v>28433897982</v>
      </c>
      <c r="M4081" t="s">
        <v>458</v>
      </c>
    </row>
    <row r="4082" spans="1:13" x14ac:dyDescent="0.25">
      <c r="A4082" t="s">
        <v>705</v>
      </c>
      <c r="B4082" t="s">
        <v>475</v>
      </c>
      <c r="C4082" t="s">
        <v>236</v>
      </c>
      <c r="D4082" t="s">
        <v>630</v>
      </c>
      <c r="E4082" t="s">
        <v>270</v>
      </c>
      <c r="F4082" t="s">
        <v>389</v>
      </c>
      <c r="G4082" s="8" t="s">
        <v>390</v>
      </c>
      <c r="H4082" t="s">
        <v>391</v>
      </c>
      <c r="I4082" s="7">
        <v>0</v>
      </c>
      <c r="L4082" s="7">
        <v>41655996484</v>
      </c>
      <c r="M4082" t="s">
        <v>458</v>
      </c>
    </row>
    <row r="4083" spans="1:13" x14ac:dyDescent="0.25">
      <c r="A4083" t="s">
        <v>706</v>
      </c>
      <c r="B4083" t="s">
        <v>475</v>
      </c>
      <c r="C4083" t="s">
        <v>236</v>
      </c>
      <c r="D4083" t="s">
        <v>631</v>
      </c>
      <c r="E4083" t="s">
        <v>270</v>
      </c>
      <c r="F4083" t="s">
        <v>389</v>
      </c>
      <c r="G4083" s="8" t="s">
        <v>390</v>
      </c>
      <c r="H4083" t="s">
        <v>391</v>
      </c>
      <c r="I4083" s="7">
        <v>0</v>
      </c>
      <c r="L4083" s="7">
        <v>17683096128</v>
      </c>
      <c r="M4083" t="s">
        <v>458</v>
      </c>
    </row>
    <row r="4084" spans="1:13" x14ac:dyDescent="0.25">
      <c r="A4084" t="s">
        <v>707</v>
      </c>
      <c r="B4084" t="s">
        <v>475</v>
      </c>
      <c r="C4084" t="s">
        <v>236</v>
      </c>
      <c r="D4084" t="s">
        <v>632</v>
      </c>
      <c r="E4084" t="s">
        <v>269</v>
      </c>
      <c r="F4084" t="s">
        <v>389</v>
      </c>
      <c r="G4084" s="8" t="s">
        <v>390</v>
      </c>
      <c r="H4084" t="s">
        <v>391</v>
      </c>
      <c r="I4084" s="7">
        <v>-5.0999999999999996</v>
      </c>
      <c r="L4084" s="7">
        <v>38791266538</v>
      </c>
      <c r="M4084" t="s">
        <v>458</v>
      </c>
    </row>
    <row r="4085" spans="1:13" x14ac:dyDescent="0.25">
      <c r="A4085" t="s">
        <v>718</v>
      </c>
      <c r="B4085" t="s">
        <v>246</v>
      </c>
      <c r="C4085" t="s">
        <v>246</v>
      </c>
      <c r="D4085" t="s">
        <v>203</v>
      </c>
      <c r="E4085" t="s">
        <v>269</v>
      </c>
      <c r="F4085" t="s">
        <v>389</v>
      </c>
      <c r="G4085" s="8" t="s">
        <v>390</v>
      </c>
      <c r="H4085" t="s">
        <v>391</v>
      </c>
      <c r="I4085" s="7">
        <v>-9.8000000000000007</v>
      </c>
      <c r="L4085" s="7">
        <v>42773601120</v>
      </c>
      <c r="M4085" t="s">
        <v>458</v>
      </c>
    </row>
    <row r="4086" spans="1:13" x14ac:dyDescent="0.25">
      <c r="A4086" t="s">
        <v>719</v>
      </c>
      <c r="B4086" t="s">
        <v>478</v>
      </c>
      <c r="C4086" t="s">
        <v>244</v>
      </c>
      <c r="D4086" t="s">
        <v>245</v>
      </c>
      <c r="E4086" t="s">
        <v>269</v>
      </c>
      <c r="F4086" t="s">
        <v>389</v>
      </c>
      <c r="G4086" s="8" t="s">
        <v>390</v>
      </c>
      <c r="H4086" t="s">
        <v>391</v>
      </c>
      <c r="I4086" s="7">
        <v>-10.32</v>
      </c>
      <c r="L4086" s="7">
        <v>69558139000</v>
      </c>
      <c r="M4086" t="s">
        <v>458</v>
      </c>
    </row>
    <row r="4087" spans="1:13" x14ac:dyDescent="0.25">
      <c r="A4087" t="s">
        <v>720</v>
      </c>
      <c r="B4087" t="s">
        <v>478</v>
      </c>
      <c r="C4087" t="s">
        <v>244</v>
      </c>
      <c r="D4087" t="s">
        <v>460</v>
      </c>
      <c r="E4087" t="s">
        <v>269</v>
      </c>
      <c r="F4087" t="s">
        <v>389</v>
      </c>
      <c r="G4087" s="8" t="s">
        <v>390</v>
      </c>
      <c r="H4087" t="s">
        <v>391</v>
      </c>
      <c r="I4087" s="7">
        <v>-2.42</v>
      </c>
      <c r="L4087" s="7">
        <v>40918920000</v>
      </c>
      <c r="M4087" t="s">
        <v>458</v>
      </c>
    </row>
    <row r="4088" spans="1:13" x14ac:dyDescent="0.25">
      <c r="A4088" t="s">
        <v>721</v>
      </c>
      <c r="B4088" t="s">
        <v>479</v>
      </c>
      <c r="C4088" t="s">
        <v>247</v>
      </c>
      <c r="D4088" t="s">
        <v>203</v>
      </c>
      <c r="E4088" t="s">
        <v>269</v>
      </c>
      <c r="F4088" t="s">
        <v>389</v>
      </c>
      <c r="G4088" s="8" t="s">
        <v>390</v>
      </c>
      <c r="H4088" t="s">
        <v>391</v>
      </c>
      <c r="I4088" s="7">
        <v>-4.4800000000000004</v>
      </c>
      <c r="L4088" s="7">
        <v>20401799000</v>
      </c>
      <c r="M4088" t="s">
        <v>458</v>
      </c>
    </row>
    <row r="4089" spans="1:13" x14ac:dyDescent="0.25">
      <c r="A4089" t="s">
        <v>722</v>
      </c>
      <c r="B4089" t="s">
        <v>480</v>
      </c>
      <c r="C4089" t="s">
        <v>268</v>
      </c>
      <c r="D4089" t="s">
        <v>203</v>
      </c>
      <c r="E4089" t="s">
        <v>269</v>
      </c>
      <c r="F4089" t="s">
        <v>389</v>
      </c>
      <c r="G4089" s="8" t="s">
        <v>390</v>
      </c>
      <c r="H4089" t="s">
        <v>391</v>
      </c>
      <c r="I4089" s="7">
        <v>-43.6</v>
      </c>
      <c r="L4089" s="7">
        <v>14029578005</v>
      </c>
      <c r="M4089" t="s">
        <v>458</v>
      </c>
    </row>
    <row r="4090" spans="1:13" x14ac:dyDescent="0.25">
      <c r="A4090" t="s">
        <v>723</v>
      </c>
      <c r="B4090" t="s">
        <v>481</v>
      </c>
      <c r="C4090" t="s">
        <v>248</v>
      </c>
      <c r="D4090" t="s">
        <v>203</v>
      </c>
      <c r="E4090" t="s">
        <v>269</v>
      </c>
      <c r="F4090" t="s">
        <v>389</v>
      </c>
      <c r="G4090" s="8" t="s">
        <v>390</v>
      </c>
      <c r="H4090" t="s">
        <v>391</v>
      </c>
      <c r="I4090" s="7">
        <v>-1.46</v>
      </c>
      <c r="L4090" s="7">
        <v>24360197000</v>
      </c>
      <c r="M4090" t="s">
        <v>458</v>
      </c>
    </row>
    <row r="4091" spans="1:13" x14ac:dyDescent="0.25">
      <c r="A4091" t="s">
        <v>724</v>
      </c>
      <c r="B4091" t="s">
        <v>482</v>
      </c>
      <c r="C4091" t="s">
        <v>249</v>
      </c>
      <c r="D4091" t="s">
        <v>203</v>
      </c>
      <c r="E4091" t="s">
        <v>269</v>
      </c>
      <c r="F4091" t="s">
        <v>389</v>
      </c>
      <c r="G4091" s="8" t="s">
        <v>390</v>
      </c>
      <c r="H4091" t="s">
        <v>391</v>
      </c>
      <c r="I4091" s="7">
        <v>-30.1</v>
      </c>
      <c r="L4091" s="7">
        <v>91622025169</v>
      </c>
      <c r="M4091" t="s">
        <v>458</v>
      </c>
    </row>
    <row r="4092" spans="1:13" x14ac:dyDescent="0.25">
      <c r="A4092" t="s">
        <v>725</v>
      </c>
      <c r="B4092" t="s">
        <v>330</v>
      </c>
      <c r="C4092" t="s">
        <v>250</v>
      </c>
      <c r="D4092" t="s">
        <v>252</v>
      </c>
      <c r="E4092" t="s">
        <v>270</v>
      </c>
      <c r="F4092" t="s">
        <v>389</v>
      </c>
      <c r="G4092" s="8" t="s">
        <v>390</v>
      </c>
      <c r="H4092" t="s">
        <v>391</v>
      </c>
      <c r="I4092" s="7">
        <v>0</v>
      </c>
      <c r="L4092" s="7">
        <v>10772268571</v>
      </c>
      <c r="M4092" t="s">
        <v>458</v>
      </c>
    </row>
    <row r="4093" spans="1:13" x14ac:dyDescent="0.25">
      <c r="A4093" t="s">
        <v>726</v>
      </c>
      <c r="B4093" t="s">
        <v>330</v>
      </c>
      <c r="C4093" t="s">
        <v>250</v>
      </c>
      <c r="D4093" t="s">
        <v>253</v>
      </c>
      <c r="E4093" t="s">
        <v>270</v>
      </c>
      <c r="F4093" t="s">
        <v>389</v>
      </c>
      <c r="G4093" s="8" t="s">
        <v>390</v>
      </c>
      <c r="H4093" t="s">
        <v>391</v>
      </c>
      <c r="I4093" s="7">
        <v>0</v>
      </c>
      <c r="L4093" s="7">
        <v>3480752374</v>
      </c>
      <c r="M4093" t="s">
        <v>458</v>
      </c>
    </row>
    <row r="4094" spans="1:13" x14ac:dyDescent="0.25">
      <c r="A4094" t="s">
        <v>727</v>
      </c>
      <c r="B4094" t="s">
        <v>330</v>
      </c>
      <c r="C4094" t="s">
        <v>250</v>
      </c>
      <c r="D4094" t="s">
        <v>254</v>
      </c>
      <c r="E4094" t="s">
        <v>270</v>
      </c>
      <c r="F4094" t="s">
        <v>389</v>
      </c>
      <c r="G4094" s="8" t="s">
        <v>390</v>
      </c>
      <c r="H4094" t="s">
        <v>391</v>
      </c>
      <c r="I4094" s="7">
        <v>0</v>
      </c>
      <c r="L4094" s="7">
        <v>13604302435</v>
      </c>
      <c r="M4094" t="s">
        <v>458</v>
      </c>
    </row>
    <row r="4095" spans="1:13" x14ac:dyDescent="0.25">
      <c r="A4095" t="s">
        <v>728</v>
      </c>
      <c r="B4095" t="s">
        <v>330</v>
      </c>
      <c r="C4095" t="s">
        <v>250</v>
      </c>
      <c r="D4095" t="s">
        <v>633</v>
      </c>
      <c r="E4095" t="s">
        <v>269</v>
      </c>
      <c r="F4095" s="8" t="s">
        <v>389</v>
      </c>
      <c r="G4095" s="8" t="s">
        <v>390</v>
      </c>
      <c r="H4095" t="s">
        <v>391</v>
      </c>
      <c r="I4095" s="7">
        <v>-1.45</v>
      </c>
      <c r="L4095" s="7">
        <v>1140113184125</v>
      </c>
      <c r="M4095" t="s">
        <v>458</v>
      </c>
    </row>
    <row r="4096" spans="1:13" x14ac:dyDescent="0.25">
      <c r="A4096" t="s">
        <v>729</v>
      </c>
      <c r="B4096" t="s">
        <v>330</v>
      </c>
      <c r="C4096" t="s">
        <v>250</v>
      </c>
      <c r="D4096" t="s">
        <v>634</v>
      </c>
      <c r="E4096" t="s">
        <v>269</v>
      </c>
      <c r="F4096" s="8" t="s">
        <v>389</v>
      </c>
      <c r="G4096" s="8" t="s">
        <v>390</v>
      </c>
      <c r="H4096" t="s">
        <v>391</v>
      </c>
      <c r="I4096" s="7">
        <v>-79.42</v>
      </c>
      <c r="L4096" s="7">
        <v>237174933919</v>
      </c>
      <c r="M4096" t="s">
        <v>458</v>
      </c>
    </row>
    <row r="4097" spans="1:13" x14ac:dyDescent="0.25">
      <c r="A4097" t="s">
        <v>730</v>
      </c>
      <c r="B4097" t="s">
        <v>330</v>
      </c>
      <c r="C4097" t="s">
        <v>250</v>
      </c>
      <c r="D4097" t="s">
        <v>599</v>
      </c>
      <c r="E4097" t="s">
        <v>270</v>
      </c>
      <c r="F4097" s="8" t="s">
        <v>389</v>
      </c>
      <c r="G4097" s="8" t="s">
        <v>390</v>
      </c>
      <c r="H4097" t="s">
        <v>391</v>
      </c>
      <c r="I4097" s="7">
        <v>0</v>
      </c>
      <c r="L4097" s="7">
        <v>49186447</v>
      </c>
      <c r="M4097" t="s">
        <v>458</v>
      </c>
    </row>
    <row r="4098" spans="1:13" x14ac:dyDescent="0.25">
      <c r="A4098" t="s">
        <v>731</v>
      </c>
      <c r="B4098" t="s">
        <v>483</v>
      </c>
      <c r="C4098" t="s">
        <v>255</v>
      </c>
      <c r="D4098" t="s">
        <v>205</v>
      </c>
      <c r="E4098" t="s">
        <v>270</v>
      </c>
      <c r="F4098" s="8" t="s">
        <v>389</v>
      </c>
      <c r="G4098" s="8" t="s">
        <v>390</v>
      </c>
      <c r="H4098" t="s">
        <v>391</v>
      </c>
      <c r="I4098" s="7">
        <v>0</v>
      </c>
      <c r="L4098" s="7">
        <v>6917962126</v>
      </c>
      <c r="M4098" t="s">
        <v>458</v>
      </c>
    </row>
    <row r="4099" spans="1:13" x14ac:dyDescent="0.25">
      <c r="A4099" t="s">
        <v>732</v>
      </c>
      <c r="B4099" t="s">
        <v>483</v>
      </c>
      <c r="C4099" t="s">
        <v>255</v>
      </c>
      <c r="D4099" t="s">
        <v>203</v>
      </c>
      <c r="E4099" t="s">
        <v>269</v>
      </c>
      <c r="F4099" s="8" t="s">
        <v>389</v>
      </c>
      <c r="G4099" s="8" t="s">
        <v>390</v>
      </c>
      <c r="H4099" t="s">
        <v>391</v>
      </c>
      <c r="I4099" s="7">
        <v>-5.9</v>
      </c>
      <c r="L4099" s="7">
        <v>2428869723</v>
      </c>
      <c r="M4099" t="s">
        <v>458</v>
      </c>
    </row>
    <row r="4100" spans="1:13" x14ac:dyDescent="0.25">
      <c r="A4100" t="s">
        <v>733</v>
      </c>
      <c r="B4100" t="s">
        <v>636</v>
      </c>
      <c r="C4100" t="s">
        <v>635</v>
      </c>
      <c r="D4100" t="s">
        <v>304</v>
      </c>
      <c r="E4100" t="s">
        <v>270</v>
      </c>
      <c r="F4100" s="8" t="s">
        <v>389</v>
      </c>
      <c r="G4100" s="8" t="s">
        <v>390</v>
      </c>
      <c r="H4100" t="s">
        <v>391</v>
      </c>
      <c r="I4100" s="7">
        <v>0</v>
      </c>
      <c r="L4100" s="7">
        <v>4565783313</v>
      </c>
      <c r="M4100" t="s">
        <v>458</v>
      </c>
    </row>
    <row r="4101" spans="1:13" x14ac:dyDescent="0.25">
      <c r="A4101" t="s">
        <v>734</v>
      </c>
      <c r="B4101" t="s">
        <v>636</v>
      </c>
      <c r="C4101" t="s">
        <v>635</v>
      </c>
      <c r="D4101" t="s">
        <v>303</v>
      </c>
      <c r="E4101" t="s">
        <v>270</v>
      </c>
      <c r="F4101" s="8" t="s">
        <v>389</v>
      </c>
      <c r="G4101" s="8" t="s">
        <v>390</v>
      </c>
      <c r="H4101" t="s">
        <v>391</v>
      </c>
      <c r="I4101" s="7">
        <v>0</v>
      </c>
      <c r="L4101" s="7">
        <v>3476303006</v>
      </c>
      <c r="M4101" t="s">
        <v>458</v>
      </c>
    </row>
    <row r="4102" spans="1:13" x14ac:dyDescent="0.25">
      <c r="A4102" t="s">
        <v>735</v>
      </c>
      <c r="B4102" t="s">
        <v>636</v>
      </c>
      <c r="C4102" t="s">
        <v>635</v>
      </c>
      <c r="D4102" t="s">
        <v>302</v>
      </c>
      <c r="E4102" t="s">
        <v>270</v>
      </c>
      <c r="F4102" s="8" t="s">
        <v>389</v>
      </c>
      <c r="G4102" s="8" t="s">
        <v>390</v>
      </c>
      <c r="H4102" t="s">
        <v>391</v>
      </c>
      <c r="I4102" s="7">
        <v>0</v>
      </c>
      <c r="L4102" s="7">
        <v>2100767205</v>
      </c>
      <c r="M4102" t="s">
        <v>458</v>
      </c>
    </row>
    <row r="4103" spans="1:13" x14ac:dyDescent="0.25">
      <c r="A4103" t="s">
        <v>736</v>
      </c>
      <c r="B4103" t="s">
        <v>636</v>
      </c>
      <c r="C4103" t="s">
        <v>635</v>
      </c>
      <c r="D4103" t="s">
        <v>205</v>
      </c>
      <c r="E4103" t="s">
        <v>270</v>
      </c>
      <c r="F4103" s="8" t="s">
        <v>389</v>
      </c>
      <c r="G4103" s="8" t="s">
        <v>390</v>
      </c>
      <c r="H4103" t="s">
        <v>391</v>
      </c>
      <c r="I4103" s="7">
        <v>0</v>
      </c>
      <c r="L4103" s="7">
        <v>20886055390</v>
      </c>
      <c r="M4103" t="s">
        <v>458</v>
      </c>
    </row>
    <row r="4104" spans="1:13" x14ac:dyDescent="0.25">
      <c r="A4104" t="s">
        <v>737</v>
      </c>
      <c r="B4104" t="s">
        <v>636</v>
      </c>
      <c r="C4104" t="s">
        <v>635</v>
      </c>
      <c r="D4104" t="s">
        <v>203</v>
      </c>
      <c r="E4104" t="s">
        <v>269</v>
      </c>
      <c r="F4104" s="8" t="s">
        <v>389</v>
      </c>
      <c r="G4104" s="8" t="s">
        <v>390</v>
      </c>
      <c r="H4104" t="s">
        <v>391</v>
      </c>
      <c r="I4104" s="7">
        <v>-6.8</v>
      </c>
      <c r="L4104" s="7">
        <v>1256491994424</v>
      </c>
      <c r="M4104" t="s">
        <v>458</v>
      </c>
    </row>
    <row r="4105" spans="1:13" x14ac:dyDescent="0.25">
      <c r="A4105" t="s">
        <v>738</v>
      </c>
      <c r="B4105" t="s">
        <v>484</v>
      </c>
      <c r="C4105" t="s">
        <v>256</v>
      </c>
      <c r="D4105" t="s">
        <v>208</v>
      </c>
      <c r="E4105" t="s">
        <v>270</v>
      </c>
      <c r="F4105" s="8" t="s">
        <v>389</v>
      </c>
      <c r="G4105" s="8" t="s">
        <v>390</v>
      </c>
      <c r="H4105" t="s">
        <v>391</v>
      </c>
      <c r="I4105" s="7">
        <v>0</v>
      </c>
      <c r="L4105" s="7">
        <v>429346911</v>
      </c>
      <c r="M4105" t="s">
        <v>458</v>
      </c>
    </row>
    <row r="4106" spans="1:13" x14ac:dyDescent="0.25">
      <c r="A4106" t="s">
        <v>739</v>
      </c>
      <c r="B4106" t="s">
        <v>484</v>
      </c>
      <c r="C4106" t="s">
        <v>256</v>
      </c>
      <c r="D4106" t="s">
        <v>209</v>
      </c>
      <c r="E4106" t="s">
        <v>270</v>
      </c>
      <c r="F4106" s="8" t="s">
        <v>389</v>
      </c>
      <c r="G4106" s="8" t="s">
        <v>390</v>
      </c>
      <c r="H4106" t="s">
        <v>391</v>
      </c>
      <c r="I4106" s="7">
        <v>0</v>
      </c>
      <c r="L4106" s="7">
        <v>630379359</v>
      </c>
      <c r="M4106" t="s">
        <v>458</v>
      </c>
    </row>
    <row r="4107" spans="1:13" x14ac:dyDescent="0.25">
      <c r="A4107" t="s">
        <v>740</v>
      </c>
      <c r="B4107" t="s">
        <v>484</v>
      </c>
      <c r="C4107" t="s">
        <v>256</v>
      </c>
      <c r="D4107" t="s">
        <v>203</v>
      </c>
      <c r="E4107" t="s">
        <v>269</v>
      </c>
      <c r="F4107" s="8" t="s">
        <v>389</v>
      </c>
      <c r="G4107" s="8" t="s">
        <v>390</v>
      </c>
      <c r="H4107" t="s">
        <v>391</v>
      </c>
      <c r="I4107" s="7">
        <v>-5.2</v>
      </c>
      <c r="L4107" s="7">
        <v>88224453830</v>
      </c>
      <c r="M4107" t="s">
        <v>458</v>
      </c>
    </row>
    <row r="4108" spans="1:13" x14ac:dyDescent="0.25">
      <c r="A4108" t="s">
        <v>748</v>
      </c>
      <c r="B4108" t="s">
        <v>486</v>
      </c>
      <c r="C4108" t="s">
        <v>262</v>
      </c>
      <c r="D4108" t="s">
        <v>203</v>
      </c>
      <c r="E4108" t="s">
        <v>269</v>
      </c>
      <c r="F4108" s="8" t="s">
        <v>389</v>
      </c>
      <c r="G4108" s="8" t="s">
        <v>390</v>
      </c>
      <c r="H4108" t="s">
        <v>391</v>
      </c>
      <c r="I4108" s="7">
        <v>-4.03</v>
      </c>
      <c r="L4108" s="7">
        <v>134097058000</v>
      </c>
      <c r="M4108" t="s">
        <v>458</v>
      </c>
    </row>
    <row r="4109" spans="1:13" x14ac:dyDescent="0.25">
      <c r="A4109" t="s">
        <v>749</v>
      </c>
      <c r="B4109" t="s">
        <v>332</v>
      </c>
      <c r="C4109" t="s">
        <v>266</v>
      </c>
      <c r="D4109" t="s">
        <v>267</v>
      </c>
      <c r="E4109" t="s">
        <v>270</v>
      </c>
      <c r="F4109" s="8" t="s">
        <v>389</v>
      </c>
      <c r="G4109" s="8" t="s">
        <v>390</v>
      </c>
      <c r="H4109" t="s">
        <v>391</v>
      </c>
      <c r="I4109" s="7">
        <v>0</v>
      </c>
      <c r="L4109" s="7">
        <v>2421364394</v>
      </c>
      <c r="M4109" t="s">
        <v>458</v>
      </c>
    </row>
    <row r="4110" spans="1:13" x14ac:dyDescent="0.25">
      <c r="A4110" t="s">
        <v>750</v>
      </c>
      <c r="B4110" t="s">
        <v>332</v>
      </c>
      <c r="C4110" t="s">
        <v>266</v>
      </c>
      <c r="D4110" t="s">
        <v>590</v>
      </c>
      <c r="E4110" t="s">
        <v>270</v>
      </c>
      <c r="F4110" s="8" t="s">
        <v>389</v>
      </c>
      <c r="G4110" s="8" t="s">
        <v>390</v>
      </c>
      <c r="H4110" t="s">
        <v>391</v>
      </c>
      <c r="I4110" s="7">
        <v>0</v>
      </c>
      <c r="L4110" s="7">
        <v>1946905414</v>
      </c>
      <c r="M4110" t="s">
        <v>458</v>
      </c>
    </row>
    <row r="4111" spans="1:13" x14ac:dyDescent="0.25">
      <c r="A4111" t="s">
        <v>751</v>
      </c>
      <c r="B4111" t="s">
        <v>332</v>
      </c>
      <c r="C4111" t="s">
        <v>266</v>
      </c>
      <c r="D4111" t="s">
        <v>582</v>
      </c>
      <c r="E4111" t="s">
        <v>270</v>
      </c>
      <c r="F4111" t="s">
        <v>389</v>
      </c>
      <c r="G4111" s="8" t="s">
        <v>390</v>
      </c>
      <c r="H4111" t="s">
        <v>391</v>
      </c>
      <c r="I4111" s="7">
        <v>0</v>
      </c>
      <c r="L4111" s="7">
        <v>102527329</v>
      </c>
      <c r="M4111" t="s">
        <v>458</v>
      </c>
    </row>
    <row r="4112" spans="1:13" x14ac:dyDescent="0.25">
      <c r="A4112" t="s">
        <v>752</v>
      </c>
      <c r="B4112" t="s">
        <v>332</v>
      </c>
      <c r="C4112" t="s">
        <v>266</v>
      </c>
      <c r="D4112" t="s">
        <v>203</v>
      </c>
      <c r="E4112" t="s">
        <v>269</v>
      </c>
      <c r="F4112" t="s">
        <v>389</v>
      </c>
      <c r="G4112" s="8" t="s">
        <v>390</v>
      </c>
      <c r="H4112" t="s">
        <v>391</v>
      </c>
      <c r="I4112" s="7">
        <v>-13770411058</v>
      </c>
      <c r="L4112" s="7">
        <v>260926476812</v>
      </c>
      <c r="M4112" t="s">
        <v>458</v>
      </c>
    </row>
    <row r="4113" spans="1:13" x14ac:dyDescent="0.25">
      <c r="A4113" t="s">
        <v>753</v>
      </c>
      <c r="B4113" t="s">
        <v>487</v>
      </c>
      <c r="C4113" t="s">
        <v>207</v>
      </c>
      <c r="D4113" t="s">
        <v>208</v>
      </c>
      <c r="E4113" t="s">
        <v>270</v>
      </c>
      <c r="F4113" t="s">
        <v>389</v>
      </c>
      <c r="G4113" s="8" t="s">
        <v>390</v>
      </c>
      <c r="H4113" t="s">
        <v>391</v>
      </c>
      <c r="I4113" s="7">
        <v>0</v>
      </c>
      <c r="L4113" s="7">
        <v>2389556713</v>
      </c>
      <c r="M4113" t="s">
        <v>458</v>
      </c>
    </row>
    <row r="4114" spans="1:13" x14ac:dyDescent="0.25">
      <c r="A4114" t="s">
        <v>754</v>
      </c>
      <c r="B4114" t="s">
        <v>487</v>
      </c>
      <c r="C4114" t="s">
        <v>207</v>
      </c>
      <c r="D4114" t="s">
        <v>209</v>
      </c>
      <c r="E4114" t="s">
        <v>270</v>
      </c>
      <c r="F4114" t="s">
        <v>389</v>
      </c>
      <c r="G4114" s="8" t="s">
        <v>390</v>
      </c>
      <c r="H4114" t="s">
        <v>391</v>
      </c>
      <c r="I4114" s="7">
        <v>0</v>
      </c>
      <c r="L4114" s="7">
        <v>5701620841</v>
      </c>
      <c r="M4114" t="s">
        <v>458</v>
      </c>
    </row>
    <row r="4115" spans="1:13" x14ac:dyDescent="0.25">
      <c r="A4115" t="s">
        <v>755</v>
      </c>
      <c r="B4115" t="s">
        <v>487</v>
      </c>
      <c r="C4115" t="s">
        <v>207</v>
      </c>
      <c r="D4115" t="s">
        <v>210</v>
      </c>
      <c r="E4115" t="s">
        <v>270</v>
      </c>
      <c r="F4115" t="s">
        <v>389</v>
      </c>
      <c r="G4115" s="8" t="s">
        <v>390</v>
      </c>
      <c r="H4115" t="s">
        <v>391</v>
      </c>
      <c r="I4115" s="7">
        <v>0</v>
      </c>
      <c r="L4115" s="7">
        <v>326696832</v>
      </c>
      <c r="M4115" t="s">
        <v>458</v>
      </c>
    </row>
    <row r="4116" spans="1:13" x14ac:dyDescent="0.25">
      <c r="A4116" t="s">
        <v>756</v>
      </c>
      <c r="B4116" t="s">
        <v>487</v>
      </c>
      <c r="C4116" t="s">
        <v>207</v>
      </c>
      <c r="D4116" t="s">
        <v>211</v>
      </c>
      <c r="E4116" t="s">
        <v>269</v>
      </c>
      <c r="F4116" t="s">
        <v>389</v>
      </c>
      <c r="G4116" s="8" t="s">
        <v>390</v>
      </c>
      <c r="H4116" t="s">
        <v>391</v>
      </c>
      <c r="I4116" s="7">
        <v>2.5299999999999998</v>
      </c>
      <c r="L4116" s="7">
        <v>370042694916</v>
      </c>
      <c r="M4116" t="s">
        <v>458</v>
      </c>
    </row>
    <row r="4117" spans="1:13" x14ac:dyDescent="0.25">
      <c r="A4117" t="s">
        <v>757</v>
      </c>
      <c r="B4117" t="s">
        <v>487</v>
      </c>
      <c r="C4117" t="s">
        <v>207</v>
      </c>
      <c r="D4117" t="s">
        <v>385</v>
      </c>
      <c r="E4117" t="s">
        <v>270</v>
      </c>
      <c r="F4117" t="s">
        <v>389</v>
      </c>
      <c r="G4117" s="8" t="s">
        <v>390</v>
      </c>
      <c r="H4117" t="s">
        <v>391</v>
      </c>
      <c r="I4117" s="7">
        <v>0</v>
      </c>
      <c r="L4117" s="7">
        <v>777116048</v>
      </c>
      <c r="M4117" t="s">
        <v>458</v>
      </c>
    </row>
    <row r="4118" spans="1:13" x14ac:dyDescent="0.25">
      <c r="A4118" t="s">
        <v>664</v>
      </c>
      <c r="B4118" t="s">
        <v>468</v>
      </c>
      <c r="C4118" t="s">
        <v>0</v>
      </c>
      <c r="D4118" t="s">
        <v>199</v>
      </c>
      <c r="E4118" t="s">
        <v>269</v>
      </c>
      <c r="F4118" t="s">
        <v>386</v>
      </c>
      <c r="G4118" s="8" t="s">
        <v>387</v>
      </c>
      <c r="H4118" t="s">
        <v>388</v>
      </c>
      <c r="I4118" s="7">
        <v>-4</v>
      </c>
      <c r="L4118" s="7">
        <v>195045422077</v>
      </c>
      <c r="M4118" t="s">
        <v>458</v>
      </c>
    </row>
    <row r="4119" spans="1:13" x14ac:dyDescent="0.25">
      <c r="A4119" t="s">
        <v>672</v>
      </c>
      <c r="B4119" t="s">
        <v>470</v>
      </c>
      <c r="C4119" t="s">
        <v>292</v>
      </c>
      <c r="D4119" t="s">
        <v>307</v>
      </c>
      <c r="E4119" t="s">
        <v>270</v>
      </c>
      <c r="F4119" t="s">
        <v>386</v>
      </c>
      <c r="G4119" s="8" t="s">
        <v>387</v>
      </c>
      <c r="H4119" t="s">
        <v>388</v>
      </c>
      <c r="I4119" s="7">
        <v>0</v>
      </c>
      <c r="L4119" s="7">
        <v>9764336905</v>
      </c>
      <c r="M4119" t="s">
        <v>458</v>
      </c>
    </row>
    <row r="4120" spans="1:13" x14ac:dyDescent="0.25">
      <c r="A4120" t="s">
        <v>673</v>
      </c>
      <c r="B4120" t="s">
        <v>470</v>
      </c>
      <c r="C4120" t="s">
        <v>292</v>
      </c>
      <c r="D4120" t="s">
        <v>206</v>
      </c>
      <c r="E4120" t="s">
        <v>270</v>
      </c>
      <c r="F4120" t="s">
        <v>386</v>
      </c>
      <c r="G4120" s="8" t="s">
        <v>387</v>
      </c>
      <c r="H4120" t="s">
        <v>388</v>
      </c>
      <c r="I4120" s="7">
        <v>0</v>
      </c>
      <c r="L4120" s="7">
        <v>5411649516</v>
      </c>
      <c r="M4120" t="s">
        <v>458</v>
      </c>
    </row>
    <row r="4121" spans="1:13" x14ac:dyDescent="0.25">
      <c r="A4121" t="s">
        <v>674</v>
      </c>
      <c r="B4121" t="s">
        <v>470</v>
      </c>
      <c r="C4121" t="s">
        <v>292</v>
      </c>
      <c r="D4121" t="s">
        <v>203</v>
      </c>
      <c r="E4121" t="s">
        <v>269</v>
      </c>
      <c r="F4121" t="s">
        <v>386</v>
      </c>
      <c r="G4121" s="8" t="s">
        <v>387</v>
      </c>
      <c r="H4121" t="s">
        <v>388</v>
      </c>
      <c r="I4121" s="7">
        <v>-10.6</v>
      </c>
      <c r="L4121" s="7">
        <v>599483569520</v>
      </c>
      <c r="M4121" t="s">
        <v>458</v>
      </c>
    </row>
    <row r="4122" spans="1:13" x14ac:dyDescent="0.25">
      <c r="A4122" t="s">
        <v>675</v>
      </c>
      <c r="B4122" t="s">
        <v>470</v>
      </c>
      <c r="C4122" t="s">
        <v>292</v>
      </c>
      <c r="D4122" t="s">
        <v>306</v>
      </c>
      <c r="E4122" t="s">
        <v>270</v>
      </c>
      <c r="F4122" t="s">
        <v>386</v>
      </c>
      <c r="G4122" s="8" t="s">
        <v>387</v>
      </c>
      <c r="H4122" t="s">
        <v>388</v>
      </c>
      <c r="I4122" s="7">
        <v>0</v>
      </c>
      <c r="L4122" s="7">
        <v>9122399685</v>
      </c>
      <c r="M4122" t="s">
        <v>458</v>
      </c>
    </row>
    <row r="4123" spans="1:13" x14ac:dyDescent="0.25">
      <c r="A4123" t="s">
        <v>676</v>
      </c>
      <c r="B4123" t="s">
        <v>331</v>
      </c>
      <c r="C4123" t="s">
        <v>215</v>
      </c>
      <c r="D4123" t="s">
        <v>251</v>
      </c>
      <c r="E4123" t="s">
        <v>269</v>
      </c>
      <c r="F4123" t="s">
        <v>386</v>
      </c>
      <c r="G4123" s="8" t="s">
        <v>387</v>
      </c>
      <c r="H4123" t="s">
        <v>388</v>
      </c>
      <c r="I4123" s="7">
        <v>7.2</v>
      </c>
      <c r="L4123" s="7">
        <v>310261377494</v>
      </c>
      <c r="M4123" t="s">
        <v>458</v>
      </c>
    </row>
    <row r="4124" spans="1:13" x14ac:dyDescent="0.25">
      <c r="A4124" t="s">
        <v>677</v>
      </c>
      <c r="B4124" t="s">
        <v>331</v>
      </c>
      <c r="C4124" t="s">
        <v>215</v>
      </c>
      <c r="D4124" t="s">
        <v>216</v>
      </c>
      <c r="E4124" t="s">
        <v>269</v>
      </c>
      <c r="F4124" t="s">
        <v>386</v>
      </c>
      <c r="G4124" s="8" t="s">
        <v>387</v>
      </c>
      <c r="H4124" t="s">
        <v>388</v>
      </c>
      <c r="I4124" s="7">
        <v>-79</v>
      </c>
      <c r="L4124" s="7">
        <v>15226914126</v>
      </c>
      <c r="M4124" t="s">
        <v>458</v>
      </c>
    </row>
    <row r="4125" spans="1:13" x14ac:dyDescent="0.25">
      <c r="A4125" t="s">
        <v>678</v>
      </c>
      <c r="B4125" t="s">
        <v>331</v>
      </c>
      <c r="C4125" t="s">
        <v>215</v>
      </c>
      <c r="D4125" t="s">
        <v>217</v>
      </c>
      <c r="E4125" t="s">
        <v>269</v>
      </c>
      <c r="F4125" t="s">
        <v>386</v>
      </c>
      <c r="G4125" s="8" t="s">
        <v>387</v>
      </c>
      <c r="H4125" t="s">
        <v>388</v>
      </c>
      <c r="I4125" s="7">
        <v>1</v>
      </c>
      <c r="L4125" s="7">
        <v>67671087956</v>
      </c>
      <c r="M4125" t="s">
        <v>458</v>
      </c>
    </row>
    <row r="4126" spans="1:13" x14ac:dyDescent="0.25">
      <c r="A4126" t="s">
        <v>679</v>
      </c>
      <c r="B4126" t="s">
        <v>333</v>
      </c>
      <c r="C4126" t="s">
        <v>533</v>
      </c>
      <c r="D4126" t="s">
        <v>203</v>
      </c>
      <c r="E4126" t="s">
        <v>269</v>
      </c>
      <c r="F4126" t="s">
        <v>386</v>
      </c>
      <c r="G4126" s="8" t="s">
        <v>387</v>
      </c>
      <c r="H4126" t="s">
        <v>388</v>
      </c>
      <c r="I4126" s="7">
        <v>-10.6</v>
      </c>
      <c r="L4126" s="7">
        <v>60695593000</v>
      </c>
      <c r="M4126" t="s">
        <v>458</v>
      </c>
    </row>
    <row r="4127" spans="1:13" x14ac:dyDescent="0.25">
      <c r="A4127" t="s">
        <v>680</v>
      </c>
      <c r="B4127" t="s">
        <v>471</v>
      </c>
      <c r="C4127" t="s">
        <v>219</v>
      </c>
      <c r="D4127" t="s">
        <v>203</v>
      </c>
      <c r="E4127" t="s">
        <v>269</v>
      </c>
      <c r="F4127" t="s">
        <v>386</v>
      </c>
      <c r="G4127" s="8" t="s">
        <v>387</v>
      </c>
      <c r="H4127" t="s">
        <v>388</v>
      </c>
      <c r="I4127" s="7">
        <v>-7.27</v>
      </c>
      <c r="L4127" s="7">
        <v>278736778404</v>
      </c>
      <c r="M4127" t="s">
        <v>458</v>
      </c>
    </row>
    <row r="4128" spans="1:13" x14ac:dyDescent="0.25">
      <c r="A4128" t="s">
        <v>683</v>
      </c>
      <c r="B4128" t="s">
        <v>472</v>
      </c>
      <c r="C4128" t="s">
        <v>220</v>
      </c>
      <c r="D4128" t="s">
        <v>221</v>
      </c>
      <c r="E4128" t="s">
        <v>270</v>
      </c>
      <c r="F4128" t="s">
        <v>386</v>
      </c>
      <c r="G4128" s="8" t="s">
        <v>387</v>
      </c>
      <c r="H4128" t="s">
        <v>388</v>
      </c>
      <c r="I4128" s="7">
        <v>0</v>
      </c>
      <c r="L4128" s="7">
        <v>210379447000</v>
      </c>
      <c r="M4128" t="s">
        <v>458</v>
      </c>
    </row>
    <row r="4129" spans="1:13" x14ac:dyDescent="0.25">
      <c r="A4129" t="s">
        <v>684</v>
      </c>
      <c r="B4129" t="s">
        <v>472</v>
      </c>
      <c r="C4129" t="s">
        <v>220</v>
      </c>
      <c r="D4129" t="s">
        <v>222</v>
      </c>
      <c r="E4129" t="s">
        <v>270</v>
      </c>
      <c r="F4129" t="s">
        <v>386</v>
      </c>
      <c r="G4129" s="8" t="s">
        <v>387</v>
      </c>
      <c r="H4129" t="s">
        <v>388</v>
      </c>
      <c r="I4129" s="7">
        <v>0</v>
      </c>
      <c r="L4129" s="7">
        <v>35195197000</v>
      </c>
      <c r="M4129" t="s">
        <v>458</v>
      </c>
    </row>
    <row r="4130" spans="1:13" x14ac:dyDescent="0.25">
      <c r="A4130" t="s">
        <v>685</v>
      </c>
      <c r="B4130" t="s">
        <v>472</v>
      </c>
      <c r="C4130" t="s">
        <v>220</v>
      </c>
      <c r="D4130" t="s">
        <v>223</v>
      </c>
      <c r="E4130" t="s">
        <v>270</v>
      </c>
      <c r="F4130" t="s">
        <v>386</v>
      </c>
      <c r="G4130" s="8" t="s">
        <v>387</v>
      </c>
      <c r="H4130" t="s">
        <v>388</v>
      </c>
      <c r="I4130" s="7">
        <v>0</v>
      </c>
      <c r="L4130" s="7">
        <v>54187851000</v>
      </c>
      <c r="M4130" t="s">
        <v>458</v>
      </c>
    </row>
    <row r="4131" spans="1:13" x14ac:dyDescent="0.25">
      <c r="A4131" t="s">
        <v>686</v>
      </c>
      <c r="B4131" t="s">
        <v>472</v>
      </c>
      <c r="C4131" t="s">
        <v>220</v>
      </c>
      <c r="D4131" t="s">
        <v>224</v>
      </c>
      <c r="E4131" t="s">
        <v>270</v>
      </c>
      <c r="F4131" t="s">
        <v>386</v>
      </c>
      <c r="G4131" s="8" t="s">
        <v>387</v>
      </c>
      <c r="H4131" t="s">
        <v>388</v>
      </c>
      <c r="I4131" s="7">
        <v>0</v>
      </c>
      <c r="L4131" s="7">
        <v>3835522000</v>
      </c>
      <c r="M4131" t="s">
        <v>458</v>
      </c>
    </row>
    <row r="4132" spans="1:13" x14ac:dyDescent="0.25">
      <c r="A4132" t="s">
        <v>687</v>
      </c>
      <c r="B4132" t="s">
        <v>472</v>
      </c>
      <c r="C4132" t="s">
        <v>220</v>
      </c>
      <c r="D4132" t="s">
        <v>305</v>
      </c>
      <c r="E4132" t="s">
        <v>270</v>
      </c>
      <c r="F4132" t="s">
        <v>386</v>
      </c>
      <c r="G4132" s="8" t="s">
        <v>387</v>
      </c>
      <c r="H4132" t="s">
        <v>388</v>
      </c>
      <c r="I4132" s="7">
        <v>0</v>
      </c>
      <c r="L4132" s="7">
        <v>0</v>
      </c>
      <c r="M4132" t="s">
        <v>458</v>
      </c>
    </row>
    <row r="4133" spans="1:13" x14ac:dyDescent="0.25">
      <c r="A4133" t="s">
        <v>688</v>
      </c>
      <c r="B4133" t="s">
        <v>472</v>
      </c>
      <c r="C4133" t="s">
        <v>220</v>
      </c>
      <c r="D4133" t="s">
        <v>203</v>
      </c>
      <c r="E4133" t="s">
        <v>269</v>
      </c>
      <c r="F4133" t="s">
        <v>386</v>
      </c>
      <c r="G4133" s="8" t="s">
        <v>387</v>
      </c>
      <c r="H4133" t="s">
        <v>388</v>
      </c>
      <c r="I4133" s="7">
        <v>-8.75</v>
      </c>
      <c r="L4133" s="7">
        <v>150910896000</v>
      </c>
      <c r="M4133" t="s">
        <v>458</v>
      </c>
    </row>
    <row r="4134" spans="1:13" x14ac:dyDescent="0.25">
      <c r="A4134" t="s">
        <v>689</v>
      </c>
      <c r="B4134" t="s">
        <v>473</v>
      </c>
      <c r="C4134" t="s">
        <v>225</v>
      </c>
      <c r="D4134" t="s">
        <v>366</v>
      </c>
      <c r="E4134" t="s">
        <v>270</v>
      </c>
      <c r="F4134" t="s">
        <v>386</v>
      </c>
      <c r="G4134" s="8" t="s">
        <v>387</v>
      </c>
      <c r="H4134" t="s">
        <v>388</v>
      </c>
      <c r="I4134" s="7">
        <v>0</v>
      </c>
      <c r="L4134" s="7">
        <v>3439632410</v>
      </c>
      <c r="M4134" t="s">
        <v>458</v>
      </c>
    </row>
    <row r="4135" spans="1:13" x14ac:dyDescent="0.25">
      <c r="A4135" t="s">
        <v>690</v>
      </c>
      <c r="B4135" t="s">
        <v>473</v>
      </c>
      <c r="C4135" t="s">
        <v>225</v>
      </c>
      <c r="D4135" t="s">
        <v>367</v>
      </c>
      <c r="E4135" t="s">
        <v>270</v>
      </c>
      <c r="F4135" s="8" t="s">
        <v>386</v>
      </c>
      <c r="G4135" s="8" t="s">
        <v>387</v>
      </c>
      <c r="H4135" t="s">
        <v>388</v>
      </c>
      <c r="I4135" s="7">
        <v>0</v>
      </c>
      <c r="L4135" s="7">
        <v>3601903742</v>
      </c>
      <c r="M4135" t="s">
        <v>458</v>
      </c>
    </row>
    <row r="4136" spans="1:13" x14ac:dyDescent="0.25">
      <c r="A4136" t="s">
        <v>691</v>
      </c>
      <c r="B4136" t="s">
        <v>473</v>
      </c>
      <c r="C4136" t="s">
        <v>225</v>
      </c>
      <c r="D4136" t="s">
        <v>373</v>
      </c>
      <c r="E4136" t="s">
        <v>270</v>
      </c>
      <c r="F4136" s="8" t="s">
        <v>386</v>
      </c>
      <c r="G4136" s="8" t="s">
        <v>387</v>
      </c>
      <c r="H4136" t="s">
        <v>388</v>
      </c>
      <c r="I4136" s="7">
        <v>0</v>
      </c>
      <c r="L4136" s="7">
        <v>2032897322</v>
      </c>
      <c r="M4136" t="s">
        <v>458</v>
      </c>
    </row>
    <row r="4137" spans="1:13" x14ac:dyDescent="0.25">
      <c r="A4137" t="s">
        <v>692</v>
      </c>
      <c r="B4137" t="s">
        <v>473</v>
      </c>
      <c r="C4137" t="s">
        <v>225</v>
      </c>
      <c r="D4137" t="s">
        <v>203</v>
      </c>
      <c r="E4137" t="s">
        <v>269</v>
      </c>
      <c r="F4137" s="8" t="s">
        <v>386</v>
      </c>
      <c r="G4137" s="8" t="s">
        <v>387</v>
      </c>
      <c r="H4137" t="s">
        <v>388</v>
      </c>
      <c r="I4137" s="7">
        <v>-6.32</v>
      </c>
      <c r="L4137" s="7">
        <v>983182712065</v>
      </c>
      <c r="M4137" t="s">
        <v>458</v>
      </c>
    </row>
    <row r="4138" spans="1:13" x14ac:dyDescent="0.25">
      <c r="A4138" t="s">
        <v>703</v>
      </c>
      <c r="B4138" t="s">
        <v>475</v>
      </c>
      <c r="C4138" t="s">
        <v>236</v>
      </c>
      <c r="D4138" t="s">
        <v>628</v>
      </c>
      <c r="E4138" t="s">
        <v>270</v>
      </c>
      <c r="F4138" t="s">
        <v>386</v>
      </c>
      <c r="G4138" s="8" t="s">
        <v>387</v>
      </c>
      <c r="H4138" t="s">
        <v>388</v>
      </c>
      <c r="I4138" s="7">
        <v>0</v>
      </c>
      <c r="L4138" s="7">
        <v>33391986272</v>
      </c>
      <c r="M4138" t="s">
        <v>458</v>
      </c>
    </row>
    <row r="4139" spans="1:13" x14ac:dyDescent="0.25">
      <c r="A4139" t="s">
        <v>704</v>
      </c>
      <c r="B4139" t="s">
        <v>475</v>
      </c>
      <c r="C4139" t="s">
        <v>236</v>
      </c>
      <c r="D4139" t="s">
        <v>629</v>
      </c>
      <c r="E4139" t="s">
        <v>270</v>
      </c>
      <c r="F4139" t="s">
        <v>386</v>
      </c>
      <c r="G4139" s="8" t="s">
        <v>387</v>
      </c>
      <c r="H4139" t="s">
        <v>388</v>
      </c>
      <c r="I4139" s="7">
        <v>0</v>
      </c>
      <c r="L4139" s="7">
        <v>28433897982</v>
      </c>
      <c r="M4139" t="s">
        <v>458</v>
      </c>
    </row>
    <row r="4140" spans="1:13" x14ac:dyDescent="0.25">
      <c r="A4140" t="s">
        <v>705</v>
      </c>
      <c r="B4140" t="s">
        <v>475</v>
      </c>
      <c r="C4140" t="s">
        <v>236</v>
      </c>
      <c r="D4140" t="s">
        <v>630</v>
      </c>
      <c r="E4140" t="s">
        <v>270</v>
      </c>
      <c r="F4140" t="s">
        <v>386</v>
      </c>
      <c r="G4140" s="8" t="s">
        <v>387</v>
      </c>
      <c r="H4140" t="s">
        <v>388</v>
      </c>
      <c r="I4140" s="7">
        <v>0</v>
      </c>
      <c r="L4140" s="7">
        <v>41655996484</v>
      </c>
      <c r="M4140" t="s">
        <v>458</v>
      </c>
    </row>
    <row r="4141" spans="1:13" x14ac:dyDescent="0.25">
      <c r="A4141" t="s">
        <v>706</v>
      </c>
      <c r="B4141" t="s">
        <v>475</v>
      </c>
      <c r="C4141" t="s">
        <v>236</v>
      </c>
      <c r="D4141" t="s">
        <v>631</v>
      </c>
      <c r="E4141" t="s">
        <v>270</v>
      </c>
      <c r="F4141" t="s">
        <v>386</v>
      </c>
      <c r="G4141" s="8" t="s">
        <v>387</v>
      </c>
      <c r="H4141" t="s">
        <v>388</v>
      </c>
      <c r="I4141" s="7">
        <v>0</v>
      </c>
      <c r="L4141" s="7">
        <v>17683096128</v>
      </c>
      <c r="M4141" t="s">
        <v>458</v>
      </c>
    </row>
    <row r="4142" spans="1:13" x14ac:dyDescent="0.25">
      <c r="A4142" t="s">
        <v>707</v>
      </c>
      <c r="B4142" t="s">
        <v>475</v>
      </c>
      <c r="C4142" t="s">
        <v>236</v>
      </c>
      <c r="D4142" t="s">
        <v>632</v>
      </c>
      <c r="E4142" t="s">
        <v>269</v>
      </c>
      <c r="F4142" t="s">
        <v>386</v>
      </c>
      <c r="G4142" s="8" t="s">
        <v>387</v>
      </c>
      <c r="H4142" t="s">
        <v>388</v>
      </c>
      <c r="I4142" s="7">
        <v>-12.5</v>
      </c>
      <c r="L4142" s="7">
        <v>38791266538</v>
      </c>
      <c r="M4142" t="s">
        <v>458</v>
      </c>
    </row>
    <row r="4143" spans="1:13" x14ac:dyDescent="0.25">
      <c r="A4143" t="s">
        <v>718</v>
      </c>
      <c r="B4143" t="s">
        <v>246</v>
      </c>
      <c r="C4143" t="s">
        <v>246</v>
      </c>
      <c r="D4143" t="s">
        <v>203</v>
      </c>
      <c r="E4143" t="s">
        <v>269</v>
      </c>
      <c r="F4143" t="s">
        <v>386</v>
      </c>
      <c r="G4143" s="8" t="s">
        <v>387</v>
      </c>
      <c r="H4143" t="s">
        <v>388</v>
      </c>
      <c r="I4143" s="7">
        <v>-11.2</v>
      </c>
      <c r="L4143" s="7">
        <v>42773601120</v>
      </c>
      <c r="M4143" t="s">
        <v>458</v>
      </c>
    </row>
    <row r="4144" spans="1:13" x14ac:dyDescent="0.25">
      <c r="A4144" t="s">
        <v>719</v>
      </c>
      <c r="B4144" t="s">
        <v>478</v>
      </c>
      <c r="C4144" t="s">
        <v>244</v>
      </c>
      <c r="D4144" t="s">
        <v>245</v>
      </c>
      <c r="E4144" t="s">
        <v>269</v>
      </c>
      <c r="F4144" t="s">
        <v>386</v>
      </c>
      <c r="G4144" s="8" t="s">
        <v>387</v>
      </c>
      <c r="H4144" t="s">
        <v>388</v>
      </c>
      <c r="I4144" s="7">
        <v>-14.48</v>
      </c>
      <c r="L4144" s="7">
        <v>69558139000</v>
      </c>
      <c r="M4144" t="s">
        <v>458</v>
      </c>
    </row>
    <row r="4145" spans="1:13" x14ac:dyDescent="0.25">
      <c r="A4145" t="s">
        <v>720</v>
      </c>
      <c r="B4145" t="s">
        <v>478</v>
      </c>
      <c r="C4145" t="s">
        <v>244</v>
      </c>
      <c r="D4145" t="s">
        <v>460</v>
      </c>
      <c r="E4145" t="s">
        <v>269</v>
      </c>
      <c r="F4145" t="s">
        <v>386</v>
      </c>
      <c r="G4145" s="8" t="s">
        <v>387</v>
      </c>
      <c r="H4145" t="s">
        <v>388</v>
      </c>
      <c r="I4145" s="7">
        <v>-2.15</v>
      </c>
      <c r="L4145" s="7">
        <v>40918920000</v>
      </c>
      <c r="M4145" t="s">
        <v>458</v>
      </c>
    </row>
    <row r="4146" spans="1:13" x14ac:dyDescent="0.25">
      <c r="A4146" t="s">
        <v>721</v>
      </c>
      <c r="B4146" t="s">
        <v>479</v>
      </c>
      <c r="C4146" t="s">
        <v>247</v>
      </c>
      <c r="D4146" t="s">
        <v>203</v>
      </c>
      <c r="E4146" t="s">
        <v>269</v>
      </c>
      <c r="F4146" t="s">
        <v>386</v>
      </c>
      <c r="G4146" s="8" t="s">
        <v>387</v>
      </c>
      <c r="H4146" t="s">
        <v>388</v>
      </c>
      <c r="I4146" s="7">
        <v>-8.2200000000000006</v>
      </c>
      <c r="L4146" s="7">
        <v>20401799000</v>
      </c>
      <c r="M4146" t="s">
        <v>458</v>
      </c>
    </row>
    <row r="4147" spans="1:13" x14ac:dyDescent="0.25">
      <c r="A4147" t="s">
        <v>722</v>
      </c>
      <c r="B4147" t="s">
        <v>480</v>
      </c>
      <c r="C4147" t="s">
        <v>268</v>
      </c>
      <c r="D4147" t="s">
        <v>203</v>
      </c>
      <c r="E4147" t="s">
        <v>269</v>
      </c>
      <c r="F4147" t="s">
        <v>386</v>
      </c>
      <c r="G4147" s="8" t="s">
        <v>387</v>
      </c>
      <c r="H4147" t="s">
        <v>388</v>
      </c>
      <c r="I4147" s="7">
        <v>-43.5</v>
      </c>
      <c r="L4147" s="7">
        <v>14029578005</v>
      </c>
      <c r="M4147" t="s">
        <v>458</v>
      </c>
    </row>
    <row r="4148" spans="1:13" x14ac:dyDescent="0.25">
      <c r="A4148" t="s">
        <v>723</v>
      </c>
      <c r="B4148" t="s">
        <v>481</v>
      </c>
      <c r="C4148" t="s">
        <v>248</v>
      </c>
      <c r="D4148" t="s">
        <v>203</v>
      </c>
      <c r="E4148" t="s">
        <v>269</v>
      </c>
      <c r="F4148" t="s">
        <v>386</v>
      </c>
      <c r="G4148" s="8" t="s">
        <v>387</v>
      </c>
      <c r="H4148" t="s">
        <v>388</v>
      </c>
      <c r="I4148" s="7">
        <v>-1.39</v>
      </c>
      <c r="L4148" s="7">
        <v>24360197000</v>
      </c>
      <c r="M4148" t="s">
        <v>458</v>
      </c>
    </row>
    <row r="4149" spans="1:13" x14ac:dyDescent="0.25">
      <c r="A4149" t="s">
        <v>724</v>
      </c>
      <c r="B4149" t="s">
        <v>482</v>
      </c>
      <c r="C4149" t="s">
        <v>249</v>
      </c>
      <c r="D4149" t="s">
        <v>203</v>
      </c>
      <c r="E4149" t="s">
        <v>269</v>
      </c>
      <c r="F4149" t="s">
        <v>386</v>
      </c>
      <c r="G4149" s="8" t="s">
        <v>387</v>
      </c>
      <c r="H4149" t="s">
        <v>388</v>
      </c>
      <c r="I4149" s="7">
        <v>-29.6</v>
      </c>
      <c r="L4149" s="7">
        <v>91622025169</v>
      </c>
      <c r="M4149" t="s">
        <v>458</v>
      </c>
    </row>
    <row r="4150" spans="1:13" x14ac:dyDescent="0.25">
      <c r="A4150" t="s">
        <v>725</v>
      </c>
      <c r="B4150" t="s">
        <v>330</v>
      </c>
      <c r="C4150" t="s">
        <v>250</v>
      </c>
      <c r="D4150" t="s">
        <v>252</v>
      </c>
      <c r="E4150" t="s">
        <v>270</v>
      </c>
      <c r="F4150" t="s">
        <v>386</v>
      </c>
      <c r="G4150" s="8" t="s">
        <v>387</v>
      </c>
      <c r="H4150" t="s">
        <v>388</v>
      </c>
      <c r="I4150" s="7">
        <v>0</v>
      </c>
      <c r="L4150" s="7">
        <v>10772268571</v>
      </c>
      <c r="M4150" t="s">
        <v>458</v>
      </c>
    </row>
    <row r="4151" spans="1:13" x14ac:dyDescent="0.25">
      <c r="A4151" t="s">
        <v>726</v>
      </c>
      <c r="B4151" t="s">
        <v>330</v>
      </c>
      <c r="C4151" t="s">
        <v>250</v>
      </c>
      <c r="D4151" t="s">
        <v>253</v>
      </c>
      <c r="E4151" t="s">
        <v>270</v>
      </c>
      <c r="F4151" t="s">
        <v>386</v>
      </c>
      <c r="G4151" s="8" t="s">
        <v>387</v>
      </c>
      <c r="H4151" t="s">
        <v>388</v>
      </c>
      <c r="I4151" s="7">
        <v>0</v>
      </c>
      <c r="L4151" s="7">
        <v>3480752374</v>
      </c>
      <c r="M4151" t="s">
        <v>458</v>
      </c>
    </row>
    <row r="4152" spans="1:13" x14ac:dyDescent="0.25">
      <c r="A4152" t="s">
        <v>727</v>
      </c>
      <c r="B4152" t="s">
        <v>330</v>
      </c>
      <c r="C4152" t="s">
        <v>250</v>
      </c>
      <c r="D4152" t="s">
        <v>254</v>
      </c>
      <c r="E4152" t="s">
        <v>270</v>
      </c>
      <c r="F4152" t="s">
        <v>386</v>
      </c>
      <c r="G4152" s="8" t="s">
        <v>387</v>
      </c>
      <c r="H4152" t="s">
        <v>388</v>
      </c>
      <c r="I4152" s="7">
        <v>0</v>
      </c>
      <c r="L4152" s="7">
        <v>13604302435</v>
      </c>
      <c r="M4152" t="s">
        <v>458</v>
      </c>
    </row>
    <row r="4153" spans="1:13" x14ac:dyDescent="0.25">
      <c r="A4153" t="s">
        <v>728</v>
      </c>
      <c r="B4153" t="s">
        <v>330</v>
      </c>
      <c r="C4153" t="s">
        <v>250</v>
      </c>
      <c r="D4153" t="s">
        <v>633</v>
      </c>
      <c r="E4153" t="s">
        <v>269</v>
      </c>
      <c r="F4153" t="s">
        <v>386</v>
      </c>
      <c r="G4153" s="8" t="s">
        <v>387</v>
      </c>
      <c r="H4153" t="s">
        <v>388</v>
      </c>
      <c r="I4153" s="7">
        <v>12.47</v>
      </c>
      <c r="L4153" s="7">
        <v>1140113184125</v>
      </c>
      <c r="M4153" t="s">
        <v>458</v>
      </c>
    </row>
    <row r="4154" spans="1:13" x14ac:dyDescent="0.25">
      <c r="A4154" t="s">
        <v>729</v>
      </c>
      <c r="B4154" t="s">
        <v>330</v>
      </c>
      <c r="C4154" t="s">
        <v>250</v>
      </c>
      <c r="D4154" t="s">
        <v>634</v>
      </c>
      <c r="E4154" t="s">
        <v>269</v>
      </c>
      <c r="F4154" t="s">
        <v>386</v>
      </c>
      <c r="G4154" s="8" t="s">
        <v>387</v>
      </c>
      <c r="H4154" t="s">
        <v>388</v>
      </c>
      <c r="I4154" s="7">
        <v>-79.48</v>
      </c>
      <c r="L4154" s="7">
        <v>237174933919</v>
      </c>
      <c r="M4154" t="s">
        <v>458</v>
      </c>
    </row>
    <row r="4155" spans="1:13" x14ac:dyDescent="0.25">
      <c r="A4155" t="s">
        <v>730</v>
      </c>
      <c r="B4155" t="s">
        <v>330</v>
      </c>
      <c r="C4155" t="s">
        <v>250</v>
      </c>
      <c r="D4155" t="s">
        <v>599</v>
      </c>
      <c r="E4155" t="s">
        <v>270</v>
      </c>
      <c r="F4155" t="s">
        <v>386</v>
      </c>
      <c r="G4155" s="8" t="s">
        <v>387</v>
      </c>
      <c r="H4155" t="s">
        <v>388</v>
      </c>
      <c r="I4155" s="7">
        <v>0</v>
      </c>
      <c r="L4155" s="7">
        <v>49186447</v>
      </c>
      <c r="M4155" t="s">
        <v>458</v>
      </c>
    </row>
    <row r="4156" spans="1:13" x14ac:dyDescent="0.25">
      <c r="A4156" t="s">
        <v>731</v>
      </c>
      <c r="B4156" t="s">
        <v>483</v>
      </c>
      <c r="C4156" t="s">
        <v>255</v>
      </c>
      <c r="D4156" t="s">
        <v>205</v>
      </c>
      <c r="E4156" t="s">
        <v>270</v>
      </c>
      <c r="F4156" t="s">
        <v>386</v>
      </c>
      <c r="G4156" s="8" t="s">
        <v>387</v>
      </c>
      <c r="H4156" t="s">
        <v>388</v>
      </c>
      <c r="I4156" s="7">
        <v>0</v>
      </c>
      <c r="L4156" s="7">
        <v>6917962126</v>
      </c>
      <c r="M4156" t="s">
        <v>458</v>
      </c>
    </row>
    <row r="4157" spans="1:13" x14ac:dyDescent="0.25">
      <c r="A4157" t="s">
        <v>732</v>
      </c>
      <c r="B4157" t="s">
        <v>483</v>
      </c>
      <c r="C4157" t="s">
        <v>255</v>
      </c>
      <c r="D4157" t="s">
        <v>203</v>
      </c>
      <c r="E4157" t="s">
        <v>269</v>
      </c>
      <c r="F4157" t="s">
        <v>386</v>
      </c>
      <c r="G4157" s="8" t="s">
        <v>387</v>
      </c>
      <c r="H4157" t="s">
        <v>388</v>
      </c>
      <c r="I4157" s="7">
        <v>-10</v>
      </c>
      <c r="L4157" s="7">
        <v>2428869723</v>
      </c>
      <c r="M4157" t="s">
        <v>458</v>
      </c>
    </row>
    <row r="4158" spans="1:13" x14ac:dyDescent="0.25">
      <c r="A4158" t="s">
        <v>733</v>
      </c>
      <c r="B4158" t="s">
        <v>636</v>
      </c>
      <c r="C4158" t="s">
        <v>635</v>
      </c>
      <c r="D4158" t="s">
        <v>304</v>
      </c>
      <c r="E4158" t="s">
        <v>270</v>
      </c>
      <c r="F4158" t="s">
        <v>386</v>
      </c>
      <c r="G4158" s="8" t="s">
        <v>387</v>
      </c>
      <c r="H4158" t="s">
        <v>388</v>
      </c>
      <c r="I4158" s="7">
        <v>0</v>
      </c>
      <c r="L4158" s="7">
        <v>4565783313</v>
      </c>
      <c r="M4158" t="s">
        <v>458</v>
      </c>
    </row>
    <row r="4159" spans="1:13" x14ac:dyDescent="0.25">
      <c r="A4159" t="s">
        <v>734</v>
      </c>
      <c r="B4159" t="s">
        <v>636</v>
      </c>
      <c r="C4159" t="s">
        <v>635</v>
      </c>
      <c r="D4159" t="s">
        <v>303</v>
      </c>
      <c r="E4159" t="s">
        <v>270</v>
      </c>
      <c r="F4159" t="s">
        <v>386</v>
      </c>
      <c r="G4159" s="8" t="s">
        <v>387</v>
      </c>
      <c r="H4159" t="s">
        <v>388</v>
      </c>
      <c r="I4159" s="7">
        <v>0</v>
      </c>
      <c r="L4159" s="7">
        <v>3476303006</v>
      </c>
      <c r="M4159" t="s">
        <v>458</v>
      </c>
    </row>
    <row r="4160" spans="1:13" x14ac:dyDescent="0.25">
      <c r="A4160" t="s">
        <v>735</v>
      </c>
      <c r="B4160" t="s">
        <v>636</v>
      </c>
      <c r="C4160" t="s">
        <v>635</v>
      </c>
      <c r="D4160" t="s">
        <v>302</v>
      </c>
      <c r="E4160" t="s">
        <v>270</v>
      </c>
      <c r="F4160" t="s">
        <v>386</v>
      </c>
      <c r="G4160" s="8" t="s">
        <v>387</v>
      </c>
      <c r="H4160" t="s">
        <v>388</v>
      </c>
      <c r="I4160" s="7">
        <v>0</v>
      </c>
      <c r="L4160" s="7">
        <v>2100767205</v>
      </c>
      <c r="M4160" t="s">
        <v>458</v>
      </c>
    </row>
    <row r="4161" spans="1:13" x14ac:dyDescent="0.25">
      <c r="A4161" t="s">
        <v>736</v>
      </c>
      <c r="B4161" t="s">
        <v>636</v>
      </c>
      <c r="C4161" t="s">
        <v>635</v>
      </c>
      <c r="D4161" t="s">
        <v>205</v>
      </c>
      <c r="E4161" t="s">
        <v>270</v>
      </c>
      <c r="F4161" t="s">
        <v>386</v>
      </c>
      <c r="G4161" s="8" t="s">
        <v>387</v>
      </c>
      <c r="H4161" t="s">
        <v>388</v>
      </c>
      <c r="I4161" s="7">
        <v>0</v>
      </c>
      <c r="L4161" s="7">
        <v>20886055390</v>
      </c>
      <c r="M4161" t="s">
        <v>458</v>
      </c>
    </row>
    <row r="4162" spans="1:13" x14ac:dyDescent="0.25">
      <c r="A4162" t="s">
        <v>737</v>
      </c>
      <c r="B4162" t="s">
        <v>636</v>
      </c>
      <c r="C4162" t="s">
        <v>635</v>
      </c>
      <c r="D4162" t="s">
        <v>203</v>
      </c>
      <c r="E4162" t="s">
        <v>269</v>
      </c>
      <c r="F4162" t="s">
        <v>386</v>
      </c>
      <c r="G4162" s="8" t="s">
        <v>387</v>
      </c>
      <c r="H4162" t="s">
        <v>388</v>
      </c>
      <c r="I4162" s="7">
        <v>-8.6</v>
      </c>
      <c r="L4162" s="7">
        <v>1256491994424</v>
      </c>
      <c r="M4162" t="s">
        <v>458</v>
      </c>
    </row>
    <row r="4163" spans="1:13" x14ac:dyDescent="0.25">
      <c r="A4163" t="s">
        <v>738</v>
      </c>
      <c r="B4163" t="s">
        <v>484</v>
      </c>
      <c r="C4163" t="s">
        <v>256</v>
      </c>
      <c r="D4163" t="s">
        <v>208</v>
      </c>
      <c r="E4163" t="s">
        <v>270</v>
      </c>
      <c r="F4163" t="s">
        <v>386</v>
      </c>
      <c r="G4163" s="8" t="s">
        <v>387</v>
      </c>
      <c r="H4163" t="s">
        <v>388</v>
      </c>
      <c r="I4163" s="7">
        <v>0</v>
      </c>
      <c r="L4163" s="7">
        <v>429346911</v>
      </c>
      <c r="M4163" t="s">
        <v>458</v>
      </c>
    </row>
    <row r="4164" spans="1:13" x14ac:dyDescent="0.25">
      <c r="A4164" t="s">
        <v>739</v>
      </c>
      <c r="B4164" t="s">
        <v>484</v>
      </c>
      <c r="C4164" t="s">
        <v>256</v>
      </c>
      <c r="D4164" t="s">
        <v>209</v>
      </c>
      <c r="E4164" t="s">
        <v>270</v>
      </c>
      <c r="F4164" t="s">
        <v>386</v>
      </c>
      <c r="G4164" s="8" t="s">
        <v>387</v>
      </c>
      <c r="H4164" t="s">
        <v>388</v>
      </c>
      <c r="I4164" s="7">
        <v>0</v>
      </c>
      <c r="L4164" s="7">
        <v>630379359</v>
      </c>
      <c r="M4164" t="s">
        <v>458</v>
      </c>
    </row>
    <row r="4165" spans="1:13" x14ac:dyDescent="0.25">
      <c r="A4165" t="s">
        <v>740</v>
      </c>
      <c r="B4165" t="s">
        <v>484</v>
      </c>
      <c r="C4165" t="s">
        <v>256</v>
      </c>
      <c r="D4165" t="s">
        <v>203</v>
      </c>
      <c r="E4165" t="s">
        <v>269</v>
      </c>
      <c r="F4165" t="s">
        <v>386</v>
      </c>
      <c r="G4165" s="8" t="s">
        <v>387</v>
      </c>
      <c r="H4165" t="s">
        <v>388</v>
      </c>
      <c r="I4165" s="7">
        <v>-6.3</v>
      </c>
      <c r="L4165" s="7">
        <v>88224453830</v>
      </c>
      <c r="M4165" t="s">
        <v>458</v>
      </c>
    </row>
    <row r="4166" spans="1:13" x14ac:dyDescent="0.25">
      <c r="A4166" t="s">
        <v>748</v>
      </c>
      <c r="B4166" t="s">
        <v>486</v>
      </c>
      <c r="C4166" t="s">
        <v>262</v>
      </c>
      <c r="D4166" t="s">
        <v>203</v>
      </c>
      <c r="E4166" t="s">
        <v>269</v>
      </c>
      <c r="F4166" t="s">
        <v>386</v>
      </c>
      <c r="G4166" s="8" t="s">
        <v>387</v>
      </c>
      <c r="H4166" t="s">
        <v>388</v>
      </c>
      <c r="I4166" s="7">
        <v>-6.9</v>
      </c>
      <c r="L4166" s="7">
        <v>134097058000</v>
      </c>
      <c r="M4166" t="s">
        <v>458</v>
      </c>
    </row>
    <row r="4167" spans="1:13" x14ac:dyDescent="0.25">
      <c r="A4167" t="s">
        <v>749</v>
      </c>
      <c r="B4167" t="s">
        <v>332</v>
      </c>
      <c r="C4167" t="s">
        <v>266</v>
      </c>
      <c r="D4167" t="s">
        <v>267</v>
      </c>
      <c r="E4167" t="s">
        <v>270</v>
      </c>
      <c r="F4167" t="s">
        <v>386</v>
      </c>
      <c r="G4167" s="8" t="s">
        <v>387</v>
      </c>
      <c r="H4167" t="s">
        <v>388</v>
      </c>
      <c r="I4167" s="7">
        <v>0</v>
      </c>
      <c r="L4167" s="7">
        <v>2421364394</v>
      </c>
      <c r="M4167" t="s">
        <v>458</v>
      </c>
    </row>
    <row r="4168" spans="1:13" x14ac:dyDescent="0.25">
      <c r="A4168" t="s">
        <v>750</v>
      </c>
      <c r="B4168" t="s">
        <v>332</v>
      </c>
      <c r="C4168" t="s">
        <v>266</v>
      </c>
      <c r="D4168" t="s">
        <v>590</v>
      </c>
      <c r="E4168" t="s">
        <v>270</v>
      </c>
      <c r="F4168" t="s">
        <v>386</v>
      </c>
      <c r="G4168" s="8" t="s">
        <v>387</v>
      </c>
      <c r="H4168" t="s">
        <v>388</v>
      </c>
      <c r="I4168" s="7">
        <v>0</v>
      </c>
      <c r="L4168" s="7">
        <v>1946905414</v>
      </c>
      <c r="M4168" t="s">
        <v>458</v>
      </c>
    </row>
    <row r="4169" spans="1:13" x14ac:dyDescent="0.25">
      <c r="A4169" t="s">
        <v>751</v>
      </c>
      <c r="B4169" t="s">
        <v>332</v>
      </c>
      <c r="C4169" t="s">
        <v>266</v>
      </c>
      <c r="D4169" t="s">
        <v>582</v>
      </c>
      <c r="E4169" t="s">
        <v>270</v>
      </c>
      <c r="F4169" t="s">
        <v>386</v>
      </c>
      <c r="G4169" s="8" t="s">
        <v>387</v>
      </c>
      <c r="H4169" t="s">
        <v>388</v>
      </c>
      <c r="I4169" s="7">
        <v>0</v>
      </c>
      <c r="L4169" s="7">
        <v>102527329</v>
      </c>
      <c r="M4169" t="s">
        <v>458</v>
      </c>
    </row>
    <row r="4170" spans="1:13" x14ac:dyDescent="0.25">
      <c r="A4170" t="s">
        <v>752</v>
      </c>
      <c r="B4170" t="s">
        <v>332</v>
      </c>
      <c r="C4170" t="s">
        <v>266</v>
      </c>
      <c r="D4170" t="s">
        <v>203</v>
      </c>
      <c r="E4170" t="s">
        <v>269</v>
      </c>
      <c r="F4170" t="s">
        <v>386</v>
      </c>
      <c r="G4170" s="8" t="s">
        <v>387</v>
      </c>
      <c r="H4170" t="s">
        <v>388</v>
      </c>
      <c r="I4170" s="7">
        <v>-11004452232</v>
      </c>
      <c r="L4170" s="7">
        <v>260926476812</v>
      </c>
      <c r="M4170" t="s">
        <v>458</v>
      </c>
    </row>
    <row r="4171" spans="1:13" x14ac:dyDescent="0.25">
      <c r="A4171" t="s">
        <v>753</v>
      </c>
      <c r="B4171" t="s">
        <v>487</v>
      </c>
      <c r="C4171" t="s">
        <v>207</v>
      </c>
      <c r="D4171" t="s">
        <v>208</v>
      </c>
      <c r="E4171" t="s">
        <v>270</v>
      </c>
      <c r="F4171" t="s">
        <v>386</v>
      </c>
      <c r="G4171" s="8" t="s">
        <v>387</v>
      </c>
      <c r="H4171" t="s">
        <v>388</v>
      </c>
      <c r="I4171" s="7">
        <v>0</v>
      </c>
      <c r="L4171" s="7">
        <v>2389556713</v>
      </c>
      <c r="M4171" t="s">
        <v>458</v>
      </c>
    </row>
    <row r="4172" spans="1:13" x14ac:dyDescent="0.25">
      <c r="A4172" t="s">
        <v>754</v>
      </c>
      <c r="B4172" t="s">
        <v>487</v>
      </c>
      <c r="C4172" t="s">
        <v>207</v>
      </c>
      <c r="D4172" t="s">
        <v>209</v>
      </c>
      <c r="E4172" t="s">
        <v>270</v>
      </c>
      <c r="F4172" t="s">
        <v>386</v>
      </c>
      <c r="G4172" s="8" t="s">
        <v>387</v>
      </c>
      <c r="H4172" t="s">
        <v>388</v>
      </c>
      <c r="I4172" s="7">
        <v>0</v>
      </c>
      <c r="L4172" s="7">
        <v>5701620841</v>
      </c>
      <c r="M4172" t="s">
        <v>458</v>
      </c>
    </row>
    <row r="4173" spans="1:13" x14ac:dyDescent="0.25">
      <c r="A4173" t="s">
        <v>755</v>
      </c>
      <c r="B4173" t="s">
        <v>487</v>
      </c>
      <c r="C4173" t="s">
        <v>207</v>
      </c>
      <c r="D4173" t="s">
        <v>210</v>
      </c>
      <c r="E4173" t="s">
        <v>270</v>
      </c>
      <c r="F4173" t="s">
        <v>386</v>
      </c>
      <c r="G4173" s="8" t="s">
        <v>387</v>
      </c>
      <c r="H4173" t="s">
        <v>388</v>
      </c>
      <c r="I4173" s="7">
        <v>0</v>
      </c>
      <c r="L4173" s="7">
        <v>326696832</v>
      </c>
      <c r="M4173" t="s">
        <v>458</v>
      </c>
    </row>
    <row r="4174" spans="1:13" x14ac:dyDescent="0.25">
      <c r="A4174" t="s">
        <v>756</v>
      </c>
      <c r="B4174" t="s">
        <v>487</v>
      </c>
      <c r="C4174" t="s">
        <v>207</v>
      </c>
      <c r="D4174" t="s">
        <v>211</v>
      </c>
      <c r="E4174" t="s">
        <v>269</v>
      </c>
      <c r="F4174" t="s">
        <v>386</v>
      </c>
      <c r="G4174" s="8" t="s">
        <v>387</v>
      </c>
      <c r="H4174" t="s">
        <v>388</v>
      </c>
      <c r="I4174" s="7">
        <v>4.63</v>
      </c>
      <c r="L4174" s="7">
        <v>370042694916</v>
      </c>
      <c r="M4174" t="s">
        <v>458</v>
      </c>
    </row>
    <row r="4175" spans="1:13" x14ac:dyDescent="0.25">
      <c r="A4175" t="s">
        <v>757</v>
      </c>
      <c r="B4175" t="s">
        <v>487</v>
      </c>
      <c r="C4175" t="s">
        <v>207</v>
      </c>
      <c r="D4175" t="s">
        <v>385</v>
      </c>
      <c r="E4175" t="s">
        <v>270</v>
      </c>
      <c r="F4175" t="s">
        <v>386</v>
      </c>
      <c r="G4175" s="8" t="s">
        <v>387</v>
      </c>
      <c r="H4175" t="s">
        <v>388</v>
      </c>
      <c r="I4175" s="7">
        <v>0</v>
      </c>
      <c r="L4175" s="7">
        <v>777116048</v>
      </c>
      <c r="M4175" t="s">
        <v>458</v>
      </c>
    </row>
    <row r="4176" spans="1:13" x14ac:dyDescent="0.25">
      <c r="A4176" t="s">
        <v>659</v>
      </c>
      <c r="B4176" t="s">
        <v>468</v>
      </c>
      <c r="C4176" t="s">
        <v>0</v>
      </c>
      <c r="D4176" t="s">
        <v>200</v>
      </c>
      <c r="E4176" t="s">
        <v>270</v>
      </c>
      <c r="F4176" t="s">
        <v>49</v>
      </c>
      <c r="G4176" s="8" t="s">
        <v>352</v>
      </c>
      <c r="H4176" t="s">
        <v>50</v>
      </c>
      <c r="I4176" s="7">
        <v>3</v>
      </c>
      <c r="L4176" s="7">
        <v>50185283716</v>
      </c>
      <c r="M4176" t="s">
        <v>458</v>
      </c>
    </row>
    <row r="4177" spans="1:13" x14ac:dyDescent="0.25">
      <c r="A4177" t="s">
        <v>660</v>
      </c>
      <c r="B4177" t="s">
        <v>468</v>
      </c>
      <c r="C4177" t="s">
        <v>0</v>
      </c>
      <c r="D4177" t="s">
        <v>201</v>
      </c>
      <c r="E4177" t="s">
        <v>270</v>
      </c>
      <c r="F4177" t="s">
        <v>49</v>
      </c>
      <c r="G4177" s="8" t="s">
        <v>352</v>
      </c>
      <c r="H4177" t="s">
        <v>50</v>
      </c>
      <c r="I4177" s="7">
        <v>2</v>
      </c>
      <c r="L4177" s="7">
        <v>89599596613</v>
      </c>
      <c r="M4177" t="s">
        <v>458</v>
      </c>
    </row>
    <row r="4178" spans="1:13" x14ac:dyDescent="0.25">
      <c r="A4178" t="s">
        <v>661</v>
      </c>
      <c r="B4178" t="s">
        <v>468</v>
      </c>
      <c r="C4178" t="s">
        <v>0</v>
      </c>
      <c r="D4178" t="s">
        <v>202</v>
      </c>
      <c r="E4178" t="s">
        <v>270</v>
      </c>
      <c r="F4178" t="s">
        <v>49</v>
      </c>
      <c r="G4178" s="8" t="s">
        <v>352</v>
      </c>
      <c r="H4178" t="s">
        <v>50</v>
      </c>
      <c r="I4178" s="7">
        <v>1</v>
      </c>
      <c r="L4178" s="7">
        <v>44497385600</v>
      </c>
      <c r="M4178" t="s">
        <v>458</v>
      </c>
    </row>
    <row r="4179" spans="1:13" x14ac:dyDescent="0.25">
      <c r="A4179" t="s">
        <v>664</v>
      </c>
      <c r="B4179" t="s">
        <v>468</v>
      </c>
      <c r="C4179" t="s">
        <v>0</v>
      </c>
      <c r="D4179" t="s">
        <v>199</v>
      </c>
      <c r="E4179" t="s">
        <v>269</v>
      </c>
      <c r="F4179" t="s">
        <v>49</v>
      </c>
      <c r="G4179" s="8" t="s">
        <v>352</v>
      </c>
      <c r="H4179" t="s">
        <v>50</v>
      </c>
      <c r="I4179" s="7">
        <v>2</v>
      </c>
      <c r="L4179" s="7">
        <v>195045422077</v>
      </c>
      <c r="M4179" t="s">
        <v>458</v>
      </c>
    </row>
    <row r="4180" spans="1:13" x14ac:dyDescent="0.25">
      <c r="A4180" t="s">
        <v>665</v>
      </c>
      <c r="B4180" t="s">
        <v>469</v>
      </c>
      <c r="C4180" t="s">
        <v>212</v>
      </c>
      <c r="D4180" t="s">
        <v>213</v>
      </c>
      <c r="E4180" t="s">
        <v>270</v>
      </c>
      <c r="F4180" t="s">
        <v>49</v>
      </c>
      <c r="G4180" s="8" t="s">
        <v>352</v>
      </c>
      <c r="H4180" t="s">
        <v>50</v>
      </c>
      <c r="I4180" s="7">
        <v>4.4000000000000004</v>
      </c>
      <c r="L4180" s="7">
        <v>1209774000</v>
      </c>
      <c r="M4180" t="s">
        <v>458</v>
      </c>
    </row>
    <row r="4181" spans="1:13" x14ac:dyDescent="0.25">
      <c r="A4181" t="s">
        <v>666</v>
      </c>
      <c r="B4181" t="s">
        <v>469</v>
      </c>
      <c r="C4181" t="s">
        <v>212</v>
      </c>
      <c r="D4181" t="s">
        <v>214</v>
      </c>
      <c r="E4181" t="s">
        <v>270</v>
      </c>
      <c r="F4181" t="s">
        <v>49</v>
      </c>
      <c r="G4181" s="8" t="s">
        <v>352</v>
      </c>
      <c r="H4181" t="s">
        <v>50</v>
      </c>
      <c r="I4181" s="7">
        <v>-2.2999999999999998</v>
      </c>
      <c r="L4181" s="7">
        <v>10185099000</v>
      </c>
      <c r="M4181" t="s">
        <v>458</v>
      </c>
    </row>
    <row r="4182" spans="1:13" x14ac:dyDescent="0.25">
      <c r="A4182" t="s">
        <v>667</v>
      </c>
      <c r="B4182" t="s">
        <v>469</v>
      </c>
      <c r="C4182" t="s">
        <v>212</v>
      </c>
      <c r="D4182" t="s">
        <v>370</v>
      </c>
      <c r="E4182" t="s">
        <v>270</v>
      </c>
      <c r="F4182" t="s">
        <v>49</v>
      </c>
      <c r="G4182" s="8" t="s">
        <v>352</v>
      </c>
      <c r="H4182" t="s">
        <v>50</v>
      </c>
      <c r="I4182" s="7">
        <v>1.8</v>
      </c>
      <c r="L4182" s="7">
        <v>7250762000</v>
      </c>
      <c r="M4182" t="s">
        <v>458</v>
      </c>
    </row>
    <row r="4183" spans="1:13" x14ac:dyDescent="0.25">
      <c r="A4183" t="s">
        <v>668</v>
      </c>
      <c r="B4183" t="s">
        <v>469</v>
      </c>
      <c r="C4183" t="s">
        <v>212</v>
      </c>
      <c r="D4183" t="s">
        <v>365</v>
      </c>
      <c r="E4183" t="s">
        <v>270</v>
      </c>
      <c r="F4183" t="s">
        <v>49</v>
      </c>
      <c r="G4183" s="8" t="s">
        <v>352</v>
      </c>
      <c r="H4183" t="s">
        <v>50</v>
      </c>
      <c r="I4183" s="7">
        <v>0</v>
      </c>
      <c r="L4183" s="7">
        <v>22153880000</v>
      </c>
      <c r="M4183" t="s">
        <v>458</v>
      </c>
    </row>
    <row r="4184" spans="1:13" x14ac:dyDescent="0.25">
      <c r="A4184" t="s">
        <v>669</v>
      </c>
      <c r="B4184" t="s">
        <v>469</v>
      </c>
      <c r="C4184" t="s">
        <v>212</v>
      </c>
      <c r="D4184" t="s">
        <v>364</v>
      </c>
      <c r="E4184" t="s">
        <v>270</v>
      </c>
      <c r="F4184" t="s">
        <v>49</v>
      </c>
      <c r="G4184" s="8" t="s">
        <v>352</v>
      </c>
      <c r="H4184" t="s">
        <v>50</v>
      </c>
      <c r="I4184" s="7">
        <v>-1.1000000000000001</v>
      </c>
      <c r="L4184" s="7">
        <v>31842258000</v>
      </c>
      <c r="M4184" t="s">
        <v>458</v>
      </c>
    </row>
    <row r="4185" spans="1:13" x14ac:dyDescent="0.25">
      <c r="A4185" t="s">
        <v>670</v>
      </c>
      <c r="B4185" t="s">
        <v>469</v>
      </c>
      <c r="C4185" t="s">
        <v>212</v>
      </c>
      <c r="D4185" t="s">
        <v>573</v>
      </c>
      <c r="E4185" t="s">
        <v>270</v>
      </c>
      <c r="F4185" t="s">
        <v>49</v>
      </c>
      <c r="G4185" s="8" t="s">
        <v>352</v>
      </c>
      <c r="H4185" t="s">
        <v>50</v>
      </c>
      <c r="I4185" s="7">
        <v>-1.8</v>
      </c>
      <c r="L4185" s="7">
        <v>16763779000</v>
      </c>
      <c r="M4185" t="s">
        <v>458</v>
      </c>
    </row>
    <row r="4186" spans="1:13" x14ac:dyDescent="0.25">
      <c r="A4186" t="s">
        <v>671</v>
      </c>
      <c r="B4186" t="s">
        <v>469</v>
      </c>
      <c r="C4186" t="s">
        <v>212</v>
      </c>
      <c r="D4186" t="s">
        <v>362</v>
      </c>
      <c r="E4186" t="s">
        <v>270</v>
      </c>
      <c r="F4186" t="s">
        <v>49</v>
      </c>
      <c r="G4186" s="8" t="s">
        <v>352</v>
      </c>
      <c r="H4186" t="s">
        <v>50</v>
      </c>
      <c r="I4186" s="7">
        <v>0.4</v>
      </c>
      <c r="L4186" s="7">
        <v>58491556000</v>
      </c>
      <c r="M4186" t="s">
        <v>458</v>
      </c>
    </row>
    <row r="4187" spans="1:13" x14ac:dyDescent="0.25">
      <c r="A4187" t="s">
        <v>672</v>
      </c>
      <c r="B4187" t="s">
        <v>470</v>
      </c>
      <c r="C4187" t="s">
        <v>292</v>
      </c>
      <c r="D4187" t="s">
        <v>307</v>
      </c>
      <c r="E4187" t="s">
        <v>270</v>
      </c>
      <c r="F4187" t="s">
        <v>49</v>
      </c>
      <c r="G4187" s="8" t="s">
        <v>352</v>
      </c>
      <c r="H4187" t="s">
        <v>50</v>
      </c>
      <c r="I4187" s="7">
        <v>-0.33</v>
      </c>
      <c r="L4187" s="7">
        <v>9764336905</v>
      </c>
      <c r="M4187" t="s">
        <v>458</v>
      </c>
    </row>
    <row r="4188" spans="1:13" x14ac:dyDescent="0.25">
      <c r="A4188" t="s">
        <v>673</v>
      </c>
      <c r="B4188" t="s">
        <v>470</v>
      </c>
      <c r="C4188" t="s">
        <v>292</v>
      </c>
      <c r="D4188" t="s">
        <v>206</v>
      </c>
      <c r="E4188" t="s">
        <v>270</v>
      </c>
      <c r="F4188" t="s">
        <v>49</v>
      </c>
      <c r="G4188" s="8" t="s">
        <v>352</v>
      </c>
      <c r="H4188" t="s">
        <v>50</v>
      </c>
      <c r="I4188" s="7">
        <v>-0.12</v>
      </c>
      <c r="L4188" s="7">
        <v>5411649516</v>
      </c>
      <c r="M4188" t="s">
        <v>458</v>
      </c>
    </row>
    <row r="4189" spans="1:13" x14ac:dyDescent="0.25">
      <c r="A4189" t="s">
        <v>674</v>
      </c>
      <c r="B4189" t="s">
        <v>470</v>
      </c>
      <c r="C4189" t="s">
        <v>292</v>
      </c>
      <c r="D4189" t="s">
        <v>203</v>
      </c>
      <c r="E4189" t="s">
        <v>269</v>
      </c>
      <c r="F4189" t="s">
        <v>49</v>
      </c>
      <c r="G4189" s="8" t="s">
        <v>352</v>
      </c>
      <c r="H4189" t="s">
        <v>50</v>
      </c>
      <c r="I4189" s="7">
        <v>1.18</v>
      </c>
      <c r="L4189" s="7">
        <v>599483569520</v>
      </c>
      <c r="M4189" t="s">
        <v>458</v>
      </c>
    </row>
    <row r="4190" spans="1:13" x14ac:dyDescent="0.25">
      <c r="A4190" t="s">
        <v>675</v>
      </c>
      <c r="B4190" t="s">
        <v>470</v>
      </c>
      <c r="C4190" t="s">
        <v>292</v>
      </c>
      <c r="D4190" t="s">
        <v>306</v>
      </c>
      <c r="E4190" t="s">
        <v>270</v>
      </c>
      <c r="F4190" t="s">
        <v>49</v>
      </c>
      <c r="G4190" s="8" t="s">
        <v>352</v>
      </c>
      <c r="H4190" t="s">
        <v>50</v>
      </c>
      <c r="I4190" s="7">
        <v>-0.38</v>
      </c>
      <c r="L4190" s="7">
        <v>9122399685</v>
      </c>
      <c r="M4190" t="s">
        <v>458</v>
      </c>
    </row>
    <row r="4191" spans="1:13" x14ac:dyDescent="0.25">
      <c r="A4191" t="s">
        <v>676</v>
      </c>
      <c r="B4191" t="s">
        <v>331</v>
      </c>
      <c r="C4191" t="s">
        <v>215</v>
      </c>
      <c r="D4191" t="s">
        <v>251</v>
      </c>
      <c r="E4191" t="s">
        <v>269</v>
      </c>
      <c r="F4191" t="s">
        <v>49</v>
      </c>
      <c r="G4191" s="8" t="s">
        <v>352</v>
      </c>
      <c r="H4191" t="s">
        <v>50</v>
      </c>
      <c r="I4191" s="7">
        <v>2.4</v>
      </c>
      <c r="L4191" s="7">
        <v>310261377494</v>
      </c>
      <c r="M4191" t="s">
        <v>458</v>
      </c>
    </row>
    <row r="4192" spans="1:13" x14ac:dyDescent="0.25">
      <c r="A4192" t="s">
        <v>677</v>
      </c>
      <c r="B4192" t="s">
        <v>331</v>
      </c>
      <c r="C4192" t="s">
        <v>215</v>
      </c>
      <c r="D4192" t="s">
        <v>216</v>
      </c>
      <c r="E4192" t="s">
        <v>269</v>
      </c>
      <c r="F4192" t="s">
        <v>49</v>
      </c>
      <c r="G4192" s="8" t="s">
        <v>352</v>
      </c>
      <c r="H4192" t="s">
        <v>50</v>
      </c>
      <c r="I4192" s="7">
        <v>1.4</v>
      </c>
      <c r="L4192" s="7">
        <v>15226914126</v>
      </c>
      <c r="M4192" t="s">
        <v>458</v>
      </c>
    </row>
    <row r="4193" spans="1:13" x14ac:dyDescent="0.25">
      <c r="A4193" t="s">
        <v>678</v>
      </c>
      <c r="B4193" t="s">
        <v>331</v>
      </c>
      <c r="C4193" t="s">
        <v>215</v>
      </c>
      <c r="D4193" t="s">
        <v>217</v>
      </c>
      <c r="E4193" t="s">
        <v>269</v>
      </c>
      <c r="F4193" t="s">
        <v>49</v>
      </c>
      <c r="G4193" s="8" t="s">
        <v>352</v>
      </c>
      <c r="H4193" t="s">
        <v>50</v>
      </c>
      <c r="I4193" s="7">
        <v>2.4</v>
      </c>
      <c r="L4193" s="7">
        <v>67671087956</v>
      </c>
      <c r="M4193" t="s">
        <v>458</v>
      </c>
    </row>
    <row r="4194" spans="1:13" x14ac:dyDescent="0.25">
      <c r="A4194" t="s">
        <v>679</v>
      </c>
      <c r="B4194" t="s">
        <v>333</v>
      </c>
      <c r="C4194" t="s">
        <v>533</v>
      </c>
      <c r="D4194" t="s">
        <v>203</v>
      </c>
      <c r="E4194" t="s">
        <v>269</v>
      </c>
      <c r="F4194" t="s">
        <v>49</v>
      </c>
      <c r="G4194" s="8" t="s">
        <v>352</v>
      </c>
      <c r="H4194" t="s">
        <v>50</v>
      </c>
      <c r="I4194" s="7">
        <v>-0.73</v>
      </c>
      <c r="L4194" s="7">
        <v>60695593000</v>
      </c>
      <c r="M4194" t="s">
        <v>458</v>
      </c>
    </row>
    <row r="4195" spans="1:13" x14ac:dyDescent="0.25">
      <c r="A4195" t="s">
        <v>680</v>
      </c>
      <c r="B4195" t="s">
        <v>471</v>
      </c>
      <c r="C4195" t="s">
        <v>219</v>
      </c>
      <c r="D4195" t="s">
        <v>203</v>
      </c>
      <c r="E4195" t="s">
        <v>269</v>
      </c>
      <c r="F4195" t="s">
        <v>49</v>
      </c>
      <c r="G4195" s="8" t="s">
        <v>352</v>
      </c>
      <c r="H4195" t="s">
        <v>50</v>
      </c>
      <c r="I4195" s="176">
        <v>-0.47199999999999998</v>
      </c>
      <c r="L4195" s="7">
        <v>278736778404</v>
      </c>
      <c r="M4195" t="s">
        <v>458</v>
      </c>
    </row>
    <row r="4196" spans="1:13" x14ac:dyDescent="0.25">
      <c r="A4196" t="s">
        <v>681</v>
      </c>
      <c r="B4196" t="s">
        <v>471</v>
      </c>
      <c r="C4196" t="s">
        <v>219</v>
      </c>
      <c r="D4196" t="s">
        <v>457</v>
      </c>
      <c r="E4196" t="s">
        <v>270</v>
      </c>
      <c r="F4196" t="s">
        <v>49</v>
      </c>
      <c r="G4196" s="8" t="s">
        <v>352</v>
      </c>
      <c r="H4196" t="s">
        <v>50</v>
      </c>
      <c r="I4196" s="176">
        <v>-4.88</v>
      </c>
      <c r="L4196" s="7">
        <v>150706287</v>
      </c>
      <c r="M4196" t="s">
        <v>458</v>
      </c>
    </row>
    <row r="4197" spans="1:13" x14ac:dyDescent="0.25">
      <c r="A4197" t="s">
        <v>682</v>
      </c>
      <c r="B4197" t="s">
        <v>471</v>
      </c>
      <c r="C4197" t="s">
        <v>219</v>
      </c>
      <c r="D4197" t="s">
        <v>381</v>
      </c>
      <c r="E4197" t="s">
        <v>270</v>
      </c>
      <c r="F4197" t="s">
        <v>49</v>
      </c>
      <c r="G4197" s="8" t="s">
        <v>352</v>
      </c>
      <c r="H4197" t="s">
        <v>50</v>
      </c>
      <c r="I4197" s="176">
        <v>2.97</v>
      </c>
      <c r="L4197" s="7">
        <v>1331924172</v>
      </c>
      <c r="M4197" t="s">
        <v>458</v>
      </c>
    </row>
    <row r="4198" spans="1:13" x14ac:dyDescent="0.25">
      <c r="A4198" t="s">
        <v>683</v>
      </c>
      <c r="B4198" t="s">
        <v>472</v>
      </c>
      <c r="C4198" t="s">
        <v>220</v>
      </c>
      <c r="D4198" t="s">
        <v>221</v>
      </c>
      <c r="E4198" t="s">
        <v>270</v>
      </c>
      <c r="F4198" t="s">
        <v>49</v>
      </c>
      <c r="G4198" s="8" t="s">
        <v>352</v>
      </c>
      <c r="H4198" t="s">
        <v>50</v>
      </c>
      <c r="I4198" s="7">
        <v>0.3</v>
      </c>
      <c r="L4198" s="7">
        <v>210379447000</v>
      </c>
      <c r="M4198" t="s">
        <v>458</v>
      </c>
    </row>
    <row r="4199" spans="1:13" x14ac:dyDescent="0.25">
      <c r="A4199" t="s">
        <v>684</v>
      </c>
      <c r="B4199" t="s">
        <v>472</v>
      </c>
      <c r="C4199" t="s">
        <v>220</v>
      </c>
      <c r="D4199" t="s">
        <v>222</v>
      </c>
      <c r="E4199" t="s">
        <v>270</v>
      </c>
      <c r="F4199" t="s">
        <v>49</v>
      </c>
      <c r="G4199" s="8" t="s">
        <v>352</v>
      </c>
      <c r="H4199" t="s">
        <v>50</v>
      </c>
      <c r="I4199" s="7">
        <v>-0.7</v>
      </c>
      <c r="L4199" s="7">
        <v>35195197000</v>
      </c>
      <c r="M4199" t="s">
        <v>458</v>
      </c>
    </row>
    <row r="4200" spans="1:13" x14ac:dyDescent="0.25">
      <c r="A4200" t="s">
        <v>685</v>
      </c>
      <c r="B4200" t="s">
        <v>472</v>
      </c>
      <c r="C4200" t="s">
        <v>220</v>
      </c>
      <c r="D4200" t="s">
        <v>223</v>
      </c>
      <c r="E4200" t="s">
        <v>270</v>
      </c>
      <c r="F4200" t="s">
        <v>49</v>
      </c>
      <c r="G4200" s="8" t="s">
        <v>352</v>
      </c>
      <c r="H4200" t="s">
        <v>50</v>
      </c>
      <c r="I4200" s="7">
        <v>-2</v>
      </c>
      <c r="L4200" s="7">
        <v>54187851000</v>
      </c>
      <c r="M4200" t="s">
        <v>458</v>
      </c>
    </row>
    <row r="4201" spans="1:13" x14ac:dyDescent="0.25">
      <c r="A4201" t="s">
        <v>686</v>
      </c>
      <c r="B4201" t="s">
        <v>472</v>
      </c>
      <c r="C4201" t="s">
        <v>220</v>
      </c>
      <c r="D4201" t="s">
        <v>224</v>
      </c>
      <c r="E4201" t="s">
        <v>270</v>
      </c>
      <c r="F4201" t="s">
        <v>49</v>
      </c>
      <c r="G4201" s="8" t="s">
        <v>352</v>
      </c>
      <c r="H4201" t="s">
        <v>50</v>
      </c>
      <c r="I4201" s="7">
        <v>0.4</v>
      </c>
      <c r="L4201" s="7">
        <v>3835522000</v>
      </c>
      <c r="M4201" t="s">
        <v>458</v>
      </c>
    </row>
    <row r="4202" spans="1:13" x14ac:dyDescent="0.25">
      <c r="A4202" t="s">
        <v>687</v>
      </c>
      <c r="B4202" t="s">
        <v>472</v>
      </c>
      <c r="C4202" t="s">
        <v>220</v>
      </c>
      <c r="D4202" t="s">
        <v>305</v>
      </c>
      <c r="E4202" t="s">
        <v>270</v>
      </c>
      <c r="F4202" t="s">
        <v>49</v>
      </c>
      <c r="G4202" s="8" t="s">
        <v>352</v>
      </c>
      <c r="H4202" t="s">
        <v>50</v>
      </c>
      <c r="I4202" s="7">
        <v>0</v>
      </c>
      <c r="L4202" s="7">
        <v>0</v>
      </c>
      <c r="M4202" t="s">
        <v>458</v>
      </c>
    </row>
    <row r="4203" spans="1:13" x14ac:dyDescent="0.25">
      <c r="A4203" t="s">
        <v>688</v>
      </c>
      <c r="B4203" t="s">
        <v>472</v>
      </c>
      <c r="C4203" t="s">
        <v>220</v>
      </c>
      <c r="D4203" t="s">
        <v>203</v>
      </c>
      <c r="E4203" t="s">
        <v>269</v>
      </c>
      <c r="F4203" t="s">
        <v>49</v>
      </c>
      <c r="G4203" s="8" t="s">
        <v>352</v>
      </c>
      <c r="H4203" t="s">
        <v>50</v>
      </c>
      <c r="I4203" s="7">
        <v>0.15</v>
      </c>
      <c r="L4203" s="7">
        <v>150910896000</v>
      </c>
      <c r="M4203" t="s">
        <v>458</v>
      </c>
    </row>
    <row r="4204" spans="1:13" x14ac:dyDescent="0.25">
      <c r="A4204" t="s">
        <v>689</v>
      </c>
      <c r="B4204" t="s">
        <v>473</v>
      </c>
      <c r="C4204" t="s">
        <v>225</v>
      </c>
      <c r="D4204" t="s">
        <v>366</v>
      </c>
      <c r="E4204" t="s">
        <v>270</v>
      </c>
      <c r="F4204" t="s">
        <v>49</v>
      </c>
      <c r="G4204" s="8" t="s">
        <v>352</v>
      </c>
      <c r="H4204" t="s">
        <v>50</v>
      </c>
      <c r="I4204" s="7">
        <v>-2.1</v>
      </c>
      <c r="L4204" s="7">
        <v>3439632410</v>
      </c>
      <c r="M4204" t="s">
        <v>458</v>
      </c>
    </row>
    <row r="4205" spans="1:13" x14ac:dyDescent="0.25">
      <c r="A4205" t="s">
        <v>690</v>
      </c>
      <c r="B4205" t="s">
        <v>473</v>
      </c>
      <c r="C4205" t="s">
        <v>225</v>
      </c>
      <c r="D4205" t="s">
        <v>367</v>
      </c>
      <c r="E4205" t="s">
        <v>270</v>
      </c>
      <c r="F4205" t="s">
        <v>49</v>
      </c>
      <c r="G4205" s="8" t="s">
        <v>352</v>
      </c>
      <c r="H4205" t="s">
        <v>50</v>
      </c>
      <c r="I4205" s="7">
        <v>-2.5</v>
      </c>
      <c r="L4205" s="7">
        <v>3601903742</v>
      </c>
      <c r="M4205" t="s">
        <v>458</v>
      </c>
    </row>
    <row r="4206" spans="1:13" x14ac:dyDescent="0.25">
      <c r="A4206" t="s">
        <v>691</v>
      </c>
      <c r="B4206" t="s">
        <v>473</v>
      </c>
      <c r="C4206" t="s">
        <v>225</v>
      </c>
      <c r="D4206" t="s">
        <v>373</v>
      </c>
      <c r="E4206" t="s">
        <v>270</v>
      </c>
      <c r="F4206" t="s">
        <v>49</v>
      </c>
      <c r="G4206" s="8" t="s">
        <v>352</v>
      </c>
      <c r="H4206" t="s">
        <v>50</v>
      </c>
      <c r="I4206" s="7">
        <v>0.2</v>
      </c>
      <c r="L4206" s="7">
        <v>2032897322</v>
      </c>
      <c r="M4206" t="s">
        <v>458</v>
      </c>
    </row>
    <row r="4207" spans="1:13" x14ac:dyDescent="0.25">
      <c r="A4207" t="s">
        <v>692</v>
      </c>
      <c r="B4207" t="s">
        <v>473</v>
      </c>
      <c r="C4207" t="s">
        <v>225</v>
      </c>
      <c r="D4207" t="s">
        <v>203</v>
      </c>
      <c r="E4207" t="s">
        <v>269</v>
      </c>
      <c r="F4207" t="s">
        <v>49</v>
      </c>
      <c r="G4207" s="8" t="s">
        <v>352</v>
      </c>
      <c r="H4207" t="s">
        <v>50</v>
      </c>
      <c r="I4207" s="7">
        <v>-1.2</v>
      </c>
      <c r="L4207" s="7">
        <v>983182712065</v>
      </c>
      <c r="M4207" t="s">
        <v>458</v>
      </c>
    </row>
    <row r="4208" spans="1:13" x14ac:dyDescent="0.25">
      <c r="A4208" t="s">
        <v>693</v>
      </c>
      <c r="B4208" t="s">
        <v>474</v>
      </c>
      <c r="C4208" t="s">
        <v>226</v>
      </c>
      <c r="D4208" t="s">
        <v>227</v>
      </c>
      <c r="E4208" t="s">
        <v>270</v>
      </c>
      <c r="F4208" t="s">
        <v>49</v>
      </c>
      <c r="G4208" s="8" t="s">
        <v>352</v>
      </c>
      <c r="H4208" t="s">
        <v>50</v>
      </c>
      <c r="I4208" s="7">
        <v>2.2000000000000002</v>
      </c>
      <c r="L4208" s="7">
        <v>1565286544</v>
      </c>
      <c r="M4208" t="s">
        <v>458</v>
      </c>
    </row>
    <row r="4209" spans="1:13" x14ac:dyDescent="0.25">
      <c r="A4209" t="s">
        <v>694</v>
      </c>
      <c r="B4209" t="s">
        <v>474</v>
      </c>
      <c r="C4209" t="s">
        <v>226</v>
      </c>
      <c r="D4209" t="s">
        <v>301</v>
      </c>
      <c r="E4209" t="s">
        <v>270</v>
      </c>
      <c r="F4209" t="s">
        <v>49</v>
      </c>
      <c r="G4209" s="8" t="s">
        <v>352</v>
      </c>
      <c r="H4209" t="s">
        <v>50</v>
      </c>
      <c r="I4209" s="7">
        <v>-2.5</v>
      </c>
      <c r="L4209" s="7">
        <v>4154359457</v>
      </c>
      <c r="M4209" t="s">
        <v>458</v>
      </c>
    </row>
    <row r="4210" spans="1:13" x14ac:dyDescent="0.25">
      <c r="A4210" t="s">
        <v>695</v>
      </c>
      <c r="B4210" t="s">
        <v>474</v>
      </c>
      <c r="C4210" t="s">
        <v>226</v>
      </c>
      <c r="D4210" t="s">
        <v>229</v>
      </c>
      <c r="E4210" t="s">
        <v>270</v>
      </c>
      <c r="F4210" t="s">
        <v>49</v>
      </c>
      <c r="G4210" s="8" t="s">
        <v>352</v>
      </c>
      <c r="H4210" t="s">
        <v>50</v>
      </c>
      <c r="I4210" s="7">
        <v>0.01</v>
      </c>
      <c r="L4210" s="7">
        <v>4178737190</v>
      </c>
      <c r="M4210" t="s">
        <v>458</v>
      </c>
    </row>
    <row r="4211" spans="1:13" x14ac:dyDescent="0.25">
      <c r="A4211" t="s">
        <v>696</v>
      </c>
      <c r="B4211" t="s">
        <v>474</v>
      </c>
      <c r="C4211" t="s">
        <v>226</v>
      </c>
      <c r="D4211" t="s">
        <v>230</v>
      </c>
      <c r="E4211" t="s">
        <v>270</v>
      </c>
      <c r="F4211" t="s">
        <v>49</v>
      </c>
      <c r="G4211" s="8" t="s">
        <v>352</v>
      </c>
      <c r="H4211" t="s">
        <v>50</v>
      </c>
      <c r="I4211" s="7">
        <v>0.63</v>
      </c>
      <c r="L4211" s="7">
        <v>46078829939</v>
      </c>
      <c r="M4211" t="s">
        <v>458</v>
      </c>
    </row>
    <row r="4212" spans="1:13" x14ac:dyDescent="0.25">
      <c r="A4212" t="s">
        <v>697</v>
      </c>
      <c r="B4212" t="s">
        <v>474</v>
      </c>
      <c r="C4212" t="s">
        <v>226</v>
      </c>
      <c r="D4212" t="s">
        <v>231</v>
      </c>
      <c r="E4212" t="s">
        <v>270</v>
      </c>
      <c r="F4212" t="s">
        <v>49</v>
      </c>
      <c r="G4212" s="8" t="s">
        <v>352</v>
      </c>
      <c r="H4212" t="s">
        <v>50</v>
      </c>
      <c r="I4212" s="7">
        <v>-2.8</v>
      </c>
      <c r="L4212" s="7">
        <v>733170416</v>
      </c>
      <c r="M4212" t="s">
        <v>458</v>
      </c>
    </row>
    <row r="4213" spans="1:13" x14ac:dyDescent="0.25">
      <c r="A4213" t="s">
        <v>698</v>
      </c>
      <c r="B4213" t="s">
        <v>474</v>
      </c>
      <c r="C4213" t="s">
        <v>226</v>
      </c>
      <c r="D4213" t="s">
        <v>232</v>
      </c>
      <c r="E4213" t="s">
        <v>270</v>
      </c>
      <c r="F4213" t="s">
        <v>49</v>
      </c>
      <c r="G4213" s="8" t="s">
        <v>352</v>
      </c>
      <c r="H4213" t="s">
        <v>50</v>
      </c>
      <c r="I4213" s="7">
        <v>-3.2</v>
      </c>
      <c r="L4213" s="7">
        <v>4596812359</v>
      </c>
      <c r="M4213" t="s">
        <v>458</v>
      </c>
    </row>
    <row r="4214" spans="1:13" x14ac:dyDescent="0.25">
      <c r="A4214" t="s">
        <v>699</v>
      </c>
      <c r="B4214" t="s">
        <v>474</v>
      </c>
      <c r="C4214" t="s">
        <v>226</v>
      </c>
      <c r="D4214" t="s">
        <v>233</v>
      </c>
      <c r="E4214" t="s">
        <v>270</v>
      </c>
      <c r="F4214" t="s">
        <v>49</v>
      </c>
      <c r="G4214" s="8" t="s">
        <v>352</v>
      </c>
      <c r="H4214" t="s">
        <v>50</v>
      </c>
      <c r="I4214" s="7">
        <v>-2.9</v>
      </c>
      <c r="L4214" s="7">
        <v>6739103718</v>
      </c>
      <c r="M4214" t="s">
        <v>458</v>
      </c>
    </row>
    <row r="4215" spans="1:13" x14ac:dyDescent="0.25">
      <c r="A4215" t="s">
        <v>700</v>
      </c>
      <c r="B4215" t="s">
        <v>474</v>
      </c>
      <c r="C4215" t="s">
        <v>226</v>
      </c>
      <c r="D4215" t="s">
        <v>234</v>
      </c>
      <c r="E4215" t="s">
        <v>270</v>
      </c>
      <c r="F4215" t="s">
        <v>49</v>
      </c>
      <c r="G4215" s="8" t="s">
        <v>352</v>
      </c>
      <c r="H4215" t="s">
        <v>50</v>
      </c>
      <c r="I4215" s="7">
        <v>-2.7</v>
      </c>
      <c r="L4215" s="7">
        <v>8239367205</v>
      </c>
      <c r="M4215" t="s">
        <v>458</v>
      </c>
    </row>
    <row r="4216" spans="1:13" x14ac:dyDescent="0.25">
      <c r="A4216" t="s">
        <v>701</v>
      </c>
      <c r="B4216" t="s">
        <v>474</v>
      </c>
      <c r="C4216" t="s">
        <v>226</v>
      </c>
      <c r="D4216" t="s">
        <v>235</v>
      </c>
      <c r="E4216" t="s">
        <v>270</v>
      </c>
      <c r="F4216" t="s">
        <v>49</v>
      </c>
      <c r="G4216" s="8" t="s">
        <v>352</v>
      </c>
      <c r="H4216" t="s">
        <v>50</v>
      </c>
      <c r="I4216" s="7">
        <v>-3.1</v>
      </c>
      <c r="L4216" s="7">
        <v>7955312120</v>
      </c>
      <c r="M4216" t="s">
        <v>458</v>
      </c>
    </row>
    <row r="4217" spans="1:13" x14ac:dyDescent="0.25">
      <c r="A4217" t="s">
        <v>702</v>
      </c>
      <c r="B4217" t="s">
        <v>474</v>
      </c>
      <c r="C4217" t="s">
        <v>226</v>
      </c>
      <c r="D4217" t="s">
        <v>570</v>
      </c>
      <c r="E4217" t="s">
        <v>270</v>
      </c>
      <c r="F4217" t="s">
        <v>49</v>
      </c>
      <c r="G4217" s="8" t="s">
        <v>352</v>
      </c>
      <c r="H4217" t="s">
        <v>50</v>
      </c>
      <c r="I4217" s="7">
        <v>-3</v>
      </c>
      <c r="L4217" s="7">
        <v>186808058</v>
      </c>
      <c r="M4217" t="s">
        <v>458</v>
      </c>
    </row>
    <row r="4218" spans="1:13" x14ac:dyDescent="0.25">
      <c r="A4218" t="s">
        <v>703</v>
      </c>
      <c r="B4218" t="s">
        <v>475</v>
      </c>
      <c r="C4218" t="s">
        <v>236</v>
      </c>
      <c r="D4218" t="s">
        <v>628</v>
      </c>
      <c r="E4218" t="s">
        <v>270</v>
      </c>
      <c r="F4218" t="s">
        <v>49</v>
      </c>
      <c r="G4218" s="8" t="s">
        <v>352</v>
      </c>
      <c r="H4218" t="s">
        <v>50</v>
      </c>
      <c r="I4218" s="7">
        <v>-0.51</v>
      </c>
      <c r="L4218" s="7">
        <v>33391986272</v>
      </c>
      <c r="M4218" t="s">
        <v>458</v>
      </c>
    </row>
    <row r="4219" spans="1:13" x14ac:dyDescent="0.25">
      <c r="A4219" t="s">
        <v>704</v>
      </c>
      <c r="B4219" t="s">
        <v>475</v>
      </c>
      <c r="C4219" t="s">
        <v>236</v>
      </c>
      <c r="D4219" t="s">
        <v>629</v>
      </c>
      <c r="E4219" t="s">
        <v>270</v>
      </c>
      <c r="F4219" t="s">
        <v>49</v>
      </c>
      <c r="G4219" s="8" t="s">
        <v>352</v>
      </c>
      <c r="H4219" t="s">
        <v>50</v>
      </c>
      <c r="I4219" s="7">
        <v>-1.06</v>
      </c>
      <c r="L4219" s="7">
        <v>28433897982</v>
      </c>
      <c r="M4219" t="s">
        <v>458</v>
      </c>
    </row>
    <row r="4220" spans="1:13" x14ac:dyDescent="0.25">
      <c r="A4220" t="s">
        <v>705</v>
      </c>
      <c r="B4220" t="s">
        <v>475</v>
      </c>
      <c r="C4220" t="s">
        <v>236</v>
      </c>
      <c r="D4220" t="s">
        <v>630</v>
      </c>
      <c r="E4220" t="s">
        <v>270</v>
      </c>
      <c r="F4220" s="8" t="s">
        <v>49</v>
      </c>
      <c r="G4220" s="8" t="s">
        <v>352</v>
      </c>
      <c r="H4220" t="s">
        <v>50</v>
      </c>
      <c r="I4220" s="7">
        <v>-0.19</v>
      </c>
      <c r="L4220" s="7">
        <v>41655996484</v>
      </c>
      <c r="M4220" t="s">
        <v>458</v>
      </c>
    </row>
    <row r="4221" spans="1:13" x14ac:dyDescent="0.25">
      <c r="A4221" t="s">
        <v>706</v>
      </c>
      <c r="B4221" t="s">
        <v>475</v>
      </c>
      <c r="C4221" t="s">
        <v>236</v>
      </c>
      <c r="D4221" t="s">
        <v>631</v>
      </c>
      <c r="E4221" t="s">
        <v>270</v>
      </c>
      <c r="F4221" s="8" t="s">
        <v>49</v>
      </c>
      <c r="G4221" s="8" t="s">
        <v>352</v>
      </c>
      <c r="H4221" t="s">
        <v>50</v>
      </c>
      <c r="I4221" s="7">
        <v>-2.5499999999999998</v>
      </c>
      <c r="L4221" s="7">
        <v>17683096128</v>
      </c>
      <c r="M4221" t="s">
        <v>458</v>
      </c>
    </row>
    <row r="4222" spans="1:13" x14ac:dyDescent="0.25">
      <c r="A4222" t="s">
        <v>707</v>
      </c>
      <c r="B4222" t="s">
        <v>475</v>
      </c>
      <c r="C4222" t="s">
        <v>236</v>
      </c>
      <c r="D4222" t="s">
        <v>632</v>
      </c>
      <c r="E4222" t="s">
        <v>269</v>
      </c>
      <c r="F4222" s="8" t="s">
        <v>49</v>
      </c>
      <c r="G4222" s="8" t="s">
        <v>352</v>
      </c>
      <c r="H4222" t="s">
        <v>50</v>
      </c>
      <c r="I4222" s="7">
        <v>-0.73</v>
      </c>
      <c r="L4222" s="7">
        <v>38791266538</v>
      </c>
      <c r="M4222" t="s">
        <v>458</v>
      </c>
    </row>
    <row r="4223" spans="1:13" x14ac:dyDescent="0.25">
      <c r="A4223" t="s">
        <v>708</v>
      </c>
      <c r="B4223" t="s">
        <v>476</v>
      </c>
      <c r="C4223" t="s">
        <v>237</v>
      </c>
      <c r="D4223" t="s">
        <v>242</v>
      </c>
      <c r="E4223" t="s">
        <v>270</v>
      </c>
      <c r="F4223" s="8" t="s">
        <v>49</v>
      </c>
      <c r="G4223" s="8" t="s">
        <v>352</v>
      </c>
      <c r="H4223" t="s">
        <v>50</v>
      </c>
      <c r="I4223" s="7">
        <v>-5.17</v>
      </c>
      <c r="L4223" s="7">
        <v>77422761</v>
      </c>
      <c r="M4223" t="s">
        <v>458</v>
      </c>
    </row>
    <row r="4224" spans="1:13" x14ac:dyDescent="0.25">
      <c r="A4224" t="s">
        <v>709</v>
      </c>
      <c r="B4224" t="s">
        <v>476</v>
      </c>
      <c r="C4224" t="s">
        <v>237</v>
      </c>
      <c r="D4224" t="s">
        <v>228</v>
      </c>
      <c r="E4224" t="s">
        <v>270</v>
      </c>
      <c r="F4224" s="8" t="s">
        <v>49</v>
      </c>
      <c r="G4224" s="8" t="s">
        <v>352</v>
      </c>
      <c r="H4224" t="s">
        <v>50</v>
      </c>
      <c r="I4224" s="7">
        <v>0.11</v>
      </c>
      <c r="L4224" s="7">
        <v>2672173342</v>
      </c>
      <c r="M4224" t="s">
        <v>458</v>
      </c>
    </row>
    <row r="4225" spans="1:13" x14ac:dyDescent="0.25">
      <c r="A4225" t="s">
        <v>710</v>
      </c>
      <c r="B4225" t="s">
        <v>476</v>
      </c>
      <c r="C4225" t="s">
        <v>237</v>
      </c>
      <c r="D4225" t="s">
        <v>464</v>
      </c>
      <c r="E4225" t="s">
        <v>270</v>
      </c>
      <c r="F4225" s="8" t="s">
        <v>49</v>
      </c>
      <c r="G4225" s="8" t="s">
        <v>352</v>
      </c>
      <c r="H4225" t="s">
        <v>50</v>
      </c>
      <c r="I4225" s="7">
        <v>-0.6</v>
      </c>
      <c r="L4225" s="7">
        <v>1120256617</v>
      </c>
      <c r="M4225" t="s">
        <v>458</v>
      </c>
    </row>
    <row r="4226" spans="1:13" x14ac:dyDescent="0.25">
      <c r="A4226" t="s">
        <v>711</v>
      </c>
      <c r="B4226" t="s">
        <v>476</v>
      </c>
      <c r="C4226" t="s">
        <v>237</v>
      </c>
      <c r="D4226" t="s">
        <v>238</v>
      </c>
      <c r="E4226" t="s">
        <v>270</v>
      </c>
      <c r="F4226" s="8" t="s">
        <v>49</v>
      </c>
      <c r="G4226" s="8" t="s">
        <v>352</v>
      </c>
      <c r="H4226" t="s">
        <v>50</v>
      </c>
      <c r="I4226" s="7">
        <v>7.0000000000000007E-2</v>
      </c>
      <c r="L4226" s="7">
        <v>858542993</v>
      </c>
      <c r="M4226" t="s">
        <v>458</v>
      </c>
    </row>
    <row r="4227" spans="1:13" x14ac:dyDescent="0.25">
      <c r="A4227" t="s">
        <v>712</v>
      </c>
      <c r="B4227" t="s">
        <v>476</v>
      </c>
      <c r="C4227" t="s">
        <v>237</v>
      </c>
      <c r="D4227" t="s">
        <v>239</v>
      </c>
      <c r="E4227" t="s">
        <v>270</v>
      </c>
      <c r="F4227" s="8" t="s">
        <v>49</v>
      </c>
      <c r="G4227" s="8" t="s">
        <v>352</v>
      </c>
      <c r="H4227" t="s">
        <v>50</v>
      </c>
      <c r="I4227" s="7">
        <v>-1.29</v>
      </c>
      <c r="L4227" s="7">
        <v>857579764</v>
      </c>
      <c r="M4227" t="s">
        <v>458</v>
      </c>
    </row>
    <row r="4228" spans="1:13" x14ac:dyDescent="0.25">
      <c r="A4228" t="s">
        <v>713</v>
      </c>
      <c r="B4228" t="s">
        <v>476</v>
      </c>
      <c r="C4228" t="s">
        <v>237</v>
      </c>
      <c r="D4228" t="s">
        <v>240</v>
      </c>
      <c r="E4228" t="s">
        <v>270</v>
      </c>
      <c r="F4228" s="8" t="s">
        <v>49</v>
      </c>
      <c r="G4228" s="8" t="s">
        <v>352</v>
      </c>
      <c r="H4228" t="s">
        <v>50</v>
      </c>
      <c r="I4228" s="7">
        <v>-2.14</v>
      </c>
      <c r="L4228" s="7">
        <v>93471759</v>
      </c>
      <c r="M4228" t="s">
        <v>458</v>
      </c>
    </row>
    <row r="4229" spans="1:13" x14ac:dyDescent="0.25">
      <c r="A4229" t="s">
        <v>714</v>
      </c>
      <c r="B4229" t="s">
        <v>476</v>
      </c>
      <c r="C4229" t="s">
        <v>237</v>
      </c>
      <c r="D4229" t="s">
        <v>241</v>
      </c>
      <c r="E4229" t="s">
        <v>270</v>
      </c>
      <c r="F4229" s="8" t="s">
        <v>49</v>
      </c>
      <c r="G4229" s="8" t="s">
        <v>352</v>
      </c>
      <c r="H4229" t="s">
        <v>50</v>
      </c>
      <c r="I4229" s="7">
        <v>-3.56</v>
      </c>
      <c r="L4229" s="7">
        <v>53446428</v>
      </c>
      <c r="M4229" t="s">
        <v>458</v>
      </c>
    </row>
    <row r="4230" spans="1:13" x14ac:dyDescent="0.25">
      <c r="A4230" t="s">
        <v>715</v>
      </c>
      <c r="B4230" t="s">
        <v>477</v>
      </c>
      <c r="C4230" t="s">
        <v>243</v>
      </c>
      <c r="D4230" t="s">
        <v>378</v>
      </c>
      <c r="E4230" t="s">
        <v>270</v>
      </c>
      <c r="F4230" t="s">
        <v>49</v>
      </c>
      <c r="G4230" s="8" t="s">
        <v>352</v>
      </c>
      <c r="H4230" t="s">
        <v>50</v>
      </c>
      <c r="I4230" s="7">
        <v>0.03</v>
      </c>
      <c r="L4230" s="7">
        <v>3795039921</v>
      </c>
      <c r="M4230" t="s">
        <v>458</v>
      </c>
    </row>
    <row r="4231" spans="1:13" x14ac:dyDescent="0.25">
      <c r="A4231" t="s">
        <v>716</v>
      </c>
      <c r="B4231" t="s">
        <v>477</v>
      </c>
      <c r="C4231" t="s">
        <v>243</v>
      </c>
      <c r="D4231" t="s">
        <v>360</v>
      </c>
      <c r="E4231" t="s">
        <v>270</v>
      </c>
      <c r="F4231" s="8" t="s">
        <v>49</v>
      </c>
      <c r="G4231" s="8" t="s">
        <v>352</v>
      </c>
      <c r="H4231" t="s">
        <v>50</v>
      </c>
      <c r="I4231" s="7">
        <v>0</v>
      </c>
      <c r="L4231" s="7">
        <v>4697527012</v>
      </c>
      <c r="M4231" t="s">
        <v>458</v>
      </c>
    </row>
    <row r="4232" spans="1:13" x14ac:dyDescent="0.25">
      <c r="A4232" t="s">
        <v>717</v>
      </c>
      <c r="B4232" t="s">
        <v>477</v>
      </c>
      <c r="C4232" t="s">
        <v>243</v>
      </c>
      <c r="D4232" t="s">
        <v>581</v>
      </c>
      <c r="E4232" t="s">
        <v>270</v>
      </c>
      <c r="F4232" t="s">
        <v>49</v>
      </c>
      <c r="G4232" s="8" t="s">
        <v>352</v>
      </c>
      <c r="H4232" t="s">
        <v>50</v>
      </c>
      <c r="I4232" s="7">
        <v>0</v>
      </c>
      <c r="L4232" s="7">
        <v>89940181951</v>
      </c>
      <c r="M4232" t="s">
        <v>458</v>
      </c>
    </row>
    <row r="4233" spans="1:13" x14ac:dyDescent="0.25">
      <c r="A4233" t="s">
        <v>718</v>
      </c>
      <c r="B4233" t="s">
        <v>246</v>
      </c>
      <c r="C4233" t="s">
        <v>246</v>
      </c>
      <c r="D4233" t="s">
        <v>203</v>
      </c>
      <c r="E4233" t="s">
        <v>269</v>
      </c>
      <c r="F4233" s="8" t="s">
        <v>49</v>
      </c>
      <c r="G4233" s="8" t="s">
        <v>352</v>
      </c>
      <c r="H4233" t="s">
        <v>50</v>
      </c>
      <c r="I4233" s="7">
        <v>-0.4</v>
      </c>
      <c r="L4233" s="7">
        <v>42773601120</v>
      </c>
      <c r="M4233" t="s">
        <v>458</v>
      </c>
    </row>
    <row r="4234" spans="1:13" x14ac:dyDescent="0.25">
      <c r="A4234" t="s">
        <v>719</v>
      </c>
      <c r="B4234" t="s">
        <v>478</v>
      </c>
      <c r="C4234" t="s">
        <v>244</v>
      </c>
      <c r="D4234" t="s">
        <v>245</v>
      </c>
      <c r="E4234" t="s">
        <v>269</v>
      </c>
      <c r="F4234" t="s">
        <v>49</v>
      </c>
      <c r="G4234" s="8" t="s">
        <v>352</v>
      </c>
      <c r="H4234" t="s">
        <v>50</v>
      </c>
      <c r="I4234" s="7">
        <v>1.68</v>
      </c>
      <c r="L4234" s="7">
        <v>69558139000</v>
      </c>
      <c r="M4234" t="s">
        <v>458</v>
      </c>
    </row>
    <row r="4235" spans="1:13" x14ac:dyDescent="0.25">
      <c r="A4235" t="s">
        <v>720</v>
      </c>
      <c r="B4235" t="s">
        <v>478</v>
      </c>
      <c r="C4235" t="s">
        <v>244</v>
      </c>
      <c r="D4235" t="s">
        <v>460</v>
      </c>
      <c r="E4235" t="s">
        <v>269</v>
      </c>
      <c r="F4235" s="8" t="s">
        <v>49</v>
      </c>
      <c r="G4235" s="8" t="s">
        <v>352</v>
      </c>
      <c r="H4235" t="s">
        <v>50</v>
      </c>
      <c r="I4235" s="7">
        <v>2.13</v>
      </c>
      <c r="L4235" s="7">
        <v>40918920000</v>
      </c>
      <c r="M4235" t="s">
        <v>458</v>
      </c>
    </row>
    <row r="4236" spans="1:13" x14ac:dyDescent="0.25">
      <c r="A4236" t="s">
        <v>721</v>
      </c>
      <c r="B4236" t="s">
        <v>479</v>
      </c>
      <c r="C4236" t="s">
        <v>247</v>
      </c>
      <c r="D4236" t="s">
        <v>203</v>
      </c>
      <c r="E4236" t="s">
        <v>269</v>
      </c>
      <c r="F4236" t="s">
        <v>49</v>
      </c>
      <c r="G4236" s="8" t="s">
        <v>352</v>
      </c>
      <c r="H4236" t="s">
        <v>50</v>
      </c>
      <c r="I4236" s="7">
        <v>-1.21</v>
      </c>
      <c r="L4236" s="7">
        <v>20401799000</v>
      </c>
      <c r="M4236" t="s">
        <v>458</v>
      </c>
    </row>
    <row r="4237" spans="1:13" x14ac:dyDescent="0.25">
      <c r="A4237" t="s">
        <v>722</v>
      </c>
      <c r="B4237" t="s">
        <v>480</v>
      </c>
      <c r="C4237" t="s">
        <v>268</v>
      </c>
      <c r="D4237" t="s">
        <v>203</v>
      </c>
      <c r="E4237" t="s">
        <v>269</v>
      </c>
      <c r="F4237" s="8" t="s">
        <v>49</v>
      </c>
      <c r="G4237" s="8" t="s">
        <v>352</v>
      </c>
      <c r="H4237" t="s">
        <v>50</v>
      </c>
      <c r="I4237" s="7">
        <v>-0.33</v>
      </c>
      <c r="L4237" s="7">
        <v>14029578005</v>
      </c>
      <c r="M4237" t="s">
        <v>458</v>
      </c>
    </row>
    <row r="4238" spans="1:13" x14ac:dyDescent="0.25">
      <c r="A4238" t="s">
        <v>723</v>
      </c>
      <c r="B4238" t="s">
        <v>481</v>
      </c>
      <c r="C4238" t="s">
        <v>248</v>
      </c>
      <c r="D4238" t="s">
        <v>203</v>
      </c>
      <c r="E4238" t="s">
        <v>269</v>
      </c>
      <c r="F4238" t="s">
        <v>49</v>
      </c>
      <c r="G4238" s="8" t="s">
        <v>352</v>
      </c>
      <c r="H4238" t="s">
        <v>50</v>
      </c>
      <c r="I4238" s="7">
        <v>-0.99</v>
      </c>
      <c r="L4238" s="7">
        <v>24360197000</v>
      </c>
      <c r="M4238" t="s">
        <v>458</v>
      </c>
    </row>
    <row r="4239" spans="1:13" x14ac:dyDescent="0.25">
      <c r="A4239" t="s">
        <v>724</v>
      </c>
      <c r="B4239" t="s">
        <v>482</v>
      </c>
      <c r="C4239" t="s">
        <v>249</v>
      </c>
      <c r="D4239" t="s">
        <v>203</v>
      </c>
      <c r="E4239" t="s">
        <v>269</v>
      </c>
      <c r="F4239" s="8" t="s">
        <v>49</v>
      </c>
      <c r="G4239" s="8" t="s">
        <v>352</v>
      </c>
      <c r="H4239" t="s">
        <v>50</v>
      </c>
      <c r="I4239" s="7">
        <v>2</v>
      </c>
      <c r="L4239" s="7">
        <v>91622025169</v>
      </c>
      <c r="M4239" t="s">
        <v>458</v>
      </c>
    </row>
    <row r="4240" spans="1:13" x14ac:dyDescent="0.25">
      <c r="A4240" t="s">
        <v>725</v>
      </c>
      <c r="B4240" t="s">
        <v>330</v>
      </c>
      <c r="C4240" t="s">
        <v>250</v>
      </c>
      <c r="D4240" t="s">
        <v>252</v>
      </c>
      <c r="E4240" t="s">
        <v>270</v>
      </c>
      <c r="F4240" t="s">
        <v>49</v>
      </c>
      <c r="G4240" s="8" t="s">
        <v>352</v>
      </c>
      <c r="H4240" t="s">
        <v>50</v>
      </c>
      <c r="I4240" s="7">
        <v>2.72</v>
      </c>
      <c r="L4240" s="7">
        <v>10772268571</v>
      </c>
      <c r="M4240" t="s">
        <v>458</v>
      </c>
    </row>
    <row r="4241" spans="1:13" x14ac:dyDescent="0.25">
      <c r="A4241" t="s">
        <v>726</v>
      </c>
      <c r="B4241" t="s">
        <v>330</v>
      </c>
      <c r="C4241" t="s">
        <v>250</v>
      </c>
      <c r="D4241" t="s">
        <v>253</v>
      </c>
      <c r="E4241" t="s">
        <v>270</v>
      </c>
      <c r="F4241" s="8" t="s">
        <v>49</v>
      </c>
      <c r="G4241" s="8" t="s">
        <v>352</v>
      </c>
      <c r="H4241" t="s">
        <v>50</v>
      </c>
      <c r="I4241" s="7">
        <v>0.12</v>
      </c>
      <c r="L4241" s="7">
        <v>3480752374</v>
      </c>
      <c r="M4241" t="s">
        <v>458</v>
      </c>
    </row>
    <row r="4242" spans="1:13" x14ac:dyDescent="0.25">
      <c r="A4242" t="s">
        <v>727</v>
      </c>
      <c r="B4242" t="s">
        <v>330</v>
      </c>
      <c r="C4242" t="s">
        <v>250</v>
      </c>
      <c r="D4242" t="s">
        <v>254</v>
      </c>
      <c r="E4242" t="s">
        <v>270</v>
      </c>
      <c r="F4242" t="s">
        <v>49</v>
      </c>
      <c r="G4242" s="8" t="s">
        <v>352</v>
      </c>
      <c r="H4242" t="s">
        <v>50</v>
      </c>
      <c r="I4242" s="7">
        <v>0.67</v>
      </c>
      <c r="L4242" s="7">
        <v>13604302435</v>
      </c>
      <c r="M4242" t="s">
        <v>458</v>
      </c>
    </row>
    <row r="4243" spans="1:13" x14ac:dyDescent="0.25">
      <c r="A4243" t="s">
        <v>728</v>
      </c>
      <c r="B4243" t="s">
        <v>330</v>
      </c>
      <c r="C4243" t="s">
        <v>250</v>
      </c>
      <c r="D4243" t="s">
        <v>633</v>
      </c>
      <c r="E4243" t="s">
        <v>269</v>
      </c>
      <c r="F4243" s="8" t="s">
        <v>49</v>
      </c>
      <c r="G4243" s="8" t="s">
        <v>352</v>
      </c>
      <c r="H4243" t="s">
        <v>50</v>
      </c>
      <c r="I4243" s="7">
        <v>0.86</v>
      </c>
      <c r="L4243" s="7">
        <v>1140113184125</v>
      </c>
      <c r="M4243" t="s">
        <v>458</v>
      </c>
    </row>
    <row r="4244" spans="1:13" x14ac:dyDescent="0.25">
      <c r="A4244" t="s">
        <v>729</v>
      </c>
      <c r="B4244" t="s">
        <v>330</v>
      </c>
      <c r="C4244" t="s">
        <v>250</v>
      </c>
      <c r="D4244" t="s">
        <v>634</v>
      </c>
      <c r="E4244" t="s">
        <v>269</v>
      </c>
      <c r="F4244" t="s">
        <v>49</v>
      </c>
      <c r="G4244" s="8" t="s">
        <v>352</v>
      </c>
      <c r="H4244" t="s">
        <v>50</v>
      </c>
      <c r="I4244" s="7">
        <v>1.53</v>
      </c>
      <c r="L4244" s="7">
        <v>237174933919</v>
      </c>
      <c r="M4244" t="s">
        <v>458</v>
      </c>
    </row>
    <row r="4245" spans="1:13" x14ac:dyDescent="0.25">
      <c r="A4245" t="s">
        <v>730</v>
      </c>
      <c r="B4245" t="s">
        <v>330</v>
      </c>
      <c r="C4245" t="s">
        <v>250</v>
      </c>
      <c r="D4245" t="s">
        <v>599</v>
      </c>
      <c r="E4245" t="s">
        <v>270</v>
      </c>
      <c r="F4245" s="8" t="s">
        <v>49</v>
      </c>
      <c r="G4245" s="8" t="s">
        <v>352</v>
      </c>
      <c r="H4245" t="s">
        <v>50</v>
      </c>
      <c r="I4245" s="7">
        <v>0.67</v>
      </c>
      <c r="L4245" s="7">
        <v>49186447</v>
      </c>
      <c r="M4245" t="s">
        <v>458</v>
      </c>
    </row>
    <row r="4246" spans="1:13" x14ac:dyDescent="0.25">
      <c r="A4246" t="s">
        <v>731</v>
      </c>
      <c r="B4246" t="s">
        <v>483</v>
      </c>
      <c r="C4246" t="s">
        <v>255</v>
      </c>
      <c r="D4246" t="s">
        <v>205</v>
      </c>
      <c r="E4246" t="s">
        <v>270</v>
      </c>
      <c r="F4246" t="s">
        <v>49</v>
      </c>
      <c r="G4246" s="8" t="s">
        <v>352</v>
      </c>
      <c r="H4246" t="s">
        <v>50</v>
      </c>
      <c r="I4246" s="7">
        <v>0.64</v>
      </c>
      <c r="L4246" s="7">
        <v>6917962126</v>
      </c>
      <c r="M4246" t="s">
        <v>458</v>
      </c>
    </row>
    <row r="4247" spans="1:13" x14ac:dyDescent="0.25">
      <c r="A4247" t="s">
        <v>732</v>
      </c>
      <c r="B4247" t="s">
        <v>483</v>
      </c>
      <c r="C4247" t="s">
        <v>255</v>
      </c>
      <c r="D4247" t="s">
        <v>203</v>
      </c>
      <c r="E4247" t="s">
        <v>269</v>
      </c>
      <c r="F4247" s="8" t="s">
        <v>49</v>
      </c>
      <c r="G4247" s="8" t="s">
        <v>352</v>
      </c>
      <c r="H4247" t="s">
        <v>50</v>
      </c>
      <c r="I4247" s="7">
        <v>0.51</v>
      </c>
      <c r="L4247" s="7">
        <v>2428869723</v>
      </c>
      <c r="M4247" t="s">
        <v>458</v>
      </c>
    </row>
    <row r="4248" spans="1:13" x14ac:dyDescent="0.25">
      <c r="A4248" t="s">
        <v>733</v>
      </c>
      <c r="B4248" t="s">
        <v>636</v>
      </c>
      <c r="C4248" t="s">
        <v>635</v>
      </c>
      <c r="D4248" t="s">
        <v>304</v>
      </c>
      <c r="E4248" t="s">
        <v>270</v>
      </c>
      <c r="F4248" t="s">
        <v>49</v>
      </c>
      <c r="G4248" s="8" t="s">
        <v>352</v>
      </c>
      <c r="H4248" t="s">
        <v>50</v>
      </c>
      <c r="I4248" s="7">
        <v>-0.7</v>
      </c>
      <c r="L4248" s="7">
        <v>4565783313</v>
      </c>
      <c r="M4248" t="s">
        <v>458</v>
      </c>
    </row>
    <row r="4249" spans="1:13" x14ac:dyDescent="0.25">
      <c r="A4249" t="s">
        <v>734</v>
      </c>
      <c r="B4249" t="s">
        <v>636</v>
      </c>
      <c r="C4249" t="s">
        <v>635</v>
      </c>
      <c r="D4249" t="s">
        <v>303</v>
      </c>
      <c r="E4249" t="s">
        <v>270</v>
      </c>
      <c r="F4249" t="s">
        <v>49</v>
      </c>
      <c r="G4249" s="8" t="s">
        <v>352</v>
      </c>
      <c r="H4249" t="s">
        <v>50</v>
      </c>
      <c r="I4249" s="7">
        <v>-1.9</v>
      </c>
      <c r="L4249" s="7">
        <v>3476303006</v>
      </c>
      <c r="M4249" t="s">
        <v>458</v>
      </c>
    </row>
    <row r="4250" spans="1:13" x14ac:dyDescent="0.25">
      <c r="A4250" t="s">
        <v>735</v>
      </c>
      <c r="B4250" t="s">
        <v>636</v>
      </c>
      <c r="C4250" t="s">
        <v>635</v>
      </c>
      <c r="D4250" t="s">
        <v>302</v>
      </c>
      <c r="E4250" t="s">
        <v>270</v>
      </c>
      <c r="F4250" t="s">
        <v>49</v>
      </c>
      <c r="G4250" s="8" t="s">
        <v>352</v>
      </c>
      <c r="H4250" t="s">
        <v>50</v>
      </c>
      <c r="I4250" s="7">
        <v>-2</v>
      </c>
      <c r="L4250" s="7">
        <v>2100767205</v>
      </c>
      <c r="M4250" t="s">
        <v>458</v>
      </c>
    </row>
    <row r="4251" spans="1:13" x14ac:dyDescent="0.25">
      <c r="A4251" t="s">
        <v>736</v>
      </c>
      <c r="B4251" t="s">
        <v>636</v>
      </c>
      <c r="C4251" t="s">
        <v>635</v>
      </c>
      <c r="D4251" t="s">
        <v>205</v>
      </c>
      <c r="E4251" t="s">
        <v>270</v>
      </c>
      <c r="F4251" t="s">
        <v>49</v>
      </c>
      <c r="G4251" s="8" t="s">
        <v>352</v>
      </c>
      <c r="H4251" t="s">
        <v>50</v>
      </c>
      <c r="I4251" s="7">
        <v>0.5</v>
      </c>
      <c r="L4251" s="7">
        <v>20886055390</v>
      </c>
      <c r="M4251" t="s">
        <v>458</v>
      </c>
    </row>
    <row r="4252" spans="1:13" x14ac:dyDescent="0.25">
      <c r="A4252" t="s">
        <v>737</v>
      </c>
      <c r="B4252" t="s">
        <v>636</v>
      </c>
      <c r="C4252" t="s">
        <v>635</v>
      </c>
      <c r="D4252" t="s">
        <v>203</v>
      </c>
      <c r="E4252" t="s">
        <v>269</v>
      </c>
      <c r="F4252" t="s">
        <v>49</v>
      </c>
      <c r="G4252" s="8" t="s">
        <v>352</v>
      </c>
      <c r="H4252" t="s">
        <v>50</v>
      </c>
      <c r="I4252" s="7">
        <v>0.5</v>
      </c>
      <c r="L4252" s="7">
        <v>1256491994424</v>
      </c>
      <c r="M4252" t="s">
        <v>458</v>
      </c>
    </row>
    <row r="4253" spans="1:13" x14ac:dyDescent="0.25">
      <c r="A4253" t="s">
        <v>738</v>
      </c>
      <c r="B4253" t="s">
        <v>484</v>
      </c>
      <c r="C4253" t="s">
        <v>256</v>
      </c>
      <c r="D4253" t="s">
        <v>208</v>
      </c>
      <c r="E4253" t="s">
        <v>270</v>
      </c>
      <c r="F4253" t="s">
        <v>49</v>
      </c>
      <c r="G4253" s="8" t="s">
        <v>352</v>
      </c>
      <c r="H4253" t="s">
        <v>50</v>
      </c>
      <c r="I4253" s="7">
        <v>0.6</v>
      </c>
      <c r="L4253" s="7">
        <v>429346911</v>
      </c>
      <c r="M4253" t="s">
        <v>458</v>
      </c>
    </row>
    <row r="4254" spans="1:13" x14ac:dyDescent="0.25">
      <c r="A4254" t="s">
        <v>739</v>
      </c>
      <c r="B4254" t="s">
        <v>484</v>
      </c>
      <c r="C4254" t="s">
        <v>256</v>
      </c>
      <c r="D4254" t="s">
        <v>209</v>
      </c>
      <c r="E4254" t="s">
        <v>270</v>
      </c>
      <c r="F4254" t="s">
        <v>49</v>
      </c>
      <c r="G4254" s="8" t="s">
        <v>352</v>
      </c>
      <c r="H4254" t="s">
        <v>50</v>
      </c>
      <c r="I4254" s="7">
        <v>0.8</v>
      </c>
      <c r="L4254" s="7">
        <v>630379359</v>
      </c>
      <c r="M4254" t="s">
        <v>458</v>
      </c>
    </row>
    <row r="4255" spans="1:13" x14ac:dyDescent="0.25">
      <c r="A4255" t="s">
        <v>740</v>
      </c>
      <c r="B4255" t="s">
        <v>484</v>
      </c>
      <c r="C4255" t="s">
        <v>256</v>
      </c>
      <c r="D4255" t="s">
        <v>203</v>
      </c>
      <c r="E4255" t="s">
        <v>269</v>
      </c>
      <c r="F4255" t="s">
        <v>49</v>
      </c>
      <c r="G4255" s="8" t="s">
        <v>352</v>
      </c>
      <c r="H4255" t="s">
        <v>50</v>
      </c>
      <c r="I4255" s="7">
        <v>0.17</v>
      </c>
      <c r="L4255" s="7">
        <v>88224453830</v>
      </c>
      <c r="M4255" t="s">
        <v>458</v>
      </c>
    </row>
    <row r="4256" spans="1:13" x14ac:dyDescent="0.25">
      <c r="A4256" t="s">
        <v>741</v>
      </c>
      <c r="B4256" t="s">
        <v>485</v>
      </c>
      <c r="C4256" t="s">
        <v>257</v>
      </c>
      <c r="D4256" t="s">
        <v>258</v>
      </c>
      <c r="E4256" t="s">
        <v>270</v>
      </c>
      <c r="F4256" t="s">
        <v>49</v>
      </c>
      <c r="G4256" s="8" t="s">
        <v>352</v>
      </c>
      <c r="H4256" t="s">
        <v>50</v>
      </c>
      <c r="I4256" s="7">
        <v>0.6</v>
      </c>
      <c r="L4256" s="7">
        <v>2398957441</v>
      </c>
      <c r="M4256" t="s">
        <v>458</v>
      </c>
    </row>
    <row r="4257" spans="1:13" x14ac:dyDescent="0.25">
      <c r="A4257" t="s">
        <v>742</v>
      </c>
      <c r="B4257" t="s">
        <v>485</v>
      </c>
      <c r="C4257" t="s">
        <v>257</v>
      </c>
      <c r="D4257" t="s">
        <v>259</v>
      </c>
      <c r="E4257" t="s">
        <v>270</v>
      </c>
      <c r="F4257" t="s">
        <v>49</v>
      </c>
      <c r="G4257" s="8" t="s">
        <v>352</v>
      </c>
      <c r="H4257" t="s">
        <v>50</v>
      </c>
      <c r="I4257" s="7">
        <v>-2.6</v>
      </c>
      <c r="L4257" s="7">
        <v>87556207</v>
      </c>
      <c r="M4257" t="s">
        <v>458</v>
      </c>
    </row>
    <row r="4258" spans="1:13" x14ac:dyDescent="0.25">
      <c r="A4258" t="s">
        <v>743</v>
      </c>
      <c r="B4258" t="s">
        <v>485</v>
      </c>
      <c r="C4258" t="s">
        <v>257</v>
      </c>
      <c r="D4258" t="s">
        <v>260</v>
      </c>
      <c r="E4258" t="s">
        <v>270</v>
      </c>
      <c r="F4258" t="s">
        <v>49</v>
      </c>
      <c r="G4258" s="8" t="s">
        <v>352</v>
      </c>
      <c r="H4258" t="s">
        <v>50</v>
      </c>
      <c r="I4258" s="7">
        <v>-1.7</v>
      </c>
      <c r="L4258" s="7">
        <v>145097351</v>
      </c>
      <c r="M4258" t="s">
        <v>458</v>
      </c>
    </row>
    <row r="4259" spans="1:13" x14ac:dyDescent="0.25">
      <c r="A4259" t="s">
        <v>744</v>
      </c>
      <c r="B4259" t="s">
        <v>485</v>
      </c>
      <c r="C4259" t="s">
        <v>257</v>
      </c>
      <c r="D4259" t="s">
        <v>261</v>
      </c>
      <c r="E4259" t="s">
        <v>270</v>
      </c>
      <c r="F4259" s="8" t="s">
        <v>49</v>
      </c>
      <c r="G4259" s="8" t="s">
        <v>352</v>
      </c>
      <c r="H4259" t="s">
        <v>50</v>
      </c>
      <c r="I4259" s="7">
        <v>-1.8</v>
      </c>
      <c r="L4259" s="7">
        <v>88988160</v>
      </c>
      <c r="M4259" t="s">
        <v>458</v>
      </c>
    </row>
    <row r="4260" spans="1:13" x14ac:dyDescent="0.25">
      <c r="A4260" t="s">
        <v>745</v>
      </c>
      <c r="B4260" t="s">
        <v>486</v>
      </c>
      <c r="C4260" t="s">
        <v>262</v>
      </c>
      <c r="D4260" t="s">
        <v>263</v>
      </c>
      <c r="E4260" t="s">
        <v>270</v>
      </c>
      <c r="F4260" s="8" t="s">
        <v>49</v>
      </c>
      <c r="G4260" s="8" t="s">
        <v>352</v>
      </c>
      <c r="H4260" t="s">
        <v>50</v>
      </c>
      <c r="I4260" s="7">
        <v>-1.94</v>
      </c>
      <c r="L4260" s="7">
        <v>27282552000</v>
      </c>
      <c r="M4260" t="s">
        <v>458</v>
      </c>
    </row>
    <row r="4261" spans="1:13" x14ac:dyDescent="0.25">
      <c r="A4261" t="s">
        <v>746</v>
      </c>
      <c r="B4261" t="s">
        <v>486</v>
      </c>
      <c r="C4261" t="s">
        <v>262</v>
      </c>
      <c r="D4261" t="s">
        <v>264</v>
      </c>
      <c r="E4261" t="s">
        <v>270</v>
      </c>
      <c r="F4261" s="8" t="s">
        <v>49</v>
      </c>
      <c r="G4261" s="8" t="s">
        <v>352</v>
      </c>
      <c r="H4261" t="s">
        <v>50</v>
      </c>
      <c r="I4261" s="7">
        <v>-2.0299999999999998</v>
      </c>
      <c r="L4261" s="7">
        <v>5427913000</v>
      </c>
      <c r="M4261" t="s">
        <v>458</v>
      </c>
    </row>
    <row r="4262" spans="1:13" x14ac:dyDescent="0.25">
      <c r="A4262" t="s">
        <v>747</v>
      </c>
      <c r="B4262" t="s">
        <v>486</v>
      </c>
      <c r="C4262" t="s">
        <v>262</v>
      </c>
      <c r="D4262" t="s">
        <v>265</v>
      </c>
      <c r="E4262" t="s">
        <v>270</v>
      </c>
      <c r="F4262" s="8" t="s">
        <v>49</v>
      </c>
      <c r="G4262" s="8" t="s">
        <v>352</v>
      </c>
      <c r="H4262" t="s">
        <v>50</v>
      </c>
      <c r="I4262" s="7">
        <v>-2.31</v>
      </c>
      <c r="L4262" s="7">
        <v>950652000</v>
      </c>
      <c r="M4262" t="s">
        <v>458</v>
      </c>
    </row>
    <row r="4263" spans="1:13" x14ac:dyDescent="0.25">
      <c r="A4263" t="s">
        <v>748</v>
      </c>
      <c r="B4263" t="s">
        <v>486</v>
      </c>
      <c r="C4263" t="s">
        <v>262</v>
      </c>
      <c r="D4263" t="s">
        <v>203</v>
      </c>
      <c r="E4263" t="s">
        <v>269</v>
      </c>
      <c r="F4263" s="8" t="s">
        <v>49</v>
      </c>
      <c r="G4263" s="8" t="s">
        <v>352</v>
      </c>
      <c r="H4263" t="s">
        <v>50</v>
      </c>
      <c r="I4263" s="7">
        <v>-0.65</v>
      </c>
      <c r="L4263" s="7">
        <v>134097058000</v>
      </c>
      <c r="M4263" t="s">
        <v>458</v>
      </c>
    </row>
    <row r="4264" spans="1:13" x14ac:dyDescent="0.25">
      <c r="A4264" t="s">
        <v>749</v>
      </c>
      <c r="B4264" t="s">
        <v>332</v>
      </c>
      <c r="C4264" t="s">
        <v>266</v>
      </c>
      <c r="D4264" t="s">
        <v>267</v>
      </c>
      <c r="E4264" t="s">
        <v>270</v>
      </c>
      <c r="F4264" s="8" t="s">
        <v>49</v>
      </c>
      <c r="G4264" s="8" t="s">
        <v>352</v>
      </c>
      <c r="H4264" t="s">
        <v>50</v>
      </c>
      <c r="I4264" s="7">
        <v>-0.8</v>
      </c>
      <c r="L4264" s="7">
        <v>2421364394</v>
      </c>
      <c r="M4264" t="s">
        <v>458</v>
      </c>
    </row>
    <row r="4265" spans="1:13" x14ac:dyDescent="0.25">
      <c r="A4265" t="s">
        <v>750</v>
      </c>
      <c r="B4265" t="s">
        <v>332</v>
      </c>
      <c r="C4265" t="s">
        <v>266</v>
      </c>
      <c r="D4265" t="s">
        <v>590</v>
      </c>
      <c r="E4265" t="s">
        <v>270</v>
      </c>
      <c r="F4265" s="8" t="s">
        <v>49</v>
      </c>
      <c r="G4265" s="8" t="s">
        <v>352</v>
      </c>
      <c r="H4265" t="s">
        <v>50</v>
      </c>
      <c r="I4265" s="7">
        <v>1.6</v>
      </c>
      <c r="L4265" s="7">
        <v>1946905414</v>
      </c>
      <c r="M4265" t="s">
        <v>458</v>
      </c>
    </row>
    <row r="4266" spans="1:13" x14ac:dyDescent="0.25">
      <c r="A4266" t="s">
        <v>751</v>
      </c>
      <c r="B4266" t="s">
        <v>332</v>
      </c>
      <c r="C4266" t="s">
        <v>266</v>
      </c>
      <c r="D4266" t="s">
        <v>582</v>
      </c>
      <c r="E4266" t="s">
        <v>270</v>
      </c>
      <c r="F4266" s="8" t="s">
        <v>49</v>
      </c>
      <c r="G4266" s="8" t="s">
        <v>352</v>
      </c>
      <c r="H4266" t="s">
        <v>50</v>
      </c>
      <c r="I4266" s="7">
        <v>0.1</v>
      </c>
      <c r="L4266" s="7">
        <v>102527329</v>
      </c>
      <c r="M4266" t="s">
        <v>458</v>
      </c>
    </row>
    <row r="4267" spans="1:13" x14ac:dyDescent="0.25">
      <c r="A4267" t="s">
        <v>752</v>
      </c>
      <c r="B4267" t="s">
        <v>332</v>
      </c>
      <c r="C4267" t="s">
        <v>266</v>
      </c>
      <c r="D4267" t="s">
        <v>203</v>
      </c>
      <c r="E4267" t="s">
        <v>269</v>
      </c>
      <c r="F4267" s="8" t="s">
        <v>49</v>
      </c>
      <c r="G4267" s="8" t="s">
        <v>352</v>
      </c>
      <c r="H4267" t="s">
        <v>50</v>
      </c>
      <c r="I4267" s="7">
        <v>2.5</v>
      </c>
      <c r="L4267" s="7">
        <v>260926476812</v>
      </c>
      <c r="M4267" t="s">
        <v>458</v>
      </c>
    </row>
    <row r="4268" spans="1:13" x14ac:dyDescent="0.25">
      <c r="A4268" t="s">
        <v>753</v>
      </c>
      <c r="B4268" t="s">
        <v>487</v>
      </c>
      <c r="C4268" t="s">
        <v>207</v>
      </c>
      <c r="D4268" t="s">
        <v>208</v>
      </c>
      <c r="E4268" t="s">
        <v>270</v>
      </c>
      <c r="F4268" s="8" t="s">
        <v>49</v>
      </c>
      <c r="G4268" s="8" t="s">
        <v>352</v>
      </c>
      <c r="H4268" t="s">
        <v>50</v>
      </c>
      <c r="I4268" s="7">
        <v>-0.17</v>
      </c>
      <c r="L4268" s="7">
        <v>2389556713</v>
      </c>
      <c r="M4268" t="s">
        <v>458</v>
      </c>
    </row>
    <row r="4269" spans="1:13" x14ac:dyDescent="0.25">
      <c r="A4269" t="s">
        <v>754</v>
      </c>
      <c r="B4269" t="s">
        <v>487</v>
      </c>
      <c r="C4269" t="s">
        <v>207</v>
      </c>
      <c r="D4269" t="s">
        <v>209</v>
      </c>
      <c r="E4269" t="s">
        <v>270</v>
      </c>
      <c r="F4269" t="s">
        <v>49</v>
      </c>
      <c r="G4269" s="8" t="s">
        <v>352</v>
      </c>
      <c r="H4269" t="s">
        <v>50</v>
      </c>
      <c r="I4269" s="7">
        <v>0.35</v>
      </c>
      <c r="L4269" s="7">
        <v>5701620841</v>
      </c>
      <c r="M4269" t="s">
        <v>458</v>
      </c>
    </row>
    <row r="4270" spans="1:13" x14ac:dyDescent="0.25">
      <c r="A4270" t="s">
        <v>755</v>
      </c>
      <c r="B4270" t="s">
        <v>487</v>
      </c>
      <c r="C4270" t="s">
        <v>207</v>
      </c>
      <c r="D4270" t="s">
        <v>210</v>
      </c>
      <c r="E4270" t="s">
        <v>270</v>
      </c>
      <c r="F4270" t="s">
        <v>49</v>
      </c>
      <c r="G4270" s="8" t="s">
        <v>352</v>
      </c>
      <c r="H4270" t="s">
        <v>50</v>
      </c>
      <c r="I4270" s="7">
        <v>-1.97</v>
      </c>
      <c r="L4270" s="7">
        <v>326696832</v>
      </c>
      <c r="M4270" t="s">
        <v>458</v>
      </c>
    </row>
    <row r="4271" spans="1:13" x14ac:dyDescent="0.25">
      <c r="A4271" t="s">
        <v>756</v>
      </c>
      <c r="B4271" t="s">
        <v>487</v>
      </c>
      <c r="C4271" t="s">
        <v>207</v>
      </c>
      <c r="D4271" t="s">
        <v>211</v>
      </c>
      <c r="E4271" t="s">
        <v>269</v>
      </c>
      <c r="F4271" t="s">
        <v>49</v>
      </c>
      <c r="G4271" s="8" t="s">
        <v>352</v>
      </c>
      <c r="H4271" t="s">
        <v>50</v>
      </c>
      <c r="I4271" s="7">
        <v>-1.71</v>
      </c>
      <c r="L4271" s="7">
        <v>370042694916</v>
      </c>
      <c r="M4271" t="s">
        <v>458</v>
      </c>
    </row>
    <row r="4272" spans="1:13" x14ac:dyDescent="0.25">
      <c r="A4272" t="s">
        <v>757</v>
      </c>
      <c r="B4272" t="s">
        <v>487</v>
      </c>
      <c r="C4272" t="s">
        <v>207</v>
      </c>
      <c r="D4272" t="s">
        <v>385</v>
      </c>
      <c r="E4272" t="s">
        <v>270</v>
      </c>
      <c r="F4272" t="s">
        <v>49</v>
      </c>
      <c r="G4272" s="8" t="s">
        <v>352</v>
      </c>
      <c r="H4272" t="s">
        <v>50</v>
      </c>
      <c r="I4272" s="7">
        <v>-0.91</v>
      </c>
      <c r="L4272" s="7">
        <v>777116048</v>
      </c>
      <c r="M4272" t="s">
        <v>458</v>
      </c>
    </row>
    <row r="4273" spans="1:13" x14ac:dyDescent="0.25">
      <c r="A4273" t="s">
        <v>659</v>
      </c>
      <c r="B4273" t="s">
        <v>468</v>
      </c>
      <c r="C4273" t="s">
        <v>0</v>
      </c>
      <c r="D4273" t="s">
        <v>200</v>
      </c>
      <c r="E4273" t="s">
        <v>270</v>
      </c>
      <c r="F4273" t="s">
        <v>51</v>
      </c>
      <c r="G4273" s="8" t="s">
        <v>355</v>
      </c>
      <c r="H4273" t="s">
        <v>52</v>
      </c>
      <c r="I4273" s="7">
        <v>5</v>
      </c>
      <c r="L4273" s="7">
        <v>50185283716</v>
      </c>
      <c r="M4273" t="s">
        <v>458</v>
      </c>
    </row>
    <row r="4274" spans="1:13" x14ac:dyDescent="0.25">
      <c r="A4274" t="s">
        <v>660</v>
      </c>
      <c r="B4274" t="s">
        <v>468</v>
      </c>
      <c r="C4274" t="s">
        <v>0</v>
      </c>
      <c r="D4274" t="s">
        <v>201</v>
      </c>
      <c r="E4274" t="s">
        <v>270</v>
      </c>
      <c r="F4274" t="s">
        <v>51</v>
      </c>
      <c r="G4274" s="8" t="s">
        <v>355</v>
      </c>
      <c r="H4274" t="s">
        <v>52</v>
      </c>
      <c r="I4274" s="7">
        <v>4</v>
      </c>
      <c r="L4274" s="7">
        <v>89599596613</v>
      </c>
      <c r="M4274" t="s">
        <v>458</v>
      </c>
    </row>
    <row r="4275" spans="1:13" x14ac:dyDescent="0.25">
      <c r="A4275" t="s">
        <v>661</v>
      </c>
      <c r="B4275" t="s">
        <v>468</v>
      </c>
      <c r="C4275" t="s">
        <v>0</v>
      </c>
      <c r="D4275" t="s">
        <v>202</v>
      </c>
      <c r="E4275" t="s">
        <v>270</v>
      </c>
      <c r="F4275" t="s">
        <v>51</v>
      </c>
      <c r="G4275" s="8" t="s">
        <v>355</v>
      </c>
      <c r="H4275" t="s">
        <v>52</v>
      </c>
      <c r="I4275" s="7">
        <v>1</v>
      </c>
      <c r="L4275" s="7">
        <v>44497385600</v>
      </c>
      <c r="M4275" t="s">
        <v>458</v>
      </c>
    </row>
    <row r="4276" spans="1:13" x14ac:dyDescent="0.25">
      <c r="A4276" t="s">
        <v>663</v>
      </c>
      <c r="B4276" t="s">
        <v>468</v>
      </c>
      <c r="C4276" t="s">
        <v>0</v>
      </c>
      <c r="D4276" t="s">
        <v>198</v>
      </c>
      <c r="E4276" t="s">
        <v>270</v>
      </c>
      <c r="F4276" t="s">
        <v>51</v>
      </c>
      <c r="G4276" s="8" t="s">
        <v>355</v>
      </c>
      <c r="H4276" t="s">
        <v>52</v>
      </c>
      <c r="I4276" s="7">
        <v>-1.3</v>
      </c>
      <c r="L4276" s="7">
        <v>1360016630</v>
      </c>
      <c r="M4276" t="s">
        <v>458</v>
      </c>
    </row>
    <row r="4277" spans="1:13" x14ac:dyDescent="0.25">
      <c r="A4277" t="s">
        <v>664</v>
      </c>
      <c r="B4277" t="s">
        <v>468</v>
      </c>
      <c r="C4277" t="s">
        <v>0</v>
      </c>
      <c r="D4277" t="s">
        <v>199</v>
      </c>
      <c r="E4277" t="s">
        <v>269</v>
      </c>
      <c r="F4277" t="s">
        <v>51</v>
      </c>
      <c r="G4277" s="8" t="s">
        <v>355</v>
      </c>
      <c r="H4277" t="s">
        <v>52</v>
      </c>
      <c r="I4277" s="7">
        <v>3</v>
      </c>
      <c r="L4277" s="7">
        <v>195045422077</v>
      </c>
      <c r="M4277" t="s">
        <v>458</v>
      </c>
    </row>
    <row r="4278" spans="1:13" x14ac:dyDescent="0.25">
      <c r="A4278" t="s">
        <v>665</v>
      </c>
      <c r="B4278" t="s">
        <v>469</v>
      </c>
      <c r="C4278" t="s">
        <v>212</v>
      </c>
      <c r="D4278" t="s">
        <v>213</v>
      </c>
      <c r="E4278" t="s">
        <v>270</v>
      </c>
      <c r="F4278" t="s">
        <v>51</v>
      </c>
      <c r="G4278" s="8" t="s">
        <v>355</v>
      </c>
      <c r="H4278" t="s">
        <v>52</v>
      </c>
      <c r="I4278" s="7">
        <v>0</v>
      </c>
      <c r="L4278" s="7">
        <v>1209774000</v>
      </c>
      <c r="M4278" t="s">
        <v>458</v>
      </c>
    </row>
    <row r="4279" spans="1:13" x14ac:dyDescent="0.25">
      <c r="A4279" t="s">
        <v>666</v>
      </c>
      <c r="B4279" t="s">
        <v>469</v>
      </c>
      <c r="C4279" t="s">
        <v>212</v>
      </c>
      <c r="D4279" t="s">
        <v>214</v>
      </c>
      <c r="E4279" t="s">
        <v>270</v>
      </c>
      <c r="F4279" t="s">
        <v>51</v>
      </c>
      <c r="G4279" s="8" t="s">
        <v>355</v>
      </c>
      <c r="H4279" t="s">
        <v>52</v>
      </c>
      <c r="I4279" s="7">
        <v>0</v>
      </c>
      <c r="L4279" s="7">
        <v>10185099000</v>
      </c>
      <c r="M4279" t="s">
        <v>458</v>
      </c>
    </row>
    <row r="4280" spans="1:13" x14ac:dyDescent="0.25">
      <c r="A4280" t="s">
        <v>667</v>
      </c>
      <c r="B4280" t="s">
        <v>469</v>
      </c>
      <c r="C4280" t="s">
        <v>212</v>
      </c>
      <c r="D4280" t="s">
        <v>370</v>
      </c>
      <c r="E4280" t="s">
        <v>270</v>
      </c>
      <c r="F4280" t="s">
        <v>51</v>
      </c>
      <c r="G4280" s="8" t="s">
        <v>355</v>
      </c>
      <c r="H4280" t="s">
        <v>52</v>
      </c>
      <c r="I4280" s="7">
        <v>5.0999999999999996</v>
      </c>
      <c r="L4280" s="7">
        <v>7250762000</v>
      </c>
      <c r="M4280" t="s">
        <v>458</v>
      </c>
    </row>
    <row r="4281" spans="1:13" x14ac:dyDescent="0.25">
      <c r="A4281" t="s">
        <v>668</v>
      </c>
      <c r="B4281" t="s">
        <v>469</v>
      </c>
      <c r="C4281" t="s">
        <v>212</v>
      </c>
      <c r="D4281" t="s">
        <v>365</v>
      </c>
      <c r="E4281" t="s">
        <v>270</v>
      </c>
      <c r="F4281" t="s">
        <v>51</v>
      </c>
      <c r="G4281" s="8" t="s">
        <v>355</v>
      </c>
      <c r="H4281" t="s">
        <v>52</v>
      </c>
      <c r="I4281" s="7">
        <v>3.6</v>
      </c>
      <c r="L4281" s="7">
        <v>22153880000</v>
      </c>
      <c r="M4281" t="s">
        <v>458</v>
      </c>
    </row>
    <row r="4282" spans="1:13" x14ac:dyDescent="0.25">
      <c r="A4282" t="s">
        <v>669</v>
      </c>
      <c r="B4282" t="s">
        <v>469</v>
      </c>
      <c r="C4282" t="s">
        <v>212</v>
      </c>
      <c r="D4282" t="s">
        <v>364</v>
      </c>
      <c r="E4282" t="s">
        <v>270</v>
      </c>
      <c r="F4282" t="s">
        <v>51</v>
      </c>
      <c r="G4282" s="8" t="s">
        <v>355</v>
      </c>
      <c r="H4282" t="s">
        <v>52</v>
      </c>
      <c r="I4282" s="7">
        <v>1.6</v>
      </c>
      <c r="L4282" s="7">
        <v>31842258000</v>
      </c>
      <c r="M4282" t="s">
        <v>458</v>
      </c>
    </row>
    <row r="4283" spans="1:13" x14ac:dyDescent="0.25">
      <c r="A4283" t="s">
        <v>670</v>
      </c>
      <c r="B4283" t="s">
        <v>469</v>
      </c>
      <c r="C4283" t="s">
        <v>212</v>
      </c>
      <c r="D4283" t="s">
        <v>573</v>
      </c>
      <c r="E4283" t="s">
        <v>270</v>
      </c>
      <c r="F4283" t="s">
        <v>51</v>
      </c>
      <c r="G4283" s="8" t="s">
        <v>355</v>
      </c>
      <c r="H4283" t="s">
        <v>52</v>
      </c>
      <c r="I4283" s="7">
        <v>0.2</v>
      </c>
      <c r="L4283" s="7">
        <v>16763779000</v>
      </c>
      <c r="M4283" t="s">
        <v>458</v>
      </c>
    </row>
    <row r="4284" spans="1:13" x14ac:dyDescent="0.25">
      <c r="A4284" t="s">
        <v>671</v>
      </c>
      <c r="B4284" t="s">
        <v>469</v>
      </c>
      <c r="C4284" t="s">
        <v>212</v>
      </c>
      <c r="D4284" t="s">
        <v>362</v>
      </c>
      <c r="E4284" t="s">
        <v>270</v>
      </c>
      <c r="F4284" t="s">
        <v>51</v>
      </c>
      <c r="G4284" s="8" t="s">
        <v>355</v>
      </c>
      <c r="H4284" t="s">
        <v>52</v>
      </c>
      <c r="I4284" s="7">
        <v>0.5</v>
      </c>
      <c r="L4284" s="7">
        <v>58491556000</v>
      </c>
      <c r="M4284" t="s">
        <v>458</v>
      </c>
    </row>
    <row r="4285" spans="1:13" x14ac:dyDescent="0.25">
      <c r="A4285" t="s">
        <v>672</v>
      </c>
      <c r="B4285" t="s">
        <v>470</v>
      </c>
      <c r="C4285" t="s">
        <v>292</v>
      </c>
      <c r="D4285" t="s">
        <v>307</v>
      </c>
      <c r="E4285" t="s">
        <v>270</v>
      </c>
      <c r="F4285" t="s">
        <v>51</v>
      </c>
      <c r="G4285" s="8" t="s">
        <v>355</v>
      </c>
      <c r="H4285" t="s">
        <v>52</v>
      </c>
      <c r="I4285" s="7">
        <v>3.75</v>
      </c>
      <c r="L4285" s="7">
        <v>9764336905</v>
      </c>
      <c r="M4285" t="s">
        <v>458</v>
      </c>
    </row>
    <row r="4286" spans="1:13" x14ac:dyDescent="0.25">
      <c r="A4286" t="s">
        <v>673</v>
      </c>
      <c r="B4286" t="s">
        <v>470</v>
      </c>
      <c r="C4286" t="s">
        <v>292</v>
      </c>
      <c r="D4286" t="s">
        <v>206</v>
      </c>
      <c r="E4286" t="s">
        <v>270</v>
      </c>
      <c r="F4286" t="s">
        <v>51</v>
      </c>
      <c r="G4286" s="8" t="s">
        <v>355</v>
      </c>
      <c r="H4286" t="s">
        <v>52</v>
      </c>
      <c r="I4286" s="7">
        <v>0.32</v>
      </c>
      <c r="L4286" s="7">
        <v>5411649516</v>
      </c>
      <c r="M4286" t="s">
        <v>458</v>
      </c>
    </row>
    <row r="4287" spans="1:13" x14ac:dyDescent="0.25">
      <c r="A4287" t="s">
        <v>674</v>
      </c>
      <c r="B4287" t="s">
        <v>470</v>
      </c>
      <c r="C4287" t="s">
        <v>292</v>
      </c>
      <c r="D4287" t="s">
        <v>203</v>
      </c>
      <c r="E4287" t="s">
        <v>269</v>
      </c>
      <c r="F4287" t="s">
        <v>51</v>
      </c>
      <c r="G4287" s="8" t="s">
        <v>355</v>
      </c>
      <c r="H4287" t="s">
        <v>52</v>
      </c>
      <c r="I4287" s="7">
        <v>3.98</v>
      </c>
      <c r="L4287" s="7">
        <v>599483569520</v>
      </c>
      <c r="M4287" t="s">
        <v>458</v>
      </c>
    </row>
    <row r="4288" spans="1:13" x14ac:dyDescent="0.25">
      <c r="A4288" t="s">
        <v>675</v>
      </c>
      <c r="B4288" t="s">
        <v>470</v>
      </c>
      <c r="C4288" t="s">
        <v>292</v>
      </c>
      <c r="D4288" t="s">
        <v>306</v>
      </c>
      <c r="E4288" t="s">
        <v>270</v>
      </c>
      <c r="F4288" s="8" t="s">
        <v>51</v>
      </c>
      <c r="G4288" s="8" t="s">
        <v>355</v>
      </c>
      <c r="H4288" t="s">
        <v>52</v>
      </c>
      <c r="I4288" s="7">
        <v>0.2</v>
      </c>
      <c r="L4288" s="7">
        <v>9122399685</v>
      </c>
      <c r="M4288" t="s">
        <v>458</v>
      </c>
    </row>
    <row r="4289" spans="1:13" x14ac:dyDescent="0.25">
      <c r="A4289" t="s">
        <v>676</v>
      </c>
      <c r="B4289" t="s">
        <v>331</v>
      </c>
      <c r="C4289" t="s">
        <v>215</v>
      </c>
      <c r="D4289" t="s">
        <v>251</v>
      </c>
      <c r="E4289" t="s">
        <v>269</v>
      </c>
      <c r="F4289" s="8" t="s">
        <v>51</v>
      </c>
      <c r="G4289" s="8" t="s">
        <v>355</v>
      </c>
      <c r="H4289" t="s">
        <v>52</v>
      </c>
      <c r="I4289" s="7">
        <v>2.2999999999999998</v>
      </c>
      <c r="L4289" s="7">
        <v>310261377494</v>
      </c>
      <c r="M4289" t="s">
        <v>458</v>
      </c>
    </row>
    <row r="4290" spans="1:13" x14ac:dyDescent="0.25">
      <c r="A4290" t="s">
        <v>677</v>
      </c>
      <c r="B4290" t="s">
        <v>331</v>
      </c>
      <c r="C4290" t="s">
        <v>215</v>
      </c>
      <c r="D4290" t="s">
        <v>216</v>
      </c>
      <c r="E4290" t="s">
        <v>269</v>
      </c>
      <c r="F4290" s="8" t="s">
        <v>51</v>
      </c>
      <c r="G4290" s="8" t="s">
        <v>355</v>
      </c>
      <c r="H4290" t="s">
        <v>52</v>
      </c>
      <c r="I4290" s="7">
        <v>1</v>
      </c>
      <c r="L4290" s="7">
        <v>15226914126</v>
      </c>
      <c r="M4290" t="s">
        <v>458</v>
      </c>
    </row>
    <row r="4291" spans="1:13" x14ac:dyDescent="0.25">
      <c r="A4291" t="s">
        <v>678</v>
      </c>
      <c r="B4291" t="s">
        <v>331</v>
      </c>
      <c r="C4291" t="s">
        <v>215</v>
      </c>
      <c r="D4291" t="s">
        <v>217</v>
      </c>
      <c r="E4291" t="s">
        <v>269</v>
      </c>
      <c r="F4291" s="8" t="s">
        <v>51</v>
      </c>
      <c r="G4291" s="8" t="s">
        <v>355</v>
      </c>
      <c r="H4291" t="s">
        <v>52</v>
      </c>
      <c r="I4291" s="7">
        <v>2.2999999999999998</v>
      </c>
      <c r="L4291" s="7">
        <v>67671087956</v>
      </c>
      <c r="M4291" t="s">
        <v>458</v>
      </c>
    </row>
    <row r="4292" spans="1:13" x14ac:dyDescent="0.25">
      <c r="A4292" t="s">
        <v>679</v>
      </c>
      <c r="B4292" t="s">
        <v>333</v>
      </c>
      <c r="C4292" t="s">
        <v>533</v>
      </c>
      <c r="D4292" t="s">
        <v>203</v>
      </c>
      <c r="E4292" t="s">
        <v>269</v>
      </c>
      <c r="F4292" s="8" t="s">
        <v>51</v>
      </c>
      <c r="G4292" s="8" t="s">
        <v>355</v>
      </c>
      <c r="H4292" t="s">
        <v>52</v>
      </c>
      <c r="I4292" s="7">
        <v>2.4900000000000002</v>
      </c>
      <c r="L4292" s="7">
        <v>60695593000</v>
      </c>
      <c r="M4292" t="s">
        <v>458</v>
      </c>
    </row>
    <row r="4293" spans="1:13" x14ac:dyDescent="0.25">
      <c r="A4293" t="s">
        <v>680</v>
      </c>
      <c r="B4293" t="s">
        <v>471</v>
      </c>
      <c r="C4293" t="s">
        <v>219</v>
      </c>
      <c r="D4293" t="s">
        <v>203</v>
      </c>
      <c r="E4293" t="s">
        <v>269</v>
      </c>
      <c r="F4293" s="8" t="s">
        <v>51</v>
      </c>
      <c r="G4293" s="8" t="s">
        <v>355</v>
      </c>
      <c r="H4293" t="s">
        <v>52</v>
      </c>
      <c r="I4293" s="176">
        <v>3.68</v>
      </c>
      <c r="L4293" s="7">
        <v>278736778404</v>
      </c>
      <c r="M4293" t="s">
        <v>458</v>
      </c>
    </row>
    <row r="4294" spans="1:13" x14ac:dyDescent="0.25">
      <c r="A4294" t="s">
        <v>681</v>
      </c>
      <c r="B4294" t="s">
        <v>471</v>
      </c>
      <c r="C4294" t="s">
        <v>219</v>
      </c>
      <c r="D4294" t="s">
        <v>457</v>
      </c>
      <c r="E4294" t="s">
        <v>270</v>
      </c>
      <c r="F4294" s="8" t="s">
        <v>51</v>
      </c>
      <c r="G4294" s="8" t="s">
        <v>355</v>
      </c>
      <c r="H4294" t="s">
        <v>52</v>
      </c>
      <c r="I4294" s="176">
        <v>-3.15</v>
      </c>
      <c r="L4294" s="7">
        <v>150706287</v>
      </c>
      <c r="M4294" t="s">
        <v>458</v>
      </c>
    </row>
    <row r="4295" spans="1:13" x14ac:dyDescent="0.25">
      <c r="A4295" t="s">
        <v>682</v>
      </c>
      <c r="B4295" t="s">
        <v>471</v>
      </c>
      <c r="C4295" t="s">
        <v>219</v>
      </c>
      <c r="D4295" t="s">
        <v>381</v>
      </c>
      <c r="E4295" t="s">
        <v>270</v>
      </c>
      <c r="F4295" s="8" t="s">
        <v>51</v>
      </c>
      <c r="G4295" s="8" t="s">
        <v>355</v>
      </c>
      <c r="H4295" t="s">
        <v>52</v>
      </c>
      <c r="I4295" s="176">
        <v>1.58</v>
      </c>
      <c r="L4295" s="7">
        <v>1331924172</v>
      </c>
      <c r="M4295" t="s">
        <v>458</v>
      </c>
    </row>
    <row r="4296" spans="1:13" x14ac:dyDescent="0.25">
      <c r="A4296" t="s">
        <v>683</v>
      </c>
      <c r="B4296" t="s">
        <v>472</v>
      </c>
      <c r="C4296" t="s">
        <v>220</v>
      </c>
      <c r="D4296" t="s">
        <v>221</v>
      </c>
      <c r="E4296" t="s">
        <v>270</v>
      </c>
      <c r="F4296" s="8" t="s">
        <v>51</v>
      </c>
      <c r="G4296" s="8" t="s">
        <v>355</v>
      </c>
      <c r="H4296" t="s">
        <v>52</v>
      </c>
      <c r="I4296" s="7">
        <v>3.3</v>
      </c>
      <c r="L4296" s="7">
        <v>210379447000</v>
      </c>
      <c r="M4296" t="s">
        <v>458</v>
      </c>
    </row>
    <row r="4297" spans="1:13" x14ac:dyDescent="0.25">
      <c r="A4297" t="s">
        <v>684</v>
      </c>
      <c r="B4297" t="s">
        <v>472</v>
      </c>
      <c r="C4297" t="s">
        <v>220</v>
      </c>
      <c r="D4297" t="s">
        <v>222</v>
      </c>
      <c r="E4297" t="s">
        <v>270</v>
      </c>
      <c r="F4297" t="s">
        <v>51</v>
      </c>
      <c r="G4297" s="8" t="s">
        <v>355</v>
      </c>
      <c r="H4297" t="s">
        <v>52</v>
      </c>
      <c r="I4297" s="7">
        <v>1.3</v>
      </c>
      <c r="L4297" s="7">
        <v>35195197000</v>
      </c>
      <c r="M4297" t="s">
        <v>458</v>
      </c>
    </row>
    <row r="4298" spans="1:13" x14ac:dyDescent="0.25">
      <c r="A4298" t="s">
        <v>685</v>
      </c>
      <c r="B4298" t="s">
        <v>472</v>
      </c>
      <c r="C4298" t="s">
        <v>220</v>
      </c>
      <c r="D4298" t="s">
        <v>223</v>
      </c>
      <c r="E4298" t="s">
        <v>270</v>
      </c>
      <c r="F4298" t="s">
        <v>51</v>
      </c>
      <c r="G4298" s="8" t="s">
        <v>355</v>
      </c>
      <c r="H4298" t="s">
        <v>52</v>
      </c>
      <c r="I4298" s="7">
        <v>-0.1</v>
      </c>
      <c r="L4298" s="7">
        <v>54187851000</v>
      </c>
      <c r="M4298" t="s">
        <v>458</v>
      </c>
    </row>
    <row r="4299" spans="1:13" x14ac:dyDescent="0.25">
      <c r="A4299" t="s">
        <v>686</v>
      </c>
      <c r="B4299" t="s">
        <v>472</v>
      </c>
      <c r="C4299" t="s">
        <v>220</v>
      </c>
      <c r="D4299" t="s">
        <v>224</v>
      </c>
      <c r="E4299" t="s">
        <v>270</v>
      </c>
      <c r="F4299" t="s">
        <v>51</v>
      </c>
      <c r="G4299" s="8" t="s">
        <v>355</v>
      </c>
      <c r="H4299" t="s">
        <v>52</v>
      </c>
      <c r="I4299" s="7">
        <v>3.5</v>
      </c>
      <c r="L4299" s="7">
        <v>3835522000</v>
      </c>
      <c r="M4299" t="s">
        <v>458</v>
      </c>
    </row>
    <row r="4300" spans="1:13" x14ac:dyDescent="0.25">
      <c r="A4300" t="s">
        <v>687</v>
      </c>
      <c r="B4300" t="s">
        <v>472</v>
      </c>
      <c r="C4300" t="s">
        <v>220</v>
      </c>
      <c r="D4300" t="s">
        <v>305</v>
      </c>
      <c r="E4300" t="s">
        <v>270</v>
      </c>
      <c r="F4300" t="s">
        <v>51</v>
      </c>
      <c r="G4300" s="8" t="s">
        <v>355</v>
      </c>
      <c r="H4300" t="s">
        <v>52</v>
      </c>
      <c r="I4300" s="7">
        <v>0</v>
      </c>
      <c r="L4300" s="7">
        <v>0</v>
      </c>
      <c r="M4300" t="s">
        <v>458</v>
      </c>
    </row>
    <row r="4301" spans="1:13" x14ac:dyDescent="0.25">
      <c r="A4301" t="s">
        <v>688</v>
      </c>
      <c r="B4301" t="s">
        <v>472</v>
      </c>
      <c r="C4301" t="s">
        <v>220</v>
      </c>
      <c r="D4301" t="s">
        <v>203</v>
      </c>
      <c r="E4301" t="s">
        <v>269</v>
      </c>
      <c r="F4301" t="s">
        <v>51</v>
      </c>
      <c r="G4301" s="8" t="s">
        <v>355</v>
      </c>
      <c r="H4301" t="s">
        <v>52</v>
      </c>
      <c r="I4301" s="7">
        <v>1.83</v>
      </c>
      <c r="L4301" s="7">
        <v>150910896000</v>
      </c>
      <c r="M4301" t="s">
        <v>458</v>
      </c>
    </row>
    <row r="4302" spans="1:13" x14ac:dyDescent="0.25">
      <c r="A4302" t="s">
        <v>689</v>
      </c>
      <c r="B4302" t="s">
        <v>473</v>
      </c>
      <c r="C4302" t="s">
        <v>225</v>
      </c>
      <c r="D4302" t="s">
        <v>366</v>
      </c>
      <c r="E4302" t="s">
        <v>270</v>
      </c>
      <c r="F4302" t="s">
        <v>51</v>
      </c>
      <c r="G4302" s="8" t="s">
        <v>355</v>
      </c>
      <c r="H4302" t="s">
        <v>52</v>
      </c>
      <c r="I4302" s="7">
        <v>2.5499999999999998</v>
      </c>
      <c r="L4302" s="7">
        <v>3439632410</v>
      </c>
      <c r="M4302" t="s">
        <v>458</v>
      </c>
    </row>
    <row r="4303" spans="1:13" x14ac:dyDescent="0.25">
      <c r="A4303" t="s">
        <v>690</v>
      </c>
      <c r="B4303" t="s">
        <v>473</v>
      </c>
      <c r="C4303" t="s">
        <v>225</v>
      </c>
      <c r="D4303" t="s">
        <v>367</v>
      </c>
      <c r="E4303" t="s">
        <v>270</v>
      </c>
      <c r="F4303" t="s">
        <v>51</v>
      </c>
      <c r="G4303" s="8" t="s">
        <v>355</v>
      </c>
      <c r="H4303" t="s">
        <v>52</v>
      </c>
      <c r="I4303" s="7">
        <v>1.05</v>
      </c>
      <c r="L4303" s="7">
        <v>3601903742</v>
      </c>
      <c r="M4303" t="s">
        <v>458</v>
      </c>
    </row>
    <row r="4304" spans="1:13" x14ac:dyDescent="0.25">
      <c r="A4304" t="s">
        <v>691</v>
      </c>
      <c r="B4304" t="s">
        <v>473</v>
      </c>
      <c r="C4304" t="s">
        <v>225</v>
      </c>
      <c r="D4304" t="s">
        <v>373</v>
      </c>
      <c r="E4304" t="s">
        <v>270</v>
      </c>
      <c r="F4304" t="s">
        <v>51</v>
      </c>
      <c r="G4304" s="8" t="s">
        <v>355</v>
      </c>
      <c r="H4304" t="s">
        <v>52</v>
      </c>
      <c r="I4304" s="7">
        <v>0.8</v>
      </c>
      <c r="L4304" s="7">
        <v>2032897322</v>
      </c>
      <c r="M4304" t="s">
        <v>458</v>
      </c>
    </row>
    <row r="4305" spans="1:13" x14ac:dyDescent="0.25">
      <c r="A4305" t="s">
        <v>692</v>
      </c>
      <c r="B4305" t="s">
        <v>473</v>
      </c>
      <c r="C4305" t="s">
        <v>225</v>
      </c>
      <c r="D4305" t="s">
        <v>203</v>
      </c>
      <c r="E4305" t="s">
        <v>269</v>
      </c>
      <c r="F4305" t="s">
        <v>51</v>
      </c>
      <c r="G4305" s="8" t="s">
        <v>355</v>
      </c>
      <c r="H4305" t="s">
        <v>52</v>
      </c>
      <c r="I4305" s="7">
        <v>4.07</v>
      </c>
      <c r="L4305" s="7">
        <v>983182712065</v>
      </c>
      <c r="M4305" t="s">
        <v>458</v>
      </c>
    </row>
    <row r="4306" spans="1:13" x14ac:dyDescent="0.25">
      <c r="A4306" t="s">
        <v>693</v>
      </c>
      <c r="B4306" t="s">
        <v>474</v>
      </c>
      <c r="C4306" t="s">
        <v>226</v>
      </c>
      <c r="D4306" t="s">
        <v>227</v>
      </c>
      <c r="E4306" t="s">
        <v>270</v>
      </c>
      <c r="F4306" t="s">
        <v>51</v>
      </c>
      <c r="G4306" s="8" t="s">
        <v>355</v>
      </c>
      <c r="H4306" t="s">
        <v>52</v>
      </c>
      <c r="I4306" s="7">
        <v>3.3</v>
      </c>
      <c r="L4306" s="7">
        <v>1565286544</v>
      </c>
      <c r="M4306" t="s">
        <v>458</v>
      </c>
    </row>
    <row r="4307" spans="1:13" x14ac:dyDescent="0.25">
      <c r="A4307" t="s">
        <v>694</v>
      </c>
      <c r="B4307" t="s">
        <v>474</v>
      </c>
      <c r="C4307" t="s">
        <v>226</v>
      </c>
      <c r="D4307" t="s">
        <v>301</v>
      </c>
      <c r="E4307" t="s">
        <v>270</v>
      </c>
      <c r="F4307" s="8" t="s">
        <v>51</v>
      </c>
      <c r="G4307" s="8" t="s">
        <v>355</v>
      </c>
      <c r="H4307" t="s">
        <v>52</v>
      </c>
      <c r="I4307" s="7">
        <v>-2.2000000000000002</v>
      </c>
      <c r="L4307" s="7">
        <v>4154359457</v>
      </c>
      <c r="M4307" t="s">
        <v>458</v>
      </c>
    </row>
    <row r="4308" spans="1:13" x14ac:dyDescent="0.25">
      <c r="A4308" t="s">
        <v>695</v>
      </c>
      <c r="B4308" t="s">
        <v>474</v>
      </c>
      <c r="C4308" t="s">
        <v>226</v>
      </c>
      <c r="D4308" t="s">
        <v>229</v>
      </c>
      <c r="E4308" t="s">
        <v>270</v>
      </c>
      <c r="F4308" s="8" t="s">
        <v>51</v>
      </c>
      <c r="G4308" s="8" t="s">
        <v>355</v>
      </c>
      <c r="H4308" t="s">
        <v>52</v>
      </c>
      <c r="I4308" s="7">
        <v>-2.14</v>
      </c>
      <c r="L4308" s="7">
        <v>4178737190</v>
      </c>
      <c r="M4308" t="s">
        <v>458</v>
      </c>
    </row>
    <row r="4309" spans="1:13" x14ac:dyDescent="0.25">
      <c r="A4309" t="s">
        <v>696</v>
      </c>
      <c r="B4309" t="s">
        <v>474</v>
      </c>
      <c r="C4309" t="s">
        <v>226</v>
      </c>
      <c r="D4309" t="s">
        <v>230</v>
      </c>
      <c r="E4309" t="s">
        <v>270</v>
      </c>
      <c r="F4309" s="8" t="s">
        <v>51</v>
      </c>
      <c r="G4309" s="8" t="s">
        <v>355</v>
      </c>
      <c r="H4309" t="s">
        <v>52</v>
      </c>
      <c r="I4309" s="7">
        <v>0.75</v>
      </c>
      <c r="L4309" s="7">
        <v>46078829939</v>
      </c>
      <c r="M4309" t="s">
        <v>458</v>
      </c>
    </row>
    <row r="4310" spans="1:13" x14ac:dyDescent="0.25">
      <c r="A4310" t="s">
        <v>697</v>
      </c>
      <c r="B4310" t="s">
        <v>474</v>
      </c>
      <c r="C4310" t="s">
        <v>226</v>
      </c>
      <c r="D4310" t="s">
        <v>231</v>
      </c>
      <c r="E4310" t="s">
        <v>270</v>
      </c>
      <c r="F4310" s="8" t="s">
        <v>51</v>
      </c>
      <c r="G4310" s="8" t="s">
        <v>355</v>
      </c>
      <c r="H4310" t="s">
        <v>52</v>
      </c>
      <c r="I4310" s="7">
        <v>-2.9</v>
      </c>
      <c r="L4310" s="7">
        <v>733170416</v>
      </c>
      <c r="M4310" t="s">
        <v>458</v>
      </c>
    </row>
    <row r="4311" spans="1:13" x14ac:dyDescent="0.25">
      <c r="A4311" t="s">
        <v>698</v>
      </c>
      <c r="B4311" t="s">
        <v>474</v>
      </c>
      <c r="C4311" t="s">
        <v>226</v>
      </c>
      <c r="D4311" t="s">
        <v>232</v>
      </c>
      <c r="E4311" t="s">
        <v>270</v>
      </c>
      <c r="F4311" s="8" t="s">
        <v>51</v>
      </c>
      <c r="G4311" s="8" t="s">
        <v>355</v>
      </c>
      <c r="H4311" t="s">
        <v>52</v>
      </c>
      <c r="I4311" s="7">
        <v>-1.9</v>
      </c>
      <c r="L4311" s="7">
        <v>4596812359</v>
      </c>
      <c r="M4311" t="s">
        <v>458</v>
      </c>
    </row>
    <row r="4312" spans="1:13" x14ac:dyDescent="0.25">
      <c r="A4312" t="s">
        <v>699</v>
      </c>
      <c r="B4312" t="s">
        <v>474</v>
      </c>
      <c r="C4312" t="s">
        <v>226</v>
      </c>
      <c r="D4312" t="s">
        <v>233</v>
      </c>
      <c r="E4312" t="s">
        <v>270</v>
      </c>
      <c r="F4312" s="8" t="s">
        <v>51</v>
      </c>
      <c r="G4312" s="8" t="s">
        <v>355</v>
      </c>
      <c r="H4312" t="s">
        <v>52</v>
      </c>
      <c r="I4312" s="7">
        <v>-1.2</v>
      </c>
      <c r="L4312" s="7">
        <v>6739103718</v>
      </c>
      <c r="M4312" t="s">
        <v>458</v>
      </c>
    </row>
    <row r="4313" spans="1:13" x14ac:dyDescent="0.25">
      <c r="A4313" t="s">
        <v>700</v>
      </c>
      <c r="B4313" t="s">
        <v>474</v>
      </c>
      <c r="C4313" t="s">
        <v>226</v>
      </c>
      <c r="D4313" t="s">
        <v>234</v>
      </c>
      <c r="E4313" t="s">
        <v>270</v>
      </c>
      <c r="F4313" s="8" t="s">
        <v>51</v>
      </c>
      <c r="G4313" s="8" t="s">
        <v>355</v>
      </c>
      <c r="H4313" t="s">
        <v>52</v>
      </c>
      <c r="I4313" s="7">
        <v>-0.3</v>
      </c>
      <c r="L4313" s="7">
        <v>8239367205</v>
      </c>
      <c r="M4313" t="s">
        <v>458</v>
      </c>
    </row>
    <row r="4314" spans="1:13" x14ac:dyDescent="0.25">
      <c r="A4314" t="s">
        <v>701</v>
      </c>
      <c r="B4314" t="s">
        <v>474</v>
      </c>
      <c r="C4314" t="s">
        <v>226</v>
      </c>
      <c r="D4314" t="s">
        <v>235</v>
      </c>
      <c r="E4314" t="s">
        <v>270</v>
      </c>
      <c r="F4314" s="8" t="s">
        <v>51</v>
      </c>
      <c r="G4314" s="8" t="s">
        <v>355</v>
      </c>
      <c r="H4314" t="s">
        <v>52</v>
      </c>
      <c r="I4314" s="7">
        <v>1.1000000000000001</v>
      </c>
      <c r="L4314" s="7">
        <v>7955312120</v>
      </c>
      <c r="M4314" t="s">
        <v>458</v>
      </c>
    </row>
    <row r="4315" spans="1:13" x14ac:dyDescent="0.25">
      <c r="A4315" t="s">
        <v>702</v>
      </c>
      <c r="B4315" t="s">
        <v>474</v>
      </c>
      <c r="C4315" t="s">
        <v>226</v>
      </c>
      <c r="D4315" t="s">
        <v>570</v>
      </c>
      <c r="E4315" t="s">
        <v>270</v>
      </c>
      <c r="F4315" s="8" t="s">
        <v>51</v>
      </c>
      <c r="G4315" s="8" t="s">
        <v>355</v>
      </c>
      <c r="H4315" t="s">
        <v>52</v>
      </c>
      <c r="I4315" s="7">
        <v>0</v>
      </c>
      <c r="L4315" s="7">
        <v>186808058</v>
      </c>
      <c r="M4315" t="s">
        <v>458</v>
      </c>
    </row>
    <row r="4316" spans="1:13" x14ac:dyDescent="0.25">
      <c r="A4316" t="s">
        <v>703</v>
      </c>
      <c r="B4316" t="s">
        <v>475</v>
      </c>
      <c r="C4316" t="s">
        <v>236</v>
      </c>
      <c r="D4316" t="s">
        <v>628</v>
      </c>
      <c r="E4316" t="s">
        <v>270</v>
      </c>
      <c r="F4316" s="8" t="s">
        <v>51</v>
      </c>
      <c r="G4316" s="8" t="s">
        <v>355</v>
      </c>
      <c r="H4316" t="s">
        <v>52</v>
      </c>
      <c r="I4316" s="7">
        <v>1.8</v>
      </c>
      <c r="L4316" s="7">
        <v>33391986272</v>
      </c>
      <c r="M4316" t="s">
        <v>458</v>
      </c>
    </row>
    <row r="4317" spans="1:13" x14ac:dyDescent="0.25">
      <c r="A4317" t="s">
        <v>704</v>
      </c>
      <c r="B4317" t="s">
        <v>475</v>
      </c>
      <c r="C4317" t="s">
        <v>236</v>
      </c>
      <c r="D4317" t="s">
        <v>629</v>
      </c>
      <c r="E4317" t="s">
        <v>270</v>
      </c>
      <c r="F4317" t="s">
        <v>51</v>
      </c>
      <c r="G4317" s="8" t="s">
        <v>355</v>
      </c>
      <c r="H4317" t="s">
        <v>52</v>
      </c>
      <c r="I4317" s="7">
        <v>0.9</v>
      </c>
      <c r="L4317" s="7">
        <v>28433897982</v>
      </c>
      <c r="M4317" t="s">
        <v>458</v>
      </c>
    </row>
    <row r="4318" spans="1:13" x14ac:dyDescent="0.25">
      <c r="A4318" t="s">
        <v>705</v>
      </c>
      <c r="B4318" t="s">
        <v>475</v>
      </c>
      <c r="C4318" t="s">
        <v>236</v>
      </c>
      <c r="D4318" t="s">
        <v>630</v>
      </c>
      <c r="E4318" t="s">
        <v>270</v>
      </c>
      <c r="F4318" t="s">
        <v>51</v>
      </c>
      <c r="G4318" s="8" t="s">
        <v>355</v>
      </c>
      <c r="H4318" t="s">
        <v>52</v>
      </c>
      <c r="I4318" s="7">
        <v>2.69</v>
      </c>
      <c r="L4318" s="7">
        <v>41655996484</v>
      </c>
      <c r="M4318" t="s">
        <v>458</v>
      </c>
    </row>
    <row r="4319" spans="1:13" x14ac:dyDescent="0.25">
      <c r="A4319" t="s">
        <v>706</v>
      </c>
      <c r="B4319" t="s">
        <v>475</v>
      </c>
      <c r="C4319" t="s">
        <v>236</v>
      </c>
      <c r="D4319" t="s">
        <v>631</v>
      </c>
      <c r="E4319" t="s">
        <v>270</v>
      </c>
      <c r="F4319" t="s">
        <v>51</v>
      </c>
      <c r="G4319" s="8" t="s">
        <v>355</v>
      </c>
      <c r="H4319" t="s">
        <v>52</v>
      </c>
      <c r="I4319" s="7">
        <v>-1.82</v>
      </c>
      <c r="L4319" s="7">
        <v>17683096128</v>
      </c>
      <c r="M4319" t="s">
        <v>458</v>
      </c>
    </row>
    <row r="4320" spans="1:13" x14ac:dyDescent="0.25">
      <c r="A4320" t="s">
        <v>707</v>
      </c>
      <c r="B4320" t="s">
        <v>475</v>
      </c>
      <c r="C4320" t="s">
        <v>236</v>
      </c>
      <c r="D4320" t="s">
        <v>632</v>
      </c>
      <c r="E4320" t="s">
        <v>269</v>
      </c>
      <c r="F4320" t="s">
        <v>51</v>
      </c>
      <c r="G4320" s="8" t="s">
        <v>355</v>
      </c>
      <c r="H4320" t="s">
        <v>52</v>
      </c>
      <c r="I4320" s="7">
        <v>1.57</v>
      </c>
      <c r="L4320" s="7">
        <v>38791266538</v>
      </c>
      <c r="M4320" t="s">
        <v>458</v>
      </c>
    </row>
    <row r="4321" spans="1:13" x14ac:dyDescent="0.25">
      <c r="A4321" t="s">
        <v>708</v>
      </c>
      <c r="B4321" t="s">
        <v>476</v>
      </c>
      <c r="C4321" t="s">
        <v>237</v>
      </c>
      <c r="D4321" t="s">
        <v>242</v>
      </c>
      <c r="E4321" t="s">
        <v>270</v>
      </c>
      <c r="F4321" t="s">
        <v>51</v>
      </c>
      <c r="G4321" s="8" t="s">
        <v>355</v>
      </c>
      <c r="H4321" t="s">
        <v>52</v>
      </c>
      <c r="I4321" s="7">
        <v>1</v>
      </c>
      <c r="L4321" s="7">
        <v>77422761</v>
      </c>
      <c r="M4321" t="s">
        <v>458</v>
      </c>
    </row>
    <row r="4322" spans="1:13" x14ac:dyDescent="0.25">
      <c r="A4322" t="s">
        <v>709</v>
      </c>
      <c r="B4322" t="s">
        <v>476</v>
      </c>
      <c r="C4322" t="s">
        <v>237</v>
      </c>
      <c r="D4322" t="s">
        <v>228</v>
      </c>
      <c r="E4322" t="s">
        <v>270</v>
      </c>
      <c r="F4322" t="s">
        <v>51</v>
      </c>
      <c r="G4322" s="8" t="s">
        <v>355</v>
      </c>
      <c r="H4322" t="s">
        <v>52</v>
      </c>
      <c r="I4322" s="7">
        <v>-0.6</v>
      </c>
      <c r="L4322" s="7">
        <v>2672173342</v>
      </c>
      <c r="M4322" t="s">
        <v>458</v>
      </c>
    </row>
    <row r="4323" spans="1:13" x14ac:dyDescent="0.25">
      <c r="A4323" t="s">
        <v>710</v>
      </c>
      <c r="B4323" t="s">
        <v>476</v>
      </c>
      <c r="C4323" t="s">
        <v>237</v>
      </c>
      <c r="D4323" t="s">
        <v>464</v>
      </c>
      <c r="E4323" t="s">
        <v>270</v>
      </c>
      <c r="F4323" t="s">
        <v>51</v>
      </c>
      <c r="G4323" s="8" t="s">
        <v>355</v>
      </c>
      <c r="H4323" t="s">
        <v>52</v>
      </c>
      <c r="I4323" s="7">
        <v>-2</v>
      </c>
      <c r="L4323" s="7">
        <v>1120256617</v>
      </c>
      <c r="M4323" t="s">
        <v>458</v>
      </c>
    </row>
    <row r="4324" spans="1:13" x14ac:dyDescent="0.25">
      <c r="A4324" t="s">
        <v>711</v>
      </c>
      <c r="B4324" t="s">
        <v>476</v>
      </c>
      <c r="C4324" t="s">
        <v>237</v>
      </c>
      <c r="D4324" t="s">
        <v>238</v>
      </c>
      <c r="E4324" t="s">
        <v>270</v>
      </c>
      <c r="F4324" t="s">
        <v>51</v>
      </c>
      <c r="G4324" s="8" t="s">
        <v>355</v>
      </c>
      <c r="H4324" t="s">
        <v>52</v>
      </c>
      <c r="I4324" s="7">
        <v>-0.7</v>
      </c>
      <c r="L4324" s="7">
        <v>858542993</v>
      </c>
      <c r="M4324" t="s">
        <v>458</v>
      </c>
    </row>
    <row r="4325" spans="1:13" x14ac:dyDescent="0.25">
      <c r="A4325" t="s">
        <v>712</v>
      </c>
      <c r="B4325" t="s">
        <v>476</v>
      </c>
      <c r="C4325" t="s">
        <v>237</v>
      </c>
      <c r="D4325" t="s">
        <v>239</v>
      </c>
      <c r="E4325" t="s">
        <v>270</v>
      </c>
      <c r="F4325" t="s">
        <v>51</v>
      </c>
      <c r="G4325" s="8" t="s">
        <v>355</v>
      </c>
      <c r="H4325" t="s">
        <v>52</v>
      </c>
      <c r="I4325" s="7">
        <v>1.4</v>
      </c>
      <c r="L4325" s="7">
        <v>857579764</v>
      </c>
      <c r="M4325" t="s">
        <v>458</v>
      </c>
    </row>
    <row r="4326" spans="1:13" x14ac:dyDescent="0.25">
      <c r="A4326" t="s">
        <v>713</v>
      </c>
      <c r="B4326" t="s">
        <v>476</v>
      </c>
      <c r="C4326" t="s">
        <v>237</v>
      </c>
      <c r="D4326" t="s">
        <v>240</v>
      </c>
      <c r="E4326" t="s">
        <v>270</v>
      </c>
      <c r="F4326" t="s">
        <v>51</v>
      </c>
      <c r="G4326" s="8" t="s">
        <v>355</v>
      </c>
      <c r="H4326" t="s">
        <v>52</v>
      </c>
      <c r="I4326" s="7">
        <v>1.9</v>
      </c>
      <c r="L4326" s="7">
        <v>93471759</v>
      </c>
      <c r="M4326" t="s">
        <v>458</v>
      </c>
    </row>
    <row r="4327" spans="1:13" x14ac:dyDescent="0.25">
      <c r="A4327" t="s">
        <v>714</v>
      </c>
      <c r="B4327" t="s">
        <v>476</v>
      </c>
      <c r="C4327" t="s">
        <v>237</v>
      </c>
      <c r="D4327" t="s">
        <v>241</v>
      </c>
      <c r="E4327" t="s">
        <v>270</v>
      </c>
      <c r="F4327" s="8" t="s">
        <v>51</v>
      </c>
      <c r="G4327" s="8" t="s">
        <v>355</v>
      </c>
      <c r="H4327" t="s">
        <v>52</v>
      </c>
      <c r="I4327" s="7">
        <v>1.5</v>
      </c>
      <c r="L4327" s="7">
        <v>53446428</v>
      </c>
      <c r="M4327" t="s">
        <v>458</v>
      </c>
    </row>
    <row r="4328" spans="1:13" x14ac:dyDescent="0.25">
      <c r="A4328" t="s">
        <v>715</v>
      </c>
      <c r="B4328" t="s">
        <v>477</v>
      </c>
      <c r="C4328" t="s">
        <v>243</v>
      </c>
      <c r="D4328" t="s">
        <v>378</v>
      </c>
      <c r="E4328" t="s">
        <v>270</v>
      </c>
      <c r="F4328" s="8" t="s">
        <v>51</v>
      </c>
      <c r="G4328" s="8" t="s">
        <v>355</v>
      </c>
      <c r="H4328" t="s">
        <v>52</v>
      </c>
      <c r="I4328" s="7">
        <v>0.04</v>
      </c>
      <c r="L4328" s="7">
        <v>3795039921</v>
      </c>
      <c r="M4328" t="s">
        <v>458</v>
      </c>
    </row>
    <row r="4329" spans="1:13" x14ac:dyDescent="0.25">
      <c r="A4329" t="s">
        <v>716</v>
      </c>
      <c r="B4329" t="s">
        <v>477</v>
      </c>
      <c r="C4329" t="s">
        <v>243</v>
      </c>
      <c r="D4329" t="s">
        <v>360</v>
      </c>
      <c r="E4329" t="s">
        <v>270</v>
      </c>
      <c r="F4329" s="8" t="s">
        <v>51</v>
      </c>
      <c r="G4329" s="8" t="s">
        <v>355</v>
      </c>
      <c r="H4329" t="s">
        <v>52</v>
      </c>
      <c r="I4329" s="7">
        <v>-0.01</v>
      </c>
      <c r="L4329" s="7">
        <v>4697527012</v>
      </c>
      <c r="M4329" t="s">
        <v>458</v>
      </c>
    </row>
    <row r="4330" spans="1:13" x14ac:dyDescent="0.25">
      <c r="A4330" t="s">
        <v>717</v>
      </c>
      <c r="B4330" t="s">
        <v>477</v>
      </c>
      <c r="C4330" t="s">
        <v>243</v>
      </c>
      <c r="D4330" t="s">
        <v>581</v>
      </c>
      <c r="E4330" t="s">
        <v>270</v>
      </c>
      <c r="F4330" s="8" t="s">
        <v>51</v>
      </c>
      <c r="G4330" s="8" t="s">
        <v>355</v>
      </c>
      <c r="H4330" t="s">
        <v>52</v>
      </c>
      <c r="I4330" s="7">
        <v>0</v>
      </c>
      <c r="L4330" s="7">
        <v>89940181951</v>
      </c>
      <c r="M4330" t="s">
        <v>458</v>
      </c>
    </row>
    <row r="4331" spans="1:13" x14ac:dyDescent="0.25">
      <c r="A4331" t="s">
        <v>718</v>
      </c>
      <c r="B4331" t="s">
        <v>246</v>
      </c>
      <c r="C4331" t="s">
        <v>246</v>
      </c>
      <c r="D4331" t="s">
        <v>203</v>
      </c>
      <c r="E4331" t="s">
        <v>269</v>
      </c>
      <c r="F4331" s="8" t="s">
        <v>51</v>
      </c>
      <c r="G4331" s="8" t="s">
        <v>355</v>
      </c>
      <c r="H4331" t="s">
        <v>52</v>
      </c>
      <c r="I4331" s="7">
        <v>2.1</v>
      </c>
      <c r="L4331" s="7">
        <v>42773601120</v>
      </c>
      <c r="M4331" t="s">
        <v>458</v>
      </c>
    </row>
    <row r="4332" spans="1:13" x14ac:dyDescent="0.25">
      <c r="A4332" t="s">
        <v>719</v>
      </c>
      <c r="B4332" t="s">
        <v>478</v>
      </c>
      <c r="C4332" t="s">
        <v>244</v>
      </c>
      <c r="D4332" t="s">
        <v>245</v>
      </c>
      <c r="E4332" t="s">
        <v>269</v>
      </c>
      <c r="F4332" s="8" t="s">
        <v>51</v>
      </c>
      <c r="G4332" s="8" t="s">
        <v>355</v>
      </c>
      <c r="H4332" t="s">
        <v>52</v>
      </c>
      <c r="I4332" s="7">
        <v>4.01</v>
      </c>
      <c r="L4332" s="7">
        <v>69558139000</v>
      </c>
      <c r="M4332" t="s">
        <v>458</v>
      </c>
    </row>
    <row r="4333" spans="1:13" x14ac:dyDescent="0.25">
      <c r="A4333" t="s">
        <v>720</v>
      </c>
      <c r="B4333" t="s">
        <v>478</v>
      </c>
      <c r="C4333" t="s">
        <v>244</v>
      </c>
      <c r="D4333" t="s">
        <v>460</v>
      </c>
      <c r="E4333" t="s">
        <v>269</v>
      </c>
      <c r="F4333" s="8" t="s">
        <v>51</v>
      </c>
      <c r="G4333" s="8" t="s">
        <v>355</v>
      </c>
      <c r="H4333" t="s">
        <v>52</v>
      </c>
      <c r="I4333" s="7">
        <v>2.34</v>
      </c>
      <c r="L4333" s="7">
        <v>40918920000</v>
      </c>
      <c r="M4333" t="s">
        <v>458</v>
      </c>
    </row>
    <row r="4334" spans="1:13" x14ac:dyDescent="0.25">
      <c r="A4334" t="s">
        <v>721</v>
      </c>
      <c r="B4334" t="s">
        <v>479</v>
      </c>
      <c r="C4334" t="s">
        <v>247</v>
      </c>
      <c r="D4334" t="s">
        <v>203</v>
      </c>
      <c r="E4334" t="s">
        <v>269</v>
      </c>
      <c r="F4334" s="8" t="s">
        <v>51</v>
      </c>
      <c r="G4334" s="8" t="s">
        <v>355</v>
      </c>
      <c r="H4334" t="s">
        <v>52</v>
      </c>
      <c r="I4334" s="7">
        <v>1.04</v>
      </c>
      <c r="L4334" s="7">
        <v>20401799000</v>
      </c>
      <c r="M4334" t="s">
        <v>458</v>
      </c>
    </row>
    <row r="4335" spans="1:13" x14ac:dyDescent="0.25">
      <c r="A4335" t="s">
        <v>722</v>
      </c>
      <c r="B4335" t="s">
        <v>480</v>
      </c>
      <c r="C4335" t="s">
        <v>268</v>
      </c>
      <c r="D4335" t="s">
        <v>203</v>
      </c>
      <c r="E4335" t="s">
        <v>269</v>
      </c>
      <c r="F4335" s="8" t="s">
        <v>51</v>
      </c>
      <c r="G4335" s="8" t="s">
        <v>355</v>
      </c>
      <c r="H4335" t="s">
        <v>52</v>
      </c>
      <c r="I4335" s="7">
        <v>2.21</v>
      </c>
      <c r="L4335" s="7">
        <v>14029578005</v>
      </c>
      <c r="M4335" t="s">
        <v>458</v>
      </c>
    </row>
    <row r="4336" spans="1:13" x14ac:dyDescent="0.25">
      <c r="A4336" t="s">
        <v>723</v>
      </c>
      <c r="B4336" t="s">
        <v>481</v>
      </c>
      <c r="C4336" t="s">
        <v>248</v>
      </c>
      <c r="D4336" t="s">
        <v>203</v>
      </c>
      <c r="E4336" t="s">
        <v>269</v>
      </c>
      <c r="F4336" s="8" t="s">
        <v>51</v>
      </c>
      <c r="G4336" s="8" t="s">
        <v>355</v>
      </c>
      <c r="H4336" t="s">
        <v>52</v>
      </c>
      <c r="I4336" s="7">
        <v>1.04</v>
      </c>
      <c r="L4336" s="7">
        <v>24360197000</v>
      </c>
      <c r="M4336" t="s">
        <v>458</v>
      </c>
    </row>
    <row r="4337" spans="1:13" x14ac:dyDescent="0.25">
      <c r="A4337" t="s">
        <v>724</v>
      </c>
      <c r="B4337" t="s">
        <v>482</v>
      </c>
      <c r="C4337" t="s">
        <v>249</v>
      </c>
      <c r="D4337" t="s">
        <v>203</v>
      </c>
      <c r="E4337" t="s">
        <v>269</v>
      </c>
      <c r="F4337" s="8" t="s">
        <v>51</v>
      </c>
      <c r="G4337" s="8" t="s">
        <v>355</v>
      </c>
      <c r="H4337" t="s">
        <v>52</v>
      </c>
      <c r="I4337" s="7">
        <v>1.3</v>
      </c>
      <c r="L4337" s="7">
        <v>91622025169</v>
      </c>
      <c r="M4337" t="s">
        <v>458</v>
      </c>
    </row>
    <row r="4338" spans="1:13" x14ac:dyDescent="0.25">
      <c r="A4338" t="s">
        <v>725</v>
      </c>
      <c r="B4338" t="s">
        <v>330</v>
      </c>
      <c r="C4338" t="s">
        <v>250</v>
      </c>
      <c r="D4338" t="s">
        <v>252</v>
      </c>
      <c r="E4338" t="s">
        <v>270</v>
      </c>
      <c r="F4338" s="8" t="s">
        <v>51</v>
      </c>
      <c r="G4338" s="8" t="s">
        <v>355</v>
      </c>
      <c r="H4338" t="s">
        <v>52</v>
      </c>
      <c r="I4338" s="7">
        <v>4.3600000000000003</v>
      </c>
      <c r="L4338" s="7">
        <v>10772268571</v>
      </c>
      <c r="M4338" t="s">
        <v>458</v>
      </c>
    </row>
    <row r="4339" spans="1:13" x14ac:dyDescent="0.25">
      <c r="A4339" t="s">
        <v>726</v>
      </c>
      <c r="B4339" t="s">
        <v>330</v>
      </c>
      <c r="C4339" t="s">
        <v>250</v>
      </c>
      <c r="D4339" t="s">
        <v>253</v>
      </c>
      <c r="E4339" t="s">
        <v>270</v>
      </c>
      <c r="F4339" s="8" t="s">
        <v>51</v>
      </c>
      <c r="G4339" s="8" t="s">
        <v>355</v>
      </c>
      <c r="H4339" t="s">
        <v>52</v>
      </c>
      <c r="I4339" s="7">
        <v>1.68</v>
      </c>
      <c r="L4339" s="7">
        <v>3480752374</v>
      </c>
      <c r="M4339" t="s">
        <v>458</v>
      </c>
    </row>
    <row r="4340" spans="1:13" x14ac:dyDescent="0.25">
      <c r="A4340" t="s">
        <v>727</v>
      </c>
      <c r="B4340" t="s">
        <v>330</v>
      </c>
      <c r="C4340" t="s">
        <v>250</v>
      </c>
      <c r="D4340" t="s">
        <v>254</v>
      </c>
      <c r="E4340" t="s">
        <v>270</v>
      </c>
      <c r="F4340" s="8" t="s">
        <v>51</v>
      </c>
      <c r="G4340" s="8" t="s">
        <v>355</v>
      </c>
      <c r="H4340" t="s">
        <v>52</v>
      </c>
      <c r="I4340" s="7">
        <v>0.56999999999999995</v>
      </c>
      <c r="L4340" s="7">
        <v>13604302435</v>
      </c>
      <c r="M4340" t="s">
        <v>458</v>
      </c>
    </row>
    <row r="4341" spans="1:13" x14ac:dyDescent="0.25">
      <c r="A4341" t="s">
        <v>728</v>
      </c>
      <c r="B4341" t="s">
        <v>330</v>
      </c>
      <c r="C4341" t="s">
        <v>250</v>
      </c>
      <c r="D4341" t="s">
        <v>633</v>
      </c>
      <c r="E4341" t="s">
        <v>269</v>
      </c>
      <c r="F4341" s="8" t="s">
        <v>51</v>
      </c>
      <c r="G4341" s="8" t="s">
        <v>355</v>
      </c>
      <c r="H4341" t="s">
        <v>52</v>
      </c>
      <c r="I4341" s="7">
        <v>4.1100000000000003</v>
      </c>
      <c r="L4341" s="7">
        <v>1140113184125</v>
      </c>
      <c r="M4341" t="s">
        <v>458</v>
      </c>
    </row>
    <row r="4342" spans="1:13" x14ac:dyDescent="0.25">
      <c r="A4342" t="s">
        <v>729</v>
      </c>
      <c r="B4342" t="s">
        <v>330</v>
      </c>
      <c r="C4342" t="s">
        <v>250</v>
      </c>
      <c r="D4342" t="s">
        <v>634</v>
      </c>
      <c r="E4342" t="s">
        <v>269</v>
      </c>
      <c r="F4342" s="8" t="s">
        <v>51</v>
      </c>
      <c r="G4342" s="8" t="s">
        <v>355</v>
      </c>
      <c r="H4342" t="s">
        <v>52</v>
      </c>
      <c r="I4342" s="7">
        <v>3.73</v>
      </c>
      <c r="L4342" s="7">
        <v>237174933919</v>
      </c>
      <c r="M4342" t="s">
        <v>458</v>
      </c>
    </row>
    <row r="4343" spans="1:13" x14ac:dyDescent="0.25">
      <c r="A4343" t="s">
        <v>730</v>
      </c>
      <c r="B4343" t="s">
        <v>330</v>
      </c>
      <c r="C4343" t="s">
        <v>250</v>
      </c>
      <c r="D4343" t="s">
        <v>599</v>
      </c>
      <c r="E4343" t="s">
        <v>270</v>
      </c>
      <c r="F4343" s="8" t="s">
        <v>51</v>
      </c>
      <c r="G4343" s="8" t="s">
        <v>355</v>
      </c>
      <c r="H4343" t="s">
        <v>52</v>
      </c>
      <c r="I4343" s="7">
        <v>0</v>
      </c>
      <c r="L4343" s="7">
        <v>49186447</v>
      </c>
      <c r="M4343" t="s">
        <v>458</v>
      </c>
    </row>
    <row r="4344" spans="1:13" x14ac:dyDescent="0.25">
      <c r="A4344" t="s">
        <v>731</v>
      </c>
      <c r="B4344" t="s">
        <v>483</v>
      </c>
      <c r="C4344" t="s">
        <v>255</v>
      </c>
      <c r="D4344" t="s">
        <v>205</v>
      </c>
      <c r="E4344" t="s">
        <v>270</v>
      </c>
      <c r="F4344" s="8" t="s">
        <v>51</v>
      </c>
      <c r="G4344" s="8" t="s">
        <v>355</v>
      </c>
      <c r="H4344" t="s">
        <v>52</v>
      </c>
      <c r="I4344" s="7">
        <v>1.28</v>
      </c>
      <c r="L4344" s="7">
        <v>6917962126</v>
      </c>
      <c r="M4344" t="s">
        <v>458</v>
      </c>
    </row>
    <row r="4345" spans="1:13" x14ac:dyDescent="0.25">
      <c r="A4345" t="s">
        <v>732</v>
      </c>
      <c r="B4345" t="s">
        <v>483</v>
      </c>
      <c r="C4345" t="s">
        <v>255</v>
      </c>
      <c r="D4345" t="s">
        <v>203</v>
      </c>
      <c r="E4345" t="s">
        <v>269</v>
      </c>
      <c r="F4345" s="8" t="s">
        <v>51</v>
      </c>
      <c r="G4345" s="8" t="s">
        <v>355</v>
      </c>
      <c r="H4345" t="s">
        <v>52</v>
      </c>
      <c r="I4345" s="7">
        <v>0.97</v>
      </c>
      <c r="L4345" s="7">
        <v>2428869723</v>
      </c>
      <c r="M4345" t="s">
        <v>458</v>
      </c>
    </row>
    <row r="4346" spans="1:13" x14ac:dyDescent="0.25">
      <c r="A4346" t="s">
        <v>733</v>
      </c>
      <c r="B4346" t="s">
        <v>636</v>
      </c>
      <c r="C4346" t="s">
        <v>635</v>
      </c>
      <c r="D4346" t="s">
        <v>304</v>
      </c>
      <c r="E4346" t="s">
        <v>270</v>
      </c>
      <c r="F4346" s="8" t="s">
        <v>51</v>
      </c>
      <c r="G4346" s="8" t="s">
        <v>355</v>
      </c>
      <c r="H4346" t="s">
        <v>52</v>
      </c>
      <c r="I4346" s="7">
        <v>2.8</v>
      </c>
      <c r="L4346" s="7">
        <v>4565783313</v>
      </c>
      <c r="M4346" t="s">
        <v>458</v>
      </c>
    </row>
    <row r="4347" spans="1:13" x14ac:dyDescent="0.25">
      <c r="A4347" t="s">
        <v>734</v>
      </c>
      <c r="B4347" t="s">
        <v>636</v>
      </c>
      <c r="C4347" t="s">
        <v>635</v>
      </c>
      <c r="D4347" t="s">
        <v>303</v>
      </c>
      <c r="E4347" t="s">
        <v>270</v>
      </c>
      <c r="F4347" t="s">
        <v>51</v>
      </c>
      <c r="G4347" s="8" t="s">
        <v>355</v>
      </c>
      <c r="H4347" t="s">
        <v>52</v>
      </c>
      <c r="I4347" s="7">
        <v>1</v>
      </c>
      <c r="L4347" s="7">
        <v>3476303006</v>
      </c>
      <c r="M4347" t="s">
        <v>458</v>
      </c>
    </row>
    <row r="4348" spans="1:13" x14ac:dyDescent="0.25">
      <c r="A4348" t="s">
        <v>735</v>
      </c>
      <c r="B4348" t="s">
        <v>636</v>
      </c>
      <c r="C4348" t="s">
        <v>635</v>
      </c>
      <c r="D4348" t="s">
        <v>302</v>
      </c>
      <c r="E4348" t="s">
        <v>270</v>
      </c>
      <c r="F4348" t="s">
        <v>51</v>
      </c>
      <c r="G4348" s="8" t="s">
        <v>355</v>
      </c>
      <c r="H4348" t="s">
        <v>52</v>
      </c>
      <c r="I4348" s="7">
        <v>-1.6</v>
      </c>
      <c r="L4348" s="7">
        <v>2100767205</v>
      </c>
      <c r="M4348" t="s">
        <v>458</v>
      </c>
    </row>
    <row r="4349" spans="1:13" x14ac:dyDescent="0.25">
      <c r="A4349" t="s">
        <v>736</v>
      </c>
      <c r="B4349" t="s">
        <v>636</v>
      </c>
      <c r="C4349" t="s">
        <v>635</v>
      </c>
      <c r="D4349" t="s">
        <v>205</v>
      </c>
      <c r="E4349" t="s">
        <v>270</v>
      </c>
      <c r="F4349" t="s">
        <v>51</v>
      </c>
      <c r="G4349" s="8" t="s">
        <v>355</v>
      </c>
      <c r="H4349" t="s">
        <v>52</v>
      </c>
      <c r="I4349" s="7">
        <v>4.8</v>
      </c>
      <c r="L4349" s="7">
        <v>20886055390</v>
      </c>
      <c r="M4349" t="s">
        <v>458</v>
      </c>
    </row>
    <row r="4350" spans="1:13" x14ac:dyDescent="0.25">
      <c r="A4350" t="s">
        <v>737</v>
      </c>
      <c r="B4350" t="s">
        <v>636</v>
      </c>
      <c r="C4350" t="s">
        <v>635</v>
      </c>
      <c r="D4350" t="s">
        <v>203</v>
      </c>
      <c r="E4350" t="s">
        <v>269</v>
      </c>
      <c r="F4350" t="s">
        <v>51</v>
      </c>
      <c r="G4350" s="8" t="s">
        <v>355</v>
      </c>
      <c r="H4350" t="s">
        <v>52</v>
      </c>
      <c r="I4350" s="7">
        <v>4.8</v>
      </c>
      <c r="L4350" s="7">
        <v>1256491994424</v>
      </c>
      <c r="M4350" t="s">
        <v>458</v>
      </c>
    </row>
    <row r="4351" spans="1:13" x14ac:dyDescent="0.25">
      <c r="A4351" t="s">
        <v>738</v>
      </c>
      <c r="B4351" t="s">
        <v>484</v>
      </c>
      <c r="C4351" t="s">
        <v>256</v>
      </c>
      <c r="D4351" t="s">
        <v>208</v>
      </c>
      <c r="E4351" t="s">
        <v>270</v>
      </c>
      <c r="F4351" t="s">
        <v>51</v>
      </c>
      <c r="G4351" s="8" t="s">
        <v>355</v>
      </c>
      <c r="H4351" t="s">
        <v>52</v>
      </c>
      <c r="I4351" s="7">
        <v>0.8</v>
      </c>
      <c r="L4351" s="7">
        <v>429346911</v>
      </c>
      <c r="M4351" t="s">
        <v>458</v>
      </c>
    </row>
    <row r="4352" spans="1:13" x14ac:dyDescent="0.25">
      <c r="A4352" t="s">
        <v>739</v>
      </c>
      <c r="B4352" t="s">
        <v>484</v>
      </c>
      <c r="C4352" t="s">
        <v>256</v>
      </c>
      <c r="D4352" t="s">
        <v>209</v>
      </c>
      <c r="E4352" t="s">
        <v>270</v>
      </c>
      <c r="F4352" t="s">
        <v>51</v>
      </c>
      <c r="G4352" s="8" t="s">
        <v>355</v>
      </c>
      <c r="H4352" t="s">
        <v>52</v>
      </c>
      <c r="I4352" s="7">
        <v>2.6</v>
      </c>
      <c r="L4352" s="7">
        <v>630379359</v>
      </c>
      <c r="M4352" t="s">
        <v>458</v>
      </c>
    </row>
    <row r="4353" spans="1:13" x14ac:dyDescent="0.25">
      <c r="A4353" t="s">
        <v>740</v>
      </c>
      <c r="B4353" t="s">
        <v>484</v>
      </c>
      <c r="C4353" t="s">
        <v>256</v>
      </c>
      <c r="D4353" t="s">
        <v>203</v>
      </c>
      <c r="E4353" t="s">
        <v>269</v>
      </c>
      <c r="F4353" t="s">
        <v>51</v>
      </c>
      <c r="G4353" s="8" t="s">
        <v>355</v>
      </c>
      <c r="H4353" t="s">
        <v>52</v>
      </c>
      <c r="I4353" s="7">
        <v>5.3</v>
      </c>
      <c r="L4353" s="7">
        <v>88224453830</v>
      </c>
      <c r="M4353" t="s">
        <v>458</v>
      </c>
    </row>
    <row r="4354" spans="1:13" x14ac:dyDescent="0.25">
      <c r="A4354" t="s">
        <v>741</v>
      </c>
      <c r="B4354" t="s">
        <v>485</v>
      </c>
      <c r="C4354" t="s">
        <v>257</v>
      </c>
      <c r="D4354" t="s">
        <v>258</v>
      </c>
      <c r="E4354" t="s">
        <v>270</v>
      </c>
      <c r="F4354" t="s">
        <v>51</v>
      </c>
      <c r="G4354" s="8" t="s">
        <v>355</v>
      </c>
      <c r="H4354" t="s">
        <v>52</v>
      </c>
      <c r="I4354" s="7">
        <v>0.7</v>
      </c>
      <c r="L4354" s="7">
        <v>2398957441</v>
      </c>
      <c r="M4354" t="s">
        <v>458</v>
      </c>
    </row>
    <row r="4355" spans="1:13" x14ac:dyDescent="0.25">
      <c r="A4355" t="s">
        <v>742</v>
      </c>
      <c r="B4355" t="s">
        <v>485</v>
      </c>
      <c r="C4355" t="s">
        <v>257</v>
      </c>
      <c r="D4355" t="s">
        <v>259</v>
      </c>
      <c r="E4355" t="s">
        <v>270</v>
      </c>
      <c r="F4355" t="s">
        <v>51</v>
      </c>
      <c r="G4355" s="8" t="s">
        <v>355</v>
      </c>
      <c r="H4355" t="s">
        <v>52</v>
      </c>
      <c r="I4355" s="7">
        <v>-0.03</v>
      </c>
      <c r="L4355" s="7">
        <v>87556207</v>
      </c>
      <c r="M4355" t="s">
        <v>458</v>
      </c>
    </row>
    <row r="4356" spans="1:13" x14ac:dyDescent="0.25">
      <c r="A4356" t="s">
        <v>743</v>
      </c>
      <c r="B4356" t="s">
        <v>485</v>
      </c>
      <c r="C4356" t="s">
        <v>257</v>
      </c>
      <c r="D4356" t="s">
        <v>260</v>
      </c>
      <c r="E4356" t="s">
        <v>270</v>
      </c>
      <c r="F4356" s="8" t="s">
        <v>51</v>
      </c>
      <c r="G4356" s="8" t="s">
        <v>355</v>
      </c>
      <c r="H4356" t="s">
        <v>52</v>
      </c>
      <c r="I4356" s="7">
        <v>2.2000000000000002</v>
      </c>
      <c r="L4356" s="7">
        <v>145097351</v>
      </c>
      <c r="M4356" t="s">
        <v>458</v>
      </c>
    </row>
    <row r="4357" spans="1:13" x14ac:dyDescent="0.25">
      <c r="A4357" t="s">
        <v>744</v>
      </c>
      <c r="B4357" t="s">
        <v>485</v>
      </c>
      <c r="C4357" t="s">
        <v>257</v>
      </c>
      <c r="D4357" t="s">
        <v>261</v>
      </c>
      <c r="E4357" t="s">
        <v>270</v>
      </c>
      <c r="F4357" s="8" t="s">
        <v>51</v>
      </c>
      <c r="G4357" s="8" t="s">
        <v>355</v>
      </c>
      <c r="H4357" t="s">
        <v>52</v>
      </c>
      <c r="I4357" s="7">
        <v>2.6</v>
      </c>
      <c r="L4357" s="7">
        <v>88988160</v>
      </c>
      <c r="M4357" t="s">
        <v>458</v>
      </c>
    </row>
    <row r="4358" spans="1:13" x14ac:dyDescent="0.25">
      <c r="A4358" t="s">
        <v>745</v>
      </c>
      <c r="B4358" t="s">
        <v>486</v>
      </c>
      <c r="C4358" t="s">
        <v>262</v>
      </c>
      <c r="D4358" t="s">
        <v>263</v>
      </c>
      <c r="E4358" t="s">
        <v>270</v>
      </c>
      <c r="F4358" s="8" t="s">
        <v>51</v>
      </c>
      <c r="G4358" s="8" t="s">
        <v>355</v>
      </c>
      <c r="H4358" t="s">
        <v>52</v>
      </c>
      <c r="I4358" s="7">
        <v>1.64</v>
      </c>
      <c r="L4358" s="7">
        <v>27282552000</v>
      </c>
      <c r="M4358" t="s">
        <v>458</v>
      </c>
    </row>
    <row r="4359" spans="1:13" x14ac:dyDescent="0.25">
      <c r="A4359" t="s">
        <v>746</v>
      </c>
      <c r="B4359" t="s">
        <v>486</v>
      </c>
      <c r="C4359" t="s">
        <v>262</v>
      </c>
      <c r="D4359" t="s">
        <v>264</v>
      </c>
      <c r="E4359" t="s">
        <v>270</v>
      </c>
      <c r="F4359" s="8" t="s">
        <v>51</v>
      </c>
      <c r="G4359" s="8" t="s">
        <v>355</v>
      </c>
      <c r="H4359" t="s">
        <v>52</v>
      </c>
      <c r="I4359" s="7">
        <v>3.69</v>
      </c>
      <c r="L4359" s="7">
        <v>5427913000</v>
      </c>
      <c r="M4359" t="s">
        <v>458</v>
      </c>
    </row>
    <row r="4360" spans="1:13" x14ac:dyDescent="0.25">
      <c r="A4360" t="s">
        <v>747</v>
      </c>
      <c r="B4360" t="s">
        <v>486</v>
      </c>
      <c r="C4360" t="s">
        <v>262</v>
      </c>
      <c r="D4360" t="s">
        <v>265</v>
      </c>
      <c r="E4360" t="s">
        <v>270</v>
      </c>
      <c r="F4360" s="8" t="s">
        <v>51</v>
      </c>
      <c r="G4360" s="8" t="s">
        <v>355</v>
      </c>
      <c r="H4360" t="s">
        <v>52</v>
      </c>
      <c r="I4360" s="7">
        <v>-1.45</v>
      </c>
      <c r="L4360" s="7">
        <v>950652000</v>
      </c>
      <c r="M4360" t="s">
        <v>458</v>
      </c>
    </row>
    <row r="4361" spans="1:13" x14ac:dyDescent="0.25">
      <c r="A4361" t="s">
        <v>748</v>
      </c>
      <c r="B4361" t="s">
        <v>486</v>
      </c>
      <c r="C4361" t="s">
        <v>262</v>
      </c>
      <c r="D4361" t="s">
        <v>203</v>
      </c>
      <c r="E4361" t="s">
        <v>269</v>
      </c>
      <c r="F4361" s="8" t="s">
        <v>51</v>
      </c>
      <c r="G4361" s="8" t="s">
        <v>355</v>
      </c>
      <c r="H4361" t="s">
        <v>52</v>
      </c>
      <c r="I4361" s="7">
        <v>3.68</v>
      </c>
      <c r="L4361" s="7">
        <v>134097058000</v>
      </c>
      <c r="M4361" t="s">
        <v>458</v>
      </c>
    </row>
    <row r="4362" spans="1:13" x14ac:dyDescent="0.25">
      <c r="A4362" t="s">
        <v>749</v>
      </c>
      <c r="B4362" t="s">
        <v>332</v>
      </c>
      <c r="C4362" t="s">
        <v>266</v>
      </c>
      <c r="D4362" t="s">
        <v>267</v>
      </c>
      <c r="E4362" t="s">
        <v>270</v>
      </c>
      <c r="F4362" s="8" t="s">
        <v>51</v>
      </c>
      <c r="G4362" s="8" t="s">
        <v>355</v>
      </c>
      <c r="H4362" t="s">
        <v>52</v>
      </c>
      <c r="I4362" s="7">
        <v>-0.9</v>
      </c>
      <c r="L4362" s="7">
        <v>2421364394</v>
      </c>
      <c r="M4362" t="s">
        <v>458</v>
      </c>
    </row>
    <row r="4363" spans="1:13" x14ac:dyDescent="0.25">
      <c r="A4363" t="s">
        <v>750</v>
      </c>
      <c r="B4363" t="s">
        <v>332</v>
      </c>
      <c r="C4363" t="s">
        <v>266</v>
      </c>
      <c r="D4363" t="s">
        <v>590</v>
      </c>
      <c r="E4363" t="s">
        <v>270</v>
      </c>
      <c r="F4363" s="8" t="s">
        <v>51</v>
      </c>
      <c r="G4363" s="8" t="s">
        <v>355</v>
      </c>
      <c r="H4363" t="s">
        <v>52</v>
      </c>
      <c r="I4363" s="7">
        <v>0.5</v>
      </c>
      <c r="L4363" s="7">
        <v>1946905414</v>
      </c>
      <c r="M4363" t="s">
        <v>458</v>
      </c>
    </row>
    <row r="4364" spans="1:13" x14ac:dyDescent="0.25">
      <c r="A4364" t="s">
        <v>751</v>
      </c>
      <c r="B4364" t="s">
        <v>332</v>
      </c>
      <c r="C4364" t="s">
        <v>266</v>
      </c>
      <c r="D4364" t="s">
        <v>582</v>
      </c>
      <c r="E4364" t="s">
        <v>270</v>
      </c>
      <c r="F4364" s="8" t="s">
        <v>51</v>
      </c>
      <c r="G4364" s="8" t="s">
        <v>355</v>
      </c>
      <c r="H4364" t="s">
        <v>52</v>
      </c>
      <c r="I4364" s="7">
        <v>0</v>
      </c>
      <c r="L4364" s="7">
        <v>102527329</v>
      </c>
      <c r="M4364" t="s">
        <v>458</v>
      </c>
    </row>
    <row r="4365" spans="1:13" x14ac:dyDescent="0.25">
      <c r="A4365" t="s">
        <v>752</v>
      </c>
      <c r="B4365" t="s">
        <v>332</v>
      </c>
      <c r="C4365" t="s">
        <v>266</v>
      </c>
      <c r="D4365" t="s">
        <v>203</v>
      </c>
      <c r="E4365" t="s">
        <v>269</v>
      </c>
      <c r="F4365" s="8" t="s">
        <v>51</v>
      </c>
      <c r="G4365" s="8" t="s">
        <v>355</v>
      </c>
      <c r="H4365" t="s">
        <v>52</v>
      </c>
      <c r="I4365" s="7">
        <v>5.0999999999999996</v>
      </c>
      <c r="L4365" s="7">
        <v>260926476812</v>
      </c>
      <c r="M4365" t="s">
        <v>458</v>
      </c>
    </row>
    <row r="4366" spans="1:13" x14ac:dyDescent="0.25">
      <c r="A4366" t="s">
        <v>753</v>
      </c>
      <c r="B4366" t="s">
        <v>487</v>
      </c>
      <c r="C4366" t="s">
        <v>207</v>
      </c>
      <c r="D4366" t="s">
        <v>208</v>
      </c>
      <c r="E4366" t="s">
        <v>270</v>
      </c>
      <c r="F4366" t="s">
        <v>51</v>
      </c>
      <c r="G4366" s="8" t="s">
        <v>355</v>
      </c>
      <c r="H4366" t="s">
        <v>52</v>
      </c>
      <c r="I4366" s="7">
        <v>1.98</v>
      </c>
      <c r="L4366" s="7">
        <v>2389556713</v>
      </c>
      <c r="M4366" t="s">
        <v>458</v>
      </c>
    </row>
    <row r="4367" spans="1:13" x14ac:dyDescent="0.25">
      <c r="A4367" t="s">
        <v>754</v>
      </c>
      <c r="B4367" t="s">
        <v>487</v>
      </c>
      <c r="C4367" t="s">
        <v>207</v>
      </c>
      <c r="D4367" t="s">
        <v>209</v>
      </c>
      <c r="E4367" t="s">
        <v>270</v>
      </c>
      <c r="F4367" t="s">
        <v>51</v>
      </c>
      <c r="G4367" s="8" t="s">
        <v>355</v>
      </c>
      <c r="H4367" t="s">
        <v>52</v>
      </c>
      <c r="I4367" s="7">
        <v>3.57</v>
      </c>
      <c r="L4367" s="7">
        <v>5701620841</v>
      </c>
      <c r="M4367" t="s">
        <v>458</v>
      </c>
    </row>
    <row r="4368" spans="1:13" x14ac:dyDescent="0.25">
      <c r="A4368" t="s">
        <v>755</v>
      </c>
      <c r="B4368" t="s">
        <v>487</v>
      </c>
      <c r="C4368" t="s">
        <v>207</v>
      </c>
      <c r="D4368" t="s">
        <v>210</v>
      </c>
      <c r="E4368" t="s">
        <v>270</v>
      </c>
      <c r="F4368" t="s">
        <v>51</v>
      </c>
      <c r="G4368" s="8" t="s">
        <v>355</v>
      </c>
      <c r="H4368" t="s">
        <v>52</v>
      </c>
      <c r="I4368" s="7">
        <v>-3.36</v>
      </c>
      <c r="L4368" s="7">
        <v>326696832</v>
      </c>
      <c r="M4368" t="s">
        <v>458</v>
      </c>
    </row>
    <row r="4369" spans="1:13" x14ac:dyDescent="0.25">
      <c r="A4369" t="s">
        <v>756</v>
      </c>
      <c r="B4369" t="s">
        <v>487</v>
      </c>
      <c r="C4369" t="s">
        <v>207</v>
      </c>
      <c r="D4369" t="s">
        <v>211</v>
      </c>
      <c r="E4369" t="s">
        <v>269</v>
      </c>
      <c r="F4369" t="s">
        <v>51</v>
      </c>
      <c r="G4369" s="8" t="s">
        <v>355</v>
      </c>
      <c r="H4369" t="s">
        <v>52</v>
      </c>
      <c r="I4369" s="7">
        <v>3.08</v>
      </c>
      <c r="L4369" s="7">
        <v>370042694916</v>
      </c>
      <c r="M4369" t="s">
        <v>458</v>
      </c>
    </row>
    <row r="4370" spans="1:13" x14ac:dyDescent="0.25">
      <c r="A4370" t="s">
        <v>757</v>
      </c>
      <c r="B4370" t="s">
        <v>487</v>
      </c>
      <c r="C4370" t="s">
        <v>207</v>
      </c>
      <c r="D4370" t="s">
        <v>385</v>
      </c>
      <c r="E4370" t="s">
        <v>270</v>
      </c>
      <c r="F4370" t="s">
        <v>51</v>
      </c>
      <c r="G4370" s="8" t="s">
        <v>355</v>
      </c>
      <c r="H4370" t="s">
        <v>52</v>
      </c>
      <c r="I4370" s="7">
        <v>0.49</v>
      </c>
      <c r="L4370" s="7">
        <v>777116048</v>
      </c>
      <c r="M4370" t="s">
        <v>458</v>
      </c>
    </row>
    <row r="4371" spans="1:13" x14ac:dyDescent="0.25">
      <c r="A4371" t="s">
        <v>659</v>
      </c>
      <c r="B4371" t="s">
        <v>468</v>
      </c>
      <c r="C4371" t="s">
        <v>0</v>
      </c>
      <c r="D4371" t="s">
        <v>200</v>
      </c>
      <c r="E4371" t="s">
        <v>270</v>
      </c>
      <c r="F4371" t="s">
        <v>53</v>
      </c>
      <c r="G4371" s="8" t="s">
        <v>348</v>
      </c>
      <c r="H4371" t="s">
        <v>54</v>
      </c>
      <c r="I4371" s="7">
        <v>4</v>
      </c>
      <c r="L4371" s="7">
        <v>50185283716</v>
      </c>
      <c r="M4371" t="s">
        <v>458</v>
      </c>
    </row>
    <row r="4372" spans="1:13" x14ac:dyDescent="0.25">
      <c r="A4372" t="s">
        <v>660</v>
      </c>
      <c r="B4372" t="s">
        <v>468</v>
      </c>
      <c r="C4372" t="s">
        <v>0</v>
      </c>
      <c r="D4372" t="s">
        <v>201</v>
      </c>
      <c r="E4372" t="s">
        <v>270</v>
      </c>
      <c r="F4372" t="s">
        <v>53</v>
      </c>
      <c r="G4372" s="8" t="s">
        <v>348</v>
      </c>
      <c r="H4372" t="s">
        <v>54</v>
      </c>
      <c r="I4372" s="7">
        <v>4</v>
      </c>
      <c r="L4372" s="7">
        <v>89599596613</v>
      </c>
      <c r="M4372" t="s">
        <v>458</v>
      </c>
    </row>
    <row r="4373" spans="1:13" x14ac:dyDescent="0.25">
      <c r="A4373" t="s">
        <v>661</v>
      </c>
      <c r="B4373" t="s">
        <v>468</v>
      </c>
      <c r="C4373" t="s">
        <v>0</v>
      </c>
      <c r="D4373" t="s">
        <v>202</v>
      </c>
      <c r="E4373" t="s">
        <v>270</v>
      </c>
      <c r="F4373" t="s">
        <v>53</v>
      </c>
      <c r="G4373" s="8" t="s">
        <v>348</v>
      </c>
      <c r="H4373" t="s">
        <v>54</v>
      </c>
      <c r="I4373" s="7">
        <v>2</v>
      </c>
      <c r="L4373" s="7">
        <v>44497385600</v>
      </c>
      <c r="M4373" t="s">
        <v>458</v>
      </c>
    </row>
    <row r="4374" spans="1:13" x14ac:dyDescent="0.25">
      <c r="A4374" t="s">
        <v>758</v>
      </c>
      <c r="B4374" t="s">
        <v>468</v>
      </c>
      <c r="C4374" t="s">
        <v>0</v>
      </c>
      <c r="D4374" t="s">
        <v>1</v>
      </c>
      <c r="E4374" t="s">
        <v>270</v>
      </c>
      <c r="F4374" t="s">
        <v>53</v>
      </c>
      <c r="G4374" s="8" t="s">
        <v>348</v>
      </c>
      <c r="H4374" t="s">
        <v>54</v>
      </c>
      <c r="I4374" s="7">
        <v>1</v>
      </c>
      <c r="L4374" s="7">
        <v>33596222776</v>
      </c>
      <c r="M4374" t="s">
        <v>458</v>
      </c>
    </row>
    <row r="4375" spans="1:13" x14ac:dyDescent="0.25">
      <c r="A4375" t="s">
        <v>663</v>
      </c>
      <c r="B4375" t="s">
        <v>468</v>
      </c>
      <c r="C4375" t="s">
        <v>0</v>
      </c>
      <c r="D4375" t="s">
        <v>198</v>
      </c>
      <c r="E4375" t="s">
        <v>270</v>
      </c>
      <c r="F4375" t="s">
        <v>53</v>
      </c>
      <c r="G4375" s="8" t="s">
        <v>348</v>
      </c>
      <c r="H4375" t="s">
        <v>54</v>
      </c>
      <c r="I4375" s="7">
        <v>1.3</v>
      </c>
      <c r="L4375" s="7">
        <v>1360016630</v>
      </c>
      <c r="M4375" t="s">
        <v>458</v>
      </c>
    </row>
    <row r="4376" spans="1:13" x14ac:dyDescent="0.25">
      <c r="A4376" t="s">
        <v>664</v>
      </c>
      <c r="B4376" t="s">
        <v>468</v>
      </c>
      <c r="C4376" t="s">
        <v>0</v>
      </c>
      <c r="D4376" t="s">
        <v>199</v>
      </c>
      <c r="E4376" t="s">
        <v>269</v>
      </c>
      <c r="F4376" t="s">
        <v>53</v>
      </c>
      <c r="G4376" s="8" t="s">
        <v>348</v>
      </c>
      <c r="H4376" t="s">
        <v>54</v>
      </c>
      <c r="I4376" s="7">
        <v>3</v>
      </c>
      <c r="L4376" s="7">
        <v>195045422077</v>
      </c>
      <c r="M4376" t="s">
        <v>458</v>
      </c>
    </row>
    <row r="4377" spans="1:13" x14ac:dyDescent="0.25">
      <c r="A4377" t="s">
        <v>665</v>
      </c>
      <c r="B4377" t="s">
        <v>469</v>
      </c>
      <c r="C4377" t="s">
        <v>212</v>
      </c>
      <c r="D4377" t="s">
        <v>213</v>
      </c>
      <c r="E4377" t="s">
        <v>270</v>
      </c>
      <c r="F4377" t="s">
        <v>53</v>
      </c>
      <c r="G4377" s="8" t="s">
        <v>348</v>
      </c>
      <c r="H4377" t="s">
        <v>54</v>
      </c>
      <c r="I4377" s="7">
        <v>2.2000000000000002</v>
      </c>
      <c r="L4377" s="7">
        <v>1209774000</v>
      </c>
      <c r="M4377" t="s">
        <v>458</v>
      </c>
    </row>
    <row r="4378" spans="1:13" x14ac:dyDescent="0.25">
      <c r="A4378" t="s">
        <v>666</v>
      </c>
      <c r="B4378" t="s">
        <v>469</v>
      </c>
      <c r="C4378" t="s">
        <v>212</v>
      </c>
      <c r="D4378" t="s">
        <v>214</v>
      </c>
      <c r="E4378" t="s">
        <v>270</v>
      </c>
      <c r="F4378" t="s">
        <v>53</v>
      </c>
      <c r="G4378" s="8" t="s">
        <v>348</v>
      </c>
      <c r="H4378" t="s">
        <v>54</v>
      </c>
      <c r="I4378" s="7">
        <v>1.7</v>
      </c>
      <c r="L4378" s="7">
        <v>10185099000</v>
      </c>
      <c r="M4378" t="s">
        <v>458</v>
      </c>
    </row>
    <row r="4379" spans="1:13" x14ac:dyDescent="0.25">
      <c r="A4379" t="s">
        <v>667</v>
      </c>
      <c r="B4379" t="s">
        <v>469</v>
      </c>
      <c r="C4379" t="s">
        <v>212</v>
      </c>
      <c r="D4379" t="s">
        <v>370</v>
      </c>
      <c r="E4379" t="s">
        <v>270</v>
      </c>
      <c r="F4379" t="s">
        <v>53</v>
      </c>
      <c r="G4379" s="8" t="s">
        <v>348</v>
      </c>
      <c r="H4379" t="s">
        <v>54</v>
      </c>
      <c r="I4379" s="7">
        <v>3.5</v>
      </c>
      <c r="L4379" s="7">
        <v>7250762000</v>
      </c>
      <c r="M4379" t="s">
        <v>458</v>
      </c>
    </row>
    <row r="4380" spans="1:13" x14ac:dyDescent="0.25">
      <c r="A4380" t="s">
        <v>668</v>
      </c>
      <c r="B4380" t="s">
        <v>469</v>
      </c>
      <c r="C4380" t="s">
        <v>212</v>
      </c>
      <c r="D4380" t="s">
        <v>365</v>
      </c>
      <c r="E4380" t="s">
        <v>270</v>
      </c>
      <c r="F4380" t="s">
        <v>53</v>
      </c>
      <c r="G4380" s="8" t="s">
        <v>348</v>
      </c>
      <c r="H4380" t="s">
        <v>54</v>
      </c>
      <c r="I4380" s="7">
        <v>3.2</v>
      </c>
      <c r="L4380" s="7">
        <v>22153880000</v>
      </c>
      <c r="M4380" t="s">
        <v>458</v>
      </c>
    </row>
    <row r="4381" spans="1:13" x14ac:dyDescent="0.25">
      <c r="A4381" t="s">
        <v>669</v>
      </c>
      <c r="B4381" t="s">
        <v>469</v>
      </c>
      <c r="C4381" t="s">
        <v>212</v>
      </c>
      <c r="D4381" t="s">
        <v>364</v>
      </c>
      <c r="E4381" t="s">
        <v>270</v>
      </c>
      <c r="F4381" t="s">
        <v>53</v>
      </c>
      <c r="G4381" s="8" t="s">
        <v>348</v>
      </c>
      <c r="H4381" t="s">
        <v>54</v>
      </c>
      <c r="I4381" s="7">
        <v>2.6</v>
      </c>
      <c r="L4381" s="7">
        <v>31842258000</v>
      </c>
      <c r="M4381" t="s">
        <v>458</v>
      </c>
    </row>
    <row r="4382" spans="1:13" x14ac:dyDescent="0.25">
      <c r="A4382" t="s">
        <v>670</v>
      </c>
      <c r="B4382" t="s">
        <v>469</v>
      </c>
      <c r="C4382" t="s">
        <v>212</v>
      </c>
      <c r="D4382" t="s">
        <v>573</v>
      </c>
      <c r="E4382" t="s">
        <v>270</v>
      </c>
      <c r="F4382" t="s">
        <v>53</v>
      </c>
      <c r="G4382" s="8" t="s">
        <v>348</v>
      </c>
      <c r="H4382" t="s">
        <v>54</v>
      </c>
      <c r="I4382" s="7">
        <v>2.1</v>
      </c>
      <c r="L4382" s="7">
        <v>16763779000</v>
      </c>
      <c r="M4382" t="s">
        <v>458</v>
      </c>
    </row>
    <row r="4383" spans="1:13" x14ac:dyDescent="0.25">
      <c r="A4383" t="s">
        <v>671</v>
      </c>
      <c r="B4383" t="s">
        <v>469</v>
      </c>
      <c r="C4383" t="s">
        <v>212</v>
      </c>
      <c r="D4383" t="s">
        <v>362</v>
      </c>
      <c r="E4383" t="s">
        <v>270</v>
      </c>
      <c r="F4383" t="s">
        <v>53</v>
      </c>
      <c r="G4383" s="8" t="s">
        <v>348</v>
      </c>
      <c r="H4383" t="s">
        <v>54</v>
      </c>
      <c r="I4383" s="7">
        <v>1.3</v>
      </c>
      <c r="L4383" s="7">
        <v>58491556000</v>
      </c>
      <c r="M4383" t="s">
        <v>458</v>
      </c>
    </row>
    <row r="4384" spans="1:13" x14ac:dyDescent="0.25">
      <c r="A4384" t="s">
        <v>672</v>
      </c>
      <c r="B4384" t="s">
        <v>470</v>
      </c>
      <c r="C4384" t="s">
        <v>292</v>
      </c>
      <c r="D4384" t="s">
        <v>307</v>
      </c>
      <c r="E4384" t="s">
        <v>270</v>
      </c>
      <c r="F4384" t="s">
        <v>53</v>
      </c>
      <c r="G4384" s="8" t="s">
        <v>348</v>
      </c>
      <c r="H4384" t="s">
        <v>54</v>
      </c>
      <c r="I4384" s="7">
        <v>3.9</v>
      </c>
      <c r="L4384" s="7">
        <v>9764336905</v>
      </c>
      <c r="M4384" t="s">
        <v>458</v>
      </c>
    </row>
    <row r="4385" spans="1:13" x14ac:dyDescent="0.25">
      <c r="A4385" t="s">
        <v>673</v>
      </c>
      <c r="B4385" t="s">
        <v>470</v>
      </c>
      <c r="C4385" t="s">
        <v>292</v>
      </c>
      <c r="D4385" t="s">
        <v>206</v>
      </c>
      <c r="E4385" t="s">
        <v>270</v>
      </c>
      <c r="F4385" t="s">
        <v>53</v>
      </c>
      <c r="G4385" s="8" t="s">
        <v>348</v>
      </c>
      <c r="H4385" t="s">
        <v>54</v>
      </c>
      <c r="I4385" s="7">
        <v>1.0900000000000001</v>
      </c>
      <c r="L4385" s="7">
        <v>5411649516</v>
      </c>
      <c r="M4385" t="s">
        <v>458</v>
      </c>
    </row>
    <row r="4386" spans="1:13" x14ac:dyDescent="0.25">
      <c r="A4386" t="s">
        <v>674</v>
      </c>
      <c r="B4386" t="s">
        <v>470</v>
      </c>
      <c r="C4386" t="s">
        <v>292</v>
      </c>
      <c r="D4386" t="s">
        <v>203</v>
      </c>
      <c r="E4386" t="s">
        <v>269</v>
      </c>
      <c r="F4386" t="s">
        <v>53</v>
      </c>
      <c r="G4386" s="8" t="s">
        <v>348</v>
      </c>
      <c r="H4386" t="s">
        <v>54</v>
      </c>
      <c r="I4386" s="7">
        <v>4.03</v>
      </c>
      <c r="L4386" s="7">
        <v>599483569520</v>
      </c>
      <c r="M4386" t="s">
        <v>458</v>
      </c>
    </row>
    <row r="4387" spans="1:13" x14ac:dyDescent="0.25">
      <c r="A4387" t="s">
        <v>675</v>
      </c>
      <c r="B4387" t="s">
        <v>470</v>
      </c>
      <c r="C4387" t="s">
        <v>292</v>
      </c>
      <c r="D4387" t="s">
        <v>306</v>
      </c>
      <c r="E4387" t="s">
        <v>270</v>
      </c>
      <c r="F4387" t="s">
        <v>53</v>
      </c>
      <c r="G4387" s="8" t="s">
        <v>348</v>
      </c>
      <c r="H4387" t="s">
        <v>54</v>
      </c>
      <c r="I4387" s="7">
        <v>2.33</v>
      </c>
      <c r="L4387" s="7">
        <v>9122399685</v>
      </c>
      <c r="M4387" t="s">
        <v>458</v>
      </c>
    </row>
    <row r="4388" spans="1:13" x14ac:dyDescent="0.25">
      <c r="A4388" t="s">
        <v>676</v>
      </c>
      <c r="B4388" t="s">
        <v>331</v>
      </c>
      <c r="C4388" t="s">
        <v>215</v>
      </c>
      <c r="D4388" t="s">
        <v>251</v>
      </c>
      <c r="E4388" t="s">
        <v>269</v>
      </c>
      <c r="F4388" t="s">
        <v>53</v>
      </c>
      <c r="G4388" s="8" t="s">
        <v>348</v>
      </c>
      <c r="H4388" t="s">
        <v>54</v>
      </c>
      <c r="I4388" s="7">
        <v>3.4</v>
      </c>
      <c r="L4388" s="7">
        <v>310261377494</v>
      </c>
      <c r="M4388" t="s">
        <v>458</v>
      </c>
    </row>
    <row r="4389" spans="1:13" x14ac:dyDescent="0.25">
      <c r="A4389" t="s">
        <v>677</v>
      </c>
      <c r="B4389" t="s">
        <v>331</v>
      </c>
      <c r="C4389" t="s">
        <v>215</v>
      </c>
      <c r="D4389" t="s">
        <v>216</v>
      </c>
      <c r="E4389" t="s">
        <v>269</v>
      </c>
      <c r="F4389" t="s">
        <v>53</v>
      </c>
      <c r="G4389" s="8" t="s">
        <v>348</v>
      </c>
      <c r="H4389" t="s">
        <v>54</v>
      </c>
      <c r="I4389" s="7">
        <v>2.4</v>
      </c>
      <c r="L4389" s="7">
        <v>15226914126</v>
      </c>
      <c r="M4389" t="s">
        <v>458</v>
      </c>
    </row>
    <row r="4390" spans="1:13" x14ac:dyDescent="0.25">
      <c r="A4390" t="s">
        <v>678</v>
      </c>
      <c r="B4390" t="s">
        <v>331</v>
      </c>
      <c r="C4390" t="s">
        <v>215</v>
      </c>
      <c r="D4390" t="s">
        <v>217</v>
      </c>
      <c r="E4390" t="s">
        <v>269</v>
      </c>
      <c r="F4390" t="s">
        <v>53</v>
      </c>
      <c r="G4390" s="8" t="s">
        <v>348</v>
      </c>
      <c r="H4390" t="s">
        <v>54</v>
      </c>
      <c r="I4390" s="7">
        <v>3.4</v>
      </c>
      <c r="L4390" s="7">
        <v>67671087956</v>
      </c>
      <c r="M4390" t="s">
        <v>458</v>
      </c>
    </row>
    <row r="4391" spans="1:13" x14ac:dyDescent="0.25">
      <c r="A4391" t="s">
        <v>679</v>
      </c>
      <c r="B4391" t="s">
        <v>333</v>
      </c>
      <c r="C4391" t="s">
        <v>533</v>
      </c>
      <c r="D4391" t="s">
        <v>203</v>
      </c>
      <c r="E4391" t="s">
        <v>269</v>
      </c>
      <c r="F4391" t="s">
        <v>53</v>
      </c>
      <c r="G4391" s="8" t="s">
        <v>348</v>
      </c>
      <c r="H4391" t="s">
        <v>54</v>
      </c>
      <c r="I4391" s="7">
        <v>3.43</v>
      </c>
      <c r="L4391" s="7">
        <v>60695593000</v>
      </c>
      <c r="M4391" t="s">
        <v>458</v>
      </c>
    </row>
    <row r="4392" spans="1:13" x14ac:dyDescent="0.25">
      <c r="A4392" t="s">
        <v>680</v>
      </c>
      <c r="B4392" t="s">
        <v>471</v>
      </c>
      <c r="C4392" t="s">
        <v>219</v>
      </c>
      <c r="D4392" t="s">
        <v>203</v>
      </c>
      <c r="E4392" t="s">
        <v>269</v>
      </c>
      <c r="F4392" t="s">
        <v>53</v>
      </c>
      <c r="G4392" s="8" t="s">
        <v>348</v>
      </c>
      <c r="H4392" t="s">
        <v>54</v>
      </c>
      <c r="I4392" s="176">
        <v>4.18</v>
      </c>
      <c r="L4392" s="7">
        <v>278736778404</v>
      </c>
      <c r="M4392" t="s">
        <v>458</v>
      </c>
    </row>
    <row r="4393" spans="1:13" x14ac:dyDescent="0.25">
      <c r="A4393" t="s">
        <v>681</v>
      </c>
      <c r="B4393" t="s">
        <v>471</v>
      </c>
      <c r="C4393" t="s">
        <v>219</v>
      </c>
      <c r="D4393" t="s">
        <v>457</v>
      </c>
      <c r="E4393" t="s">
        <v>270</v>
      </c>
      <c r="F4393" t="s">
        <v>53</v>
      </c>
      <c r="G4393" s="8" t="s">
        <v>348</v>
      </c>
      <c r="H4393" t="s">
        <v>54</v>
      </c>
      <c r="I4393" s="176">
        <v>0</v>
      </c>
      <c r="L4393" s="7">
        <v>150706287</v>
      </c>
      <c r="M4393" t="s">
        <v>458</v>
      </c>
    </row>
    <row r="4394" spans="1:13" x14ac:dyDescent="0.25">
      <c r="A4394" t="s">
        <v>682</v>
      </c>
      <c r="B4394" t="s">
        <v>471</v>
      </c>
      <c r="C4394" t="s">
        <v>219</v>
      </c>
      <c r="D4394" t="s">
        <v>381</v>
      </c>
      <c r="E4394" t="s">
        <v>270</v>
      </c>
      <c r="F4394" t="s">
        <v>53</v>
      </c>
      <c r="G4394" s="8" t="s">
        <v>348</v>
      </c>
      <c r="H4394" t="s">
        <v>54</v>
      </c>
      <c r="I4394" s="176">
        <v>2.4900000000000002</v>
      </c>
      <c r="L4394" s="7">
        <v>1331924172</v>
      </c>
      <c r="M4394" t="s">
        <v>458</v>
      </c>
    </row>
    <row r="4395" spans="1:13" x14ac:dyDescent="0.25">
      <c r="A4395" t="s">
        <v>683</v>
      </c>
      <c r="B4395" t="s">
        <v>472</v>
      </c>
      <c r="C4395" t="s">
        <v>220</v>
      </c>
      <c r="D4395" t="s">
        <v>221</v>
      </c>
      <c r="E4395" t="s">
        <v>270</v>
      </c>
      <c r="F4395" t="s">
        <v>53</v>
      </c>
      <c r="G4395" s="8" t="s">
        <v>348</v>
      </c>
      <c r="H4395" t="s">
        <v>54</v>
      </c>
      <c r="I4395" s="7">
        <v>3.6</v>
      </c>
      <c r="L4395" s="7">
        <v>210379447000</v>
      </c>
      <c r="M4395" t="s">
        <v>458</v>
      </c>
    </row>
    <row r="4396" spans="1:13" x14ac:dyDescent="0.25">
      <c r="A4396" t="s">
        <v>684</v>
      </c>
      <c r="B4396" t="s">
        <v>472</v>
      </c>
      <c r="C4396" t="s">
        <v>220</v>
      </c>
      <c r="D4396" t="s">
        <v>222</v>
      </c>
      <c r="E4396" t="s">
        <v>270</v>
      </c>
      <c r="F4396" t="s">
        <v>53</v>
      </c>
      <c r="G4396" s="8" t="s">
        <v>348</v>
      </c>
      <c r="H4396" t="s">
        <v>54</v>
      </c>
      <c r="I4396" s="7">
        <v>2.7</v>
      </c>
      <c r="L4396" s="7">
        <v>35195197000</v>
      </c>
      <c r="M4396" t="s">
        <v>458</v>
      </c>
    </row>
    <row r="4397" spans="1:13" x14ac:dyDescent="0.25">
      <c r="A4397" t="s">
        <v>685</v>
      </c>
      <c r="B4397" t="s">
        <v>472</v>
      </c>
      <c r="C4397" t="s">
        <v>220</v>
      </c>
      <c r="D4397" t="s">
        <v>223</v>
      </c>
      <c r="E4397" t="s">
        <v>270</v>
      </c>
      <c r="F4397" t="s">
        <v>53</v>
      </c>
      <c r="G4397" s="8" t="s">
        <v>348</v>
      </c>
      <c r="H4397" t="s">
        <v>54</v>
      </c>
      <c r="I4397" s="7">
        <v>1.5</v>
      </c>
      <c r="L4397" s="7">
        <v>54187851000</v>
      </c>
      <c r="M4397" t="s">
        <v>458</v>
      </c>
    </row>
    <row r="4398" spans="1:13" x14ac:dyDescent="0.25">
      <c r="A4398" t="s">
        <v>686</v>
      </c>
      <c r="B4398" t="s">
        <v>472</v>
      </c>
      <c r="C4398" t="s">
        <v>220</v>
      </c>
      <c r="D4398" t="s">
        <v>224</v>
      </c>
      <c r="E4398" t="s">
        <v>270</v>
      </c>
      <c r="F4398" t="s">
        <v>53</v>
      </c>
      <c r="G4398" s="8" t="s">
        <v>348</v>
      </c>
      <c r="H4398" t="s">
        <v>54</v>
      </c>
      <c r="I4398" s="7">
        <v>3.8</v>
      </c>
      <c r="L4398" s="7">
        <v>3835522000</v>
      </c>
      <c r="M4398" t="s">
        <v>458</v>
      </c>
    </row>
    <row r="4399" spans="1:13" x14ac:dyDescent="0.25">
      <c r="A4399" t="s">
        <v>687</v>
      </c>
      <c r="B4399" t="s">
        <v>472</v>
      </c>
      <c r="C4399" t="s">
        <v>220</v>
      </c>
      <c r="D4399" t="s">
        <v>305</v>
      </c>
      <c r="E4399" t="s">
        <v>270</v>
      </c>
      <c r="F4399" t="s">
        <v>53</v>
      </c>
      <c r="G4399" s="8" t="s">
        <v>348</v>
      </c>
      <c r="H4399" t="s">
        <v>54</v>
      </c>
      <c r="I4399" s="7">
        <v>0</v>
      </c>
      <c r="L4399" s="7">
        <v>0</v>
      </c>
      <c r="M4399" t="s">
        <v>458</v>
      </c>
    </row>
    <row r="4400" spans="1:13" x14ac:dyDescent="0.25">
      <c r="A4400" t="s">
        <v>688</v>
      </c>
      <c r="B4400" t="s">
        <v>472</v>
      </c>
      <c r="C4400" t="s">
        <v>220</v>
      </c>
      <c r="D4400" t="s">
        <v>203</v>
      </c>
      <c r="E4400" t="s">
        <v>269</v>
      </c>
      <c r="F4400" t="s">
        <v>53</v>
      </c>
      <c r="G4400" s="8" t="s">
        <v>348</v>
      </c>
      <c r="H4400" t="s">
        <v>54</v>
      </c>
      <c r="I4400" s="7">
        <v>3.02</v>
      </c>
      <c r="L4400" s="7">
        <v>150910896000</v>
      </c>
      <c r="M4400" t="s">
        <v>458</v>
      </c>
    </row>
    <row r="4401" spans="1:13" x14ac:dyDescent="0.25">
      <c r="A4401" t="s">
        <v>689</v>
      </c>
      <c r="B4401" t="s">
        <v>473</v>
      </c>
      <c r="C4401" t="s">
        <v>225</v>
      </c>
      <c r="D4401" t="s">
        <v>366</v>
      </c>
      <c r="E4401" t="s">
        <v>270</v>
      </c>
      <c r="F4401" t="s">
        <v>53</v>
      </c>
      <c r="G4401" s="8" t="s">
        <v>348</v>
      </c>
      <c r="H4401" t="s">
        <v>54</v>
      </c>
      <c r="I4401" s="7">
        <v>3.28</v>
      </c>
      <c r="L4401" s="7">
        <v>3439632410</v>
      </c>
      <c r="M4401" t="s">
        <v>458</v>
      </c>
    </row>
    <row r="4402" spans="1:13" x14ac:dyDescent="0.25">
      <c r="A4402" t="s">
        <v>690</v>
      </c>
      <c r="B4402" t="s">
        <v>473</v>
      </c>
      <c r="C4402" t="s">
        <v>225</v>
      </c>
      <c r="D4402" t="s">
        <v>367</v>
      </c>
      <c r="E4402" t="s">
        <v>270</v>
      </c>
      <c r="F4402" t="s">
        <v>53</v>
      </c>
      <c r="G4402" s="8" t="s">
        <v>348</v>
      </c>
      <c r="H4402" t="s">
        <v>54</v>
      </c>
      <c r="I4402" s="7">
        <v>2.8</v>
      </c>
      <c r="L4402" s="7">
        <v>3601903742</v>
      </c>
      <c r="M4402" t="s">
        <v>458</v>
      </c>
    </row>
    <row r="4403" spans="1:13" x14ac:dyDescent="0.25">
      <c r="A4403" t="s">
        <v>691</v>
      </c>
      <c r="B4403" t="s">
        <v>473</v>
      </c>
      <c r="C4403" t="s">
        <v>225</v>
      </c>
      <c r="D4403" t="s">
        <v>373</v>
      </c>
      <c r="E4403" t="s">
        <v>270</v>
      </c>
      <c r="F4403" t="s">
        <v>53</v>
      </c>
      <c r="G4403" s="8" t="s">
        <v>348</v>
      </c>
      <c r="H4403" t="s">
        <v>54</v>
      </c>
      <c r="I4403" s="7">
        <v>1.26</v>
      </c>
      <c r="L4403" s="7">
        <v>2032897322</v>
      </c>
      <c r="M4403" t="s">
        <v>458</v>
      </c>
    </row>
    <row r="4404" spans="1:13" x14ac:dyDescent="0.25">
      <c r="A4404" t="s">
        <v>692</v>
      </c>
      <c r="B4404" t="s">
        <v>473</v>
      </c>
      <c r="C4404" t="s">
        <v>225</v>
      </c>
      <c r="D4404" t="s">
        <v>203</v>
      </c>
      <c r="E4404" t="s">
        <v>269</v>
      </c>
      <c r="F4404" t="s">
        <v>53</v>
      </c>
      <c r="G4404" s="8" t="s">
        <v>348</v>
      </c>
      <c r="H4404" t="s">
        <v>54</v>
      </c>
      <c r="I4404" s="7">
        <v>4.45</v>
      </c>
      <c r="L4404" s="7">
        <v>983182712065</v>
      </c>
      <c r="M4404" t="s">
        <v>458</v>
      </c>
    </row>
    <row r="4405" spans="1:13" x14ac:dyDescent="0.25">
      <c r="A4405" t="s">
        <v>693</v>
      </c>
      <c r="B4405" t="s">
        <v>474</v>
      </c>
      <c r="C4405" t="s">
        <v>226</v>
      </c>
      <c r="D4405" t="s">
        <v>227</v>
      </c>
      <c r="E4405" t="s">
        <v>270</v>
      </c>
      <c r="F4405" t="s">
        <v>53</v>
      </c>
      <c r="G4405" s="8" t="s">
        <v>348</v>
      </c>
      <c r="H4405" t="s">
        <v>54</v>
      </c>
      <c r="I4405" s="7">
        <v>1.3</v>
      </c>
      <c r="L4405" s="7">
        <v>1565286544</v>
      </c>
      <c r="M4405" t="s">
        <v>458</v>
      </c>
    </row>
    <row r="4406" spans="1:13" x14ac:dyDescent="0.25">
      <c r="A4406" t="s">
        <v>694</v>
      </c>
      <c r="B4406" t="s">
        <v>474</v>
      </c>
      <c r="C4406" t="s">
        <v>226</v>
      </c>
      <c r="D4406" t="s">
        <v>301</v>
      </c>
      <c r="E4406" t="s">
        <v>270</v>
      </c>
      <c r="F4406" t="s">
        <v>53</v>
      </c>
      <c r="G4406" s="8" t="s">
        <v>348</v>
      </c>
      <c r="H4406" t="s">
        <v>54</v>
      </c>
      <c r="I4406" s="7">
        <v>0</v>
      </c>
      <c r="L4406" s="7">
        <v>4154359457</v>
      </c>
      <c r="M4406" t="s">
        <v>458</v>
      </c>
    </row>
    <row r="4407" spans="1:13" x14ac:dyDescent="0.25">
      <c r="A4407" t="s">
        <v>695</v>
      </c>
      <c r="B4407" t="s">
        <v>474</v>
      </c>
      <c r="C4407" t="s">
        <v>226</v>
      </c>
      <c r="D4407" t="s">
        <v>229</v>
      </c>
      <c r="E4407" t="s">
        <v>270</v>
      </c>
      <c r="F4407" t="s">
        <v>53</v>
      </c>
      <c r="G4407" s="8" t="s">
        <v>348</v>
      </c>
      <c r="H4407" t="s">
        <v>54</v>
      </c>
      <c r="I4407" s="7">
        <v>0.02</v>
      </c>
      <c r="L4407" s="7">
        <v>4178737190</v>
      </c>
      <c r="M4407" t="s">
        <v>458</v>
      </c>
    </row>
    <row r="4408" spans="1:13" x14ac:dyDescent="0.25">
      <c r="A4408" t="s">
        <v>696</v>
      </c>
      <c r="B4408" t="s">
        <v>474</v>
      </c>
      <c r="C4408" t="s">
        <v>226</v>
      </c>
      <c r="D4408" t="s">
        <v>230</v>
      </c>
      <c r="E4408" t="s">
        <v>270</v>
      </c>
      <c r="F4408" t="s">
        <v>53</v>
      </c>
      <c r="G4408" s="8" t="s">
        <v>348</v>
      </c>
      <c r="H4408" t="s">
        <v>54</v>
      </c>
      <c r="I4408" s="7">
        <v>1.38</v>
      </c>
      <c r="L4408" s="7">
        <v>46078829939</v>
      </c>
      <c r="M4408" t="s">
        <v>458</v>
      </c>
    </row>
    <row r="4409" spans="1:13" x14ac:dyDescent="0.25">
      <c r="A4409" t="s">
        <v>697</v>
      </c>
      <c r="B4409" t="s">
        <v>474</v>
      </c>
      <c r="C4409" t="s">
        <v>226</v>
      </c>
      <c r="D4409" t="s">
        <v>231</v>
      </c>
      <c r="E4409" t="s">
        <v>270</v>
      </c>
      <c r="F4409" t="s">
        <v>53</v>
      </c>
      <c r="G4409" s="8" t="s">
        <v>348</v>
      </c>
      <c r="H4409" t="s">
        <v>54</v>
      </c>
      <c r="I4409" s="7">
        <v>0.5</v>
      </c>
      <c r="L4409" s="7">
        <v>733170416</v>
      </c>
      <c r="M4409" t="s">
        <v>458</v>
      </c>
    </row>
    <row r="4410" spans="1:13" x14ac:dyDescent="0.25">
      <c r="A4410" t="s">
        <v>698</v>
      </c>
      <c r="B4410" t="s">
        <v>474</v>
      </c>
      <c r="C4410" t="s">
        <v>226</v>
      </c>
      <c r="D4410" t="s">
        <v>232</v>
      </c>
      <c r="E4410" t="s">
        <v>270</v>
      </c>
      <c r="F4410" t="s">
        <v>53</v>
      </c>
      <c r="G4410" s="8" t="s">
        <v>348</v>
      </c>
      <c r="H4410" t="s">
        <v>54</v>
      </c>
      <c r="I4410" s="7">
        <v>0.7</v>
      </c>
      <c r="L4410" s="7">
        <v>4596812359</v>
      </c>
      <c r="M4410" t="s">
        <v>458</v>
      </c>
    </row>
    <row r="4411" spans="1:13" x14ac:dyDescent="0.25">
      <c r="A4411" t="s">
        <v>699</v>
      </c>
      <c r="B4411" t="s">
        <v>474</v>
      </c>
      <c r="C4411" t="s">
        <v>226</v>
      </c>
      <c r="D4411" t="s">
        <v>233</v>
      </c>
      <c r="E4411" t="s">
        <v>270</v>
      </c>
      <c r="F4411" t="s">
        <v>53</v>
      </c>
      <c r="G4411" s="8" t="s">
        <v>348</v>
      </c>
      <c r="H4411" t="s">
        <v>54</v>
      </c>
      <c r="I4411" s="7">
        <v>1.3</v>
      </c>
      <c r="L4411" s="7">
        <v>6739103718</v>
      </c>
      <c r="M4411" t="s">
        <v>458</v>
      </c>
    </row>
    <row r="4412" spans="1:13" x14ac:dyDescent="0.25">
      <c r="A4412" t="s">
        <v>700</v>
      </c>
      <c r="B4412" t="s">
        <v>474</v>
      </c>
      <c r="C4412" t="s">
        <v>226</v>
      </c>
      <c r="D4412" t="s">
        <v>234</v>
      </c>
      <c r="E4412" t="s">
        <v>270</v>
      </c>
      <c r="F4412" t="s">
        <v>53</v>
      </c>
      <c r="G4412" s="8" t="s">
        <v>348</v>
      </c>
      <c r="H4412" t="s">
        <v>54</v>
      </c>
      <c r="I4412" s="7">
        <v>1.7</v>
      </c>
      <c r="L4412" s="7">
        <v>8239367205</v>
      </c>
      <c r="M4412" t="s">
        <v>458</v>
      </c>
    </row>
    <row r="4413" spans="1:13" x14ac:dyDescent="0.25">
      <c r="A4413" t="s">
        <v>701</v>
      </c>
      <c r="B4413" t="s">
        <v>474</v>
      </c>
      <c r="C4413" t="s">
        <v>226</v>
      </c>
      <c r="D4413" t="s">
        <v>235</v>
      </c>
      <c r="E4413" t="s">
        <v>270</v>
      </c>
      <c r="F4413" t="s">
        <v>53</v>
      </c>
      <c r="G4413" s="8" t="s">
        <v>348</v>
      </c>
      <c r="H4413" t="s">
        <v>54</v>
      </c>
      <c r="I4413" s="7">
        <v>2.6</v>
      </c>
      <c r="L4413" s="7">
        <v>7955312120</v>
      </c>
      <c r="M4413" t="s">
        <v>458</v>
      </c>
    </row>
    <row r="4414" spans="1:13" x14ac:dyDescent="0.25">
      <c r="A4414" t="s">
        <v>702</v>
      </c>
      <c r="B4414" t="s">
        <v>474</v>
      </c>
      <c r="C4414" t="s">
        <v>226</v>
      </c>
      <c r="D4414" t="s">
        <v>570</v>
      </c>
      <c r="E4414" t="s">
        <v>270</v>
      </c>
      <c r="F4414" t="s">
        <v>53</v>
      </c>
      <c r="G4414" s="8" t="s">
        <v>348</v>
      </c>
      <c r="H4414" t="s">
        <v>54</v>
      </c>
      <c r="I4414" s="7">
        <v>0</v>
      </c>
      <c r="L4414" s="7">
        <v>186808058</v>
      </c>
      <c r="M4414" t="s">
        <v>458</v>
      </c>
    </row>
    <row r="4415" spans="1:13" x14ac:dyDescent="0.25">
      <c r="A4415" t="s">
        <v>703</v>
      </c>
      <c r="B4415" t="s">
        <v>475</v>
      </c>
      <c r="C4415" t="s">
        <v>236</v>
      </c>
      <c r="D4415" t="s">
        <v>628</v>
      </c>
      <c r="E4415" t="s">
        <v>270</v>
      </c>
      <c r="F4415" s="8" t="s">
        <v>53</v>
      </c>
      <c r="G4415" s="8" t="s">
        <v>348</v>
      </c>
      <c r="H4415" t="s">
        <v>54</v>
      </c>
      <c r="I4415" s="7">
        <v>3</v>
      </c>
      <c r="L4415" s="7">
        <v>33391986272</v>
      </c>
      <c r="M4415" t="s">
        <v>458</v>
      </c>
    </row>
    <row r="4416" spans="1:13" x14ac:dyDescent="0.25">
      <c r="A4416" t="s">
        <v>704</v>
      </c>
      <c r="B4416" t="s">
        <v>475</v>
      </c>
      <c r="C4416" t="s">
        <v>236</v>
      </c>
      <c r="D4416" t="s">
        <v>629</v>
      </c>
      <c r="E4416" t="s">
        <v>270</v>
      </c>
      <c r="F4416" s="8" t="s">
        <v>53</v>
      </c>
      <c r="G4416" s="8" t="s">
        <v>348</v>
      </c>
      <c r="H4416" t="s">
        <v>54</v>
      </c>
      <c r="I4416" s="7">
        <v>2.4</v>
      </c>
      <c r="L4416" s="7">
        <v>28433897982</v>
      </c>
      <c r="M4416" t="s">
        <v>458</v>
      </c>
    </row>
    <row r="4417" spans="1:13" x14ac:dyDescent="0.25">
      <c r="A4417" t="s">
        <v>705</v>
      </c>
      <c r="B4417" t="s">
        <v>475</v>
      </c>
      <c r="C4417" t="s">
        <v>236</v>
      </c>
      <c r="D4417" t="s">
        <v>630</v>
      </c>
      <c r="E4417" t="s">
        <v>270</v>
      </c>
      <c r="F4417" s="8" t="s">
        <v>53</v>
      </c>
      <c r="G4417" s="8" t="s">
        <v>348</v>
      </c>
      <c r="H4417" t="s">
        <v>54</v>
      </c>
      <c r="I4417" s="7">
        <v>3.58</v>
      </c>
      <c r="L4417" s="7">
        <v>41655996484</v>
      </c>
      <c r="M4417" t="s">
        <v>458</v>
      </c>
    </row>
    <row r="4418" spans="1:13" x14ac:dyDescent="0.25">
      <c r="A4418" t="s">
        <v>706</v>
      </c>
      <c r="B4418" t="s">
        <v>475</v>
      </c>
      <c r="C4418" t="s">
        <v>236</v>
      </c>
      <c r="D4418" t="s">
        <v>631</v>
      </c>
      <c r="E4418" t="s">
        <v>270</v>
      </c>
      <c r="F4418" s="8" t="s">
        <v>53</v>
      </c>
      <c r="G4418" s="8" t="s">
        <v>348</v>
      </c>
      <c r="H4418" t="s">
        <v>54</v>
      </c>
      <c r="I4418" s="7">
        <v>0.59</v>
      </c>
      <c r="L4418" s="7">
        <v>17683096128</v>
      </c>
      <c r="M4418" t="s">
        <v>458</v>
      </c>
    </row>
    <row r="4419" spans="1:13" x14ac:dyDescent="0.25">
      <c r="A4419" t="s">
        <v>707</v>
      </c>
      <c r="B4419" t="s">
        <v>475</v>
      </c>
      <c r="C4419" t="s">
        <v>236</v>
      </c>
      <c r="D4419" t="s">
        <v>632</v>
      </c>
      <c r="E4419" t="s">
        <v>269</v>
      </c>
      <c r="F4419" s="8" t="s">
        <v>53</v>
      </c>
      <c r="G4419" s="8" t="s">
        <v>348</v>
      </c>
      <c r="H4419" t="s">
        <v>54</v>
      </c>
      <c r="I4419" s="7">
        <v>3.31</v>
      </c>
      <c r="L4419" s="7">
        <v>38791266538</v>
      </c>
      <c r="M4419" t="s">
        <v>458</v>
      </c>
    </row>
    <row r="4420" spans="1:13" x14ac:dyDescent="0.25">
      <c r="A4420" t="s">
        <v>708</v>
      </c>
      <c r="B4420" t="s">
        <v>476</v>
      </c>
      <c r="C4420" t="s">
        <v>237</v>
      </c>
      <c r="D4420" t="s">
        <v>242</v>
      </c>
      <c r="E4420" t="s">
        <v>270</v>
      </c>
      <c r="F4420" s="8" t="s">
        <v>53</v>
      </c>
      <c r="G4420" s="8" t="s">
        <v>348</v>
      </c>
      <c r="H4420" t="s">
        <v>54</v>
      </c>
      <c r="I4420" s="7">
        <v>0</v>
      </c>
      <c r="L4420" s="7">
        <v>77422761</v>
      </c>
      <c r="M4420" t="s">
        <v>458</v>
      </c>
    </row>
    <row r="4421" spans="1:13" x14ac:dyDescent="0.25">
      <c r="A4421" t="s">
        <v>709</v>
      </c>
      <c r="B4421" t="s">
        <v>476</v>
      </c>
      <c r="C4421" t="s">
        <v>237</v>
      </c>
      <c r="D4421" t="s">
        <v>228</v>
      </c>
      <c r="E4421" t="s">
        <v>270</v>
      </c>
      <c r="F4421" s="8" t="s">
        <v>53</v>
      </c>
      <c r="G4421" s="8" t="s">
        <v>348</v>
      </c>
      <c r="H4421" t="s">
        <v>54</v>
      </c>
      <c r="I4421" s="7">
        <v>0</v>
      </c>
      <c r="L4421" s="7">
        <v>2672173342</v>
      </c>
      <c r="M4421" t="s">
        <v>458</v>
      </c>
    </row>
    <row r="4422" spans="1:13" x14ac:dyDescent="0.25">
      <c r="A4422" t="s">
        <v>710</v>
      </c>
      <c r="B4422" t="s">
        <v>476</v>
      </c>
      <c r="C4422" t="s">
        <v>237</v>
      </c>
      <c r="D4422" t="s">
        <v>464</v>
      </c>
      <c r="E4422" t="s">
        <v>270</v>
      </c>
      <c r="F4422" s="8" t="s">
        <v>53</v>
      </c>
      <c r="G4422" s="8" t="s">
        <v>348</v>
      </c>
      <c r="H4422" t="s">
        <v>54</v>
      </c>
      <c r="I4422" s="7">
        <v>0.4</v>
      </c>
      <c r="L4422" s="7">
        <v>1120256617</v>
      </c>
      <c r="M4422" t="s">
        <v>458</v>
      </c>
    </row>
    <row r="4423" spans="1:13" x14ac:dyDescent="0.25">
      <c r="A4423" t="s">
        <v>711</v>
      </c>
      <c r="B4423" t="s">
        <v>476</v>
      </c>
      <c r="C4423" t="s">
        <v>237</v>
      </c>
      <c r="D4423" t="s">
        <v>238</v>
      </c>
      <c r="E4423" t="s">
        <v>270</v>
      </c>
      <c r="F4423" s="8" t="s">
        <v>53</v>
      </c>
      <c r="G4423" s="8" t="s">
        <v>348</v>
      </c>
      <c r="H4423" t="s">
        <v>54</v>
      </c>
      <c r="I4423" s="7">
        <v>1.2</v>
      </c>
      <c r="L4423" s="7">
        <v>858542993</v>
      </c>
      <c r="M4423" t="s">
        <v>458</v>
      </c>
    </row>
    <row r="4424" spans="1:13" x14ac:dyDescent="0.25">
      <c r="A4424" t="s">
        <v>712</v>
      </c>
      <c r="B4424" t="s">
        <v>476</v>
      </c>
      <c r="C4424" t="s">
        <v>237</v>
      </c>
      <c r="D4424" t="s">
        <v>239</v>
      </c>
      <c r="E4424" t="s">
        <v>270</v>
      </c>
      <c r="F4424" s="8" t="s">
        <v>53</v>
      </c>
      <c r="G4424" s="8" t="s">
        <v>348</v>
      </c>
      <c r="H4424" t="s">
        <v>54</v>
      </c>
      <c r="I4424" s="7">
        <v>3.6</v>
      </c>
      <c r="L4424" s="7">
        <v>857579764</v>
      </c>
      <c r="M4424" t="s">
        <v>458</v>
      </c>
    </row>
    <row r="4425" spans="1:13" x14ac:dyDescent="0.25">
      <c r="A4425" t="s">
        <v>713</v>
      </c>
      <c r="B4425" t="s">
        <v>476</v>
      </c>
      <c r="C4425" t="s">
        <v>237</v>
      </c>
      <c r="D4425" t="s">
        <v>240</v>
      </c>
      <c r="E4425" t="s">
        <v>270</v>
      </c>
      <c r="F4425" t="s">
        <v>53</v>
      </c>
      <c r="G4425" s="8" t="s">
        <v>348</v>
      </c>
      <c r="H4425" t="s">
        <v>54</v>
      </c>
      <c r="I4425" s="7">
        <v>4.8</v>
      </c>
      <c r="L4425" s="7">
        <v>93471759</v>
      </c>
      <c r="M4425" t="s">
        <v>458</v>
      </c>
    </row>
    <row r="4426" spans="1:13" x14ac:dyDescent="0.25">
      <c r="A4426" t="s">
        <v>714</v>
      </c>
      <c r="B4426" t="s">
        <v>476</v>
      </c>
      <c r="C4426" t="s">
        <v>237</v>
      </c>
      <c r="D4426" t="s">
        <v>241</v>
      </c>
      <c r="E4426" t="s">
        <v>270</v>
      </c>
      <c r="F4426" t="s">
        <v>53</v>
      </c>
      <c r="G4426" s="8" t="s">
        <v>348</v>
      </c>
      <c r="H4426" t="s">
        <v>54</v>
      </c>
      <c r="I4426" s="7">
        <v>4.4000000000000004</v>
      </c>
      <c r="L4426" s="7">
        <v>53446428</v>
      </c>
      <c r="M4426" t="s">
        <v>458</v>
      </c>
    </row>
    <row r="4427" spans="1:13" x14ac:dyDescent="0.25">
      <c r="A4427" t="s">
        <v>715</v>
      </c>
      <c r="B4427" t="s">
        <v>477</v>
      </c>
      <c r="C4427" t="s">
        <v>243</v>
      </c>
      <c r="D4427" t="s">
        <v>378</v>
      </c>
      <c r="E4427" t="s">
        <v>270</v>
      </c>
      <c r="F4427" t="s">
        <v>53</v>
      </c>
      <c r="G4427" s="8" t="s">
        <v>348</v>
      </c>
      <c r="H4427" t="s">
        <v>54</v>
      </c>
      <c r="I4427" s="7">
        <v>0.02</v>
      </c>
      <c r="L4427" s="7">
        <v>3795039921</v>
      </c>
      <c r="M4427" t="s">
        <v>458</v>
      </c>
    </row>
    <row r="4428" spans="1:13" x14ac:dyDescent="0.25">
      <c r="A4428" t="s">
        <v>716</v>
      </c>
      <c r="B4428" t="s">
        <v>477</v>
      </c>
      <c r="C4428" t="s">
        <v>243</v>
      </c>
      <c r="D4428" t="s">
        <v>360</v>
      </c>
      <c r="E4428" t="s">
        <v>270</v>
      </c>
      <c r="F4428" t="s">
        <v>53</v>
      </c>
      <c r="G4428" s="8" t="s">
        <v>348</v>
      </c>
      <c r="H4428" t="s">
        <v>54</v>
      </c>
      <c r="I4428" s="7">
        <v>0</v>
      </c>
      <c r="L4428" s="7">
        <v>4697527012</v>
      </c>
      <c r="M4428" t="s">
        <v>458</v>
      </c>
    </row>
    <row r="4429" spans="1:13" x14ac:dyDescent="0.25">
      <c r="A4429" t="s">
        <v>717</v>
      </c>
      <c r="B4429" t="s">
        <v>477</v>
      </c>
      <c r="C4429" t="s">
        <v>243</v>
      </c>
      <c r="D4429" t="s">
        <v>581</v>
      </c>
      <c r="E4429" t="s">
        <v>270</v>
      </c>
      <c r="F4429" t="s">
        <v>53</v>
      </c>
      <c r="G4429" s="8" t="s">
        <v>348</v>
      </c>
      <c r="H4429" t="s">
        <v>54</v>
      </c>
      <c r="I4429" s="7">
        <v>0.01</v>
      </c>
      <c r="L4429" s="7">
        <v>89940181951</v>
      </c>
      <c r="M4429" t="s">
        <v>458</v>
      </c>
    </row>
    <row r="4430" spans="1:13" x14ac:dyDescent="0.25">
      <c r="A4430" t="s">
        <v>718</v>
      </c>
      <c r="B4430" t="s">
        <v>246</v>
      </c>
      <c r="C4430" t="s">
        <v>246</v>
      </c>
      <c r="D4430" t="s">
        <v>203</v>
      </c>
      <c r="E4430" t="s">
        <v>269</v>
      </c>
      <c r="F4430" t="s">
        <v>53</v>
      </c>
      <c r="G4430" s="8" t="s">
        <v>348</v>
      </c>
      <c r="H4430" t="s">
        <v>54</v>
      </c>
      <c r="I4430" s="7">
        <v>3</v>
      </c>
      <c r="L4430" s="7">
        <v>42773601120</v>
      </c>
      <c r="M4430" t="s">
        <v>458</v>
      </c>
    </row>
    <row r="4431" spans="1:13" x14ac:dyDescent="0.25">
      <c r="A4431" t="s">
        <v>719</v>
      </c>
      <c r="B4431" t="s">
        <v>478</v>
      </c>
      <c r="C4431" t="s">
        <v>244</v>
      </c>
      <c r="D4431" t="s">
        <v>245</v>
      </c>
      <c r="E4431" t="s">
        <v>269</v>
      </c>
      <c r="F4431" t="s">
        <v>53</v>
      </c>
      <c r="G4431" s="8" t="s">
        <v>348</v>
      </c>
      <c r="H4431" t="s">
        <v>54</v>
      </c>
      <c r="I4431" s="7">
        <v>3.76</v>
      </c>
      <c r="L4431" s="7">
        <v>69558139000</v>
      </c>
      <c r="M4431" t="s">
        <v>458</v>
      </c>
    </row>
    <row r="4432" spans="1:13" x14ac:dyDescent="0.25">
      <c r="A4432" t="s">
        <v>720</v>
      </c>
      <c r="B4432" t="s">
        <v>478</v>
      </c>
      <c r="C4432" t="s">
        <v>244</v>
      </c>
      <c r="D4432" t="s">
        <v>460</v>
      </c>
      <c r="E4432" t="s">
        <v>269</v>
      </c>
      <c r="F4432" t="s">
        <v>53</v>
      </c>
      <c r="G4432" s="8" t="s">
        <v>348</v>
      </c>
      <c r="H4432" t="s">
        <v>54</v>
      </c>
      <c r="I4432" s="7">
        <v>3.2</v>
      </c>
      <c r="L4432" s="7">
        <v>40918920000</v>
      </c>
      <c r="M4432" t="s">
        <v>458</v>
      </c>
    </row>
    <row r="4433" spans="1:13" x14ac:dyDescent="0.25">
      <c r="A4433" t="s">
        <v>721</v>
      </c>
      <c r="B4433" t="s">
        <v>479</v>
      </c>
      <c r="C4433" t="s">
        <v>247</v>
      </c>
      <c r="D4433" t="s">
        <v>203</v>
      </c>
      <c r="E4433" t="s">
        <v>269</v>
      </c>
      <c r="F4433" t="s">
        <v>53</v>
      </c>
      <c r="G4433" s="8" t="s">
        <v>348</v>
      </c>
      <c r="H4433" t="s">
        <v>54</v>
      </c>
      <c r="I4433" s="7">
        <v>2.52</v>
      </c>
      <c r="L4433" s="7">
        <v>20401799000</v>
      </c>
      <c r="M4433" t="s">
        <v>458</v>
      </c>
    </row>
    <row r="4434" spans="1:13" x14ac:dyDescent="0.25">
      <c r="A4434" t="s">
        <v>722</v>
      </c>
      <c r="B4434" t="s">
        <v>480</v>
      </c>
      <c r="C4434" t="s">
        <v>268</v>
      </c>
      <c r="D4434" t="s">
        <v>203</v>
      </c>
      <c r="E4434" t="s">
        <v>269</v>
      </c>
      <c r="F4434" t="s">
        <v>53</v>
      </c>
      <c r="G4434" s="8" t="s">
        <v>348</v>
      </c>
      <c r="H4434" t="s">
        <v>54</v>
      </c>
      <c r="I4434" s="7">
        <v>3.08</v>
      </c>
      <c r="L4434" s="7">
        <v>14029578005</v>
      </c>
      <c r="M4434" t="s">
        <v>458</v>
      </c>
    </row>
    <row r="4435" spans="1:13" x14ac:dyDescent="0.25">
      <c r="A4435" t="s">
        <v>723</v>
      </c>
      <c r="B4435" t="s">
        <v>481</v>
      </c>
      <c r="C4435" t="s">
        <v>248</v>
      </c>
      <c r="D4435" t="s">
        <v>203</v>
      </c>
      <c r="E4435" t="s">
        <v>269</v>
      </c>
      <c r="F4435" t="s">
        <v>53</v>
      </c>
      <c r="G4435" s="8" t="s">
        <v>348</v>
      </c>
      <c r="H4435" t="s">
        <v>54</v>
      </c>
      <c r="I4435" s="7">
        <v>3.36</v>
      </c>
      <c r="L4435" s="7">
        <v>24360197000</v>
      </c>
      <c r="M4435" t="s">
        <v>458</v>
      </c>
    </row>
    <row r="4436" spans="1:13" x14ac:dyDescent="0.25">
      <c r="A4436" t="s">
        <v>724</v>
      </c>
      <c r="B4436" t="s">
        <v>482</v>
      </c>
      <c r="C4436" t="s">
        <v>249</v>
      </c>
      <c r="D4436" t="s">
        <v>203</v>
      </c>
      <c r="E4436" t="s">
        <v>269</v>
      </c>
      <c r="F4436" t="s">
        <v>53</v>
      </c>
      <c r="G4436" s="8" t="s">
        <v>348</v>
      </c>
      <c r="H4436" t="s">
        <v>54</v>
      </c>
      <c r="I4436" s="7">
        <v>2.5</v>
      </c>
      <c r="L4436" s="7">
        <v>91622025169</v>
      </c>
      <c r="M4436" t="s">
        <v>458</v>
      </c>
    </row>
    <row r="4437" spans="1:13" x14ac:dyDescent="0.25">
      <c r="A4437" t="s">
        <v>725</v>
      </c>
      <c r="B4437" t="s">
        <v>330</v>
      </c>
      <c r="C4437" t="s">
        <v>250</v>
      </c>
      <c r="D4437" t="s">
        <v>252</v>
      </c>
      <c r="E4437" t="s">
        <v>270</v>
      </c>
      <c r="F4437" t="s">
        <v>53</v>
      </c>
      <c r="G4437" s="8" t="s">
        <v>348</v>
      </c>
      <c r="H4437" t="s">
        <v>54</v>
      </c>
      <c r="I4437" s="7">
        <v>4.0599999999999996</v>
      </c>
      <c r="L4437" s="7">
        <v>10772268571</v>
      </c>
      <c r="M4437" t="s">
        <v>458</v>
      </c>
    </row>
    <row r="4438" spans="1:13" x14ac:dyDescent="0.25">
      <c r="A4438" t="s">
        <v>726</v>
      </c>
      <c r="B4438" t="s">
        <v>330</v>
      </c>
      <c r="C4438" t="s">
        <v>250</v>
      </c>
      <c r="D4438" t="s">
        <v>253</v>
      </c>
      <c r="E4438" t="s">
        <v>270</v>
      </c>
      <c r="F4438" t="s">
        <v>53</v>
      </c>
      <c r="G4438" s="8" t="s">
        <v>348</v>
      </c>
      <c r="H4438" t="s">
        <v>54</v>
      </c>
      <c r="I4438" s="7">
        <v>2.7</v>
      </c>
      <c r="L4438" s="7">
        <v>3480752374</v>
      </c>
      <c r="M4438" t="s">
        <v>458</v>
      </c>
    </row>
    <row r="4439" spans="1:13" x14ac:dyDescent="0.25">
      <c r="A4439" t="s">
        <v>727</v>
      </c>
      <c r="B4439" t="s">
        <v>330</v>
      </c>
      <c r="C4439" t="s">
        <v>250</v>
      </c>
      <c r="D4439" t="s">
        <v>254</v>
      </c>
      <c r="E4439" t="s">
        <v>270</v>
      </c>
      <c r="F4439" t="s">
        <v>53</v>
      </c>
      <c r="G4439" s="8" t="s">
        <v>348</v>
      </c>
      <c r="H4439" t="s">
        <v>54</v>
      </c>
      <c r="I4439" s="7">
        <v>1.32</v>
      </c>
      <c r="L4439" s="7">
        <v>13604302435</v>
      </c>
      <c r="M4439" t="s">
        <v>458</v>
      </c>
    </row>
    <row r="4440" spans="1:13" x14ac:dyDescent="0.25">
      <c r="A4440" t="s">
        <v>728</v>
      </c>
      <c r="B4440" t="s">
        <v>330</v>
      </c>
      <c r="C4440" t="s">
        <v>250</v>
      </c>
      <c r="D4440" t="s">
        <v>633</v>
      </c>
      <c r="E4440" t="s">
        <v>269</v>
      </c>
      <c r="F4440" t="s">
        <v>53</v>
      </c>
      <c r="G4440" s="8" t="s">
        <v>348</v>
      </c>
      <c r="H4440" t="s">
        <v>54</v>
      </c>
      <c r="I4440" s="7">
        <v>4.4400000000000004</v>
      </c>
      <c r="L4440" s="7">
        <v>1140113184125</v>
      </c>
      <c r="M4440" t="s">
        <v>458</v>
      </c>
    </row>
    <row r="4441" spans="1:13" x14ac:dyDescent="0.25">
      <c r="A4441" t="s">
        <v>729</v>
      </c>
      <c r="B4441" t="s">
        <v>330</v>
      </c>
      <c r="C4441" t="s">
        <v>250</v>
      </c>
      <c r="D4441" t="s">
        <v>634</v>
      </c>
      <c r="E4441" t="s">
        <v>269</v>
      </c>
      <c r="F4441" t="s">
        <v>53</v>
      </c>
      <c r="G4441" s="8" t="s">
        <v>348</v>
      </c>
      <c r="H4441" t="s">
        <v>54</v>
      </c>
      <c r="I4441" s="7">
        <v>4.24</v>
      </c>
      <c r="L4441" s="7">
        <v>237174933919</v>
      </c>
      <c r="M4441" t="s">
        <v>458</v>
      </c>
    </row>
    <row r="4442" spans="1:13" x14ac:dyDescent="0.25">
      <c r="A4442" t="s">
        <v>730</v>
      </c>
      <c r="B4442" t="s">
        <v>330</v>
      </c>
      <c r="C4442" t="s">
        <v>250</v>
      </c>
      <c r="D4442" t="s">
        <v>599</v>
      </c>
      <c r="E4442" t="s">
        <v>270</v>
      </c>
      <c r="F4442" t="s">
        <v>53</v>
      </c>
      <c r="G4442" s="8" t="s">
        <v>348</v>
      </c>
      <c r="H4442" t="s">
        <v>54</v>
      </c>
      <c r="I4442" s="7">
        <v>0</v>
      </c>
      <c r="L4442" s="7">
        <v>49186447</v>
      </c>
      <c r="M4442" t="s">
        <v>458</v>
      </c>
    </row>
    <row r="4443" spans="1:13" x14ac:dyDescent="0.25">
      <c r="A4443" t="s">
        <v>731</v>
      </c>
      <c r="B4443" t="s">
        <v>483</v>
      </c>
      <c r="C4443" t="s">
        <v>255</v>
      </c>
      <c r="D4443" t="s">
        <v>205</v>
      </c>
      <c r="E4443" t="s">
        <v>270</v>
      </c>
      <c r="F4443" t="s">
        <v>53</v>
      </c>
      <c r="G4443" s="8" t="s">
        <v>348</v>
      </c>
      <c r="H4443" t="s">
        <v>54</v>
      </c>
      <c r="I4443" s="7">
        <v>2.84</v>
      </c>
      <c r="L4443" s="7">
        <v>6917962126</v>
      </c>
      <c r="M4443" t="s">
        <v>458</v>
      </c>
    </row>
    <row r="4444" spans="1:13" x14ac:dyDescent="0.25">
      <c r="A4444" t="s">
        <v>732</v>
      </c>
      <c r="B4444" t="s">
        <v>483</v>
      </c>
      <c r="C4444" t="s">
        <v>255</v>
      </c>
      <c r="D4444" t="s">
        <v>203</v>
      </c>
      <c r="E4444" t="s">
        <v>269</v>
      </c>
      <c r="F4444" t="s">
        <v>53</v>
      </c>
      <c r="G4444" s="8" t="s">
        <v>348</v>
      </c>
      <c r="H4444" t="s">
        <v>54</v>
      </c>
      <c r="I4444" s="7">
        <v>3.17</v>
      </c>
      <c r="L4444" s="7">
        <v>2428869723</v>
      </c>
      <c r="M4444" t="s">
        <v>458</v>
      </c>
    </row>
    <row r="4445" spans="1:13" x14ac:dyDescent="0.25">
      <c r="A4445" t="s">
        <v>733</v>
      </c>
      <c r="B4445" t="s">
        <v>636</v>
      </c>
      <c r="C4445" t="s">
        <v>635</v>
      </c>
      <c r="D4445" t="s">
        <v>304</v>
      </c>
      <c r="E4445" t="s">
        <v>270</v>
      </c>
      <c r="F4445" t="s">
        <v>53</v>
      </c>
      <c r="G4445" s="8" t="s">
        <v>348</v>
      </c>
      <c r="H4445" t="s">
        <v>54</v>
      </c>
      <c r="I4445" s="7">
        <v>0</v>
      </c>
      <c r="L4445" s="7">
        <v>4565783313</v>
      </c>
      <c r="M4445" t="s">
        <v>458</v>
      </c>
    </row>
    <row r="4446" spans="1:13" x14ac:dyDescent="0.25">
      <c r="A4446" t="s">
        <v>734</v>
      </c>
      <c r="B4446" t="s">
        <v>636</v>
      </c>
      <c r="C4446" t="s">
        <v>635</v>
      </c>
      <c r="D4446" t="s">
        <v>303</v>
      </c>
      <c r="E4446" t="s">
        <v>270</v>
      </c>
      <c r="F4446" t="s">
        <v>53</v>
      </c>
      <c r="G4446" s="8" t="s">
        <v>348</v>
      </c>
      <c r="H4446" t="s">
        <v>54</v>
      </c>
      <c r="I4446" s="7">
        <v>0</v>
      </c>
      <c r="L4446" s="7">
        <v>3476303006</v>
      </c>
      <c r="M4446" t="s">
        <v>458</v>
      </c>
    </row>
    <row r="4447" spans="1:13" x14ac:dyDescent="0.25">
      <c r="A4447" t="s">
        <v>735</v>
      </c>
      <c r="B4447" t="s">
        <v>636</v>
      </c>
      <c r="C4447" t="s">
        <v>635</v>
      </c>
      <c r="D4447" t="s">
        <v>302</v>
      </c>
      <c r="E4447" t="s">
        <v>270</v>
      </c>
      <c r="F4447" t="s">
        <v>53</v>
      </c>
      <c r="G4447" s="8" t="s">
        <v>348</v>
      </c>
      <c r="H4447" t="s">
        <v>54</v>
      </c>
      <c r="I4447" s="7">
        <v>0</v>
      </c>
      <c r="L4447" s="7">
        <v>2100767205</v>
      </c>
      <c r="M4447" t="s">
        <v>458</v>
      </c>
    </row>
    <row r="4448" spans="1:13" x14ac:dyDescent="0.25">
      <c r="A4448" t="s">
        <v>736</v>
      </c>
      <c r="B4448" t="s">
        <v>636</v>
      </c>
      <c r="C4448" t="s">
        <v>635</v>
      </c>
      <c r="D4448" t="s">
        <v>205</v>
      </c>
      <c r="E4448" t="s">
        <v>270</v>
      </c>
      <c r="F4448" t="s">
        <v>53</v>
      </c>
      <c r="G4448" s="8" t="s">
        <v>348</v>
      </c>
      <c r="H4448" t="s">
        <v>54</v>
      </c>
      <c r="I4448" s="7">
        <v>4.8</v>
      </c>
      <c r="L4448" s="7">
        <v>20886055390</v>
      </c>
      <c r="M4448" t="s">
        <v>458</v>
      </c>
    </row>
    <row r="4449" spans="1:13" x14ac:dyDescent="0.25">
      <c r="A4449" t="s">
        <v>737</v>
      </c>
      <c r="B4449" t="s">
        <v>636</v>
      </c>
      <c r="C4449" t="s">
        <v>635</v>
      </c>
      <c r="D4449" t="s">
        <v>203</v>
      </c>
      <c r="E4449" t="s">
        <v>269</v>
      </c>
      <c r="F4449" t="s">
        <v>53</v>
      </c>
      <c r="G4449" s="8" t="s">
        <v>348</v>
      </c>
      <c r="H4449" t="s">
        <v>54</v>
      </c>
      <c r="I4449" s="7">
        <v>4.8</v>
      </c>
      <c r="L4449" s="7">
        <v>1256491994424</v>
      </c>
      <c r="M4449" t="s">
        <v>458</v>
      </c>
    </row>
    <row r="4450" spans="1:13" x14ac:dyDescent="0.25">
      <c r="A4450" t="s">
        <v>738</v>
      </c>
      <c r="B4450" t="s">
        <v>484</v>
      </c>
      <c r="C4450" t="s">
        <v>256</v>
      </c>
      <c r="D4450" t="s">
        <v>208</v>
      </c>
      <c r="E4450" t="s">
        <v>270</v>
      </c>
      <c r="F4450" t="s">
        <v>53</v>
      </c>
      <c r="G4450" s="8" t="s">
        <v>348</v>
      </c>
      <c r="H4450" t="s">
        <v>54</v>
      </c>
      <c r="I4450" s="7">
        <v>4.8</v>
      </c>
      <c r="L4450" s="7">
        <v>429346911</v>
      </c>
      <c r="M4450" t="s">
        <v>458</v>
      </c>
    </row>
    <row r="4451" spans="1:13" x14ac:dyDescent="0.25">
      <c r="A4451" t="s">
        <v>739</v>
      </c>
      <c r="B4451" t="s">
        <v>484</v>
      </c>
      <c r="C4451" t="s">
        <v>256</v>
      </c>
      <c r="D4451" t="s">
        <v>209</v>
      </c>
      <c r="E4451" t="s">
        <v>270</v>
      </c>
      <c r="F4451" t="s">
        <v>53</v>
      </c>
      <c r="G4451" s="8" t="s">
        <v>348</v>
      </c>
      <c r="H4451" t="s">
        <v>54</v>
      </c>
      <c r="I4451" s="7">
        <v>6.7</v>
      </c>
      <c r="L4451" s="7">
        <v>630379359</v>
      </c>
      <c r="M4451" t="s">
        <v>458</v>
      </c>
    </row>
    <row r="4452" spans="1:13" x14ac:dyDescent="0.25">
      <c r="A4452" t="s">
        <v>740</v>
      </c>
      <c r="B4452" t="s">
        <v>484</v>
      </c>
      <c r="C4452" t="s">
        <v>256</v>
      </c>
      <c r="D4452" t="s">
        <v>203</v>
      </c>
      <c r="E4452" t="s">
        <v>269</v>
      </c>
      <c r="F4452" t="s">
        <v>53</v>
      </c>
      <c r="G4452" s="8" t="s">
        <v>348</v>
      </c>
      <c r="H4452" t="s">
        <v>54</v>
      </c>
      <c r="I4452" s="7">
        <v>5.2</v>
      </c>
      <c r="L4452" s="7">
        <v>88224453830</v>
      </c>
      <c r="M4452" t="s">
        <v>458</v>
      </c>
    </row>
    <row r="4453" spans="1:13" x14ac:dyDescent="0.25">
      <c r="A4453" t="s">
        <v>741</v>
      </c>
      <c r="B4453" t="s">
        <v>485</v>
      </c>
      <c r="C4453" t="s">
        <v>257</v>
      </c>
      <c r="D4453" t="s">
        <v>258</v>
      </c>
      <c r="E4453" t="s">
        <v>270</v>
      </c>
      <c r="F4453" t="s">
        <v>53</v>
      </c>
      <c r="G4453" s="8" t="s">
        <v>348</v>
      </c>
      <c r="H4453" t="s">
        <v>54</v>
      </c>
      <c r="I4453" s="7">
        <v>1.4</v>
      </c>
      <c r="L4453" s="7">
        <v>2398957441</v>
      </c>
      <c r="M4453" t="s">
        <v>458</v>
      </c>
    </row>
    <row r="4454" spans="1:13" x14ac:dyDescent="0.25">
      <c r="A4454" t="s">
        <v>742</v>
      </c>
      <c r="B4454" t="s">
        <v>485</v>
      </c>
      <c r="C4454" t="s">
        <v>257</v>
      </c>
      <c r="D4454" t="s">
        <v>259</v>
      </c>
      <c r="E4454" t="s">
        <v>270</v>
      </c>
      <c r="F4454" t="s">
        <v>53</v>
      </c>
      <c r="G4454" s="8" t="s">
        <v>348</v>
      </c>
      <c r="H4454" t="s">
        <v>54</v>
      </c>
      <c r="I4454" s="7">
        <v>1.1000000000000001</v>
      </c>
      <c r="L4454" s="7">
        <v>87556207</v>
      </c>
      <c r="M4454" t="s">
        <v>458</v>
      </c>
    </row>
    <row r="4455" spans="1:13" x14ac:dyDescent="0.25">
      <c r="A4455" t="s">
        <v>743</v>
      </c>
      <c r="B4455" t="s">
        <v>485</v>
      </c>
      <c r="C4455" t="s">
        <v>257</v>
      </c>
      <c r="D4455" t="s">
        <v>260</v>
      </c>
      <c r="E4455" t="s">
        <v>270</v>
      </c>
      <c r="F4455" t="s">
        <v>53</v>
      </c>
      <c r="G4455" s="8" t="s">
        <v>348</v>
      </c>
      <c r="H4455" t="s">
        <v>54</v>
      </c>
      <c r="I4455" s="7">
        <v>2</v>
      </c>
      <c r="L4455" s="7">
        <v>145097351</v>
      </c>
      <c r="M4455" t="s">
        <v>458</v>
      </c>
    </row>
    <row r="4456" spans="1:13" x14ac:dyDescent="0.25">
      <c r="A4456" t="s">
        <v>744</v>
      </c>
      <c r="B4456" t="s">
        <v>485</v>
      </c>
      <c r="C4456" t="s">
        <v>257</v>
      </c>
      <c r="D4456" t="s">
        <v>261</v>
      </c>
      <c r="E4456" t="s">
        <v>270</v>
      </c>
      <c r="F4456" t="s">
        <v>53</v>
      </c>
      <c r="G4456" s="8" t="s">
        <v>348</v>
      </c>
      <c r="H4456" t="s">
        <v>54</v>
      </c>
      <c r="I4456" s="7">
        <v>2.2000000000000002</v>
      </c>
      <c r="L4456" s="7">
        <v>88988160</v>
      </c>
      <c r="M4456" t="s">
        <v>458</v>
      </c>
    </row>
    <row r="4457" spans="1:13" x14ac:dyDescent="0.25">
      <c r="A4457" t="s">
        <v>748</v>
      </c>
      <c r="B4457" t="s">
        <v>486</v>
      </c>
      <c r="C4457" t="s">
        <v>262</v>
      </c>
      <c r="D4457" t="s">
        <v>203</v>
      </c>
      <c r="E4457" t="s">
        <v>269</v>
      </c>
      <c r="F4457" t="s">
        <v>53</v>
      </c>
      <c r="G4457" s="8" t="s">
        <v>348</v>
      </c>
      <c r="H4457" t="s">
        <v>54</v>
      </c>
      <c r="I4457" s="7">
        <v>3.97</v>
      </c>
      <c r="L4457" s="7">
        <v>134097058000</v>
      </c>
      <c r="M4457" t="s">
        <v>458</v>
      </c>
    </row>
    <row r="4458" spans="1:13" x14ac:dyDescent="0.25">
      <c r="A4458" t="s">
        <v>749</v>
      </c>
      <c r="B4458" t="s">
        <v>332</v>
      </c>
      <c r="C4458" t="s">
        <v>266</v>
      </c>
      <c r="D4458" t="s">
        <v>267</v>
      </c>
      <c r="E4458" t="s">
        <v>270</v>
      </c>
      <c r="F4458" t="s">
        <v>53</v>
      </c>
      <c r="G4458" s="8" t="s">
        <v>348</v>
      </c>
      <c r="H4458" t="s">
        <v>54</v>
      </c>
      <c r="I4458" s="7">
        <v>0</v>
      </c>
      <c r="L4458" s="7">
        <v>2421364394</v>
      </c>
      <c r="M4458" t="s">
        <v>458</v>
      </c>
    </row>
    <row r="4459" spans="1:13" x14ac:dyDescent="0.25">
      <c r="A4459" t="s">
        <v>750</v>
      </c>
      <c r="B4459" t="s">
        <v>332</v>
      </c>
      <c r="C4459" t="s">
        <v>266</v>
      </c>
      <c r="D4459" t="s">
        <v>590</v>
      </c>
      <c r="E4459" t="s">
        <v>270</v>
      </c>
      <c r="F4459" t="s">
        <v>53</v>
      </c>
      <c r="G4459" s="8" t="s">
        <v>348</v>
      </c>
      <c r="H4459" t="s">
        <v>54</v>
      </c>
      <c r="I4459" s="7">
        <v>0</v>
      </c>
      <c r="L4459" s="7">
        <v>1946905414</v>
      </c>
      <c r="M4459" t="s">
        <v>458</v>
      </c>
    </row>
    <row r="4460" spans="1:13" x14ac:dyDescent="0.25">
      <c r="A4460" t="s">
        <v>751</v>
      </c>
      <c r="B4460" t="s">
        <v>332</v>
      </c>
      <c r="C4460" t="s">
        <v>266</v>
      </c>
      <c r="D4460" t="s">
        <v>582</v>
      </c>
      <c r="E4460" t="s">
        <v>270</v>
      </c>
      <c r="F4460" t="s">
        <v>53</v>
      </c>
      <c r="G4460" s="8" t="s">
        <v>348</v>
      </c>
      <c r="H4460" t="s">
        <v>54</v>
      </c>
      <c r="I4460" s="7">
        <v>0</v>
      </c>
      <c r="L4460" s="7">
        <v>102527329</v>
      </c>
      <c r="M4460" t="s">
        <v>458</v>
      </c>
    </row>
    <row r="4461" spans="1:13" x14ac:dyDescent="0.25">
      <c r="A4461" t="s">
        <v>752</v>
      </c>
      <c r="B4461" t="s">
        <v>332</v>
      </c>
      <c r="C4461" t="s">
        <v>266</v>
      </c>
      <c r="D4461" t="s">
        <v>203</v>
      </c>
      <c r="E4461" t="s">
        <v>269</v>
      </c>
      <c r="F4461" t="s">
        <v>53</v>
      </c>
      <c r="G4461" s="8" t="s">
        <v>348</v>
      </c>
      <c r="H4461" t="s">
        <v>54</v>
      </c>
      <c r="I4461" s="7">
        <v>4.5999999999999996</v>
      </c>
      <c r="L4461" s="7">
        <v>260926476812</v>
      </c>
      <c r="M4461" t="s">
        <v>458</v>
      </c>
    </row>
    <row r="4462" spans="1:13" x14ac:dyDescent="0.25">
      <c r="A4462" t="s">
        <v>753</v>
      </c>
      <c r="B4462" t="s">
        <v>487</v>
      </c>
      <c r="C4462" t="s">
        <v>207</v>
      </c>
      <c r="D4462" t="s">
        <v>208</v>
      </c>
      <c r="E4462" t="s">
        <v>270</v>
      </c>
      <c r="F4462" t="s">
        <v>53</v>
      </c>
      <c r="G4462" s="8" t="s">
        <v>348</v>
      </c>
      <c r="H4462" t="s">
        <v>54</v>
      </c>
      <c r="I4462" s="7">
        <v>2.95</v>
      </c>
      <c r="L4462" s="7">
        <v>2389556713</v>
      </c>
      <c r="M4462" t="s">
        <v>458</v>
      </c>
    </row>
    <row r="4463" spans="1:13" x14ac:dyDescent="0.25">
      <c r="A4463" t="s">
        <v>754</v>
      </c>
      <c r="B4463" t="s">
        <v>487</v>
      </c>
      <c r="C4463" t="s">
        <v>207</v>
      </c>
      <c r="D4463" t="s">
        <v>209</v>
      </c>
      <c r="E4463" t="s">
        <v>270</v>
      </c>
      <c r="F4463" t="s">
        <v>53</v>
      </c>
      <c r="G4463" s="8" t="s">
        <v>348</v>
      </c>
      <c r="H4463" t="s">
        <v>54</v>
      </c>
      <c r="I4463" s="7">
        <v>3.69</v>
      </c>
      <c r="L4463" s="7">
        <v>5701620841</v>
      </c>
      <c r="M4463" t="s">
        <v>458</v>
      </c>
    </row>
    <row r="4464" spans="1:13" x14ac:dyDescent="0.25">
      <c r="A4464" t="s">
        <v>755</v>
      </c>
      <c r="B4464" t="s">
        <v>487</v>
      </c>
      <c r="C4464" t="s">
        <v>207</v>
      </c>
      <c r="D4464" t="s">
        <v>210</v>
      </c>
      <c r="E4464" t="s">
        <v>270</v>
      </c>
      <c r="F4464" t="s">
        <v>53</v>
      </c>
      <c r="G4464" s="8" t="s">
        <v>348</v>
      </c>
      <c r="H4464" t="s">
        <v>54</v>
      </c>
      <c r="I4464" s="7">
        <v>-0.7</v>
      </c>
      <c r="L4464" s="7">
        <v>326696832</v>
      </c>
      <c r="M4464" t="s">
        <v>458</v>
      </c>
    </row>
    <row r="4465" spans="1:13" x14ac:dyDescent="0.25">
      <c r="A4465" t="s">
        <v>756</v>
      </c>
      <c r="B4465" t="s">
        <v>487</v>
      </c>
      <c r="C4465" t="s">
        <v>207</v>
      </c>
      <c r="D4465" t="s">
        <v>211</v>
      </c>
      <c r="E4465" t="s">
        <v>269</v>
      </c>
      <c r="F4465" t="s">
        <v>53</v>
      </c>
      <c r="G4465" s="8" t="s">
        <v>348</v>
      </c>
      <c r="H4465" t="s">
        <v>54</v>
      </c>
      <c r="I4465" s="7">
        <v>3.6</v>
      </c>
      <c r="L4465" s="7">
        <v>370042694916</v>
      </c>
      <c r="M4465" t="s">
        <v>458</v>
      </c>
    </row>
    <row r="4466" spans="1:13" x14ac:dyDescent="0.25">
      <c r="A4466" t="s">
        <v>757</v>
      </c>
      <c r="B4466" t="s">
        <v>487</v>
      </c>
      <c r="C4466" t="s">
        <v>207</v>
      </c>
      <c r="D4466" t="s">
        <v>385</v>
      </c>
      <c r="E4466" t="s">
        <v>270</v>
      </c>
      <c r="F4466" t="s">
        <v>53</v>
      </c>
      <c r="G4466" s="8" t="s">
        <v>348</v>
      </c>
      <c r="H4466" t="s">
        <v>54</v>
      </c>
      <c r="I4466" s="7">
        <v>0</v>
      </c>
      <c r="L4466" s="7">
        <v>777116048</v>
      </c>
      <c r="M4466" t="s">
        <v>458</v>
      </c>
    </row>
    <row r="4467" spans="1:13" x14ac:dyDescent="0.25">
      <c r="A4467" t="s">
        <v>659</v>
      </c>
      <c r="B4467" t="s">
        <v>468</v>
      </c>
      <c r="C4467" t="s">
        <v>0</v>
      </c>
      <c r="D4467" t="s">
        <v>200</v>
      </c>
      <c r="E4467" t="s">
        <v>270</v>
      </c>
      <c r="F4467" t="s">
        <v>55</v>
      </c>
      <c r="G4467" s="8" t="s">
        <v>413</v>
      </c>
      <c r="H4467" t="s">
        <v>56</v>
      </c>
      <c r="K4467">
        <v>60.5</v>
      </c>
      <c r="L4467" s="7">
        <v>50185283716</v>
      </c>
      <c r="M4467" t="s">
        <v>458</v>
      </c>
    </row>
    <row r="4468" spans="1:13" x14ac:dyDescent="0.25">
      <c r="A4468" t="s">
        <v>660</v>
      </c>
      <c r="B4468" t="s">
        <v>468</v>
      </c>
      <c r="C4468" t="s">
        <v>0</v>
      </c>
      <c r="D4468" t="s">
        <v>201</v>
      </c>
      <c r="E4468" t="s">
        <v>270</v>
      </c>
      <c r="F4468" t="s">
        <v>55</v>
      </c>
      <c r="G4468" s="8" t="s">
        <v>413</v>
      </c>
      <c r="H4468" t="s">
        <v>56</v>
      </c>
      <c r="K4468">
        <v>49.1</v>
      </c>
      <c r="L4468" s="7">
        <v>89599596613</v>
      </c>
      <c r="M4468" t="s">
        <v>458</v>
      </c>
    </row>
    <row r="4469" spans="1:13" x14ac:dyDescent="0.25">
      <c r="A4469" t="s">
        <v>661</v>
      </c>
      <c r="B4469" t="s">
        <v>468</v>
      </c>
      <c r="C4469" t="s">
        <v>0</v>
      </c>
      <c r="D4469" t="s">
        <v>202</v>
      </c>
      <c r="E4469" t="s">
        <v>270</v>
      </c>
      <c r="F4469" t="s">
        <v>55</v>
      </c>
      <c r="G4469" s="8" t="s">
        <v>413</v>
      </c>
      <c r="H4469" t="s">
        <v>56</v>
      </c>
      <c r="K4469">
        <v>30</v>
      </c>
      <c r="L4469" s="7">
        <v>44497385600</v>
      </c>
      <c r="M4469" t="s">
        <v>458</v>
      </c>
    </row>
    <row r="4470" spans="1:13" x14ac:dyDescent="0.25">
      <c r="A4470" t="s">
        <v>662</v>
      </c>
      <c r="B4470" t="s">
        <v>468</v>
      </c>
      <c r="C4470" t="s">
        <v>0</v>
      </c>
      <c r="D4470" t="s">
        <v>308</v>
      </c>
      <c r="E4470" t="s">
        <v>270</v>
      </c>
      <c r="F4470" t="s">
        <v>55</v>
      </c>
      <c r="G4470" s="8" t="s">
        <v>413</v>
      </c>
      <c r="H4470" t="s">
        <v>56</v>
      </c>
      <c r="K4470">
        <v>8.4</v>
      </c>
      <c r="L4470" s="7">
        <v>891110221</v>
      </c>
      <c r="M4470" t="s">
        <v>458</v>
      </c>
    </row>
    <row r="4471" spans="1:13" x14ac:dyDescent="0.25">
      <c r="A4471" t="s">
        <v>758</v>
      </c>
      <c r="B4471" t="s">
        <v>468</v>
      </c>
      <c r="C4471" t="s">
        <v>0</v>
      </c>
      <c r="D4471" t="s">
        <v>1</v>
      </c>
      <c r="E4471" t="s">
        <v>270</v>
      </c>
      <c r="F4471" t="s">
        <v>55</v>
      </c>
      <c r="G4471" s="8" t="s">
        <v>413</v>
      </c>
      <c r="H4471" t="s">
        <v>56</v>
      </c>
      <c r="K4471">
        <v>0</v>
      </c>
      <c r="L4471" s="7">
        <v>33596222776</v>
      </c>
      <c r="M4471" t="s">
        <v>458</v>
      </c>
    </row>
    <row r="4472" spans="1:13" x14ac:dyDescent="0.25">
      <c r="A4472" t="s">
        <v>663</v>
      </c>
      <c r="B4472" t="s">
        <v>468</v>
      </c>
      <c r="C4472" t="s">
        <v>0</v>
      </c>
      <c r="D4472" t="s">
        <v>198</v>
      </c>
      <c r="E4472" t="s">
        <v>270</v>
      </c>
      <c r="F4472" t="s">
        <v>55</v>
      </c>
      <c r="G4472" s="8" t="s">
        <v>413</v>
      </c>
      <c r="H4472" t="s">
        <v>56</v>
      </c>
      <c r="K4472">
        <v>12.1</v>
      </c>
      <c r="L4472" s="7">
        <v>1360016630</v>
      </c>
      <c r="M4472" t="s">
        <v>458</v>
      </c>
    </row>
    <row r="4473" spans="1:13" x14ac:dyDescent="0.25">
      <c r="A4473" t="s">
        <v>664</v>
      </c>
      <c r="B4473" t="s">
        <v>468</v>
      </c>
      <c r="C4473" t="s">
        <v>0</v>
      </c>
      <c r="D4473" t="s">
        <v>199</v>
      </c>
      <c r="E4473" t="s">
        <v>269</v>
      </c>
      <c r="F4473" s="8" t="s">
        <v>55</v>
      </c>
      <c r="G4473" s="8" t="s">
        <v>413</v>
      </c>
      <c r="H4473" t="s">
        <v>56</v>
      </c>
      <c r="K4473">
        <v>46.7</v>
      </c>
      <c r="L4473" s="7">
        <v>195045422077</v>
      </c>
      <c r="M4473" t="s">
        <v>458</v>
      </c>
    </row>
    <row r="4474" spans="1:13" x14ac:dyDescent="0.25">
      <c r="A4474" t="s">
        <v>665</v>
      </c>
      <c r="B4474" t="s">
        <v>469</v>
      </c>
      <c r="C4474" t="s">
        <v>212</v>
      </c>
      <c r="D4474" t="s">
        <v>213</v>
      </c>
      <c r="E4474" t="s">
        <v>270</v>
      </c>
      <c r="F4474" s="8" t="s">
        <v>55</v>
      </c>
      <c r="G4474" s="8" t="s">
        <v>413</v>
      </c>
      <c r="H4474" t="s">
        <v>56</v>
      </c>
      <c r="K4474">
        <v>87.7</v>
      </c>
      <c r="L4474" s="7">
        <v>1209774000</v>
      </c>
      <c r="M4474" t="s">
        <v>458</v>
      </c>
    </row>
    <row r="4475" spans="1:13" x14ac:dyDescent="0.25">
      <c r="A4475" t="s">
        <v>666</v>
      </c>
      <c r="B4475" t="s">
        <v>469</v>
      </c>
      <c r="C4475" t="s">
        <v>212</v>
      </c>
      <c r="D4475" t="s">
        <v>214</v>
      </c>
      <c r="E4475" t="s">
        <v>270</v>
      </c>
      <c r="F4475" s="8" t="s">
        <v>55</v>
      </c>
      <c r="G4475" s="8" t="s">
        <v>413</v>
      </c>
      <c r="H4475" t="s">
        <v>56</v>
      </c>
      <c r="K4475">
        <v>0</v>
      </c>
      <c r="L4475" s="7">
        <v>10185099000</v>
      </c>
      <c r="M4475" t="s">
        <v>458</v>
      </c>
    </row>
    <row r="4476" spans="1:13" x14ac:dyDescent="0.25">
      <c r="A4476" t="s">
        <v>667</v>
      </c>
      <c r="B4476" t="s">
        <v>469</v>
      </c>
      <c r="C4476" t="s">
        <v>212</v>
      </c>
      <c r="D4476" t="s">
        <v>370</v>
      </c>
      <c r="E4476" t="s">
        <v>270</v>
      </c>
      <c r="F4476" s="8" t="s">
        <v>55</v>
      </c>
      <c r="G4476" s="8" t="s">
        <v>413</v>
      </c>
      <c r="H4476" t="s">
        <v>56</v>
      </c>
      <c r="K4476">
        <v>56.8</v>
      </c>
      <c r="L4476" s="7">
        <v>7250762000</v>
      </c>
      <c r="M4476" t="s">
        <v>458</v>
      </c>
    </row>
    <row r="4477" spans="1:13" x14ac:dyDescent="0.25">
      <c r="A4477" t="s">
        <v>668</v>
      </c>
      <c r="B4477" t="s">
        <v>469</v>
      </c>
      <c r="C4477" t="s">
        <v>212</v>
      </c>
      <c r="D4477" t="s">
        <v>365</v>
      </c>
      <c r="E4477" t="s">
        <v>270</v>
      </c>
      <c r="F4477" s="8" t="s">
        <v>55</v>
      </c>
      <c r="G4477" s="8" t="s">
        <v>413</v>
      </c>
      <c r="H4477" t="s">
        <v>56</v>
      </c>
      <c r="K4477">
        <v>40.200000000000003</v>
      </c>
      <c r="L4477" s="7">
        <v>22153880000</v>
      </c>
      <c r="M4477" t="s">
        <v>458</v>
      </c>
    </row>
    <row r="4478" spans="1:13" x14ac:dyDescent="0.25">
      <c r="A4478" t="s">
        <v>669</v>
      </c>
      <c r="B4478" t="s">
        <v>469</v>
      </c>
      <c r="C4478" t="s">
        <v>212</v>
      </c>
      <c r="D4478" t="s">
        <v>364</v>
      </c>
      <c r="E4478" t="s">
        <v>270</v>
      </c>
      <c r="F4478" s="8" t="s">
        <v>55</v>
      </c>
      <c r="G4478" s="8" t="s">
        <v>413</v>
      </c>
      <c r="H4478" t="s">
        <v>56</v>
      </c>
      <c r="K4478">
        <v>25.2</v>
      </c>
      <c r="L4478" s="7">
        <v>31842258000</v>
      </c>
      <c r="M4478" t="s">
        <v>458</v>
      </c>
    </row>
    <row r="4479" spans="1:13" x14ac:dyDescent="0.25">
      <c r="A4479" t="s">
        <v>670</v>
      </c>
      <c r="B4479" t="s">
        <v>469</v>
      </c>
      <c r="C4479" t="s">
        <v>212</v>
      </c>
      <c r="D4479" t="s">
        <v>573</v>
      </c>
      <c r="E4479" t="s">
        <v>270</v>
      </c>
      <c r="F4479" s="8" t="s">
        <v>55</v>
      </c>
      <c r="G4479" s="8" t="s">
        <v>413</v>
      </c>
      <c r="H4479" t="s">
        <v>56</v>
      </c>
      <c r="K4479">
        <v>13.7</v>
      </c>
      <c r="L4479" s="7">
        <v>16763779000</v>
      </c>
      <c r="M4479" t="s">
        <v>458</v>
      </c>
    </row>
    <row r="4480" spans="1:13" x14ac:dyDescent="0.25">
      <c r="A4480" t="s">
        <v>671</v>
      </c>
      <c r="B4480" t="s">
        <v>469</v>
      </c>
      <c r="C4480" t="s">
        <v>212</v>
      </c>
      <c r="D4480" t="s">
        <v>362</v>
      </c>
      <c r="E4480" t="s">
        <v>270</v>
      </c>
      <c r="F4480" s="8" t="s">
        <v>55</v>
      </c>
      <c r="G4480" s="8" t="s">
        <v>413</v>
      </c>
      <c r="H4480" t="s">
        <v>56</v>
      </c>
      <c r="K4480">
        <v>0</v>
      </c>
      <c r="L4480" s="7">
        <v>58491556000</v>
      </c>
      <c r="M4480" t="s">
        <v>458</v>
      </c>
    </row>
    <row r="4481" spans="1:13" x14ac:dyDescent="0.25">
      <c r="A4481" t="s">
        <v>672</v>
      </c>
      <c r="B4481" t="s">
        <v>470</v>
      </c>
      <c r="C4481" t="s">
        <v>292</v>
      </c>
      <c r="D4481" t="s">
        <v>307</v>
      </c>
      <c r="E4481" t="s">
        <v>270</v>
      </c>
      <c r="F4481" s="8" t="s">
        <v>55</v>
      </c>
      <c r="G4481" s="8" t="s">
        <v>413</v>
      </c>
      <c r="H4481" t="s">
        <v>56</v>
      </c>
      <c r="K4481">
        <v>54.7</v>
      </c>
      <c r="L4481" s="7">
        <v>9764336905</v>
      </c>
      <c r="M4481" t="s">
        <v>458</v>
      </c>
    </row>
    <row r="4482" spans="1:13" x14ac:dyDescent="0.25">
      <c r="A4482" t="s">
        <v>673</v>
      </c>
      <c r="B4482" t="s">
        <v>470</v>
      </c>
      <c r="C4482" t="s">
        <v>292</v>
      </c>
      <c r="D4482" t="s">
        <v>206</v>
      </c>
      <c r="E4482" t="s">
        <v>270</v>
      </c>
      <c r="F4482" s="8" t="s">
        <v>55</v>
      </c>
      <c r="G4482" s="8" t="s">
        <v>413</v>
      </c>
      <c r="H4482" t="s">
        <v>56</v>
      </c>
      <c r="K4482">
        <v>0</v>
      </c>
      <c r="L4482" s="7">
        <v>5411649516</v>
      </c>
      <c r="M4482" t="s">
        <v>458</v>
      </c>
    </row>
    <row r="4483" spans="1:13" x14ac:dyDescent="0.25">
      <c r="A4483" t="s">
        <v>674</v>
      </c>
      <c r="B4483" t="s">
        <v>470</v>
      </c>
      <c r="C4483" t="s">
        <v>292</v>
      </c>
      <c r="D4483" t="s">
        <v>203</v>
      </c>
      <c r="E4483" t="s">
        <v>269</v>
      </c>
      <c r="F4483" t="s">
        <v>55</v>
      </c>
      <c r="G4483" s="8" t="s">
        <v>413</v>
      </c>
      <c r="H4483" t="s">
        <v>56</v>
      </c>
      <c r="K4483">
        <v>41.25</v>
      </c>
      <c r="L4483" s="7">
        <v>599483569520</v>
      </c>
      <c r="M4483" t="s">
        <v>458</v>
      </c>
    </row>
    <row r="4484" spans="1:13" x14ac:dyDescent="0.25">
      <c r="A4484" t="s">
        <v>675</v>
      </c>
      <c r="B4484" t="s">
        <v>470</v>
      </c>
      <c r="C4484" t="s">
        <v>292</v>
      </c>
      <c r="D4484" t="s">
        <v>306</v>
      </c>
      <c r="E4484" t="s">
        <v>270</v>
      </c>
      <c r="F4484" t="s">
        <v>55</v>
      </c>
      <c r="G4484" s="8" t="s">
        <v>413</v>
      </c>
      <c r="H4484" t="s">
        <v>56</v>
      </c>
      <c r="K4484">
        <v>0</v>
      </c>
      <c r="L4484" s="7">
        <v>9122399685</v>
      </c>
      <c r="M4484" t="s">
        <v>458</v>
      </c>
    </row>
    <row r="4485" spans="1:13" x14ac:dyDescent="0.25">
      <c r="A4485" t="s">
        <v>676</v>
      </c>
      <c r="B4485" t="s">
        <v>331</v>
      </c>
      <c r="C4485" t="s">
        <v>215</v>
      </c>
      <c r="D4485" t="s">
        <v>251</v>
      </c>
      <c r="E4485" t="s">
        <v>269</v>
      </c>
      <c r="F4485" t="s">
        <v>55</v>
      </c>
      <c r="G4485" s="8" t="s">
        <v>413</v>
      </c>
      <c r="H4485" t="s">
        <v>56</v>
      </c>
      <c r="K4485">
        <v>42.6</v>
      </c>
      <c r="L4485" s="7">
        <v>310261377494</v>
      </c>
      <c r="M4485" t="s">
        <v>458</v>
      </c>
    </row>
    <row r="4486" spans="1:13" x14ac:dyDescent="0.25">
      <c r="A4486" t="s">
        <v>677</v>
      </c>
      <c r="B4486" t="s">
        <v>331</v>
      </c>
      <c r="C4486" t="s">
        <v>215</v>
      </c>
      <c r="D4486" t="s">
        <v>216</v>
      </c>
      <c r="E4486" t="s">
        <v>269</v>
      </c>
      <c r="F4486" t="s">
        <v>55</v>
      </c>
      <c r="G4486" s="8" t="s">
        <v>413</v>
      </c>
      <c r="H4486" t="s">
        <v>56</v>
      </c>
      <c r="K4486">
        <v>42.7</v>
      </c>
      <c r="L4486" s="7">
        <v>15226914126</v>
      </c>
      <c r="M4486" t="s">
        <v>458</v>
      </c>
    </row>
    <row r="4487" spans="1:13" x14ac:dyDescent="0.25">
      <c r="A4487" t="s">
        <v>678</v>
      </c>
      <c r="B4487" t="s">
        <v>331</v>
      </c>
      <c r="C4487" t="s">
        <v>215</v>
      </c>
      <c r="D4487" t="s">
        <v>217</v>
      </c>
      <c r="E4487" t="s">
        <v>269</v>
      </c>
      <c r="F4487" t="s">
        <v>55</v>
      </c>
      <c r="G4487" s="8" t="s">
        <v>413</v>
      </c>
      <c r="H4487" t="s">
        <v>56</v>
      </c>
      <c r="K4487">
        <v>42.6</v>
      </c>
      <c r="L4487" s="7">
        <v>67671087956</v>
      </c>
      <c r="M4487" t="s">
        <v>458</v>
      </c>
    </row>
    <row r="4488" spans="1:13" x14ac:dyDescent="0.25">
      <c r="A4488" t="s">
        <v>679</v>
      </c>
      <c r="B4488" t="s">
        <v>333</v>
      </c>
      <c r="C4488" t="s">
        <v>533</v>
      </c>
      <c r="D4488" t="s">
        <v>203</v>
      </c>
      <c r="E4488" t="s">
        <v>269</v>
      </c>
      <c r="F4488" t="s">
        <v>55</v>
      </c>
      <c r="G4488" s="8" t="s">
        <v>413</v>
      </c>
      <c r="H4488" t="s">
        <v>56</v>
      </c>
      <c r="K4488">
        <v>40.36</v>
      </c>
      <c r="L4488" s="7">
        <v>60695593000</v>
      </c>
      <c r="M4488" t="s">
        <v>458</v>
      </c>
    </row>
    <row r="4489" spans="1:13" x14ac:dyDescent="0.25">
      <c r="A4489" t="s">
        <v>680</v>
      </c>
      <c r="B4489" t="s">
        <v>471</v>
      </c>
      <c r="C4489" t="s">
        <v>219</v>
      </c>
      <c r="D4489" t="s">
        <v>203</v>
      </c>
      <c r="E4489" t="s">
        <v>269</v>
      </c>
      <c r="F4489" t="s">
        <v>55</v>
      </c>
      <c r="G4489" s="8" t="s">
        <v>413</v>
      </c>
      <c r="H4489" t="s">
        <v>56</v>
      </c>
      <c r="K4489">
        <v>37.9</v>
      </c>
      <c r="L4489" s="7">
        <v>278736778404</v>
      </c>
      <c r="M4489" t="s">
        <v>458</v>
      </c>
    </row>
    <row r="4490" spans="1:13" x14ac:dyDescent="0.25">
      <c r="A4490" t="s">
        <v>681</v>
      </c>
      <c r="B4490" t="s">
        <v>471</v>
      </c>
      <c r="C4490" t="s">
        <v>219</v>
      </c>
      <c r="D4490" t="s">
        <v>457</v>
      </c>
      <c r="E4490" t="s">
        <v>270</v>
      </c>
      <c r="F4490" t="s">
        <v>55</v>
      </c>
      <c r="G4490" s="8" t="s">
        <v>413</v>
      </c>
      <c r="H4490" t="s">
        <v>56</v>
      </c>
      <c r="K4490">
        <v>46</v>
      </c>
      <c r="L4490" s="7">
        <v>150706287</v>
      </c>
      <c r="M4490" t="s">
        <v>458</v>
      </c>
    </row>
    <row r="4491" spans="1:13" x14ac:dyDescent="0.25">
      <c r="A4491" t="s">
        <v>682</v>
      </c>
      <c r="B4491" t="s">
        <v>471</v>
      </c>
      <c r="C4491" t="s">
        <v>219</v>
      </c>
      <c r="D4491" t="s">
        <v>381</v>
      </c>
      <c r="E4491" t="s">
        <v>270</v>
      </c>
      <c r="F4491" t="s">
        <v>55</v>
      </c>
      <c r="G4491" s="8" t="s">
        <v>413</v>
      </c>
      <c r="H4491" t="s">
        <v>56</v>
      </c>
      <c r="K4491">
        <v>60</v>
      </c>
      <c r="L4491" s="7">
        <v>1331924172</v>
      </c>
      <c r="M4491" t="s">
        <v>458</v>
      </c>
    </row>
    <row r="4492" spans="1:13" x14ac:dyDescent="0.25">
      <c r="A4492" t="s">
        <v>683</v>
      </c>
      <c r="B4492" t="s">
        <v>472</v>
      </c>
      <c r="C4492" t="s">
        <v>220</v>
      </c>
      <c r="D4492" t="s">
        <v>221</v>
      </c>
      <c r="E4492" t="s">
        <v>270</v>
      </c>
      <c r="F4492" t="s">
        <v>55</v>
      </c>
      <c r="G4492" s="8" t="s">
        <v>413</v>
      </c>
      <c r="H4492" t="s">
        <v>56</v>
      </c>
      <c r="K4492">
        <v>48.9</v>
      </c>
      <c r="L4492" s="7">
        <v>210379447000</v>
      </c>
      <c r="M4492" t="s">
        <v>458</v>
      </c>
    </row>
    <row r="4493" spans="1:13" x14ac:dyDescent="0.25">
      <c r="A4493" t="s">
        <v>684</v>
      </c>
      <c r="B4493" t="s">
        <v>472</v>
      </c>
      <c r="C4493" t="s">
        <v>220</v>
      </c>
      <c r="D4493" t="s">
        <v>222</v>
      </c>
      <c r="E4493" t="s">
        <v>270</v>
      </c>
      <c r="F4493" s="8" t="s">
        <v>55</v>
      </c>
      <c r="G4493" s="8" t="s">
        <v>413</v>
      </c>
      <c r="H4493" t="s">
        <v>56</v>
      </c>
      <c r="K4493">
        <v>25.6</v>
      </c>
      <c r="L4493" s="7">
        <v>35195197000</v>
      </c>
      <c r="M4493" t="s">
        <v>458</v>
      </c>
    </row>
    <row r="4494" spans="1:13" x14ac:dyDescent="0.25">
      <c r="A4494" t="s">
        <v>685</v>
      </c>
      <c r="B4494" t="s">
        <v>472</v>
      </c>
      <c r="C4494" t="s">
        <v>220</v>
      </c>
      <c r="D4494" t="s">
        <v>223</v>
      </c>
      <c r="E4494" t="s">
        <v>270</v>
      </c>
      <c r="F4494" s="8" t="s">
        <v>55</v>
      </c>
      <c r="G4494" s="8" t="s">
        <v>413</v>
      </c>
      <c r="H4494" t="s">
        <v>56</v>
      </c>
      <c r="K4494">
        <v>0</v>
      </c>
      <c r="L4494" s="7">
        <v>54187851000</v>
      </c>
      <c r="M4494" t="s">
        <v>458</v>
      </c>
    </row>
    <row r="4495" spans="1:13" x14ac:dyDescent="0.25">
      <c r="A4495" t="s">
        <v>686</v>
      </c>
      <c r="B4495" t="s">
        <v>472</v>
      </c>
      <c r="C4495" t="s">
        <v>220</v>
      </c>
      <c r="D4495" t="s">
        <v>224</v>
      </c>
      <c r="E4495" t="s">
        <v>270</v>
      </c>
      <c r="F4495" s="8" t="s">
        <v>55</v>
      </c>
      <c r="G4495" s="8" t="s">
        <v>413</v>
      </c>
      <c r="H4495" t="s">
        <v>56</v>
      </c>
      <c r="K4495">
        <v>65.099999999999994</v>
      </c>
      <c r="L4495" s="7">
        <v>3835522000</v>
      </c>
      <c r="M4495" t="s">
        <v>458</v>
      </c>
    </row>
    <row r="4496" spans="1:13" x14ac:dyDescent="0.25">
      <c r="A4496" t="s">
        <v>687</v>
      </c>
      <c r="B4496" t="s">
        <v>472</v>
      </c>
      <c r="C4496" t="s">
        <v>220</v>
      </c>
      <c r="D4496" t="s">
        <v>305</v>
      </c>
      <c r="E4496" t="s">
        <v>270</v>
      </c>
      <c r="F4496" s="8" t="s">
        <v>55</v>
      </c>
      <c r="G4496" s="8" t="s">
        <v>413</v>
      </c>
      <c r="H4496" t="s">
        <v>56</v>
      </c>
      <c r="K4496">
        <v>0</v>
      </c>
      <c r="L4496" s="7">
        <v>0</v>
      </c>
      <c r="M4496" t="s">
        <v>458</v>
      </c>
    </row>
    <row r="4497" spans="1:13" x14ac:dyDescent="0.25">
      <c r="A4497" t="s">
        <v>688</v>
      </c>
      <c r="B4497" t="s">
        <v>472</v>
      </c>
      <c r="C4497" t="s">
        <v>220</v>
      </c>
      <c r="D4497" t="s">
        <v>203</v>
      </c>
      <c r="E4497" t="s">
        <v>269</v>
      </c>
      <c r="F4497" s="8" t="s">
        <v>55</v>
      </c>
      <c r="G4497" s="8" t="s">
        <v>413</v>
      </c>
      <c r="H4497" t="s">
        <v>56</v>
      </c>
      <c r="K4497">
        <v>38.6</v>
      </c>
      <c r="L4497" s="7">
        <v>150910896000</v>
      </c>
      <c r="M4497" t="s">
        <v>458</v>
      </c>
    </row>
    <row r="4498" spans="1:13" x14ac:dyDescent="0.25">
      <c r="A4498" t="s">
        <v>689</v>
      </c>
      <c r="B4498" t="s">
        <v>473</v>
      </c>
      <c r="C4498" t="s">
        <v>225</v>
      </c>
      <c r="D4498" t="s">
        <v>366</v>
      </c>
      <c r="E4498" t="s">
        <v>270</v>
      </c>
      <c r="F4498" s="8" t="s">
        <v>55</v>
      </c>
      <c r="G4498" s="8" t="s">
        <v>413</v>
      </c>
      <c r="H4498" t="s">
        <v>56</v>
      </c>
      <c r="K4498">
        <v>41.84</v>
      </c>
      <c r="L4498" s="7">
        <v>3439632410</v>
      </c>
      <c r="M4498" t="s">
        <v>458</v>
      </c>
    </row>
    <row r="4499" spans="1:13" x14ac:dyDescent="0.25">
      <c r="A4499" t="s">
        <v>690</v>
      </c>
      <c r="B4499" t="s">
        <v>473</v>
      </c>
      <c r="C4499" t="s">
        <v>225</v>
      </c>
      <c r="D4499" t="s">
        <v>367</v>
      </c>
      <c r="E4499" t="s">
        <v>270</v>
      </c>
      <c r="F4499" s="8" t="s">
        <v>55</v>
      </c>
      <c r="G4499" s="8" t="s">
        <v>413</v>
      </c>
      <c r="H4499" t="s">
        <v>56</v>
      </c>
      <c r="K4499">
        <v>26.27</v>
      </c>
      <c r="L4499" s="7">
        <v>3601903742</v>
      </c>
      <c r="M4499" t="s">
        <v>458</v>
      </c>
    </row>
    <row r="4500" spans="1:13" x14ac:dyDescent="0.25">
      <c r="A4500" t="s">
        <v>691</v>
      </c>
      <c r="B4500" t="s">
        <v>473</v>
      </c>
      <c r="C4500" t="s">
        <v>225</v>
      </c>
      <c r="D4500" t="s">
        <v>373</v>
      </c>
      <c r="E4500" t="s">
        <v>270</v>
      </c>
      <c r="F4500" s="8" t="s">
        <v>55</v>
      </c>
      <c r="G4500" s="8" t="s">
        <v>413</v>
      </c>
      <c r="H4500" t="s">
        <v>56</v>
      </c>
      <c r="K4500">
        <v>0</v>
      </c>
      <c r="L4500" s="7">
        <v>2032897322</v>
      </c>
      <c r="M4500" t="s">
        <v>458</v>
      </c>
    </row>
    <row r="4501" spans="1:13" x14ac:dyDescent="0.25">
      <c r="A4501" t="s">
        <v>692</v>
      </c>
      <c r="B4501" t="s">
        <v>473</v>
      </c>
      <c r="C4501" t="s">
        <v>225</v>
      </c>
      <c r="D4501" t="s">
        <v>203</v>
      </c>
      <c r="E4501" t="s">
        <v>269</v>
      </c>
      <c r="F4501" s="8" t="s">
        <v>55</v>
      </c>
      <c r="G4501" s="8" t="s">
        <v>413</v>
      </c>
      <c r="H4501" t="s">
        <v>56</v>
      </c>
      <c r="K4501">
        <v>41.82</v>
      </c>
      <c r="L4501" s="7">
        <v>983182712065</v>
      </c>
      <c r="M4501" t="s">
        <v>458</v>
      </c>
    </row>
    <row r="4502" spans="1:13" x14ac:dyDescent="0.25">
      <c r="A4502" t="s">
        <v>693</v>
      </c>
      <c r="B4502" t="s">
        <v>474</v>
      </c>
      <c r="C4502" t="s">
        <v>226</v>
      </c>
      <c r="D4502" t="s">
        <v>227</v>
      </c>
      <c r="E4502" t="s">
        <v>270</v>
      </c>
      <c r="F4502" s="8" t="s">
        <v>55</v>
      </c>
      <c r="G4502" s="8" t="s">
        <v>413</v>
      </c>
      <c r="H4502" t="s">
        <v>56</v>
      </c>
      <c r="K4502">
        <v>80.66</v>
      </c>
      <c r="L4502" s="7">
        <v>1565286544</v>
      </c>
      <c r="M4502" t="s">
        <v>458</v>
      </c>
    </row>
    <row r="4503" spans="1:13" x14ac:dyDescent="0.25">
      <c r="A4503" t="s">
        <v>694</v>
      </c>
      <c r="B4503" t="s">
        <v>474</v>
      </c>
      <c r="C4503" t="s">
        <v>226</v>
      </c>
      <c r="D4503" t="s">
        <v>301</v>
      </c>
      <c r="E4503" t="s">
        <v>270</v>
      </c>
      <c r="F4503" t="s">
        <v>55</v>
      </c>
      <c r="G4503" s="8" t="s">
        <v>413</v>
      </c>
      <c r="H4503" t="s">
        <v>56</v>
      </c>
      <c r="K4503">
        <v>15.16</v>
      </c>
      <c r="L4503" s="7">
        <v>4154359457</v>
      </c>
      <c r="M4503" t="s">
        <v>458</v>
      </c>
    </row>
    <row r="4504" spans="1:13" x14ac:dyDescent="0.25">
      <c r="A4504" t="s">
        <v>695</v>
      </c>
      <c r="B4504" t="s">
        <v>474</v>
      </c>
      <c r="C4504" t="s">
        <v>226</v>
      </c>
      <c r="D4504" t="s">
        <v>229</v>
      </c>
      <c r="E4504" t="s">
        <v>270</v>
      </c>
      <c r="F4504" t="s">
        <v>55</v>
      </c>
      <c r="G4504" s="8" t="s">
        <v>413</v>
      </c>
      <c r="H4504" t="s">
        <v>56</v>
      </c>
      <c r="K4504">
        <v>0</v>
      </c>
      <c r="L4504" s="7">
        <v>4178737190</v>
      </c>
      <c r="M4504" t="s">
        <v>458</v>
      </c>
    </row>
    <row r="4505" spans="1:13" x14ac:dyDescent="0.25">
      <c r="A4505" t="s">
        <v>696</v>
      </c>
      <c r="B4505" t="s">
        <v>474</v>
      </c>
      <c r="C4505" t="s">
        <v>226</v>
      </c>
      <c r="D4505" t="s">
        <v>230</v>
      </c>
      <c r="E4505" t="s">
        <v>270</v>
      </c>
      <c r="F4505" t="s">
        <v>55</v>
      </c>
      <c r="G4505" s="8" t="s">
        <v>413</v>
      </c>
      <c r="H4505" t="s">
        <v>56</v>
      </c>
      <c r="K4505">
        <v>0</v>
      </c>
      <c r="L4505" s="7">
        <v>46078829939</v>
      </c>
      <c r="M4505" t="s">
        <v>458</v>
      </c>
    </row>
    <row r="4506" spans="1:13" x14ac:dyDescent="0.25">
      <c r="A4506" t="s">
        <v>697</v>
      </c>
      <c r="B4506" t="s">
        <v>474</v>
      </c>
      <c r="C4506" t="s">
        <v>226</v>
      </c>
      <c r="D4506" t="s">
        <v>231</v>
      </c>
      <c r="E4506" t="s">
        <v>270</v>
      </c>
      <c r="F4506" t="s">
        <v>55</v>
      </c>
      <c r="G4506" s="8" t="s">
        <v>413</v>
      </c>
      <c r="H4506" t="s">
        <v>56</v>
      </c>
      <c r="K4506">
        <v>15.12</v>
      </c>
      <c r="L4506" s="7">
        <v>733170416</v>
      </c>
      <c r="M4506" t="s">
        <v>458</v>
      </c>
    </row>
    <row r="4507" spans="1:13" x14ac:dyDescent="0.25">
      <c r="A4507" t="s">
        <v>698</v>
      </c>
      <c r="B4507" t="s">
        <v>474</v>
      </c>
      <c r="C4507" t="s">
        <v>226</v>
      </c>
      <c r="D4507" t="s">
        <v>232</v>
      </c>
      <c r="E4507" t="s">
        <v>270</v>
      </c>
      <c r="F4507" t="s">
        <v>55</v>
      </c>
      <c r="G4507" s="8" t="s">
        <v>413</v>
      </c>
      <c r="H4507" t="s">
        <v>56</v>
      </c>
      <c r="K4507">
        <v>18.2</v>
      </c>
      <c r="L4507" s="7">
        <v>4596812359</v>
      </c>
      <c r="M4507" t="s">
        <v>458</v>
      </c>
    </row>
    <row r="4508" spans="1:13" x14ac:dyDescent="0.25">
      <c r="A4508" t="s">
        <v>699</v>
      </c>
      <c r="B4508" t="s">
        <v>474</v>
      </c>
      <c r="C4508" t="s">
        <v>226</v>
      </c>
      <c r="D4508" t="s">
        <v>233</v>
      </c>
      <c r="E4508" t="s">
        <v>270</v>
      </c>
      <c r="F4508" t="s">
        <v>55</v>
      </c>
      <c r="G4508" s="8" t="s">
        <v>413</v>
      </c>
      <c r="H4508" t="s">
        <v>56</v>
      </c>
      <c r="K4508">
        <v>29.02</v>
      </c>
      <c r="L4508" s="7">
        <v>6739103718</v>
      </c>
      <c r="M4508" t="s">
        <v>458</v>
      </c>
    </row>
    <row r="4509" spans="1:13" x14ac:dyDescent="0.25">
      <c r="A4509" t="s">
        <v>700</v>
      </c>
      <c r="B4509" t="s">
        <v>474</v>
      </c>
      <c r="C4509" t="s">
        <v>226</v>
      </c>
      <c r="D4509" t="s">
        <v>234</v>
      </c>
      <c r="E4509" t="s">
        <v>270</v>
      </c>
      <c r="F4509" t="s">
        <v>55</v>
      </c>
      <c r="G4509" s="8" t="s">
        <v>413</v>
      </c>
      <c r="H4509" t="s">
        <v>56</v>
      </c>
      <c r="K4509">
        <v>39.44</v>
      </c>
      <c r="L4509" s="7">
        <v>8239367205</v>
      </c>
      <c r="M4509" t="s">
        <v>458</v>
      </c>
    </row>
    <row r="4510" spans="1:13" x14ac:dyDescent="0.25">
      <c r="A4510" t="s">
        <v>701</v>
      </c>
      <c r="B4510" t="s">
        <v>474</v>
      </c>
      <c r="C4510" t="s">
        <v>226</v>
      </c>
      <c r="D4510" t="s">
        <v>235</v>
      </c>
      <c r="E4510" t="s">
        <v>270</v>
      </c>
      <c r="F4510" t="s">
        <v>55</v>
      </c>
      <c r="G4510" s="8" t="s">
        <v>413</v>
      </c>
      <c r="H4510" t="s">
        <v>56</v>
      </c>
      <c r="K4510">
        <v>46.34</v>
      </c>
      <c r="L4510" s="7">
        <v>7955312120</v>
      </c>
      <c r="M4510" t="s">
        <v>458</v>
      </c>
    </row>
    <row r="4511" spans="1:13" x14ac:dyDescent="0.25">
      <c r="A4511" t="s">
        <v>702</v>
      </c>
      <c r="B4511" t="s">
        <v>474</v>
      </c>
      <c r="C4511" t="s">
        <v>226</v>
      </c>
      <c r="D4511" t="s">
        <v>570</v>
      </c>
      <c r="E4511" t="s">
        <v>270</v>
      </c>
      <c r="F4511" t="s">
        <v>55</v>
      </c>
      <c r="G4511" s="8" t="s">
        <v>413</v>
      </c>
      <c r="H4511" t="s">
        <v>56</v>
      </c>
      <c r="K4511">
        <v>63.57</v>
      </c>
      <c r="L4511" s="7">
        <v>186808058</v>
      </c>
      <c r="M4511" t="s">
        <v>458</v>
      </c>
    </row>
    <row r="4512" spans="1:13" x14ac:dyDescent="0.25">
      <c r="A4512" t="s">
        <v>703</v>
      </c>
      <c r="B4512" t="s">
        <v>475</v>
      </c>
      <c r="C4512" t="s">
        <v>236</v>
      </c>
      <c r="D4512" t="s">
        <v>628</v>
      </c>
      <c r="E4512" t="s">
        <v>270</v>
      </c>
      <c r="F4512" t="s">
        <v>55</v>
      </c>
      <c r="G4512" s="8" t="s">
        <v>413</v>
      </c>
      <c r="H4512" t="s">
        <v>56</v>
      </c>
      <c r="K4512">
        <v>39.74</v>
      </c>
      <c r="L4512" s="7">
        <v>33391986272</v>
      </c>
      <c r="M4512" t="s">
        <v>458</v>
      </c>
    </row>
    <row r="4513" spans="1:13" x14ac:dyDescent="0.25">
      <c r="A4513" t="s">
        <v>704</v>
      </c>
      <c r="B4513" t="s">
        <v>475</v>
      </c>
      <c r="C4513" t="s">
        <v>236</v>
      </c>
      <c r="D4513" t="s">
        <v>629</v>
      </c>
      <c r="E4513" t="s">
        <v>270</v>
      </c>
      <c r="F4513" t="s">
        <v>55</v>
      </c>
      <c r="G4513" s="8" t="s">
        <v>413</v>
      </c>
      <c r="H4513" t="s">
        <v>56</v>
      </c>
      <c r="K4513">
        <v>30.67</v>
      </c>
      <c r="L4513" s="7">
        <v>28433897982</v>
      </c>
      <c r="M4513" t="s">
        <v>458</v>
      </c>
    </row>
    <row r="4514" spans="1:13" x14ac:dyDescent="0.25">
      <c r="A4514" t="s">
        <v>705</v>
      </c>
      <c r="B4514" t="s">
        <v>475</v>
      </c>
      <c r="C4514" t="s">
        <v>236</v>
      </c>
      <c r="D4514" t="s">
        <v>630</v>
      </c>
      <c r="E4514" t="s">
        <v>270</v>
      </c>
      <c r="F4514" t="s">
        <v>55</v>
      </c>
      <c r="G4514" s="8" t="s">
        <v>413</v>
      </c>
      <c r="H4514" t="s">
        <v>56</v>
      </c>
      <c r="K4514">
        <v>45.59</v>
      </c>
      <c r="L4514" s="7">
        <v>41655996484</v>
      </c>
      <c r="M4514" t="s">
        <v>458</v>
      </c>
    </row>
    <row r="4515" spans="1:13" x14ac:dyDescent="0.25">
      <c r="A4515" t="s">
        <v>706</v>
      </c>
      <c r="B4515" t="s">
        <v>475</v>
      </c>
      <c r="C4515" t="s">
        <v>236</v>
      </c>
      <c r="D4515" t="s">
        <v>631</v>
      </c>
      <c r="E4515" t="s">
        <v>270</v>
      </c>
      <c r="F4515" t="s">
        <v>55</v>
      </c>
      <c r="G4515" s="8" t="s">
        <v>413</v>
      </c>
      <c r="H4515" t="s">
        <v>56</v>
      </c>
      <c r="K4515">
        <v>0</v>
      </c>
      <c r="L4515" s="7">
        <v>17683096128</v>
      </c>
      <c r="M4515" t="s">
        <v>458</v>
      </c>
    </row>
    <row r="4516" spans="1:13" x14ac:dyDescent="0.25">
      <c r="A4516" t="s">
        <v>707</v>
      </c>
      <c r="B4516" t="s">
        <v>475</v>
      </c>
      <c r="C4516" t="s">
        <v>236</v>
      </c>
      <c r="D4516" t="s">
        <v>632</v>
      </c>
      <c r="E4516" t="s">
        <v>269</v>
      </c>
      <c r="F4516" t="s">
        <v>55</v>
      </c>
      <c r="G4516" s="8" t="s">
        <v>413</v>
      </c>
      <c r="H4516" t="s">
        <v>56</v>
      </c>
      <c r="K4516">
        <v>37.700000000000003</v>
      </c>
      <c r="L4516" s="7">
        <v>38791266538</v>
      </c>
      <c r="M4516" t="s">
        <v>458</v>
      </c>
    </row>
    <row r="4517" spans="1:13" x14ac:dyDescent="0.25">
      <c r="A4517" t="s">
        <v>708</v>
      </c>
      <c r="B4517" t="s">
        <v>476</v>
      </c>
      <c r="C4517" t="s">
        <v>237</v>
      </c>
      <c r="D4517" t="s">
        <v>242</v>
      </c>
      <c r="E4517" t="s">
        <v>270</v>
      </c>
      <c r="F4517" t="s">
        <v>55</v>
      </c>
      <c r="G4517" s="8" t="s">
        <v>413</v>
      </c>
      <c r="H4517" t="s">
        <v>56</v>
      </c>
      <c r="K4517">
        <v>73.349999999999994</v>
      </c>
      <c r="L4517" s="7">
        <v>77422761</v>
      </c>
      <c r="M4517" t="s">
        <v>458</v>
      </c>
    </row>
    <row r="4518" spans="1:13" x14ac:dyDescent="0.25">
      <c r="A4518" t="s">
        <v>709</v>
      </c>
      <c r="B4518" t="s">
        <v>476</v>
      </c>
      <c r="C4518" t="s">
        <v>237</v>
      </c>
      <c r="D4518" t="s">
        <v>228</v>
      </c>
      <c r="E4518" t="s">
        <v>270</v>
      </c>
      <c r="F4518" t="s">
        <v>55</v>
      </c>
      <c r="G4518" s="8" t="s">
        <v>413</v>
      </c>
      <c r="H4518" t="s">
        <v>56</v>
      </c>
      <c r="K4518">
        <v>0</v>
      </c>
      <c r="L4518" s="7">
        <v>2672173342</v>
      </c>
      <c r="M4518" t="s">
        <v>458</v>
      </c>
    </row>
    <row r="4519" spans="1:13" x14ac:dyDescent="0.25">
      <c r="A4519" t="s">
        <v>710</v>
      </c>
      <c r="B4519" t="s">
        <v>476</v>
      </c>
      <c r="C4519" t="s">
        <v>237</v>
      </c>
      <c r="D4519" t="s">
        <v>464</v>
      </c>
      <c r="E4519" t="s">
        <v>270</v>
      </c>
      <c r="F4519" t="s">
        <v>55</v>
      </c>
      <c r="G4519" s="8" t="s">
        <v>413</v>
      </c>
      <c r="H4519" t="s">
        <v>56</v>
      </c>
      <c r="K4519">
        <v>41.92</v>
      </c>
      <c r="L4519" s="7">
        <v>1120256617</v>
      </c>
      <c r="M4519" t="s">
        <v>458</v>
      </c>
    </row>
    <row r="4520" spans="1:13" x14ac:dyDescent="0.25">
      <c r="A4520" t="s">
        <v>711</v>
      </c>
      <c r="B4520" t="s">
        <v>476</v>
      </c>
      <c r="C4520" t="s">
        <v>237</v>
      </c>
      <c r="D4520" t="s">
        <v>238</v>
      </c>
      <c r="E4520" t="s">
        <v>270</v>
      </c>
      <c r="F4520" t="s">
        <v>55</v>
      </c>
      <c r="G4520" s="8" t="s">
        <v>413</v>
      </c>
      <c r="H4520" t="s">
        <v>56</v>
      </c>
      <c r="K4520">
        <v>0</v>
      </c>
      <c r="L4520" s="7">
        <v>858542993</v>
      </c>
      <c r="M4520" t="s">
        <v>458</v>
      </c>
    </row>
    <row r="4521" spans="1:13" x14ac:dyDescent="0.25">
      <c r="A4521" t="s">
        <v>712</v>
      </c>
      <c r="B4521" t="s">
        <v>476</v>
      </c>
      <c r="C4521" t="s">
        <v>237</v>
      </c>
      <c r="D4521" t="s">
        <v>239</v>
      </c>
      <c r="E4521" t="s">
        <v>270</v>
      </c>
      <c r="F4521" t="s">
        <v>55</v>
      </c>
      <c r="G4521" s="8" t="s">
        <v>413</v>
      </c>
      <c r="H4521" t="s">
        <v>56</v>
      </c>
      <c r="K4521">
        <v>53.91</v>
      </c>
      <c r="L4521" s="7">
        <v>857579764</v>
      </c>
      <c r="M4521" t="s">
        <v>458</v>
      </c>
    </row>
    <row r="4522" spans="1:13" x14ac:dyDescent="0.25">
      <c r="A4522" t="s">
        <v>713</v>
      </c>
      <c r="B4522" t="s">
        <v>476</v>
      </c>
      <c r="C4522" t="s">
        <v>237</v>
      </c>
      <c r="D4522" t="s">
        <v>240</v>
      </c>
      <c r="E4522" t="s">
        <v>270</v>
      </c>
      <c r="F4522" t="s">
        <v>55</v>
      </c>
      <c r="G4522" s="8" t="s">
        <v>413</v>
      </c>
      <c r="H4522" t="s">
        <v>56</v>
      </c>
      <c r="K4522">
        <v>64.81</v>
      </c>
      <c r="L4522" s="7">
        <v>93471759</v>
      </c>
      <c r="M4522" t="s">
        <v>458</v>
      </c>
    </row>
    <row r="4523" spans="1:13" x14ac:dyDescent="0.25">
      <c r="A4523" t="s">
        <v>714</v>
      </c>
      <c r="B4523" t="s">
        <v>476</v>
      </c>
      <c r="C4523" t="s">
        <v>237</v>
      </c>
      <c r="D4523" t="s">
        <v>241</v>
      </c>
      <c r="E4523" t="s">
        <v>270</v>
      </c>
      <c r="F4523" t="s">
        <v>55</v>
      </c>
      <c r="G4523" s="8" t="s">
        <v>413</v>
      </c>
      <c r="H4523" t="s">
        <v>56</v>
      </c>
      <c r="K4523">
        <v>81.25</v>
      </c>
      <c r="L4523" s="7">
        <v>53446428</v>
      </c>
      <c r="M4523" t="s">
        <v>458</v>
      </c>
    </row>
    <row r="4524" spans="1:13" x14ac:dyDescent="0.25">
      <c r="A4524" t="s">
        <v>715</v>
      </c>
      <c r="B4524" t="s">
        <v>477</v>
      </c>
      <c r="C4524" t="s">
        <v>243</v>
      </c>
      <c r="D4524" t="s">
        <v>378</v>
      </c>
      <c r="E4524" t="s">
        <v>270</v>
      </c>
      <c r="F4524" t="s">
        <v>55</v>
      </c>
      <c r="G4524" s="8" t="s">
        <v>413</v>
      </c>
      <c r="H4524" t="s">
        <v>56</v>
      </c>
      <c r="K4524">
        <v>100</v>
      </c>
      <c r="L4524" s="7">
        <v>3795039921</v>
      </c>
      <c r="M4524" t="s">
        <v>458</v>
      </c>
    </row>
    <row r="4525" spans="1:13" x14ac:dyDescent="0.25">
      <c r="A4525" t="s">
        <v>716</v>
      </c>
      <c r="B4525" t="s">
        <v>477</v>
      </c>
      <c r="C4525" t="s">
        <v>243</v>
      </c>
      <c r="D4525" t="s">
        <v>360</v>
      </c>
      <c r="E4525" t="s">
        <v>270</v>
      </c>
      <c r="F4525" t="s">
        <v>55</v>
      </c>
      <c r="G4525" s="8" t="s">
        <v>413</v>
      </c>
      <c r="H4525" t="s">
        <v>56</v>
      </c>
      <c r="K4525">
        <v>0</v>
      </c>
      <c r="L4525" s="7">
        <v>4697527012</v>
      </c>
      <c r="M4525" t="s">
        <v>458</v>
      </c>
    </row>
    <row r="4526" spans="1:13" x14ac:dyDescent="0.25">
      <c r="A4526" t="s">
        <v>717</v>
      </c>
      <c r="B4526" t="s">
        <v>477</v>
      </c>
      <c r="C4526" t="s">
        <v>243</v>
      </c>
      <c r="D4526" t="s">
        <v>581</v>
      </c>
      <c r="E4526" t="s">
        <v>270</v>
      </c>
      <c r="F4526" t="s">
        <v>55</v>
      </c>
      <c r="G4526" s="8" t="s">
        <v>413</v>
      </c>
      <c r="H4526" t="s">
        <v>56</v>
      </c>
      <c r="K4526">
        <v>0</v>
      </c>
      <c r="L4526" s="7">
        <v>89940181951</v>
      </c>
      <c r="M4526" t="s">
        <v>458</v>
      </c>
    </row>
    <row r="4527" spans="1:13" x14ac:dyDescent="0.25">
      <c r="A4527" t="s">
        <v>718</v>
      </c>
      <c r="B4527" t="s">
        <v>246</v>
      </c>
      <c r="C4527" t="s">
        <v>246</v>
      </c>
      <c r="D4527" t="s">
        <v>203</v>
      </c>
      <c r="E4527" t="s">
        <v>269</v>
      </c>
      <c r="F4527" t="s">
        <v>55</v>
      </c>
      <c r="G4527" s="8" t="s">
        <v>413</v>
      </c>
      <c r="H4527" t="s">
        <v>56</v>
      </c>
      <c r="K4527">
        <v>38.1</v>
      </c>
      <c r="L4527" s="7">
        <v>42773601120</v>
      </c>
      <c r="M4527" t="s">
        <v>458</v>
      </c>
    </row>
    <row r="4528" spans="1:13" x14ac:dyDescent="0.25">
      <c r="A4528" t="s">
        <v>719</v>
      </c>
      <c r="B4528" t="s">
        <v>478</v>
      </c>
      <c r="C4528" t="s">
        <v>244</v>
      </c>
      <c r="D4528" t="s">
        <v>245</v>
      </c>
      <c r="E4528" t="s">
        <v>269</v>
      </c>
      <c r="F4528" t="s">
        <v>55</v>
      </c>
      <c r="G4528" s="8" t="s">
        <v>413</v>
      </c>
      <c r="H4528" t="s">
        <v>56</v>
      </c>
      <c r="K4528">
        <v>39.46</v>
      </c>
      <c r="L4528" s="7">
        <v>69558139000</v>
      </c>
      <c r="M4528" t="s">
        <v>458</v>
      </c>
    </row>
    <row r="4529" spans="1:13" x14ac:dyDescent="0.25">
      <c r="A4529" t="s">
        <v>720</v>
      </c>
      <c r="B4529" t="s">
        <v>478</v>
      </c>
      <c r="C4529" t="s">
        <v>244</v>
      </c>
      <c r="D4529" t="s">
        <v>460</v>
      </c>
      <c r="E4529" t="s">
        <v>269</v>
      </c>
      <c r="F4529" t="s">
        <v>55</v>
      </c>
      <c r="G4529" s="8" t="s">
        <v>413</v>
      </c>
      <c r="H4529" t="s">
        <v>56</v>
      </c>
      <c r="K4529">
        <v>4.9000000000000004</v>
      </c>
      <c r="L4529" s="7">
        <v>40918920000</v>
      </c>
      <c r="M4529" t="s">
        <v>458</v>
      </c>
    </row>
    <row r="4530" spans="1:13" x14ac:dyDescent="0.25">
      <c r="A4530" t="s">
        <v>721</v>
      </c>
      <c r="B4530" t="s">
        <v>479</v>
      </c>
      <c r="C4530" t="s">
        <v>247</v>
      </c>
      <c r="D4530" t="s">
        <v>203</v>
      </c>
      <c r="E4530" t="s">
        <v>269</v>
      </c>
      <c r="F4530" t="s">
        <v>55</v>
      </c>
      <c r="G4530" s="8" t="s">
        <v>413</v>
      </c>
      <c r="H4530" t="s">
        <v>56</v>
      </c>
      <c r="K4530">
        <v>31.56</v>
      </c>
      <c r="L4530" s="7">
        <v>20401799000</v>
      </c>
      <c r="M4530" t="s">
        <v>458</v>
      </c>
    </row>
    <row r="4531" spans="1:13" x14ac:dyDescent="0.25">
      <c r="A4531" t="s">
        <v>722</v>
      </c>
      <c r="B4531" t="s">
        <v>480</v>
      </c>
      <c r="C4531" t="s">
        <v>268</v>
      </c>
      <c r="D4531" t="s">
        <v>203</v>
      </c>
      <c r="E4531" t="s">
        <v>269</v>
      </c>
      <c r="F4531" t="s">
        <v>55</v>
      </c>
      <c r="G4531" s="8" t="s">
        <v>413</v>
      </c>
      <c r="H4531" t="s">
        <v>56</v>
      </c>
      <c r="K4531">
        <v>27.45</v>
      </c>
      <c r="L4531" s="7">
        <v>14029578005</v>
      </c>
      <c r="M4531" t="s">
        <v>458</v>
      </c>
    </row>
    <row r="4532" spans="1:13" x14ac:dyDescent="0.25">
      <c r="A4532" t="s">
        <v>723</v>
      </c>
      <c r="B4532" t="s">
        <v>481</v>
      </c>
      <c r="C4532" t="s">
        <v>248</v>
      </c>
      <c r="D4532" t="s">
        <v>203</v>
      </c>
      <c r="E4532" t="s">
        <v>269</v>
      </c>
      <c r="F4532" t="s">
        <v>55</v>
      </c>
      <c r="G4532" s="8" t="s">
        <v>413</v>
      </c>
      <c r="H4532" t="s">
        <v>56</v>
      </c>
      <c r="K4532">
        <v>14.84</v>
      </c>
      <c r="L4532" s="7">
        <v>24360197000</v>
      </c>
      <c r="M4532" t="s">
        <v>458</v>
      </c>
    </row>
    <row r="4533" spans="1:13" x14ac:dyDescent="0.25">
      <c r="A4533" t="s">
        <v>724</v>
      </c>
      <c r="B4533" t="s">
        <v>482</v>
      </c>
      <c r="C4533" t="s">
        <v>249</v>
      </c>
      <c r="D4533" t="s">
        <v>203</v>
      </c>
      <c r="E4533" t="s">
        <v>269</v>
      </c>
      <c r="F4533" t="s">
        <v>55</v>
      </c>
      <c r="G4533" s="8" t="s">
        <v>413</v>
      </c>
      <c r="H4533" t="s">
        <v>56</v>
      </c>
      <c r="K4533">
        <v>30.1</v>
      </c>
      <c r="L4533" s="7">
        <v>91622025169</v>
      </c>
      <c r="M4533" t="s">
        <v>458</v>
      </c>
    </row>
    <row r="4534" spans="1:13" x14ac:dyDescent="0.25">
      <c r="A4534" t="s">
        <v>725</v>
      </c>
      <c r="B4534" t="s">
        <v>330</v>
      </c>
      <c r="C4534" t="s">
        <v>250</v>
      </c>
      <c r="D4534" t="s">
        <v>252</v>
      </c>
      <c r="E4534" t="s">
        <v>270</v>
      </c>
      <c r="F4534" t="s">
        <v>55</v>
      </c>
      <c r="G4534" s="8" t="s">
        <v>413</v>
      </c>
      <c r="H4534" t="s">
        <v>56</v>
      </c>
      <c r="K4534">
        <v>93.88</v>
      </c>
      <c r="L4534" s="7">
        <v>10772268571</v>
      </c>
      <c r="M4534" t="s">
        <v>458</v>
      </c>
    </row>
    <row r="4535" spans="1:13" x14ac:dyDescent="0.25">
      <c r="A4535" t="s">
        <v>726</v>
      </c>
      <c r="B4535" t="s">
        <v>330</v>
      </c>
      <c r="C4535" t="s">
        <v>250</v>
      </c>
      <c r="D4535" t="s">
        <v>253</v>
      </c>
      <c r="E4535" t="s">
        <v>270</v>
      </c>
      <c r="F4535" t="s">
        <v>55</v>
      </c>
      <c r="G4535" s="8" t="s">
        <v>413</v>
      </c>
      <c r="H4535" t="s">
        <v>56</v>
      </c>
      <c r="K4535">
        <v>83.8</v>
      </c>
      <c r="L4535" s="7">
        <v>3480752374</v>
      </c>
      <c r="M4535" t="s">
        <v>458</v>
      </c>
    </row>
    <row r="4536" spans="1:13" x14ac:dyDescent="0.25">
      <c r="A4536" t="s">
        <v>727</v>
      </c>
      <c r="B4536" t="s">
        <v>330</v>
      </c>
      <c r="C4536" t="s">
        <v>250</v>
      </c>
      <c r="D4536" t="s">
        <v>254</v>
      </c>
      <c r="E4536" t="s">
        <v>270</v>
      </c>
      <c r="F4536" t="s">
        <v>55</v>
      </c>
      <c r="G4536" s="8" t="s">
        <v>413</v>
      </c>
      <c r="H4536" t="s">
        <v>56</v>
      </c>
      <c r="K4536">
        <v>0</v>
      </c>
      <c r="L4536" s="7">
        <v>13604302435</v>
      </c>
      <c r="M4536" t="s">
        <v>458</v>
      </c>
    </row>
    <row r="4537" spans="1:13" x14ac:dyDescent="0.25">
      <c r="A4537" t="s">
        <v>728</v>
      </c>
      <c r="B4537" t="s">
        <v>330</v>
      </c>
      <c r="C4537" t="s">
        <v>250</v>
      </c>
      <c r="D4537" t="s">
        <v>633</v>
      </c>
      <c r="E4537" t="s">
        <v>269</v>
      </c>
      <c r="F4537" t="s">
        <v>55</v>
      </c>
      <c r="G4537" s="8" t="s">
        <v>413</v>
      </c>
      <c r="H4537" t="s">
        <v>56</v>
      </c>
      <c r="K4537">
        <v>45.51</v>
      </c>
      <c r="L4537" s="7">
        <v>1140113184125</v>
      </c>
      <c r="M4537" t="s">
        <v>458</v>
      </c>
    </row>
    <row r="4538" spans="1:13" x14ac:dyDescent="0.25">
      <c r="A4538" t="s">
        <v>729</v>
      </c>
      <c r="B4538" t="s">
        <v>330</v>
      </c>
      <c r="C4538" t="s">
        <v>250</v>
      </c>
      <c r="D4538" t="s">
        <v>634</v>
      </c>
      <c r="E4538" t="s">
        <v>269</v>
      </c>
      <c r="F4538" t="s">
        <v>55</v>
      </c>
      <c r="G4538" s="8" t="s">
        <v>413</v>
      </c>
      <c r="H4538" t="s">
        <v>56</v>
      </c>
      <c r="K4538">
        <v>54.63</v>
      </c>
      <c r="L4538" s="7">
        <v>237174933919</v>
      </c>
      <c r="M4538" t="s">
        <v>458</v>
      </c>
    </row>
    <row r="4539" spans="1:13" x14ac:dyDescent="0.25">
      <c r="A4539" t="s">
        <v>730</v>
      </c>
      <c r="B4539" t="s">
        <v>330</v>
      </c>
      <c r="C4539" t="s">
        <v>250</v>
      </c>
      <c r="D4539" t="s">
        <v>599</v>
      </c>
      <c r="E4539" t="s">
        <v>270</v>
      </c>
      <c r="F4539" t="s">
        <v>55</v>
      </c>
      <c r="G4539" s="8" t="s">
        <v>413</v>
      </c>
      <c r="H4539" t="s">
        <v>56</v>
      </c>
      <c r="K4539">
        <v>64.25</v>
      </c>
      <c r="L4539" s="7">
        <v>49186447</v>
      </c>
      <c r="M4539" t="s">
        <v>458</v>
      </c>
    </row>
    <row r="4540" spans="1:13" x14ac:dyDescent="0.25">
      <c r="A4540" t="s">
        <v>731</v>
      </c>
      <c r="B4540" t="s">
        <v>483</v>
      </c>
      <c r="C4540" t="s">
        <v>255</v>
      </c>
      <c r="D4540" t="s">
        <v>205</v>
      </c>
      <c r="E4540" t="s">
        <v>270</v>
      </c>
      <c r="F4540" t="s">
        <v>55</v>
      </c>
      <c r="G4540" s="8" t="s">
        <v>413</v>
      </c>
      <c r="H4540" t="s">
        <v>56</v>
      </c>
      <c r="K4540">
        <v>51.4</v>
      </c>
      <c r="L4540" s="7">
        <v>6917962126</v>
      </c>
      <c r="M4540" t="s">
        <v>458</v>
      </c>
    </row>
    <row r="4541" spans="1:13" x14ac:dyDescent="0.25">
      <c r="A4541" t="s">
        <v>732</v>
      </c>
      <c r="B4541" t="s">
        <v>483</v>
      </c>
      <c r="C4541" t="s">
        <v>255</v>
      </c>
      <c r="D4541" t="s">
        <v>203</v>
      </c>
      <c r="E4541" t="s">
        <v>269</v>
      </c>
      <c r="F4541" t="s">
        <v>55</v>
      </c>
      <c r="G4541" s="8" t="s">
        <v>413</v>
      </c>
      <c r="H4541" t="s">
        <v>56</v>
      </c>
      <c r="K4541">
        <v>49.29</v>
      </c>
      <c r="L4541" s="7">
        <v>2428869723</v>
      </c>
      <c r="M4541" t="s">
        <v>458</v>
      </c>
    </row>
    <row r="4542" spans="1:13" x14ac:dyDescent="0.25">
      <c r="A4542" t="s">
        <v>733</v>
      </c>
      <c r="B4542" t="s">
        <v>636</v>
      </c>
      <c r="C4542" t="s">
        <v>635</v>
      </c>
      <c r="D4542" t="s">
        <v>304</v>
      </c>
      <c r="E4542" t="s">
        <v>270</v>
      </c>
      <c r="F4542" t="s">
        <v>55</v>
      </c>
      <c r="G4542" s="8" t="s">
        <v>413</v>
      </c>
      <c r="H4542" t="s">
        <v>56</v>
      </c>
      <c r="K4542">
        <v>52.7</v>
      </c>
      <c r="L4542" s="7">
        <v>4565783313</v>
      </c>
      <c r="M4542" t="s">
        <v>458</v>
      </c>
    </row>
    <row r="4543" spans="1:13" x14ac:dyDescent="0.25">
      <c r="A4543" t="s">
        <v>734</v>
      </c>
      <c r="B4543" t="s">
        <v>636</v>
      </c>
      <c r="C4543" t="s">
        <v>635</v>
      </c>
      <c r="D4543" t="s">
        <v>303</v>
      </c>
      <c r="E4543" t="s">
        <v>270</v>
      </c>
      <c r="F4543" t="s">
        <v>55</v>
      </c>
      <c r="G4543" s="8" t="s">
        <v>413</v>
      </c>
      <c r="H4543" t="s">
        <v>56</v>
      </c>
      <c r="K4543">
        <v>32.4</v>
      </c>
      <c r="L4543" s="7">
        <v>3476303006</v>
      </c>
      <c r="M4543" t="s">
        <v>458</v>
      </c>
    </row>
    <row r="4544" spans="1:13" x14ac:dyDescent="0.25">
      <c r="A4544" t="s">
        <v>735</v>
      </c>
      <c r="B4544" t="s">
        <v>636</v>
      </c>
      <c r="C4544" t="s">
        <v>635</v>
      </c>
      <c r="D4544" t="s">
        <v>302</v>
      </c>
      <c r="E4544" t="s">
        <v>270</v>
      </c>
      <c r="F4544" t="s">
        <v>55</v>
      </c>
      <c r="G4544" s="8" t="s">
        <v>413</v>
      </c>
      <c r="H4544" t="s">
        <v>56</v>
      </c>
      <c r="K4544">
        <v>23.1</v>
      </c>
      <c r="L4544" s="7">
        <v>2100767205</v>
      </c>
      <c r="M4544" t="s">
        <v>458</v>
      </c>
    </row>
    <row r="4545" spans="1:13" x14ac:dyDescent="0.25">
      <c r="A4545" t="s">
        <v>736</v>
      </c>
      <c r="B4545" t="s">
        <v>636</v>
      </c>
      <c r="C4545" t="s">
        <v>635</v>
      </c>
      <c r="D4545" t="s">
        <v>205</v>
      </c>
      <c r="E4545" t="s">
        <v>270</v>
      </c>
      <c r="F4545" t="s">
        <v>55</v>
      </c>
      <c r="G4545" s="8" t="s">
        <v>413</v>
      </c>
      <c r="H4545" t="s">
        <v>56</v>
      </c>
      <c r="K4545">
        <v>47.9</v>
      </c>
      <c r="L4545" s="7">
        <v>20886055390</v>
      </c>
      <c r="M4545" t="s">
        <v>458</v>
      </c>
    </row>
    <row r="4546" spans="1:13" x14ac:dyDescent="0.25">
      <c r="A4546" t="s">
        <v>737</v>
      </c>
      <c r="B4546" t="s">
        <v>636</v>
      </c>
      <c r="C4546" t="s">
        <v>635</v>
      </c>
      <c r="D4546" t="s">
        <v>203</v>
      </c>
      <c r="E4546" t="s">
        <v>269</v>
      </c>
      <c r="F4546" t="s">
        <v>55</v>
      </c>
      <c r="G4546" s="8" t="s">
        <v>413</v>
      </c>
      <c r="H4546" t="s">
        <v>56</v>
      </c>
      <c r="K4546">
        <v>47.9</v>
      </c>
      <c r="L4546" s="7">
        <v>1256491994424</v>
      </c>
      <c r="M4546" t="s">
        <v>458</v>
      </c>
    </row>
    <row r="4547" spans="1:13" x14ac:dyDescent="0.25">
      <c r="A4547" t="s">
        <v>738</v>
      </c>
      <c r="B4547" t="s">
        <v>484</v>
      </c>
      <c r="C4547" t="s">
        <v>256</v>
      </c>
      <c r="D4547" t="s">
        <v>208</v>
      </c>
      <c r="E4547" t="s">
        <v>270</v>
      </c>
      <c r="F4547" t="s">
        <v>55</v>
      </c>
      <c r="G4547" s="8" t="s">
        <v>413</v>
      </c>
      <c r="H4547" t="s">
        <v>56</v>
      </c>
      <c r="K4547">
        <v>42.99</v>
      </c>
      <c r="L4547" s="7">
        <v>429346911</v>
      </c>
      <c r="M4547" t="s">
        <v>458</v>
      </c>
    </row>
    <row r="4548" spans="1:13" x14ac:dyDescent="0.25">
      <c r="A4548" t="s">
        <v>739</v>
      </c>
      <c r="B4548" t="s">
        <v>484</v>
      </c>
      <c r="C4548" t="s">
        <v>256</v>
      </c>
      <c r="D4548" t="s">
        <v>209</v>
      </c>
      <c r="E4548" t="s">
        <v>270</v>
      </c>
      <c r="F4548" t="s">
        <v>55</v>
      </c>
      <c r="G4548" s="8" t="s">
        <v>413</v>
      </c>
      <c r="H4548" t="s">
        <v>56</v>
      </c>
      <c r="K4548">
        <v>48.01</v>
      </c>
      <c r="L4548" s="7">
        <v>630379359</v>
      </c>
      <c r="M4548" t="s">
        <v>458</v>
      </c>
    </row>
    <row r="4549" spans="1:13" x14ac:dyDescent="0.25">
      <c r="A4549" t="s">
        <v>740</v>
      </c>
      <c r="B4549" t="s">
        <v>484</v>
      </c>
      <c r="C4549" t="s">
        <v>256</v>
      </c>
      <c r="D4549" t="s">
        <v>203</v>
      </c>
      <c r="E4549" t="s">
        <v>269</v>
      </c>
      <c r="F4549" t="s">
        <v>55</v>
      </c>
      <c r="G4549" s="8" t="s">
        <v>413</v>
      </c>
      <c r="H4549" t="s">
        <v>56</v>
      </c>
      <c r="K4549">
        <v>44.08</v>
      </c>
      <c r="L4549" s="7">
        <v>88224453830</v>
      </c>
      <c r="M4549" t="s">
        <v>458</v>
      </c>
    </row>
    <row r="4550" spans="1:13" x14ac:dyDescent="0.25">
      <c r="A4550" t="s">
        <v>741</v>
      </c>
      <c r="B4550" t="s">
        <v>485</v>
      </c>
      <c r="C4550" t="s">
        <v>257</v>
      </c>
      <c r="D4550" t="s">
        <v>258</v>
      </c>
      <c r="E4550" t="s">
        <v>270</v>
      </c>
      <c r="F4550" t="s">
        <v>55</v>
      </c>
      <c r="G4550" s="8" t="s">
        <v>413</v>
      </c>
      <c r="H4550" t="s">
        <v>56</v>
      </c>
      <c r="K4550">
        <v>0</v>
      </c>
      <c r="L4550" s="7">
        <v>2398957441</v>
      </c>
      <c r="M4550" t="s">
        <v>458</v>
      </c>
    </row>
    <row r="4551" spans="1:13" x14ac:dyDescent="0.25">
      <c r="A4551" t="s">
        <v>742</v>
      </c>
      <c r="B4551" t="s">
        <v>485</v>
      </c>
      <c r="C4551" t="s">
        <v>257</v>
      </c>
      <c r="D4551" t="s">
        <v>259</v>
      </c>
      <c r="E4551" t="s">
        <v>270</v>
      </c>
      <c r="F4551" t="s">
        <v>55</v>
      </c>
      <c r="G4551" s="8" t="s">
        <v>413</v>
      </c>
      <c r="H4551" t="s">
        <v>56</v>
      </c>
      <c r="K4551">
        <v>44.69</v>
      </c>
      <c r="L4551" s="7">
        <v>87556207</v>
      </c>
      <c r="M4551" t="s">
        <v>458</v>
      </c>
    </row>
    <row r="4552" spans="1:13" x14ac:dyDescent="0.25">
      <c r="A4552" t="s">
        <v>743</v>
      </c>
      <c r="B4552" t="s">
        <v>485</v>
      </c>
      <c r="C4552" t="s">
        <v>257</v>
      </c>
      <c r="D4552" t="s">
        <v>260</v>
      </c>
      <c r="E4552" t="s">
        <v>270</v>
      </c>
      <c r="F4552" t="s">
        <v>55</v>
      </c>
      <c r="G4552" s="8" t="s">
        <v>413</v>
      </c>
      <c r="H4552" t="s">
        <v>56</v>
      </c>
      <c r="K4552">
        <v>64.34</v>
      </c>
      <c r="L4552" s="7">
        <v>145097351</v>
      </c>
      <c r="M4552" t="s">
        <v>458</v>
      </c>
    </row>
    <row r="4553" spans="1:13" x14ac:dyDescent="0.25">
      <c r="A4553" t="s">
        <v>744</v>
      </c>
      <c r="B4553" t="s">
        <v>485</v>
      </c>
      <c r="C4553" t="s">
        <v>257</v>
      </c>
      <c r="D4553" t="s">
        <v>261</v>
      </c>
      <c r="E4553" t="s">
        <v>270</v>
      </c>
      <c r="F4553" t="s">
        <v>55</v>
      </c>
      <c r="G4553" s="8" t="s">
        <v>413</v>
      </c>
      <c r="H4553" t="s">
        <v>56</v>
      </c>
      <c r="K4553">
        <v>79.12</v>
      </c>
      <c r="L4553" s="7">
        <v>88988160</v>
      </c>
      <c r="M4553" t="s">
        <v>458</v>
      </c>
    </row>
    <row r="4554" spans="1:13" x14ac:dyDescent="0.25">
      <c r="A4554" t="s">
        <v>745</v>
      </c>
      <c r="B4554" t="s">
        <v>486</v>
      </c>
      <c r="C4554" t="s">
        <v>262</v>
      </c>
      <c r="D4554" t="s">
        <v>263</v>
      </c>
      <c r="E4554" t="s">
        <v>270</v>
      </c>
      <c r="F4554" t="s">
        <v>55</v>
      </c>
      <c r="G4554" s="8" t="s">
        <v>413</v>
      </c>
      <c r="H4554" t="s">
        <v>56</v>
      </c>
      <c r="K4554">
        <v>47.1</v>
      </c>
      <c r="L4554" s="7">
        <v>27282552000</v>
      </c>
      <c r="M4554" t="s">
        <v>458</v>
      </c>
    </row>
    <row r="4555" spans="1:13" x14ac:dyDescent="0.25">
      <c r="A4555" t="s">
        <v>746</v>
      </c>
      <c r="B4555" t="s">
        <v>486</v>
      </c>
      <c r="C4555" t="s">
        <v>262</v>
      </c>
      <c r="D4555" t="s">
        <v>264</v>
      </c>
      <c r="E4555" t="s">
        <v>270</v>
      </c>
      <c r="F4555" t="s">
        <v>55</v>
      </c>
      <c r="G4555" s="8" t="s">
        <v>413</v>
      </c>
      <c r="H4555" t="s">
        <v>56</v>
      </c>
      <c r="K4555">
        <v>68</v>
      </c>
      <c r="L4555" s="7">
        <v>5427913000</v>
      </c>
      <c r="M4555" t="s">
        <v>458</v>
      </c>
    </row>
    <row r="4556" spans="1:13" x14ac:dyDescent="0.25">
      <c r="A4556" t="s">
        <v>747</v>
      </c>
      <c r="B4556" t="s">
        <v>486</v>
      </c>
      <c r="C4556" t="s">
        <v>262</v>
      </c>
      <c r="D4556" t="s">
        <v>265</v>
      </c>
      <c r="E4556" t="s">
        <v>270</v>
      </c>
      <c r="F4556" t="s">
        <v>55</v>
      </c>
      <c r="G4556" s="8" t="s">
        <v>413</v>
      </c>
      <c r="H4556" t="s">
        <v>56</v>
      </c>
      <c r="K4556">
        <v>24.6</v>
      </c>
      <c r="L4556" s="7">
        <v>950652000</v>
      </c>
      <c r="M4556" t="s">
        <v>458</v>
      </c>
    </row>
    <row r="4557" spans="1:13" x14ac:dyDescent="0.25">
      <c r="A4557" t="s">
        <v>748</v>
      </c>
      <c r="B4557" t="s">
        <v>486</v>
      </c>
      <c r="C4557" t="s">
        <v>262</v>
      </c>
      <c r="D4557" t="s">
        <v>203</v>
      </c>
      <c r="E4557" t="s">
        <v>269</v>
      </c>
      <c r="F4557" t="s">
        <v>55</v>
      </c>
      <c r="G4557" s="8" t="s">
        <v>413</v>
      </c>
      <c r="H4557" t="s">
        <v>56</v>
      </c>
      <c r="K4557">
        <v>35.200000000000003</v>
      </c>
      <c r="L4557" s="7">
        <v>134097058000</v>
      </c>
      <c r="M4557" t="s">
        <v>458</v>
      </c>
    </row>
    <row r="4558" spans="1:13" x14ac:dyDescent="0.25">
      <c r="A4558" t="s">
        <v>749</v>
      </c>
      <c r="B4558" t="s">
        <v>332</v>
      </c>
      <c r="C4558" t="s">
        <v>266</v>
      </c>
      <c r="D4558" t="s">
        <v>267</v>
      </c>
      <c r="E4558" t="s">
        <v>270</v>
      </c>
      <c r="F4558" t="s">
        <v>55</v>
      </c>
      <c r="G4558" s="8" t="s">
        <v>413</v>
      </c>
      <c r="H4558" t="s">
        <v>56</v>
      </c>
      <c r="K4558">
        <v>0</v>
      </c>
      <c r="L4558" s="7">
        <v>2421364394</v>
      </c>
      <c r="M4558" t="s">
        <v>458</v>
      </c>
    </row>
    <row r="4559" spans="1:13" x14ac:dyDescent="0.25">
      <c r="A4559" t="s">
        <v>750</v>
      </c>
      <c r="B4559" t="s">
        <v>332</v>
      </c>
      <c r="C4559" t="s">
        <v>266</v>
      </c>
      <c r="D4559" t="s">
        <v>590</v>
      </c>
      <c r="E4559" t="s">
        <v>270</v>
      </c>
      <c r="F4559" t="s">
        <v>55</v>
      </c>
      <c r="G4559" s="8" t="s">
        <v>413</v>
      </c>
      <c r="H4559" t="s">
        <v>56</v>
      </c>
      <c r="K4559">
        <v>35</v>
      </c>
      <c r="L4559" s="7">
        <v>1946905414</v>
      </c>
      <c r="M4559" t="s">
        <v>458</v>
      </c>
    </row>
    <row r="4560" spans="1:13" x14ac:dyDescent="0.25">
      <c r="A4560" t="s">
        <v>751</v>
      </c>
      <c r="B4560" t="s">
        <v>332</v>
      </c>
      <c r="C4560" t="s">
        <v>266</v>
      </c>
      <c r="D4560" t="s">
        <v>582</v>
      </c>
      <c r="E4560" t="s">
        <v>270</v>
      </c>
      <c r="F4560" t="s">
        <v>55</v>
      </c>
      <c r="G4560" s="8" t="s">
        <v>413</v>
      </c>
      <c r="H4560" t="s">
        <v>56</v>
      </c>
      <c r="K4560">
        <v>52</v>
      </c>
      <c r="L4560" s="7">
        <v>102527329</v>
      </c>
      <c r="M4560" t="s">
        <v>458</v>
      </c>
    </row>
    <row r="4561" spans="1:13" x14ac:dyDescent="0.25">
      <c r="A4561" t="s">
        <v>752</v>
      </c>
      <c r="B4561" t="s">
        <v>332</v>
      </c>
      <c r="C4561" t="s">
        <v>266</v>
      </c>
      <c r="D4561" t="s">
        <v>203</v>
      </c>
      <c r="E4561" t="s">
        <v>269</v>
      </c>
      <c r="F4561" t="s">
        <v>55</v>
      </c>
      <c r="G4561" s="8" t="s">
        <v>413</v>
      </c>
      <c r="H4561" t="s">
        <v>56</v>
      </c>
      <c r="K4561">
        <v>38</v>
      </c>
      <c r="L4561" s="7">
        <v>260926476812</v>
      </c>
      <c r="M4561" t="s">
        <v>458</v>
      </c>
    </row>
    <row r="4562" spans="1:13" x14ac:dyDescent="0.25">
      <c r="A4562" t="s">
        <v>753</v>
      </c>
      <c r="B4562" t="s">
        <v>487</v>
      </c>
      <c r="C4562" t="s">
        <v>207</v>
      </c>
      <c r="D4562" t="s">
        <v>208</v>
      </c>
      <c r="E4562" t="s">
        <v>270</v>
      </c>
      <c r="F4562" t="s">
        <v>55</v>
      </c>
      <c r="G4562" s="8" t="s">
        <v>413</v>
      </c>
      <c r="H4562" t="s">
        <v>56</v>
      </c>
      <c r="K4562">
        <v>53.29</v>
      </c>
      <c r="L4562" s="7">
        <v>2389556713</v>
      </c>
      <c r="M4562" t="s">
        <v>458</v>
      </c>
    </row>
    <row r="4563" spans="1:13" x14ac:dyDescent="0.25">
      <c r="A4563" t="s">
        <v>754</v>
      </c>
      <c r="B4563" t="s">
        <v>487</v>
      </c>
      <c r="C4563" t="s">
        <v>207</v>
      </c>
      <c r="D4563" t="s">
        <v>209</v>
      </c>
      <c r="E4563" t="s">
        <v>270</v>
      </c>
      <c r="F4563" t="s">
        <v>55</v>
      </c>
      <c r="G4563" s="8" t="s">
        <v>413</v>
      </c>
      <c r="H4563" t="s">
        <v>56</v>
      </c>
      <c r="K4563">
        <v>66.83</v>
      </c>
      <c r="L4563" s="7">
        <v>5701620841</v>
      </c>
      <c r="M4563" t="s">
        <v>458</v>
      </c>
    </row>
    <row r="4564" spans="1:13" x14ac:dyDescent="0.25">
      <c r="A4564" t="s">
        <v>755</v>
      </c>
      <c r="B4564" t="s">
        <v>487</v>
      </c>
      <c r="C4564" t="s">
        <v>207</v>
      </c>
      <c r="D4564" t="s">
        <v>210</v>
      </c>
      <c r="E4564" t="s">
        <v>270</v>
      </c>
      <c r="F4564" t="s">
        <v>55</v>
      </c>
      <c r="G4564" s="8" t="s">
        <v>413</v>
      </c>
      <c r="H4564" t="s">
        <v>56</v>
      </c>
      <c r="K4564">
        <v>0</v>
      </c>
      <c r="L4564" s="7">
        <v>326696832</v>
      </c>
      <c r="M4564" t="s">
        <v>458</v>
      </c>
    </row>
    <row r="4565" spans="1:13" x14ac:dyDescent="0.25">
      <c r="A4565" t="s">
        <v>756</v>
      </c>
      <c r="B4565" t="s">
        <v>487</v>
      </c>
      <c r="C4565" t="s">
        <v>207</v>
      </c>
      <c r="D4565" t="s">
        <v>211</v>
      </c>
      <c r="E4565" t="s">
        <v>269</v>
      </c>
      <c r="F4565" t="s">
        <v>55</v>
      </c>
      <c r="G4565" s="8" t="s">
        <v>413</v>
      </c>
      <c r="H4565" t="s">
        <v>56</v>
      </c>
      <c r="K4565">
        <v>42.89</v>
      </c>
      <c r="L4565" s="7">
        <v>370042694916</v>
      </c>
      <c r="M4565" t="s">
        <v>458</v>
      </c>
    </row>
    <row r="4566" spans="1:13" x14ac:dyDescent="0.25">
      <c r="A4566" t="s">
        <v>757</v>
      </c>
      <c r="B4566" t="s">
        <v>487</v>
      </c>
      <c r="C4566" t="s">
        <v>207</v>
      </c>
      <c r="D4566" t="s">
        <v>385</v>
      </c>
      <c r="E4566" t="s">
        <v>270</v>
      </c>
      <c r="F4566" t="s">
        <v>55</v>
      </c>
      <c r="G4566" s="8" t="s">
        <v>413</v>
      </c>
      <c r="H4566" t="s">
        <v>56</v>
      </c>
      <c r="K4566">
        <v>71.099999999999994</v>
      </c>
      <c r="L4566" s="7">
        <v>777116048</v>
      </c>
      <c r="M4566" t="s">
        <v>458</v>
      </c>
    </row>
    <row r="4567" spans="1:13" x14ac:dyDescent="0.25">
      <c r="A4567" t="s">
        <v>659</v>
      </c>
      <c r="B4567" t="s">
        <v>468</v>
      </c>
      <c r="C4567" t="s">
        <v>0</v>
      </c>
      <c r="D4567" t="s">
        <v>200</v>
      </c>
      <c r="E4567" t="s">
        <v>270</v>
      </c>
      <c r="F4567" t="s">
        <v>57</v>
      </c>
      <c r="G4567" s="8" t="s">
        <v>412</v>
      </c>
      <c r="H4567" t="s">
        <v>58</v>
      </c>
      <c r="K4567">
        <v>16</v>
      </c>
      <c r="L4567" s="7">
        <v>50185283716</v>
      </c>
      <c r="M4567" t="s">
        <v>458</v>
      </c>
    </row>
    <row r="4568" spans="1:13" x14ac:dyDescent="0.25">
      <c r="A4568" t="s">
        <v>660</v>
      </c>
      <c r="B4568" t="s">
        <v>468</v>
      </c>
      <c r="C4568" t="s">
        <v>0</v>
      </c>
      <c r="D4568" t="s">
        <v>201</v>
      </c>
      <c r="E4568" t="s">
        <v>270</v>
      </c>
      <c r="F4568" t="s">
        <v>57</v>
      </c>
      <c r="G4568" s="8" t="s">
        <v>412</v>
      </c>
      <c r="H4568" t="s">
        <v>58</v>
      </c>
      <c r="K4568">
        <v>25.5</v>
      </c>
      <c r="L4568" s="7">
        <v>89599596613</v>
      </c>
      <c r="M4568" t="s">
        <v>458</v>
      </c>
    </row>
    <row r="4569" spans="1:13" x14ac:dyDescent="0.25">
      <c r="A4569" t="s">
        <v>661</v>
      </c>
      <c r="B4569" t="s">
        <v>468</v>
      </c>
      <c r="C4569" t="s">
        <v>0</v>
      </c>
      <c r="D4569" t="s">
        <v>202</v>
      </c>
      <c r="E4569" t="s">
        <v>270</v>
      </c>
      <c r="F4569" t="s">
        <v>57</v>
      </c>
      <c r="G4569" s="8" t="s">
        <v>412</v>
      </c>
      <c r="H4569" t="s">
        <v>58</v>
      </c>
      <c r="K4569">
        <v>33</v>
      </c>
      <c r="L4569" s="7">
        <v>44497385600</v>
      </c>
      <c r="M4569" t="s">
        <v>458</v>
      </c>
    </row>
    <row r="4570" spans="1:13" x14ac:dyDescent="0.25">
      <c r="A4570" t="s">
        <v>662</v>
      </c>
      <c r="B4570" t="s">
        <v>468</v>
      </c>
      <c r="C4570" t="s">
        <v>0</v>
      </c>
      <c r="D4570" t="s">
        <v>308</v>
      </c>
      <c r="E4570" t="s">
        <v>270</v>
      </c>
      <c r="F4570" t="s">
        <v>57</v>
      </c>
      <c r="G4570" s="8" t="s">
        <v>412</v>
      </c>
      <c r="H4570" t="s">
        <v>58</v>
      </c>
      <c r="K4570">
        <v>3.2</v>
      </c>
      <c r="L4570" s="7">
        <v>891110221</v>
      </c>
      <c r="M4570" t="s">
        <v>458</v>
      </c>
    </row>
    <row r="4571" spans="1:13" x14ac:dyDescent="0.25">
      <c r="A4571" t="s">
        <v>758</v>
      </c>
      <c r="B4571" t="s">
        <v>468</v>
      </c>
      <c r="C4571" t="s">
        <v>0</v>
      </c>
      <c r="D4571" t="s">
        <v>1</v>
      </c>
      <c r="E4571" t="s">
        <v>270</v>
      </c>
      <c r="F4571" t="s">
        <v>57</v>
      </c>
      <c r="G4571" s="8" t="s">
        <v>412</v>
      </c>
      <c r="H4571" t="s">
        <v>58</v>
      </c>
      <c r="K4571">
        <v>0</v>
      </c>
      <c r="L4571" s="7">
        <v>33596222776</v>
      </c>
      <c r="M4571" t="s">
        <v>458</v>
      </c>
    </row>
    <row r="4572" spans="1:13" x14ac:dyDescent="0.25">
      <c r="A4572" t="s">
        <v>663</v>
      </c>
      <c r="B4572" t="s">
        <v>468</v>
      </c>
      <c r="C4572" t="s">
        <v>0</v>
      </c>
      <c r="D4572" t="s">
        <v>198</v>
      </c>
      <c r="E4572" t="s">
        <v>270</v>
      </c>
      <c r="F4572" t="s">
        <v>57</v>
      </c>
      <c r="G4572" s="8" t="s">
        <v>412</v>
      </c>
      <c r="H4572" t="s">
        <v>58</v>
      </c>
      <c r="K4572">
        <v>87.9</v>
      </c>
      <c r="L4572" s="7">
        <v>1360016630</v>
      </c>
      <c r="M4572" t="s">
        <v>458</v>
      </c>
    </row>
    <row r="4573" spans="1:13" x14ac:dyDescent="0.25">
      <c r="A4573" t="s">
        <v>664</v>
      </c>
      <c r="B4573" t="s">
        <v>468</v>
      </c>
      <c r="C4573" t="s">
        <v>0</v>
      </c>
      <c r="D4573" t="s">
        <v>199</v>
      </c>
      <c r="E4573" t="s">
        <v>269</v>
      </c>
      <c r="F4573" t="s">
        <v>57</v>
      </c>
      <c r="G4573" s="8" t="s">
        <v>412</v>
      </c>
      <c r="H4573" t="s">
        <v>58</v>
      </c>
      <c r="K4573">
        <v>26.2</v>
      </c>
      <c r="L4573" s="7">
        <v>195045422077</v>
      </c>
      <c r="M4573" t="s">
        <v>458</v>
      </c>
    </row>
    <row r="4574" spans="1:13" x14ac:dyDescent="0.25">
      <c r="A4574" t="s">
        <v>665</v>
      </c>
      <c r="B4574" t="s">
        <v>469</v>
      </c>
      <c r="C4574" t="s">
        <v>212</v>
      </c>
      <c r="D4574" t="s">
        <v>213</v>
      </c>
      <c r="E4574" t="s">
        <v>270</v>
      </c>
      <c r="F4574" t="s">
        <v>57</v>
      </c>
      <c r="G4574" s="8" t="s">
        <v>412</v>
      </c>
      <c r="H4574" t="s">
        <v>58</v>
      </c>
      <c r="K4574">
        <v>8.1999999999999993</v>
      </c>
      <c r="L4574" s="7">
        <v>1209774000</v>
      </c>
      <c r="M4574" t="s">
        <v>458</v>
      </c>
    </row>
    <row r="4575" spans="1:13" x14ac:dyDescent="0.25">
      <c r="A4575" t="s">
        <v>666</v>
      </c>
      <c r="B4575" t="s">
        <v>469</v>
      </c>
      <c r="C4575" t="s">
        <v>212</v>
      </c>
      <c r="D4575" t="s">
        <v>214</v>
      </c>
      <c r="E4575" t="s">
        <v>270</v>
      </c>
      <c r="F4575" t="s">
        <v>57</v>
      </c>
      <c r="G4575" s="8" t="s">
        <v>412</v>
      </c>
      <c r="H4575" t="s">
        <v>58</v>
      </c>
      <c r="K4575">
        <v>96.5</v>
      </c>
      <c r="L4575" s="7">
        <v>10185099000</v>
      </c>
      <c r="M4575" t="s">
        <v>458</v>
      </c>
    </row>
    <row r="4576" spans="1:13" x14ac:dyDescent="0.25">
      <c r="A4576" t="s">
        <v>667</v>
      </c>
      <c r="B4576" t="s">
        <v>469</v>
      </c>
      <c r="C4576" t="s">
        <v>212</v>
      </c>
      <c r="D4576" t="s">
        <v>370</v>
      </c>
      <c r="E4576" t="s">
        <v>270</v>
      </c>
      <c r="F4576" t="s">
        <v>57</v>
      </c>
      <c r="G4576" s="8" t="s">
        <v>412</v>
      </c>
      <c r="H4576" t="s">
        <v>58</v>
      </c>
      <c r="K4576">
        <v>25.6</v>
      </c>
      <c r="L4576" s="7">
        <v>7250762000</v>
      </c>
      <c r="M4576" t="s">
        <v>458</v>
      </c>
    </row>
    <row r="4577" spans="1:13" x14ac:dyDescent="0.25">
      <c r="A4577" t="s">
        <v>668</v>
      </c>
      <c r="B4577" t="s">
        <v>469</v>
      </c>
      <c r="C4577" t="s">
        <v>212</v>
      </c>
      <c r="D4577" t="s">
        <v>365</v>
      </c>
      <c r="E4577" t="s">
        <v>270</v>
      </c>
      <c r="F4577" t="s">
        <v>57</v>
      </c>
      <c r="G4577" s="8" t="s">
        <v>412</v>
      </c>
      <c r="H4577" t="s">
        <v>58</v>
      </c>
      <c r="K4577">
        <v>40.9</v>
      </c>
      <c r="L4577" s="7">
        <v>22153880000</v>
      </c>
      <c r="M4577" t="s">
        <v>458</v>
      </c>
    </row>
    <row r="4578" spans="1:13" x14ac:dyDescent="0.25">
      <c r="A4578" t="s">
        <v>669</v>
      </c>
      <c r="B4578" t="s">
        <v>469</v>
      </c>
      <c r="C4578" t="s">
        <v>212</v>
      </c>
      <c r="D4578" t="s">
        <v>364</v>
      </c>
      <c r="E4578" t="s">
        <v>270</v>
      </c>
      <c r="F4578" t="s">
        <v>57</v>
      </c>
      <c r="G4578" s="8" t="s">
        <v>412</v>
      </c>
      <c r="H4578" t="s">
        <v>58</v>
      </c>
      <c r="K4578">
        <v>57.4</v>
      </c>
      <c r="L4578" s="7">
        <v>31842258000</v>
      </c>
      <c r="M4578" t="s">
        <v>458</v>
      </c>
    </row>
    <row r="4579" spans="1:13" x14ac:dyDescent="0.25">
      <c r="A4579" t="s">
        <v>670</v>
      </c>
      <c r="B4579" t="s">
        <v>469</v>
      </c>
      <c r="C4579" t="s">
        <v>212</v>
      </c>
      <c r="D4579" t="s">
        <v>573</v>
      </c>
      <c r="E4579" t="s">
        <v>270</v>
      </c>
      <c r="F4579" t="s">
        <v>57</v>
      </c>
      <c r="G4579" s="8" t="s">
        <v>412</v>
      </c>
      <c r="H4579" t="s">
        <v>58</v>
      </c>
      <c r="K4579">
        <v>72.3</v>
      </c>
      <c r="L4579" s="7">
        <v>16763779000</v>
      </c>
      <c r="M4579" t="s">
        <v>458</v>
      </c>
    </row>
    <row r="4580" spans="1:13" x14ac:dyDescent="0.25">
      <c r="A4580" t="s">
        <v>671</v>
      </c>
      <c r="B4580" t="s">
        <v>469</v>
      </c>
      <c r="C4580" t="s">
        <v>212</v>
      </c>
      <c r="D4580" t="s">
        <v>362</v>
      </c>
      <c r="E4580" t="s">
        <v>270</v>
      </c>
      <c r="F4580" t="s">
        <v>57</v>
      </c>
      <c r="G4580" s="8" t="s">
        <v>412</v>
      </c>
      <c r="H4580" t="s">
        <v>58</v>
      </c>
      <c r="K4580">
        <v>0</v>
      </c>
      <c r="L4580" s="7">
        <v>58491556000</v>
      </c>
      <c r="M4580" t="s">
        <v>458</v>
      </c>
    </row>
    <row r="4581" spans="1:13" x14ac:dyDescent="0.25">
      <c r="A4581" t="s">
        <v>672</v>
      </c>
      <c r="B4581" t="s">
        <v>470</v>
      </c>
      <c r="C4581" t="s">
        <v>292</v>
      </c>
      <c r="D4581" t="s">
        <v>307</v>
      </c>
      <c r="E4581" t="s">
        <v>270</v>
      </c>
      <c r="F4581" t="s">
        <v>57</v>
      </c>
      <c r="G4581" s="8" t="s">
        <v>412</v>
      </c>
      <c r="H4581" t="s">
        <v>58</v>
      </c>
      <c r="K4581">
        <v>41.4</v>
      </c>
      <c r="L4581" s="7">
        <v>9764336905</v>
      </c>
      <c r="M4581" t="s">
        <v>458</v>
      </c>
    </row>
    <row r="4582" spans="1:13" x14ac:dyDescent="0.25">
      <c r="A4582" t="s">
        <v>673</v>
      </c>
      <c r="B4582" t="s">
        <v>470</v>
      </c>
      <c r="C4582" t="s">
        <v>292</v>
      </c>
      <c r="D4582" t="s">
        <v>206</v>
      </c>
      <c r="E4582" t="s">
        <v>270</v>
      </c>
      <c r="F4582" t="s">
        <v>57</v>
      </c>
      <c r="G4582" s="8" t="s">
        <v>412</v>
      </c>
      <c r="H4582" t="s">
        <v>58</v>
      </c>
      <c r="K4582">
        <v>0</v>
      </c>
      <c r="L4582" s="7">
        <v>5411649516</v>
      </c>
      <c r="M4582" t="s">
        <v>458</v>
      </c>
    </row>
    <row r="4583" spans="1:13" x14ac:dyDescent="0.25">
      <c r="A4583" t="s">
        <v>674</v>
      </c>
      <c r="B4583" t="s">
        <v>470</v>
      </c>
      <c r="C4583" t="s">
        <v>292</v>
      </c>
      <c r="D4583" t="s">
        <v>203</v>
      </c>
      <c r="E4583" t="s">
        <v>269</v>
      </c>
      <c r="F4583" t="s">
        <v>57</v>
      </c>
      <c r="G4583" s="8" t="s">
        <v>412</v>
      </c>
      <c r="H4583" t="s">
        <v>58</v>
      </c>
      <c r="K4583">
        <v>27.16</v>
      </c>
      <c r="L4583" s="7">
        <v>599483569520</v>
      </c>
      <c r="M4583" t="s">
        <v>458</v>
      </c>
    </row>
    <row r="4584" spans="1:13" x14ac:dyDescent="0.25">
      <c r="A4584" t="s">
        <v>675</v>
      </c>
      <c r="B4584" t="s">
        <v>470</v>
      </c>
      <c r="C4584" t="s">
        <v>292</v>
      </c>
      <c r="D4584" t="s">
        <v>306</v>
      </c>
      <c r="E4584" t="s">
        <v>270</v>
      </c>
      <c r="F4584" t="s">
        <v>57</v>
      </c>
      <c r="G4584" s="8" t="s">
        <v>412</v>
      </c>
      <c r="H4584" t="s">
        <v>58</v>
      </c>
      <c r="K4584">
        <v>80.7</v>
      </c>
      <c r="L4584" s="7">
        <v>9122399685</v>
      </c>
      <c r="M4584" t="s">
        <v>458</v>
      </c>
    </row>
    <row r="4585" spans="1:13" x14ac:dyDescent="0.25">
      <c r="A4585" t="s">
        <v>676</v>
      </c>
      <c r="B4585" t="s">
        <v>331</v>
      </c>
      <c r="C4585" t="s">
        <v>215</v>
      </c>
      <c r="D4585" t="s">
        <v>251</v>
      </c>
      <c r="E4585" t="s">
        <v>269</v>
      </c>
      <c r="F4585" t="s">
        <v>57</v>
      </c>
      <c r="G4585" s="8" t="s">
        <v>412</v>
      </c>
      <c r="H4585" t="s">
        <v>58</v>
      </c>
      <c r="K4585">
        <v>31.7</v>
      </c>
      <c r="L4585" s="7">
        <v>310261377494</v>
      </c>
      <c r="M4585" t="s">
        <v>458</v>
      </c>
    </row>
    <row r="4586" spans="1:13" x14ac:dyDescent="0.25">
      <c r="A4586" t="s">
        <v>677</v>
      </c>
      <c r="B4586" t="s">
        <v>331</v>
      </c>
      <c r="C4586" t="s">
        <v>215</v>
      </c>
      <c r="D4586" t="s">
        <v>216</v>
      </c>
      <c r="E4586" t="s">
        <v>269</v>
      </c>
      <c r="F4586" t="s">
        <v>57</v>
      </c>
      <c r="G4586" s="8" t="s">
        <v>412</v>
      </c>
      <c r="H4586" t="s">
        <v>58</v>
      </c>
      <c r="K4586">
        <v>55.3</v>
      </c>
      <c r="L4586" s="7">
        <v>15226914126</v>
      </c>
      <c r="M4586" t="s">
        <v>458</v>
      </c>
    </row>
    <row r="4587" spans="1:13" x14ac:dyDescent="0.25">
      <c r="A4587" t="s">
        <v>678</v>
      </c>
      <c r="B4587" t="s">
        <v>331</v>
      </c>
      <c r="C4587" t="s">
        <v>215</v>
      </c>
      <c r="D4587" t="s">
        <v>217</v>
      </c>
      <c r="E4587" t="s">
        <v>269</v>
      </c>
      <c r="F4587" t="s">
        <v>57</v>
      </c>
      <c r="G4587" s="8" t="s">
        <v>412</v>
      </c>
      <c r="H4587" t="s">
        <v>58</v>
      </c>
      <c r="K4587">
        <v>31.7</v>
      </c>
      <c r="L4587" s="7">
        <v>67671087956</v>
      </c>
      <c r="M4587" t="s">
        <v>458</v>
      </c>
    </row>
    <row r="4588" spans="1:13" x14ac:dyDescent="0.25">
      <c r="A4588" t="s">
        <v>679</v>
      </c>
      <c r="B4588" t="s">
        <v>333</v>
      </c>
      <c r="C4588" t="s">
        <v>533</v>
      </c>
      <c r="D4588" t="s">
        <v>203</v>
      </c>
      <c r="E4588" t="s">
        <v>269</v>
      </c>
      <c r="F4588" t="s">
        <v>57</v>
      </c>
      <c r="G4588" s="8" t="s">
        <v>412</v>
      </c>
      <c r="H4588" t="s">
        <v>58</v>
      </c>
      <c r="K4588">
        <v>28.91</v>
      </c>
      <c r="L4588" s="7">
        <v>60695593000</v>
      </c>
      <c r="M4588" t="s">
        <v>458</v>
      </c>
    </row>
    <row r="4589" spans="1:13" x14ac:dyDescent="0.25">
      <c r="A4589" t="s">
        <v>680</v>
      </c>
      <c r="B4589" t="s">
        <v>471</v>
      </c>
      <c r="C4589" t="s">
        <v>219</v>
      </c>
      <c r="D4589" t="s">
        <v>203</v>
      </c>
      <c r="E4589" t="s">
        <v>269</v>
      </c>
      <c r="F4589" t="s">
        <v>57</v>
      </c>
      <c r="G4589" s="8" t="s">
        <v>412</v>
      </c>
      <c r="H4589" t="s">
        <v>58</v>
      </c>
      <c r="K4589">
        <v>45.32</v>
      </c>
      <c r="L4589" s="7">
        <v>278736778404</v>
      </c>
      <c r="M4589" t="s">
        <v>458</v>
      </c>
    </row>
    <row r="4590" spans="1:13" x14ac:dyDescent="0.25">
      <c r="A4590" t="s">
        <v>681</v>
      </c>
      <c r="B4590" t="s">
        <v>471</v>
      </c>
      <c r="C4590" t="s">
        <v>219</v>
      </c>
      <c r="D4590" t="s">
        <v>457</v>
      </c>
      <c r="E4590" t="s">
        <v>270</v>
      </c>
      <c r="F4590" t="s">
        <v>57</v>
      </c>
      <c r="G4590" s="8" t="s">
        <v>412</v>
      </c>
      <c r="H4590" t="s">
        <v>58</v>
      </c>
      <c r="K4590">
        <v>54</v>
      </c>
      <c r="L4590" s="7">
        <v>150706287</v>
      </c>
      <c r="M4590" t="s">
        <v>458</v>
      </c>
    </row>
    <row r="4591" spans="1:13" x14ac:dyDescent="0.25">
      <c r="A4591" t="s">
        <v>682</v>
      </c>
      <c r="B4591" t="s">
        <v>471</v>
      </c>
      <c r="C4591" t="s">
        <v>219</v>
      </c>
      <c r="D4591" t="s">
        <v>381</v>
      </c>
      <c r="E4591" t="s">
        <v>270</v>
      </c>
      <c r="F4591" t="s">
        <v>57</v>
      </c>
      <c r="G4591" s="8" t="s">
        <v>412</v>
      </c>
      <c r="H4591" t="s">
        <v>58</v>
      </c>
      <c r="K4591">
        <v>40</v>
      </c>
      <c r="L4591" s="7">
        <v>1331924172</v>
      </c>
      <c r="M4591" t="s">
        <v>458</v>
      </c>
    </row>
    <row r="4592" spans="1:13" x14ac:dyDescent="0.25">
      <c r="A4592" t="s">
        <v>683</v>
      </c>
      <c r="B4592" t="s">
        <v>472</v>
      </c>
      <c r="C4592" t="s">
        <v>220</v>
      </c>
      <c r="D4592" t="s">
        <v>221</v>
      </c>
      <c r="E4592" t="s">
        <v>270</v>
      </c>
      <c r="F4592" t="s">
        <v>57</v>
      </c>
      <c r="G4592" s="8" t="s">
        <v>412</v>
      </c>
      <c r="H4592" t="s">
        <v>58</v>
      </c>
      <c r="K4592">
        <v>30.7</v>
      </c>
      <c r="L4592" s="7">
        <v>210379447000</v>
      </c>
      <c r="M4592" t="s">
        <v>458</v>
      </c>
    </row>
    <row r="4593" spans="1:13" x14ac:dyDescent="0.25">
      <c r="A4593" t="s">
        <v>684</v>
      </c>
      <c r="B4593" t="s">
        <v>472</v>
      </c>
      <c r="C4593" t="s">
        <v>220</v>
      </c>
      <c r="D4593" t="s">
        <v>222</v>
      </c>
      <c r="E4593" t="s">
        <v>270</v>
      </c>
      <c r="F4593" t="s">
        <v>57</v>
      </c>
      <c r="G4593" s="8" t="s">
        <v>412</v>
      </c>
      <c r="H4593" t="s">
        <v>58</v>
      </c>
      <c r="K4593">
        <v>56</v>
      </c>
      <c r="L4593" s="7">
        <v>35195197000</v>
      </c>
      <c r="M4593" t="s">
        <v>458</v>
      </c>
    </row>
    <row r="4594" spans="1:13" x14ac:dyDescent="0.25">
      <c r="A4594" t="s">
        <v>685</v>
      </c>
      <c r="B4594" t="s">
        <v>472</v>
      </c>
      <c r="C4594" t="s">
        <v>220</v>
      </c>
      <c r="D4594" t="s">
        <v>223</v>
      </c>
      <c r="E4594" t="s">
        <v>270</v>
      </c>
      <c r="F4594" t="s">
        <v>57</v>
      </c>
      <c r="G4594" s="8" t="s">
        <v>412</v>
      </c>
      <c r="H4594" t="s">
        <v>58</v>
      </c>
      <c r="K4594">
        <v>83.3</v>
      </c>
      <c r="L4594" s="7">
        <v>54187851000</v>
      </c>
      <c r="M4594" t="s">
        <v>458</v>
      </c>
    </row>
    <row r="4595" spans="1:13" x14ac:dyDescent="0.25">
      <c r="A4595" t="s">
        <v>686</v>
      </c>
      <c r="B4595" t="s">
        <v>472</v>
      </c>
      <c r="C4595" t="s">
        <v>220</v>
      </c>
      <c r="D4595" t="s">
        <v>224</v>
      </c>
      <c r="E4595" t="s">
        <v>270</v>
      </c>
      <c r="F4595" t="s">
        <v>57</v>
      </c>
      <c r="G4595" s="8" t="s">
        <v>412</v>
      </c>
      <c r="H4595" t="s">
        <v>58</v>
      </c>
      <c r="K4595">
        <v>22.1</v>
      </c>
      <c r="L4595" s="7">
        <v>3835522000</v>
      </c>
      <c r="M4595" t="s">
        <v>458</v>
      </c>
    </row>
    <row r="4596" spans="1:13" x14ac:dyDescent="0.25">
      <c r="A4596" t="s">
        <v>687</v>
      </c>
      <c r="B4596" t="s">
        <v>472</v>
      </c>
      <c r="C4596" t="s">
        <v>220</v>
      </c>
      <c r="D4596" t="s">
        <v>305</v>
      </c>
      <c r="E4596" t="s">
        <v>270</v>
      </c>
      <c r="F4596" t="s">
        <v>57</v>
      </c>
      <c r="G4596" s="8" t="s">
        <v>412</v>
      </c>
      <c r="H4596" t="s">
        <v>58</v>
      </c>
      <c r="K4596">
        <v>0</v>
      </c>
      <c r="L4596" s="7">
        <v>0</v>
      </c>
      <c r="M4596" t="s">
        <v>458</v>
      </c>
    </row>
    <row r="4597" spans="1:13" x14ac:dyDescent="0.25">
      <c r="A4597" t="s">
        <v>688</v>
      </c>
      <c r="B4597" t="s">
        <v>472</v>
      </c>
      <c r="C4597" t="s">
        <v>220</v>
      </c>
      <c r="D4597" t="s">
        <v>203</v>
      </c>
      <c r="E4597" t="s">
        <v>269</v>
      </c>
      <c r="F4597" t="s">
        <v>57</v>
      </c>
      <c r="G4597" s="8" t="s">
        <v>412</v>
      </c>
      <c r="H4597" t="s">
        <v>58</v>
      </c>
      <c r="K4597">
        <v>40.799999999999997</v>
      </c>
      <c r="L4597" s="7">
        <v>150910896000</v>
      </c>
      <c r="M4597" t="s">
        <v>458</v>
      </c>
    </row>
    <row r="4598" spans="1:13" x14ac:dyDescent="0.25">
      <c r="A4598" t="s">
        <v>689</v>
      </c>
      <c r="B4598" t="s">
        <v>473</v>
      </c>
      <c r="C4598" t="s">
        <v>225</v>
      </c>
      <c r="D4598" t="s">
        <v>366</v>
      </c>
      <c r="E4598" t="s">
        <v>270</v>
      </c>
      <c r="F4598" t="s">
        <v>57</v>
      </c>
      <c r="G4598" s="8" t="s">
        <v>412</v>
      </c>
      <c r="H4598" t="s">
        <v>58</v>
      </c>
      <c r="K4598">
        <v>55.9</v>
      </c>
      <c r="L4598" s="7">
        <v>3439632410</v>
      </c>
      <c r="M4598" t="s">
        <v>458</v>
      </c>
    </row>
    <row r="4599" spans="1:13" x14ac:dyDescent="0.25">
      <c r="A4599" t="s">
        <v>690</v>
      </c>
      <c r="B4599" t="s">
        <v>473</v>
      </c>
      <c r="C4599" t="s">
        <v>225</v>
      </c>
      <c r="D4599" t="s">
        <v>367</v>
      </c>
      <c r="E4599" t="s">
        <v>270</v>
      </c>
      <c r="F4599" t="s">
        <v>57</v>
      </c>
      <c r="G4599" s="8" t="s">
        <v>412</v>
      </c>
      <c r="H4599" t="s">
        <v>58</v>
      </c>
      <c r="K4599">
        <v>73.73</v>
      </c>
      <c r="L4599" s="7">
        <v>3601903742</v>
      </c>
      <c r="M4599" t="s">
        <v>458</v>
      </c>
    </row>
    <row r="4600" spans="1:13" x14ac:dyDescent="0.25">
      <c r="A4600" t="s">
        <v>691</v>
      </c>
      <c r="B4600" t="s">
        <v>473</v>
      </c>
      <c r="C4600" t="s">
        <v>225</v>
      </c>
      <c r="D4600" t="s">
        <v>373</v>
      </c>
      <c r="E4600" t="s">
        <v>270</v>
      </c>
      <c r="F4600" t="s">
        <v>57</v>
      </c>
      <c r="G4600" s="8" t="s">
        <v>412</v>
      </c>
      <c r="H4600" t="s">
        <v>58</v>
      </c>
      <c r="K4600">
        <v>0</v>
      </c>
      <c r="L4600" s="7">
        <v>2032897322</v>
      </c>
      <c r="M4600" t="s">
        <v>458</v>
      </c>
    </row>
    <row r="4601" spans="1:13" x14ac:dyDescent="0.25">
      <c r="A4601" t="s">
        <v>692</v>
      </c>
      <c r="B4601" t="s">
        <v>473</v>
      </c>
      <c r="C4601" t="s">
        <v>225</v>
      </c>
      <c r="D4601" t="s">
        <v>203</v>
      </c>
      <c r="E4601" t="s">
        <v>269</v>
      </c>
      <c r="F4601" t="s">
        <v>57</v>
      </c>
      <c r="G4601" s="8" t="s">
        <v>412</v>
      </c>
      <c r="H4601" t="s">
        <v>58</v>
      </c>
      <c r="K4601">
        <v>24.64</v>
      </c>
      <c r="L4601" s="7">
        <v>983182712065</v>
      </c>
      <c r="M4601" t="s">
        <v>458</v>
      </c>
    </row>
    <row r="4602" spans="1:13" x14ac:dyDescent="0.25">
      <c r="A4602" t="s">
        <v>693</v>
      </c>
      <c r="B4602" t="s">
        <v>474</v>
      </c>
      <c r="C4602" t="s">
        <v>226</v>
      </c>
      <c r="D4602" t="s">
        <v>227</v>
      </c>
      <c r="E4602" t="s">
        <v>270</v>
      </c>
      <c r="F4602" t="s">
        <v>57</v>
      </c>
      <c r="G4602" s="8" t="s">
        <v>412</v>
      </c>
      <c r="H4602" t="s">
        <v>58</v>
      </c>
      <c r="K4602">
        <v>15.05</v>
      </c>
      <c r="L4602" s="7">
        <v>1565286544</v>
      </c>
      <c r="M4602" t="s">
        <v>458</v>
      </c>
    </row>
    <row r="4603" spans="1:13" x14ac:dyDescent="0.25">
      <c r="A4603" t="s">
        <v>694</v>
      </c>
      <c r="B4603" t="s">
        <v>474</v>
      </c>
      <c r="C4603" t="s">
        <v>226</v>
      </c>
      <c r="D4603" t="s">
        <v>301</v>
      </c>
      <c r="E4603" t="s">
        <v>270</v>
      </c>
      <c r="F4603" t="s">
        <v>57</v>
      </c>
      <c r="G4603" s="8" t="s">
        <v>412</v>
      </c>
      <c r="H4603" t="s">
        <v>58</v>
      </c>
      <c r="K4603">
        <v>48.94</v>
      </c>
      <c r="L4603" s="7">
        <v>4154359457</v>
      </c>
      <c r="M4603" t="s">
        <v>458</v>
      </c>
    </row>
    <row r="4604" spans="1:13" x14ac:dyDescent="0.25">
      <c r="A4604" t="s">
        <v>695</v>
      </c>
      <c r="B4604" t="s">
        <v>474</v>
      </c>
      <c r="C4604" t="s">
        <v>226</v>
      </c>
      <c r="D4604" t="s">
        <v>229</v>
      </c>
      <c r="E4604" t="s">
        <v>270</v>
      </c>
      <c r="F4604" t="s">
        <v>57</v>
      </c>
      <c r="G4604" s="8" t="s">
        <v>412</v>
      </c>
      <c r="H4604" t="s">
        <v>58</v>
      </c>
      <c r="K4604">
        <v>0</v>
      </c>
      <c r="L4604" s="7">
        <v>4178737190</v>
      </c>
      <c r="M4604" t="s">
        <v>458</v>
      </c>
    </row>
    <row r="4605" spans="1:13" x14ac:dyDescent="0.25">
      <c r="A4605" t="s">
        <v>696</v>
      </c>
      <c r="B4605" t="s">
        <v>474</v>
      </c>
      <c r="C4605" t="s">
        <v>226</v>
      </c>
      <c r="D4605" t="s">
        <v>230</v>
      </c>
      <c r="E4605" t="s">
        <v>270</v>
      </c>
      <c r="F4605" t="s">
        <v>57</v>
      </c>
      <c r="G4605" s="8" t="s">
        <v>412</v>
      </c>
      <c r="H4605" t="s">
        <v>58</v>
      </c>
      <c r="K4605">
        <v>0</v>
      </c>
      <c r="L4605" s="7">
        <v>46078829939</v>
      </c>
      <c r="M4605" t="s">
        <v>458</v>
      </c>
    </row>
    <row r="4606" spans="1:13" x14ac:dyDescent="0.25">
      <c r="A4606" t="s">
        <v>697</v>
      </c>
      <c r="B4606" t="s">
        <v>474</v>
      </c>
      <c r="C4606" t="s">
        <v>226</v>
      </c>
      <c r="D4606" t="s">
        <v>231</v>
      </c>
      <c r="E4606" t="s">
        <v>270</v>
      </c>
      <c r="F4606" t="s">
        <v>57</v>
      </c>
      <c r="G4606" s="8" t="s">
        <v>412</v>
      </c>
      <c r="H4606" t="s">
        <v>58</v>
      </c>
      <c r="K4606">
        <v>81</v>
      </c>
      <c r="L4606" s="7">
        <v>733170416</v>
      </c>
      <c r="M4606" t="s">
        <v>458</v>
      </c>
    </row>
    <row r="4607" spans="1:13" x14ac:dyDescent="0.25">
      <c r="A4607" t="s">
        <v>698</v>
      </c>
      <c r="B4607" t="s">
        <v>474</v>
      </c>
      <c r="C4607" t="s">
        <v>226</v>
      </c>
      <c r="D4607" t="s">
        <v>232</v>
      </c>
      <c r="E4607" t="s">
        <v>270</v>
      </c>
      <c r="F4607" t="s">
        <v>57</v>
      </c>
      <c r="G4607" s="8" t="s">
        <v>412</v>
      </c>
      <c r="H4607" t="s">
        <v>58</v>
      </c>
      <c r="K4607">
        <v>77.61</v>
      </c>
      <c r="L4607" s="7">
        <v>4596812359</v>
      </c>
      <c r="M4607" t="s">
        <v>458</v>
      </c>
    </row>
    <row r="4608" spans="1:13" x14ac:dyDescent="0.25">
      <c r="A4608" t="s">
        <v>699</v>
      </c>
      <c r="B4608" t="s">
        <v>474</v>
      </c>
      <c r="C4608" t="s">
        <v>226</v>
      </c>
      <c r="D4608" t="s">
        <v>233</v>
      </c>
      <c r="E4608" t="s">
        <v>270</v>
      </c>
      <c r="F4608" t="s">
        <v>57</v>
      </c>
      <c r="G4608" s="8" t="s">
        <v>412</v>
      </c>
      <c r="H4608" t="s">
        <v>58</v>
      </c>
      <c r="K4608">
        <v>66.900000000000006</v>
      </c>
      <c r="L4608" s="7">
        <v>6739103718</v>
      </c>
      <c r="M4608" t="s">
        <v>458</v>
      </c>
    </row>
    <row r="4609" spans="1:13" x14ac:dyDescent="0.25">
      <c r="A4609" t="s">
        <v>700</v>
      </c>
      <c r="B4609" t="s">
        <v>474</v>
      </c>
      <c r="C4609" t="s">
        <v>226</v>
      </c>
      <c r="D4609" t="s">
        <v>234</v>
      </c>
      <c r="E4609" t="s">
        <v>270</v>
      </c>
      <c r="F4609" t="s">
        <v>57</v>
      </c>
      <c r="G4609" s="8" t="s">
        <v>412</v>
      </c>
      <c r="H4609" t="s">
        <v>58</v>
      </c>
      <c r="K4609">
        <v>55.15</v>
      </c>
      <c r="L4609" s="7">
        <v>8239367205</v>
      </c>
      <c r="M4609" t="s">
        <v>458</v>
      </c>
    </row>
    <row r="4610" spans="1:13" x14ac:dyDescent="0.25">
      <c r="A4610" t="s">
        <v>701</v>
      </c>
      <c r="B4610" t="s">
        <v>474</v>
      </c>
      <c r="C4610" t="s">
        <v>226</v>
      </c>
      <c r="D4610" t="s">
        <v>235</v>
      </c>
      <c r="E4610" t="s">
        <v>270</v>
      </c>
      <c r="F4610" t="s">
        <v>57</v>
      </c>
      <c r="G4610" s="8" t="s">
        <v>412</v>
      </c>
      <c r="H4610" t="s">
        <v>58</v>
      </c>
      <c r="K4610">
        <v>45.88</v>
      </c>
      <c r="L4610" s="7">
        <v>7955312120</v>
      </c>
      <c r="M4610" t="s">
        <v>458</v>
      </c>
    </row>
    <row r="4611" spans="1:13" x14ac:dyDescent="0.25">
      <c r="A4611" t="s">
        <v>702</v>
      </c>
      <c r="B4611" t="s">
        <v>474</v>
      </c>
      <c r="C4611" t="s">
        <v>226</v>
      </c>
      <c r="D4611" t="s">
        <v>570</v>
      </c>
      <c r="E4611" t="s">
        <v>270</v>
      </c>
      <c r="F4611" t="s">
        <v>57</v>
      </c>
      <c r="G4611" s="8" t="s">
        <v>412</v>
      </c>
      <c r="H4611" t="s">
        <v>58</v>
      </c>
      <c r="K4611">
        <v>28.3</v>
      </c>
      <c r="L4611" s="7">
        <v>186808058</v>
      </c>
      <c r="M4611" t="s">
        <v>458</v>
      </c>
    </row>
    <row r="4612" spans="1:13" x14ac:dyDescent="0.25">
      <c r="A4612" t="s">
        <v>703</v>
      </c>
      <c r="B4612" t="s">
        <v>475</v>
      </c>
      <c r="C4612" t="s">
        <v>236</v>
      </c>
      <c r="D4612" t="s">
        <v>628</v>
      </c>
      <c r="E4612" t="s">
        <v>270</v>
      </c>
      <c r="F4612" t="s">
        <v>57</v>
      </c>
      <c r="G4612" s="8" t="s">
        <v>412</v>
      </c>
      <c r="H4612" t="s">
        <v>58</v>
      </c>
      <c r="K4612">
        <v>50.77</v>
      </c>
      <c r="L4612" s="7">
        <v>33391986272</v>
      </c>
      <c r="M4612" t="s">
        <v>458</v>
      </c>
    </row>
    <row r="4613" spans="1:13" x14ac:dyDescent="0.25">
      <c r="A4613" t="s">
        <v>704</v>
      </c>
      <c r="B4613" t="s">
        <v>475</v>
      </c>
      <c r="C4613" t="s">
        <v>236</v>
      </c>
      <c r="D4613" t="s">
        <v>629</v>
      </c>
      <c r="E4613" t="s">
        <v>270</v>
      </c>
      <c r="F4613" t="s">
        <v>57</v>
      </c>
      <c r="G4613" s="8" t="s">
        <v>412</v>
      </c>
      <c r="H4613" t="s">
        <v>58</v>
      </c>
      <c r="K4613">
        <v>62.36</v>
      </c>
      <c r="L4613" s="7">
        <v>28433897982</v>
      </c>
      <c r="M4613" t="s">
        <v>458</v>
      </c>
    </row>
    <row r="4614" spans="1:13" x14ac:dyDescent="0.25">
      <c r="A4614" t="s">
        <v>705</v>
      </c>
      <c r="B4614" t="s">
        <v>475</v>
      </c>
      <c r="C4614" t="s">
        <v>236</v>
      </c>
      <c r="D4614" t="s">
        <v>630</v>
      </c>
      <c r="E4614" t="s">
        <v>270</v>
      </c>
      <c r="F4614" t="s">
        <v>57</v>
      </c>
      <c r="G4614" s="8" t="s">
        <v>412</v>
      </c>
      <c r="H4614" t="s">
        <v>58</v>
      </c>
      <c r="K4614">
        <v>43.97</v>
      </c>
      <c r="L4614" s="7">
        <v>41655996484</v>
      </c>
      <c r="M4614" t="s">
        <v>458</v>
      </c>
    </row>
    <row r="4615" spans="1:13" x14ac:dyDescent="0.25">
      <c r="A4615" t="s">
        <v>706</v>
      </c>
      <c r="B4615" t="s">
        <v>475</v>
      </c>
      <c r="C4615" t="s">
        <v>236</v>
      </c>
      <c r="D4615" t="s">
        <v>631</v>
      </c>
      <c r="E4615" t="s">
        <v>270</v>
      </c>
      <c r="F4615" t="s">
        <v>57</v>
      </c>
      <c r="G4615" s="8" t="s">
        <v>412</v>
      </c>
      <c r="H4615" t="s">
        <v>58</v>
      </c>
      <c r="K4615">
        <v>100</v>
      </c>
      <c r="L4615" s="7">
        <v>17683096128</v>
      </c>
      <c r="M4615" t="s">
        <v>458</v>
      </c>
    </row>
    <row r="4616" spans="1:13" x14ac:dyDescent="0.25">
      <c r="A4616" t="s">
        <v>707</v>
      </c>
      <c r="B4616" t="s">
        <v>475</v>
      </c>
      <c r="C4616" t="s">
        <v>236</v>
      </c>
      <c r="D4616" t="s">
        <v>632</v>
      </c>
      <c r="E4616" t="s">
        <v>269</v>
      </c>
      <c r="F4616" t="s">
        <v>57</v>
      </c>
      <c r="G4616" s="8" t="s">
        <v>412</v>
      </c>
      <c r="H4616" t="s">
        <v>58</v>
      </c>
      <c r="K4616">
        <v>54.29</v>
      </c>
      <c r="L4616" s="7">
        <v>38791266538</v>
      </c>
      <c r="M4616" t="s">
        <v>458</v>
      </c>
    </row>
    <row r="4617" spans="1:13" x14ac:dyDescent="0.25">
      <c r="A4617" t="s">
        <v>708</v>
      </c>
      <c r="B4617" t="s">
        <v>476</v>
      </c>
      <c r="C4617" t="s">
        <v>237</v>
      </c>
      <c r="D4617" t="s">
        <v>242</v>
      </c>
      <c r="E4617" t="s">
        <v>270</v>
      </c>
      <c r="F4617" t="s">
        <v>57</v>
      </c>
      <c r="G4617" s="8" t="s">
        <v>412</v>
      </c>
      <c r="H4617" t="s">
        <v>58</v>
      </c>
      <c r="K4617">
        <v>26.65</v>
      </c>
      <c r="L4617" s="7">
        <v>77422761</v>
      </c>
      <c r="M4617" t="s">
        <v>458</v>
      </c>
    </row>
    <row r="4618" spans="1:13" x14ac:dyDescent="0.25">
      <c r="A4618" t="s">
        <v>709</v>
      </c>
      <c r="B4618" t="s">
        <v>476</v>
      </c>
      <c r="C4618" t="s">
        <v>237</v>
      </c>
      <c r="D4618" t="s">
        <v>228</v>
      </c>
      <c r="E4618" t="s">
        <v>270</v>
      </c>
      <c r="F4618" t="s">
        <v>57</v>
      </c>
      <c r="G4618" s="8" t="s">
        <v>412</v>
      </c>
      <c r="H4618" t="s">
        <v>58</v>
      </c>
      <c r="K4618">
        <v>0</v>
      </c>
      <c r="L4618" s="7">
        <v>2672173342</v>
      </c>
      <c r="M4618" t="s">
        <v>458</v>
      </c>
    </row>
    <row r="4619" spans="1:13" x14ac:dyDescent="0.25">
      <c r="A4619" t="s">
        <v>710</v>
      </c>
      <c r="B4619" t="s">
        <v>476</v>
      </c>
      <c r="C4619" t="s">
        <v>237</v>
      </c>
      <c r="D4619" t="s">
        <v>464</v>
      </c>
      <c r="E4619" t="s">
        <v>270</v>
      </c>
      <c r="F4619" t="s">
        <v>57</v>
      </c>
      <c r="G4619" s="8" t="s">
        <v>412</v>
      </c>
      <c r="H4619" t="s">
        <v>58</v>
      </c>
      <c r="K4619">
        <v>58.08</v>
      </c>
      <c r="L4619" s="7">
        <v>1120256617</v>
      </c>
      <c r="M4619" t="s">
        <v>458</v>
      </c>
    </row>
    <row r="4620" spans="1:13" x14ac:dyDescent="0.25">
      <c r="A4620" t="s">
        <v>711</v>
      </c>
      <c r="B4620" t="s">
        <v>476</v>
      </c>
      <c r="C4620" t="s">
        <v>237</v>
      </c>
      <c r="D4620" t="s">
        <v>238</v>
      </c>
      <c r="E4620" t="s">
        <v>270</v>
      </c>
      <c r="F4620" t="s">
        <v>57</v>
      </c>
      <c r="G4620" s="8" t="s">
        <v>412</v>
      </c>
      <c r="H4620" t="s">
        <v>58</v>
      </c>
      <c r="K4620">
        <v>0</v>
      </c>
      <c r="L4620" s="7">
        <v>858542993</v>
      </c>
      <c r="M4620" t="s">
        <v>458</v>
      </c>
    </row>
    <row r="4621" spans="1:13" x14ac:dyDescent="0.25">
      <c r="A4621" t="s">
        <v>712</v>
      </c>
      <c r="B4621" t="s">
        <v>476</v>
      </c>
      <c r="C4621" t="s">
        <v>237</v>
      </c>
      <c r="D4621" t="s">
        <v>239</v>
      </c>
      <c r="E4621" t="s">
        <v>270</v>
      </c>
      <c r="F4621" t="s">
        <v>57</v>
      </c>
      <c r="G4621" s="8" t="s">
        <v>412</v>
      </c>
      <c r="H4621" t="s">
        <v>58</v>
      </c>
      <c r="K4621">
        <v>46.09</v>
      </c>
      <c r="L4621" s="7">
        <v>857579764</v>
      </c>
      <c r="M4621" t="s">
        <v>458</v>
      </c>
    </row>
    <row r="4622" spans="1:13" x14ac:dyDescent="0.25">
      <c r="A4622" t="s">
        <v>713</v>
      </c>
      <c r="B4622" t="s">
        <v>476</v>
      </c>
      <c r="C4622" t="s">
        <v>237</v>
      </c>
      <c r="D4622" t="s">
        <v>240</v>
      </c>
      <c r="E4622" t="s">
        <v>270</v>
      </c>
      <c r="F4622" t="s">
        <v>57</v>
      </c>
      <c r="G4622" s="8" t="s">
        <v>412</v>
      </c>
      <c r="H4622" t="s">
        <v>58</v>
      </c>
      <c r="K4622">
        <v>35.19</v>
      </c>
      <c r="L4622" s="7">
        <v>93471759</v>
      </c>
      <c r="M4622" t="s">
        <v>458</v>
      </c>
    </row>
    <row r="4623" spans="1:13" x14ac:dyDescent="0.25">
      <c r="A4623" t="s">
        <v>714</v>
      </c>
      <c r="B4623" t="s">
        <v>476</v>
      </c>
      <c r="C4623" t="s">
        <v>237</v>
      </c>
      <c r="D4623" t="s">
        <v>241</v>
      </c>
      <c r="E4623" t="s">
        <v>270</v>
      </c>
      <c r="F4623" t="s">
        <v>57</v>
      </c>
      <c r="G4623" s="8" t="s">
        <v>412</v>
      </c>
      <c r="H4623" t="s">
        <v>58</v>
      </c>
      <c r="K4623">
        <v>18.75</v>
      </c>
      <c r="L4623" s="7">
        <v>53446428</v>
      </c>
      <c r="M4623" t="s">
        <v>458</v>
      </c>
    </row>
    <row r="4624" spans="1:13" x14ac:dyDescent="0.25">
      <c r="A4624" t="s">
        <v>715</v>
      </c>
      <c r="B4624" t="s">
        <v>477</v>
      </c>
      <c r="C4624" t="s">
        <v>243</v>
      </c>
      <c r="D4624" t="s">
        <v>378</v>
      </c>
      <c r="E4624" t="s">
        <v>270</v>
      </c>
      <c r="F4624" t="s">
        <v>57</v>
      </c>
      <c r="G4624" s="8" t="s">
        <v>412</v>
      </c>
      <c r="H4624" t="s">
        <v>58</v>
      </c>
      <c r="K4624">
        <v>0.14000000000000001</v>
      </c>
      <c r="L4624" s="7">
        <v>3795039921</v>
      </c>
      <c r="M4624" t="s">
        <v>458</v>
      </c>
    </row>
    <row r="4625" spans="1:13" x14ac:dyDescent="0.25">
      <c r="A4625" t="s">
        <v>716</v>
      </c>
      <c r="B4625" t="s">
        <v>477</v>
      </c>
      <c r="C4625" t="s">
        <v>243</v>
      </c>
      <c r="D4625" t="s">
        <v>360</v>
      </c>
      <c r="E4625" t="s">
        <v>270</v>
      </c>
      <c r="F4625" t="s">
        <v>57</v>
      </c>
      <c r="G4625" s="8" t="s">
        <v>412</v>
      </c>
      <c r="H4625" t="s">
        <v>58</v>
      </c>
      <c r="K4625">
        <v>0</v>
      </c>
      <c r="L4625" s="7">
        <v>4697527012</v>
      </c>
      <c r="M4625" t="s">
        <v>458</v>
      </c>
    </row>
    <row r="4626" spans="1:13" x14ac:dyDescent="0.25">
      <c r="A4626" t="s">
        <v>717</v>
      </c>
      <c r="B4626" t="s">
        <v>477</v>
      </c>
      <c r="C4626" t="s">
        <v>243</v>
      </c>
      <c r="D4626" t="s">
        <v>581</v>
      </c>
      <c r="E4626" t="s">
        <v>270</v>
      </c>
      <c r="F4626" t="s">
        <v>57</v>
      </c>
      <c r="G4626" s="8" t="s">
        <v>412</v>
      </c>
      <c r="H4626" t="s">
        <v>58</v>
      </c>
      <c r="K4626">
        <v>0</v>
      </c>
      <c r="L4626" s="7">
        <v>89940181951</v>
      </c>
      <c r="M4626" t="s">
        <v>458</v>
      </c>
    </row>
    <row r="4627" spans="1:13" x14ac:dyDescent="0.25">
      <c r="A4627" t="s">
        <v>718</v>
      </c>
      <c r="B4627" t="s">
        <v>246</v>
      </c>
      <c r="C4627" t="s">
        <v>246</v>
      </c>
      <c r="D4627" t="s">
        <v>203</v>
      </c>
      <c r="E4627" t="s">
        <v>269</v>
      </c>
      <c r="F4627" t="s">
        <v>57</v>
      </c>
      <c r="G4627" s="8" t="s">
        <v>412</v>
      </c>
      <c r="H4627" t="s">
        <v>58</v>
      </c>
      <c r="K4627">
        <v>44.3</v>
      </c>
      <c r="L4627" s="7">
        <v>42773601120</v>
      </c>
      <c r="M4627" t="s">
        <v>458</v>
      </c>
    </row>
    <row r="4628" spans="1:13" x14ac:dyDescent="0.25">
      <c r="A4628" t="s">
        <v>719</v>
      </c>
      <c r="B4628" t="s">
        <v>478</v>
      </c>
      <c r="C4628" t="s">
        <v>244</v>
      </c>
      <c r="D4628" t="s">
        <v>245</v>
      </c>
      <c r="E4628" t="s">
        <v>269</v>
      </c>
      <c r="F4628" t="s">
        <v>57</v>
      </c>
      <c r="G4628" s="8" t="s">
        <v>412</v>
      </c>
      <c r="H4628" t="s">
        <v>58</v>
      </c>
      <c r="K4628">
        <v>48.41</v>
      </c>
      <c r="L4628" s="7">
        <v>69558139000</v>
      </c>
      <c r="M4628" t="s">
        <v>458</v>
      </c>
    </row>
    <row r="4629" spans="1:13" x14ac:dyDescent="0.25">
      <c r="A4629" t="s">
        <v>720</v>
      </c>
      <c r="B4629" t="s">
        <v>478</v>
      </c>
      <c r="C4629" t="s">
        <v>244</v>
      </c>
      <c r="D4629" t="s">
        <v>460</v>
      </c>
      <c r="E4629" t="s">
        <v>269</v>
      </c>
      <c r="F4629" t="s">
        <v>57</v>
      </c>
      <c r="G4629" s="8" t="s">
        <v>412</v>
      </c>
      <c r="H4629" t="s">
        <v>58</v>
      </c>
      <c r="K4629">
        <v>90.3</v>
      </c>
      <c r="L4629" s="7">
        <v>40918920000</v>
      </c>
      <c r="M4629" t="s">
        <v>458</v>
      </c>
    </row>
    <row r="4630" spans="1:13" x14ac:dyDescent="0.25">
      <c r="A4630" t="s">
        <v>721</v>
      </c>
      <c r="B4630" t="s">
        <v>479</v>
      </c>
      <c r="C4630" t="s">
        <v>247</v>
      </c>
      <c r="D4630" t="s">
        <v>203</v>
      </c>
      <c r="E4630" t="s">
        <v>269</v>
      </c>
      <c r="F4630" t="s">
        <v>57</v>
      </c>
      <c r="G4630" s="8" t="s">
        <v>412</v>
      </c>
      <c r="H4630" t="s">
        <v>58</v>
      </c>
      <c r="K4630">
        <v>50.97</v>
      </c>
      <c r="L4630" s="7">
        <v>20401799000</v>
      </c>
      <c r="M4630" t="s">
        <v>458</v>
      </c>
    </row>
    <row r="4631" spans="1:13" x14ac:dyDescent="0.25">
      <c r="A4631" t="s">
        <v>722</v>
      </c>
      <c r="B4631" t="s">
        <v>480</v>
      </c>
      <c r="C4631" t="s">
        <v>268</v>
      </c>
      <c r="D4631" t="s">
        <v>203</v>
      </c>
      <c r="E4631" t="s">
        <v>269</v>
      </c>
      <c r="F4631" t="s">
        <v>57</v>
      </c>
      <c r="G4631" s="8" t="s">
        <v>412</v>
      </c>
      <c r="H4631" t="s">
        <v>58</v>
      </c>
      <c r="K4631">
        <v>58.99</v>
      </c>
      <c r="L4631" s="7">
        <v>14029578005</v>
      </c>
      <c r="M4631" t="s">
        <v>458</v>
      </c>
    </row>
    <row r="4632" spans="1:13" x14ac:dyDescent="0.25">
      <c r="A4632" t="s">
        <v>723</v>
      </c>
      <c r="B4632" t="s">
        <v>481</v>
      </c>
      <c r="C4632" t="s">
        <v>248</v>
      </c>
      <c r="D4632" t="s">
        <v>203</v>
      </c>
      <c r="E4632" t="s">
        <v>269</v>
      </c>
      <c r="F4632" t="s">
        <v>57</v>
      </c>
      <c r="G4632" s="8" t="s">
        <v>412</v>
      </c>
      <c r="H4632" t="s">
        <v>58</v>
      </c>
      <c r="K4632">
        <v>68.099999999999994</v>
      </c>
      <c r="L4632" s="7">
        <v>24360197000</v>
      </c>
      <c r="M4632" t="s">
        <v>458</v>
      </c>
    </row>
    <row r="4633" spans="1:13" x14ac:dyDescent="0.25">
      <c r="A4633" t="s">
        <v>724</v>
      </c>
      <c r="B4633" t="s">
        <v>482</v>
      </c>
      <c r="C4633" t="s">
        <v>249</v>
      </c>
      <c r="D4633" t="s">
        <v>203</v>
      </c>
      <c r="E4633" t="s">
        <v>269</v>
      </c>
      <c r="F4633" t="s">
        <v>57</v>
      </c>
      <c r="G4633" s="8" t="s">
        <v>412</v>
      </c>
      <c r="H4633" t="s">
        <v>58</v>
      </c>
      <c r="K4633">
        <v>36.6</v>
      </c>
      <c r="L4633" s="7">
        <v>91622025169</v>
      </c>
      <c r="M4633" t="s">
        <v>458</v>
      </c>
    </row>
    <row r="4634" spans="1:13" x14ac:dyDescent="0.25">
      <c r="A4634" t="s">
        <v>725</v>
      </c>
      <c r="B4634" t="s">
        <v>330</v>
      </c>
      <c r="C4634" t="s">
        <v>250</v>
      </c>
      <c r="D4634" t="s">
        <v>252</v>
      </c>
      <c r="E4634" t="s">
        <v>270</v>
      </c>
      <c r="F4634" t="s">
        <v>57</v>
      </c>
      <c r="G4634" s="8" t="s">
        <v>412</v>
      </c>
      <c r="H4634" t="s">
        <v>58</v>
      </c>
      <c r="K4634">
        <v>6.12</v>
      </c>
      <c r="L4634" s="7">
        <v>10772268571</v>
      </c>
      <c r="M4634" t="s">
        <v>458</v>
      </c>
    </row>
    <row r="4635" spans="1:13" x14ac:dyDescent="0.25">
      <c r="A4635" t="s">
        <v>726</v>
      </c>
      <c r="B4635" t="s">
        <v>330</v>
      </c>
      <c r="C4635" t="s">
        <v>250</v>
      </c>
      <c r="D4635" t="s">
        <v>253</v>
      </c>
      <c r="E4635" t="s">
        <v>270</v>
      </c>
      <c r="F4635" t="s">
        <v>57</v>
      </c>
      <c r="G4635" s="8" t="s">
        <v>412</v>
      </c>
      <c r="H4635" t="s">
        <v>58</v>
      </c>
      <c r="K4635">
        <v>16.2</v>
      </c>
      <c r="L4635" s="7">
        <v>3480752374</v>
      </c>
      <c r="M4635" t="s">
        <v>458</v>
      </c>
    </row>
    <row r="4636" spans="1:13" x14ac:dyDescent="0.25">
      <c r="A4636" t="s">
        <v>727</v>
      </c>
      <c r="B4636" t="s">
        <v>330</v>
      </c>
      <c r="C4636" t="s">
        <v>250</v>
      </c>
      <c r="D4636" t="s">
        <v>254</v>
      </c>
      <c r="E4636" t="s">
        <v>270</v>
      </c>
      <c r="F4636" t="s">
        <v>57</v>
      </c>
      <c r="G4636" s="8" t="s">
        <v>412</v>
      </c>
      <c r="H4636" t="s">
        <v>58</v>
      </c>
      <c r="K4636">
        <v>0</v>
      </c>
      <c r="L4636" s="7">
        <v>13604302435</v>
      </c>
      <c r="M4636" t="s">
        <v>458</v>
      </c>
    </row>
    <row r="4637" spans="1:13" x14ac:dyDescent="0.25">
      <c r="A4637" t="s">
        <v>728</v>
      </c>
      <c r="B4637" t="s">
        <v>330</v>
      </c>
      <c r="C4637" t="s">
        <v>250</v>
      </c>
      <c r="D4637" t="s">
        <v>633</v>
      </c>
      <c r="E4637" t="s">
        <v>269</v>
      </c>
      <c r="F4637" t="s">
        <v>57</v>
      </c>
      <c r="G4637" s="8" t="s">
        <v>412</v>
      </c>
      <c r="H4637" t="s">
        <v>58</v>
      </c>
      <c r="K4637">
        <v>25.02</v>
      </c>
      <c r="L4637" s="7">
        <v>1140113184125</v>
      </c>
      <c r="M4637" t="s">
        <v>458</v>
      </c>
    </row>
    <row r="4638" spans="1:13" x14ac:dyDescent="0.25">
      <c r="A4638" t="s">
        <v>729</v>
      </c>
      <c r="B4638" t="s">
        <v>330</v>
      </c>
      <c r="C4638" t="s">
        <v>250</v>
      </c>
      <c r="D4638" t="s">
        <v>634</v>
      </c>
      <c r="E4638" t="s">
        <v>269</v>
      </c>
      <c r="F4638" t="s">
        <v>57</v>
      </c>
      <c r="G4638" s="8" t="s">
        <v>412</v>
      </c>
      <c r="H4638" t="s">
        <v>58</v>
      </c>
      <c r="K4638">
        <v>29.18</v>
      </c>
      <c r="L4638" s="7">
        <v>237174933919</v>
      </c>
      <c r="M4638" t="s">
        <v>458</v>
      </c>
    </row>
    <row r="4639" spans="1:13" x14ac:dyDescent="0.25">
      <c r="A4639" t="s">
        <v>730</v>
      </c>
      <c r="B4639" t="s">
        <v>330</v>
      </c>
      <c r="C4639" t="s">
        <v>250</v>
      </c>
      <c r="D4639" t="s">
        <v>599</v>
      </c>
      <c r="E4639" t="s">
        <v>270</v>
      </c>
      <c r="F4639" t="s">
        <v>57</v>
      </c>
      <c r="G4639" s="8" t="s">
        <v>412</v>
      </c>
      <c r="H4639" t="s">
        <v>58</v>
      </c>
      <c r="K4639">
        <v>35.75</v>
      </c>
      <c r="L4639" s="7">
        <v>49186447</v>
      </c>
      <c r="M4639" t="s">
        <v>458</v>
      </c>
    </row>
    <row r="4640" spans="1:13" x14ac:dyDescent="0.25">
      <c r="A4640" t="s">
        <v>731</v>
      </c>
      <c r="B4640" t="s">
        <v>483</v>
      </c>
      <c r="C4640" t="s">
        <v>255</v>
      </c>
      <c r="D4640" t="s">
        <v>205</v>
      </c>
      <c r="E4640" t="s">
        <v>270</v>
      </c>
      <c r="F4640" t="s">
        <v>57</v>
      </c>
      <c r="G4640" s="8" t="s">
        <v>412</v>
      </c>
      <c r="H4640" t="s">
        <v>58</v>
      </c>
      <c r="K4640">
        <v>45.08</v>
      </c>
      <c r="L4640" s="7">
        <v>6917962126</v>
      </c>
      <c r="M4640" t="s">
        <v>458</v>
      </c>
    </row>
    <row r="4641" spans="1:13" x14ac:dyDescent="0.25">
      <c r="A4641" t="s">
        <v>732</v>
      </c>
      <c r="B4641" t="s">
        <v>483</v>
      </c>
      <c r="C4641" t="s">
        <v>255</v>
      </c>
      <c r="D4641" t="s">
        <v>203</v>
      </c>
      <c r="E4641" t="s">
        <v>269</v>
      </c>
      <c r="F4641" t="s">
        <v>57</v>
      </c>
      <c r="G4641" s="8" t="s">
        <v>412</v>
      </c>
      <c r="H4641" t="s">
        <v>58</v>
      </c>
      <c r="K4641">
        <v>48.21</v>
      </c>
      <c r="L4641" s="7">
        <v>2428869723</v>
      </c>
      <c r="M4641" t="s">
        <v>458</v>
      </c>
    </row>
    <row r="4642" spans="1:13" x14ac:dyDescent="0.25">
      <c r="A4642" t="s">
        <v>733</v>
      </c>
      <c r="B4642" t="s">
        <v>636</v>
      </c>
      <c r="C4642" t="s">
        <v>635</v>
      </c>
      <c r="D4642" t="s">
        <v>304</v>
      </c>
      <c r="E4642" t="s">
        <v>270</v>
      </c>
      <c r="F4642" t="s">
        <v>57</v>
      </c>
      <c r="G4642" s="8" t="s">
        <v>412</v>
      </c>
      <c r="H4642" t="s">
        <v>58</v>
      </c>
      <c r="K4642">
        <v>47.3</v>
      </c>
      <c r="L4642" s="7">
        <v>4565783313</v>
      </c>
      <c r="M4642" t="s">
        <v>458</v>
      </c>
    </row>
    <row r="4643" spans="1:13" x14ac:dyDescent="0.25">
      <c r="A4643" t="s">
        <v>734</v>
      </c>
      <c r="B4643" t="s">
        <v>636</v>
      </c>
      <c r="C4643" t="s">
        <v>635</v>
      </c>
      <c r="D4643" t="s">
        <v>303</v>
      </c>
      <c r="E4643" t="s">
        <v>270</v>
      </c>
      <c r="F4643" t="s">
        <v>57</v>
      </c>
      <c r="G4643" s="8" t="s">
        <v>412</v>
      </c>
      <c r="H4643" t="s">
        <v>58</v>
      </c>
      <c r="K4643">
        <v>67.599999999999994</v>
      </c>
      <c r="L4643" s="7">
        <v>3476303006</v>
      </c>
      <c r="M4643" t="s">
        <v>458</v>
      </c>
    </row>
    <row r="4644" spans="1:13" x14ac:dyDescent="0.25">
      <c r="A4644" t="s">
        <v>735</v>
      </c>
      <c r="B4644" t="s">
        <v>636</v>
      </c>
      <c r="C4644" t="s">
        <v>635</v>
      </c>
      <c r="D4644" t="s">
        <v>302</v>
      </c>
      <c r="E4644" t="s">
        <v>270</v>
      </c>
      <c r="F4644" t="s">
        <v>57</v>
      </c>
      <c r="G4644" s="8" t="s">
        <v>412</v>
      </c>
      <c r="H4644" t="s">
        <v>58</v>
      </c>
      <c r="K4644">
        <v>76.900000000000006</v>
      </c>
      <c r="L4644" s="7">
        <v>2100767205</v>
      </c>
      <c r="M4644" t="s">
        <v>458</v>
      </c>
    </row>
    <row r="4645" spans="1:13" x14ac:dyDescent="0.25">
      <c r="A4645" t="s">
        <v>736</v>
      </c>
      <c r="B4645" t="s">
        <v>636</v>
      </c>
      <c r="C4645" t="s">
        <v>635</v>
      </c>
      <c r="D4645" t="s">
        <v>205</v>
      </c>
      <c r="E4645" t="s">
        <v>270</v>
      </c>
      <c r="F4645" t="s">
        <v>57</v>
      </c>
      <c r="G4645" s="8" t="s">
        <v>412</v>
      </c>
      <c r="H4645" t="s">
        <v>58</v>
      </c>
      <c r="K4645">
        <v>28</v>
      </c>
      <c r="L4645" s="7">
        <v>20886055390</v>
      </c>
      <c r="M4645" t="s">
        <v>458</v>
      </c>
    </row>
    <row r="4646" spans="1:13" x14ac:dyDescent="0.25">
      <c r="A4646" t="s">
        <v>737</v>
      </c>
      <c r="B4646" t="s">
        <v>636</v>
      </c>
      <c r="C4646" t="s">
        <v>635</v>
      </c>
      <c r="D4646" t="s">
        <v>203</v>
      </c>
      <c r="E4646" t="s">
        <v>269</v>
      </c>
      <c r="F4646" t="s">
        <v>57</v>
      </c>
      <c r="G4646" s="8" t="s">
        <v>412</v>
      </c>
      <c r="H4646" t="s">
        <v>58</v>
      </c>
      <c r="K4646">
        <v>28</v>
      </c>
      <c r="L4646" s="7">
        <v>1256491994424</v>
      </c>
      <c r="M4646" t="s">
        <v>458</v>
      </c>
    </row>
    <row r="4647" spans="1:13" x14ac:dyDescent="0.25">
      <c r="A4647" t="s">
        <v>738</v>
      </c>
      <c r="B4647" t="s">
        <v>484</v>
      </c>
      <c r="C4647" t="s">
        <v>256</v>
      </c>
      <c r="D4647" t="s">
        <v>208</v>
      </c>
      <c r="E4647" t="s">
        <v>270</v>
      </c>
      <c r="F4647" t="s">
        <v>57</v>
      </c>
      <c r="G4647" s="8" t="s">
        <v>412</v>
      </c>
      <c r="H4647" t="s">
        <v>58</v>
      </c>
      <c r="K4647">
        <v>57.01</v>
      </c>
      <c r="L4647" s="7">
        <v>429346911</v>
      </c>
      <c r="M4647" t="s">
        <v>458</v>
      </c>
    </row>
    <row r="4648" spans="1:13" x14ac:dyDescent="0.25">
      <c r="A4648" t="s">
        <v>739</v>
      </c>
      <c r="B4648" t="s">
        <v>484</v>
      </c>
      <c r="C4648" t="s">
        <v>256</v>
      </c>
      <c r="D4648" t="s">
        <v>209</v>
      </c>
      <c r="E4648" t="s">
        <v>270</v>
      </c>
      <c r="F4648" t="s">
        <v>57</v>
      </c>
      <c r="G4648" s="8" t="s">
        <v>412</v>
      </c>
      <c r="H4648" t="s">
        <v>58</v>
      </c>
      <c r="K4648">
        <v>51.99</v>
      </c>
      <c r="L4648" s="7">
        <v>630379359</v>
      </c>
      <c r="M4648" t="s">
        <v>458</v>
      </c>
    </row>
    <row r="4649" spans="1:13" x14ac:dyDescent="0.25">
      <c r="A4649" t="s">
        <v>740</v>
      </c>
      <c r="B4649" t="s">
        <v>484</v>
      </c>
      <c r="C4649" t="s">
        <v>256</v>
      </c>
      <c r="D4649" t="s">
        <v>203</v>
      </c>
      <c r="E4649" t="s">
        <v>269</v>
      </c>
      <c r="F4649" t="s">
        <v>57</v>
      </c>
      <c r="G4649" s="8" t="s">
        <v>412</v>
      </c>
      <c r="H4649" t="s">
        <v>58</v>
      </c>
      <c r="K4649">
        <v>39.33</v>
      </c>
      <c r="L4649" s="7">
        <v>88224453830</v>
      </c>
      <c r="M4649" t="s">
        <v>458</v>
      </c>
    </row>
    <row r="4650" spans="1:13" x14ac:dyDescent="0.25">
      <c r="A4650" t="s">
        <v>741</v>
      </c>
      <c r="B4650" t="s">
        <v>485</v>
      </c>
      <c r="C4650" t="s">
        <v>257</v>
      </c>
      <c r="D4650" t="s">
        <v>258</v>
      </c>
      <c r="E4650" t="s">
        <v>270</v>
      </c>
      <c r="F4650" t="s">
        <v>57</v>
      </c>
      <c r="G4650" s="8" t="s">
        <v>412</v>
      </c>
      <c r="H4650" t="s">
        <v>58</v>
      </c>
      <c r="K4650">
        <v>0</v>
      </c>
      <c r="L4650" s="7">
        <v>2398957441</v>
      </c>
      <c r="M4650" t="s">
        <v>458</v>
      </c>
    </row>
    <row r="4651" spans="1:13" x14ac:dyDescent="0.25">
      <c r="A4651" t="s">
        <v>742</v>
      </c>
      <c r="B4651" t="s">
        <v>485</v>
      </c>
      <c r="C4651" t="s">
        <v>257</v>
      </c>
      <c r="D4651" t="s">
        <v>259</v>
      </c>
      <c r="E4651" t="s">
        <v>270</v>
      </c>
      <c r="F4651" t="s">
        <v>57</v>
      </c>
      <c r="G4651" s="8" t="s">
        <v>412</v>
      </c>
      <c r="H4651" t="s">
        <v>58</v>
      </c>
      <c r="K4651">
        <v>49.04</v>
      </c>
      <c r="L4651" s="7">
        <v>87556207</v>
      </c>
      <c r="M4651" t="s">
        <v>458</v>
      </c>
    </row>
    <row r="4652" spans="1:13" x14ac:dyDescent="0.25">
      <c r="A4652" t="s">
        <v>743</v>
      </c>
      <c r="B4652" t="s">
        <v>485</v>
      </c>
      <c r="C4652" t="s">
        <v>257</v>
      </c>
      <c r="D4652" t="s">
        <v>260</v>
      </c>
      <c r="E4652" t="s">
        <v>270</v>
      </c>
      <c r="F4652" t="s">
        <v>57</v>
      </c>
      <c r="G4652" s="8" t="s">
        <v>412</v>
      </c>
      <c r="H4652" t="s">
        <v>58</v>
      </c>
      <c r="K4652">
        <v>33.35</v>
      </c>
      <c r="L4652" s="7">
        <v>145097351</v>
      </c>
      <c r="M4652" t="s">
        <v>458</v>
      </c>
    </row>
    <row r="4653" spans="1:13" x14ac:dyDescent="0.25">
      <c r="A4653" t="s">
        <v>744</v>
      </c>
      <c r="B4653" t="s">
        <v>485</v>
      </c>
      <c r="C4653" t="s">
        <v>257</v>
      </c>
      <c r="D4653" t="s">
        <v>261</v>
      </c>
      <c r="E4653" t="s">
        <v>270</v>
      </c>
      <c r="F4653" t="s">
        <v>57</v>
      </c>
      <c r="G4653" s="8" t="s">
        <v>412</v>
      </c>
      <c r="H4653" t="s">
        <v>58</v>
      </c>
      <c r="K4653">
        <v>12.77</v>
      </c>
      <c r="L4653" s="7">
        <v>88988160</v>
      </c>
      <c r="M4653" t="s">
        <v>458</v>
      </c>
    </row>
    <row r="4654" spans="1:13" x14ac:dyDescent="0.25">
      <c r="A4654" t="s">
        <v>745</v>
      </c>
      <c r="B4654" t="s">
        <v>486</v>
      </c>
      <c r="C4654" t="s">
        <v>262</v>
      </c>
      <c r="D4654" t="s">
        <v>263</v>
      </c>
      <c r="E4654" t="s">
        <v>270</v>
      </c>
      <c r="F4654" t="s">
        <v>57</v>
      </c>
      <c r="G4654" s="8" t="s">
        <v>412</v>
      </c>
      <c r="H4654" t="s">
        <v>58</v>
      </c>
      <c r="K4654">
        <v>52.9</v>
      </c>
      <c r="L4654" s="7">
        <v>27282552000</v>
      </c>
      <c r="M4654" t="s">
        <v>458</v>
      </c>
    </row>
    <row r="4655" spans="1:13" x14ac:dyDescent="0.25">
      <c r="A4655" t="s">
        <v>746</v>
      </c>
      <c r="B4655" t="s">
        <v>486</v>
      </c>
      <c r="C4655" t="s">
        <v>262</v>
      </c>
      <c r="D4655" t="s">
        <v>264</v>
      </c>
      <c r="E4655" t="s">
        <v>270</v>
      </c>
      <c r="F4655" t="s">
        <v>57</v>
      </c>
      <c r="G4655" s="8" t="s">
        <v>412</v>
      </c>
      <c r="H4655" t="s">
        <v>58</v>
      </c>
      <c r="K4655">
        <v>32</v>
      </c>
      <c r="L4655" s="7">
        <v>5427913000</v>
      </c>
      <c r="M4655" t="s">
        <v>458</v>
      </c>
    </row>
    <row r="4656" spans="1:13" x14ac:dyDescent="0.25">
      <c r="A4656" t="s">
        <v>747</v>
      </c>
      <c r="B4656" t="s">
        <v>486</v>
      </c>
      <c r="C4656" t="s">
        <v>262</v>
      </c>
      <c r="D4656" t="s">
        <v>265</v>
      </c>
      <c r="E4656" t="s">
        <v>270</v>
      </c>
      <c r="F4656" t="s">
        <v>57</v>
      </c>
      <c r="G4656" s="8" t="s">
        <v>412</v>
      </c>
      <c r="H4656" t="s">
        <v>58</v>
      </c>
      <c r="K4656">
        <v>75.400000000000006</v>
      </c>
      <c r="L4656" s="7">
        <v>950652000</v>
      </c>
      <c r="M4656" t="s">
        <v>458</v>
      </c>
    </row>
    <row r="4657" spans="1:13" x14ac:dyDescent="0.25">
      <c r="A4657" t="s">
        <v>748</v>
      </c>
      <c r="B4657" t="s">
        <v>486</v>
      </c>
      <c r="C4657" t="s">
        <v>262</v>
      </c>
      <c r="D4657" t="s">
        <v>203</v>
      </c>
      <c r="E4657" t="s">
        <v>269</v>
      </c>
      <c r="F4657" t="s">
        <v>57</v>
      </c>
      <c r="G4657" s="8" t="s">
        <v>412</v>
      </c>
      <c r="H4657" t="s">
        <v>58</v>
      </c>
      <c r="K4657">
        <v>27.2</v>
      </c>
      <c r="L4657" s="7">
        <v>134097058000</v>
      </c>
      <c r="M4657" t="s">
        <v>458</v>
      </c>
    </row>
    <row r="4658" spans="1:13" x14ac:dyDescent="0.25">
      <c r="A4658" t="s">
        <v>749</v>
      </c>
      <c r="B4658" t="s">
        <v>332</v>
      </c>
      <c r="C4658" t="s">
        <v>266</v>
      </c>
      <c r="D4658" t="s">
        <v>267</v>
      </c>
      <c r="E4658" t="s">
        <v>270</v>
      </c>
      <c r="F4658" t="s">
        <v>57</v>
      </c>
      <c r="G4658" s="8" t="s">
        <v>412</v>
      </c>
      <c r="H4658" t="s">
        <v>58</v>
      </c>
      <c r="K4658">
        <v>63</v>
      </c>
      <c r="L4658" s="7">
        <v>2421364394</v>
      </c>
      <c r="M4658" t="s">
        <v>458</v>
      </c>
    </row>
    <row r="4659" spans="1:13" x14ac:dyDescent="0.25">
      <c r="A4659" t="s">
        <v>750</v>
      </c>
      <c r="B4659" t="s">
        <v>332</v>
      </c>
      <c r="C4659" t="s">
        <v>266</v>
      </c>
      <c r="D4659" t="s">
        <v>590</v>
      </c>
      <c r="E4659" t="s">
        <v>270</v>
      </c>
      <c r="F4659" t="s">
        <v>57</v>
      </c>
      <c r="G4659" s="8" t="s">
        <v>412</v>
      </c>
      <c r="H4659" t="s">
        <v>58</v>
      </c>
      <c r="K4659">
        <v>63</v>
      </c>
      <c r="L4659" s="7">
        <v>1946905414</v>
      </c>
      <c r="M4659" t="s">
        <v>458</v>
      </c>
    </row>
    <row r="4660" spans="1:13" x14ac:dyDescent="0.25">
      <c r="A4660" t="s">
        <v>751</v>
      </c>
      <c r="B4660" t="s">
        <v>332</v>
      </c>
      <c r="C4660" t="s">
        <v>266</v>
      </c>
      <c r="D4660" t="s">
        <v>582</v>
      </c>
      <c r="E4660" t="s">
        <v>270</v>
      </c>
      <c r="F4660" t="s">
        <v>57</v>
      </c>
      <c r="G4660" s="8" t="s">
        <v>412</v>
      </c>
      <c r="H4660" t="s">
        <v>58</v>
      </c>
      <c r="K4660">
        <v>39</v>
      </c>
      <c r="L4660" s="7">
        <v>102527329</v>
      </c>
      <c r="M4660" t="s">
        <v>458</v>
      </c>
    </row>
    <row r="4661" spans="1:13" x14ac:dyDescent="0.25">
      <c r="A4661" t="s">
        <v>752</v>
      </c>
      <c r="B4661" t="s">
        <v>332</v>
      </c>
      <c r="C4661" t="s">
        <v>266</v>
      </c>
      <c r="D4661" t="s">
        <v>203</v>
      </c>
      <c r="E4661" t="s">
        <v>269</v>
      </c>
      <c r="F4661" t="s">
        <v>57</v>
      </c>
      <c r="G4661" s="8" t="s">
        <v>412</v>
      </c>
      <c r="H4661" t="s">
        <v>58</v>
      </c>
      <c r="K4661">
        <v>44</v>
      </c>
      <c r="L4661" s="7">
        <v>260926476812</v>
      </c>
      <c r="M4661" t="s">
        <v>458</v>
      </c>
    </row>
    <row r="4662" spans="1:13" x14ac:dyDescent="0.25">
      <c r="A4662" t="s">
        <v>753</v>
      </c>
      <c r="B4662" t="s">
        <v>487</v>
      </c>
      <c r="C4662" t="s">
        <v>207</v>
      </c>
      <c r="D4662" t="s">
        <v>208</v>
      </c>
      <c r="E4662" t="s">
        <v>270</v>
      </c>
      <c r="F4662" t="s">
        <v>57</v>
      </c>
      <c r="G4662" s="8" t="s">
        <v>412</v>
      </c>
      <c r="H4662" t="s">
        <v>58</v>
      </c>
      <c r="K4662">
        <v>46.71</v>
      </c>
      <c r="L4662" s="7">
        <v>2389556713</v>
      </c>
      <c r="M4662" t="s">
        <v>458</v>
      </c>
    </row>
    <row r="4663" spans="1:13" x14ac:dyDescent="0.25">
      <c r="A4663" t="s">
        <v>754</v>
      </c>
      <c r="B4663" t="s">
        <v>487</v>
      </c>
      <c r="C4663" t="s">
        <v>207</v>
      </c>
      <c r="D4663" t="s">
        <v>209</v>
      </c>
      <c r="E4663" t="s">
        <v>270</v>
      </c>
      <c r="F4663" t="s">
        <v>57</v>
      </c>
      <c r="G4663" s="8" t="s">
        <v>412</v>
      </c>
      <c r="H4663" t="s">
        <v>58</v>
      </c>
      <c r="K4663">
        <v>33.17</v>
      </c>
      <c r="L4663" s="7">
        <v>5701620841</v>
      </c>
      <c r="M4663" t="s">
        <v>458</v>
      </c>
    </row>
    <row r="4664" spans="1:13" x14ac:dyDescent="0.25">
      <c r="A4664" t="s">
        <v>755</v>
      </c>
      <c r="B4664" t="s">
        <v>487</v>
      </c>
      <c r="C4664" t="s">
        <v>207</v>
      </c>
      <c r="D4664" t="s">
        <v>210</v>
      </c>
      <c r="E4664" t="s">
        <v>270</v>
      </c>
      <c r="F4664" t="s">
        <v>57</v>
      </c>
      <c r="G4664" s="8" t="s">
        <v>412</v>
      </c>
      <c r="H4664" t="s">
        <v>58</v>
      </c>
      <c r="K4664">
        <v>0</v>
      </c>
      <c r="L4664" s="7">
        <v>326696832</v>
      </c>
      <c r="M4664" t="s">
        <v>458</v>
      </c>
    </row>
    <row r="4665" spans="1:13" x14ac:dyDescent="0.25">
      <c r="A4665" t="s">
        <v>756</v>
      </c>
      <c r="B4665" t="s">
        <v>487</v>
      </c>
      <c r="C4665" t="s">
        <v>207</v>
      </c>
      <c r="D4665" t="s">
        <v>211</v>
      </c>
      <c r="E4665" t="s">
        <v>269</v>
      </c>
      <c r="F4665" t="s">
        <v>57</v>
      </c>
      <c r="G4665" s="8" t="s">
        <v>412</v>
      </c>
      <c r="H4665" t="s">
        <v>58</v>
      </c>
      <c r="K4665">
        <v>33.770000000000003</v>
      </c>
      <c r="L4665" s="7">
        <v>370042694916</v>
      </c>
      <c r="M4665" t="s">
        <v>458</v>
      </c>
    </row>
    <row r="4666" spans="1:13" x14ac:dyDescent="0.25">
      <c r="A4666" t="s">
        <v>757</v>
      </c>
      <c r="B4666" t="s">
        <v>487</v>
      </c>
      <c r="C4666" t="s">
        <v>207</v>
      </c>
      <c r="D4666" t="s">
        <v>385</v>
      </c>
      <c r="E4666" t="s">
        <v>270</v>
      </c>
      <c r="F4666" t="s">
        <v>57</v>
      </c>
      <c r="G4666" s="8" t="s">
        <v>412</v>
      </c>
      <c r="H4666" t="s">
        <v>58</v>
      </c>
      <c r="K4666">
        <v>28.9</v>
      </c>
      <c r="L4666" s="7">
        <v>777116048</v>
      </c>
      <c r="M4666" t="s">
        <v>458</v>
      </c>
    </row>
    <row r="4667" spans="1:13" x14ac:dyDescent="0.25">
      <c r="A4667" t="s">
        <v>659</v>
      </c>
      <c r="B4667" t="s">
        <v>468</v>
      </c>
      <c r="C4667" t="s">
        <v>0</v>
      </c>
      <c r="D4667" t="s">
        <v>200</v>
      </c>
      <c r="E4667" t="s">
        <v>270</v>
      </c>
      <c r="F4667" t="s">
        <v>59</v>
      </c>
      <c r="G4667" s="8" t="s">
        <v>411</v>
      </c>
      <c r="H4667" t="s">
        <v>60</v>
      </c>
      <c r="K4667">
        <v>15.8</v>
      </c>
      <c r="L4667" s="7">
        <v>50185283716</v>
      </c>
      <c r="M4667" t="s">
        <v>458</v>
      </c>
    </row>
    <row r="4668" spans="1:13" x14ac:dyDescent="0.25">
      <c r="A4668" t="s">
        <v>660</v>
      </c>
      <c r="B4668" t="s">
        <v>468</v>
      </c>
      <c r="C4668" t="s">
        <v>0</v>
      </c>
      <c r="D4668" t="s">
        <v>201</v>
      </c>
      <c r="E4668" t="s">
        <v>270</v>
      </c>
      <c r="F4668" t="s">
        <v>59</v>
      </c>
      <c r="G4668" s="8" t="s">
        <v>411</v>
      </c>
      <c r="H4668" t="s">
        <v>60</v>
      </c>
      <c r="K4668">
        <v>13.6</v>
      </c>
      <c r="L4668" s="7">
        <v>89599596613</v>
      </c>
      <c r="M4668" t="s">
        <v>458</v>
      </c>
    </row>
    <row r="4669" spans="1:13" x14ac:dyDescent="0.25">
      <c r="A4669" t="s">
        <v>661</v>
      </c>
      <c r="B4669" t="s">
        <v>468</v>
      </c>
      <c r="C4669" t="s">
        <v>0</v>
      </c>
      <c r="D4669" t="s">
        <v>202</v>
      </c>
      <c r="E4669" t="s">
        <v>270</v>
      </c>
      <c r="F4669" t="s">
        <v>59</v>
      </c>
      <c r="G4669" s="8" t="s">
        <v>411</v>
      </c>
      <c r="H4669" t="s">
        <v>60</v>
      </c>
      <c r="K4669">
        <v>9.6999999999999993</v>
      </c>
      <c r="L4669" s="7">
        <v>44497385600</v>
      </c>
      <c r="M4669" t="s">
        <v>458</v>
      </c>
    </row>
    <row r="4670" spans="1:13" x14ac:dyDescent="0.25">
      <c r="A4670" t="s">
        <v>662</v>
      </c>
      <c r="B4670" t="s">
        <v>468</v>
      </c>
      <c r="C4670" t="s">
        <v>0</v>
      </c>
      <c r="D4670" t="s">
        <v>308</v>
      </c>
      <c r="E4670" t="s">
        <v>270</v>
      </c>
      <c r="F4670" t="s">
        <v>59</v>
      </c>
      <c r="G4670" s="8" t="s">
        <v>411</v>
      </c>
      <c r="H4670" t="s">
        <v>60</v>
      </c>
      <c r="K4670">
        <v>0</v>
      </c>
      <c r="L4670" s="7">
        <v>891110221</v>
      </c>
      <c r="M4670" t="s">
        <v>458</v>
      </c>
    </row>
    <row r="4671" spans="1:13" x14ac:dyDescent="0.25">
      <c r="A4671" t="s">
        <v>758</v>
      </c>
      <c r="B4671" t="s">
        <v>468</v>
      </c>
      <c r="C4671" t="s">
        <v>0</v>
      </c>
      <c r="D4671" t="s">
        <v>1</v>
      </c>
      <c r="E4671" t="s">
        <v>270</v>
      </c>
      <c r="F4671" t="s">
        <v>59</v>
      </c>
      <c r="G4671" s="8" t="s">
        <v>411</v>
      </c>
      <c r="H4671" t="s">
        <v>60</v>
      </c>
      <c r="K4671">
        <v>0</v>
      </c>
      <c r="L4671" s="7">
        <v>33596222776</v>
      </c>
      <c r="M4671" t="s">
        <v>458</v>
      </c>
    </row>
    <row r="4672" spans="1:13" x14ac:dyDescent="0.25">
      <c r="A4672" t="s">
        <v>663</v>
      </c>
      <c r="B4672" t="s">
        <v>468</v>
      </c>
      <c r="C4672" t="s">
        <v>0</v>
      </c>
      <c r="D4672" t="s">
        <v>198</v>
      </c>
      <c r="E4672" t="s">
        <v>270</v>
      </c>
      <c r="F4672" t="s">
        <v>59</v>
      </c>
      <c r="G4672" s="8" t="s">
        <v>411</v>
      </c>
      <c r="H4672" t="s">
        <v>60</v>
      </c>
      <c r="K4672">
        <v>0</v>
      </c>
      <c r="L4672" s="7">
        <v>1360016630</v>
      </c>
      <c r="M4672" t="s">
        <v>458</v>
      </c>
    </row>
    <row r="4673" spans="1:13" x14ac:dyDescent="0.25">
      <c r="A4673" t="s">
        <v>664</v>
      </c>
      <c r="B4673" t="s">
        <v>468</v>
      </c>
      <c r="C4673" t="s">
        <v>0</v>
      </c>
      <c r="D4673" t="s">
        <v>199</v>
      </c>
      <c r="E4673" t="s">
        <v>269</v>
      </c>
      <c r="F4673" t="s">
        <v>59</v>
      </c>
      <c r="G4673" s="8" t="s">
        <v>411</v>
      </c>
      <c r="H4673" t="s">
        <v>60</v>
      </c>
      <c r="K4673">
        <v>12.3</v>
      </c>
      <c r="L4673" s="7">
        <v>195045422077</v>
      </c>
      <c r="M4673" t="s">
        <v>458</v>
      </c>
    </row>
    <row r="4674" spans="1:13" x14ac:dyDescent="0.25">
      <c r="A4674" t="s">
        <v>665</v>
      </c>
      <c r="B4674" t="s">
        <v>469</v>
      </c>
      <c r="C4674" t="s">
        <v>212</v>
      </c>
      <c r="D4674" t="s">
        <v>213</v>
      </c>
      <c r="E4674" t="s">
        <v>270</v>
      </c>
      <c r="F4674" t="s">
        <v>59</v>
      </c>
      <c r="G4674" s="8" t="s">
        <v>411</v>
      </c>
      <c r="H4674" t="s">
        <v>60</v>
      </c>
      <c r="K4674">
        <v>4.0999999999999996</v>
      </c>
      <c r="L4674" s="7">
        <v>1209774000</v>
      </c>
      <c r="M4674" t="s">
        <v>458</v>
      </c>
    </row>
    <row r="4675" spans="1:13" x14ac:dyDescent="0.25">
      <c r="A4675" t="s">
        <v>666</v>
      </c>
      <c r="B4675" t="s">
        <v>469</v>
      </c>
      <c r="C4675" t="s">
        <v>212</v>
      </c>
      <c r="D4675" t="s">
        <v>214</v>
      </c>
      <c r="E4675" t="s">
        <v>270</v>
      </c>
      <c r="F4675" t="s">
        <v>59</v>
      </c>
      <c r="G4675" s="8" t="s">
        <v>411</v>
      </c>
      <c r="H4675" t="s">
        <v>60</v>
      </c>
      <c r="K4675">
        <v>3.5</v>
      </c>
      <c r="L4675" s="7">
        <v>10185099000</v>
      </c>
      <c r="M4675" t="s">
        <v>458</v>
      </c>
    </row>
    <row r="4676" spans="1:13" x14ac:dyDescent="0.25">
      <c r="A4676" t="s">
        <v>667</v>
      </c>
      <c r="B4676" t="s">
        <v>469</v>
      </c>
      <c r="C4676" t="s">
        <v>212</v>
      </c>
      <c r="D4676" t="s">
        <v>370</v>
      </c>
      <c r="E4676" t="s">
        <v>270</v>
      </c>
      <c r="F4676" t="s">
        <v>59</v>
      </c>
      <c r="G4676" s="8" t="s">
        <v>411</v>
      </c>
      <c r="H4676" t="s">
        <v>60</v>
      </c>
      <c r="K4676">
        <v>17.600000000000001</v>
      </c>
      <c r="L4676" s="7">
        <v>7250762000</v>
      </c>
      <c r="M4676" t="s">
        <v>458</v>
      </c>
    </row>
    <row r="4677" spans="1:13" x14ac:dyDescent="0.25">
      <c r="A4677" t="s">
        <v>668</v>
      </c>
      <c r="B4677" t="s">
        <v>469</v>
      </c>
      <c r="C4677" t="s">
        <v>212</v>
      </c>
      <c r="D4677" t="s">
        <v>365</v>
      </c>
      <c r="E4677" t="s">
        <v>270</v>
      </c>
      <c r="F4677" t="s">
        <v>59</v>
      </c>
      <c r="G4677" s="8" t="s">
        <v>411</v>
      </c>
      <c r="H4677" t="s">
        <v>60</v>
      </c>
      <c r="K4677">
        <v>18.399999999999999</v>
      </c>
      <c r="L4677" s="7">
        <v>22153880000</v>
      </c>
      <c r="M4677" t="s">
        <v>458</v>
      </c>
    </row>
    <row r="4678" spans="1:13" x14ac:dyDescent="0.25">
      <c r="A4678" t="s">
        <v>669</v>
      </c>
      <c r="B4678" t="s">
        <v>469</v>
      </c>
      <c r="C4678" t="s">
        <v>212</v>
      </c>
      <c r="D4678" t="s">
        <v>364</v>
      </c>
      <c r="E4678" t="s">
        <v>270</v>
      </c>
      <c r="F4678" t="s">
        <v>59</v>
      </c>
      <c r="G4678" s="8" t="s">
        <v>411</v>
      </c>
      <c r="H4678" t="s">
        <v>60</v>
      </c>
      <c r="K4678">
        <v>16.7</v>
      </c>
      <c r="L4678" s="7">
        <v>31842258000</v>
      </c>
      <c r="M4678" t="s">
        <v>458</v>
      </c>
    </row>
    <row r="4679" spans="1:13" x14ac:dyDescent="0.25">
      <c r="A4679" t="s">
        <v>670</v>
      </c>
      <c r="B4679" t="s">
        <v>469</v>
      </c>
      <c r="C4679" t="s">
        <v>212</v>
      </c>
      <c r="D4679" t="s">
        <v>573</v>
      </c>
      <c r="E4679" t="s">
        <v>270</v>
      </c>
      <c r="F4679" s="8" t="s">
        <v>59</v>
      </c>
      <c r="G4679" s="8" t="s">
        <v>411</v>
      </c>
      <c r="H4679" t="s">
        <v>60</v>
      </c>
      <c r="K4679">
        <v>13.1</v>
      </c>
      <c r="L4679" s="7">
        <v>16763779000</v>
      </c>
      <c r="M4679" t="s">
        <v>458</v>
      </c>
    </row>
    <row r="4680" spans="1:13" x14ac:dyDescent="0.25">
      <c r="A4680" t="s">
        <v>671</v>
      </c>
      <c r="B4680" t="s">
        <v>469</v>
      </c>
      <c r="C4680" t="s">
        <v>212</v>
      </c>
      <c r="D4680" t="s">
        <v>362</v>
      </c>
      <c r="E4680" t="s">
        <v>270</v>
      </c>
      <c r="F4680" s="8" t="s">
        <v>59</v>
      </c>
      <c r="G4680" s="8" t="s">
        <v>411</v>
      </c>
      <c r="H4680" t="s">
        <v>60</v>
      </c>
      <c r="K4680">
        <v>0</v>
      </c>
      <c r="L4680" s="7">
        <v>58491556000</v>
      </c>
      <c r="M4680" t="s">
        <v>458</v>
      </c>
    </row>
    <row r="4681" spans="1:13" x14ac:dyDescent="0.25">
      <c r="A4681" t="s">
        <v>672</v>
      </c>
      <c r="B4681" t="s">
        <v>470</v>
      </c>
      <c r="C4681" t="s">
        <v>292</v>
      </c>
      <c r="D4681" t="s">
        <v>307</v>
      </c>
      <c r="E4681" t="s">
        <v>270</v>
      </c>
      <c r="F4681" s="8" t="s">
        <v>59</v>
      </c>
      <c r="G4681" s="8" t="s">
        <v>411</v>
      </c>
      <c r="H4681" t="s">
        <v>60</v>
      </c>
      <c r="K4681">
        <v>3.5</v>
      </c>
      <c r="L4681" s="7">
        <v>9764336905</v>
      </c>
      <c r="M4681" t="s">
        <v>458</v>
      </c>
    </row>
    <row r="4682" spans="1:13" x14ac:dyDescent="0.25">
      <c r="A4682" t="s">
        <v>673</v>
      </c>
      <c r="B4682" t="s">
        <v>470</v>
      </c>
      <c r="C4682" t="s">
        <v>292</v>
      </c>
      <c r="D4682" t="s">
        <v>206</v>
      </c>
      <c r="E4682" t="s">
        <v>270</v>
      </c>
      <c r="F4682" s="8" t="s">
        <v>59</v>
      </c>
      <c r="G4682" s="8" t="s">
        <v>411</v>
      </c>
      <c r="H4682" t="s">
        <v>60</v>
      </c>
      <c r="K4682">
        <v>0</v>
      </c>
      <c r="L4682" s="7">
        <v>5411649516</v>
      </c>
      <c r="M4682" t="s">
        <v>458</v>
      </c>
    </row>
    <row r="4683" spans="1:13" x14ac:dyDescent="0.25">
      <c r="A4683" t="s">
        <v>674</v>
      </c>
      <c r="B4683" t="s">
        <v>470</v>
      </c>
      <c r="C4683" t="s">
        <v>292</v>
      </c>
      <c r="D4683" t="s">
        <v>203</v>
      </c>
      <c r="E4683" t="s">
        <v>269</v>
      </c>
      <c r="F4683" s="8" t="s">
        <v>59</v>
      </c>
      <c r="G4683" s="8" t="s">
        <v>411</v>
      </c>
      <c r="H4683" t="s">
        <v>60</v>
      </c>
      <c r="K4683">
        <v>14.34</v>
      </c>
      <c r="L4683" s="7">
        <v>599483569520</v>
      </c>
      <c r="M4683" t="s">
        <v>458</v>
      </c>
    </row>
    <row r="4684" spans="1:13" x14ac:dyDescent="0.25">
      <c r="A4684" t="s">
        <v>675</v>
      </c>
      <c r="B4684" t="s">
        <v>470</v>
      </c>
      <c r="C4684" t="s">
        <v>292</v>
      </c>
      <c r="D4684" t="s">
        <v>306</v>
      </c>
      <c r="E4684" t="s">
        <v>270</v>
      </c>
      <c r="F4684" s="8" t="s">
        <v>59</v>
      </c>
      <c r="G4684" s="8" t="s">
        <v>411</v>
      </c>
      <c r="H4684" t="s">
        <v>60</v>
      </c>
      <c r="K4684">
        <v>5.0999999999999996</v>
      </c>
      <c r="L4684" s="7">
        <v>9122399685</v>
      </c>
      <c r="M4684" t="s">
        <v>458</v>
      </c>
    </row>
    <row r="4685" spans="1:13" x14ac:dyDescent="0.25">
      <c r="A4685" t="s">
        <v>676</v>
      </c>
      <c r="B4685" t="s">
        <v>331</v>
      </c>
      <c r="C4685" t="s">
        <v>215</v>
      </c>
      <c r="D4685" t="s">
        <v>251</v>
      </c>
      <c r="E4685" t="s">
        <v>269</v>
      </c>
      <c r="F4685" s="8" t="s">
        <v>59</v>
      </c>
      <c r="G4685" s="8" t="s">
        <v>411</v>
      </c>
      <c r="H4685" t="s">
        <v>60</v>
      </c>
      <c r="K4685">
        <v>6.6</v>
      </c>
      <c r="L4685" s="7">
        <v>310261377494</v>
      </c>
      <c r="M4685" t="s">
        <v>458</v>
      </c>
    </row>
    <row r="4686" spans="1:13" x14ac:dyDescent="0.25">
      <c r="A4686" t="s">
        <v>677</v>
      </c>
      <c r="B4686" t="s">
        <v>331</v>
      </c>
      <c r="C4686" t="s">
        <v>215</v>
      </c>
      <c r="D4686" t="s">
        <v>216</v>
      </c>
      <c r="E4686" t="s">
        <v>269</v>
      </c>
      <c r="F4686" s="8" t="s">
        <v>59</v>
      </c>
      <c r="G4686" s="8" t="s">
        <v>411</v>
      </c>
      <c r="H4686" t="s">
        <v>60</v>
      </c>
      <c r="K4686">
        <v>0.3</v>
      </c>
      <c r="L4686" s="7">
        <v>15226914126</v>
      </c>
      <c r="M4686" t="s">
        <v>458</v>
      </c>
    </row>
    <row r="4687" spans="1:13" x14ac:dyDescent="0.25">
      <c r="A4687" t="s">
        <v>678</v>
      </c>
      <c r="B4687" t="s">
        <v>331</v>
      </c>
      <c r="C4687" t="s">
        <v>215</v>
      </c>
      <c r="D4687" t="s">
        <v>217</v>
      </c>
      <c r="E4687" t="s">
        <v>269</v>
      </c>
      <c r="F4687" s="8" t="s">
        <v>59</v>
      </c>
      <c r="G4687" s="8" t="s">
        <v>411</v>
      </c>
      <c r="H4687" t="s">
        <v>60</v>
      </c>
      <c r="K4687">
        <v>6.6</v>
      </c>
      <c r="L4687" s="7">
        <v>67671087956</v>
      </c>
      <c r="M4687" t="s">
        <v>458</v>
      </c>
    </row>
    <row r="4688" spans="1:13" x14ac:dyDescent="0.25">
      <c r="A4688" t="s">
        <v>679</v>
      </c>
      <c r="B4688" t="s">
        <v>333</v>
      </c>
      <c r="C4688" t="s">
        <v>533</v>
      </c>
      <c r="D4688" t="s">
        <v>203</v>
      </c>
      <c r="E4688" t="s">
        <v>269</v>
      </c>
      <c r="F4688" s="8" t="s">
        <v>59</v>
      </c>
      <c r="G4688" s="8" t="s">
        <v>411</v>
      </c>
      <c r="H4688" t="s">
        <v>60</v>
      </c>
      <c r="K4688">
        <v>14.73</v>
      </c>
      <c r="L4688" s="7">
        <v>60695593000</v>
      </c>
      <c r="M4688" t="s">
        <v>458</v>
      </c>
    </row>
    <row r="4689" spans="1:13" x14ac:dyDescent="0.25">
      <c r="A4689" t="s">
        <v>680</v>
      </c>
      <c r="B4689" t="s">
        <v>471</v>
      </c>
      <c r="C4689" t="s">
        <v>219</v>
      </c>
      <c r="D4689" t="s">
        <v>203</v>
      </c>
      <c r="E4689" t="s">
        <v>269</v>
      </c>
      <c r="F4689" t="s">
        <v>59</v>
      </c>
      <c r="G4689" s="8" t="s">
        <v>411</v>
      </c>
      <c r="H4689" t="s">
        <v>60</v>
      </c>
      <c r="K4689">
        <v>15.7</v>
      </c>
      <c r="L4689" s="7">
        <v>278736778404</v>
      </c>
      <c r="M4689" t="s">
        <v>458</v>
      </c>
    </row>
    <row r="4690" spans="1:13" x14ac:dyDescent="0.25">
      <c r="A4690" t="s">
        <v>681</v>
      </c>
      <c r="B4690" t="s">
        <v>471</v>
      </c>
      <c r="C4690" t="s">
        <v>219</v>
      </c>
      <c r="D4690" t="s">
        <v>457</v>
      </c>
      <c r="E4690" t="s">
        <v>270</v>
      </c>
      <c r="F4690" t="s">
        <v>59</v>
      </c>
      <c r="G4690" s="8" t="s">
        <v>411</v>
      </c>
      <c r="H4690" t="s">
        <v>60</v>
      </c>
      <c r="K4690">
        <v>0</v>
      </c>
      <c r="L4690" s="7">
        <v>150706287</v>
      </c>
      <c r="M4690" t="s">
        <v>458</v>
      </c>
    </row>
    <row r="4691" spans="1:13" x14ac:dyDescent="0.25">
      <c r="A4691" t="s">
        <v>682</v>
      </c>
      <c r="B4691" t="s">
        <v>471</v>
      </c>
      <c r="C4691" t="s">
        <v>219</v>
      </c>
      <c r="D4691" t="s">
        <v>381</v>
      </c>
      <c r="E4691" t="s">
        <v>270</v>
      </c>
      <c r="F4691" t="s">
        <v>59</v>
      </c>
      <c r="G4691" s="8" t="s">
        <v>411</v>
      </c>
      <c r="H4691" t="s">
        <v>60</v>
      </c>
      <c r="K4691">
        <v>0</v>
      </c>
      <c r="L4691" s="7">
        <v>1331924172</v>
      </c>
      <c r="M4691" t="s">
        <v>458</v>
      </c>
    </row>
    <row r="4692" spans="1:13" x14ac:dyDescent="0.25">
      <c r="A4692" t="s">
        <v>683</v>
      </c>
      <c r="B4692" t="s">
        <v>472</v>
      </c>
      <c r="C4692" t="s">
        <v>220</v>
      </c>
      <c r="D4692" t="s">
        <v>221</v>
      </c>
      <c r="E4692" t="s">
        <v>270</v>
      </c>
      <c r="F4692" t="s">
        <v>59</v>
      </c>
      <c r="G4692" s="8" t="s">
        <v>411</v>
      </c>
      <c r="H4692" t="s">
        <v>60</v>
      </c>
      <c r="K4692">
        <v>14</v>
      </c>
      <c r="L4692" s="7">
        <v>210379447000</v>
      </c>
      <c r="M4692" t="s">
        <v>458</v>
      </c>
    </row>
    <row r="4693" spans="1:13" x14ac:dyDescent="0.25">
      <c r="A4693" t="s">
        <v>684</v>
      </c>
      <c r="B4693" t="s">
        <v>472</v>
      </c>
      <c r="C4693" t="s">
        <v>220</v>
      </c>
      <c r="D4693" t="s">
        <v>222</v>
      </c>
      <c r="E4693" t="s">
        <v>270</v>
      </c>
      <c r="F4693" t="s">
        <v>59</v>
      </c>
      <c r="G4693" s="8" t="s">
        <v>411</v>
      </c>
      <c r="H4693" t="s">
        <v>60</v>
      </c>
      <c r="K4693">
        <v>8.8000000000000007</v>
      </c>
      <c r="L4693" s="7">
        <v>35195197000</v>
      </c>
      <c r="M4693" t="s">
        <v>458</v>
      </c>
    </row>
    <row r="4694" spans="1:13" x14ac:dyDescent="0.25">
      <c r="A4694" t="s">
        <v>685</v>
      </c>
      <c r="B4694" t="s">
        <v>472</v>
      </c>
      <c r="C4694" t="s">
        <v>220</v>
      </c>
      <c r="D4694" t="s">
        <v>223</v>
      </c>
      <c r="E4694" t="s">
        <v>270</v>
      </c>
      <c r="F4694" t="s">
        <v>59</v>
      </c>
      <c r="G4694" s="8" t="s">
        <v>411</v>
      </c>
      <c r="H4694" t="s">
        <v>60</v>
      </c>
      <c r="K4694">
        <v>2.7</v>
      </c>
      <c r="L4694" s="7">
        <v>54187851000</v>
      </c>
      <c r="M4694" t="s">
        <v>458</v>
      </c>
    </row>
    <row r="4695" spans="1:13" x14ac:dyDescent="0.25">
      <c r="A4695" t="s">
        <v>686</v>
      </c>
      <c r="B4695" t="s">
        <v>472</v>
      </c>
      <c r="C4695" t="s">
        <v>220</v>
      </c>
      <c r="D4695" t="s">
        <v>224</v>
      </c>
      <c r="E4695" t="s">
        <v>270</v>
      </c>
      <c r="F4695" t="s">
        <v>59</v>
      </c>
      <c r="G4695" s="8" t="s">
        <v>411</v>
      </c>
      <c r="H4695" t="s">
        <v>60</v>
      </c>
      <c r="K4695">
        <v>9.9</v>
      </c>
      <c r="L4695" s="7">
        <v>3835522000</v>
      </c>
      <c r="M4695" t="s">
        <v>458</v>
      </c>
    </row>
    <row r="4696" spans="1:13" x14ac:dyDescent="0.25">
      <c r="A4696" t="s">
        <v>687</v>
      </c>
      <c r="B4696" t="s">
        <v>472</v>
      </c>
      <c r="C4696" t="s">
        <v>220</v>
      </c>
      <c r="D4696" t="s">
        <v>305</v>
      </c>
      <c r="E4696" t="s">
        <v>270</v>
      </c>
      <c r="F4696" t="s">
        <v>59</v>
      </c>
      <c r="G4696" s="8" t="s">
        <v>411</v>
      </c>
      <c r="H4696" t="s">
        <v>60</v>
      </c>
      <c r="K4696">
        <v>0</v>
      </c>
      <c r="L4696" s="7">
        <v>0</v>
      </c>
      <c r="M4696" t="s">
        <v>458</v>
      </c>
    </row>
    <row r="4697" spans="1:13" x14ac:dyDescent="0.25">
      <c r="A4697" t="s">
        <v>688</v>
      </c>
      <c r="B4697" t="s">
        <v>472</v>
      </c>
      <c r="C4697" t="s">
        <v>220</v>
      </c>
      <c r="D4697" t="s">
        <v>203</v>
      </c>
      <c r="E4697" t="s">
        <v>269</v>
      </c>
      <c r="F4697" t="s">
        <v>59</v>
      </c>
      <c r="G4697" s="8" t="s">
        <v>411</v>
      </c>
      <c r="H4697" t="s">
        <v>60</v>
      </c>
      <c r="K4697">
        <v>10.199999999999999</v>
      </c>
      <c r="L4697" s="7">
        <v>150910896000</v>
      </c>
      <c r="M4697" t="s">
        <v>458</v>
      </c>
    </row>
    <row r="4698" spans="1:13" x14ac:dyDescent="0.25">
      <c r="A4698" t="s">
        <v>689</v>
      </c>
      <c r="B4698" t="s">
        <v>473</v>
      </c>
      <c r="C4698" t="s">
        <v>225</v>
      </c>
      <c r="D4698" t="s">
        <v>366</v>
      </c>
      <c r="E4698" t="s">
        <v>270</v>
      </c>
      <c r="F4698" t="s">
        <v>59</v>
      </c>
      <c r="G4698" s="8" t="s">
        <v>411</v>
      </c>
      <c r="H4698" t="s">
        <v>60</v>
      </c>
      <c r="K4698">
        <v>0</v>
      </c>
      <c r="L4698" s="7">
        <v>3439632410</v>
      </c>
      <c r="M4698" t="s">
        <v>458</v>
      </c>
    </row>
    <row r="4699" spans="1:13" x14ac:dyDescent="0.25">
      <c r="A4699" t="s">
        <v>690</v>
      </c>
      <c r="B4699" t="s">
        <v>473</v>
      </c>
      <c r="C4699" t="s">
        <v>225</v>
      </c>
      <c r="D4699" t="s">
        <v>367</v>
      </c>
      <c r="E4699" t="s">
        <v>270</v>
      </c>
      <c r="F4699" t="s">
        <v>59</v>
      </c>
      <c r="G4699" s="8" t="s">
        <v>411</v>
      </c>
      <c r="H4699" t="s">
        <v>60</v>
      </c>
      <c r="K4699">
        <v>0</v>
      </c>
      <c r="L4699" s="7">
        <v>3601903742</v>
      </c>
      <c r="M4699" t="s">
        <v>458</v>
      </c>
    </row>
    <row r="4700" spans="1:13" x14ac:dyDescent="0.25">
      <c r="A4700" t="s">
        <v>691</v>
      </c>
      <c r="B4700" t="s">
        <v>473</v>
      </c>
      <c r="C4700" t="s">
        <v>225</v>
      </c>
      <c r="D4700" t="s">
        <v>373</v>
      </c>
      <c r="E4700" t="s">
        <v>270</v>
      </c>
      <c r="F4700" t="s">
        <v>59</v>
      </c>
      <c r="G4700" s="8" t="s">
        <v>411</v>
      </c>
      <c r="H4700" t="s">
        <v>60</v>
      </c>
      <c r="K4700">
        <v>0</v>
      </c>
      <c r="L4700" s="7">
        <v>2032897322</v>
      </c>
      <c r="M4700" t="s">
        <v>458</v>
      </c>
    </row>
    <row r="4701" spans="1:13" x14ac:dyDescent="0.25">
      <c r="A4701" t="s">
        <v>692</v>
      </c>
      <c r="B4701" t="s">
        <v>473</v>
      </c>
      <c r="C4701" t="s">
        <v>225</v>
      </c>
      <c r="D4701" t="s">
        <v>203</v>
      </c>
      <c r="E4701" t="s">
        <v>269</v>
      </c>
      <c r="F4701" t="s">
        <v>59</v>
      </c>
      <c r="G4701" s="8" t="s">
        <v>411</v>
      </c>
      <c r="H4701" t="s">
        <v>60</v>
      </c>
      <c r="K4701">
        <v>13.6</v>
      </c>
      <c r="L4701" s="7">
        <v>983182712065</v>
      </c>
      <c r="M4701" t="s">
        <v>458</v>
      </c>
    </row>
    <row r="4702" spans="1:13" x14ac:dyDescent="0.25">
      <c r="A4702" t="s">
        <v>693</v>
      </c>
      <c r="B4702" t="s">
        <v>474</v>
      </c>
      <c r="C4702" t="s">
        <v>226</v>
      </c>
      <c r="D4702" t="s">
        <v>227</v>
      </c>
      <c r="E4702" t="s">
        <v>270</v>
      </c>
      <c r="F4702" t="s">
        <v>59</v>
      </c>
      <c r="G4702" s="8" t="s">
        <v>411</v>
      </c>
      <c r="H4702" t="s">
        <v>60</v>
      </c>
      <c r="K4702">
        <v>0</v>
      </c>
      <c r="L4702" s="7">
        <v>1565286544</v>
      </c>
      <c r="M4702" t="s">
        <v>458</v>
      </c>
    </row>
    <row r="4703" spans="1:13" x14ac:dyDescent="0.25">
      <c r="A4703" t="s">
        <v>694</v>
      </c>
      <c r="B4703" t="s">
        <v>474</v>
      </c>
      <c r="C4703" t="s">
        <v>226</v>
      </c>
      <c r="D4703" t="s">
        <v>301</v>
      </c>
      <c r="E4703" t="s">
        <v>270</v>
      </c>
      <c r="F4703" t="s">
        <v>59</v>
      </c>
      <c r="G4703" s="8" t="s">
        <v>411</v>
      </c>
      <c r="H4703" t="s">
        <v>60</v>
      </c>
      <c r="K4703">
        <v>11.96</v>
      </c>
      <c r="L4703" s="7">
        <v>4154359457</v>
      </c>
      <c r="M4703" t="s">
        <v>458</v>
      </c>
    </row>
    <row r="4704" spans="1:13" x14ac:dyDescent="0.25">
      <c r="A4704" t="s">
        <v>695</v>
      </c>
      <c r="B4704" t="s">
        <v>474</v>
      </c>
      <c r="C4704" t="s">
        <v>226</v>
      </c>
      <c r="D4704" t="s">
        <v>229</v>
      </c>
      <c r="E4704" t="s">
        <v>270</v>
      </c>
      <c r="F4704" t="s">
        <v>59</v>
      </c>
      <c r="G4704" s="8" t="s">
        <v>411</v>
      </c>
      <c r="H4704" t="s">
        <v>60</v>
      </c>
      <c r="K4704">
        <v>0</v>
      </c>
      <c r="L4704" s="7">
        <v>4178737190</v>
      </c>
      <c r="M4704" t="s">
        <v>458</v>
      </c>
    </row>
    <row r="4705" spans="1:13" x14ac:dyDescent="0.25">
      <c r="A4705" t="s">
        <v>696</v>
      </c>
      <c r="B4705" t="s">
        <v>474</v>
      </c>
      <c r="C4705" t="s">
        <v>226</v>
      </c>
      <c r="D4705" t="s">
        <v>230</v>
      </c>
      <c r="E4705" t="s">
        <v>270</v>
      </c>
      <c r="F4705" t="s">
        <v>59</v>
      </c>
      <c r="G4705" s="8" t="s">
        <v>411</v>
      </c>
      <c r="H4705" t="s">
        <v>60</v>
      </c>
      <c r="K4705">
        <v>0</v>
      </c>
      <c r="L4705" s="7">
        <v>46078829939</v>
      </c>
      <c r="M4705" t="s">
        <v>458</v>
      </c>
    </row>
    <row r="4706" spans="1:13" x14ac:dyDescent="0.25">
      <c r="A4706" t="s">
        <v>697</v>
      </c>
      <c r="B4706" t="s">
        <v>474</v>
      </c>
      <c r="C4706" t="s">
        <v>226</v>
      </c>
      <c r="D4706" t="s">
        <v>231</v>
      </c>
      <c r="E4706" t="s">
        <v>270</v>
      </c>
      <c r="F4706" t="s">
        <v>59</v>
      </c>
      <c r="G4706" s="8" t="s">
        <v>411</v>
      </c>
      <c r="H4706" t="s">
        <v>60</v>
      </c>
      <c r="K4706">
        <v>0</v>
      </c>
      <c r="L4706" s="7">
        <v>733170416</v>
      </c>
      <c r="M4706" t="s">
        <v>458</v>
      </c>
    </row>
    <row r="4707" spans="1:13" x14ac:dyDescent="0.25">
      <c r="A4707" t="s">
        <v>698</v>
      </c>
      <c r="B4707" t="s">
        <v>474</v>
      </c>
      <c r="C4707" t="s">
        <v>226</v>
      </c>
      <c r="D4707" t="s">
        <v>232</v>
      </c>
      <c r="E4707" t="s">
        <v>270</v>
      </c>
      <c r="F4707" t="s">
        <v>59</v>
      </c>
      <c r="G4707" s="8" t="s">
        <v>411</v>
      </c>
      <c r="H4707" t="s">
        <v>60</v>
      </c>
      <c r="K4707">
        <v>0.68</v>
      </c>
      <c r="L4707" s="7">
        <v>4596812359</v>
      </c>
      <c r="M4707" t="s">
        <v>458</v>
      </c>
    </row>
    <row r="4708" spans="1:13" x14ac:dyDescent="0.25">
      <c r="A4708" t="s">
        <v>699</v>
      </c>
      <c r="B4708" t="s">
        <v>474</v>
      </c>
      <c r="C4708" t="s">
        <v>226</v>
      </c>
      <c r="D4708" t="s">
        <v>233</v>
      </c>
      <c r="E4708" t="s">
        <v>270</v>
      </c>
      <c r="F4708" t="s">
        <v>59</v>
      </c>
      <c r="G4708" s="8" t="s">
        <v>411</v>
      </c>
      <c r="H4708" t="s">
        <v>60</v>
      </c>
      <c r="K4708">
        <v>1.43</v>
      </c>
      <c r="L4708" s="7">
        <v>6739103718</v>
      </c>
      <c r="M4708" t="s">
        <v>458</v>
      </c>
    </row>
    <row r="4709" spans="1:13" x14ac:dyDescent="0.25">
      <c r="A4709" t="s">
        <v>700</v>
      </c>
      <c r="B4709" t="s">
        <v>474</v>
      </c>
      <c r="C4709" t="s">
        <v>226</v>
      </c>
      <c r="D4709" t="s">
        <v>234</v>
      </c>
      <c r="E4709" t="s">
        <v>270</v>
      </c>
      <c r="F4709" t="s">
        <v>59</v>
      </c>
      <c r="G4709" s="8" t="s">
        <v>411</v>
      </c>
      <c r="H4709" t="s">
        <v>60</v>
      </c>
      <c r="K4709">
        <v>2.34</v>
      </c>
      <c r="L4709" s="7">
        <v>8239367205</v>
      </c>
      <c r="M4709" t="s">
        <v>458</v>
      </c>
    </row>
    <row r="4710" spans="1:13" x14ac:dyDescent="0.25">
      <c r="A4710" t="s">
        <v>701</v>
      </c>
      <c r="B4710" t="s">
        <v>474</v>
      </c>
      <c r="C4710" t="s">
        <v>226</v>
      </c>
      <c r="D4710" t="s">
        <v>235</v>
      </c>
      <c r="E4710" t="s">
        <v>270</v>
      </c>
      <c r="F4710" t="s">
        <v>59</v>
      </c>
      <c r="G4710" s="8" t="s">
        <v>411</v>
      </c>
      <c r="H4710" t="s">
        <v>60</v>
      </c>
      <c r="K4710">
        <v>3.5</v>
      </c>
      <c r="L4710" s="7">
        <v>7955312120</v>
      </c>
      <c r="M4710" t="s">
        <v>458</v>
      </c>
    </row>
    <row r="4711" spans="1:13" x14ac:dyDescent="0.25">
      <c r="A4711" t="s">
        <v>702</v>
      </c>
      <c r="B4711" t="s">
        <v>474</v>
      </c>
      <c r="C4711" t="s">
        <v>226</v>
      </c>
      <c r="D4711" t="s">
        <v>570</v>
      </c>
      <c r="E4711" t="s">
        <v>270</v>
      </c>
      <c r="F4711" t="s">
        <v>59</v>
      </c>
      <c r="G4711" s="8" t="s">
        <v>411</v>
      </c>
      <c r="H4711" t="s">
        <v>60</v>
      </c>
      <c r="K4711">
        <v>5.46</v>
      </c>
      <c r="L4711" s="7">
        <v>186808058</v>
      </c>
      <c r="M4711" t="s">
        <v>458</v>
      </c>
    </row>
    <row r="4712" spans="1:13" x14ac:dyDescent="0.25">
      <c r="A4712" t="s">
        <v>703</v>
      </c>
      <c r="B4712" t="s">
        <v>475</v>
      </c>
      <c r="C4712" t="s">
        <v>236</v>
      </c>
      <c r="D4712" t="s">
        <v>628</v>
      </c>
      <c r="E4712" t="s">
        <v>270</v>
      </c>
      <c r="F4712" t="s">
        <v>59</v>
      </c>
      <c r="G4712" s="8" t="s">
        <v>411</v>
      </c>
      <c r="H4712" t="s">
        <v>60</v>
      </c>
      <c r="K4712">
        <v>9.2799999999999994</v>
      </c>
      <c r="L4712" s="7">
        <v>33391986272</v>
      </c>
      <c r="M4712" t="s">
        <v>458</v>
      </c>
    </row>
    <row r="4713" spans="1:13" x14ac:dyDescent="0.25">
      <c r="A4713" t="s">
        <v>704</v>
      </c>
      <c r="B4713" t="s">
        <v>475</v>
      </c>
      <c r="C4713" t="s">
        <v>236</v>
      </c>
      <c r="D4713" t="s">
        <v>629</v>
      </c>
      <c r="E4713" t="s">
        <v>270</v>
      </c>
      <c r="F4713" t="s">
        <v>59</v>
      </c>
      <c r="G4713" s="8" t="s">
        <v>411</v>
      </c>
      <c r="H4713" t="s">
        <v>60</v>
      </c>
      <c r="K4713">
        <v>6.84</v>
      </c>
      <c r="L4713" s="7">
        <v>28433897982</v>
      </c>
      <c r="M4713" t="s">
        <v>458</v>
      </c>
    </row>
    <row r="4714" spans="1:13" x14ac:dyDescent="0.25">
      <c r="A4714" t="s">
        <v>705</v>
      </c>
      <c r="B4714" t="s">
        <v>475</v>
      </c>
      <c r="C4714" t="s">
        <v>236</v>
      </c>
      <c r="D4714" t="s">
        <v>630</v>
      </c>
      <c r="E4714" t="s">
        <v>270</v>
      </c>
      <c r="F4714" t="s">
        <v>59</v>
      </c>
      <c r="G4714" s="8" t="s">
        <v>411</v>
      </c>
      <c r="H4714" t="s">
        <v>60</v>
      </c>
      <c r="K4714">
        <v>10.14</v>
      </c>
      <c r="L4714" s="7">
        <v>41655996484</v>
      </c>
      <c r="M4714" t="s">
        <v>458</v>
      </c>
    </row>
    <row r="4715" spans="1:13" x14ac:dyDescent="0.25">
      <c r="A4715" t="s">
        <v>706</v>
      </c>
      <c r="B4715" t="s">
        <v>475</v>
      </c>
      <c r="C4715" t="s">
        <v>236</v>
      </c>
      <c r="D4715" t="s">
        <v>631</v>
      </c>
      <c r="E4715" t="s">
        <v>270</v>
      </c>
      <c r="F4715" t="s">
        <v>59</v>
      </c>
      <c r="G4715" s="8" t="s">
        <v>411</v>
      </c>
      <c r="H4715" t="s">
        <v>60</v>
      </c>
      <c r="K4715">
        <v>0</v>
      </c>
      <c r="L4715" s="7">
        <v>17683096128</v>
      </c>
      <c r="M4715" t="s">
        <v>458</v>
      </c>
    </row>
    <row r="4716" spans="1:13" x14ac:dyDescent="0.25">
      <c r="A4716" t="s">
        <v>707</v>
      </c>
      <c r="B4716" t="s">
        <v>475</v>
      </c>
      <c r="C4716" t="s">
        <v>236</v>
      </c>
      <c r="D4716" t="s">
        <v>632</v>
      </c>
      <c r="E4716" t="s">
        <v>269</v>
      </c>
      <c r="F4716" t="s">
        <v>59</v>
      </c>
      <c r="G4716" s="8" t="s">
        <v>411</v>
      </c>
      <c r="H4716" t="s">
        <v>60</v>
      </c>
      <c r="K4716">
        <v>7.88</v>
      </c>
      <c r="L4716" s="7">
        <v>38791266538</v>
      </c>
      <c r="M4716" t="s">
        <v>458</v>
      </c>
    </row>
    <row r="4717" spans="1:13" x14ac:dyDescent="0.25">
      <c r="A4717" t="s">
        <v>708</v>
      </c>
      <c r="B4717" t="s">
        <v>476</v>
      </c>
      <c r="C4717" t="s">
        <v>237</v>
      </c>
      <c r="D4717" t="s">
        <v>242</v>
      </c>
      <c r="E4717" t="s">
        <v>270</v>
      </c>
      <c r="F4717" t="s">
        <v>59</v>
      </c>
      <c r="G4717" s="8" t="s">
        <v>411</v>
      </c>
      <c r="H4717" t="s">
        <v>60</v>
      </c>
      <c r="K4717">
        <v>0</v>
      </c>
      <c r="L4717" s="7">
        <v>77422761</v>
      </c>
      <c r="M4717" t="s">
        <v>458</v>
      </c>
    </row>
    <row r="4718" spans="1:13" x14ac:dyDescent="0.25">
      <c r="A4718" t="s">
        <v>709</v>
      </c>
      <c r="B4718" t="s">
        <v>476</v>
      </c>
      <c r="C4718" t="s">
        <v>237</v>
      </c>
      <c r="D4718" t="s">
        <v>228</v>
      </c>
      <c r="E4718" t="s">
        <v>270</v>
      </c>
      <c r="F4718" t="s">
        <v>59</v>
      </c>
      <c r="G4718" s="8" t="s">
        <v>411</v>
      </c>
      <c r="H4718" t="s">
        <v>60</v>
      </c>
      <c r="K4718">
        <v>0</v>
      </c>
      <c r="L4718" s="7">
        <v>2672173342</v>
      </c>
      <c r="M4718" t="s">
        <v>458</v>
      </c>
    </row>
    <row r="4719" spans="1:13" x14ac:dyDescent="0.25">
      <c r="A4719" t="s">
        <v>710</v>
      </c>
      <c r="B4719" t="s">
        <v>476</v>
      </c>
      <c r="C4719" t="s">
        <v>237</v>
      </c>
      <c r="D4719" t="s">
        <v>464</v>
      </c>
      <c r="E4719" t="s">
        <v>270</v>
      </c>
      <c r="F4719" t="s">
        <v>59</v>
      </c>
      <c r="G4719" s="8" t="s">
        <v>411</v>
      </c>
      <c r="H4719" t="s">
        <v>60</v>
      </c>
      <c r="K4719">
        <v>0</v>
      </c>
      <c r="L4719" s="7">
        <v>1120256617</v>
      </c>
      <c r="M4719" t="s">
        <v>458</v>
      </c>
    </row>
    <row r="4720" spans="1:13" x14ac:dyDescent="0.25">
      <c r="A4720" t="s">
        <v>711</v>
      </c>
      <c r="B4720" t="s">
        <v>476</v>
      </c>
      <c r="C4720" t="s">
        <v>237</v>
      </c>
      <c r="D4720" t="s">
        <v>238</v>
      </c>
      <c r="E4720" t="s">
        <v>270</v>
      </c>
      <c r="F4720" t="s">
        <v>59</v>
      </c>
      <c r="G4720" s="8" t="s">
        <v>411</v>
      </c>
      <c r="H4720" t="s">
        <v>60</v>
      </c>
      <c r="K4720">
        <v>0</v>
      </c>
      <c r="L4720" s="7">
        <v>858542993</v>
      </c>
      <c r="M4720" t="s">
        <v>458</v>
      </c>
    </row>
    <row r="4721" spans="1:13" x14ac:dyDescent="0.25">
      <c r="A4721" t="s">
        <v>712</v>
      </c>
      <c r="B4721" t="s">
        <v>476</v>
      </c>
      <c r="C4721" t="s">
        <v>237</v>
      </c>
      <c r="D4721" t="s">
        <v>239</v>
      </c>
      <c r="E4721" t="s">
        <v>270</v>
      </c>
      <c r="F4721" t="s">
        <v>59</v>
      </c>
      <c r="G4721" s="8" t="s">
        <v>411</v>
      </c>
      <c r="H4721" t="s">
        <v>60</v>
      </c>
      <c r="K4721">
        <v>0</v>
      </c>
      <c r="L4721" s="7">
        <v>857579764</v>
      </c>
      <c r="M4721" t="s">
        <v>458</v>
      </c>
    </row>
    <row r="4722" spans="1:13" x14ac:dyDescent="0.25">
      <c r="A4722" t="s">
        <v>713</v>
      </c>
      <c r="B4722" t="s">
        <v>476</v>
      </c>
      <c r="C4722" t="s">
        <v>237</v>
      </c>
      <c r="D4722" t="s">
        <v>240</v>
      </c>
      <c r="E4722" t="s">
        <v>270</v>
      </c>
      <c r="F4722" t="s">
        <v>59</v>
      </c>
      <c r="G4722" s="8" t="s">
        <v>411</v>
      </c>
      <c r="H4722" t="s">
        <v>60</v>
      </c>
      <c r="K4722">
        <v>0</v>
      </c>
      <c r="L4722" s="7">
        <v>93471759</v>
      </c>
      <c r="M4722" t="s">
        <v>458</v>
      </c>
    </row>
    <row r="4723" spans="1:13" x14ac:dyDescent="0.25">
      <c r="A4723" t="s">
        <v>714</v>
      </c>
      <c r="B4723" t="s">
        <v>476</v>
      </c>
      <c r="C4723" t="s">
        <v>237</v>
      </c>
      <c r="D4723" t="s">
        <v>241</v>
      </c>
      <c r="E4723" t="s">
        <v>270</v>
      </c>
      <c r="F4723" t="s">
        <v>59</v>
      </c>
      <c r="G4723" s="8" t="s">
        <v>411</v>
      </c>
      <c r="H4723" t="s">
        <v>60</v>
      </c>
      <c r="K4723">
        <v>0</v>
      </c>
      <c r="L4723" s="7">
        <v>53446428</v>
      </c>
      <c r="M4723" t="s">
        <v>458</v>
      </c>
    </row>
    <row r="4724" spans="1:13" x14ac:dyDescent="0.25">
      <c r="A4724" t="s">
        <v>715</v>
      </c>
      <c r="B4724" t="s">
        <v>477</v>
      </c>
      <c r="C4724" t="s">
        <v>243</v>
      </c>
      <c r="D4724" t="s">
        <v>378</v>
      </c>
      <c r="E4724" t="s">
        <v>270</v>
      </c>
      <c r="F4724" t="s">
        <v>59</v>
      </c>
      <c r="G4724" s="8" t="s">
        <v>411</v>
      </c>
      <c r="H4724" t="s">
        <v>60</v>
      </c>
      <c r="K4724">
        <v>0</v>
      </c>
      <c r="L4724" s="7">
        <v>3795039921</v>
      </c>
      <c r="M4724" t="s">
        <v>458</v>
      </c>
    </row>
    <row r="4725" spans="1:13" x14ac:dyDescent="0.25">
      <c r="A4725" t="s">
        <v>716</v>
      </c>
      <c r="B4725" t="s">
        <v>477</v>
      </c>
      <c r="C4725" t="s">
        <v>243</v>
      </c>
      <c r="D4725" t="s">
        <v>360</v>
      </c>
      <c r="E4725" t="s">
        <v>270</v>
      </c>
      <c r="F4725" t="s">
        <v>59</v>
      </c>
      <c r="G4725" s="8" t="s">
        <v>411</v>
      </c>
      <c r="H4725" t="s">
        <v>60</v>
      </c>
      <c r="K4725">
        <v>0</v>
      </c>
      <c r="L4725" s="7">
        <v>4697527012</v>
      </c>
      <c r="M4725" t="s">
        <v>458</v>
      </c>
    </row>
    <row r="4726" spans="1:13" x14ac:dyDescent="0.25">
      <c r="A4726" t="s">
        <v>717</v>
      </c>
      <c r="B4726" t="s">
        <v>477</v>
      </c>
      <c r="C4726" t="s">
        <v>243</v>
      </c>
      <c r="D4726" t="s">
        <v>581</v>
      </c>
      <c r="E4726" t="s">
        <v>270</v>
      </c>
      <c r="F4726" t="s">
        <v>59</v>
      </c>
      <c r="G4726" s="8" t="s">
        <v>411</v>
      </c>
      <c r="H4726" t="s">
        <v>60</v>
      </c>
      <c r="K4726">
        <v>0</v>
      </c>
      <c r="L4726" s="7">
        <v>89940181951</v>
      </c>
      <c r="M4726" t="s">
        <v>458</v>
      </c>
    </row>
    <row r="4727" spans="1:13" x14ac:dyDescent="0.25">
      <c r="A4727" t="s">
        <v>718</v>
      </c>
      <c r="B4727" t="s">
        <v>246</v>
      </c>
      <c r="C4727" t="s">
        <v>246</v>
      </c>
      <c r="D4727" t="s">
        <v>203</v>
      </c>
      <c r="E4727" t="s">
        <v>269</v>
      </c>
      <c r="F4727" t="s">
        <v>59</v>
      </c>
      <c r="G4727" s="8" t="s">
        <v>411</v>
      </c>
      <c r="H4727" t="s">
        <v>60</v>
      </c>
      <c r="K4727">
        <v>12</v>
      </c>
      <c r="L4727" s="7">
        <v>42773601120</v>
      </c>
      <c r="M4727" t="s">
        <v>458</v>
      </c>
    </row>
    <row r="4728" spans="1:13" x14ac:dyDescent="0.25">
      <c r="A4728" t="s">
        <v>719</v>
      </c>
      <c r="B4728" t="s">
        <v>478</v>
      </c>
      <c r="C4728" t="s">
        <v>244</v>
      </c>
      <c r="D4728" t="s">
        <v>245</v>
      </c>
      <c r="E4728" t="s">
        <v>269</v>
      </c>
      <c r="F4728" t="s">
        <v>59</v>
      </c>
      <c r="G4728" s="8" t="s">
        <v>411</v>
      </c>
      <c r="H4728" t="s">
        <v>60</v>
      </c>
      <c r="K4728">
        <v>10.01</v>
      </c>
      <c r="L4728" s="7">
        <v>69558139000</v>
      </c>
      <c r="M4728" t="s">
        <v>458</v>
      </c>
    </row>
    <row r="4729" spans="1:13" x14ac:dyDescent="0.25">
      <c r="A4729" t="s">
        <v>720</v>
      </c>
      <c r="B4729" t="s">
        <v>478</v>
      </c>
      <c r="C4729" t="s">
        <v>244</v>
      </c>
      <c r="D4729" t="s">
        <v>460</v>
      </c>
      <c r="E4729" t="s">
        <v>269</v>
      </c>
      <c r="F4729" t="s">
        <v>59</v>
      </c>
      <c r="G4729" s="8" t="s">
        <v>411</v>
      </c>
      <c r="H4729" t="s">
        <v>60</v>
      </c>
      <c r="K4729">
        <v>2.63</v>
      </c>
      <c r="L4729" s="7">
        <v>40918920000</v>
      </c>
      <c r="M4729" t="s">
        <v>458</v>
      </c>
    </row>
    <row r="4730" spans="1:13" x14ac:dyDescent="0.25">
      <c r="A4730" t="s">
        <v>721</v>
      </c>
      <c r="B4730" t="s">
        <v>479</v>
      </c>
      <c r="C4730" t="s">
        <v>247</v>
      </c>
      <c r="D4730" t="s">
        <v>203</v>
      </c>
      <c r="E4730" t="s">
        <v>269</v>
      </c>
      <c r="F4730" t="s">
        <v>59</v>
      </c>
      <c r="G4730" s="8" t="s">
        <v>411</v>
      </c>
      <c r="H4730" t="s">
        <v>60</v>
      </c>
      <c r="K4730">
        <v>14.57</v>
      </c>
      <c r="L4730" s="7">
        <v>20401799000</v>
      </c>
      <c r="M4730" t="s">
        <v>458</v>
      </c>
    </row>
    <row r="4731" spans="1:13" x14ac:dyDescent="0.25">
      <c r="A4731" t="s">
        <v>722</v>
      </c>
      <c r="B4731" t="s">
        <v>480</v>
      </c>
      <c r="C4731" t="s">
        <v>268</v>
      </c>
      <c r="D4731" t="s">
        <v>203</v>
      </c>
      <c r="E4731" t="s">
        <v>269</v>
      </c>
      <c r="F4731" t="s">
        <v>59</v>
      </c>
      <c r="G4731" s="8" t="s">
        <v>411</v>
      </c>
      <c r="H4731" t="s">
        <v>60</v>
      </c>
      <c r="K4731">
        <v>5.64</v>
      </c>
      <c r="L4731" s="7">
        <v>14029578005</v>
      </c>
      <c r="M4731" t="s">
        <v>458</v>
      </c>
    </row>
    <row r="4732" spans="1:13" x14ac:dyDescent="0.25">
      <c r="A4732" t="s">
        <v>723</v>
      </c>
      <c r="B4732" t="s">
        <v>481</v>
      </c>
      <c r="C4732" t="s">
        <v>248</v>
      </c>
      <c r="D4732" t="s">
        <v>203</v>
      </c>
      <c r="E4732" t="s">
        <v>269</v>
      </c>
      <c r="F4732" t="s">
        <v>59</v>
      </c>
      <c r="G4732" s="8" t="s">
        <v>411</v>
      </c>
      <c r="H4732" t="s">
        <v>60</v>
      </c>
      <c r="K4732">
        <v>15.33</v>
      </c>
      <c r="L4732" s="7">
        <v>24360197000</v>
      </c>
      <c r="M4732" t="s">
        <v>458</v>
      </c>
    </row>
    <row r="4733" spans="1:13" x14ac:dyDescent="0.25">
      <c r="A4733" t="s">
        <v>724</v>
      </c>
      <c r="B4733" t="s">
        <v>482</v>
      </c>
      <c r="C4733" t="s">
        <v>249</v>
      </c>
      <c r="D4733" t="s">
        <v>203</v>
      </c>
      <c r="E4733" t="s">
        <v>269</v>
      </c>
      <c r="F4733" t="s">
        <v>59</v>
      </c>
      <c r="G4733" s="8" t="s">
        <v>411</v>
      </c>
      <c r="H4733" t="s">
        <v>60</v>
      </c>
      <c r="K4733">
        <v>1.8</v>
      </c>
      <c r="L4733" s="7">
        <v>91622025169</v>
      </c>
      <c r="M4733" t="s">
        <v>458</v>
      </c>
    </row>
    <row r="4734" spans="1:13" x14ac:dyDescent="0.25">
      <c r="A4734" t="s">
        <v>725</v>
      </c>
      <c r="B4734" t="s">
        <v>330</v>
      </c>
      <c r="C4734" t="s">
        <v>250</v>
      </c>
      <c r="D4734" t="s">
        <v>252</v>
      </c>
      <c r="E4734" t="s">
        <v>270</v>
      </c>
      <c r="F4734" t="s">
        <v>59</v>
      </c>
      <c r="G4734" s="8" t="s">
        <v>411</v>
      </c>
      <c r="H4734" t="s">
        <v>60</v>
      </c>
      <c r="K4734">
        <v>0</v>
      </c>
      <c r="L4734" s="7">
        <v>10772268571</v>
      </c>
      <c r="M4734" t="s">
        <v>458</v>
      </c>
    </row>
    <row r="4735" spans="1:13" x14ac:dyDescent="0.25">
      <c r="A4735" t="s">
        <v>726</v>
      </c>
      <c r="B4735" t="s">
        <v>330</v>
      </c>
      <c r="C4735" t="s">
        <v>250</v>
      </c>
      <c r="D4735" t="s">
        <v>253</v>
      </c>
      <c r="E4735" t="s">
        <v>270</v>
      </c>
      <c r="F4735" t="s">
        <v>59</v>
      </c>
      <c r="G4735" s="8" t="s">
        <v>411</v>
      </c>
      <c r="H4735" t="s">
        <v>60</v>
      </c>
      <c r="K4735">
        <v>0</v>
      </c>
      <c r="L4735" s="7">
        <v>3480752374</v>
      </c>
      <c r="M4735" t="s">
        <v>458</v>
      </c>
    </row>
    <row r="4736" spans="1:13" x14ac:dyDescent="0.25">
      <c r="A4736" t="s">
        <v>727</v>
      </c>
      <c r="B4736" t="s">
        <v>330</v>
      </c>
      <c r="C4736" t="s">
        <v>250</v>
      </c>
      <c r="D4736" t="s">
        <v>254</v>
      </c>
      <c r="E4736" t="s">
        <v>270</v>
      </c>
      <c r="F4736" t="s">
        <v>59</v>
      </c>
      <c r="G4736" s="8" t="s">
        <v>411</v>
      </c>
      <c r="H4736" t="s">
        <v>60</v>
      </c>
      <c r="K4736">
        <v>0</v>
      </c>
      <c r="L4736" s="7">
        <v>13604302435</v>
      </c>
      <c r="M4736" t="s">
        <v>458</v>
      </c>
    </row>
    <row r="4737" spans="1:13" x14ac:dyDescent="0.25">
      <c r="A4737" t="s">
        <v>728</v>
      </c>
      <c r="B4737" t="s">
        <v>330</v>
      </c>
      <c r="C4737" t="s">
        <v>250</v>
      </c>
      <c r="D4737" t="s">
        <v>633</v>
      </c>
      <c r="E4737" t="s">
        <v>269</v>
      </c>
      <c r="F4737" t="s">
        <v>59</v>
      </c>
      <c r="G4737" s="8" t="s">
        <v>411</v>
      </c>
      <c r="H4737" t="s">
        <v>60</v>
      </c>
      <c r="K4737">
        <v>14.16</v>
      </c>
      <c r="L4737" s="7">
        <v>1140113184125</v>
      </c>
      <c r="M4737" t="s">
        <v>458</v>
      </c>
    </row>
    <row r="4738" spans="1:13" x14ac:dyDescent="0.25">
      <c r="A4738" t="s">
        <v>729</v>
      </c>
      <c r="B4738" t="s">
        <v>330</v>
      </c>
      <c r="C4738" t="s">
        <v>250</v>
      </c>
      <c r="D4738" t="s">
        <v>634</v>
      </c>
      <c r="E4738" t="s">
        <v>269</v>
      </c>
      <c r="F4738" t="s">
        <v>59</v>
      </c>
      <c r="G4738" s="8" t="s">
        <v>411</v>
      </c>
      <c r="H4738" t="s">
        <v>60</v>
      </c>
      <c r="K4738">
        <v>3.53</v>
      </c>
      <c r="L4738" s="7">
        <v>237174933919</v>
      </c>
      <c r="M4738" t="s">
        <v>458</v>
      </c>
    </row>
    <row r="4739" spans="1:13" x14ac:dyDescent="0.25">
      <c r="A4739" t="s">
        <v>730</v>
      </c>
      <c r="B4739" t="s">
        <v>330</v>
      </c>
      <c r="C4739" t="s">
        <v>250</v>
      </c>
      <c r="D4739" t="s">
        <v>599</v>
      </c>
      <c r="E4739" t="s">
        <v>270</v>
      </c>
      <c r="F4739" s="8" t="s">
        <v>59</v>
      </c>
      <c r="G4739" s="8" t="s">
        <v>411</v>
      </c>
      <c r="H4739" t="s">
        <v>60</v>
      </c>
      <c r="K4739">
        <v>0</v>
      </c>
      <c r="L4739" s="7">
        <v>49186447</v>
      </c>
      <c r="M4739" t="s">
        <v>458</v>
      </c>
    </row>
    <row r="4740" spans="1:13" x14ac:dyDescent="0.25">
      <c r="A4740" t="s">
        <v>731</v>
      </c>
      <c r="B4740" t="s">
        <v>483</v>
      </c>
      <c r="C4740" t="s">
        <v>255</v>
      </c>
      <c r="D4740" t="s">
        <v>205</v>
      </c>
      <c r="E4740" t="s">
        <v>270</v>
      </c>
      <c r="F4740" s="8" t="s">
        <v>59</v>
      </c>
      <c r="G4740" s="8" t="s">
        <v>411</v>
      </c>
      <c r="H4740" t="s">
        <v>60</v>
      </c>
      <c r="K4740">
        <v>3.37</v>
      </c>
      <c r="L4740" s="7">
        <v>6917962126</v>
      </c>
      <c r="M4740" t="s">
        <v>458</v>
      </c>
    </row>
    <row r="4741" spans="1:13" x14ac:dyDescent="0.25">
      <c r="A4741" t="s">
        <v>732</v>
      </c>
      <c r="B4741" t="s">
        <v>483</v>
      </c>
      <c r="C4741" t="s">
        <v>255</v>
      </c>
      <c r="D4741" t="s">
        <v>203</v>
      </c>
      <c r="E4741" t="s">
        <v>269</v>
      </c>
      <c r="F4741" s="8" t="s">
        <v>59</v>
      </c>
      <c r="G4741" s="8" t="s">
        <v>411</v>
      </c>
      <c r="H4741" t="s">
        <v>60</v>
      </c>
      <c r="K4741">
        <v>2.5</v>
      </c>
      <c r="L4741" s="7">
        <v>2428869723</v>
      </c>
      <c r="M4741" t="s">
        <v>458</v>
      </c>
    </row>
    <row r="4742" spans="1:13" x14ac:dyDescent="0.25">
      <c r="A4742" t="s">
        <v>733</v>
      </c>
      <c r="B4742" t="s">
        <v>636</v>
      </c>
      <c r="C4742" t="s">
        <v>635</v>
      </c>
      <c r="D4742" t="s">
        <v>304</v>
      </c>
      <c r="E4742" t="s">
        <v>270</v>
      </c>
      <c r="F4742" s="8" t="s">
        <v>59</v>
      </c>
      <c r="G4742" s="8" t="s">
        <v>411</v>
      </c>
      <c r="H4742" t="s">
        <v>60</v>
      </c>
      <c r="K4742">
        <v>0</v>
      </c>
      <c r="L4742" s="7">
        <v>4565783313</v>
      </c>
      <c r="M4742" t="s">
        <v>458</v>
      </c>
    </row>
    <row r="4743" spans="1:13" x14ac:dyDescent="0.25">
      <c r="A4743" t="s">
        <v>734</v>
      </c>
      <c r="B4743" t="s">
        <v>636</v>
      </c>
      <c r="C4743" t="s">
        <v>635</v>
      </c>
      <c r="D4743" t="s">
        <v>303</v>
      </c>
      <c r="E4743" t="s">
        <v>270</v>
      </c>
      <c r="F4743" s="8" t="s">
        <v>59</v>
      </c>
      <c r="G4743" s="8" t="s">
        <v>411</v>
      </c>
      <c r="H4743" t="s">
        <v>60</v>
      </c>
      <c r="K4743">
        <v>0</v>
      </c>
      <c r="L4743" s="7">
        <v>3476303006</v>
      </c>
      <c r="M4743" t="s">
        <v>458</v>
      </c>
    </row>
    <row r="4744" spans="1:13" x14ac:dyDescent="0.25">
      <c r="A4744" t="s">
        <v>735</v>
      </c>
      <c r="B4744" t="s">
        <v>636</v>
      </c>
      <c r="C4744" t="s">
        <v>635</v>
      </c>
      <c r="D4744" t="s">
        <v>302</v>
      </c>
      <c r="E4744" t="s">
        <v>270</v>
      </c>
      <c r="F4744" s="8" t="s">
        <v>59</v>
      </c>
      <c r="G4744" s="8" t="s">
        <v>411</v>
      </c>
      <c r="H4744" t="s">
        <v>60</v>
      </c>
      <c r="K4744">
        <v>0</v>
      </c>
      <c r="L4744" s="7">
        <v>2100767205</v>
      </c>
      <c r="M4744" t="s">
        <v>458</v>
      </c>
    </row>
    <row r="4745" spans="1:13" x14ac:dyDescent="0.25">
      <c r="A4745" t="s">
        <v>736</v>
      </c>
      <c r="B4745" t="s">
        <v>636</v>
      </c>
      <c r="C4745" t="s">
        <v>635</v>
      </c>
      <c r="D4745" t="s">
        <v>205</v>
      </c>
      <c r="E4745" t="s">
        <v>270</v>
      </c>
      <c r="F4745" s="8" t="s">
        <v>59</v>
      </c>
      <c r="G4745" s="8" t="s">
        <v>411</v>
      </c>
      <c r="H4745" t="s">
        <v>60</v>
      </c>
      <c r="K4745">
        <v>13.7</v>
      </c>
      <c r="L4745" s="7">
        <v>20886055390</v>
      </c>
      <c r="M4745" t="s">
        <v>458</v>
      </c>
    </row>
    <row r="4746" spans="1:13" x14ac:dyDescent="0.25">
      <c r="A4746" t="s">
        <v>737</v>
      </c>
      <c r="B4746" t="s">
        <v>636</v>
      </c>
      <c r="C4746" t="s">
        <v>635</v>
      </c>
      <c r="D4746" t="s">
        <v>203</v>
      </c>
      <c r="E4746" t="s">
        <v>269</v>
      </c>
      <c r="F4746" s="8" t="s">
        <v>59</v>
      </c>
      <c r="G4746" s="8" t="s">
        <v>411</v>
      </c>
      <c r="H4746" t="s">
        <v>60</v>
      </c>
      <c r="K4746">
        <v>13.7</v>
      </c>
      <c r="L4746" s="7">
        <v>1256491994424</v>
      </c>
      <c r="M4746" t="s">
        <v>458</v>
      </c>
    </row>
    <row r="4747" spans="1:13" x14ac:dyDescent="0.25">
      <c r="A4747" t="s">
        <v>738</v>
      </c>
      <c r="B4747" t="s">
        <v>484</v>
      </c>
      <c r="C4747" t="s">
        <v>256</v>
      </c>
      <c r="D4747" t="s">
        <v>208</v>
      </c>
      <c r="E4747" t="s">
        <v>270</v>
      </c>
      <c r="F4747" t="s">
        <v>59</v>
      </c>
      <c r="G4747" s="8" t="s">
        <v>411</v>
      </c>
      <c r="H4747" t="s">
        <v>60</v>
      </c>
      <c r="K4747">
        <v>0</v>
      </c>
      <c r="L4747" s="7">
        <v>429346911</v>
      </c>
      <c r="M4747" t="s">
        <v>458</v>
      </c>
    </row>
    <row r="4748" spans="1:13" x14ac:dyDescent="0.25">
      <c r="A4748" t="s">
        <v>739</v>
      </c>
      <c r="B4748" t="s">
        <v>484</v>
      </c>
      <c r="C4748" t="s">
        <v>256</v>
      </c>
      <c r="D4748" t="s">
        <v>209</v>
      </c>
      <c r="E4748" t="s">
        <v>270</v>
      </c>
      <c r="F4748" t="s">
        <v>59</v>
      </c>
      <c r="G4748" s="8" t="s">
        <v>411</v>
      </c>
      <c r="H4748" t="s">
        <v>60</v>
      </c>
      <c r="K4748">
        <v>0</v>
      </c>
      <c r="L4748" s="7">
        <v>630379359</v>
      </c>
      <c r="M4748" t="s">
        <v>458</v>
      </c>
    </row>
    <row r="4749" spans="1:13" x14ac:dyDescent="0.25">
      <c r="A4749" t="s">
        <v>740</v>
      </c>
      <c r="B4749" t="s">
        <v>484</v>
      </c>
      <c r="C4749" t="s">
        <v>256</v>
      </c>
      <c r="D4749" t="s">
        <v>203</v>
      </c>
      <c r="E4749" t="s">
        <v>269</v>
      </c>
      <c r="F4749" t="s">
        <v>59</v>
      </c>
      <c r="G4749" s="8" t="s">
        <v>411</v>
      </c>
      <c r="H4749" t="s">
        <v>60</v>
      </c>
      <c r="K4749">
        <v>15.97</v>
      </c>
      <c r="L4749" s="7">
        <v>88224453830</v>
      </c>
      <c r="M4749" t="s">
        <v>458</v>
      </c>
    </row>
    <row r="4750" spans="1:13" x14ac:dyDescent="0.25">
      <c r="A4750" t="s">
        <v>741</v>
      </c>
      <c r="B4750" t="s">
        <v>485</v>
      </c>
      <c r="C4750" t="s">
        <v>257</v>
      </c>
      <c r="D4750" t="s">
        <v>258</v>
      </c>
      <c r="E4750" t="s">
        <v>270</v>
      </c>
      <c r="F4750" t="s">
        <v>59</v>
      </c>
      <c r="G4750" s="8" t="s">
        <v>411</v>
      </c>
      <c r="H4750" t="s">
        <v>60</v>
      </c>
      <c r="K4750">
        <v>0</v>
      </c>
      <c r="L4750" s="7">
        <v>2398957441</v>
      </c>
      <c r="M4750" t="s">
        <v>458</v>
      </c>
    </row>
    <row r="4751" spans="1:13" x14ac:dyDescent="0.25">
      <c r="A4751" t="s">
        <v>742</v>
      </c>
      <c r="B4751" t="s">
        <v>485</v>
      </c>
      <c r="C4751" t="s">
        <v>257</v>
      </c>
      <c r="D4751" t="s">
        <v>259</v>
      </c>
      <c r="E4751" t="s">
        <v>270</v>
      </c>
      <c r="F4751" t="s">
        <v>59</v>
      </c>
      <c r="G4751" s="8" t="s">
        <v>411</v>
      </c>
      <c r="H4751" t="s">
        <v>60</v>
      </c>
      <c r="K4751">
        <v>0</v>
      </c>
      <c r="L4751" s="7">
        <v>87556207</v>
      </c>
      <c r="M4751" t="s">
        <v>458</v>
      </c>
    </row>
    <row r="4752" spans="1:13" x14ac:dyDescent="0.25">
      <c r="A4752" t="s">
        <v>743</v>
      </c>
      <c r="B4752" t="s">
        <v>485</v>
      </c>
      <c r="C4752" t="s">
        <v>257</v>
      </c>
      <c r="D4752" t="s">
        <v>260</v>
      </c>
      <c r="E4752" t="s">
        <v>270</v>
      </c>
      <c r="F4752" t="s">
        <v>59</v>
      </c>
      <c r="G4752" s="8" t="s">
        <v>411</v>
      </c>
      <c r="H4752" t="s">
        <v>60</v>
      </c>
      <c r="K4752">
        <v>0</v>
      </c>
      <c r="L4752" s="7">
        <v>145097351</v>
      </c>
      <c r="M4752" t="s">
        <v>458</v>
      </c>
    </row>
    <row r="4753" spans="1:13" x14ac:dyDescent="0.25">
      <c r="A4753" t="s">
        <v>744</v>
      </c>
      <c r="B4753" t="s">
        <v>485</v>
      </c>
      <c r="C4753" t="s">
        <v>257</v>
      </c>
      <c r="D4753" t="s">
        <v>261</v>
      </c>
      <c r="E4753" t="s">
        <v>270</v>
      </c>
      <c r="F4753" t="s">
        <v>59</v>
      </c>
      <c r="G4753" s="8" t="s">
        <v>411</v>
      </c>
      <c r="H4753" t="s">
        <v>60</v>
      </c>
      <c r="K4753">
        <v>0</v>
      </c>
      <c r="L4753" s="7">
        <v>88988160</v>
      </c>
      <c r="M4753" t="s">
        <v>458</v>
      </c>
    </row>
    <row r="4754" spans="1:13" x14ac:dyDescent="0.25">
      <c r="A4754" t="s">
        <v>745</v>
      </c>
      <c r="B4754" t="s">
        <v>486</v>
      </c>
      <c r="C4754" t="s">
        <v>262</v>
      </c>
      <c r="D4754" t="s">
        <v>263</v>
      </c>
      <c r="E4754" t="s">
        <v>270</v>
      </c>
      <c r="F4754" t="s">
        <v>59</v>
      </c>
      <c r="G4754" s="8" t="s">
        <v>411</v>
      </c>
      <c r="H4754" t="s">
        <v>60</v>
      </c>
      <c r="K4754">
        <v>0</v>
      </c>
      <c r="L4754" s="7">
        <v>27282552000</v>
      </c>
      <c r="M4754" t="s">
        <v>458</v>
      </c>
    </row>
    <row r="4755" spans="1:13" x14ac:dyDescent="0.25">
      <c r="A4755" t="s">
        <v>746</v>
      </c>
      <c r="B4755" t="s">
        <v>486</v>
      </c>
      <c r="C4755" t="s">
        <v>262</v>
      </c>
      <c r="D4755" t="s">
        <v>264</v>
      </c>
      <c r="E4755" t="s">
        <v>270</v>
      </c>
      <c r="F4755" t="s">
        <v>59</v>
      </c>
      <c r="G4755" s="8" t="s">
        <v>411</v>
      </c>
      <c r="H4755" t="s">
        <v>60</v>
      </c>
      <c r="K4755">
        <v>0</v>
      </c>
      <c r="L4755" s="7">
        <v>5427913000</v>
      </c>
      <c r="M4755" t="s">
        <v>458</v>
      </c>
    </row>
    <row r="4756" spans="1:13" x14ac:dyDescent="0.25">
      <c r="A4756" t="s">
        <v>747</v>
      </c>
      <c r="B4756" t="s">
        <v>486</v>
      </c>
      <c r="C4756" t="s">
        <v>262</v>
      </c>
      <c r="D4756" t="s">
        <v>265</v>
      </c>
      <c r="E4756" t="s">
        <v>270</v>
      </c>
      <c r="F4756" t="s">
        <v>59</v>
      </c>
      <c r="G4756" s="8" t="s">
        <v>411</v>
      </c>
      <c r="H4756" t="s">
        <v>60</v>
      </c>
      <c r="K4756">
        <v>0</v>
      </c>
      <c r="L4756" s="7">
        <v>950652000</v>
      </c>
      <c r="M4756" t="s">
        <v>458</v>
      </c>
    </row>
    <row r="4757" spans="1:13" x14ac:dyDescent="0.25">
      <c r="A4757" t="s">
        <v>748</v>
      </c>
      <c r="B4757" t="s">
        <v>486</v>
      </c>
      <c r="C4757" t="s">
        <v>262</v>
      </c>
      <c r="D4757" t="s">
        <v>203</v>
      </c>
      <c r="E4757" t="s">
        <v>269</v>
      </c>
      <c r="F4757" t="s">
        <v>59</v>
      </c>
      <c r="G4757" s="8" t="s">
        <v>411</v>
      </c>
      <c r="H4757" t="s">
        <v>60</v>
      </c>
      <c r="K4757">
        <v>17.100000000000001</v>
      </c>
      <c r="L4757" s="7">
        <v>134097058000</v>
      </c>
      <c r="M4757" t="s">
        <v>458</v>
      </c>
    </row>
    <row r="4758" spans="1:13" x14ac:dyDescent="0.25">
      <c r="A4758" t="s">
        <v>749</v>
      </c>
      <c r="B4758" t="s">
        <v>332</v>
      </c>
      <c r="C4758" t="s">
        <v>266</v>
      </c>
      <c r="D4758" t="s">
        <v>267</v>
      </c>
      <c r="E4758" t="s">
        <v>270</v>
      </c>
      <c r="F4758" t="s">
        <v>59</v>
      </c>
      <c r="G4758" s="8" t="s">
        <v>411</v>
      </c>
      <c r="H4758" t="s">
        <v>60</v>
      </c>
      <c r="K4758">
        <v>0</v>
      </c>
      <c r="L4758" s="7">
        <v>2421364394</v>
      </c>
      <c r="M4758" t="s">
        <v>458</v>
      </c>
    </row>
    <row r="4759" spans="1:13" x14ac:dyDescent="0.25">
      <c r="A4759" t="s">
        <v>750</v>
      </c>
      <c r="B4759" t="s">
        <v>332</v>
      </c>
      <c r="C4759" t="s">
        <v>266</v>
      </c>
      <c r="D4759" t="s">
        <v>590</v>
      </c>
      <c r="E4759" t="s">
        <v>270</v>
      </c>
      <c r="F4759" t="s">
        <v>59</v>
      </c>
      <c r="G4759" s="8" t="s">
        <v>411</v>
      </c>
      <c r="H4759" t="s">
        <v>60</v>
      </c>
      <c r="K4759">
        <v>0</v>
      </c>
      <c r="L4759" s="7">
        <v>1946905414</v>
      </c>
      <c r="M4759" t="s">
        <v>458</v>
      </c>
    </row>
    <row r="4760" spans="1:13" x14ac:dyDescent="0.25">
      <c r="A4760" t="s">
        <v>751</v>
      </c>
      <c r="B4760" t="s">
        <v>332</v>
      </c>
      <c r="C4760" t="s">
        <v>266</v>
      </c>
      <c r="D4760" t="s">
        <v>582</v>
      </c>
      <c r="E4760" t="s">
        <v>270</v>
      </c>
      <c r="F4760" t="s">
        <v>59</v>
      </c>
      <c r="G4760" s="8" t="s">
        <v>411</v>
      </c>
      <c r="H4760" t="s">
        <v>60</v>
      </c>
      <c r="K4760">
        <v>0</v>
      </c>
      <c r="L4760" s="7">
        <v>102527329</v>
      </c>
      <c r="M4760" t="s">
        <v>458</v>
      </c>
    </row>
    <row r="4761" spans="1:13" x14ac:dyDescent="0.25">
      <c r="A4761" t="s">
        <v>752</v>
      </c>
      <c r="B4761" t="s">
        <v>332</v>
      </c>
      <c r="C4761" t="s">
        <v>266</v>
      </c>
      <c r="D4761" t="s">
        <v>203</v>
      </c>
      <c r="E4761" t="s">
        <v>269</v>
      </c>
      <c r="F4761" t="s">
        <v>59</v>
      </c>
      <c r="G4761" s="8" t="s">
        <v>411</v>
      </c>
      <c r="H4761" t="s">
        <v>60</v>
      </c>
      <c r="K4761">
        <v>18</v>
      </c>
      <c r="L4761" s="7">
        <v>260926476812</v>
      </c>
      <c r="M4761" t="s">
        <v>458</v>
      </c>
    </row>
    <row r="4762" spans="1:13" x14ac:dyDescent="0.25">
      <c r="A4762" t="s">
        <v>753</v>
      </c>
      <c r="B4762" t="s">
        <v>487</v>
      </c>
      <c r="C4762" t="s">
        <v>207</v>
      </c>
      <c r="D4762" t="s">
        <v>208</v>
      </c>
      <c r="E4762" t="s">
        <v>270</v>
      </c>
      <c r="F4762" t="s">
        <v>59</v>
      </c>
      <c r="G4762" s="8" t="s">
        <v>411</v>
      </c>
      <c r="H4762" t="s">
        <v>60</v>
      </c>
      <c r="K4762">
        <v>0</v>
      </c>
      <c r="L4762" s="7">
        <v>2389556713</v>
      </c>
      <c r="M4762" t="s">
        <v>458</v>
      </c>
    </row>
    <row r="4763" spans="1:13" x14ac:dyDescent="0.25">
      <c r="A4763" t="s">
        <v>754</v>
      </c>
      <c r="B4763" t="s">
        <v>487</v>
      </c>
      <c r="C4763" t="s">
        <v>207</v>
      </c>
      <c r="D4763" t="s">
        <v>209</v>
      </c>
      <c r="E4763" t="s">
        <v>270</v>
      </c>
      <c r="F4763" t="s">
        <v>59</v>
      </c>
      <c r="G4763" s="8" t="s">
        <v>411</v>
      </c>
      <c r="H4763" t="s">
        <v>60</v>
      </c>
      <c r="K4763">
        <v>0</v>
      </c>
      <c r="L4763" s="7">
        <v>5701620841</v>
      </c>
      <c r="M4763" t="s">
        <v>458</v>
      </c>
    </row>
    <row r="4764" spans="1:13" x14ac:dyDescent="0.25">
      <c r="A4764" t="s">
        <v>755</v>
      </c>
      <c r="B4764" t="s">
        <v>487</v>
      </c>
      <c r="C4764" t="s">
        <v>207</v>
      </c>
      <c r="D4764" t="s">
        <v>210</v>
      </c>
      <c r="E4764" t="s">
        <v>270</v>
      </c>
      <c r="F4764" t="s">
        <v>59</v>
      </c>
      <c r="G4764" s="8" t="s">
        <v>411</v>
      </c>
      <c r="H4764" t="s">
        <v>60</v>
      </c>
      <c r="K4764">
        <v>0</v>
      </c>
      <c r="L4764" s="7">
        <v>326696832</v>
      </c>
      <c r="M4764" t="s">
        <v>458</v>
      </c>
    </row>
    <row r="4765" spans="1:13" x14ac:dyDescent="0.25">
      <c r="A4765" t="s">
        <v>756</v>
      </c>
      <c r="B4765" t="s">
        <v>487</v>
      </c>
      <c r="C4765" t="s">
        <v>207</v>
      </c>
      <c r="D4765" t="s">
        <v>211</v>
      </c>
      <c r="E4765" t="s">
        <v>269</v>
      </c>
      <c r="F4765" t="s">
        <v>59</v>
      </c>
      <c r="G4765" s="8" t="s">
        <v>411</v>
      </c>
      <c r="H4765" t="s">
        <v>60</v>
      </c>
      <c r="K4765">
        <v>16.829999999999998</v>
      </c>
      <c r="L4765" s="7">
        <v>370042694916</v>
      </c>
      <c r="M4765" t="s">
        <v>458</v>
      </c>
    </row>
    <row r="4766" spans="1:13" x14ac:dyDescent="0.25">
      <c r="A4766" t="s">
        <v>757</v>
      </c>
      <c r="B4766" t="s">
        <v>487</v>
      </c>
      <c r="C4766" t="s">
        <v>207</v>
      </c>
      <c r="D4766" t="s">
        <v>385</v>
      </c>
      <c r="E4766" t="s">
        <v>270</v>
      </c>
      <c r="F4766" t="s">
        <v>59</v>
      </c>
      <c r="G4766" s="8" t="s">
        <v>411</v>
      </c>
      <c r="H4766" t="s">
        <v>60</v>
      </c>
      <c r="K4766">
        <v>0</v>
      </c>
      <c r="L4766" s="7">
        <v>777116048</v>
      </c>
      <c r="M4766" t="s">
        <v>458</v>
      </c>
    </row>
    <row r="4767" spans="1:13" x14ac:dyDescent="0.25">
      <c r="A4767" t="s">
        <v>659</v>
      </c>
      <c r="B4767" t="s">
        <v>468</v>
      </c>
      <c r="C4767" t="s">
        <v>0</v>
      </c>
      <c r="D4767" t="s">
        <v>200</v>
      </c>
      <c r="E4767" t="s">
        <v>270</v>
      </c>
      <c r="F4767" t="s">
        <v>61</v>
      </c>
      <c r="G4767" s="8" t="s">
        <v>410</v>
      </c>
      <c r="H4767" t="s">
        <v>62</v>
      </c>
      <c r="K4767">
        <v>7.7</v>
      </c>
      <c r="L4767" s="7">
        <v>50185283716</v>
      </c>
      <c r="M4767" t="s">
        <v>458</v>
      </c>
    </row>
    <row r="4768" spans="1:13" x14ac:dyDescent="0.25">
      <c r="A4768" t="s">
        <v>660</v>
      </c>
      <c r="B4768" t="s">
        <v>468</v>
      </c>
      <c r="C4768" t="s">
        <v>0</v>
      </c>
      <c r="D4768" t="s">
        <v>201</v>
      </c>
      <c r="E4768" t="s">
        <v>270</v>
      </c>
      <c r="F4768" t="s">
        <v>61</v>
      </c>
      <c r="G4768" s="8" t="s">
        <v>410</v>
      </c>
      <c r="H4768" t="s">
        <v>62</v>
      </c>
      <c r="K4768">
        <v>11.8</v>
      </c>
      <c r="L4768" s="7">
        <v>89599596613</v>
      </c>
      <c r="M4768" t="s">
        <v>458</v>
      </c>
    </row>
    <row r="4769" spans="1:13" x14ac:dyDescent="0.25">
      <c r="A4769" t="s">
        <v>661</v>
      </c>
      <c r="B4769" t="s">
        <v>468</v>
      </c>
      <c r="C4769" t="s">
        <v>0</v>
      </c>
      <c r="D4769" t="s">
        <v>202</v>
      </c>
      <c r="E4769" t="s">
        <v>270</v>
      </c>
      <c r="F4769" t="s">
        <v>61</v>
      </c>
      <c r="G4769" s="8" t="s">
        <v>410</v>
      </c>
      <c r="H4769" t="s">
        <v>62</v>
      </c>
      <c r="K4769">
        <v>18.8</v>
      </c>
      <c r="L4769" s="7">
        <v>44497385600</v>
      </c>
      <c r="M4769" t="s">
        <v>458</v>
      </c>
    </row>
    <row r="4770" spans="1:13" x14ac:dyDescent="0.25">
      <c r="A4770" t="s">
        <v>662</v>
      </c>
      <c r="B4770" t="s">
        <v>468</v>
      </c>
      <c r="C4770" t="s">
        <v>0</v>
      </c>
      <c r="D4770" t="s">
        <v>308</v>
      </c>
      <c r="E4770" t="s">
        <v>270</v>
      </c>
      <c r="F4770" t="s">
        <v>61</v>
      </c>
      <c r="G4770" s="8" t="s">
        <v>410</v>
      </c>
      <c r="H4770" t="s">
        <v>62</v>
      </c>
      <c r="K4770">
        <v>88.4</v>
      </c>
      <c r="L4770" s="7">
        <v>891110221</v>
      </c>
      <c r="M4770" t="s">
        <v>458</v>
      </c>
    </row>
    <row r="4771" spans="1:13" x14ac:dyDescent="0.25">
      <c r="A4771" t="s">
        <v>758</v>
      </c>
      <c r="B4771" t="s">
        <v>468</v>
      </c>
      <c r="C4771" t="s">
        <v>0</v>
      </c>
      <c r="D4771" t="s">
        <v>1</v>
      </c>
      <c r="E4771" t="s">
        <v>270</v>
      </c>
      <c r="F4771" t="s">
        <v>61</v>
      </c>
      <c r="G4771" s="8" t="s">
        <v>410</v>
      </c>
      <c r="H4771" t="s">
        <v>62</v>
      </c>
      <c r="K4771">
        <v>0</v>
      </c>
      <c r="L4771" s="7">
        <v>33596222776</v>
      </c>
      <c r="M4771" t="s">
        <v>458</v>
      </c>
    </row>
    <row r="4772" spans="1:13" x14ac:dyDescent="0.25">
      <c r="A4772" t="s">
        <v>663</v>
      </c>
      <c r="B4772" t="s">
        <v>468</v>
      </c>
      <c r="C4772" t="s">
        <v>0</v>
      </c>
      <c r="D4772" t="s">
        <v>198</v>
      </c>
      <c r="E4772" t="s">
        <v>270</v>
      </c>
      <c r="F4772" t="s">
        <v>61</v>
      </c>
      <c r="G4772" s="8" t="s">
        <v>410</v>
      </c>
      <c r="H4772" t="s">
        <v>62</v>
      </c>
      <c r="K4772">
        <v>0</v>
      </c>
      <c r="L4772" s="7">
        <v>1360016630</v>
      </c>
      <c r="M4772" t="s">
        <v>458</v>
      </c>
    </row>
    <row r="4773" spans="1:13" x14ac:dyDescent="0.25">
      <c r="A4773" t="s">
        <v>664</v>
      </c>
      <c r="B4773" t="s">
        <v>468</v>
      </c>
      <c r="C4773" t="s">
        <v>0</v>
      </c>
      <c r="D4773" t="s">
        <v>199</v>
      </c>
      <c r="E4773" t="s">
        <v>269</v>
      </c>
      <c r="F4773" t="s">
        <v>61</v>
      </c>
      <c r="G4773" s="8" t="s">
        <v>410</v>
      </c>
      <c r="H4773" t="s">
        <v>62</v>
      </c>
      <c r="K4773">
        <v>14.8</v>
      </c>
      <c r="L4773" s="7">
        <v>195045422077</v>
      </c>
      <c r="M4773" t="s">
        <v>458</v>
      </c>
    </row>
    <row r="4774" spans="1:13" x14ac:dyDescent="0.25">
      <c r="A4774" t="s">
        <v>665</v>
      </c>
      <c r="B4774" t="s">
        <v>469</v>
      </c>
      <c r="C4774" t="s">
        <v>212</v>
      </c>
      <c r="D4774" t="s">
        <v>213</v>
      </c>
      <c r="E4774" t="s">
        <v>270</v>
      </c>
      <c r="F4774" t="s">
        <v>61</v>
      </c>
      <c r="G4774" s="8" t="s">
        <v>410</v>
      </c>
      <c r="H4774" t="s">
        <v>62</v>
      </c>
      <c r="K4774">
        <v>0</v>
      </c>
      <c r="L4774" s="7">
        <v>1209774000</v>
      </c>
      <c r="M4774" t="s">
        <v>458</v>
      </c>
    </row>
    <row r="4775" spans="1:13" x14ac:dyDescent="0.25">
      <c r="A4775" t="s">
        <v>666</v>
      </c>
      <c r="B4775" t="s">
        <v>469</v>
      </c>
      <c r="C4775" t="s">
        <v>212</v>
      </c>
      <c r="D4775" t="s">
        <v>214</v>
      </c>
      <c r="E4775" t="s">
        <v>270</v>
      </c>
      <c r="F4775" t="s">
        <v>61</v>
      </c>
      <c r="G4775" s="8" t="s">
        <v>410</v>
      </c>
      <c r="H4775" t="s">
        <v>62</v>
      </c>
      <c r="K4775">
        <v>0</v>
      </c>
      <c r="L4775" s="7">
        <v>10185099000</v>
      </c>
      <c r="M4775" t="s">
        <v>458</v>
      </c>
    </row>
    <row r="4776" spans="1:13" x14ac:dyDescent="0.25">
      <c r="A4776" t="s">
        <v>667</v>
      </c>
      <c r="B4776" t="s">
        <v>469</v>
      </c>
      <c r="C4776" t="s">
        <v>212</v>
      </c>
      <c r="D4776" t="s">
        <v>370</v>
      </c>
      <c r="E4776" t="s">
        <v>270</v>
      </c>
      <c r="F4776" t="s">
        <v>61</v>
      </c>
      <c r="G4776" s="8" t="s">
        <v>410</v>
      </c>
      <c r="H4776" t="s">
        <v>62</v>
      </c>
      <c r="K4776">
        <v>0</v>
      </c>
      <c r="L4776" s="7">
        <v>7250762000</v>
      </c>
      <c r="M4776" t="s">
        <v>458</v>
      </c>
    </row>
    <row r="4777" spans="1:13" x14ac:dyDescent="0.25">
      <c r="A4777" t="s">
        <v>668</v>
      </c>
      <c r="B4777" t="s">
        <v>469</v>
      </c>
      <c r="C4777" t="s">
        <v>212</v>
      </c>
      <c r="D4777" t="s">
        <v>365</v>
      </c>
      <c r="E4777" t="s">
        <v>270</v>
      </c>
      <c r="F4777" t="s">
        <v>61</v>
      </c>
      <c r="G4777" s="8" t="s">
        <v>410</v>
      </c>
      <c r="H4777" t="s">
        <v>62</v>
      </c>
      <c r="K4777">
        <v>0.5</v>
      </c>
      <c r="L4777" s="7">
        <v>22153880000</v>
      </c>
      <c r="M4777" t="s">
        <v>458</v>
      </c>
    </row>
    <row r="4778" spans="1:13" x14ac:dyDescent="0.25">
      <c r="A4778" t="s">
        <v>669</v>
      </c>
      <c r="B4778" t="s">
        <v>469</v>
      </c>
      <c r="C4778" t="s">
        <v>212</v>
      </c>
      <c r="D4778" t="s">
        <v>364</v>
      </c>
      <c r="E4778" t="s">
        <v>270</v>
      </c>
      <c r="F4778" t="s">
        <v>61</v>
      </c>
      <c r="G4778" s="8" t="s">
        <v>410</v>
      </c>
      <c r="H4778" t="s">
        <v>62</v>
      </c>
      <c r="K4778">
        <v>0.7</v>
      </c>
      <c r="L4778" s="7">
        <v>31842258000</v>
      </c>
      <c r="M4778" t="s">
        <v>458</v>
      </c>
    </row>
    <row r="4779" spans="1:13" x14ac:dyDescent="0.25">
      <c r="A4779" t="s">
        <v>670</v>
      </c>
      <c r="B4779" t="s">
        <v>469</v>
      </c>
      <c r="C4779" t="s">
        <v>212</v>
      </c>
      <c r="D4779" t="s">
        <v>573</v>
      </c>
      <c r="E4779" t="s">
        <v>270</v>
      </c>
      <c r="F4779" t="s">
        <v>61</v>
      </c>
      <c r="G4779" s="8" t="s">
        <v>410</v>
      </c>
      <c r="H4779" t="s">
        <v>62</v>
      </c>
      <c r="K4779">
        <v>0.9</v>
      </c>
      <c r="L4779" s="7">
        <v>16763779000</v>
      </c>
      <c r="M4779" t="s">
        <v>458</v>
      </c>
    </row>
    <row r="4780" spans="1:13" x14ac:dyDescent="0.25">
      <c r="A4780" t="s">
        <v>671</v>
      </c>
      <c r="B4780" t="s">
        <v>469</v>
      </c>
      <c r="C4780" t="s">
        <v>212</v>
      </c>
      <c r="D4780" t="s">
        <v>362</v>
      </c>
      <c r="E4780" t="s">
        <v>270</v>
      </c>
      <c r="F4780" t="s">
        <v>61</v>
      </c>
      <c r="G4780" s="8" t="s">
        <v>410</v>
      </c>
      <c r="H4780" t="s">
        <v>62</v>
      </c>
      <c r="K4780">
        <v>0</v>
      </c>
      <c r="L4780" s="7">
        <v>58491556000</v>
      </c>
      <c r="M4780" t="s">
        <v>458</v>
      </c>
    </row>
    <row r="4781" spans="1:13" x14ac:dyDescent="0.25">
      <c r="A4781" t="s">
        <v>672</v>
      </c>
      <c r="B4781" t="s">
        <v>470</v>
      </c>
      <c r="C4781" t="s">
        <v>292</v>
      </c>
      <c r="D4781" t="s">
        <v>307</v>
      </c>
      <c r="E4781" t="s">
        <v>270</v>
      </c>
      <c r="F4781" t="s">
        <v>61</v>
      </c>
      <c r="G4781" s="8" t="s">
        <v>410</v>
      </c>
      <c r="H4781" t="s">
        <v>62</v>
      </c>
      <c r="K4781">
        <v>0.4</v>
      </c>
      <c r="L4781" s="7">
        <v>9764336905</v>
      </c>
      <c r="M4781" t="s">
        <v>458</v>
      </c>
    </row>
    <row r="4782" spans="1:13" x14ac:dyDescent="0.25">
      <c r="A4782" t="s">
        <v>673</v>
      </c>
      <c r="B4782" t="s">
        <v>470</v>
      </c>
      <c r="C4782" t="s">
        <v>292</v>
      </c>
      <c r="D4782" t="s">
        <v>206</v>
      </c>
      <c r="E4782" t="s">
        <v>270</v>
      </c>
      <c r="F4782" t="s">
        <v>61</v>
      </c>
      <c r="G4782" s="8" t="s">
        <v>410</v>
      </c>
      <c r="H4782" t="s">
        <v>62</v>
      </c>
      <c r="K4782">
        <v>0</v>
      </c>
      <c r="L4782" s="7">
        <v>5411649516</v>
      </c>
      <c r="M4782" t="s">
        <v>458</v>
      </c>
    </row>
    <row r="4783" spans="1:13" x14ac:dyDescent="0.25">
      <c r="A4783" t="s">
        <v>674</v>
      </c>
      <c r="B4783" t="s">
        <v>470</v>
      </c>
      <c r="C4783" t="s">
        <v>292</v>
      </c>
      <c r="D4783" t="s">
        <v>203</v>
      </c>
      <c r="E4783" t="s">
        <v>269</v>
      </c>
      <c r="F4783" t="s">
        <v>61</v>
      </c>
      <c r="G4783" s="8" t="s">
        <v>410</v>
      </c>
      <c r="H4783" t="s">
        <v>62</v>
      </c>
      <c r="K4783">
        <v>17.25</v>
      </c>
      <c r="L4783" s="7">
        <v>599483569520</v>
      </c>
      <c r="M4783" t="s">
        <v>458</v>
      </c>
    </row>
    <row r="4784" spans="1:13" x14ac:dyDescent="0.25">
      <c r="A4784" t="s">
        <v>675</v>
      </c>
      <c r="B4784" t="s">
        <v>470</v>
      </c>
      <c r="C4784" t="s">
        <v>292</v>
      </c>
      <c r="D4784" t="s">
        <v>306</v>
      </c>
      <c r="E4784" t="s">
        <v>270</v>
      </c>
      <c r="F4784" t="s">
        <v>61</v>
      </c>
      <c r="G4784" s="8" t="s">
        <v>410</v>
      </c>
      <c r="H4784" t="s">
        <v>62</v>
      </c>
      <c r="K4784">
        <v>14.2</v>
      </c>
      <c r="L4784" s="7">
        <v>9122399685</v>
      </c>
      <c r="M4784" t="s">
        <v>458</v>
      </c>
    </row>
    <row r="4785" spans="1:13" x14ac:dyDescent="0.25">
      <c r="A4785" t="s">
        <v>676</v>
      </c>
      <c r="B4785" t="s">
        <v>331</v>
      </c>
      <c r="C4785" t="s">
        <v>215</v>
      </c>
      <c r="D4785" t="s">
        <v>251</v>
      </c>
      <c r="E4785" t="s">
        <v>269</v>
      </c>
      <c r="F4785" t="s">
        <v>61</v>
      </c>
      <c r="G4785" s="8" t="s">
        <v>410</v>
      </c>
      <c r="H4785" t="s">
        <v>62</v>
      </c>
      <c r="K4785">
        <v>19.100000000000001</v>
      </c>
      <c r="L4785" s="7">
        <v>310261377494</v>
      </c>
      <c r="M4785" t="s">
        <v>458</v>
      </c>
    </row>
    <row r="4786" spans="1:13" x14ac:dyDescent="0.25">
      <c r="A4786" t="s">
        <v>677</v>
      </c>
      <c r="B4786" t="s">
        <v>331</v>
      </c>
      <c r="C4786" t="s">
        <v>215</v>
      </c>
      <c r="D4786" t="s">
        <v>216</v>
      </c>
      <c r="E4786" t="s">
        <v>269</v>
      </c>
      <c r="F4786" t="s">
        <v>61</v>
      </c>
      <c r="G4786" s="8" t="s">
        <v>410</v>
      </c>
      <c r="H4786" t="s">
        <v>62</v>
      </c>
      <c r="K4786">
        <v>1.7</v>
      </c>
      <c r="L4786" s="7">
        <v>15226914126</v>
      </c>
      <c r="M4786" t="s">
        <v>458</v>
      </c>
    </row>
    <row r="4787" spans="1:13" x14ac:dyDescent="0.25">
      <c r="A4787" t="s">
        <v>678</v>
      </c>
      <c r="B4787" t="s">
        <v>331</v>
      </c>
      <c r="C4787" t="s">
        <v>215</v>
      </c>
      <c r="D4787" t="s">
        <v>217</v>
      </c>
      <c r="E4787" t="s">
        <v>269</v>
      </c>
      <c r="F4787" t="s">
        <v>61</v>
      </c>
      <c r="G4787" s="8" t="s">
        <v>410</v>
      </c>
      <c r="H4787" t="s">
        <v>62</v>
      </c>
      <c r="K4787">
        <v>19.100000000000001</v>
      </c>
      <c r="L4787" s="7">
        <v>67671087956</v>
      </c>
      <c r="M4787" t="s">
        <v>458</v>
      </c>
    </row>
    <row r="4788" spans="1:13" x14ac:dyDescent="0.25">
      <c r="A4788" t="s">
        <v>679</v>
      </c>
      <c r="B4788" t="s">
        <v>333</v>
      </c>
      <c r="C4788" t="s">
        <v>533</v>
      </c>
      <c r="D4788" t="s">
        <v>203</v>
      </c>
      <c r="E4788" t="s">
        <v>269</v>
      </c>
      <c r="F4788" t="s">
        <v>61</v>
      </c>
      <c r="G4788" s="8" t="s">
        <v>410</v>
      </c>
      <c r="H4788" t="s">
        <v>62</v>
      </c>
      <c r="K4788">
        <v>16</v>
      </c>
      <c r="L4788" s="7">
        <v>60695593000</v>
      </c>
      <c r="M4788" t="s">
        <v>458</v>
      </c>
    </row>
    <row r="4789" spans="1:13" x14ac:dyDescent="0.25">
      <c r="A4789" t="s">
        <v>680</v>
      </c>
      <c r="B4789" t="s">
        <v>471</v>
      </c>
      <c r="C4789" t="s">
        <v>219</v>
      </c>
      <c r="D4789" t="s">
        <v>203</v>
      </c>
      <c r="E4789" t="s">
        <v>269</v>
      </c>
      <c r="F4789" t="s">
        <v>61</v>
      </c>
      <c r="G4789" s="8" t="s">
        <v>410</v>
      </c>
      <c r="H4789" t="s">
        <v>62</v>
      </c>
      <c r="K4789">
        <v>1.08</v>
      </c>
      <c r="L4789" s="7">
        <v>278736778404</v>
      </c>
      <c r="M4789" t="s">
        <v>458</v>
      </c>
    </row>
    <row r="4790" spans="1:13" x14ac:dyDescent="0.25">
      <c r="A4790" t="s">
        <v>681</v>
      </c>
      <c r="B4790" t="s">
        <v>471</v>
      </c>
      <c r="C4790" t="s">
        <v>219</v>
      </c>
      <c r="D4790" t="s">
        <v>457</v>
      </c>
      <c r="E4790" t="s">
        <v>270</v>
      </c>
      <c r="F4790" t="s">
        <v>61</v>
      </c>
      <c r="G4790" s="8" t="s">
        <v>410</v>
      </c>
      <c r="H4790" t="s">
        <v>62</v>
      </c>
      <c r="K4790">
        <v>0</v>
      </c>
      <c r="L4790" s="7">
        <v>150706287</v>
      </c>
      <c r="M4790" t="s">
        <v>458</v>
      </c>
    </row>
    <row r="4791" spans="1:13" x14ac:dyDescent="0.25">
      <c r="A4791" t="s">
        <v>682</v>
      </c>
      <c r="B4791" t="s">
        <v>471</v>
      </c>
      <c r="C4791" t="s">
        <v>219</v>
      </c>
      <c r="D4791" t="s">
        <v>381</v>
      </c>
      <c r="E4791" t="s">
        <v>270</v>
      </c>
      <c r="F4791" t="s">
        <v>61</v>
      </c>
      <c r="G4791" s="8" t="s">
        <v>410</v>
      </c>
      <c r="H4791" t="s">
        <v>62</v>
      </c>
      <c r="K4791">
        <v>0</v>
      </c>
      <c r="L4791" s="7">
        <v>1331924172</v>
      </c>
      <c r="M4791" t="s">
        <v>458</v>
      </c>
    </row>
    <row r="4792" spans="1:13" x14ac:dyDescent="0.25">
      <c r="A4792" t="s">
        <v>683</v>
      </c>
      <c r="B4792" t="s">
        <v>472</v>
      </c>
      <c r="C4792" t="s">
        <v>220</v>
      </c>
      <c r="D4792" t="s">
        <v>221</v>
      </c>
      <c r="E4792" t="s">
        <v>270</v>
      </c>
      <c r="F4792" t="s">
        <v>61</v>
      </c>
      <c r="G4792" s="8" t="s">
        <v>410</v>
      </c>
      <c r="H4792" t="s">
        <v>62</v>
      </c>
      <c r="K4792">
        <v>6.4</v>
      </c>
      <c r="L4792" s="7">
        <v>210379447000</v>
      </c>
      <c r="M4792" t="s">
        <v>458</v>
      </c>
    </row>
    <row r="4793" spans="1:13" x14ac:dyDescent="0.25">
      <c r="A4793" t="s">
        <v>684</v>
      </c>
      <c r="B4793" t="s">
        <v>472</v>
      </c>
      <c r="C4793" t="s">
        <v>220</v>
      </c>
      <c r="D4793" t="s">
        <v>222</v>
      </c>
      <c r="E4793" t="s">
        <v>270</v>
      </c>
      <c r="F4793" t="s">
        <v>61</v>
      </c>
      <c r="G4793" s="8" t="s">
        <v>410</v>
      </c>
      <c r="H4793" t="s">
        <v>62</v>
      </c>
      <c r="K4793">
        <v>9.6</v>
      </c>
      <c r="L4793" s="7">
        <v>35195197000</v>
      </c>
      <c r="M4793" t="s">
        <v>458</v>
      </c>
    </row>
    <row r="4794" spans="1:13" x14ac:dyDescent="0.25">
      <c r="A4794" t="s">
        <v>685</v>
      </c>
      <c r="B4794" t="s">
        <v>472</v>
      </c>
      <c r="C4794" t="s">
        <v>220</v>
      </c>
      <c r="D4794" t="s">
        <v>223</v>
      </c>
      <c r="E4794" t="s">
        <v>270</v>
      </c>
      <c r="F4794" t="s">
        <v>61</v>
      </c>
      <c r="G4794" s="8" t="s">
        <v>410</v>
      </c>
      <c r="H4794" t="s">
        <v>62</v>
      </c>
      <c r="K4794">
        <v>14</v>
      </c>
      <c r="L4794" s="7">
        <v>54187851000</v>
      </c>
      <c r="M4794" t="s">
        <v>458</v>
      </c>
    </row>
    <row r="4795" spans="1:13" x14ac:dyDescent="0.25">
      <c r="A4795" t="s">
        <v>686</v>
      </c>
      <c r="B4795" t="s">
        <v>472</v>
      </c>
      <c r="C4795" t="s">
        <v>220</v>
      </c>
      <c r="D4795" t="s">
        <v>224</v>
      </c>
      <c r="E4795" t="s">
        <v>270</v>
      </c>
      <c r="F4795" t="s">
        <v>61</v>
      </c>
      <c r="G4795" s="8" t="s">
        <v>410</v>
      </c>
      <c r="H4795" t="s">
        <v>62</v>
      </c>
      <c r="K4795">
        <v>2.9</v>
      </c>
      <c r="L4795" s="7">
        <v>3835522000</v>
      </c>
      <c r="M4795" t="s">
        <v>458</v>
      </c>
    </row>
    <row r="4796" spans="1:13" x14ac:dyDescent="0.25">
      <c r="A4796" t="s">
        <v>687</v>
      </c>
      <c r="B4796" t="s">
        <v>472</v>
      </c>
      <c r="C4796" t="s">
        <v>220</v>
      </c>
      <c r="D4796" t="s">
        <v>305</v>
      </c>
      <c r="E4796" t="s">
        <v>270</v>
      </c>
      <c r="F4796" t="s">
        <v>61</v>
      </c>
      <c r="G4796" s="8" t="s">
        <v>410</v>
      </c>
      <c r="H4796" t="s">
        <v>62</v>
      </c>
      <c r="K4796">
        <v>0</v>
      </c>
      <c r="L4796" s="7">
        <v>0</v>
      </c>
      <c r="M4796" t="s">
        <v>458</v>
      </c>
    </row>
    <row r="4797" spans="1:13" x14ac:dyDescent="0.25">
      <c r="A4797" t="s">
        <v>688</v>
      </c>
      <c r="B4797" t="s">
        <v>472</v>
      </c>
      <c r="C4797" t="s">
        <v>220</v>
      </c>
      <c r="D4797" t="s">
        <v>203</v>
      </c>
      <c r="E4797" t="s">
        <v>269</v>
      </c>
      <c r="F4797" t="s">
        <v>61</v>
      </c>
      <c r="G4797" s="8" t="s">
        <v>410</v>
      </c>
      <c r="H4797" t="s">
        <v>62</v>
      </c>
      <c r="K4797">
        <v>10.4</v>
      </c>
      <c r="L4797" s="7">
        <v>150910896000</v>
      </c>
      <c r="M4797" t="s">
        <v>458</v>
      </c>
    </row>
    <row r="4798" spans="1:13" x14ac:dyDescent="0.25">
      <c r="A4798" t="s">
        <v>689</v>
      </c>
      <c r="B4798" t="s">
        <v>473</v>
      </c>
      <c r="C4798" t="s">
        <v>225</v>
      </c>
      <c r="D4798" t="s">
        <v>366</v>
      </c>
      <c r="E4798" t="s">
        <v>270</v>
      </c>
      <c r="F4798" t="s">
        <v>61</v>
      </c>
      <c r="G4798" s="8" t="s">
        <v>410</v>
      </c>
      <c r="H4798" t="s">
        <v>62</v>
      </c>
      <c r="K4798">
        <v>2.2599999999999998</v>
      </c>
      <c r="L4798" s="7">
        <v>3439632410</v>
      </c>
      <c r="M4798" t="s">
        <v>458</v>
      </c>
    </row>
    <row r="4799" spans="1:13" x14ac:dyDescent="0.25">
      <c r="A4799" t="s">
        <v>690</v>
      </c>
      <c r="B4799" t="s">
        <v>473</v>
      </c>
      <c r="C4799" t="s">
        <v>225</v>
      </c>
      <c r="D4799" t="s">
        <v>367</v>
      </c>
      <c r="E4799" t="s">
        <v>270</v>
      </c>
      <c r="F4799" t="s">
        <v>61</v>
      </c>
      <c r="G4799" s="8" t="s">
        <v>410</v>
      </c>
      <c r="H4799" t="s">
        <v>62</v>
      </c>
      <c r="K4799">
        <v>0</v>
      </c>
      <c r="L4799" s="7">
        <v>3601903742</v>
      </c>
      <c r="M4799" t="s">
        <v>458</v>
      </c>
    </row>
    <row r="4800" spans="1:13" x14ac:dyDescent="0.25">
      <c r="A4800" t="s">
        <v>691</v>
      </c>
      <c r="B4800" t="s">
        <v>473</v>
      </c>
      <c r="C4800" t="s">
        <v>225</v>
      </c>
      <c r="D4800" t="s">
        <v>373</v>
      </c>
      <c r="E4800" t="s">
        <v>270</v>
      </c>
      <c r="F4800" t="s">
        <v>61</v>
      </c>
      <c r="G4800" s="8" t="s">
        <v>410</v>
      </c>
      <c r="H4800" t="s">
        <v>62</v>
      </c>
      <c r="K4800">
        <v>0</v>
      </c>
      <c r="L4800" s="7">
        <v>2032897322</v>
      </c>
      <c r="M4800" t="s">
        <v>458</v>
      </c>
    </row>
    <row r="4801" spans="1:13" x14ac:dyDescent="0.25">
      <c r="A4801" t="s">
        <v>692</v>
      </c>
      <c r="B4801" t="s">
        <v>473</v>
      </c>
      <c r="C4801" t="s">
        <v>225</v>
      </c>
      <c r="D4801" t="s">
        <v>203</v>
      </c>
      <c r="E4801" t="s">
        <v>269</v>
      </c>
      <c r="F4801" t="s">
        <v>61</v>
      </c>
      <c r="G4801" s="8" t="s">
        <v>410</v>
      </c>
      <c r="H4801" t="s">
        <v>62</v>
      </c>
      <c r="K4801">
        <v>19.940000000000001</v>
      </c>
      <c r="L4801" s="7">
        <v>983182712065</v>
      </c>
      <c r="M4801" t="s">
        <v>458</v>
      </c>
    </row>
    <row r="4802" spans="1:13" x14ac:dyDescent="0.25">
      <c r="A4802" t="s">
        <v>693</v>
      </c>
      <c r="B4802" t="s">
        <v>474</v>
      </c>
      <c r="C4802" t="s">
        <v>226</v>
      </c>
      <c r="D4802" t="s">
        <v>227</v>
      </c>
      <c r="E4802" t="s">
        <v>270</v>
      </c>
      <c r="F4802" t="s">
        <v>61</v>
      </c>
      <c r="G4802" s="8" t="s">
        <v>410</v>
      </c>
      <c r="H4802" t="s">
        <v>62</v>
      </c>
      <c r="K4802">
        <v>0</v>
      </c>
      <c r="L4802" s="7">
        <v>1565286544</v>
      </c>
      <c r="M4802" t="s">
        <v>458</v>
      </c>
    </row>
    <row r="4803" spans="1:13" x14ac:dyDescent="0.25">
      <c r="A4803" t="s">
        <v>694</v>
      </c>
      <c r="B4803" t="s">
        <v>474</v>
      </c>
      <c r="C4803" t="s">
        <v>226</v>
      </c>
      <c r="D4803" t="s">
        <v>301</v>
      </c>
      <c r="E4803" t="s">
        <v>270</v>
      </c>
      <c r="F4803" t="s">
        <v>61</v>
      </c>
      <c r="G4803" s="8" t="s">
        <v>410</v>
      </c>
      <c r="H4803" t="s">
        <v>62</v>
      </c>
      <c r="K4803">
        <v>0</v>
      </c>
      <c r="L4803" s="7">
        <v>4154359457</v>
      </c>
      <c r="M4803" t="s">
        <v>458</v>
      </c>
    </row>
    <row r="4804" spans="1:13" x14ac:dyDescent="0.25">
      <c r="A4804" t="s">
        <v>695</v>
      </c>
      <c r="B4804" t="s">
        <v>474</v>
      </c>
      <c r="C4804" t="s">
        <v>226</v>
      </c>
      <c r="D4804" t="s">
        <v>229</v>
      </c>
      <c r="E4804" t="s">
        <v>270</v>
      </c>
      <c r="F4804" t="s">
        <v>61</v>
      </c>
      <c r="G4804" s="8" t="s">
        <v>410</v>
      </c>
      <c r="H4804" t="s">
        <v>62</v>
      </c>
      <c r="K4804">
        <v>0</v>
      </c>
      <c r="L4804" s="7">
        <v>4178737190</v>
      </c>
      <c r="M4804" t="s">
        <v>458</v>
      </c>
    </row>
    <row r="4805" spans="1:13" x14ac:dyDescent="0.25">
      <c r="A4805" t="s">
        <v>696</v>
      </c>
      <c r="B4805" t="s">
        <v>474</v>
      </c>
      <c r="C4805" t="s">
        <v>226</v>
      </c>
      <c r="D4805" t="s">
        <v>230</v>
      </c>
      <c r="E4805" t="s">
        <v>270</v>
      </c>
      <c r="F4805" t="s">
        <v>61</v>
      </c>
      <c r="G4805" s="8" t="s">
        <v>410</v>
      </c>
      <c r="H4805" t="s">
        <v>62</v>
      </c>
      <c r="K4805">
        <v>0</v>
      </c>
      <c r="L4805" s="7">
        <v>46078829939</v>
      </c>
      <c r="M4805" t="s">
        <v>458</v>
      </c>
    </row>
    <row r="4806" spans="1:13" x14ac:dyDescent="0.25">
      <c r="A4806" t="s">
        <v>697</v>
      </c>
      <c r="B4806" t="s">
        <v>474</v>
      </c>
      <c r="C4806" t="s">
        <v>226</v>
      </c>
      <c r="D4806" t="s">
        <v>231</v>
      </c>
      <c r="E4806" t="s">
        <v>270</v>
      </c>
      <c r="F4806" t="s">
        <v>61</v>
      </c>
      <c r="G4806" s="8" t="s">
        <v>410</v>
      </c>
      <c r="H4806" t="s">
        <v>62</v>
      </c>
      <c r="K4806">
        <v>0</v>
      </c>
      <c r="L4806" s="7">
        <v>733170416</v>
      </c>
      <c r="M4806" t="s">
        <v>458</v>
      </c>
    </row>
    <row r="4807" spans="1:13" x14ac:dyDescent="0.25">
      <c r="A4807" t="s">
        <v>698</v>
      </c>
      <c r="B4807" t="s">
        <v>474</v>
      </c>
      <c r="C4807" t="s">
        <v>226</v>
      </c>
      <c r="D4807" t="s">
        <v>232</v>
      </c>
      <c r="E4807" t="s">
        <v>270</v>
      </c>
      <c r="F4807" t="s">
        <v>61</v>
      </c>
      <c r="G4807" s="8" t="s">
        <v>410</v>
      </c>
      <c r="H4807" t="s">
        <v>62</v>
      </c>
      <c r="K4807" s="150">
        <v>0</v>
      </c>
      <c r="L4807" s="7">
        <v>4596812359</v>
      </c>
      <c r="M4807" t="s">
        <v>458</v>
      </c>
    </row>
    <row r="4808" spans="1:13" x14ac:dyDescent="0.25">
      <c r="A4808" t="s">
        <v>699</v>
      </c>
      <c r="B4808" t="s">
        <v>474</v>
      </c>
      <c r="C4808" t="s">
        <v>226</v>
      </c>
      <c r="D4808" t="s">
        <v>233</v>
      </c>
      <c r="E4808" t="s">
        <v>270</v>
      </c>
      <c r="F4808" t="s">
        <v>61</v>
      </c>
      <c r="G4808" s="8" t="s">
        <v>410</v>
      </c>
      <c r="H4808" t="s">
        <v>62</v>
      </c>
      <c r="K4808">
        <v>0</v>
      </c>
      <c r="L4808" s="7">
        <v>6739103718</v>
      </c>
      <c r="M4808" t="s">
        <v>458</v>
      </c>
    </row>
    <row r="4809" spans="1:13" x14ac:dyDescent="0.25">
      <c r="A4809" t="s">
        <v>700</v>
      </c>
      <c r="B4809" t="s">
        <v>474</v>
      </c>
      <c r="C4809" t="s">
        <v>226</v>
      </c>
      <c r="D4809" t="s">
        <v>234</v>
      </c>
      <c r="E4809" t="s">
        <v>270</v>
      </c>
      <c r="F4809" t="s">
        <v>61</v>
      </c>
      <c r="G4809" s="8" t="s">
        <v>410</v>
      </c>
      <c r="H4809" t="s">
        <v>62</v>
      </c>
      <c r="K4809" s="150">
        <v>0</v>
      </c>
      <c r="L4809" s="7">
        <v>8239367205</v>
      </c>
      <c r="M4809" t="s">
        <v>458</v>
      </c>
    </row>
    <row r="4810" spans="1:13" x14ac:dyDescent="0.25">
      <c r="A4810" t="s">
        <v>701</v>
      </c>
      <c r="B4810" t="s">
        <v>474</v>
      </c>
      <c r="C4810" t="s">
        <v>226</v>
      </c>
      <c r="D4810" t="s">
        <v>235</v>
      </c>
      <c r="E4810" t="s">
        <v>270</v>
      </c>
      <c r="F4810" t="s">
        <v>61</v>
      </c>
      <c r="G4810" s="8" t="s">
        <v>410</v>
      </c>
      <c r="H4810" t="s">
        <v>62</v>
      </c>
      <c r="K4810" s="150">
        <v>0</v>
      </c>
      <c r="L4810" s="7">
        <v>7955312120</v>
      </c>
      <c r="M4810" t="s">
        <v>458</v>
      </c>
    </row>
    <row r="4811" spans="1:13" x14ac:dyDescent="0.25">
      <c r="A4811" t="s">
        <v>702</v>
      </c>
      <c r="B4811" t="s">
        <v>474</v>
      </c>
      <c r="C4811" t="s">
        <v>226</v>
      </c>
      <c r="D4811" t="s">
        <v>570</v>
      </c>
      <c r="E4811" t="s">
        <v>270</v>
      </c>
      <c r="F4811" t="s">
        <v>61</v>
      </c>
      <c r="G4811" s="8" t="s">
        <v>410</v>
      </c>
      <c r="H4811" t="s">
        <v>62</v>
      </c>
      <c r="K4811">
        <v>0</v>
      </c>
      <c r="L4811" s="7">
        <v>186808058</v>
      </c>
      <c r="M4811" t="s">
        <v>458</v>
      </c>
    </row>
    <row r="4812" spans="1:13" x14ac:dyDescent="0.25">
      <c r="A4812" t="s">
        <v>703</v>
      </c>
      <c r="B4812" t="s">
        <v>475</v>
      </c>
      <c r="C4812" t="s">
        <v>236</v>
      </c>
      <c r="D4812" t="s">
        <v>628</v>
      </c>
      <c r="E4812" t="s">
        <v>270</v>
      </c>
      <c r="F4812" t="s">
        <v>61</v>
      </c>
      <c r="G4812" s="8" t="s">
        <v>410</v>
      </c>
      <c r="H4812" t="s">
        <v>62</v>
      </c>
      <c r="K4812">
        <v>0.21</v>
      </c>
      <c r="L4812" s="7">
        <v>33391986272</v>
      </c>
      <c r="M4812" t="s">
        <v>458</v>
      </c>
    </row>
    <row r="4813" spans="1:13" x14ac:dyDescent="0.25">
      <c r="A4813" t="s">
        <v>704</v>
      </c>
      <c r="B4813" t="s">
        <v>475</v>
      </c>
      <c r="C4813" t="s">
        <v>236</v>
      </c>
      <c r="D4813" t="s">
        <v>629</v>
      </c>
      <c r="E4813" t="s">
        <v>270</v>
      </c>
      <c r="F4813" t="s">
        <v>61</v>
      </c>
      <c r="G4813" s="8" t="s">
        <v>410</v>
      </c>
      <c r="H4813" t="s">
        <v>62</v>
      </c>
      <c r="K4813">
        <v>0.13</v>
      </c>
      <c r="L4813" s="7">
        <v>28433897982</v>
      </c>
      <c r="M4813" t="s">
        <v>458</v>
      </c>
    </row>
    <row r="4814" spans="1:13" x14ac:dyDescent="0.25">
      <c r="A4814" t="s">
        <v>705</v>
      </c>
      <c r="B4814" t="s">
        <v>475</v>
      </c>
      <c r="C4814" t="s">
        <v>236</v>
      </c>
      <c r="D4814" t="s">
        <v>630</v>
      </c>
      <c r="E4814" t="s">
        <v>270</v>
      </c>
      <c r="F4814" t="s">
        <v>61</v>
      </c>
      <c r="G4814" s="8" t="s">
        <v>410</v>
      </c>
      <c r="H4814" t="s">
        <v>62</v>
      </c>
      <c r="K4814">
        <v>0.3</v>
      </c>
      <c r="L4814" s="7">
        <v>41655996484</v>
      </c>
      <c r="M4814" t="s">
        <v>458</v>
      </c>
    </row>
    <row r="4815" spans="1:13" x14ac:dyDescent="0.25">
      <c r="A4815" t="s">
        <v>706</v>
      </c>
      <c r="B4815" t="s">
        <v>475</v>
      </c>
      <c r="C4815" t="s">
        <v>236</v>
      </c>
      <c r="D4815" t="s">
        <v>631</v>
      </c>
      <c r="E4815" t="s">
        <v>270</v>
      </c>
      <c r="F4815" t="s">
        <v>61</v>
      </c>
      <c r="G4815" s="8" t="s">
        <v>410</v>
      </c>
      <c r="H4815" t="s">
        <v>62</v>
      </c>
      <c r="K4815">
        <v>0</v>
      </c>
      <c r="L4815" s="7">
        <v>17683096128</v>
      </c>
      <c r="M4815" t="s">
        <v>458</v>
      </c>
    </row>
    <row r="4816" spans="1:13" x14ac:dyDescent="0.25">
      <c r="A4816" t="s">
        <v>707</v>
      </c>
      <c r="B4816" t="s">
        <v>475</v>
      </c>
      <c r="C4816" t="s">
        <v>236</v>
      </c>
      <c r="D4816" t="s">
        <v>632</v>
      </c>
      <c r="E4816" t="s">
        <v>269</v>
      </c>
      <c r="F4816" t="s">
        <v>61</v>
      </c>
      <c r="G4816" s="8" t="s">
        <v>410</v>
      </c>
      <c r="H4816" t="s">
        <v>62</v>
      </c>
      <c r="K4816" s="150">
        <v>0.13</v>
      </c>
      <c r="L4816" s="7">
        <v>38791266538</v>
      </c>
      <c r="M4816" t="s">
        <v>458</v>
      </c>
    </row>
    <row r="4817" spans="1:13" x14ac:dyDescent="0.25">
      <c r="A4817" t="s">
        <v>708</v>
      </c>
      <c r="B4817" t="s">
        <v>476</v>
      </c>
      <c r="C4817" t="s">
        <v>237</v>
      </c>
      <c r="D4817" t="s">
        <v>242</v>
      </c>
      <c r="E4817" t="s">
        <v>270</v>
      </c>
      <c r="F4817" t="s">
        <v>61</v>
      </c>
      <c r="G4817" s="8" t="s">
        <v>410</v>
      </c>
      <c r="H4817" t="s">
        <v>62</v>
      </c>
      <c r="K4817" s="150">
        <v>0</v>
      </c>
      <c r="L4817" s="7">
        <v>77422761</v>
      </c>
      <c r="M4817" t="s">
        <v>458</v>
      </c>
    </row>
    <row r="4818" spans="1:13" x14ac:dyDescent="0.25">
      <c r="A4818" t="s">
        <v>709</v>
      </c>
      <c r="B4818" t="s">
        <v>476</v>
      </c>
      <c r="C4818" t="s">
        <v>237</v>
      </c>
      <c r="D4818" t="s">
        <v>228</v>
      </c>
      <c r="E4818" t="s">
        <v>270</v>
      </c>
      <c r="F4818" t="s">
        <v>61</v>
      </c>
      <c r="G4818" s="8" t="s">
        <v>410</v>
      </c>
      <c r="H4818" t="s">
        <v>62</v>
      </c>
      <c r="K4818">
        <v>0</v>
      </c>
      <c r="L4818" s="7">
        <v>2672173342</v>
      </c>
      <c r="M4818" t="s">
        <v>458</v>
      </c>
    </row>
    <row r="4819" spans="1:13" x14ac:dyDescent="0.25">
      <c r="A4819" t="s">
        <v>710</v>
      </c>
      <c r="B4819" t="s">
        <v>476</v>
      </c>
      <c r="C4819" t="s">
        <v>237</v>
      </c>
      <c r="D4819" t="s">
        <v>464</v>
      </c>
      <c r="E4819" t="s">
        <v>270</v>
      </c>
      <c r="F4819" t="s">
        <v>61</v>
      </c>
      <c r="G4819" s="8" t="s">
        <v>410</v>
      </c>
      <c r="H4819" t="s">
        <v>62</v>
      </c>
      <c r="K4819">
        <v>0</v>
      </c>
      <c r="L4819" s="7">
        <v>1120256617</v>
      </c>
      <c r="M4819" t="s">
        <v>458</v>
      </c>
    </row>
    <row r="4820" spans="1:13" x14ac:dyDescent="0.25">
      <c r="A4820" t="s">
        <v>711</v>
      </c>
      <c r="B4820" t="s">
        <v>476</v>
      </c>
      <c r="C4820" t="s">
        <v>237</v>
      </c>
      <c r="D4820" t="s">
        <v>238</v>
      </c>
      <c r="E4820" t="s">
        <v>270</v>
      </c>
      <c r="F4820" t="s">
        <v>61</v>
      </c>
      <c r="G4820" s="8" t="s">
        <v>410</v>
      </c>
      <c r="H4820" t="s">
        <v>62</v>
      </c>
      <c r="K4820">
        <v>0</v>
      </c>
      <c r="L4820" s="7">
        <v>858542993</v>
      </c>
      <c r="M4820" t="s">
        <v>458</v>
      </c>
    </row>
    <row r="4821" spans="1:13" x14ac:dyDescent="0.25">
      <c r="A4821" t="s">
        <v>712</v>
      </c>
      <c r="B4821" t="s">
        <v>476</v>
      </c>
      <c r="C4821" t="s">
        <v>237</v>
      </c>
      <c r="D4821" t="s">
        <v>239</v>
      </c>
      <c r="E4821" t="s">
        <v>270</v>
      </c>
      <c r="F4821" t="s">
        <v>61</v>
      </c>
      <c r="G4821" s="8" t="s">
        <v>410</v>
      </c>
      <c r="H4821" t="s">
        <v>62</v>
      </c>
      <c r="K4821">
        <v>0</v>
      </c>
      <c r="L4821" s="7">
        <v>857579764</v>
      </c>
      <c r="M4821" t="s">
        <v>458</v>
      </c>
    </row>
    <row r="4822" spans="1:13" x14ac:dyDescent="0.25">
      <c r="A4822" t="s">
        <v>713</v>
      </c>
      <c r="B4822" t="s">
        <v>476</v>
      </c>
      <c r="C4822" t="s">
        <v>237</v>
      </c>
      <c r="D4822" t="s">
        <v>240</v>
      </c>
      <c r="E4822" t="s">
        <v>270</v>
      </c>
      <c r="F4822" t="s">
        <v>61</v>
      </c>
      <c r="G4822" s="8" t="s">
        <v>410</v>
      </c>
      <c r="H4822" t="s">
        <v>62</v>
      </c>
      <c r="K4822">
        <v>0</v>
      </c>
      <c r="L4822" s="7">
        <v>93471759</v>
      </c>
      <c r="M4822" t="s">
        <v>458</v>
      </c>
    </row>
    <row r="4823" spans="1:13" x14ac:dyDescent="0.25">
      <c r="A4823" t="s">
        <v>714</v>
      </c>
      <c r="B4823" t="s">
        <v>476</v>
      </c>
      <c r="C4823" t="s">
        <v>237</v>
      </c>
      <c r="D4823" t="s">
        <v>241</v>
      </c>
      <c r="E4823" t="s">
        <v>270</v>
      </c>
      <c r="F4823" t="s">
        <v>61</v>
      </c>
      <c r="G4823" s="8" t="s">
        <v>410</v>
      </c>
      <c r="H4823" t="s">
        <v>62</v>
      </c>
      <c r="K4823">
        <v>0</v>
      </c>
      <c r="L4823" s="7">
        <v>53446428</v>
      </c>
      <c r="M4823" t="s">
        <v>458</v>
      </c>
    </row>
    <row r="4824" spans="1:13" x14ac:dyDescent="0.25">
      <c r="A4824" t="s">
        <v>715</v>
      </c>
      <c r="B4824" t="s">
        <v>477</v>
      </c>
      <c r="C4824" t="s">
        <v>243</v>
      </c>
      <c r="D4824" t="s">
        <v>378</v>
      </c>
      <c r="E4824" t="s">
        <v>270</v>
      </c>
      <c r="F4824" t="s">
        <v>61</v>
      </c>
      <c r="G4824" s="8" t="s">
        <v>410</v>
      </c>
      <c r="H4824" t="s">
        <v>62</v>
      </c>
      <c r="K4824">
        <v>0</v>
      </c>
      <c r="L4824" s="7">
        <v>3795039921</v>
      </c>
      <c r="M4824" t="s">
        <v>458</v>
      </c>
    </row>
    <row r="4825" spans="1:13" x14ac:dyDescent="0.25">
      <c r="A4825" t="s">
        <v>716</v>
      </c>
      <c r="B4825" t="s">
        <v>477</v>
      </c>
      <c r="C4825" t="s">
        <v>243</v>
      </c>
      <c r="D4825" t="s">
        <v>360</v>
      </c>
      <c r="E4825" t="s">
        <v>270</v>
      </c>
      <c r="F4825" t="s">
        <v>61</v>
      </c>
      <c r="G4825" s="8" t="s">
        <v>410</v>
      </c>
      <c r="H4825" t="s">
        <v>62</v>
      </c>
      <c r="K4825">
        <v>0</v>
      </c>
      <c r="L4825" s="7">
        <v>4697527012</v>
      </c>
      <c r="M4825" t="s">
        <v>458</v>
      </c>
    </row>
    <row r="4826" spans="1:13" x14ac:dyDescent="0.25">
      <c r="A4826" t="s">
        <v>717</v>
      </c>
      <c r="B4826" t="s">
        <v>477</v>
      </c>
      <c r="C4826" t="s">
        <v>243</v>
      </c>
      <c r="D4826" t="s">
        <v>581</v>
      </c>
      <c r="E4826" t="s">
        <v>270</v>
      </c>
      <c r="F4826" t="s">
        <v>61</v>
      </c>
      <c r="G4826" s="8" t="s">
        <v>410</v>
      </c>
      <c r="H4826" t="s">
        <v>62</v>
      </c>
      <c r="K4826">
        <v>0</v>
      </c>
      <c r="L4826" s="7">
        <v>89940181951</v>
      </c>
      <c r="M4826" t="s">
        <v>458</v>
      </c>
    </row>
    <row r="4827" spans="1:13" x14ac:dyDescent="0.25">
      <c r="A4827" t="s">
        <v>718</v>
      </c>
      <c r="B4827" t="s">
        <v>246</v>
      </c>
      <c r="C4827" t="s">
        <v>246</v>
      </c>
      <c r="D4827" t="s">
        <v>203</v>
      </c>
      <c r="E4827" t="s">
        <v>269</v>
      </c>
      <c r="F4827" t="s">
        <v>61</v>
      </c>
      <c r="G4827" s="8" t="s">
        <v>410</v>
      </c>
      <c r="H4827" t="s">
        <v>62</v>
      </c>
      <c r="K4827">
        <v>5.6</v>
      </c>
      <c r="L4827" s="7">
        <v>42773601120</v>
      </c>
      <c r="M4827" t="s">
        <v>458</v>
      </c>
    </row>
    <row r="4828" spans="1:13" x14ac:dyDescent="0.25">
      <c r="A4828" t="s">
        <v>719</v>
      </c>
      <c r="B4828" t="s">
        <v>478</v>
      </c>
      <c r="C4828" t="s">
        <v>244</v>
      </c>
      <c r="D4828" t="s">
        <v>245</v>
      </c>
      <c r="E4828" t="s">
        <v>269</v>
      </c>
      <c r="F4828" t="s">
        <v>61</v>
      </c>
      <c r="G4828" s="8" t="s">
        <v>410</v>
      </c>
      <c r="H4828" t="s">
        <v>62</v>
      </c>
      <c r="K4828">
        <v>1.32</v>
      </c>
      <c r="L4828" s="7">
        <v>69558139000</v>
      </c>
      <c r="M4828" t="s">
        <v>458</v>
      </c>
    </row>
    <row r="4829" spans="1:13" x14ac:dyDescent="0.25">
      <c r="A4829" t="s">
        <v>720</v>
      </c>
      <c r="B4829" t="s">
        <v>478</v>
      </c>
      <c r="C4829" t="s">
        <v>244</v>
      </c>
      <c r="D4829" t="s">
        <v>460</v>
      </c>
      <c r="E4829" t="s">
        <v>269</v>
      </c>
      <c r="F4829" t="s">
        <v>61</v>
      </c>
      <c r="G4829" s="8" t="s">
        <v>410</v>
      </c>
      <c r="H4829" t="s">
        <v>62</v>
      </c>
      <c r="K4829">
        <v>2.17</v>
      </c>
      <c r="L4829" s="7">
        <v>40918920000</v>
      </c>
      <c r="M4829" t="s">
        <v>458</v>
      </c>
    </row>
    <row r="4830" spans="1:13" x14ac:dyDescent="0.25">
      <c r="A4830" t="s">
        <v>721</v>
      </c>
      <c r="B4830" t="s">
        <v>479</v>
      </c>
      <c r="C4830" t="s">
        <v>247</v>
      </c>
      <c r="D4830" t="s">
        <v>203</v>
      </c>
      <c r="E4830" t="s">
        <v>269</v>
      </c>
      <c r="F4830" t="s">
        <v>61</v>
      </c>
      <c r="G4830" s="8" t="s">
        <v>410</v>
      </c>
      <c r="H4830" t="s">
        <v>62</v>
      </c>
      <c r="K4830">
        <v>1.27</v>
      </c>
      <c r="L4830" s="7">
        <v>20401799000</v>
      </c>
      <c r="M4830" t="s">
        <v>458</v>
      </c>
    </row>
    <row r="4831" spans="1:13" x14ac:dyDescent="0.25">
      <c r="A4831" t="s">
        <v>722</v>
      </c>
      <c r="B4831" t="s">
        <v>480</v>
      </c>
      <c r="C4831" t="s">
        <v>268</v>
      </c>
      <c r="D4831" t="s">
        <v>203</v>
      </c>
      <c r="E4831" t="s">
        <v>269</v>
      </c>
      <c r="F4831" t="s">
        <v>61</v>
      </c>
      <c r="G4831" s="8" t="s">
        <v>410</v>
      </c>
      <c r="H4831" t="s">
        <v>62</v>
      </c>
      <c r="K4831">
        <v>7.92</v>
      </c>
      <c r="L4831" s="7">
        <v>14029578005</v>
      </c>
      <c r="M4831" t="s">
        <v>458</v>
      </c>
    </row>
    <row r="4832" spans="1:13" x14ac:dyDescent="0.25">
      <c r="A4832" t="s">
        <v>723</v>
      </c>
      <c r="B4832" t="s">
        <v>481</v>
      </c>
      <c r="C4832" t="s">
        <v>248</v>
      </c>
      <c r="D4832" t="s">
        <v>203</v>
      </c>
      <c r="E4832" t="s">
        <v>269</v>
      </c>
      <c r="F4832" t="s">
        <v>61</v>
      </c>
      <c r="G4832" s="8" t="s">
        <v>410</v>
      </c>
      <c r="H4832" t="s">
        <v>62</v>
      </c>
      <c r="K4832">
        <v>1.73</v>
      </c>
      <c r="L4832" s="7">
        <v>24360197000</v>
      </c>
      <c r="M4832" t="s">
        <v>458</v>
      </c>
    </row>
    <row r="4833" spans="1:13" x14ac:dyDescent="0.25">
      <c r="A4833" t="s">
        <v>724</v>
      </c>
      <c r="B4833" t="s">
        <v>482</v>
      </c>
      <c r="C4833" t="s">
        <v>249</v>
      </c>
      <c r="D4833" t="s">
        <v>203</v>
      </c>
      <c r="E4833" t="s">
        <v>269</v>
      </c>
      <c r="F4833" t="s">
        <v>61</v>
      </c>
      <c r="G4833" s="8" t="s">
        <v>410</v>
      </c>
      <c r="H4833" t="s">
        <v>62</v>
      </c>
      <c r="K4833">
        <v>31.5</v>
      </c>
      <c r="L4833" s="7">
        <v>91622025169</v>
      </c>
      <c r="M4833" t="s">
        <v>458</v>
      </c>
    </row>
    <row r="4834" spans="1:13" x14ac:dyDescent="0.25">
      <c r="A4834" t="s">
        <v>725</v>
      </c>
      <c r="B4834" t="s">
        <v>330</v>
      </c>
      <c r="C4834" t="s">
        <v>250</v>
      </c>
      <c r="D4834" t="s">
        <v>252</v>
      </c>
      <c r="E4834" t="s">
        <v>270</v>
      </c>
      <c r="F4834" t="s">
        <v>61</v>
      </c>
      <c r="G4834" s="8" t="s">
        <v>410</v>
      </c>
      <c r="H4834" t="s">
        <v>62</v>
      </c>
      <c r="K4834">
        <v>0</v>
      </c>
      <c r="L4834" s="7">
        <v>10772268571</v>
      </c>
      <c r="M4834" t="s">
        <v>458</v>
      </c>
    </row>
    <row r="4835" spans="1:13" x14ac:dyDescent="0.25">
      <c r="A4835" t="s">
        <v>726</v>
      </c>
      <c r="B4835" t="s">
        <v>330</v>
      </c>
      <c r="C4835" t="s">
        <v>250</v>
      </c>
      <c r="D4835" t="s">
        <v>253</v>
      </c>
      <c r="E4835" t="s">
        <v>270</v>
      </c>
      <c r="F4835" t="s">
        <v>61</v>
      </c>
      <c r="G4835" s="8" t="s">
        <v>410</v>
      </c>
      <c r="H4835" t="s">
        <v>62</v>
      </c>
      <c r="K4835">
        <v>0</v>
      </c>
      <c r="L4835" s="7">
        <v>3480752374</v>
      </c>
      <c r="M4835" t="s">
        <v>458</v>
      </c>
    </row>
    <row r="4836" spans="1:13" x14ac:dyDescent="0.25">
      <c r="A4836" t="s">
        <v>727</v>
      </c>
      <c r="B4836" t="s">
        <v>330</v>
      </c>
      <c r="C4836" t="s">
        <v>250</v>
      </c>
      <c r="D4836" t="s">
        <v>254</v>
      </c>
      <c r="E4836" t="s">
        <v>270</v>
      </c>
      <c r="F4836" t="s">
        <v>61</v>
      </c>
      <c r="G4836" s="8" t="s">
        <v>410</v>
      </c>
      <c r="H4836" t="s">
        <v>62</v>
      </c>
      <c r="K4836">
        <v>0</v>
      </c>
      <c r="L4836" s="7">
        <v>13604302435</v>
      </c>
      <c r="M4836" t="s">
        <v>458</v>
      </c>
    </row>
    <row r="4837" spans="1:13" x14ac:dyDescent="0.25">
      <c r="A4837" t="s">
        <v>728</v>
      </c>
      <c r="B4837" t="s">
        <v>330</v>
      </c>
      <c r="C4837" t="s">
        <v>250</v>
      </c>
      <c r="D4837" t="s">
        <v>633</v>
      </c>
      <c r="E4837" t="s">
        <v>269</v>
      </c>
      <c r="F4837" t="s">
        <v>61</v>
      </c>
      <c r="G4837" s="8" t="s">
        <v>410</v>
      </c>
      <c r="H4837" t="s">
        <v>62</v>
      </c>
      <c r="K4837">
        <v>15.31</v>
      </c>
      <c r="L4837" s="7">
        <v>1140113184125</v>
      </c>
      <c r="M4837" t="s">
        <v>458</v>
      </c>
    </row>
    <row r="4838" spans="1:13" x14ac:dyDescent="0.25">
      <c r="A4838" t="s">
        <v>729</v>
      </c>
      <c r="B4838" t="s">
        <v>330</v>
      </c>
      <c r="C4838" t="s">
        <v>250</v>
      </c>
      <c r="D4838" t="s">
        <v>634</v>
      </c>
      <c r="E4838" t="s">
        <v>269</v>
      </c>
      <c r="F4838" t="s">
        <v>61</v>
      </c>
      <c r="G4838" s="8" t="s">
        <v>410</v>
      </c>
      <c r="H4838" t="s">
        <v>62</v>
      </c>
      <c r="K4838">
        <v>12.66</v>
      </c>
      <c r="L4838" s="7">
        <v>237174933919</v>
      </c>
      <c r="M4838" t="s">
        <v>458</v>
      </c>
    </row>
    <row r="4839" spans="1:13" x14ac:dyDescent="0.25">
      <c r="A4839" t="s">
        <v>730</v>
      </c>
      <c r="B4839" t="s">
        <v>330</v>
      </c>
      <c r="C4839" t="s">
        <v>250</v>
      </c>
      <c r="D4839" t="s">
        <v>599</v>
      </c>
      <c r="E4839" t="s">
        <v>270</v>
      </c>
      <c r="F4839" t="s">
        <v>61</v>
      </c>
      <c r="G4839" s="8" t="s">
        <v>410</v>
      </c>
      <c r="H4839" t="s">
        <v>62</v>
      </c>
      <c r="K4839">
        <v>0</v>
      </c>
      <c r="L4839" s="7">
        <v>49186447</v>
      </c>
      <c r="M4839" t="s">
        <v>458</v>
      </c>
    </row>
    <row r="4840" spans="1:13" x14ac:dyDescent="0.25">
      <c r="A4840" t="s">
        <v>731</v>
      </c>
      <c r="B4840" t="s">
        <v>483</v>
      </c>
      <c r="C4840" t="s">
        <v>255</v>
      </c>
      <c r="D4840" t="s">
        <v>205</v>
      </c>
      <c r="E4840" t="s">
        <v>270</v>
      </c>
      <c r="F4840" t="s">
        <v>61</v>
      </c>
      <c r="G4840" s="8" t="s">
        <v>410</v>
      </c>
      <c r="H4840" t="s">
        <v>62</v>
      </c>
      <c r="K4840">
        <v>0</v>
      </c>
      <c r="L4840" s="7">
        <v>6917962126</v>
      </c>
      <c r="M4840" t="s">
        <v>458</v>
      </c>
    </row>
    <row r="4841" spans="1:13" x14ac:dyDescent="0.25">
      <c r="A4841" t="s">
        <v>732</v>
      </c>
      <c r="B4841" t="s">
        <v>483</v>
      </c>
      <c r="C4841" t="s">
        <v>255</v>
      </c>
      <c r="D4841" t="s">
        <v>203</v>
      </c>
      <c r="E4841" t="s">
        <v>269</v>
      </c>
      <c r="F4841" t="s">
        <v>61</v>
      </c>
      <c r="G4841" s="8" t="s">
        <v>410</v>
      </c>
      <c r="H4841" t="s">
        <v>62</v>
      </c>
      <c r="K4841">
        <v>0</v>
      </c>
      <c r="L4841" s="7">
        <v>2428869723</v>
      </c>
      <c r="M4841" t="s">
        <v>458</v>
      </c>
    </row>
    <row r="4842" spans="1:13" x14ac:dyDescent="0.25">
      <c r="A4842" t="s">
        <v>733</v>
      </c>
      <c r="B4842" t="s">
        <v>636</v>
      </c>
      <c r="C4842" t="s">
        <v>635</v>
      </c>
      <c r="D4842" t="s">
        <v>304</v>
      </c>
      <c r="E4842" t="s">
        <v>270</v>
      </c>
      <c r="F4842" t="s">
        <v>61</v>
      </c>
      <c r="G4842" s="8" t="s">
        <v>410</v>
      </c>
      <c r="H4842" t="s">
        <v>62</v>
      </c>
      <c r="K4842" s="180">
        <v>0</v>
      </c>
      <c r="L4842" s="7">
        <v>4565783313</v>
      </c>
      <c r="M4842" t="s">
        <v>458</v>
      </c>
    </row>
    <row r="4843" spans="1:13" x14ac:dyDescent="0.25">
      <c r="A4843" t="s">
        <v>734</v>
      </c>
      <c r="B4843" t="s">
        <v>636</v>
      </c>
      <c r="C4843" t="s">
        <v>635</v>
      </c>
      <c r="D4843" t="s">
        <v>303</v>
      </c>
      <c r="E4843" t="s">
        <v>270</v>
      </c>
      <c r="F4843" t="s">
        <v>61</v>
      </c>
      <c r="G4843" s="8" t="s">
        <v>410</v>
      </c>
      <c r="H4843" t="s">
        <v>62</v>
      </c>
      <c r="K4843">
        <v>0</v>
      </c>
      <c r="L4843" s="7">
        <v>3476303006</v>
      </c>
      <c r="M4843" t="s">
        <v>458</v>
      </c>
    </row>
    <row r="4844" spans="1:13" x14ac:dyDescent="0.25">
      <c r="A4844" t="s">
        <v>735</v>
      </c>
      <c r="B4844" t="s">
        <v>636</v>
      </c>
      <c r="C4844" t="s">
        <v>635</v>
      </c>
      <c r="D4844" t="s">
        <v>302</v>
      </c>
      <c r="E4844" t="s">
        <v>270</v>
      </c>
      <c r="F4844" t="s">
        <v>61</v>
      </c>
      <c r="G4844" s="8" t="s">
        <v>410</v>
      </c>
      <c r="H4844" t="s">
        <v>62</v>
      </c>
      <c r="K4844">
        <v>0</v>
      </c>
      <c r="L4844" s="7">
        <v>2100767205</v>
      </c>
      <c r="M4844" t="s">
        <v>458</v>
      </c>
    </row>
    <row r="4845" spans="1:13" x14ac:dyDescent="0.25">
      <c r="A4845" t="s">
        <v>736</v>
      </c>
      <c r="B4845" t="s">
        <v>636</v>
      </c>
      <c r="C4845" t="s">
        <v>635</v>
      </c>
      <c r="D4845" t="s">
        <v>205</v>
      </c>
      <c r="E4845" t="s">
        <v>270</v>
      </c>
      <c r="F4845" t="s">
        <v>61</v>
      </c>
      <c r="G4845" s="8" t="s">
        <v>410</v>
      </c>
      <c r="H4845" t="s">
        <v>62</v>
      </c>
      <c r="K4845">
        <v>10.4</v>
      </c>
      <c r="L4845" s="7">
        <v>20886055390</v>
      </c>
      <c r="M4845" t="s">
        <v>458</v>
      </c>
    </row>
    <row r="4846" spans="1:13" x14ac:dyDescent="0.25">
      <c r="A4846" t="s">
        <v>737</v>
      </c>
      <c r="B4846" t="s">
        <v>636</v>
      </c>
      <c r="C4846" t="s">
        <v>635</v>
      </c>
      <c r="D4846" t="s">
        <v>203</v>
      </c>
      <c r="E4846" t="s">
        <v>269</v>
      </c>
      <c r="F4846" t="s">
        <v>61</v>
      </c>
      <c r="G4846" s="8" t="s">
        <v>410</v>
      </c>
      <c r="H4846" t="s">
        <v>62</v>
      </c>
      <c r="K4846" s="180">
        <v>10.4</v>
      </c>
      <c r="L4846" s="7">
        <v>1256491994424</v>
      </c>
      <c r="M4846" t="s">
        <v>458</v>
      </c>
    </row>
    <row r="4847" spans="1:13" x14ac:dyDescent="0.25">
      <c r="A4847" t="s">
        <v>738</v>
      </c>
      <c r="B4847" t="s">
        <v>484</v>
      </c>
      <c r="C4847" t="s">
        <v>256</v>
      </c>
      <c r="D4847" t="s">
        <v>208</v>
      </c>
      <c r="E4847" t="s">
        <v>270</v>
      </c>
      <c r="F4847" t="s">
        <v>61</v>
      </c>
      <c r="G4847" s="8" t="s">
        <v>410</v>
      </c>
      <c r="H4847" t="s">
        <v>62</v>
      </c>
      <c r="K4847">
        <v>0</v>
      </c>
      <c r="L4847" s="7">
        <v>429346911</v>
      </c>
      <c r="M4847" t="s">
        <v>458</v>
      </c>
    </row>
    <row r="4848" spans="1:13" x14ac:dyDescent="0.25">
      <c r="A4848" t="s">
        <v>739</v>
      </c>
      <c r="B4848" t="s">
        <v>484</v>
      </c>
      <c r="C4848" t="s">
        <v>256</v>
      </c>
      <c r="D4848" t="s">
        <v>209</v>
      </c>
      <c r="E4848" t="s">
        <v>270</v>
      </c>
      <c r="F4848" t="s">
        <v>61</v>
      </c>
      <c r="G4848" s="8" t="s">
        <v>410</v>
      </c>
      <c r="H4848" t="s">
        <v>62</v>
      </c>
      <c r="K4848">
        <v>0</v>
      </c>
      <c r="L4848" s="7">
        <v>630379359</v>
      </c>
      <c r="M4848" t="s">
        <v>458</v>
      </c>
    </row>
    <row r="4849" spans="1:13" x14ac:dyDescent="0.25">
      <c r="A4849" t="s">
        <v>740</v>
      </c>
      <c r="B4849" t="s">
        <v>484</v>
      </c>
      <c r="C4849" t="s">
        <v>256</v>
      </c>
      <c r="D4849" t="s">
        <v>203</v>
      </c>
      <c r="E4849" t="s">
        <v>269</v>
      </c>
      <c r="F4849" t="s">
        <v>61</v>
      </c>
      <c r="G4849" s="8" t="s">
        <v>410</v>
      </c>
      <c r="H4849" t="s">
        <v>62</v>
      </c>
      <c r="K4849">
        <v>0.54</v>
      </c>
      <c r="L4849" s="7">
        <v>88224453830</v>
      </c>
      <c r="M4849" t="s">
        <v>458</v>
      </c>
    </row>
    <row r="4850" spans="1:13" x14ac:dyDescent="0.25">
      <c r="A4850" t="s">
        <v>741</v>
      </c>
      <c r="B4850" t="s">
        <v>485</v>
      </c>
      <c r="C4850" t="s">
        <v>257</v>
      </c>
      <c r="D4850" t="s">
        <v>258</v>
      </c>
      <c r="E4850" t="s">
        <v>270</v>
      </c>
      <c r="F4850" t="s">
        <v>61</v>
      </c>
      <c r="G4850" s="8" t="s">
        <v>410</v>
      </c>
      <c r="H4850" t="s">
        <v>62</v>
      </c>
      <c r="K4850">
        <v>0</v>
      </c>
      <c r="L4850" s="7">
        <v>2398957441</v>
      </c>
      <c r="M4850" t="s">
        <v>458</v>
      </c>
    </row>
    <row r="4851" spans="1:13" x14ac:dyDescent="0.25">
      <c r="A4851" t="s">
        <v>742</v>
      </c>
      <c r="B4851" t="s">
        <v>485</v>
      </c>
      <c r="C4851" t="s">
        <v>257</v>
      </c>
      <c r="D4851" t="s">
        <v>259</v>
      </c>
      <c r="E4851" t="s">
        <v>270</v>
      </c>
      <c r="F4851" t="s">
        <v>61</v>
      </c>
      <c r="G4851" s="8" t="s">
        <v>410</v>
      </c>
      <c r="H4851" t="s">
        <v>62</v>
      </c>
      <c r="K4851">
        <v>0</v>
      </c>
      <c r="L4851" s="7">
        <v>87556207</v>
      </c>
      <c r="M4851" t="s">
        <v>458</v>
      </c>
    </row>
    <row r="4852" spans="1:13" x14ac:dyDescent="0.25">
      <c r="A4852" t="s">
        <v>743</v>
      </c>
      <c r="B4852" t="s">
        <v>485</v>
      </c>
      <c r="C4852" t="s">
        <v>257</v>
      </c>
      <c r="D4852" t="s">
        <v>260</v>
      </c>
      <c r="E4852" t="s">
        <v>270</v>
      </c>
      <c r="F4852" t="s">
        <v>61</v>
      </c>
      <c r="G4852" s="8" t="s">
        <v>410</v>
      </c>
      <c r="H4852" t="s">
        <v>62</v>
      </c>
      <c r="K4852">
        <v>0</v>
      </c>
      <c r="L4852" s="7">
        <v>145097351</v>
      </c>
      <c r="M4852" t="s">
        <v>458</v>
      </c>
    </row>
    <row r="4853" spans="1:13" x14ac:dyDescent="0.25">
      <c r="A4853" t="s">
        <v>744</v>
      </c>
      <c r="B4853" t="s">
        <v>485</v>
      </c>
      <c r="C4853" t="s">
        <v>257</v>
      </c>
      <c r="D4853" t="s">
        <v>261</v>
      </c>
      <c r="E4853" t="s">
        <v>270</v>
      </c>
      <c r="F4853" t="s">
        <v>61</v>
      </c>
      <c r="G4853" s="8" t="s">
        <v>410</v>
      </c>
      <c r="H4853" t="s">
        <v>62</v>
      </c>
      <c r="K4853">
        <v>0</v>
      </c>
      <c r="L4853" s="7">
        <v>88988160</v>
      </c>
      <c r="M4853" t="s">
        <v>458</v>
      </c>
    </row>
    <row r="4854" spans="1:13" x14ac:dyDescent="0.25">
      <c r="A4854" t="s">
        <v>745</v>
      </c>
      <c r="B4854" t="s">
        <v>486</v>
      </c>
      <c r="C4854" t="s">
        <v>262</v>
      </c>
      <c r="D4854" t="s">
        <v>263</v>
      </c>
      <c r="E4854" t="s">
        <v>270</v>
      </c>
      <c r="F4854" t="s">
        <v>61</v>
      </c>
      <c r="G4854" s="8" t="s">
        <v>410</v>
      </c>
      <c r="H4854" t="s">
        <v>62</v>
      </c>
      <c r="K4854">
        <v>0</v>
      </c>
      <c r="L4854" s="7">
        <v>27282552000</v>
      </c>
      <c r="M4854" t="s">
        <v>458</v>
      </c>
    </row>
    <row r="4855" spans="1:13" x14ac:dyDescent="0.25">
      <c r="A4855" t="s">
        <v>746</v>
      </c>
      <c r="B4855" t="s">
        <v>486</v>
      </c>
      <c r="C4855" t="s">
        <v>262</v>
      </c>
      <c r="D4855" t="s">
        <v>264</v>
      </c>
      <c r="E4855" t="s">
        <v>270</v>
      </c>
      <c r="F4855" t="s">
        <v>61</v>
      </c>
      <c r="G4855" s="8" t="s">
        <v>410</v>
      </c>
      <c r="H4855" t="s">
        <v>62</v>
      </c>
      <c r="K4855">
        <v>0</v>
      </c>
      <c r="L4855" s="7">
        <v>5427913000</v>
      </c>
      <c r="M4855" t="s">
        <v>458</v>
      </c>
    </row>
    <row r="4856" spans="1:13" x14ac:dyDescent="0.25">
      <c r="A4856" t="s">
        <v>747</v>
      </c>
      <c r="B4856" t="s">
        <v>486</v>
      </c>
      <c r="C4856" t="s">
        <v>262</v>
      </c>
      <c r="D4856" t="s">
        <v>265</v>
      </c>
      <c r="E4856" t="s">
        <v>270</v>
      </c>
      <c r="F4856" t="s">
        <v>61</v>
      </c>
      <c r="G4856" s="8" t="s">
        <v>410</v>
      </c>
      <c r="H4856" t="s">
        <v>62</v>
      </c>
      <c r="K4856">
        <v>0</v>
      </c>
      <c r="L4856" s="7">
        <v>950652000</v>
      </c>
      <c r="M4856" t="s">
        <v>458</v>
      </c>
    </row>
    <row r="4857" spans="1:13" x14ac:dyDescent="0.25">
      <c r="A4857" t="s">
        <v>748</v>
      </c>
      <c r="B4857" t="s">
        <v>486</v>
      </c>
      <c r="C4857" t="s">
        <v>262</v>
      </c>
      <c r="D4857" t="s">
        <v>203</v>
      </c>
      <c r="E4857" t="s">
        <v>269</v>
      </c>
      <c r="F4857" t="s">
        <v>61</v>
      </c>
      <c r="G4857" s="8" t="s">
        <v>410</v>
      </c>
      <c r="H4857" t="s">
        <v>62</v>
      </c>
      <c r="K4857">
        <v>20.5</v>
      </c>
      <c r="L4857" s="7">
        <v>134097058000</v>
      </c>
      <c r="M4857" t="s">
        <v>458</v>
      </c>
    </row>
    <row r="4858" spans="1:13" x14ac:dyDescent="0.25">
      <c r="A4858" t="s">
        <v>749</v>
      </c>
      <c r="B4858" t="s">
        <v>332</v>
      </c>
      <c r="C4858" t="s">
        <v>266</v>
      </c>
      <c r="D4858" t="s">
        <v>267</v>
      </c>
      <c r="E4858" t="s">
        <v>270</v>
      </c>
      <c r="F4858" t="s">
        <v>61</v>
      </c>
      <c r="G4858" s="8" t="s">
        <v>410</v>
      </c>
      <c r="H4858" t="s">
        <v>62</v>
      </c>
      <c r="K4858">
        <v>0</v>
      </c>
      <c r="L4858" s="7">
        <v>2421364394</v>
      </c>
      <c r="M4858" t="s">
        <v>458</v>
      </c>
    </row>
    <row r="4859" spans="1:13" x14ac:dyDescent="0.25">
      <c r="A4859" t="s">
        <v>750</v>
      </c>
      <c r="B4859" t="s">
        <v>332</v>
      </c>
      <c r="C4859" t="s">
        <v>266</v>
      </c>
      <c r="D4859" t="s">
        <v>590</v>
      </c>
      <c r="E4859" t="s">
        <v>270</v>
      </c>
      <c r="F4859" t="s">
        <v>61</v>
      </c>
      <c r="G4859" s="8" t="s">
        <v>410</v>
      </c>
      <c r="H4859" t="s">
        <v>62</v>
      </c>
      <c r="K4859">
        <v>0</v>
      </c>
      <c r="L4859" s="7">
        <v>1946905414</v>
      </c>
      <c r="M4859" t="s">
        <v>458</v>
      </c>
    </row>
    <row r="4860" spans="1:13" x14ac:dyDescent="0.25">
      <c r="A4860" t="s">
        <v>751</v>
      </c>
      <c r="B4860" t="s">
        <v>332</v>
      </c>
      <c r="C4860" t="s">
        <v>266</v>
      </c>
      <c r="D4860" t="s">
        <v>582</v>
      </c>
      <c r="E4860" t="s">
        <v>270</v>
      </c>
      <c r="F4860" t="s">
        <v>61</v>
      </c>
      <c r="G4860" s="8" t="s">
        <v>410</v>
      </c>
      <c r="H4860" t="s">
        <v>62</v>
      </c>
      <c r="K4860">
        <v>0</v>
      </c>
      <c r="L4860" s="7">
        <v>102527329</v>
      </c>
      <c r="M4860" t="s">
        <v>458</v>
      </c>
    </row>
    <row r="4861" spans="1:13" x14ac:dyDescent="0.25">
      <c r="A4861" t="s">
        <v>752</v>
      </c>
      <c r="B4861" t="s">
        <v>332</v>
      </c>
      <c r="C4861" t="s">
        <v>266</v>
      </c>
      <c r="D4861" t="s">
        <v>203</v>
      </c>
      <c r="E4861" t="s">
        <v>269</v>
      </c>
      <c r="F4861" t="s">
        <v>61</v>
      </c>
      <c r="G4861" s="8" t="s">
        <v>410</v>
      </c>
      <c r="H4861" t="s">
        <v>62</v>
      </c>
      <c r="K4861">
        <v>0</v>
      </c>
      <c r="L4861" s="7">
        <v>260926476812</v>
      </c>
      <c r="M4861" t="s">
        <v>458</v>
      </c>
    </row>
    <row r="4862" spans="1:13" x14ac:dyDescent="0.25">
      <c r="A4862" t="s">
        <v>753</v>
      </c>
      <c r="B4862" t="s">
        <v>487</v>
      </c>
      <c r="C4862" t="s">
        <v>207</v>
      </c>
      <c r="D4862" t="s">
        <v>208</v>
      </c>
      <c r="E4862" t="s">
        <v>270</v>
      </c>
      <c r="F4862" t="s">
        <v>61</v>
      </c>
      <c r="G4862" s="8" t="s">
        <v>410</v>
      </c>
      <c r="H4862" t="s">
        <v>62</v>
      </c>
      <c r="K4862">
        <v>0</v>
      </c>
      <c r="L4862" s="7">
        <v>2389556713</v>
      </c>
      <c r="M4862" t="s">
        <v>458</v>
      </c>
    </row>
    <row r="4863" spans="1:13" x14ac:dyDescent="0.25">
      <c r="A4863" t="s">
        <v>754</v>
      </c>
      <c r="B4863" t="s">
        <v>487</v>
      </c>
      <c r="C4863" t="s">
        <v>207</v>
      </c>
      <c r="D4863" t="s">
        <v>209</v>
      </c>
      <c r="E4863" t="s">
        <v>270</v>
      </c>
      <c r="F4863" t="s">
        <v>61</v>
      </c>
      <c r="G4863" s="8" t="s">
        <v>410</v>
      </c>
      <c r="H4863" t="s">
        <v>62</v>
      </c>
      <c r="K4863">
        <v>0</v>
      </c>
      <c r="L4863" s="7">
        <v>5701620841</v>
      </c>
      <c r="M4863" t="s">
        <v>458</v>
      </c>
    </row>
    <row r="4864" spans="1:13" x14ac:dyDescent="0.25">
      <c r="A4864" t="s">
        <v>755</v>
      </c>
      <c r="B4864" t="s">
        <v>487</v>
      </c>
      <c r="C4864" t="s">
        <v>207</v>
      </c>
      <c r="D4864" t="s">
        <v>210</v>
      </c>
      <c r="E4864" t="s">
        <v>270</v>
      </c>
      <c r="F4864" t="s">
        <v>61</v>
      </c>
      <c r="G4864" s="8" t="s">
        <v>410</v>
      </c>
      <c r="H4864" t="s">
        <v>62</v>
      </c>
      <c r="K4864">
        <v>0</v>
      </c>
      <c r="L4864" s="7">
        <v>326696832</v>
      </c>
      <c r="M4864" t="s">
        <v>458</v>
      </c>
    </row>
    <row r="4865" spans="1:13" x14ac:dyDescent="0.25">
      <c r="A4865" t="s">
        <v>756</v>
      </c>
      <c r="B4865" t="s">
        <v>487</v>
      </c>
      <c r="C4865" t="s">
        <v>207</v>
      </c>
      <c r="D4865" t="s">
        <v>211</v>
      </c>
      <c r="E4865" t="s">
        <v>269</v>
      </c>
      <c r="F4865" t="s">
        <v>61</v>
      </c>
      <c r="G4865" s="8" t="s">
        <v>410</v>
      </c>
      <c r="H4865" t="s">
        <v>62</v>
      </c>
      <c r="K4865">
        <v>6.43</v>
      </c>
      <c r="L4865" s="7">
        <v>370042694916</v>
      </c>
      <c r="M4865" t="s">
        <v>458</v>
      </c>
    </row>
    <row r="4866" spans="1:13" x14ac:dyDescent="0.25">
      <c r="A4866" t="s">
        <v>757</v>
      </c>
      <c r="B4866" t="s">
        <v>487</v>
      </c>
      <c r="C4866" t="s">
        <v>207</v>
      </c>
      <c r="D4866" t="s">
        <v>385</v>
      </c>
      <c r="E4866" t="s">
        <v>270</v>
      </c>
      <c r="F4866" t="s">
        <v>61</v>
      </c>
      <c r="G4866" s="8" t="s">
        <v>410</v>
      </c>
      <c r="H4866" t="s">
        <v>62</v>
      </c>
      <c r="K4866">
        <v>0</v>
      </c>
      <c r="L4866" s="7">
        <v>777116048</v>
      </c>
      <c r="M4866" t="s">
        <v>458</v>
      </c>
    </row>
    <row r="4867" spans="1:13" x14ac:dyDescent="0.25">
      <c r="A4867" t="s">
        <v>659</v>
      </c>
      <c r="B4867" t="s">
        <v>468</v>
      </c>
      <c r="C4867" t="s">
        <v>0</v>
      </c>
      <c r="D4867" t="s">
        <v>200</v>
      </c>
      <c r="E4867" t="s">
        <v>270</v>
      </c>
      <c r="F4867" t="s">
        <v>63</v>
      </c>
      <c r="G4867" s="8" t="s">
        <v>398</v>
      </c>
      <c r="H4867" t="s">
        <v>64</v>
      </c>
      <c r="K4867">
        <v>0</v>
      </c>
      <c r="L4867" s="7">
        <v>50185283716</v>
      </c>
      <c r="M4867" t="s">
        <v>458</v>
      </c>
    </row>
    <row r="4868" spans="1:13" x14ac:dyDescent="0.25">
      <c r="A4868" t="s">
        <v>660</v>
      </c>
      <c r="B4868" t="s">
        <v>468</v>
      </c>
      <c r="C4868" t="s">
        <v>0</v>
      </c>
      <c r="D4868" t="s">
        <v>201</v>
      </c>
      <c r="E4868" t="s">
        <v>270</v>
      </c>
      <c r="F4868" t="s">
        <v>63</v>
      </c>
      <c r="G4868" s="8" t="s">
        <v>398</v>
      </c>
      <c r="H4868" t="s">
        <v>64</v>
      </c>
      <c r="K4868" s="150">
        <v>0</v>
      </c>
      <c r="L4868" s="7">
        <v>89599596613</v>
      </c>
      <c r="M4868" t="s">
        <v>458</v>
      </c>
    </row>
    <row r="4869" spans="1:13" x14ac:dyDescent="0.25">
      <c r="A4869" t="s">
        <v>661</v>
      </c>
      <c r="B4869" t="s">
        <v>468</v>
      </c>
      <c r="C4869" t="s">
        <v>0</v>
      </c>
      <c r="D4869" t="s">
        <v>202</v>
      </c>
      <c r="E4869" t="s">
        <v>270</v>
      </c>
      <c r="F4869" t="s">
        <v>63</v>
      </c>
      <c r="G4869" s="8" t="s">
        <v>398</v>
      </c>
      <c r="H4869" t="s">
        <v>64</v>
      </c>
      <c r="K4869">
        <v>0</v>
      </c>
      <c r="L4869" s="7">
        <v>44497385600</v>
      </c>
      <c r="M4869" t="s">
        <v>458</v>
      </c>
    </row>
    <row r="4870" spans="1:13" x14ac:dyDescent="0.25">
      <c r="A4870" t="s">
        <v>662</v>
      </c>
      <c r="B4870" t="s">
        <v>468</v>
      </c>
      <c r="C4870" t="s">
        <v>0</v>
      </c>
      <c r="D4870" t="s">
        <v>308</v>
      </c>
      <c r="E4870" t="s">
        <v>270</v>
      </c>
      <c r="F4870" t="s">
        <v>63</v>
      </c>
      <c r="G4870" s="8" t="s">
        <v>398</v>
      </c>
      <c r="H4870" t="s">
        <v>64</v>
      </c>
      <c r="K4870">
        <v>0</v>
      </c>
      <c r="L4870" s="7">
        <v>891110221</v>
      </c>
      <c r="M4870" t="s">
        <v>458</v>
      </c>
    </row>
    <row r="4871" spans="1:13" x14ac:dyDescent="0.25">
      <c r="A4871" t="s">
        <v>758</v>
      </c>
      <c r="B4871" t="s">
        <v>468</v>
      </c>
      <c r="C4871" t="s">
        <v>0</v>
      </c>
      <c r="D4871" t="s">
        <v>1</v>
      </c>
      <c r="E4871" t="s">
        <v>270</v>
      </c>
      <c r="F4871" t="s">
        <v>63</v>
      </c>
      <c r="G4871" s="8" t="s">
        <v>398</v>
      </c>
      <c r="H4871" t="s">
        <v>64</v>
      </c>
      <c r="K4871">
        <v>0</v>
      </c>
      <c r="L4871" s="7">
        <v>33596222776</v>
      </c>
      <c r="M4871" t="s">
        <v>458</v>
      </c>
    </row>
    <row r="4872" spans="1:13" x14ac:dyDescent="0.25">
      <c r="A4872" t="s">
        <v>663</v>
      </c>
      <c r="B4872" t="s">
        <v>468</v>
      </c>
      <c r="C4872" t="s">
        <v>0</v>
      </c>
      <c r="D4872" t="s">
        <v>198</v>
      </c>
      <c r="E4872" t="s">
        <v>270</v>
      </c>
      <c r="F4872" t="s">
        <v>63</v>
      </c>
      <c r="G4872" s="8" t="s">
        <v>398</v>
      </c>
      <c r="H4872" t="s">
        <v>64</v>
      </c>
      <c r="K4872" s="180">
        <v>0</v>
      </c>
      <c r="L4872" s="7">
        <v>1360016630</v>
      </c>
      <c r="M4872" t="s">
        <v>458</v>
      </c>
    </row>
    <row r="4873" spans="1:13" x14ac:dyDescent="0.25">
      <c r="A4873" t="s">
        <v>664</v>
      </c>
      <c r="B4873" t="s">
        <v>468</v>
      </c>
      <c r="C4873" t="s">
        <v>0</v>
      </c>
      <c r="D4873" t="s">
        <v>199</v>
      </c>
      <c r="E4873" t="s">
        <v>269</v>
      </c>
      <c r="F4873" t="s">
        <v>63</v>
      </c>
      <c r="G4873" s="8" t="s">
        <v>398</v>
      </c>
      <c r="H4873" t="s">
        <v>64</v>
      </c>
      <c r="K4873">
        <v>0</v>
      </c>
      <c r="L4873" s="7">
        <v>195045422077</v>
      </c>
      <c r="M4873" t="s">
        <v>458</v>
      </c>
    </row>
    <row r="4874" spans="1:13" x14ac:dyDescent="0.25">
      <c r="A4874" t="s">
        <v>665</v>
      </c>
      <c r="B4874" t="s">
        <v>469</v>
      </c>
      <c r="C4874" t="s">
        <v>212</v>
      </c>
      <c r="D4874" t="s">
        <v>213</v>
      </c>
      <c r="E4874" t="s">
        <v>270</v>
      </c>
      <c r="F4874" t="s">
        <v>63</v>
      </c>
      <c r="G4874" s="8" t="s">
        <v>398</v>
      </c>
      <c r="H4874" t="s">
        <v>64</v>
      </c>
      <c r="K4874">
        <v>0</v>
      </c>
      <c r="L4874" s="7">
        <v>1209774000</v>
      </c>
      <c r="M4874" t="s">
        <v>458</v>
      </c>
    </row>
    <row r="4875" spans="1:13" x14ac:dyDescent="0.25">
      <c r="A4875" t="s">
        <v>666</v>
      </c>
      <c r="B4875" t="s">
        <v>469</v>
      </c>
      <c r="C4875" t="s">
        <v>212</v>
      </c>
      <c r="D4875" t="s">
        <v>214</v>
      </c>
      <c r="E4875" t="s">
        <v>270</v>
      </c>
      <c r="F4875" t="s">
        <v>63</v>
      </c>
      <c r="G4875" s="8" t="s">
        <v>398</v>
      </c>
      <c r="H4875" t="s">
        <v>64</v>
      </c>
      <c r="K4875">
        <v>0</v>
      </c>
      <c r="L4875" s="7">
        <v>10185099000</v>
      </c>
      <c r="M4875" t="s">
        <v>458</v>
      </c>
    </row>
    <row r="4876" spans="1:13" x14ac:dyDescent="0.25">
      <c r="A4876" t="s">
        <v>667</v>
      </c>
      <c r="B4876" t="s">
        <v>469</v>
      </c>
      <c r="C4876" t="s">
        <v>212</v>
      </c>
      <c r="D4876" t="s">
        <v>370</v>
      </c>
      <c r="E4876" t="s">
        <v>270</v>
      </c>
      <c r="F4876" t="s">
        <v>63</v>
      </c>
      <c r="G4876" s="8" t="s">
        <v>398</v>
      </c>
      <c r="H4876" t="s">
        <v>64</v>
      </c>
      <c r="K4876">
        <v>0</v>
      </c>
      <c r="L4876" s="7">
        <v>7250762000</v>
      </c>
      <c r="M4876" t="s">
        <v>458</v>
      </c>
    </row>
    <row r="4877" spans="1:13" x14ac:dyDescent="0.25">
      <c r="A4877" t="s">
        <v>668</v>
      </c>
      <c r="B4877" t="s">
        <v>469</v>
      </c>
      <c r="C4877" t="s">
        <v>212</v>
      </c>
      <c r="D4877" t="s">
        <v>365</v>
      </c>
      <c r="E4877" t="s">
        <v>270</v>
      </c>
      <c r="F4877" t="s">
        <v>63</v>
      </c>
      <c r="G4877" s="8" t="s">
        <v>398</v>
      </c>
      <c r="H4877" t="s">
        <v>64</v>
      </c>
      <c r="K4877">
        <v>0</v>
      </c>
      <c r="L4877" s="7">
        <v>22153880000</v>
      </c>
      <c r="M4877" t="s">
        <v>458</v>
      </c>
    </row>
    <row r="4878" spans="1:13" x14ac:dyDescent="0.25">
      <c r="A4878" t="s">
        <v>669</v>
      </c>
      <c r="B4878" t="s">
        <v>469</v>
      </c>
      <c r="C4878" t="s">
        <v>212</v>
      </c>
      <c r="D4878" t="s">
        <v>364</v>
      </c>
      <c r="E4878" t="s">
        <v>270</v>
      </c>
      <c r="F4878" t="s">
        <v>63</v>
      </c>
      <c r="G4878" s="8" t="s">
        <v>398</v>
      </c>
      <c r="H4878" t="s">
        <v>64</v>
      </c>
      <c r="K4878">
        <v>0</v>
      </c>
      <c r="L4878" s="7">
        <v>31842258000</v>
      </c>
      <c r="M4878" t="s">
        <v>458</v>
      </c>
    </row>
    <row r="4879" spans="1:13" x14ac:dyDescent="0.25">
      <c r="A4879" t="s">
        <v>670</v>
      </c>
      <c r="B4879" t="s">
        <v>469</v>
      </c>
      <c r="C4879" t="s">
        <v>212</v>
      </c>
      <c r="D4879" t="s">
        <v>573</v>
      </c>
      <c r="E4879" t="s">
        <v>270</v>
      </c>
      <c r="F4879" t="s">
        <v>63</v>
      </c>
      <c r="G4879" s="8" t="s">
        <v>398</v>
      </c>
      <c r="H4879" t="s">
        <v>64</v>
      </c>
      <c r="K4879">
        <v>0</v>
      </c>
      <c r="L4879" s="7">
        <v>16763779000</v>
      </c>
      <c r="M4879" t="s">
        <v>458</v>
      </c>
    </row>
    <row r="4880" spans="1:13" x14ac:dyDescent="0.25">
      <c r="A4880" t="s">
        <v>671</v>
      </c>
      <c r="B4880" t="s">
        <v>469</v>
      </c>
      <c r="C4880" t="s">
        <v>212</v>
      </c>
      <c r="D4880" t="s">
        <v>362</v>
      </c>
      <c r="E4880" t="s">
        <v>270</v>
      </c>
      <c r="F4880" t="s">
        <v>63</v>
      </c>
      <c r="G4880" s="8" t="s">
        <v>398</v>
      </c>
      <c r="H4880" t="s">
        <v>64</v>
      </c>
      <c r="K4880">
        <v>0</v>
      </c>
      <c r="L4880" s="7">
        <v>58491556000</v>
      </c>
      <c r="M4880" t="s">
        <v>458</v>
      </c>
    </row>
    <row r="4881" spans="1:14" x14ac:dyDescent="0.25">
      <c r="A4881" t="s">
        <v>672</v>
      </c>
      <c r="B4881" t="s">
        <v>470</v>
      </c>
      <c r="C4881" t="s">
        <v>292</v>
      </c>
      <c r="D4881" t="s">
        <v>307</v>
      </c>
      <c r="E4881" t="s">
        <v>270</v>
      </c>
      <c r="F4881" t="s">
        <v>63</v>
      </c>
      <c r="G4881" s="8" t="s">
        <v>398</v>
      </c>
      <c r="H4881" t="s">
        <v>64</v>
      </c>
      <c r="K4881">
        <v>0</v>
      </c>
      <c r="L4881" s="7">
        <v>9764336905</v>
      </c>
      <c r="M4881" t="s">
        <v>458</v>
      </c>
    </row>
    <row r="4882" spans="1:14" x14ac:dyDescent="0.25">
      <c r="A4882" t="s">
        <v>673</v>
      </c>
      <c r="B4882" t="s">
        <v>470</v>
      </c>
      <c r="C4882" t="s">
        <v>292</v>
      </c>
      <c r="D4882" t="s">
        <v>206</v>
      </c>
      <c r="E4882" t="s">
        <v>270</v>
      </c>
      <c r="F4882" t="s">
        <v>63</v>
      </c>
      <c r="G4882" s="8" t="s">
        <v>398</v>
      </c>
      <c r="H4882" t="s">
        <v>64</v>
      </c>
      <c r="K4882" s="150">
        <v>0</v>
      </c>
      <c r="L4882" s="7">
        <v>5411649516</v>
      </c>
      <c r="M4882" t="s">
        <v>458</v>
      </c>
    </row>
    <row r="4883" spans="1:14" x14ac:dyDescent="0.25">
      <c r="A4883" t="s">
        <v>674</v>
      </c>
      <c r="B4883" t="s">
        <v>470</v>
      </c>
      <c r="C4883" t="s">
        <v>292</v>
      </c>
      <c r="D4883" t="s">
        <v>203</v>
      </c>
      <c r="E4883" t="s">
        <v>269</v>
      </c>
      <c r="F4883" t="s">
        <v>63</v>
      </c>
      <c r="G4883" s="8" t="s">
        <v>398</v>
      </c>
      <c r="H4883" t="s">
        <v>64</v>
      </c>
      <c r="K4883">
        <v>0</v>
      </c>
      <c r="L4883" s="7">
        <v>599483569520</v>
      </c>
      <c r="M4883" t="s">
        <v>458</v>
      </c>
    </row>
    <row r="4884" spans="1:14" x14ac:dyDescent="0.25">
      <c r="A4884" t="s">
        <v>675</v>
      </c>
      <c r="B4884" t="s">
        <v>470</v>
      </c>
      <c r="C4884" t="s">
        <v>292</v>
      </c>
      <c r="D4884" t="s">
        <v>306</v>
      </c>
      <c r="E4884" t="s">
        <v>270</v>
      </c>
      <c r="F4884" t="s">
        <v>63</v>
      </c>
      <c r="G4884" s="8" t="s">
        <v>398</v>
      </c>
      <c r="H4884" t="s">
        <v>64</v>
      </c>
      <c r="K4884">
        <v>0</v>
      </c>
      <c r="L4884" s="7">
        <v>9122399685</v>
      </c>
      <c r="M4884" t="s">
        <v>458</v>
      </c>
    </row>
    <row r="4885" spans="1:14" x14ac:dyDescent="0.25">
      <c r="A4885" t="s">
        <v>676</v>
      </c>
      <c r="B4885" t="s">
        <v>331</v>
      </c>
      <c r="C4885" t="s">
        <v>215</v>
      </c>
      <c r="D4885" t="s">
        <v>251</v>
      </c>
      <c r="E4885" t="s">
        <v>269</v>
      </c>
      <c r="F4885" t="s">
        <v>63</v>
      </c>
      <c r="G4885" s="8" t="s">
        <v>398</v>
      </c>
      <c r="H4885" t="s">
        <v>64</v>
      </c>
      <c r="K4885">
        <v>0</v>
      </c>
      <c r="L4885" s="7">
        <v>310261377494</v>
      </c>
      <c r="M4885" t="s">
        <v>458</v>
      </c>
    </row>
    <row r="4886" spans="1:14" x14ac:dyDescent="0.25">
      <c r="A4886" t="s">
        <v>677</v>
      </c>
      <c r="B4886" t="s">
        <v>331</v>
      </c>
      <c r="C4886" t="s">
        <v>215</v>
      </c>
      <c r="D4886" t="s">
        <v>216</v>
      </c>
      <c r="E4886" t="s">
        <v>269</v>
      </c>
      <c r="F4886" t="s">
        <v>63</v>
      </c>
      <c r="G4886" s="8" t="s">
        <v>398</v>
      </c>
      <c r="H4886" t="s">
        <v>64</v>
      </c>
      <c r="K4886">
        <v>0</v>
      </c>
      <c r="L4886" s="7">
        <v>15226914126</v>
      </c>
      <c r="M4886" t="s">
        <v>458</v>
      </c>
      <c r="N4886" s="10" t="s">
        <v>151</v>
      </c>
    </row>
    <row r="4887" spans="1:14" x14ac:dyDescent="0.25">
      <c r="A4887" t="s">
        <v>678</v>
      </c>
      <c r="B4887" t="s">
        <v>331</v>
      </c>
      <c r="C4887" t="s">
        <v>215</v>
      </c>
      <c r="D4887" t="s">
        <v>217</v>
      </c>
      <c r="E4887" t="s">
        <v>269</v>
      </c>
      <c r="F4887" t="s">
        <v>63</v>
      </c>
      <c r="G4887" s="8" t="s">
        <v>398</v>
      </c>
      <c r="H4887" t="s">
        <v>64</v>
      </c>
      <c r="K4887">
        <v>0</v>
      </c>
      <c r="L4887" s="7">
        <v>67671087956</v>
      </c>
      <c r="M4887" t="s">
        <v>458</v>
      </c>
    </row>
    <row r="4888" spans="1:14" x14ac:dyDescent="0.25">
      <c r="A4888" t="s">
        <v>679</v>
      </c>
      <c r="B4888" t="s">
        <v>333</v>
      </c>
      <c r="C4888" t="s">
        <v>533</v>
      </c>
      <c r="D4888" t="s">
        <v>203</v>
      </c>
      <c r="E4888" t="s">
        <v>269</v>
      </c>
      <c r="F4888" t="s">
        <v>63</v>
      </c>
      <c r="G4888" s="8" t="s">
        <v>398</v>
      </c>
      <c r="H4888" t="s">
        <v>64</v>
      </c>
      <c r="K4888">
        <v>0</v>
      </c>
      <c r="L4888" s="7">
        <v>60695593000</v>
      </c>
      <c r="M4888" t="s">
        <v>458</v>
      </c>
    </row>
    <row r="4889" spans="1:14" x14ac:dyDescent="0.25">
      <c r="A4889" t="s">
        <v>680</v>
      </c>
      <c r="B4889" t="s">
        <v>471</v>
      </c>
      <c r="C4889" t="s">
        <v>219</v>
      </c>
      <c r="D4889" t="s">
        <v>203</v>
      </c>
      <c r="E4889" t="s">
        <v>269</v>
      </c>
      <c r="F4889" t="s">
        <v>63</v>
      </c>
      <c r="G4889" s="8" t="s">
        <v>398</v>
      </c>
      <c r="H4889" t="s">
        <v>64</v>
      </c>
      <c r="K4889">
        <v>0</v>
      </c>
      <c r="L4889" s="7">
        <v>278736778404</v>
      </c>
      <c r="M4889" t="s">
        <v>458</v>
      </c>
    </row>
    <row r="4890" spans="1:14" x14ac:dyDescent="0.25">
      <c r="A4890" t="s">
        <v>681</v>
      </c>
      <c r="B4890" t="s">
        <v>471</v>
      </c>
      <c r="C4890" t="s">
        <v>219</v>
      </c>
      <c r="D4890" t="s">
        <v>457</v>
      </c>
      <c r="E4890" t="s">
        <v>270</v>
      </c>
      <c r="F4890" t="s">
        <v>63</v>
      </c>
      <c r="G4890" s="8" t="s">
        <v>398</v>
      </c>
      <c r="H4890" t="s">
        <v>64</v>
      </c>
      <c r="K4890">
        <v>0</v>
      </c>
      <c r="L4890" s="7">
        <v>150706287</v>
      </c>
      <c r="M4890" t="s">
        <v>458</v>
      </c>
    </row>
    <row r="4891" spans="1:14" x14ac:dyDescent="0.25">
      <c r="A4891" t="s">
        <v>682</v>
      </c>
      <c r="B4891" t="s">
        <v>471</v>
      </c>
      <c r="C4891" t="s">
        <v>219</v>
      </c>
      <c r="D4891" t="s">
        <v>381</v>
      </c>
      <c r="E4891" t="s">
        <v>270</v>
      </c>
      <c r="F4891" t="s">
        <v>63</v>
      </c>
      <c r="G4891" s="8" t="s">
        <v>398</v>
      </c>
      <c r="H4891" t="s">
        <v>64</v>
      </c>
      <c r="K4891">
        <v>0</v>
      </c>
      <c r="L4891" s="7">
        <v>1331924172</v>
      </c>
      <c r="M4891" t="s">
        <v>458</v>
      </c>
    </row>
    <row r="4892" spans="1:14" x14ac:dyDescent="0.25">
      <c r="A4892" t="s">
        <v>683</v>
      </c>
      <c r="B4892" t="s">
        <v>472</v>
      </c>
      <c r="C4892" t="s">
        <v>220</v>
      </c>
      <c r="D4892" t="s">
        <v>221</v>
      </c>
      <c r="E4892" t="s">
        <v>270</v>
      </c>
      <c r="F4892" t="s">
        <v>63</v>
      </c>
      <c r="G4892" s="8" t="s">
        <v>398</v>
      </c>
      <c r="H4892" t="s">
        <v>64</v>
      </c>
      <c r="K4892">
        <v>0</v>
      </c>
      <c r="L4892" s="7">
        <v>210379447000</v>
      </c>
      <c r="M4892" t="s">
        <v>458</v>
      </c>
    </row>
    <row r="4893" spans="1:14" x14ac:dyDescent="0.25">
      <c r="A4893" t="s">
        <v>684</v>
      </c>
      <c r="B4893" t="s">
        <v>472</v>
      </c>
      <c r="C4893" t="s">
        <v>220</v>
      </c>
      <c r="D4893" t="s">
        <v>222</v>
      </c>
      <c r="E4893" t="s">
        <v>270</v>
      </c>
      <c r="F4893" t="s">
        <v>63</v>
      </c>
      <c r="G4893" s="8" t="s">
        <v>398</v>
      </c>
      <c r="H4893" t="s">
        <v>64</v>
      </c>
      <c r="K4893">
        <v>0</v>
      </c>
      <c r="L4893" s="7">
        <v>35195197000</v>
      </c>
      <c r="M4893" t="s">
        <v>458</v>
      </c>
    </row>
    <row r="4894" spans="1:14" x14ac:dyDescent="0.25">
      <c r="A4894" t="s">
        <v>685</v>
      </c>
      <c r="B4894" t="s">
        <v>472</v>
      </c>
      <c r="C4894" t="s">
        <v>220</v>
      </c>
      <c r="D4894" t="s">
        <v>223</v>
      </c>
      <c r="E4894" t="s">
        <v>270</v>
      </c>
      <c r="F4894" t="s">
        <v>63</v>
      </c>
      <c r="G4894" s="8" t="s">
        <v>398</v>
      </c>
      <c r="H4894" t="s">
        <v>64</v>
      </c>
      <c r="K4894" s="150">
        <v>0</v>
      </c>
      <c r="L4894" s="7">
        <v>54187851000</v>
      </c>
      <c r="M4894" t="s">
        <v>458</v>
      </c>
    </row>
    <row r="4895" spans="1:14" x14ac:dyDescent="0.25">
      <c r="A4895" t="s">
        <v>686</v>
      </c>
      <c r="B4895" t="s">
        <v>472</v>
      </c>
      <c r="C4895" t="s">
        <v>220</v>
      </c>
      <c r="D4895" t="s">
        <v>224</v>
      </c>
      <c r="E4895" t="s">
        <v>270</v>
      </c>
      <c r="F4895" s="8" t="s">
        <v>63</v>
      </c>
      <c r="G4895" s="8" t="s">
        <v>398</v>
      </c>
      <c r="H4895" t="s">
        <v>64</v>
      </c>
      <c r="K4895">
        <v>0</v>
      </c>
      <c r="L4895" s="7">
        <v>3835522000</v>
      </c>
      <c r="M4895" t="s">
        <v>458</v>
      </c>
    </row>
    <row r="4896" spans="1:14" x14ac:dyDescent="0.25">
      <c r="A4896" t="s">
        <v>687</v>
      </c>
      <c r="B4896" t="s">
        <v>472</v>
      </c>
      <c r="C4896" t="s">
        <v>220</v>
      </c>
      <c r="D4896" t="s">
        <v>305</v>
      </c>
      <c r="E4896" t="s">
        <v>270</v>
      </c>
      <c r="F4896" s="8" t="s">
        <v>63</v>
      </c>
      <c r="G4896" s="8" t="s">
        <v>398</v>
      </c>
      <c r="H4896" t="s">
        <v>64</v>
      </c>
      <c r="K4896">
        <v>0</v>
      </c>
      <c r="L4896" s="7">
        <v>0</v>
      </c>
      <c r="M4896" t="s">
        <v>458</v>
      </c>
    </row>
    <row r="4897" spans="1:13" x14ac:dyDescent="0.25">
      <c r="A4897" t="s">
        <v>688</v>
      </c>
      <c r="B4897" t="s">
        <v>472</v>
      </c>
      <c r="C4897" t="s">
        <v>220</v>
      </c>
      <c r="D4897" t="s">
        <v>203</v>
      </c>
      <c r="E4897" t="s">
        <v>269</v>
      </c>
      <c r="F4897" s="8" t="s">
        <v>63</v>
      </c>
      <c r="G4897" s="8" t="s">
        <v>398</v>
      </c>
      <c r="H4897" t="s">
        <v>64</v>
      </c>
      <c r="K4897">
        <v>0</v>
      </c>
      <c r="L4897" s="7">
        <v>150910896000</v>
      </c>
      <c r="M4897" t="s">
        <v>458</v>
      </c>
    </row>
    <row r="4898" spans="1:13" x14ac:dyDescent="0.25">
      <c r="A4898" t="s">
        <v>689</v>
      </c>
      <c r="B4898" t="s">
        <v>473</v>
      </c>
      <c r="C4898" t="s">
        <v>225</v>
      </c>
      <c r="D4898" t="s">
        <v>366</v>
      </c>
      <c r="E4898" t="s">
        <v>270</v>
      </c>
      <c r="F4898" s="8" t="s">
        <v>63</v>
      </c>
      <c r="G4898" s="8" t="s">
        <v>398</v>
      </c>
      <c r="H4898" t="s">
        <v>64</v>
      </c>
      <c r="K4898" s="150">
        <v>0</v>
      </c>
      <c r="L4898" s="7">
        <v>3439632410</v>
      </c>
      <c r="M4898" t="s">
        <v>458</v>
      </c>
    </row>
    <row r="4899" spans="1:13" x14ac:dyDescent="0.25">
      <c r="A4899" t="s">
        <v>690</v>
      </c>
      <c r="B4899" t="s">
        <v>473</v>
      </c>
      <c r="C4899" t="s">
        <v>225</v>
      </c>
      <c r="D4899" t="s">
        <v>367</v>
      </c>
      <c r="E4899" t="s">
        <v>270</v>
      </c>
      <c r="F4899" s="8" t="s">
        <v>63</v>
      </c>
      <c r="G4899" s="8" t="s">
        <v>398</v>
      </c>
      <c r="H4899" t="s">
        <v>64</v>
      </c>
      <c r="K4899">
        <v>0</v>
      </c>
      <c r="L4899" s="7">
        <v>3601903742</v>
      </c>
      <c r="M4899" t="s">
        <v>458</v>
      </c>
    </row>
    <row r="4900" spans="1:13" x14ac:dyDescent="0.25">
      <c r="A4900" t="s">
        <v>691</v>
      </c>
      <c r="B4900" t="s">
        <v>473</v>
      </c>
      <c r="C4900" t="s">
        <v>225</v>
      </c>
      <c r="D4900" t="s">
        <v>373</v>
      </c>
      <c r="E4900" t="s">
        <v>270</v>
      </c>
      <c r="F4900" s="8" t="s">
        <v>63</v>
      </c>
      <c r="G4900" s="8" t="s">
        <v>398</v>
      </c>
      <c r="H4900" t="s">
        <v>64</v>
      </c>
      <c r="K4900">
        <v>0</v>
      </c>
      <c r="L4900" s="7">
        <v>2032897322</v>
      </c>
      <c r="M4900" t="s">
        <v>458</v>
      </c>
    </row>
    <row r="4901" spans="1:13" x14ac:dyDescent="0.25">
      <c r="A4901" t="s">
        <v>692</v>
      </c>
      <c r="B4901" t="s">
        <v>473</v>
      </c>
      <c r="C4901" t="s">
        <v>225</v>
      </c>
      <c r="D4901" t="s">
        <v>203</v>
      </c>
      <c r="E4901" t="s">
        <v>269</v>
      </c>
      <c r="F4901" s="8" t="s">
        <v>63</v>
      </c>
      <c r="G4901" s="8" t="s">
        <v>398</v>
      </c>
      <c r="H4901" t="s">
        <v>64</v>
      </c>
      <c r="K4901">
        <v>0</v>
      </c>
      <c r="L4901" s="7">
        <v>983182712065</v>
      </c>
      <c r="M4901" t="s">
        <v>458</v>
      </c>
    </row>
    <row r="4902" spans="1:13" x14ac:dyDescent="0.25">
      <c r="A4902" t="s">
        <v>693</v>
      </c>
      <c r="B4902" t="s">
        <v>474</v>
      </c>
      <c r="C4902" t="s">
        <v>226</v>
      </c>
      <c r="D4902" t="s">
        <v>227</v>
      </c>
      <c r="E4902" t="s">
        <v>270</v>
      </c>
      <c r="F4902" s="8" t="s">
        <v>63</v>
      </c>
      <c r="G4902" s="8" t="s">
        <v>398</v>
      </c>
      <c r="H4902" t="s">
        <v>64</v>
      </c>
      <c r="K4902">
        <v>0</v>
      </c>
      <c r="L4902" s="7">
        <v>1565286544</v>
      </c>
      <c r="M4902" t="s">
        <v>458</v>
      </c>
    </row>
    <row r="4903" spans="1:13" x14ac:dyDescent="0.25">
      <c r="A4903" t="s">
        <v>694</v>
      </c>
      <c r="B4903" t="s">
        <v>474</v>
      </c>
      <c r="C4903" t="s">
        <v>226</v>
      </c>
      <c r="D4903" t="s">
        <v>301</v>
      </c>
      <c r="E4903" t="s">
        <v>270</v>
      </c>
      <c r="F4903" s="8" t="s">
        <v>63</v>
      </c>
      <c r="G4903" s="8" t="s">
        <v>398</v>
      </c>
      <c r="H4903" t="s">
        <v>64</v>
      </c>
      <c r="K4903">
        <v>0</v>
      </c>
      <c r="L4903" s="7">
        <v>4154359457</v>
      </c>
      <c r="M4903" t="s">
        <v>458</v>
      </c>
    </row>
    <row r="4904" spans="1:13" x14ac:dyDescent="0.25">
      <c r="A4904" t="s">
        <v>695</v>
      </c>
      <c r="B4904" t="s">
        <v>474</v>
      </c>
      <c r="C4904" t="s">
        <v>226</v>
      </c>
      <c r="D4904" t="s">
        <v>229</v>
      </c>
      <c r="E4904" t="s">
        <v>270</v>
      </c>
      <c r="F4904" s="8" t="s">
        <v>63</v>
      </c>
      <c r="G4904" s="8" t="s">
        <v>398</v>
      </c>
      <c r="H4904" t="s">
        <v>64</v>
      </c>
      <c r="K4904">
        <v>0</v>
      </c>
      <c r="L4904" s="7">
        <v>4178737190</v>
      </c>
      <c r="M4904" t="s">
        <v>458</v>
      </c>
    </row>
    <row r="4905" spans="1:13" x14ac:dyDescent="0.25">
      <c r="A4905" t="s">
        <v>696</v>
      </c>
      <c r="B4905" t="s">
        <v>474</v>
      </c>
      <c r="C4905" t="s">
        <v>226</v>
      </c>
      <c r="D4905" t="s">
        <v>230</v>
      </c>
      <c r="E4905" t="s">
        <v>270</v>
      </c>
      <c r="F4905" s="8" t="s">
        <v>63</v>
      </c>
      <c r="G4905" s="8" t="s">
        <v>398</v>
      </c>
      <c r="H4905" t="s">
        <v>64</v>
      </c>
      <c r="K4905" s="150">
        <v>0</v>
      </c>
      <c r="L4905" s="7">
        <v>46078829939</v>
      </c>
      <c r="M4905" t="s">
        <v>458</v>
      </c>
    </row>
    <row r="4906" spans="1:13" x14ac:dyDescent="0.25">
      <c r="A4906" t="s">
        <v>697</v>
      </c>
      <c r="B4906" t="s">
        <v>474</v>
      </c>
      <c r="C4906" t="s">
        <v>226</v>
      </c>
      <c r="D4906" t="s">
        <v>231</v>
      </c>
      <c r="E4906" t="s">
        <v>270</v>
      </c>
      <c r="F4906" s="8" t="s">
        <v>63</v>
      </c>
      <c r="G4906" s="8" t="s">
        <v>398</v>
      </c>
      <c r="H4906" t="s">
        <v>64</v>
      </c>
      <c r="K4906">
        <v>0</v>
      </c>
      <c r="L4906" s="7">
        <v>733170416</v>
      </c>
      <c r="M4906" t="s">
        <v>458</v>
      </c>
    </row>
    <row r="4907" spans="1:13" x14ac:dyDescent="0.25">
      <c r="A4907" t="s">
        <v>698</v>
      </c>
      <c r="B4907" t="s">
        <v>474</v>
      </c>
      <c r="C4907" t="s">
        <v>226</v>
      </c>
      <c r="D4907" t="s">
        <v>232</v>
      </c>
      <c r="E4907" t="s">
        <v>270</v>
      </c>
      <c r="F4907" s="8" t="s">
        <v>63</v>
      </c>
      <c r="G4907" s="8" t="s">
        <v>398</v>
      </c>
      <c r="H4907" t="s">
        <v>64</v>
      </c>
      <c r="K4907" s="150">
        <v>0</v>
      </c>
      <c r="L4907" s="7">
        <v>4596812359</v>
      </c>
      <c r="M4907" t="s">
        <v>458</v>
      </c>
    </row>
    <row r="4908" spans="1:13" x14ac:dyDescent="0.25">
      <c r="A4908" t="s">
        <v>699</v>
      </c>
      <c r="B4908" t="s">
        <v>474</v>
      </c>
      <c r="C4908" t="s">
        <v>226</v>
      </c>
      <c r="D4908" t="s">
        <v>233</v>
      </c>
      <c r="E4908" t="s">
        <v>270</v>
      </c>
      <c r="F4908" s="8" t="s">
        <v>63</v>
      </c>
      <c r="G4908" s="8" t="s">
        <v>398</v>
      </c>
      <c r="H4908" t="s">
        <v>64</v>
      </c>
      <c r="K4908">
        <v>0</v>
      </c>
      <c r="L4908" s="7">
        <v>6739103718</v>
      </c>
      <c r="M4908" t="s">
        <v>458</v>
      </c>
    </row>
    <row r="4909" spans="1:13" x14ac:dyDescent="0.25">
      <c r="A4909" t="s">
        <v>700</v>
      </c>
      <c r="B4909" t="s">
        <v>474</v>
      </c>
      <c r="C4909" t="s">
        <v>226</v>
      </c>
      <c r="D4909" t="s">
        <v>234</v>
      </c>
      <c r="E4909" t="s">
        <v>270</v>
      </c>
      <c r="F4909" s="8" t="s">
        <v>63</v>
      </c>
      <c r="G4909" s="8" t="s">
        <v>398</v>
      </c>
      <c r="H4909" t="s">
        <v>64</v>
      </c>
      <c r="K4909">
        <v>0</v>
      </c>
      <c r="L4909" s="7">
        <v>8239367205</v>
      </c>
      <c r="M4909" t="s">
        <v>458</v>
      </c>
    </row>
    <row r="4910" spans="1:13" x14ac:dyDescent="0.25">
      <c r="A4910" t="s">
        <v>701</v>
      </c>
      <c r="B4910" t="s">
        <v>474</v>
      </c>
      <c r="C4910" t="s">
        <v>226</v>
      </c>
      <c r="D4910" t="s">
        <v>235</v>
      </c>
      <c r="E4910" t="s">
        <v>270</v>
      </c>
      <c r="F4910" s="8" t="s">
        <v>63</v>
      </c>
      <c r="G4910" s="8" t="s">
        <v>398</v>
      </c>
      <c r="H4910" t="s">
        <v>64</v>
      </c>
      <c r="K4910">
        <v>0</v>
      </c>
      <c r="L4910" s="7">
        <v>7955312120</v>
      </c>
      <c r="M4910" t="s">
        <v>458</v>
      </c>
    </row>
    <row r="4911" spans="1:13" x14ac:dyDescent="0.25">
      <c r="A4911" t="s">
        <v>702</v>
      </c>
      <c r="B4911" t="s">
        <v>474</v>
      </c>
      <c r="C4911" t="s">
        <v>226</v>
      </c>
      <c r="D4911" t="s">
        <v>570</v>
      </c>
      <c r="E4911" t="s">
        <v>270</v>
      </c>
      <c r="F4911" s="8" t="s">
        <v>63</v>
      </c>
      <c r="G4911" s="8" t="s">
        <v>398</v>
      </c>
      <c r="H4911" t="s">
        <v>64</v>
      </c>
      <c r="K4911">
        <v>0</v>
      </c>
      <c r="L4911" s="7">
        <v>186808058</v>
      </c>
      <c r="M4911" t="s">
        <v>458</v>
      </c>
    </row>
    <row r="4912" spans="1:13" x14ac:dyDescent="0.25">
      <c r="A4912" t="s">
        <v>703</v>
      </c>
      <c r="B4912" t="s">
        <v>475</v>
      </c>
      <c r="C4912" t="s">
        <v>236</v>
      </c>
      <c r="D4912" t="s">
        <v>628</v>
      </c>
      <c r="E4912" t="s">
        <v>270</v>
      </c>
      <c r="F4912" s="8" t="s">
        <v>63</v>
      </c>
      <c r="G4912" s="8" t="s">
        <v>398</v>
      </c>
      <c r="H4912" t="s">
        <v>64</v>
      </c>
      <c r="K4912" s="150">
        <v>0</v>
      </c>
      <c r="L4912" s="7">
        <v>33391986272</v>
      </c>
      <c r="M4912" t="s">
        <v>458</v>
      </c>
    </row>
    <row r="4913" spans="1:13" x14ac:dyDescent="0.25">
      <c r="A4913" t="s">
        <v>704</v>
      </c>
      <c r="B4913" t="s">
        <v>475</v>
      </c>
      <c r="C4913" t="s">
        <v>236</v>
      </c>
      <c r="D4913" t="s">
        <v>629</v>
      </c>
      <c r="E4913" t="s">
        <v>270</v>
      </c>
      <c r="F4913" s="8" t="s">
        <v>63</v>
      </c>
      <c r="G4913" s="8" t="s">
        <v>398</v>
      </c>
      <c r="H4913" t="s">
        <v>64</v>
      </c>
      <c r="K4913" s="150">
        <v>0</v>
      </c>
      <c r="L4913" s="7">
        <v>28433897982</v>
      </c>
      <c r="M4913" t="s">
        <v>458</v>
      </c>
    </row>
    <row r="4914" spans="1:13" x14ac:dyDescent="0.25">
      <c r="A4914" t="s">
        <v>705</v>
      </c>
      <c r="B4914" t="s">
        <v>475</v>
      </c>
      <c r="C4914" t="s">
        <v>236</v>
      </c>
      <c r="D4914" t="s">
        <v>630</v>
      </c>
      <c r="E4914" t="s">
        <v>270</v>
      </c>
      <c r="F4914" s="8" t="s">
        <v>63</v>
      </c>
      <c r="G4914" s="8" t="s">
        <v>398</v>
      </c>
      <c r="H4914" t="s">
        <v>64</v>
      </c>
      <c r="K4914">
        <v>0</v>
      </c>
      <c r="L4914" s="7">
        <v>41655996484</v>
      </c>
      <c r="M4914" t="s">
        <v>458</v>
      </c>
    </row>
    <row r="4915" spans="1:13" x14ac:dyDescent="0.25">
      <c r="A4915" t="s">
        <v>706</v>
      </c>
      <c r="B4915" t="s">
        <v>475</v>
      </c>
      <c r="C4915" t="s">
        <v>236</v>
      </c>
      <c r="D4915" t="s">
        <v>631</v>
      </c>
      <c r="E4915" t="s">
        <v>270</v>
      </c>
      <c r="F4915" t="s">
        <v>63</v>
      </c>
      <c r="G4915" s="8" t="s">
        <v>398</v>
      </c>
      <c r="H4915" t="s">
        <v>64</v>
      </c>
      <c r="K4915" s="150">
        <v>0</v>
      </c>
      <c r="L4915" s="7">
        <v>17683096128</v>
      </c>
      <c r="M4915" t="s">
        <v>458</v>
      </c>
    </row>
    <row r="4916" spans="1:13" x14ac:dyDescent="0.25">
      <c r="A4916" t="s">
        <v>707</v>
      </c>
      <c r="B4916" t="s">
        <v>475</v>
      </c>
      <c r="C4916" t="s">
        <v>236</v>
      </c>
      <c r="D4916" t="s">
        <v>632</v>
      </c>
      <c r="E4916" t="s">
        <v>269</v>
      </c>
      <c r="F4916" t="s">
        <v>63</v>
      </c>
      <c r="G4916" s="8" t="s">
        <v>398</v>
      </c>
      <c r="H4916" t="s">
        <v>64</v>
      </c>
      <c r="K4916">
        <v>0</v>
      </c>
      <c r="L4916" s="7">
        <v>38791266538</v>
      </c>
      <c r="M4916" t="s">
        <v>458</v>
      </c>
    </row>
    <row r="4917" spans="1:13" x14ac:dyDescent="0.25">
      <c r="A4917" t="s">
        <v>708</v>
      </c>
      <c r="B4917" t="s">
        <v>476</v>
      </c>
      <c r="C4917" t="s">
        <v>237</v>
      </c>
      <c r="D4917" t="s">
        <v>242</v>
      </c>
      <c r="E4917" t="s">
        <v>270</v>
      </c>
      <c r="F4917" t="s">
        <v>63</v>
      </c>
      <c r="G4917" s="8" t="s">
        <v>398</v>
      </c>
      <c r="H4917" t="s">
        <v>64</v>
      </c>
      <c r="K4917">
        <v>0</v>
      </c>
      <c r="L4917" s="7">
        <v>77422761</v>
      </c>
      <c r="M4917" t="s">
        <v>458</v>
      </c>
    </row>
    <row r="4918" spans="1:13" x14ac:dyDescent="0.25">
      <c r="A4918" t="s">
        <v>709</v>
      </c>
      <c r="B4918" t="s">
        <v>476</v>
      </c>
      <c r="C4918" t="s">
        <v>237</v>
      </c>
      <c r="D4918" t="s">
        <v>228</v>
      </c>
      <c r="E4918" t="s">
        <v>270</v>
      </c>
      <c r="F4918" t="s">
        <v>63</v>
      </c>
      <c r="G4918" s="8" t="s">
        <v>398</v>
      </c>
      <c r="H4918" t="s">
        <v>64</v>
      </c>
      <c r="K4918">
        <v>0</v>
      </c>
      <c r="L4918" s="7">
        <v>2672173342</v>
      </c>
      <c r="M4918" t="s">
        <v>458</v>
      </c>
    </row>
    <row r="4919" spans="1:13" x14ac:dyDescent="0.25">
      <c r="A4919" t="s">
        <v>710</v>
      </c>
      <c r="B4919" t="s">
        <v>476</v>
      </c>
      <c r="C4919" t="s">
        <v>237</v>
      </c>
      <c r="D4919" t="s">
        <v>464</v>
      </c>
      <c r="E4919" t="s">
        <v>270</v>
      </c>
      <c r="F4919" t="s">
        <v>63</v>
      </c>
      <c r="G4919" s="8" t="s">
        <v>398</v>
      </c>
      <c r="H4919" t="s">
        <v>64</v>
      </c>
      <c r="K4919">
        <v>0</v>
      </c>
      <c r="L4919" s="7">
        <v>1120256617</v>
      </c>
      <c r="M4919" t="s">
        <v>458</v>
      </c>
    </row>
    <row r="4920" spans="1:13" x14ac:dyDescent="0.25">
      <c r="A4920" t="s">
        <v>711</v>
      </c>
      <c r="B4920" t="s">
        <v>476</v>
      </c>
      <c r="C4920" t="s">
        <v>237</v>
      </c>
      <c r="D4920" t="s">
        <v>238</v>
      </c>
      <c r="E4920" t="s">
        <v>270</v>
      </c>
      <c r="F4920" t="s">
        <v>63</v>
      </c>
      <c r="G4920" s="8" t="s">
        <v>398</v>
      </c>
      <c r="H4920" t="s">
        <v>64</v>
      </c>
      <c r="K4920">
        <v>0</v>
      </c>
      <c r="L4920" s="7">
        <v>858542993</v>
      </c>
      <c r="M4920" t="s">
        <v>458</v>
      </c>
    </row>
    <row r="4921" spans="1:13" x14ac:dyDescent="0.25">
      <c r="A4921" t="s">
        <v>712</v>
      </c>
      <c r="B4921" t="s">
        <v>476</v>
      </c>
      <c r="C4921" t="s">
        <v>237</v>
      </c>
      <c r="D4921" t="s">
        <v>239</v>
      </c>
      <c r="E4921" t="s">
        <v>270</v>
      </c>
      <c r="F4921" t="s">
        <v>63</v>
      </c>
      <c r="G4921" s="8" t="s">
        <v>398</v>
      </c>
      <c r="H4921" t="s">
        <v>64</v>
      </c>
      <c r="K4921">
        <v>0</v>
      </c>
      <c r="L4921" s="7">
        <v>857579764</v>
      </c>
      <c r="M4921" t="s">
        <v>458</v>
      </c>
    </row>
    <row r="4922" spans="1:13" x14ac:dyDescent="0.25">
      <c r="A4922" t="s">
        <v>713</v>
      </c>
      <c r="B4922" t="s">
        <v>476</v>
      </c>
      <c r="C4922" t="s">
        <v>237</v>
      </c>
      <c r="D4922" t="s">
        <v>240</v>
      </c>
      <c r="E4922" t="s">
        <v>270</v>
      </c>
      <c r="F4922" t="s">
        <v>63</v>
      </c>
      <c r="G4922" s="8" t="s">
        <v>398</v>
      </c>
      <c r="H4922" t="s">
        <v>64</v>
      </c>
      <c r="K4922">
        <v>0</v>
      </c>
      <c r="L4922" s="7">
        <v>93471759</v>
      </c>
      <c r="M4922" t="s">
        <v>458</v>
      </c>
    </row>
    <row r="4923" spans="1:13" x14ac:dyDescent="0.25">
      <c r="A4923" t="s">
        <v>714</v>
      </c>
      <c r="B4923" t="s">
        <v>476</v>
      </c>
      <c r="C4923" t="s">
        <v>237</v>
      </c>
      <c r="D4923" t="s">
        <v>241</v>
      </c>
      <c r="E4923" t="s">
        <v>270</v>
      </c>
      <c r="F4923" t="s">
        <v>63</v>
      </c>
      <c r="G4923" s="8" t="s">
        <v>398</v>
      </c>
      <c r="H4923" t="s">
        <v>64</v>
      </c>
      <c r="K4923">
        <v>0</v>
      </c>
      <c r="L4923" s="7">
        <v>53446428</v>
      </c>
      <c r="M4923" t="s">
        <v>458</v>
      </c>
    </row>
    <row r="4924" spans="1:13" x14ac:dyDescent="0.25">
      <c r="A4924" t="s">
        <v>715</v>
      </c>
      <c r="B4924" t="s">
        <v>477</v>
      </c>
      <c r="C4924" t="s">
        <v>243</v>
      </c>
      <c r="D4924" t="s">
        <v>378</v>
      </c>
      <c r="E4924" t="s">
        <v>270</v>
      </c>
      <c r="F4924" t="s">
        <v>63</v>
      </c>
      <c r="G4924" s="8" t="s">
        <v>398</v>
      </c>
      <c r="H4924" t="s">
        <v>64</v>
      </c>
      <c r="K4924">
        <v>0</v>
      </c>
      <c r="L4924" s="7">
        <v>3795039921</v>
      </c>
      <c r="M4924" t="s">
        <v>458</v>
      </c>
    </row>
    <row r="4925" spans="1:13" x14ac:dyDescent="0.25">
      <c r="A4925" t="s">
        <v>716</v>
      </c>
      <c r="B4925" t="s">
        <v>477</v>
      </c>
      <c r="C4925" t="s">
        <v>243</v>
      </c>
      <c r="D4925" t="s">
        <v>360</v>
      </c>
      <c r="E4925" t="s">
        <v>270</v>
      </c>
      <c r="F4925" t="s">
        <v>63</v>
      </c>
      <c r="G4925" s="8" t="s">
        <v>398</v>
      </c>
      <c r="H4925" t="s">
        <v>64</v>
      </c>
      <c r="K4925">
        <v>0</v>
      </c>
      <c r="L4925" s="7">
        <v>4697527012</v>
      </c>
      <c r="M4925" t="s">
        <v>458</v>
      </c>
    </row>
    <row r="4926" spans="1:13" x14ac:dyDescent="0.25">
      <c r="A4926" t="s">
        <v>717</v>
      </c>
      <c r="B4926" t="s">
        <v>477</v>
      </c>
      <c r="C4926" t="s">
        <v>243</v>
      </c>
      <c r="D4926" t="s">
        <v>581</v>
      </c>
      <c r="E4926" t="s">
        <v>270</v>
      </c>
      <c r="F4926" t="s">
        <v>63</v>
      </c>
      <c r="G4926" s="8" t="s">
        <v>398</v>
      </c>
      <c r="H4926" t="s">
        <v>64</v>
      </c>
      <c r="K4926">
        <v>0</v>
      </c>
      <c r="L4926" s="7">
        <v>89940181951</v>
      </c>
      <c r="M4926" t="s">
        <v>458</v>
      </c>
    </row>
    <row r="4927" spans="1:13" x14ac:dyDescent="0.25">
      <c r="A4927" t="s">
        <v>718</v>
      </c>
      <c r="B4927" t="s">
        <v>246</v>
      </c>
      <c r="C4927" t="s">
        <v>246</v>
      </c>
      <c r="D4927" t="s">
        <v>203</v>
      </c>
      <c r="E4927" t="s">
        <v>269</v>
      </c>
      <c r="F4927" t="s">
        <v>63</v>
      </c>
      <c r="G4927" s="8" t="s">
        <v>398</v>
      </c>
      <c r="H4927" t="s">
        <v>64</v>
      </c>
      <c r="K4927">
        <v>0</v>
      </c>
      <c r="L4927" s="7">
        <v>42773601120</v>
      </c>
      <c r="M4927" t="s">
        <v>458</v>
      </c>
    </row>
    <row r="4928" spans="1:13" x14ac:dyDescent="0.25">
      <c r="A4928" t="s">
        <v>719</v>
      </c>
      <c r="B4928" t="s">
        <v>478</v>
      </c>
      <c r="C4928" t="s">
        <v>244</v>
      </c>
      <c r="D4928" t="s">
        <v>245</v>
      </c>
      <c r="E4928" t="s">
        <v>269</v>
      </c>
      <c r="F4928" t="s">
        <v>63</v>
      </c>
      <c r="G4928" s="8" t="s">
        <v>398</v>
      </c>
      <c r="H4928" t="s">
        <v>64</v>
      </c>
      <c r="K4928">
        <v>0</v>
      </c>
      <c r="L4928" s="7">
        <v>69558139000</v>
      </c>
      <c r="M4928" t="s">
        <v>458</v>
      </c>
    </row>
    <row r="4929" spans="1:13" x14ac:dyDescent="0.25">
      <c r="A4929" t="s">
        <v>720</v>
      </c>
      <c r="B4929" t="s">
        <v>478</v>
      </c>
      <c r="C4929" t="s">
        <v>244</v>
      </c>
      <c r="D4929" t="s">
        <v>460</v>
      </c>
      <c r="E4929" t="s">
        <v>269</v>
      </c>
      <c r="F4929" t="s">
        <v>63</v>
      </c>
      <c r="G4929" s="8" t="s">
        <v>398</v>
      </c>
      <c r="H4929" t="s">
        <v>64</v>
      </c>
      <c r="K4929">
        <v>0</v>
      </c>
      <c r="L4929" s="7">
        <v>40918920000</v>
      </c>
      <c r="M4929" t="s">
        <v>458</v>
      </c>
    </row>
    <row r="4930" spans="1:13" x14ac:dyDescent="0.25">
      <c r="A4930" t="s">
        <v>721</v>
      </c>
      <c r="B4930" t="s">
        <v>479</v>
      </c>
      <c r="C4930" t="s">
        <v>247</v>
      </c>
      <c r="D4930" t="s">
        <v>203</v>
      </c>
      <c r="E4930" t="s">
        <v>269</v>
      </c>
      <c r="F4930" t="s">
        <v>63</v>
      </c>
      <c r="G4930" s="8" t="s">
        <v>398</v>
      </c>
      <c r="H4930" t="s">
        <v>64</v>
      </c>
      <c r="K4930">
        <v>0</v>
      </c>
      <c r="L4930" s="7">
        <v>20401799000</v>
      </c>
      <c r="M4930" t="s">
        <v>458</v>
      </c>
    </row>
    <row r="4931" spans="1:13" x14ac:dyDescent="0.25">
      <c r="A4931" t="s">
        <v>722</v>
      </c>
      <c r="B4931" t="s">
        <v>480</v>
      </c>
      <c r="C4931" t="s">
        <v>268</v>
      </c>
      <c r="D4931" t="s">
        <v>203</v>
      </c>
      <c r="E4931" t="s">
        <v>269</v>
      </c>
      <c r="F4931" t="s">
        <v>63</v>
      </c>
      <c r="G4931" s="8" t="s">
        <v>398</v>
      </c>
      <c r="H4931" t="s">
        <v>64</v>
      </c>
      <c r="K4931">
        <v>0</v>
      </c>
      <c r="L4931" s="7">
        <v>14029578005</v>
      </c>
      <c r="M4931" t="s">
        <v>458</v>
      </c>
    </row>
    <row r="4932" spans="1:13" x14ac:dyDescent="0.25">
      <c r="A4932" t="s">
        <v>723</v>
      </c>
      <c r="B4932" t="s">
        <v>481</v>
      </c>
      <c r="C4932" t="s">
        <v>248</v>
      </c>
      <c r="D4932" t="s">
        <v>203</v>
      </c>
      <c r="E4932" t="s">
        <v>269</v>
      </c>
      <c r="F4932" t="s">
        <v>63</v>
      </c>
      <c r="G4932" s="8" t="s">
        <v>398</v>
      </c>
      <c r="H4932" t="s">
        <v>64</v>
      </c>
      <c r="K4932">
        <v>0</v>
      </c>
      <c r="L4932" s="7">
        <v>24360197000</v>
      </c>
      <c r="M4932" t="s">
        <v>458</v>
      </c>
    </row>
    <row r="4933" spans="1:13" x14ac:dyDescent="0.25">
      <c r="A4933" t="s">
        <v>724</v>
      </c>
      <c r="B4933" t="s">
        <v>482</v>
      </c>
      <c r="C4933" t="s">
        <v>249</v>
      </c>
      <c r="D4933" t="s">
        <v>203</v>
      </c>
      <c r="E4933" t="s">
        <v>269</v>
      </c>
      <c r="F4933" t="s">
        <v>63</v>
      </c>
      <c r="G4933" s="8" t="s">
        <v>398</v>
      </c>
      <c r="H4933" t="s">
        <v>64</v>
      </c>
      <c r="K4933">
        <v>0</v>
      </c>
      <c r="L4933" s="7">
        <v>91622025169</v>
      </c>
      <c r="M4933" t="s">
        <v>458</v>
      </c>
    </row>
    <row r="4934" spans="1:13" x14ac:dyDescent="0.25">
      <c r="A4934" t="s">
        <v>725</v>
      </c>
      <c r="B4934" t="s">
        <v>330</v>
      </c>
      <c r="C4934" t="s">
        <v>250</v>
      </c>
      <c r="D4934" t="s">
        <v>252</v>
      </c>
      <c r="E4934" t="s">
        <v>270</v>
      </c>
      <c r="F4934" t="s">
        <v>63</v>
      </c>
      <c r="G4934" s="8" t="s">
        <v>398</v>
      </c>
      <c r="H4934" t="s">
        <v>64</v>
      </c>
      <c r="K4934">
        <v>0</v>
      </c>
      <c r="L4934" s="7">
        <v>10772268571</v>
      </c>
      <c r="M4934" t="s">
        <v>458</v>
      </c>
    </row>
    <row r="4935" spans="1:13" x14ac:dyDescent="0.25">
      <c r="A4935" t="s">
        <v>726</v>
      </c>
      <c r="B4935" t="s">
        <v>330</v>
      </c>
      <c r="C4935" t="s">
        <v>250</v>
      </c>
      <c r="D4935" t="s">
        <v>253</v>
      </c>
      <c r="E4935" t="s">
        <v>270</v>
      </c>
      <c r="F4935" t="s">
        <v>63</v>
      </c>
      <c r="G4935" s="8" t="s">
        <v>398</v>
      </c>
      <c r="H4935" t="s">
        <v>64</v>
      </c>
      <c r="K4935" s="150">
        <v>0</v>
      </c>
      <c r="L4935" s="7">
        <v>3480752374</v>
      </c>
      <c r="M4935" t="s">
        <v>458</v>
      </c>
    </row>
    <row r="4936" spans="1:13" x14ac:dyDescent="0.25">
      <c r="A4936" t="s">
        <v>727</v>
      </c>
      <c r="B4936" t="s">
        <v>330</v>
      </c>
      <c r="C4936" t="s">
        <v>250</v>
      </c>
      <c r="D4936" t="s">
        <v>254</v>
      </c>
      <c r="E4936" t="s">
        <v>270</v>
      </c>
      <c r="F4936" t="s">
        <v>63</v>
      </c>
      <c r="G4936" s="8" t="s">
        <v>398</v>
      </c>
      <c r="H4936" t="s">
        <v>64</v>
      </c>
      <c r="K4936">
        <v>0</v>
      </c>
      <c r="L4936" s="7">
        <v>13604302435</v>
      </c>
      <c r="M4936" t="s">
        <v>458</v>
      </c>
    </row>
    <row r="4937" spans="1:13" x14ac:dyDescent="0.25">
      <c r="A4937" t="s">
        <v>728</v>
      </c>
      <c r="B4937" t="s">
        <v>330</v>
      </c>
      <c r="C4937" t="s">
        <v>250</v>
      </c>
      <c r="D4937" t="s">
        <v>633</v>
      </c>
      <c r="E4937" t="s">
        <v>269</v>
      </c>
      <c r="F4937" t="s">
        <v>63</v>
      </c>
      <c r="G4937" s="8" t="s">
        <v>398</v>
      </c>
      <c r="H4937" t="s">
        <v>64</v>
      </c>
      <c r="K4937">
        <v>0</v>
      </c>
      <c r="L4937" s="7">
        <v>1140113184125</v>
      </c>
      <c r="M4937" t="s">
        <v>458</v>
      </c>
    </row>
    <row r="4938" spans="1:13" x14ac:dyDescent="0.25">
      <c r="A4938" t="s">
        <v>729</v>
      </c>
      <c r="B4938" t="s">
        <v>330</v>
      </c>
      <c r="C4938" t="s">
        <v>250</v>
      </c>
      <c r="D4938" t="s">
        <v>634</v>
      </c>
      <c r="E4938" t="s">
        <v>269</v>
      </c>
      <c r="F4938" t="s">
        <v>63</v>
      </c>
      <c r="G4938" s="8" t="s">
        <v>398</v>
      </c>
      <c r="H4938" t="s">
        <v>64</v>
      </c>
      <c r="K4938">
        <v>0</v>
      </c>
      <c r="L4938" s="7">
        <v>237174933919</v>
      </c>
      <c r="M4938" t="s">
        <v>458</v>
      </c>
    </row>
    <row r="4939" spans="1:13" x14ac:dyDescent="0.25">
      <c r="A4939" t="s">
        <v>730</v>
      </c>
      <c r="B4939" t="s">
        <v>330</v>
      </c>
      <c r="C4939" t="s">
        <v>250</v>
      </c>
      <c r="D4939" t="s">
        <v>599</v>
      </c>
      <c r="E4939" t="s">
        <v>270</v>
      </c>
      <c r="F4939" t="s">
        <v>63</v>
      </c>
      <c r="G4939" s="8" t="s">
        <v>398</v>
      </c>
      <c r="H4939" t="s">
        <v>64</v>
      </c>
      <c r="K4939">
        <v>0</v>
      </c>
      <c r="L4939" s="7">
        <v>49186447</v>
      </c>
      <c r="M4939" t="s">
        <v>458</v>
      </c>
    </row>
    <row r="4940" spans="1:13" x14ac:dyDescent="0.25">
      <c r="A4940" t="s">
        <v>731</v>
      </c>
      <c r="B4940" t="s">
        <v>483</v>
      </c>
      <c r="C4940" t="s">
        <v>255</v>
      </c>
      <c r="D4940" t="s">
        <v>205</v>
      </c>
      <c r="E4940" t="s">
        <v>270</v>
      </c>
      <c r="F4940" t="s">
        <v>63</v>
      </c>
      <c r="G4940" s="8" t="s">
        <v>398</v>
      </c>
      <c r="H4940" t="s">
        <v>64</v>
      </c>
      <c r="K4940">
        <v>0</v>
      </c>
      <c r="L4940" s="7">
        <v>6917962126</v>
      </c>
      <c r="M4940" t="s">
        <v>458</v>
      </c>
    </row>
    <row r="4941" spans="1:13" x14ac:dyDescent="0.25">
      <c r="A4941" t="s">
        <v>732</v>
      </c>
      <c r="B4941" t="s">
        <v>483</v>
      </c>
      <c r="C4941" t="s">
        <v>255</v>
      </c>
      <c r="D4941" t="s">
        <v>203</v>
      </c>
      <c r="E4941" t="s">
        <v>269</v>
      </c>
      <c r="F4941" t="s">
        <v>63</v>
      </c>
      <c r="G4941" s="8" t="s">
        <v>398</v>
      </c>
      <c r="H4941" t="s">
        <v>64</v>
      </c>
      <c r="K4941">
        <v>0</v>
      </c>
      <c r="L4941" s="7">
        <v>2428869723</v>
      </c>
      <c r="M4941" t="s">
        <v>458</v>
      </c>
    </row>
    <row r="4942" spans="1:13" x14ac:dyDescent="0.25">
      <c r="A4942" t="s">
        <v>733</v>
      </c>
      <c r="B4942" t="s">
        <v>636</v>
      </c>
      <c r="C4942" t="s">
        <v>635</v>
      </c>
      <c r="D4942" t="s">
        <v>304</v>
      </c>
      <c r="E4942" t="s">
        <v>270</v>
      </c>
      <c r="F4942" t="s">
        <v>63</v>
      </c>
      <c r="G4942" s="8" t="s">
        <v>398</v>
      </c>
      <c r="H4942" t="s">
        <v>64</v>
      </c>
      <c r="K4942">
        <v>0</v>
      </c>
      <c r="L4942" s="7">
        <v>4565783313</v>
      </c>
      <c r="M4942" t="s">
        <v>458</v>
      </c>
    </row>
    <row r="4943" spans="1:13" x14ac:dyDescent="0.25">
      <c r="A4943" t="s">
        <v>734</v>
      </c>
      <c r="B4943" t="s">
        <v>636</v>
      </c>
      <c r="C4943" t="s">
        <v>635</v>
      </c>
      <c r="D4943" t="s">
        <v>303</v>
      </c>
      <c r="E4943" t="s">
        <v>270</v>
      </c>
      <c r="F4943" t="s">
        <v>63</v>
      </c>
      <c r="G4943" s="8" t="s">
        <v>398</v>
      </c>
      <c r="H4943" t="s">
        <v>64</v>
      </c>
      <c r="K4943">
        <v>0</v>
      </c>
      <c r="L4943" s="7">
        <v>3476303006</v>
      </c>
      <c r="M4943" t="s">
        <v>458</v>
      </c>
    </row>
    <row r="4944" spans="1:13" x14ac:dyDescent="0.25">
      <c r="A4944" t="s">
        <v>735</v>
      </c>
      <c r="B4944" t="s">
        <v>636</v>
      </c>
      <c r="C4944" t="s">
        <v>635</v>
      </c>
      <c r="D4944" t="s">
        <v>302</v>
      </c>
      <c r="E4944" t="s">
        <v>270</v>
      </c>
      <c r="F4944" t="s">
        <v>63</v>
      </c>
      <c r="G4944" s="8" t="s">
        <v>398</v>
      </c>
      <c r="H4944" t="s">
        <v>64</v>
      </c>
      <c r="K4944">
        <v>0</v>
      </c>
      <c r="L4944" s="7">
        <v>2100767205</v>
      </c>
      <c r="M4944" t="s">
        <v>458</v>
      </c>
    </row>
    <row r="4945" spans="1:13" x14ac:dyDescent="0.25">
      <c r="A4945" t="s">
        <v>736</v>
      </c>
      <c r="B4945" t="s">
        <v>636</v>
      </c>
      <c r="C4945" t="s">
        <v>635</v>
      </c>
      <c r="D4945" t="s">
        <v>205</v>
      </c>
      <c r="E4945" t="s">
        <v>270</v>
      </c>
      <c r="F4945" t="s">
        <v>63</v>
      </c>
      <c r="G4945" s="8" t="s">
        <v>398</v>
      </c>
      <c r="H4945" t="s">
        <v>64</v>
      </c>
      <c r="K4945">
        <v>0</v>
      </c>
      <c r="L4945" s="7">
        <v>20886055390</v>
      </c>
      <c r="M4945" t="s">
        <v>458</v>
      </c>
    </row>
    <row r="4946" spans="1:13" x14ac:dyDescent="0.25">
      <c r="A4946" t="s">
        <v>737</v>
      </c>
      <c r="B4946" t="s">
        <v>636</v>
      </c>
      <c r="C4946" t="s">
        <v>635</v>
      </c>
      <c r="D4946" t="s">
        <v>203</v>
      </c>
      <c r="E4946" t="s">
        <v>269</v>
      </c>
      <c r="F4946" t="s">
        <v>63</v>
      </c>
      <c r="G4946" s="8" t="s">
        <v>398</v>
      </c>
      <c r="H4946" t="s">
        <v>64</v>
      </c>
      <c r="K4946">
        <v>0</v>
      </c>
      <c r="L4946" s="7">
        <v>1256491994424</v>
      </c>
      <c r="M4946" t="s">
        <v>458</v>
      </c>
    </row>
    <row r="4947" spans="1:13" x14ac:dyDescent="0.25">
      <c r="A4947" t="s">
        <v>738</v>
      </c>
      <c r="B4947" t="s">
        <v>484</v>
      </c>
      <c r="C4947" t="s">
        <v>256</v>
      </c>
      <c r="D4947" t="s">
        <v>208</v>
      </c>
      <c r="E4947" t="s">
        <v>270</v>
      </c>
      <c r="F4947" t="s">
        <v>63</v>
      </c>
      <c r="G4947" s="8" t="s">
        <v>398</v>
      </c>
      <c r="H4947" t="s">
        <v>64</v>
      </c>
      <c r="K4947">
        <v>0</v>
      </c>
      <c r="L4947" s="7">
        <v>429346911</v>
      </c>
      <c r="M4947" t="s">
        <v>458</v>
      </c>
    </row>
    <row r="4948" spans="1:13" x14ac:dyDescent="0.25">
      <c r="A4948" t="s">
        <v>739</v>
      </c>
      <c r="B4948" t="s">
        <v>484</v>
      </c>
      <c r="C4948" t="s">
        <v>256</v>
      </c>
      <c r="D4948" t="s">
        <v>209</v>
      </c>
      <c r="E4948" t="s">
        <v>270</v>
      </c>
      <c r="F4948" t="s">
        <v>63</v>
      </c>
      <c r="G4948" s="8" t="s">
        <v>398</v>
      </c>
      <c r="H4948" t="s">
        <v>64</v>
      </c>
      <c r="K4948">
        <v>0</v>
      </c>
      <c r="L4948" s="7">
        <v>630379359</v>
      </c>
      <c r="M4948" t="s">
        <v>458</v>
      </c>
    </row>
    <row r="4949" spans="1:13" x14ac:dyDescent="0.25">
      <c r="A4949" t="s">
        <v>740</v>
      </c>
      <c r="B4949" t="s">
        <v>484</v>
      </c>
      <c r="C4949" t="s">
        <v>256</v>
      </c>
      <c r="D4949" t="s">
        <v>203</v>
      </c>
      <c r="E4949" t="s">
        <v>269</v>
      </c>
      <c r="F4949" t="s">
        <v>63</v>
      </c>
      <c r="G4949" s="8" t="s">
        <v>398</v>
      </c>
      <c r="H4949" t="s">
        <v>64</v>
      </c>
      <c r="K4949">
        <v>0.08</v>
      </c>
      <c r="L4949" s="7">
        <v>88224453830</v>
      </c>
      <c r="M4949" t="s">
        <v>458</v>
      </c>
    </row>
    <row r="4950" spans="1:13" x14ac:dyDescent="0.25">
      <c r="A4950" t="s">
        <v>741</v>
      </c>
      <c r="B4950" t="s">
        <v>485</v>
      </c>
      <c r="C4950" t="s">
        <v>257</v>
      </c>
      <c r="D4950" t="s">
        <v>258</v>
      </c>
      <c r="E4950" t="s">
        <v>270</v>
      </c>
      <c r="F4950" t="s">
        <v>63</v>
      </c>
      <c r="G4950" s="8" t="s">
        <v>398</v>
      </c>
      <c r="H4950" t="s">
        <v>64</v>
      </c>
      <c r="K4950">
        <v>0</v>
      </c>
      <c r="L4950" s="7">
        <v>2398957441</v>
      </c>
      <c r="M4950" t="s">
        <v>458</v>
      </c>
    </row>
    <row r="4951" spans="1:13" x14ac:dyDescent="0.25">
      <c r="A4951" t="s">
        <v>742</v>
      </c>
      <c r="B4951" t="s">
        <v>485</v>
      </c>
      <c r="C4951" t="s">
        <v>257</v>
      </c>
      <c r="D4951" t="s">
        <v>259</v>
      </c>
      <c r="E4951" t="s">
        <v>270</v>
      </c>
      <c r="F4951" t="s">
        <v>63</v>
      </c>
      <c r="G4951" s="8" t="s">
        <v>398</v>
      </c>
      <c r="H4951" t="s">
        <v>64</v>
      </c>
      <c r="K4951" s="150">
        <v>0</v>
      </c>
      <c r="L4951" s="7">
        <v>87556207</v>
      </c>
      <c r="M4951" t="s">
        <v>458</v>
      </c>
    </row>
    <row r="4952" spans="1:13" x14ac:dyDescent="0.25">
      <c r="A4952" t="s">
        <v>743</v>
      </c>
      <c r="B4952" t="s">
        <v>485</v>
      </c>
      <c r="C4952" t="s">
        <v>257</v>
      </c>
      <c r="D4952" t="s">
        <v>260</v>
      </c>
      <c r="E4952" t="s">
        <v>270</v>
      </c>
      <c r="F4952" t="s">
        <v>63</v>
      </c>
      <c r="G4952" s="8" t="s">
        <v>398</v>
      </c>
      <c r="H4952" t="s">
        <v>64</v>
      </c>
      <c r="K4952">
        <v>0</v>
      </c>
      <c r="L4952" s="7">
        <v>145097351</v>
      </c>
      <c r="M4952" t="s">
        <v>458</v>
      </c>
    </row>
    <row r="4953" spans="1:13" x14ac:dyDescent="0.25">
      <c r="A4953" t="s">
        <v>744</v>
      </c>
      <c r="B4953" t="s">
        <v>485</v>
      </c>
      <c r="C4953" t="s">
        <v>257</v>
      </c>
      <c r="D4953" t="s">
        <v>261</v>
      </c>
      <c r="E4953" t="s">
        <v>270</v>
      </c>
      <c r="F4953" t="s">
        <v>63</v>
      </c>
      <c r="G4953" s="8" t="s">
        <v>398</v>
      </c>
      <c r="H4953" t="s">
        <v>64</v>
      </c>
      <c r="K4953">
        <v>0</v>
      </c>
      <c r="L4953" s="7">
        <v>88988160</v>
      </c>
      <c r="M4953" t="s">
        <v>458</v>
      </c>
    </row>
    <row r="4954" spans="1:13" x14ac:dyDescent="0.25">
      <c r="A4954" t="s">
        <v>745</v>
      </c>
      <c r="B4954" t="s">
        <v>486</v>
      </c>
      <c r="C4954" t="s">
        <v>262</v>
      </c>
      <c r="D4954" t="s">
        <v>263</v>
      </c>
      <c r="E4954" t="s">
        <v>270</v>
      </c>
      <c r="F4954" t="s">
        <v>63</v>
      </c>
      <c r="G4954" s="8" t="s">
        <v>398</v>
      </c>
      <c r="H4954" t="s">
        <v>64</v>
      </c>
      <c r="K4954">
        <v>0</v>
      </c>
      <c r="L4954" s="7">
        <v>27282552000</v>
      </c>
      <c r="M4954" t="s">
        <v>458</v>
      </c>
    </row>
    <row r="4955" spans="1:13" x14ac:dyDescent="0.25">
      <c r="A4955" t="s">
        <v>746</v>
      </c>
      <c r="B4955" t="s">
        <v>486</v>
      </c>
      <c r="C4955" t="s">
        <v>262</v>
      </c>
      <c r="D4955" t="s">
        <v>264</v>
      </c>
      <c r="E4955" t="s">
        <v>270</v>
      </c>
      <c r="F4955" t="s">
        <v>63</v>
      </c>
      <c r="G4955" s="8" t="s">
        <v>398</v>
      </c>
      <c r="H4955" t="s">
        <v>64</v>
      </c>
      <c r="K4955">
        <v>0</v>
      </c>
      <c r="L4955" s="7">
        <v>5427913000</v>
      </c>
      <c r="M4955" t="s">
        <v>458</v>
      </c>
    </row>
    <row r="4956" spans="1:13" x14ac:dyDescent="0.25">
      <c r="A4956" t="s">
        <v>747</v>
      </c>
      <c r="B4956" t="s">
        <v>486</v>
      </c>
      <c r="C4956" t="s">
        <v>262</v>
      </c>
      <c r="D4956" t="s">
        <v>265</v>
      </c>
      <c r="E4956" t="s">
        <v>270</v>
      </c>
      <c r="F4956" t="s">
        <v>63</v>
      </c>
      <c r="G4956" s="8" t="s">
        <v>398</v>
      </c>
      <c r="H4956" t="s">
        <v>64</v>
      </c>
      <c r="K4956">
        <v>0</v>
      </c>
      <c r="L4956" s="7">
        <v>950652000</v>
      </c>
      <c r="M4956" t="s">
        <v>458</v>
      </c>
    </row>
    <row r="4957" spans="1:13" x14ac:dyDescent="0.25">
      <c r="A4957" t="s">
        <v>748</v>
      </c>
      <c r="B4957" t="s">
        <v>486</v>
      </c>
      <c r="C4957" t="s">
        <v>262</v>
      </c>
      <c r="D4957" t="s">
        <v>203</v>
      </c>
      <c r="E4957" t="s">
        <v>269</v>
      </c>
      <c r="F4957" t="s">
        <v>63</v>
      </c>
      <c r="G4957" s="8" t="s">
        <v>398</v>
      </c>
      <c r="H4957" t="s">
        <v>64</v>
      </c>
      <c r="K4957">
        <v>0</v>
      </c>
      <c r="L4957" s="7">
        <v>134097058000</v>
      </c>
      <c r="M4957" t="s">
        <v>458</v>
      </c>
    </row>
    <row r="4958" spans="1:13" x14ac:dyDescent="0.25">
      <c r="A4958" t="s">
        <v>749</v>
      </c>
      <c r="B4958" t="s">
        <v>332</v>
      </c>
      <c r="C4958" t="s">
        <v>266</v>
      </c>
      <c r="D4958" t="s">
        <v>267</v>
      </c>
      <c r="E4958" t="s">
        <v>270</v>
      </c>
      <c r="F4958" t="s">
        <v>63</v>
      </c>
      <c r="G4958" s="8" t="s">
        <v>398</v>
      </c>
      <c r="H4958" t="s">
        <v>64</v>
      </c>
      <c r="K4958">
        <v>0</v>
      </c>
      <c r="L4958" s="7">
        <v>2421364394</v>
      </c>
      <c r="M4958" t="s">
        <v>458</v>
      </c>
    </row>
    <row r="4959" spans="1:13" x14ac:dyDescent="0.25">
      <c r="A4959" t="s">
        <v>750</v>
      </c>
      <c r="B4959" t="s">
        <v>332</v>
      </c>
      <c r="C4959" t="s">
        <v>266</v>
      </c>
      <c r="D4959" t="s">
        <v>590</v>
      </c>
      <c r="E4959" t="s">
        <v>270</v>
      </c>
      <c r="F4959" t="s">
        <v>63</v>
      </c>
      <c r="G4959" s="8" t="s">
        <v>398</v>
      </c>
      <c r="H4959" t="s">
        <v>64</v>
      </c>
      <c r="K4959">
        <v>0</v>
      </c>
      <c r="L4959" s="7">
        <v>1946905414</v>
      </c>
      <c r="M4959" t="s">
        <v>458</v>
      </c>
    </row>
    <row r="4960" spans="1:13" x14ac:dyDescent="0.25">
      <c r="A4960" t="s">
        <v>751</v>
      </c>
      <c r="B4960" t="s">
        <v>332</v>
      </c>
      <c r="C4960" t="s">
        <v>266</v>
      </c>
      <c r="D4960" t="s">
        <v>582</v>
      </c>
      <c r="E4960" t="s">
        <v>270</v>
      </c>
      <c r="F4960" t="s">
        <v>63</v>
      </c>
      <c r="G4960" s="8" t="s">
        <v>398</v>
      </c>
      <c r="H4960" t="s">
        <v>64</v>
      </c>
      <c r="K4960">
        <v>0</v>
      </c>
      <c r="L4960" s="7">
        <v>102527329</v>
      </c>
      <c r="M4960" t="s">
        <v>458</v>
      </c>
    </row>
    <row r="4961" spans="1:13" x14ac:dyDescent="0.25">
      <c r="A4961" t="s">
        <v>752</v>
      </c>
      <c r="B4961" t="s">
        <v>332</v>
      </c>
      <c r="C4961" t="s">
        <v>266</v>
      </c>
      <c r="D4961" t="s">
        <v>203</v>
      </c>
      <c r="E4961" t="s">
        <v>269</v>
      </c>
      <c r="F4961" t="s">
        <v>63</v>
      </c>
      <c r="G4961" s="8" t="s">
        <v>398</v>
      </c>
      <c r="H4961" t="s">
        <v>64</v>
      </c>
      <c r="K4961">
        <v>0</v>
      </c>
      <c r="L4961" s="7">
        <v>260926476812</v>
      </c>
      <c r="M4961" t="s">
        <v>458</v>
      </c>
    </row>
    <row r="4962" spans="1:13" x14ac:dyDescent="0.25">
      <c r="A4962" t="s">
        <v>753</v>
      </c>
      <c r="B4962" t="s">
        <v>487</v>
      </c>
      <c r="C4962" t="s">
        <v>207</v>
      </c>
      <c r="D4962" t="s">
        <v>208</v>
      </c>
      <c r="E4962" t="s">
        <v>270</v>
      </c>
      <c r="F4962" t="s">
        <v>63</v>
      </c>
      <c r="G4962" s="8" t="s">
        <v>398</v>
      </c>
      <c r="H4962" t="s">
        <v>64</v>
      </c>
      <c r="K4962">
        <v>0</v>
      </c>
      <c r="L4962" s="7">
        <v>2389556713</v>
      </c>
      <c r="M4962" t="s">
        <v>458</v>
      </c>
    </row>
    <row r="4963" spans="1:13" x14ac:dyDescent="0.25">
      <c r="A4963" t="s">
        <v>754</v>
      </c>
      <c r="B4963" t="s">
        <v>487</v>
      </c>
      <c r="C4963" t="s">
        <v>207</v>
      </c>
      <c r="D4963" t="s">
        <v>209</v>
      </c>
      <c r="E4963" t="s">
        <v>270</v>
      </c>
      <c r="F4963" s="8" t="s">
        <v>63</v>
      </c>
      <c r="G4963" s="8" t="s">
        <v>398</v>
      </c>
      <c r="H4963" t="s">
        <v>64</v>
      </c>
      <c r="K4963" s="150">
        <v>0</v>
      </c>
      <c r="L4963" s="7">
        <v>5701620841</v>
      </c>
      <c r="M4963" t="s">
        <v>458</v>
      </c>
    </row>
    <row r="4964" spans="1:13" x14ac:dyDescent="0.25">
      <c r="A4964" t="s">
        <v>755</v>
      </c>
      <c r="B4964" t="s">
        <v>487</v>
      </c>
      <c r="C4964" t="s">
        <v>207</v>
      </c>
      <c r="D4964" t="s">
        <v>210</v>
      </c>
      <c r="E4964" t="s">
        <v>270</v>
      </c>
      <c r="F4964" s="8" t="s">
        <v>63</v>
      </c>
      <c r="G4964" s="8" t="s">
        <v>398</v>
      </c>
      <c r="H4964" t="s">
        <v>64</v>
      </c>
      <c r="K4964">
        <v>0</v>
      </c>
      <c r="L4964" s="7">
        <v>326696832</v>
      </c>
      <c r="M4964" t="s">
        <v>458</v>
      </c>
    </row>
    <row r="4965" spans="1:13" x14ac:dyDescent="0.25">
      <c r="A4965" t="s">
        <v>756</v>
      </c>
      <c r="B4965" t="s">
        <v>487</v>
      </c>
      <c r="C4965" t="s">
        <v>207</v>
      </c>
      <c r="D4965" t="s">
        <v>211</v>
      </c>
      <c r="E4965" t="s">
        <v>269</v>
      </c>
      <c r="F4965" s="8" t="s">
        <v>63</v>
      </c>
      <c r="G4965" s="8" t="s">
        <v>398</v>
      </c>
      <c r="H4965" t="s">
        <v>64</v>
      </c>
      <c r="K4965">
        <v>0</v>
      </c>
      <c r="L4965" s="7">
        <v>370042694916</v>
      </c>
      <c r="M4965" t="s">
        <v>458</v>
      </c>
    </row>
    <row r="4966" spans="1:13" x14ac:dyDescent="0.25">
      <c r="A4966" t="s">
        <v>757</v>
      </c>
      <c r="B4966" t="s">
        <v>487</v>
      </c>
      <c r="C4966" t="s">
        <v>207</v>
      </c>
      <c r="D4966" t="s">
        <v>385</v>
      </c>
      <c r="E4966" t="s">
        <v>270</v>
      </c>
      <c r="F4966" s="8" t="s">
        <v>63</v>
      </c>
      <c r="G4966" s="8" t="s">
        <v>398</v>
      </c>
      <c r="H4966" t="s">
        <v>64</v>
      </c>
      <c r="K4966">
        <v>0</v>
      </c>
      <c r="L4966" s="7">
        <v>777116048</v>
      </c>
      <c r="M4966" t="s">
        <v>458</v>
      </c>
    </row>
    <row r="4967" spans="1:13" x14ac:dyDescent="0.25">
      <c r="A4967" t="s">
        <v>659</v>
      </c>
      <c r="B4967" t="s">
        <v>468</v>
      </c>
      <c r="C4967" t="s">
        <v>0</v>
      </c>
      <c r="D4967" t="s">
        <v>200</v>
      </c>
      <c r="E4967" t="s">
        <v>270</v>
      </c>
      <c r="F4967" s="8" t="s">
        <v>65</v>
      </c>
      <c r="G4967" s="8" t="s">
        <v>400</v>
      </c>
      <c r="H4967" t="s">
        <v>66</v>
      </c>
      <c r="K4967">
        <v>0</v>
      </c>
      <c r="L4967" s="7">
        <v>50185283716</v>
      </c>
      <c r="M4967" t="s">
        <v>458</v>
      </c>
    </row>
    <row r="4968" spans="1:13" x14ac:dyDescent="0.25">
      <c r="A4968" t="s">
        <v>660</v>
      </c>
      <c r="B4968" t="s">
        <v>468</v>
      </c>
      <c r="C4968" t="s">
        <v>0</v>
      </c>
      <c r="D4968" t="s">
        <v>201</v>
      </c>
      <c r="E4968" t="s">
        <v>270</v>
      </c>
      <c r="F4968" s="8" t="s">
        <v>65</v>
      </c>
      <c r="G4968" s="8" t="s">
        <v>400</v>
      </c>
      <c r="H4968" t="s">
        <v>66</v>
      </c>
      <c r="K4968">
        <v>0</v>
      </c>
      <c r="L4968" s="7">
        <v>89599596613</v>
      </c>
      <c r="M4968" t="s">
        <v>458</v>
      </c>
    </row>
    <row r="4969" spans="1:13" x14ac:dyDescent="0.25">
      <c r="A4969" t="s">
        <v>661</v>
      </c>
      <c r="B4969" t="s">
        <v>468</v>
      </c>
      <c r="C4969" t="s">
        <v>0</v>
      </c>
      <c r="D4969" t="s">
        <v>202</v>
      </c>
      <c r="E4969" t="s">
        <v>270</v>
      </c>
      <c r="F4969" s="8" t="s">
        <v>65</v>
      </c>
      <c r="G4969" s="8" t="s">
        <v>400</v>
      </c>
      <c r="H4969" t="s">
        <v>66</v>
      </c>
      <c r="K4969">
        <v>8.5</v>
      </c>
      <c r="L4969" s="7">
        <v>44497385600</v>
      </c>
      <c r="M4969" t="s">
        <v>458</v>
      </c>
    </row>
    <row r="4970" spans="1:13" x14ac:dyDescent="0.25">
      <c r="A4970" t="s">
        <v>662</v>
      </c>
      <c r="B4970" t="s">
        <v>468</v>
      </c>
      <c r="C4970" t="s">
        <v>0</v>
      </c>
      <c r="D4970" t="s">
        <v>308</v>
      </c>
      <c r="E4970" t="s">
        <v>270</v>
      </c>
      <c r="F4970" s="8" t="s">
        <v>65</v>
      </c>
      <c r="G4970" s="8" t="s">
        <v>400</v>
      </c>
      <c r="H4970" t="s">
        <v>66</v>
      </c>
      <c r="K4970">
        <v>0</v>
      </c>
      <c r="L4970" s="7">
        <v>891110221</v>
      </c>
      <c r="M4970" t="s">
        <v>458</v>
      </c>
    </row>
    <row r="4971" spans="1:13" x14ac:dyDescent="0.25">
      <c r="A4971" t="s">
        <v>758</v>
      </c>
      <c r="B4971" t="s">
        <v>468</v>
      </c>
      <c r="C4971" t="s">
        <v>0</v>
      </c>
      <c r="D4971" t="s">
        <v>1</v>
      </c>
      <c r="E4971" t="s">
        <v>270</v>
      </c>
      <c r="F4971" s="8" t="s">
        <v>65</v>
      </c>
      <c r="G4971" s="8" t="s">
        <v>400</v>
      </c>
      <c r="H4971" t="s">
        <v>66</v>
      </c>
      <c r="K4971">
        <v>100</v>
      </c>
      <c r="L4971" s="7">
        <v>33596222776</v>
      </c>
      <c r="M4971" t="s">
        <v>458</v>
      </c>
    </row>
    <row r="4972" spans="1:13" x14ac:dyDescent="0.25">
      <c r="A4972" t="s">
        <v>663</v>
      </c>
      <c r="B4972" t="s">
        <v>468</v>
      </c>
      <c r="C4972" t="s">
        <v>0</v>
      </c>
      <c r="D4972" t="s">
        <v>198</v>
      </c>
      <c r="E4972" t="s">
        <v>270</v>
      </c>
      <c r="F4972" s="8" t="s">
        <v>65</v>
      </c>
      <c r="G4972" s="8" t="s">
        <v>400</v>
      </c>
      <c r="H4972" t="s">
        <v>66</v>
      </c>
      <c r="K4972">
        <v>0</v>
      </c>
      <c r="L4972" s="7">
        <v>1360016630</v>
      </c>
      <c r="M4972" t="s">
        <v>458</v>
      </c>
    </row>
    <row r="4973" spans="1:13" x14ac:dyDescent="0.25">
      <c r="A4973" t="s">
        <v>664</v>
      </c>
      <c r="B4973" t="s">
        <v>468</v>
      </c>
      <c r="C4973" t="s">
        <v>0</v>
      </c>
      <c r="D4973" t="s">
        <v>199</v>
      </c>
      <c r="E4973" t="s">
        <v>269</v>
      </c>
      <c r="F4973" t="s">
        <v>65</v>
      </c>
      <c r="G4973" s="8" t="s">
        <v>400</v>
      </c>
      <c r="H4973" t="s">
        <v>66</v>
      </c>
      <c r="K4973">
        <v>0</v>
      </c>
      <c r="L4973" s="7">
        <v>195045422077</v>
      </c>
      <c r="M4973" t="s">
        <v>458</v>
      </c>
    </row>
    <row r="4974" spans="1:13" x14ac:dyDescent="0.25">
      <c r="A4974" t="s">
        <v>665</v>
      </c>
      <c r="B4974" t="s">
        <v>469</v>
      </c>
      <c r="C4974" t="s">
        <v>212</v>
      </c>
      <c r="D4974" t="s">
        <v>213</v>
      </c>
      <c r="E4974" t="s">
        <v>270</v>
      </c>
      <c r="F4974" t="s">
        <v>65</v>
      </c>
      <c r="G4974" s="8" t="s">
        <v>400</v>
      </c>
      <c r="H4974" t="s">
        <v>66</v>
      </c>
      <c r="K4974" s="150">
        <v>0</v>
      </c>
      <c r="L4974" s="7">
        <v>1209774000</v>
      </c>
      <c r="M4974" t="s">
        <v>458</v>
      </c>
    </row>
    <row r="4975" spans="1:13" x14ac:dyDescent="0.25">
      <c r="A4975" t="s">
        <v>666</v>
      </c>
      <c r="B4975" t="s">
        <v>469</v>
      </c>
      <c r="C4975" t="s">
        <v>212</v>
      </c>
      <c r="D4975" t="s">
        <v>214</v>
      </c>
      <c r="E4975" t="s">
        <v>270</v>
      </c>
      <c r="F4975" t="s">
        <v>65</v>
      </c>
      <c r="G4975" s="8" t="s">
        <v>400</v>
      </c>
      <c r="H4975" t="s">
        <v>66</v>
      </c>
      <c r="K4975" s="150">
        <v>0</v>
      </c>
      <c r="L4975" s="7">
        <v>10185099000</v>
      </c>
      <c r="M4975" t="s">
        <v>458</v>
      </c>
    </row>
    <row r="4976" spans="1:13" x14ac:dyDescent="0.25">
      <c r="A4976" t="s">
        <v>667</v>
      </c>
      <c r="B4976" t="s">
        <v>469</v>
      </c>
      <c r="C4976" t="s">
        <v>212</v>
      </c>
      <c r="D4976" t="s">
        <v>370</v>
      </c>
      <c r="E4976" t="s">
        <v>270</v>
      </c>
      <c r="F4976" t="s">
        <v>65</v>
      </c>
      <c r="G4976" s="8" t="s">
        <v>400</v>
      </c>
      <c r="H4976" t="s">
        <v>66</v>
      </c>
      <c r="K4976" s="150">
        <v>0</v>
      </c>
      <c r="L4976" s="7">
        <v>7250762000</v>
      </c>
      <c r="M4976" t="s">
        <v>458</v>
      </c>
    </row>
    <row r="4977" spans="1:13" x14ac:dyDescent="0.25">
      <c r="A4977" t="s">
        <v>668</v>
      </c>
      <c r="B4977" t="s">
        <v>469</v>
      </c>
      <c r="C4977" t="s">
        <v>212</v>
      </c>
      <c r="D4977" t="s">
        <v>365</v>
      </c>
      <c r="E4977" t="s">
        <v>270</v>
      </c>
      <c r="F4977" t="s">
        <v>65</v>
      </c>
      <c r="G4977" s="8" t="s">
        <v>400</v>
      </c>
      <c r="H4977" t="s">
        <v>66</v>
      </c>
      <c r="K4977">
        <v>0</v>
      </c>
      <c r="L4977" s="7">
        <v>22153880000</v>
      </c>
      <c r="M4977" t="s">
        <v>458</v>
      </c>
    </row>
    <row r="4978" spans="1:13" x14ac:dyDescent="0.25">
      <c r="A4978" t="s">
        <v>669</v>
      </c>
      <c r="B4978" t="s">
        <v>469</v>
      </c>
      <c r="C4978" t="s">
        <v>212</v>
      </c>
      <c r="D4978" t="s">
        <v>364</v>
      </c>
      <c r="E4978" t="s">
        <v>270</v>
      </c>
      <c r="F4978" t="s">
        <v>65</v>
      </c>
      <c r="G4978" s="8" t="s">
        <v>400</v>
      </c>
      <c r="H4978" t="s">
        <v>66</v>
      </c>
      <c r="K4978">
        <v>0</v>
      </c>
      <c r="L4978" s="7">
        <v>31842258000</v>
      </c>
      <c r="M4978" t="s">
        <v>458</v>
      </c>
    </row>
    <row r="4979" spans="1:13" x14ac:dyDescent="0.25">
      <c r="A4979" t="s">
        <v>670</v>
      </c>
      <c r="B4979" t="s">
        <v>469</v>
      </c>
      <c r="C4979" t="s">
        <v>212</v>
      </c>
      <c r="D4979" t="s">
        <v>573</v>
      </c>
      <c r="E4979" t="s">
        <v>270</v>
      </c>
      <c r="F4979" t="s">
        <v>65</v>
      </c>
      <c r="G4979" s="8" t="s">
        <v>400</v>
      </c>
      <c r="H4979" t="s">
        <v>66</v>
      </c>
      <c r="K4979">
        <v>0</v>
      </c>
      <c r="L4979" s="7">
        <v>16763779000</v>
      </c>
      <c r="M4979" t="s">
        <v>458</v>
      </c>
    </row>
    <row r="4980" spans="1:13" x14ac:dyDescent="0.25">
      <c r="A4980" t="s">
        <v>671</v>
      </c>
      <c r="B4980" t="s">
        <v>469</v>
      </c>
      <c r="C4980" t="s">
        <v>212</v>
      </c>
      <c r="D4980" t="s">
        <v>362</v>
      </c>
      <c r="E4980" t="s">
        <v>270</v>
      </c>
      <c r="F4980" t="s">
        <v>65</v>
      </c>
      <c r="G4980" s="8" t="s">
        <v>400</v>
      </c>
      <c r="H4980" t="s">
        <v>66</v>
      </c>
      <c r="K4980">
        <v>100</v>
      </c>
      <c r="L4980" s="7">
        <v>58491556000</v>
      </c>
      <c r="M4980" t="s">
        <v>458</v>
      </c>
    </row>
    <row r="4981" spans="1:13" x14ac:dyDescent="0.25">
      <c r="A4981" t="s">
        <v>672</v>
      </c>
      <c r="B4981" t="s">
        <v>470</v>
      </c>
      <c r="C4981" t="s">
        <v>292</v>
      </c>
      <c r="D4981" t="s">
        <v>307</v>
      </c>
      <c r="E4981" t="s">
        <v>270</v>
      </c>
      <c r="F4981" t="s">
        <v>65</v>
      </c>
      <c r="G4981" s="8" t="s">
        <v>400</v>
      </c>
      <c r="H4981" t="s">
        <v>66</v>
      </c>
      <c r="K4981">
        <v>0</v>
      </c>
      <c r="L4981" s="7">
        <v>9764336905</v>
      </c>
      <c r="M4981" t="s">
        <v>458</v>
      </c>
    </row>
    <row r="4982" spans="1:13" x14ac:dyDescent="0.25">
      <c r="A4982" t="s">
        <v>673</v>
      </c>
      <c r="B4982" t="s">
        <v>470</v>
      </c>
      <c r="C4982" t="s">
        <v>292</v>
      </c>
      <c r="D4982" t="s">
        <v>206</v>
      </c>
      <c r="E4982" t="s">
        <v>270</v>
      </c>
      <c r="F4982" t="s">
        <v>65</v>
      </c>
      <c r="G4982" s="8" t="s">
        <v>400</v>
      </c>
      <c r="H4982" t="s">
        <v>66</v>
      </c>
      <c r="K4982">
        <v>100</v>
      </c>
      <c r="L4982" s="7">
        <v>5411649516</v>
      </c>
      <c r="M4982" t="s">
        <v>458</v>
      </c>
    </row>
    <row r="4983" spans="1:13" x14ac:dyDescent="0.25">
      <c r="A4983" t="s">
        <v>674</v>
      </c>
      <c r="B4983" t="s">
        <v>470</v>
      </c>
      <c r="C4983" t="s">
        <v>292</v>
      </c>
      <c r="D4983" t="s">
        <v>203</v>
      </c>
      <c r="E4983" t="s">
        <v>269</v>
      </c>
      <c r="F4983" t="s">
        <v>65</v>
      </c>
      <c r="G4983" s="8" t="s">
        <v>400</v>
      </c>
      <c r="H4983" t="s">
        <v>66</v>
      </c>
      <c r="K4983">
        <v>0</v>
      </c>
      <c r="L4983" s="7">
        <v>599483569520</v>
      </c>
      <c r="M4983" t="s">
        <v>458</v>
      </c>
    </row>
    <row r="4984" spans="1:13" x14ac:dyDescent="0.25">
      <c r="A4984" t="s">
        <v>675</v>
      </c>
      <c r="B4984" t="s">
        <v>470</v>
      </c>
      <c r="C4984" t="s">
        <v>292</v>
      </c>
      <c r="D4984" t="s">
        <v>306</v>
      </c>
      <c r="E4984" t="s">
        <v>270</v>
      </c>
      <c r="F4984" t="s">
        <v>65</v>
      </c>
      <c r="G4984" s="8" t="s">
        <v>400</v>
      </c>
      <c r="H4984" t="s">
        <v>66</v>
      </c>
      <c r="K4984" s="150">
        <v>0</v>
      </c>
      <c r="L4984" s="7">
        <v>9122399685</v>
      </c>
      <c r="M4984" t="s">
        <v>458</v>
      </c>
    </row>
    <row r="4985" spans="1:13" x14ac:dyDescent="0.25">
      <c r="A4985" t="s">
        <v>676</v>
      </c>
      <c r="B4985" t="s">
        <v>331</v>
      </c>
      <c r="C4985" t="s">
        <v>215</v>
      </c>
      <c r="D4985" t="s">
        <v>251</v>
      </c>
      <c r="E4985" t="s">
        <v>269</v>
      </c>
      <c r="F4985" t="s">
        <v>65</v>
      </c>
      <c r="G4985" s="8" t="s">
        <v>400</v>
      </c>
      <c r="H4985" t="s">
        <v>66</v>
      </c>
      <c r="K4985" s="150">
        <v>0</v>
      </c>
      <c r="L4985" s="7">
        <v>310261377494</v>
      </c>
      <c r="M4985" t="s">
        <v>458</v>
      </c>
    </row>
    <row r="4986" spans="1:13" x14ac:dyDescent="0.25">
      <c r="A4986" t="s">
        <v>677</v>
      </c>
      <c r="B4986" t="s">
        <v>331</v>
      </c>
      <c r="C4986" t="s">
        <v>215</v>
      </c>
      <c r="D4986" t="s">
        <v>216</v>
      </c>
      <c r="E4986" t="s">
        <v>269</v>
      </c>
      <c r="F4986" t="s">
        <v>65</v>
      </c>
      <c r="G4986" s="8" t="s">
        <v>400</v>
      </c>
      <c r="H4986" t="s">
        <v>66</v>
      </c>
      <c r="K4986">
        <v>0</v>
      </c>
      <c r="L4986" s="7">
        <v>15226914126</v>
      </c>
      <c r="M4986" t="s">
        <v>458</v>
      </c>
    </row>
    <row r="4987" spans="1:13" x14ac:dyDescent="0.25">
      <c r="A4987" t="s">
        <v>678</v>
      </c>
      <c r="B4987" t="s">
        <v>331</v>
      </c>
      <c r="C4987" t="s">
        <v>215</v>
      </c>
      <c r="D4987" t="s">
        <v>217</v>
      </c>
      <c r="E4987" t="s">
        <v>269</v>
      </c>
      <c r="F4987" t="s">
        <v>65</v>
      </c>
      <c r="G4987" s="8" t="s">
        <v>400</v>
      </c>
      <c r="H4987" t="s">
        <v>66</v>
      </c>
      <c r="K4987">
        <v>0</v>
      </c>
      <c r="L4987" s="7">
        <v>67671087956</v>
      </c>
      <c r="M4987" t="s">
        <v>458</v>
      </c>
    </row>
    <row r="4988" spans="1:13" x14ac:dyDescent="0.25">
      <c r="A4988" t="s">
        <v>679</v>
      </c>
      <c r="B4988" t="s">
        <v>333</v>
      </c>
      <c r="C4988" t="s">
        <v>533</v>
      </c>
      <c r="D4988" t="s">
        <v>203</v>
      </c>
      <c r="E4988" t="s">
        <v>269</v>
      </c>
      <c r="F4988" t="s">
        <v>65</v>
      </c>
      <c r="G4988" s="8" t="s">
        <v>400</v>
      </c>
      <c r="H4988" t="s">
        <v>66</v>
      </c>
      <c r="K4988">
        <v>0</v>
      </c>
      <c r="L4988" s="7">
        <v>60695593000</v>
      </c>
      <c r="M4988" t="s">
        <v>458</v>
      </c>
    </row>
    <row r="4989" spans="1:13" x14ac:dyDescent="0.25">
      <c r="A4989" t="s">
        <v>680</v>
      </c>
      <c r="B4989" t="s">
        <v>471</v>
      </c>
      <c r="C4989" t="s">
        <v>219</v>
      </c>
      <c r="D4989" t="s">
        <v>203</v>
      </c>
      <c r="E4989" t="s">
        <v>269</v>
      </c>
      <c r="F4989" t="s">
        <v>65</v>
      </c>
      <c r="G4989" s="8" t="s">
        <v>400</v>
      </c>
      <c r="H4989" t="s">
        <v>66</v>
      </c>
      <c r="K4989">
        <v>0</v>
      </c>
      <c r="L4989" s="7">
        <v>278736778404</v>
      </c>
      <c r="M4989" t="s">
        <v>458</v>
      </c>
    </row>
    <row r="4990" spans="1:13" x14ac:dyDescent="0.25">
      <c r="A4990" t="s">
        <v>681</v>
      </c>
      <c r="B4990" t="s">
        <v>471</v>
      </c>
      <c r="C4990" t="s">
        <v>219</v>
      </c>
      <c r="D4990" t="s">
        <v>457</v>
      </c>
      <c r="E4990" t="s">
        <v>270</v>
      </c>
      <c r="F4990" t="s">
        <v>65</v>
      </c>
      <c r="G4990" s="8" t="s">
        <v>400</v>
      </c>
      <c r="H4990" t="s">
        <v>66</v>
      </c>
      <c r="K4990">
        <v>0</v>
      </c>
      <c r="L4990" s="7">
        <v>150706287</v>
      </c>
      <c r="M4990" t="s">
        <v>458</v>
      </c>
    </row>
    <row r="4991" spans="1:13" x14ac:dyDescent="0.25">
      <c r="A4991" t="s">
        <v>682</v>
      </c>
      <c r="B4991" t="s">
        <v>471</v>
      </c>
      <c r="C4991" t="s">
        <v>219</v>
      </c>
      <c r="D4991" t="s">
        <v>381</v>
      </c>
      <c r="E4991" t="s">
        <v>270</v>
      </c>
      <c r="F4991" t="s">
        <v>65</v>
      </c>
      <c r="G4991" s="8" t="s">
        <v>400</v>
      </c>
      <c r="H4991" t="s">
        <v>66</v>
      </c>
      <c r="K4991" s="150">
        <v>0</v>
      </c>
      <c r="L4991" s="7">
        <v>1331924172</v>
      </c>
      <c r="M4991" t="s">
        <v>458</v>
      </c>
    </row>
    <row r="4992" spans="1:13" x14ac:dyDescent="0.25">
      <c r="A4992" t="s">
        <v>683</v>
      </c>
      <c r="B4992" t="s">
        <v>472</v>
      </c>
      <c r="C4992" t="s">
        <v>220</v>
      </c>
      <c r="D4992" t="s">
        <v>221</v>
      </c>
      <c r="E4992" t="s">
        <v>270</v>
      </c>
      <c r="F4992" t="s">
        <v>65</v>
      </c>
      <c r="G4992" s="8" t="s">
        <v>400</v>
      </c>
      <c r="H4992" t="s">
        <v>66</v>
      </c>
      <c r="K4992" s="150">
        <v>0</v>
      </c>
      <c r="L4992" s="7">
        <v>210379447000</v>
      </c>
      <c r="M4992" t="s">
        <v>458</v>
      </c>
    </row>
    <row r="4993" spans="1:13" x14ac:dyDescent="0.25">
      <c r="A4993" t="s">
        <v>684</v>
      </c>
      <c r="B4993" t="s">
        <v>472</v>
      </c>
      <c r="C4993" t="s">
        <v>220</v>
      </c>
      <c r="D4993" t="s">
        <v>222</v>
      </c>
      <c r="E4993" t="s">
        <v>270</v>
      </c>
      <c r="F4993" t="s">
        <v>65</v>
      </c>
      <c r="G4993" s="8" t="s">
        <v>400</v>
      </c>
      <c r="H4993" t="s">
        <v>66</v>
      </c>
      <c r="K4993">
        <v>0</v>
      </c>
      <c r="L4993" s="7">
        <v>35195197000</v>
      </c>
      <c r="M4993" t="s">
        <v>458</v>
      </c>
    </row>
    <row r="4994" spans="1:13" x14ac:dyDescent="0.25">
      <c r="A4994" t="s">
        <v>685</v>
      </c>
      <c r="B4994" t="s">
        <v>472</v>
      </c>
      <c r="C4994" t="s">
        <v>220</v>
      </c>
      <c r="D4994" t="s">
        <v>223</v>
      </c>
      <c r="E4994" t="s">
        <v>270</v>
      </c>
      <c r="F4994" t="s">
        <v>65</v>
      </c>
      <c r="G4994" s="8" t="s">
        <v>400</v>
      </c>
      <c r="H4994" t="s">
        <v>66</v>
      </c>
      <c r="K4994">
        <v>0</v>
      </c>
      <c r="L4994" s="7">
        <v>54187851000</v>
      </c>
      <c r="M4994" t="s">
        <v>458</v>
      </c>
    </row>
    <row r="4995" spans="1:13" x14ac:dyDescent="0.25">
      <c r="A4995" t="s">
        <v>686</v>
      </c>
      <c r="B4995" t="s">
        <v>472</v>
      </c>
      <c r="C4995" t="s">
        <v>220</v>
      </c>
      <c r="D4995" t="s">
        <v>224</v>
      </c>
      <c r="E4995" t="s">
        <v>270</v>
      </c>
      <c r="F4995" t="s">
        <v>65</v>
      </c>
      <c r="G4995" s="8" t="s">
        <v>400</v>
      </c>
      <c r="H4995" t="s">
        <v>66</v>
      </c>
      <c r="K4995">
        <v>0</v>
      </c>
      <c r="L4995" s="7">
        <v>3835522000</v>
      </c>
      <c r="M4995" t="s">
        <v>458</v>
      </c>
    </row>
    <row r="4996" spans="1:13" x14ac:dyDescent="0.25">
      <c r="A4996" t="s">
        <v>687</v>
      </c>
      <c r="B4996" t="s">
        <v>472</v>
      </c>
      <c r="C4996" t="s">
        <v>220</v>
      </c>
      <c r="D4996" t="s">
        <v>305</v>
      </c>
      <c r="E4996" t="s">
        <v>270</v>
      </c>
      <c r="F4996" t="s">
        <v>65</v>
      </c>
      <c r="G4996" s="8" t="s">
        <v>400</v>
      </c>
      <c r="H4996" t="s">
        <v>66</v>
      </c>
      <c r="K4996" s="150">
        <v>0</v>
      </c>
      <c r="L4996" s="7">
        <v>0</v>
      </c>
      <c r="M4996" t="s">
        <v>458</v>
      </c>
    </row>
    <row r="4997" spans="1:13" x14ac:dyDescent="0.25">
      <c r="A4997" t="s">
        <v>688</v>
      </c>
      <c r="B4997" t="s">
        <v>472</v>
      </c>
      <c r="C4997" t="s">
        <v>220</v>
      </c>
      <c r="D4997" t="s">
        <v>203</v>
      </c>
      <c r="E4997" t="s">
        <v>269</v>
      </c>
      <c r="F4997" t="s">
        <v>65</v>
      </c>
      <c r="G4997" s="8" t="s">
        <v>400</v>
      </c>
      <c r="H4997" t="s">
        <v>66</v>
      </c>
      <c r="K4997">
        <v>0</v>
      </c>
      <c r="L4997" s="7">
        <v>150910896000</v>
      </c>
      <c r="M4997" t="s">
        <v>458</v>
      </c>
    </row>
    <row r="4998" spans="1:13" x14ac:dyDescent="0.25">
      <c r="A4998" t="s">
        <v>689</v>
      </c>
      <c r="B4998" t="s">
        <v>473</v>
      </c>
      <c r="C4998" t="s">
        <v>225</v>
      </c>
      <c r="D4998" t="s">
        <v>366</v>
      </c>
      <c r="E4998" t="s">
        <v>270</v>
      </c>
      <c r="F4998" t="s">
        <v>65</v>
      </c>
      <c r="G4998" s="8" t="s">
        <v>400</v>
      </c>
      <c r="H4998" t="s">
        <v>66</v>
      </c>
      <c r="K4998">
        <v>0</v>
      </c>
      <c r="L4998" s="7">
        <v>3439632410</v>
      </c>
      <c r="M4998" t="s">
        <v>458</v>
      </c>
    </row>
    <row r="4999" spans="1:13" x14ac:dyDescent="0.25">
      <c r="A4999" t="s">
        <v>690</v>
      </c>
      <c r="B4999" t="s">
        <v>473</v>
      </c>
      <c r="C4999" t="s">
        <v>225</v>
      </c>
      <c r="D4999" t="s">
        <v>367</v>
      </c>
      <c r="E4999" t="s">
        <v>270</v>
      </c>
      <c r="F4999" t="s">
        <v>65</v>
      </c>
      <c r="G4999" s="8" t="s">
        <v>400</v>
      </c>
      <c r="H4999" t="s">
        <v>66</v>
      </c>
      <c r="K4999">
        <v>0</v>
      </c>
      <c r="L4999" s="7">
        <v>3601903742</v>
      </c>
      <c r="M4999" t="s">
        <v>458</v>
      </c>
    </row>
    <row r="5000" spans="1:13" x14ac:dyDescent="0.25">
      <c r="A5000" t="s">
        <v>691</v>
      </c>
      <c r="B5000" t="s">
        <v>473</v>
      </c>
      <c r="C5000" t="s">
        <v>225</v>
      </c>
      <c r="D5000" t="s">
        <v>373</v>
      </c>
      <c r="E5000" t="s">
        <v>270</v>
      </c>
      <c r="F5000" t="s">
        <v>65</v>
      </c>
      <c r="G5000" s="8" t="s">
        <v>400</v>
      </c>
      <c r="H5000" t="s">
        <v>66</v>
      </c>
      <c r="K5000">
        <v>100</v>
      </c>
      <c r="L5000" s="7">
        <v>2032897322</v>
      </c>
      <c r="M5000" t="s">
        <v>458</v>
      </c>
    </row>
    <row r="5001" spans="1:13" x14ac:dyDescent="0.25">
      <c r="A5001" t="s">
        <v>692</v>
      </c>
      <c r="B5001" t="s">
        <v>473</v>
      </c>
      <c r="C5001" t="s">
        <v>225</v>
      </c>
      <c r="D5001" t="s">
        <v>203</v>
      </c>
      <c r="E5001" t="s">
        <v>269</v>
      </c>
      <c r="F5001" t="s">
        <v>65</v>
      </c>
      <c r="G5001" s="8" t="s">
        <v>400</v>
      </c>
      <c r="H5001" t="s">
        <v>66</v>
      </c>
      <c r="K5001">
        <v>0</v>
      </c>
      <c r="L5001" s="7">
        <v>983182712065</v>
      </c>
      <c r="M5001" t="s">
        <v>458</v>
      </c>
    </row>
    <row r="5002" spans="1:13" x14ac:dyDescent="0.25">
      <c r="A5002" t="s">
        <v>693</v>
      </c>
      <c r="B5002" t="s">
        <v>474</v>
      </c>
      <c r="C5002" t="s">
        <v>226</v>
      </c>
      <c r="D5002" t="s">
        <v>227</v>
      </c>
      <c r="E5002" t="s">
        <v>270</v>
      </c>
      <c r="F5002" t="s">
        <v>65</v>
      </c>
      <c r="G5002" s="8" t="s">
        <v>400</v>
      </c>
      <c r="H5002" t="s">
        <v>66</v>
      </c>
      <c r="K5002">
        <v>0</v>
      </c>
      <c r="L5002" s="7">
        <v>1565286544</v>
      </c>
      <c r="M5002" t="s">
        <v>458</v>
      </c>
    </row>
    <row r="5003" spans="1:13" x14ac:dyDescent="0.25">
      <c r="A5003" t="s">
        <v>694</v>
      </c>
      <c r="B5003" t="s">
        <v>474</v>
      </c>
      <c r="C5003" t="s">
        <v>226</v>
      </c>
      <c r="D5003" t="s">
        <v>301</v>
      </c>
      <c r="E5003" t="s">
        <v>270</v>
      </c>
      <c r="F5003" t="s">
        <v>65</v>
      </c>
      <c r="G5003" s="8" t="s">
        <v>400</v>
      </c>
      <c r="H5003" t="s">
        <v>66</v>
      </c>
      <c r="K5003">
        <v>0</v>
      </c>
      <c r="L5003" s="7">
        <v>4154359457</v>
      </c>
      <c r="M5003" t="s">
        <v>458</v>
      </c>
    </row>
    <row r="5004" spans="1:13" x14ac:dyDescent="0.25">
      <c r="A5004" t="s">
        <v>695</v>
      </c>
      <c r="B5004" t="s">
        <v>474</v>
      </c>
      <c r="C5004" t="s">
        <v>226</v>
      </c>
      <c r="D5004" t="s">
        <v>229</v>
      </c>
      <c r="E5004" t="s">
        <v>270</v>
      </c>
      <c r="F5004" t="s">
        <v>65</v>
      </c>
      <c r="G5004" s="8" t="s">
        <v>400</v>
      </c>
      <c r="H5004" t="s">
        <v>66</v>
      </c>
      <c r="K5004">
        <v>100</v>
      </c>
      <c r="L5004" s="7">
        <v>4178737190</v>
      </c>
      <c r="M5004" t="s">
        <v>458</v>
      </c>
    </row>
    <row r="5005" spans="1:13" x14ac:dyDescent="0.25">
      <c r="A5005" t="s">
        <v>696</v>
      </c>
      <c r="B5005" t="s">
        <v>474</v>
      </c>
      <c r="C5005" t="s">
        <v>226</v>
      </c>
      <c r="D5005" t="s">
        <v>230</v>
      </c>
      <c r="E5005" t="s">
        <v>270</v>
      </c>
      <c r="F5005" t="s">
        <v>65</v>
      </c>
      <c r="G5005" s="8" t="s">
        <v>400</v>
      </c>
      <c r="H5005" t="s">
        <v>66</v>
      </c>
      <c r="K5005">
        <v>100</v>
      </c>
      <c r="L5005" s="7">
        <v>46078829939</v>
      </c>
      <c r="M5005" t="s">
        <v>458</v>
      </c>
    </row>
    <row r="5006" spans="1:13" x14ac:dyDescent="0.25">
      <c r="A5006" t="s">
        <v>697</v>
      </c>
      <c r="B5006" t="s">
        <v>474</v>
      </c>
      <c r="C5006" t="s">
        <v>226</v>
      </c>
      <c r="D5006" t="s">
        <v>231</v>
      </c>
      <c r="E5006" t="s">
        <v>270</v>
      </c>
      <c r="F5006" t="s">
        <v>65</v>
      </c>
      <c r="G5006" s="8" t="s">
        <v>400</v>
      </c>
      <c r="H5006" t="s">
        <v>66</v>
      </c>
      <c r="K5006" s="150">
        <v>0</v>
      </c>
      <c r="L5006" s="7">
        <v>733170416</v>
      </c>
      <c r="M5006" t="s">
        <v>458</v>
      </c>
    </row>
    <row r="5007" spans="1:13" x14ac:dyDescent="0.25">
      <c r="A5007" t="s">
        <v>698</v>
      </c>
      <c r="B5007" t="s">
        <v>474</v>
      </c>
      <c r="C5007" t="s">
        <v>226</v>
      </c>
      <c r="D5007" t="s">
        <v>232</v>
      </c>
      <c r="E5007" t="s">
        <v>270</v>
      </c>
      <c r="F5007" t="s">
        <v>65</v>
      </c>
      <c r="G5007" s="8" t="s">
        <v>400</v>
      </c>
      <c r="H5007" t="s">
        <v>66</v>
      </c>
      <c r="K5007" s="150">
        <v>0</v>
      </c>
      <c r="L5007" s="7">
        <v>4596812359</v>
      </c>
      <c r="M5007" t="s">
        <v>458</v>
      </c>
    </row>
    <row r="5008" spans="1:13" x14ac:dyDescent="0.25">
      <c r="A5008" t="s">
        <v>699</v>
      </c>
      <c r="B5008" t="s">
        <v>474</v>
      </c>
      <c r="C5008" t="s">
        <v>226</v>
      </c>
      <c r="D5008" t="s">
        <v>233</v>
      </c>
      <c r="E5008" t="s">
        <v>270</v>
      </c>
      <c r="F5008" t="s">
        <v>65</v>
      </c>
      <c r="G5008" s="8" t="s">
        <v>400</v>
      </c>
      <c r="H5008" t="s">
        <v>66</v>
      </c>
      <c r="K5008" s="150">
        <v>0</v>
      </c>
      <c r="L5008" s="7">
        <v>6739103718</v>
      </c>
      <c r="M5008" t="s">
        <v>458</v>
      </c>
    </row>
    <row r="5009" spans="1:13" x14ac:dyDescent="0.25">
      <c r="A5009" t="s">
        <v>700</v>
      </c>
      <c r="B5009" t="s">
        <v>474</v>
      </c>
      <c r="C5009" t="s">
        <v>226</v>
      </c>
      <c r="D5009" t="s">
        <v>234</v>
      </c>
      <c r="E5009" t="s">
        <v>270</v>
      </c>
      <c r="F5009" t="s">
        <v>65</v>
      </c>
      <c r="G5009" s="8" t="s">
        <v>400</v>
      </c>
      <c r="H5009" t="s">
        <v>66</v>
      </c>
      <c r="K5009">
        <v>0</v>
      </c>
      <c r="L5009" s="7">
        <v>8239367205</v>
      </c>
      <c r="M5009" t="s">
        <v>458</v>
      </c>
    </row>
    <row r="5010" spans="1:13" x14ac:dyDescent="0.25">
      <c r="A5010" t="s">
        <v>701</v>
      </c>
      <c r="B5010" t="s">
        <v>474</v>
      </c>
      <c r="C5010" t="s">
        <v>226</v>
      </c>
      <c r="D5010" t="s">
        <v>235</v>
      </c>
      <c r="E5010" t="s">
        <v>270</v>
      </c>
      <c r="F5010" t="s">
        <v>65</v>
      </c>
      <c r="G5010" s="8" t="s">
        <v>400</v>
      </c>
      <c r="H5010" t="s">
        <v>66</v>
      </c>
      <c r="K5010">
        <v>0</v>
      </c>
      <c r="L5010" s="7">
        <v>7955312120</v>
      </c>
      <c r="M5010" t="s">
        <v>458</v>
      </c>
    </row>
    <row r="5011" spans="1:13" x14ac:dyDescent="0.25">
      <c r="A5011" t="s">
        <v>702</v>
      </c>
      <c r="B5011" t="s">
        <v>474</v>
      </c>
      <c r="C5011" t="s">
        <v>226</v>
      </c>
      <c r="D5011" t="s">
        <v>570</v>
      </c>
      <c r="E5011" t="s">
        <v>270</v>
      </c>
      <c r="F5011" t="s">
        <v>65</v>
      </c>
      <c r="G5011" s="8" t="s">
        <v>400</v>
      </c>
      <c r="H5011" t="s">
        <v>66</v>
      </c>
      <c r="K5011">
        <v>0</v>
      </c>
      <c r="L5011" s="7">
        <v>186808058</v>
      </c>
      <c r="M5011" t="s">
        <v>458</v>
      </c>
    </row>
    <row r="5012" spans="1:13" x14ac:dyDescent="0.25">
      <c r="A5012" t="s">
        <v>703</v>
      </c>
      <c r="B5012" t="s">
        <v>475</v>
      </c>
      <c r="C5012" t="s">
        <v>236</v>
      </c>
      <c r="D5012" t="s">
        <v>628</v>
      </c>
      <c r="E5012" t="s">
        <v>270</v>
      </c>
      <c r="F5012" t="s">
        <v>65</v>
      </c>
      <c r="G5012" s="8" t="s">
        <v>400</v>
      </c>
      <c r="H5012" t="s">
        <v>66</v>
      </c>
      <c r="K5012">
        <v>0</v>
      </c>
      <c r="L5012" s="7">
        <v>33391986272</v>
      </c>
      <c r="M5012" t="s">
        <v>458</v>
      </c>
    </row>
    <row r="5013" spans="1:13" x14ac:dyDescent="0.25">
      <c r="A5013" t="s">
        <v>704</v>
      </c>
      <c r="B5013" t="s">
        <v>475</v>
      </c>
      <c r="C5013" t="s">
        <v>236</v>
      </c>
      <c r="D5013" t="s">
        <v>629</v>
      </c>
      <c r="E5013" t="s">
        <v>270</v>
      </c>
      <c r="F5013" t="s">
        <v>65</v>
      </c>
      <c r="G5013" s="8" t="s">
        <v>400</v>
      </c>
      <c r="H5013" t="s">
        <v>66</v>
      </c>
      <c r="K5013" s="150">
        <v>0</v>
      </c>
      <c r="L5013" s="7">
        <v>28433897982</v>
      </c>
      <c r="M5013" t="s">
        <v>458</v>
      </c>
    </row>
    <row r="5014" spans="1:13" x14ac:dyDescent="0.25">
      <c r="A5014" t="s">
        <v>705</v>
      </c>
      <c r="B5014" t="s">
        <v>475</v>
      </c>
      <c r="C5014" t="s">
        <v>236</v>
      </c>
      <c r="D5014" t="s">
        <v>630</v>
      </c>
      <c r="E5014" t="s">
        <v>270</v>
      </c>
      <c r="F5014" t="s">
        <v>65</v>
      </c>
      <c r="G5014" s="8" t="s">
        <v>400</v>
      </c>
      <c r="H5014" t="s">
        <v>66</v>
      </c>
      <c r="K5014" s="150">
        <v>0</v>
      </c>
      <c r="L5014" s="7">
        <v>41655996484</v>
      </c>
      <c r="M5014" t="s">
        <v>458</v>
      </c>
    </row>
    <row r="5015" spans="1:13" x14ac:dyDescent="0.25">
      <c r="A5015" t="s">
        <v>706</v>
      </c>
      <c r="B5015" t="s">
        <v>475</v>
      </c>
      <c r="C5015" t="s">
        <v>236</v>
      </c>
      <c r="D5015" t="s">
        <v>631</v>
      </c>
      <c r="E5015" t="s">
        <v>270</v>
      </c>
      <c r="F5015" t="s">
        <v>65</v>
      </c>
      <c r="G5015" s="8" t="s">
        <v>400</v>
      </c>
      <c r="H5015" t="s">
        <v>66</v>
      </c>
      <c r="K5015" s="150">
        <v>0</v>
      </c>
      <c r="L5015" s="7">
        <v>17683096128</v>
      </c>
      <c r="M5015" t="s">
        <v>458</v>
      </c>
    </row>
    <row r="5016" spans="1:13" x14ac:dyDescent="0.25">
      <c r="A5016" t="s">
        <v>707</v>
      </c>
      <c r="B5016" t="s">
        <v>475</v>
      </c>
      <c r="C5016" t="s">
        <v>236</v>
      </c>
      <c r="D5016" t="s">
        <v>632</v>
      </c>
      <c r="E5016" t="s">
        <v>269</v>
      </c>
      <c r="F5016" t="s">
        <v>65</v>
      </c>
      <c r="G5016" s="8" t="s">
        <v>400</v>
      </c>
      <c r="H5016" t="s">
        <v>66</v>
      </c>
      <c r="K5016">
        <v>0</v>
      </c>
      <c r="L5016" s="7">
        <v>38791266538</v>
      </c>
      <c r="M5016" t="s">
        <v>458</v>
      </c>
    </row>
    <row r="5017" spans="1:13" x14ac:dyDescent="0.25">
      <c r="A5017" t="s">
        <v>708</v>
      </c>
      <c r="B5017" t="s">
        <v>476</v>
      </c>
      <c r="C5017" t="s">
        <v>237</v>
      </c>
      <c r="D5017" t="s">
        <v>242</v>
      </c>
      <c r="E5017" t="s">
        <v>270</v>
      </c>
      <c r="F5017" t="s">
        <v>65</v>
      </c>
      <c r="G5017" s="8" t="s">
        <v>400</v>
      </c>
      <c r="H5017" t="s">
        <v>66</v>
      </c>
      <c r="K5017" s="150">
        <v>0</v>
      </c>
      <c r="L5017" s="7">
        <v>77422761</v>
      </c>
      <c r="M5017" t="s">
        <v>458</v>
      </c>
    </row>
    <row r="5018" spans="1:13" x14ac:dyDescent="0.25">
      <c r="A5018" t="s">
        <v>709</v>
      </c>
      <c r="B5018" t="s">
        <v>476</v>
      </c>
      <c r="C5018" t="s">
        <v>237</v>
      </c>
      <c r="D5018" t="s">
        <v>228</v>
      </c>
      <c r="E5018" t="s">
        <v>270</v>
      </c>
      <c r="F5018" t="s">
        <v>65</v>
      </c>
      <c r="G5018" s="8" t="s">
        <v>400</v>
      </c>
      <c r="H5018" t="s">
        <v>66</v>
      </c>
      <c r="K5018">
        <v>100</v>
      </c>
      <c r="L5018" s="7">
        <v>2672173342</v>
      </c>
      <c r="M5018" t="s">
        <v>458</v>
      </c>
    </row>
    <row r="5019" spans="1:13" x14ac:dyDescent="0.25">
      <c r="A5019" t="s">
        <v>710</v>
      </c>
      <c r="B5019" t="s">
        <v>476</v>
      </c>
      <c r="C5019" t="s">
        <v>237</v>
      </c>
      <c r="D5019" t="s">
        <v>464</v>
      </c>
      <c r="E5019" t="s">
        <v>270</v>
      </c>
      <c r="F5019" t="s">
        <v>65</v>
      </c>
      <c r="G5019" s="8" t="s">
        <v>400</v>
      </c>
      <c r="H5019" t="s">
        <v>66</v>
      </c>
      <c r="K5019" s="150">
        <v>0</v>
      </c>
      <c r="L5019" s="7">
        <v>1120256617</v>
      </c>
      <c r="M5019" t="s">
        <v>458</v>
      </c>
    </row>
    <row r="5020" spans="1:13" x14ac:dyDescent="0.25">
      <c r="A5020" t="s">
        <v>711</v>
      </c>
      <c r="B5020" t="s">
        <v>476</v>
      </c>
      <c r="C5020" t="s">
        <v>237</v>
      </c>
      <c r="D5020" t="s">
        <v>238</v>
      </c>
      <c r="E5020" t="s">
        <v>270</v>
      </c>
      <c r="F5020" t="s">
        <v>65</v>
      </c>
      <c r="G5020" s="8" t="s">
        <v>400</v>
      </c>
      <c r="H5020" t="s">
        <v>66</v>
      </c>
      <c r="K5020">
        <v>100</v>
      </c>
      <c r="L5020" s="7">
        <v>858542993</v>
      </c>
      <c r="M5020" t="s">
        <v>458</v>
      </c>
    </row>
    <row r="5021" spans="1:13" x14ac:dyDescent="0.25">
      <c r="A5021" t="s">
        <v>712</v>
      </c>
      <c r="B5021" t="s">
        <v>476</v>
      </c>
      <c r="C5021" t="s">
        <v>237</v>
      </c>
      <c r="D5021" t="s">
        <v>239</v>
      </c>
      <c r="E5021" t="s">
        <v>270</v>
      </c>
      <c r="F5021" t="s">
        <v>65</v>
      </c>
      <c r="G5021" s="8" t="s">
        <v>400</v>
      </c>
      <c r="H5021" t="s">
        <v>66</v>
      </c>
      <c r="K5021" s="151">
        <v>0</v>
      </c>
      <c r="L5021" s="7">
        <v>857579764</v>
      </c>
      <c r="M5021" t="s">
        <v>458</v>
      </c>
    </row>
    <row r="5022" spans="1:13" x14ac:dyDescent="0.25">
      <c r="A5022" t="s">
        <v>713</v>
      </c>
      <c r="B5022" t="s">
        <v>476</v>
      </c>
      <c r="C5022" t="s">
        <v>237</v>
      </c>
      <c r="D5022" t="s">
        <v>240</v>
      </c>
      <c r="E5022" t="s">
        <v>270</v>
      </c>
      <c r="F5022" t="s">
        <v>65</v>
      </c>
      <c r="G5022" s="8" t="s">
        <v>400</v>
      </c>
      <c r="H5022" t="s">
        <v>66</v>
      </c>
      <c r="K5022">
        <v>0</v>
      </c>
      <c r="L5022" s="7">
        <v>93471759</v>
      </c>
      <c r="M5022" t="s">
        <v>458</v>
      </c>
    </row>
    <row r="5023" spans="1:13" x14ac:dyDescent="0.25">
      <c r="A5023" t="s">
        <v>714</v>
      </c>
      <c r="B5023" t="s">
        <v>476</v>
      </c>
      <c r="C5023" t="s">
        <v>237</v>
      </c>
      <c r="D5023" t="s">
        <v>241</v>
      </c>
      <c r="E5023" t="s">
        <v>270</v>
      </c>
      <c r="F5023" t="s">
        <v>65</v>
      </c>
      <c r="G5023" s="8" t="s">
        <v>400</v>
      </c>
      <c r="H5023" t="s">
        <v>66</v>
      </c>
      <c r="K5023" s="151">
        <v>0</v>
      </c>
      <c r="L5023" s="7">
        <v>53446428</v>
      </c>
      <c r="M5023" t="s">
        <v>458</v>
      </c>
    </row>
    <row r="5024" spans="1:13" x14ac:dyDescent="0.25">
      <c r="A5024" t="s">
        <v>715</v>
      </c>
      <c r="B5024" t="s">
        <v>477</v>
      </c>
      <c r="C5024" t="s">
        <v>243</v>
      </c>
      <c r="D5024" t="s">
        <v>378</v>
      </c>
      <c r="E5024" t="s">
        <v>270</v>
      </c>
      <c r="F5024" t="s">
        <v>65</v>
      </c>
      <c r="G5024" s="8" t="s">
        <v>400</v>
      </c>
      <c r="H5024" t="s">
        <v>66</v>
      </c>
      <c r="K5024" s="180">
        <v>0</v>
      </c>
      <c r="L5024" s="7">
        <v>3795039921</v>
      </c>
      <c r="M5024" t="s">
        <v>458</v>
      </c>
    </row>
    <row r="5025" spans="1:13" x14ac:dyDescent="0.25">
      <c r="A5025" t="s">
        <v>716</v>
      </c>
      <c r="B5025" t="s">
        <v>477</v>
      </c>
      <c r="C5025" t="s">
        <v>243</v>
      </c>
      <c r="D5025" t="s">
        <v>360</v>
      </c>
      <c r="E5025" t="s">
        <v>270</v>
      </c>
      <c r="F5025" t="s">
        <v>65</v>
      </c>
      <c r="G5025" s="8" t="s">
        <v>400</v>
      </c>
      <c r="H5025" t="s">
        <v>66</v>
      </c>
      <c r="K5025">
        <v>100</v>
      </c>
      <c r="L5025" s="7">
        <v>4697527012</v>
      </c>
      <c r="M5025" t="s">
        <v>458</v>
      </c>
    </row>
    <row r="5026" spans="1:13" x14ac:dyDescent="0.25">
      <c r="A5026" t="s">
        <v>717</v>
      </c>
      <c r="B5026" t="s">
        <v>477</v>
      </c>
      <c r="C5026" t="s">
        <v>243</v>
      </c>
      <c r="D5026" t="s">
        <v>581</v>
      </c>
      <c r="E5026" t="s">
        <v>270</v>
      </c>
      <c r="F5026" t="s">
        <v>65</v>
      </c>
      <c r="G5026" s="8" t="s">
        <v>400</v>
      </c>
      <c r="H5026" t="s">
        <v>66</v>
      </c>
      <c r="K5026" s="150">
        <v>100</v>
      </c>
      <c r="L5026" s="7">
        <v>89940181951</v>
      </c>
      <c r="M5026" t="s">
        <v>458</v>
      </c>
    </row>
    <row r="5027" spans="1:13" x14ac:dyDescent="0.25">
      <c r="A5027" t="s">
        <v>718</v>
      </c>
      <c r="B5027" t="s">
        <v>246</v>
      </c>
      <c r="C5027" t="s">
        <v>246</v>
      </c>
      <c r="D5027" t="s">
        <v>203</v>
      </c>
      <c r="E5027" t="s">
        <v>269</v>
      </c>
      <c r="F5027" t="s">
        <v>65</v>
      </c>
      <c r="G5027" s="8" t="s">
        <v>400</v>
      </c>
      <c r="H5027" t="s">
        <v>66</v>
      </c>
      <c r="K5027">
        <v>0</v>
      </c>
      <c r="L5027" s="7">
        <v>42773601120</v>
      </c>
      <c r="M5027" t="s">
        <v>458</v>
      </c>
    </row>
    <row r="5028" spans="1:13" x14ac:dyDescent="0.25">
      <c r="A5028" t="s">
        <v>719</v>
      </c>
      <c r="B5028" t="s">
        <v>478</v>
      </c>
      <c r="C5028" t="s">
        <v>244</v>
      </c>
      <c r="D5028" t="s">
        <v>245</v>
      </c>
      <c r="E5028" t="s">
        <v>269</v>
      </c>
      <c r="F5028" t="s">
        <v>65</v>
      </c>
      <c r="G5028" s="8" t="s">
        <v>400</v>
      </c>
      <c r="H5028" t="s">
        <v>66</v>
      </c>
      <c r="K5028" s="150">
        <v>0.8</v>
      </c>
      <c r="L5028" s="7">
        <v>69558139000</v>
      </c>
      <c r="M5028" t="s">
        <v>458</v>
      </c>
    </row>
    <row r="5029" spans="1:13" x14ac:dyDescent="0.25">
      <c r="A5029" t="s">
        <v>720</v>
      </c>
      <c r="B5029" t="s">
        <v>478</v>
      </c>
      <c r="C5029" t="s">
        <v>244</v>
      </c>
      <c r="D5029" t="s">
        <v>460</v>
      </c>
      <c r="E5029" t="s">
        <v>269</v>
      </c>
      <c r="F5029" t="s">
        <v>65</v>
      </c>
      <c r="G5029" s="8" t="s">
        <v>400</v>
      </c>
      <c r="H5029" t="s">
        <v>66</v>
      </c>
      <c r="K5029">
        <v>0</v>
      </c>
      <c r="L5029" s="7">
        <v>40918920000</v>
      </c>
      <c r="M5029" t="s">
        <v>458</v>
      </c>
    </row>
    <row r="5030" spans="1:13" x14ac:dyDescent="0.25">
      <c r="A5030" t="s">
        <v>721</v>
      </c>
      <c r="B5030" t="s">
        <v>479</v>
      </c>
      <c r="C5030" t="s">
        <v>247</v>
      </c>
      <c r="D5030" t="s">
        <v>203</v>
      </c>
      <c r="E5030" t="s">
        <v>269</v>
      </c>
      <c r="F5030" t="s">
        <v>65</v>
      </c>
      <c r="G5030" s="8" t="s">
        <v>400</v>
      </c>
      <c r="H5030" t="s">
        <v>66</v>
      </c>
      <c r="K5030">
        <v>1.6</v>
      </c>
      <c r="L5030" s="7">
        <v>20401799000</v>
      </c>
      <c r="M5030" t="s">
        <v>458</v>
      </c>
    </row>
    <row r="5031" spans="1:13" x14ac:dyDescent="0.25">
      <c r="A5031" t="s">
        <v>722</v>
      </c>
      <c r="B5031" t="s">
        <v>480</v>
      </c>
      <c r="C5031" t="s">
        <v>268</v>
      </c>
      <c r="D5031" t="s">
        <v>203</v>
      </c>
      <c r="E5031" t="s">
        <v>269</v>
      </c>
      <c r="F5031" t="s">
        <v>65</v>
      </c>
      <c r="G5031" s="8" t="s">
        <v>400</v>
      </c>
      <c r="H5031" t="s">
        <v>66</v>
      </c>
      <c r="K5031">
        <v>0</v>
      </c>
      <c r="L5031" s="7">
        <v>14029578005</v>
      </c>
      <c r="M5031" t="s">
        <v>458</v>
      </c>
    </row>
    <row r="5032" spans="1:13" x14ac:dyDescent="0.25">
      <c r="A5032" t="s">
        <v>723</v>
      </c>
      <c r="B5032" t="s">
        <v>481</v>
      </c>
      <c r="C5032" t="s">
        <v>248</v>
      </c>
      <c r="D5032" t="s">
        <v>203</v>
      </c>
      <c r="E5032" t="s">
        <v>269</v>
      </c>
      <c r="F5032" t="s">
        <v>65</v>
      </c>
      <c r="G5032" s="8" t="s">
        <v>400</v>
      </c>
      <c r="H5032" t="s">
        <v>66</v>
      </c>
      <c r="K5032">
        <v>0</v>
      </c>
      <c r="L5032" s="7">
        <v>24360197000</v>
      </c>
      <c r="M5032" t="s">
        <v>458</v>
      </c>
    </row>
    <row r="5033" spans="1:13" x14ac:dyDescent="0.25">
      <c r="A5033" t="s">
        <v>724</v>
      </c>
      <c r="B5033" t="s">
        <v>482</v>
      </c>
      <c r="C5033" t="s">
        <v>249</v>
      </c>
      <c r="D5033" t="s">
        <v>203</v>
      </c>
      <c r="E5033" t="s">
        <v>269</v>
      </c>
      <c r="F5033" t="s">
        <v>65</v>
      </c>
      <c r="G5033" s="8" t="s">
        <v>400</v>
      </c>
      <c r="H5033" t="s">
        <v>66</v>
      </c>
      <c r="K5033" s="150">
        <v>0</v>
      </c>
      <c r="L5033" s="7">
        <v>91622025169</v>
      </c>
      <c r="M5033" t="s">
        <v>458</v>
      </c>
    </row>
    <row r="5034" spans="1:13" x14ac:dyDescent="0.25">
      <c r="A5034" t="s">
        <v>725</v>
      </c>
      <c r="B5034" t="s">
        <v>330</v>
      </c>
      <c r="C5034" t="s">
        <v>250</v>
      </c>
      <c r="D5034" t="s">
        <v>252</v>
      </c>
      <c r="E5034" t="s">
        <v>270</v>
      </c>
      <c r="F5034" t="s">
        <v>65</v>
      </c>
      <c r="G5034" s="8" t="s">
        <v>400</v>
      </c>
      <c r="H5034" t="s">
        <v>66</v>
      </c>
      <c r="K5034" s="150">
        <v>0</v>
      </c>
      <c r="L5034" s="7">
        <v>10772268571</v>
      </c>
      <c r="M5034" t="s">
        <v>458</v>
      </c>
    </row>
    <row r="5035" spans="1:13" x14ac:dyDescent="0.25">
      <c r="A5035" t="s">
        <v>726</v>
      </c>
      <c r="B5035" t="s">
        <v>330</v>
      </c>
      <c r="C5035" t="s">
        <v>250</v>
      </c>
      <c r="D5035" t="s">
        <v>253</v>
      </c>
      <c r="E5035" t="s">
        <v>270</v>
      </c>
      <c r="F5035" t="s">
        <v>65</v>
      </c>
      <c r="G5035" s="8" t="s">
        <v>400</v>
      </c>
      <c r="H5035" t="s">
        <v>66</v>
      </c>
      <c r="K5035" s="150">
        <v>0</v>
      </c>
      <c r="L5035" s="7">
        <v>3480752374</v>
      </c>
      <c r="M5035" t="s">
        <v>458</v>
      </c>
    </row>
    <row r="5036" spans="1:13" x14ac:dyDescent="0.25">
      <c r="A5036" t="s">
        <v>727</v>
      </c>
      <c r="B5036" t="s">
        <v>330</v>
      </c>
      <c r="C5036" t="s">
        <v>250</v>
      </c>
      <c r="D5036" t="s">
        <v>254</v>
      </c>
      <c r="E5036" t="s">
        <v>270</v>
      </c>
      <c r="F5036" t="s">
        <v>65</v>
      </c>
      <c r="G5036" s="8" t="s">
        <v>400</v>
      </c>
      <c r="H5036" t="s">
        <v>66</v>
      </c>
      <c r="K5036" s="150">
        <v>100</v>
      </c>
      <c r="L5036" s="7">
        <v>13604302435</v>
      </c>
      <c r="M5036" t="s">
        <v>458</v>
      </c>
    </row>
    <row r="5037" spans="1:13" x14ac:dyDescent="0.25">
      <c r="A5037" t="s">
        <v>728</v>
      </c>
      <c r="B5037" t="s">
        <v>330</v>
      </c>
      <c r="C5037" t="s">
        <v>250</v>
      </c>
      <c r="D5037" t="s">
        <v>633</v>
      </c>
      <c r="E5037" t="s">
        <v>269</v>
      </c>
      <c r="F5037" t="s">
        <v>65</v>
      </c>
      <c r="G5037" s="8" t="s">
        <v>400</v>
      </c>
      <c r="H5037" t="s">
        <v>66</v>
      </c>
      <c r="K5037">
        <v>0</v>
      </c>
      <c r="L5037" s="7">
        <v>1140113184125</v>
      </c>
      <c r="M5037" t="s">
        <v>458</v>
      </c>
    </row>
    <row r="5038" spans="1:13" x14ac:dyDescent="0.25">
      <c r="A5038" t="s">
        <v>729</v>
      </c>
      <c r="B5038" t="s">
        <v>330</v>
      </c>
      <c r="C5038" t="s">
        <v>250</v>
      </c>
      <c r="D5038" t="s">
        <v>634</v>
      </c>
      <c r="E5038" t="s">
        <v>269</v>
      </c>
      <c r="F5038" t="s">
        <v>65</v>
      </c>
      <c r="G5038" s="8" t="s">
        <v>400</v>
      </c>
      <c r="H5038" t="s">
        <v>66</v>
      </c>
      <c r="K5038" s="150">
        <v>0</v>
      </c>
      <c r="L5038" s="7">
        <v>237174933919</v>
      </c>
      <c r="M5038" t="s">
        <v>458</v>
      </c>
    </row>
    <row r="5039" spans="1:13" x14ac:dyDescent="0.25">
      <c r="A5039" t="s">
        <v>730</v>
      </c>
      <c r="B5039" t="s">
        <v>330</v>
      </c>
      <c r="C5039" t="s">
        <v>250</v>
      </c>
      <c r="D5039" t="s">
        <v>599</v>
      </c>
      <c r="E5039" t="s">
        <v>270</v>
      </c>
      <c r="F5039" t="s">
        <v>65</v>
      </c>
      <c r="G5039" s="8" t="s">
        <v>400</v>
      </c>
      <c r="H5039" t="s">
        <v>66</v>
      </c>
      <c r="K5039">
        <v>0</v>
      </c>
      <c r="L5039" s="7">
        <v>49186447</v>
      </c>
      <c r="M5039" t="s">
        <v>458</v>
      </c>
    </row>
    <row r="5040" spans="1:13" x14ac:dyDescent="0.25">
      <c r="A5040" t="s">
        <v>731</v>
      </c>
      <c r="B5040" t="s">
        <v>483</v>
      </c>
      <c r="C5040" t="s">
        <v>255</v>
      </c>
      <c r="D5040" t="s">
        <v>205</v>
      </c>
      <c r="E5040" t="s">
        <v>270</v>
      </c>
      <c r="F5040" t="s">
        <v>65</v>
      </c>
      <c r="G5040" s="8" t="s">
        <v>400</v>
      </c>
      <c r="H5040" t="s">
        <v>66</v>
      </c>
      <c r="K5040">
        <v>0</v>
      </c>
      <c r="L5040" s="7">
        <v>6917962126</v>
      </c>
      <c r="M5040" t="s">
        <v>458</v>
      </c>
    </row>
    <row r="5041" spans="1:13" x14ac:dyDescent="0.25">
      <c r="A5041" t="s">
        <v>732</v>
      </c>
      <c r="B5041" t="s">
        <v>483</v>
      </c>
      <c r="C5041" t="s">
        <v>255</v>
      </c>
      <c r="D5041" t="s">
        <v>203</v>
      </c>
      <c r="E5041" t="s">
        <v>269</v>
      </c>
      <c r="F5041" t="s">
        <v>65</v>
      </c>
      <c r="G5041" s="8" t="s">
        <v>400</v>
      </c>
      <c r="H5041" t="s">
        <v>66</v>
      </c>
      <c r="K5041">
        <v>0</v>
      </c>
      <c r="L5041" s="7">
        <v>2428869723</v>
      </c>
      <c r="M5041" t="s">
        <v>458</v>
      </c>
    </row>
    <row r="5042" spans="1:13" x14ac:dyDescent="0.25">
      <c r="A5042" t="s">
        <v>733</v>
      </c>
      <c r="B5042" t="s">
        <v>636</v>
      </c>
      <c r="C5042" t="s">
        <v>635</v>
      </c>
      <c r="D5042" t="s">
        <v>304</v>
      </c>
      <c r="E5042" t="s">
        <v>270</v>
      </c>
      <c r="F5042" t="s">
        <v>65</v>
      </c>
      <c r="G5042" s="8" t="s">
        <v>400</v>
      </c>
      <c r="H5042" t="s">
        <v>66</v>
      </c>
      <c r="K5042" s="150">
        <v>0</v>
      </c>
      <c r="L5042" s="7">
        <v>4565783313</v>
      </c>
      <c r="M5042" t="s">
        <v>458</v>
      </c>
    </row>
    <row r="5043" spans="1:13" x14ac:dyDescent="0.25">
      <c r="A5043" t="s">
        <v>734</v>
      </c>
      <c r="B5043" t="s">
        <v>636</v>
      </c>
      <c r="C5043" t="s">
        <v>635</v>
      </c>
      <c r="D5043" t="s">
        <v>303</v>
      </c>
      <c r="E5043" t="s">
        <v>270</v>
      </c>
      <c r="F5043" t="s">
        <v>65</v>
      </c>
      <c r="G5043" s="8" t="s">
        <v>400</v>
      </c>
      <c r="H5043" t="s">
        <v>66</v>
      </c>
      <c r="K5043">
        <v>0</v>
      </c>
      <c r="L5043" s="7">
        <v>3476303006</v>
      </c>
      <c r="M5043" t="s">
        <v>458</v>
      </c>
    </row>
    <row r="5044" spans="1:13" x14ac:dyDescent="0.25">
      <c r="A5044" t="s">
        <v>735</v>
      </c>
      <c r="B5044" t="s">
        <v>636</v>
      </c>
      <c r="C5044" t="s">
        <v>635</v>
      </c>
      <c r="D5044" t="s">
        <v>302</v>
      </c>
      <c r="E5044" t="s">
        <v>270</v>
      </c>
      <c r="F5044" t="s">
        <v>65</v>
      </c>
      <c r="G5044" s="8" t="s">
        <v>400</v>
      </c>
      <c r="H5044" t="s">
        <v>66</v>
      </c>
      <c r="K5044">
        <v>0</v>
      </c>
      <c r="L5044" s="7">
        <v>2100767205</v>
      </c>
      <c r="M5044" t="s">
        <v>458</v>
      </c>
    </row>
    <row r="5045" spans="1:13" x14ac:dyDescent="0.25">
      <c r="A5045" t="s">
        <v>736</v>
      </c>
      <c r="B5045" t="s">
        <v>636</v>
      </c>
      <c r="C5045" t="s">
        <v>635</v>
      </c>
      <c r="D5045" t="s">
        <v>205</v>
      </c>
      <c r="E5045" t="s">
        <v>270</v>
      </c>
      <c r="F5045" t="s">
        <v>65</v>
      </c>
      <c r="G5045" s="8" t="s">
        <v>400</v>
      </c>
      <c r="H5045" t="s">
        <v>66</v>
      </c>
      <c r="K5045">
        <v>0</v>
      </c>
      <c r="L5045" s="7">
        <v>20886055390</v>
      </c>
      <c r="M5045" t="s">
        <v>458</v>
      </c>
    </row>
    <row r="5046" spans="1:13" x14ac:dyDescent="0.25">
      <c r="A5046" t="s">
        <v>737</v>
      </c>
      <c r="B5046" t="s">
        <v>636</v>
      </c>
      <c r="C5046" t="s">
        <v>635</v>
      </c>
      <c r="D5046" t="s">
        <v>203</v>
      </c>
      <c r="E5046" t="s">
        <v>269</v>
      </c>
      <c r="F5046" t="s">
        <v>65</v>
      </c>
      <c r="G5046" s="8" t="s">
        <v>400</v>
      </c>
      <c r="H5046" t="s">
        <v>66</v>
      </c>
      <c r="K5046">
        <v>0</v>
      </c>
      <c r="L5046" s="7">
        <v>1256491994424</v>
      </c>
      <c r="M5046" t="s">
        <v>458</v>
      </c>
    </row>
    <row r="5047" spans="1:13" x14ac:dyDescent="0.25">
      <c r="A5047" t="s">
        <v>738</v>
      </c>
      <c r="B5047" t="s">
        <v>484</v>
      </c>
      <c r="C5047" t="s">
        <v>256</v>
      </c>
      <c r="D5047" t="s">
        <v>208</v>
      </c>
      <c r="E5047" t="s">
        <v>270</v>
      </c>
      <c r="F5047" t="s">
        <v>65</v>
      </c>
      <c r="G5047" s="8" t="s">
        <v>400</v>
      </c>
      <c r="H5047" t="s">
        <v>66</v>
      </c>
      <c r="K5047">
        <v>0</v>
      </c>
      <c r="L5047" s="7">
        <v>429346911</v>
      </c>
      <c r="M5047" t="s">
        <v>458</v>
      </c>
    </row>
    <row r="5048" spans="1:13" x14ac:dyDescent="0.25">
      <c r="A5048" t="s">
        <v>739</v>
      </c>
      <c r="B5048" t="s">
        <v>484</v>
      </c>
      <c r="C5048" t="s">
        <v>256</v>
      </c>
      <c r="D5048" t="s">
        <v>209</v>
      </c>
      <c r="E5048" t="s">
        <v>270</v>
      </c>
      <c r="F5048" t="s">
        <v>65</v>
      </c>
      <c r="G5048" s="8" t="s">
        <v>400</v>
      </c>
      <c r="H5048" t="s">
        <v>66</v>
      </c>
      <c r="K5048">
        <v>0</v>
      </c>
      <c r="L5048" s="7">
        <v>630379359</v>
      </c>
      <c r="M5048" t="s">
        <v>458</v>
      </c>
    </row>
    <row r="5049" spans="1:13" x14ac:dyDescent="0.25">
      <c r="A5049" t="s">
        <v>740</v>
      </c>
      <c r="B5049" t="s">
        <v>484</v>
      </c>
      <c r="C5049" t="s">
        <v>256</v>
      </c>
      <c r="D5049" t="s">
        <v>203</v>
      </c>
      <c r="E5049" t="s">
        <v>269</v>
      </c>
      <c r="F5049" t="s">
        <v>65</v>
      </c>
      <c r="G5049" s="8" t="s">
        <v>400</v>
      </c>
      <c r="H5049" t="s">
        <v>66</v>
      </c>
      <c r="K5049" s="151">
        <v>0</v>
      </c>
      <c r="L5049" s="7">
        <v>88224453830</v>
      </c>
      <c r="M5049" t="s">
        <v>458</v>
      </c>
    </row>
    <row r="5050" spans="1:13" x14ac:dyDescent="0.25">
      <c r="A5050" t="s">
        <v>741</v>
      </c>
      <c r="B5050" t="s">
        <v>485</v>
      </c>
      <c r="C5050" t="s">
        <v>257</v>
      </c>
      <c r="D5050" t="s">
        <v>258</v>
      </c>
      <c r="E5050" t="s">
        <v>270</v>
      </c>
      <c r="F5050" t="s">
        <v>65</v>
      </c>
      <c r="G5050" s="8" t="s">
        <v>400</v>
      </c>
      <c r="H5050" t="s">
        <v>66</v>
      </c>
      <c r="K5050" s="151">
        <v>100</v>
      </c>
      <c r="L5050" s="7">
        <v>2398957441</v>
      </c>
      <c r="M5050" t="s">
        <v>458</v>
      </c>
    </row>
    <row r="5051" spans="1:13" x14ac:dyDescent="0.25">
      <c r="A5051" t="s">
        <v>742</v>
      </c>
      <c r="B5051" t="s">
        <v>485</v>
      </c>
      <c r="C5051" t="s">
        <v>257</v>
      </c>
      <c r="D5051" t="s">
        <v>259</v>
      </c>
      <c r="E5051" t="s">
        <v>270</v>
      </c>
      <c r="F5051" t="s">
        <v>65</v>
      </c>
      <c r="G5051" s="8" t="s">
        <v>400</v>
      </c>
      <c r="H5051" t="s">
        <v>66</v>
      </c>
      <c r="K5051" s="151">
        <v>6.27</v>
      </c>
      <c r="L5051" s="7">
        <v>87556207</v>
      </c>
      <c r="M5051" t="s">
        <v>458</v>
      </c>
    </row>
    <row r="5052" spans="1:13" x14ac:dyDescent="0.25">
      <c r="A5052" t="s">
        <v>743</v>
      </c>
      <c r="B5052" t="s">
        <v>485</v>
      </c>
      <c r="C5052" t="s">
        <v>257</v>
      </c>
      <c r="D5052" t="s">
        <v>260</v>
      </c>
      <c r="E5052" t="s">
        <v>270</v>
      </c>
      <c r="F5052" t="s">
        <v>65</v>
      </c>
      <c r="G5052" s="8" t="s">
        <v>400</v>
      </c>
      <c r="H5052" t="s">
        <v>66</v>
      </c>
      <c r="K5052">
        <v>2.31</v>
      </c>
      <c r="L5052" s="7">
        <v>145097351</v>
      </c>
      <c r="M5052" t="s">
        <v>458</v>
      </c>
    </row>
    <row r="5053" spans="1:13" x14ac:dyDescent="0.25">
      <c r="A5053" t="s">
        <v>744</v>
      </c>
      <c r="B5053" t="s">
        <v>485</v>
      </c>
      <c r="C5053" t="s">
        <v>257</v>
      </c>
      <c r="D5053" t="s">
        <v>261</v>
      </c>
      <c r="E5053" t="s">
        <v>270</v>
      </c>
      <c r="F5053" t="s">
        <v>65</v>
      </c>
      <c r="G5053" s="8" t="s">
        <v>400</v>
      </c>
      <c r="H5053" t="s">
        <v>66</v>
      </c>
      <c r="K5053" s="151">
        <v>8.1199999999999992</v>
      </c>
      <c r="L5053" s="7">
        <v>88988160</v>
      </c>
      <c r="M5053" t="s">
        <v>458</v>
      </c>
    </row>
    <row r="5054" spans="1:13" x14ac:dyDescent="0.25">
      <c r="A5054" t="s">
        <v>745</v>
      </c>
      <c r="B5054" t="s">
        <v>486</v>
      </c>
      <c r="C5054" t="s">
        <v>262</v>
      </c>
      <c r="D5054" t="s">
        <v>263</v>
      </c>
      <c r="E5054" t="s">
        <v>270</v>
      </c>
      <c r="F5054" t="s">
        <v>65</v>
      </c>
      <c r="G5054" s="8" t="s">
        <v>400</v>
      </c>
      <c r="H5054" t="s">
        <v>66</v>
      </c>
      <c r="K5054" s="151">
        <v>0</v>
      </c>
      <c r="L5054" s="7">
        <v>27282552000</v>
      </c>
      <c r="M5054" t="s">
        <v>458</v>
      </c>
    </row>
    <row r="5055" spans="1:13" x14ac:dyDescent="0.25">
      <c r="A5055" t="s">
        <v>746</v>
      </c>
      <c r="B5055" t="s">
        <v>486</v>
      </c>
      <c r="C5055" t="s">
        <v>262</v>
      </c>
      <c r="D5055" t="s">
        <v>264</v>
      </c>
      <c r="E5055" t="s">
        <v>270</v>
      </c>
      <c r="F5055" t="s">
        <v>65</v>
      </c>
      <c r="G5055" s="8" t="s">
        <v>400</v>
      </c>
      <c r="H5055" t="s">
        <v>66</v>
      </c>
      <c r="K5055" s="151">
        <v>0</v>
      </c>
      <c r="L5055" s="7">
        <v>5427913000</v>
      </c>
      <c r="M5055" t="s">
        <v>458</v>
      </c>
    </row>
    <row r="5056" spans="1:13" x14ac:dyDescent="0.25">
      <c r="A5056" t="s">
        <v>747</v>
      </c>
      <c r="B5056" t="s">
        <v>486</v>
      </c>
      <c r="C5056" t="s">
        <v>262</v>
      </c>
      <c r="D5056" t="s">
        <v>265</v>
      </c>
      <c r="E5056" t="s">
        <v>270</v>
      </c>
      <c r="F5056" t="s">
        <v>65</v>
      </c>
      <c r="G5056" s="8" t="s">
        <v>400</v>
      </c>
      <c r="H5056" t="s">
        <v>66</v>
      </c>
      <c r="K5056">
        <v>0</v>
      </c>
      <c r="L5056" s="7">
        <v>950652000</v>
      </c>
      <c r="M5056" t="s">
        <v>458</v>
      </c>
    </row>
    <row r="5057" spans="1:13" x14ac:dyDescent="0.25">
      <c r="A5057" t="s">
        <v>748</v>
      </c>
      <c r="B5057" t="s">
        <v>486</v>
      </c>
      <c r="C5057" t="s">
        <v>262</v>
      </c>
      <c r="D5057" t="s">
        <v>203</v>
      </c>
      <c r="E5057" t="s">
        <v>269</v>
      </c>
      <c r="F5057" t="s">
        <v>65</v>
      </c>
      <c r="G5057" s="8" t="s">
        <v>400</v>
      </c>
      <c r="H5057" t="s">
        <v>66</v>
      </c>
      <c r="K5057" s="151">
        <v>0</v>
      </c>
      <c r="L5057" s="7">
        <v>134097058000</v>
      </c>
      <c r="M5057" t="s">
        <v>458</v>
      </c>
    </row>
    <row r="5058" spans="1:13" x14ac:dyDescent="0.25">
      <c r="A5058" t="s">
        <v>749</v>
      </c>
      <c r="B5058" t="s">
        <v>332</v>
      </c>
      <c r="C5058" t="s">
        <v>266</v>
      </c>
      <c r="D5058" t="s">
        <v>267</v>
      </c>
      <c r="E5058" t="s">
        <v>270</v>
      </c>
      <c r="F5058" t="s">
        <v>65</v>
      </c>
      <c r="G5058" s="8" t="s">
        <v>400</v>
      </c>
      <c r="H5058" t="s">
        <v>66</v>
      </c>
      <c r="K5058">
        <v>37</v>
      </c>
      <c r="L5058" s="7">
        <v>2421364394</v>
      </c>
      <c r="M5058" t="s">
        <v>458</v>
      </c>
    </row>
    <row r="5059" spans="1:13" x14ac:dyDescent="0.25">
      <c r="A5059" t="s">
        <v>750</v>
      </c>
      <c r="B5059" t="s">
        <v>332</v>
      </c>
      <c r="C5059" t="s">
        <v>266</v>
      </c>
      <c r="D5059" t="s">
        <v>590</v>
      </c>
      <c r="E5059" t="s">
        <v>270</v>
      </c>
      <c r="F5059" t="s">
        <v>65</v>
      </c>
      <c r="G5059" s="8" t="s">
        <v>400</v>
      </c>
      <c r="H5059" t="s">
        <v>66</v>
      </c>
      <c r="K5059">
        <v>2</v>
      </c>
      <c r="L5059" s="7">
        <v>1946905414</v>
      </c>
      <c r="M5059" t="s">
        <v>458</v>
      </c>
    </row>
    <row r="5060" spans="1:13" x14ac:dyDescent="0.25">
      <c r="A5060" t="s">
        <v>751</v>
      </c>
      <c r="B5060" t="s">
        <v>332</v>
      </c>
      <c r="C5060" t="s">
        <v>266</v>
      </c>
      <c r="D5060" t="s">
        <v>582</v>
      </c>
      <c r="E5060" t="s">
        <v>270</v>
      </c>
      <c r="F5060" t="s">
        <v>65</v>
      </c>
      <c r="G5060" s="8" t="s">
        <v>400</v>
      </c>
      <c r="H5060" t="s">
        <v>66</v>
      </c>
      <c r="K5060">
        <v>9</v>
      </c>
      <c r="L5060" s="7">
        <v>102527329</v>
      </c>
      <c r="M5060" t="s">
        <v>458</v>
      </c>
    </row>
    <row r="5061" spans="1:13" x14ac:dyDescent="0.25">
      <c r="A5061" t="s">
        <v>752</v>
      </c>
      <c r="B5061" t="s">
        <v>332</v>
      </c>
      <c r="C5061" t="s">
        <v>266</v>
      </c>
      <c r="D5061" t="s">
        <v>203</v>
      </c>
      <c r="E5061" t="s">
        <v>269</v>
      </c>
      <c r="F5061" t="s">
        <v>65</v>
      </c>
      <c r="G5061" s="8" t="s">
        <v>400</v>
      </c>
      <c r="H5061" t="s">
        <v>66</v>
      </c>
      <c r="K5061">
        <v>0</v>
      </c>
      <c r="L5061" s="7">
        <v>260926476812</v>
      </c>
      <c r="M5061" t="s">
        <v>458</v>
      </c>
    </row>
    <row r="5062" spans="1:13" x14ac:dyDescent="0.25">
      <c r="A5062" t="s">
        <v>753</v>
      </c>
      <c r="B5062" t="s">
        <v>487</v>
      </c>
      <c r="C5062" t="s">
        <v>207</v>
      </c>
      <c r="D5062" t="s">
        <v>208</v>
      </c>
      <c r="E5062" t="s">
        <v>270</v>
      </c>
      <c r="F5062" t="s">
        <v>65</v>
      </c>
      <c r="G5062" s="8" t="s">
        <v>400</v>
      </c>
      <c r="H5062" t="s">
        <v>66</v>
      </c>
      <c r="K5062">
        <v>0</v>
      </c>
      <c r="L5062" s="7">
        <v>2389556713</v>
      </c>
      <c r="M5062" t="s">
        <v>458</v>
      </c>
    </row>
    <row r="5063" spans="1:13" x14ac:dyDescent="0.25">
      <c r="A5063" t="s">
        <v>754</v>
      </c>
      <c r="B5063" t="s">
        <v>487</v>
      </c>
      <c r="C5063" t="s">
        <v>207</v>
      </c>
      <c r="D5063" t="s">
        <v>209</v>
      </c>
      <c r="E5063" t="s">
        <v>270</v>
      </c>
      <c r="F5063" t="s">
        <v>65</v>
      </c>
      <c r="G5063" s="8" t="s">
        <v>400</v>
      </c>
      <c r="H5063" t="s">
        <v>66</v>
      </c>
      <c r="K5063">
        <v>0</v>
      </c>
      <c r="L5063" s="7">
        <v>5701620841</v>
      </c>
      <c r="M5063" t="s">
        <v>458</v>
      </c>
    </row>
    <row r="5064" spans="1:13" x14ac:dyDescent="0.25">
      <c r="A5064" t="s">
        <v>755</v>
      </c>
      <c r="B5064" t="s">
        <v>487</v>
      </c>
      <c r="C5064" t="s">
        <v>207</v>
      </c>
      <c r="D5064" t="s">
        <v>210</v>
      </c>
      <c r="E5064" t="s">
        <v>270</v>
      </c>
      <c r="F5064" t="s">
        <v>65</v>
      </c>
      <c r="G5064" s="8" t="s">
        <v>400</v>
      </c>
      <c r="H5064" t="s">
        <v>66</v>
      </c>
      <c r="K5064">
        <v>100</v>
      </c>
      <c r="L5064" s="7">
        <v>326696832</v>
      </c>
      <c r="M5064" t="s">
        <v>458</v>
      </c>
    </row>
    <row r="5065" spans="1:13" x14ac:dyDescent="0.25">
      <c r="A5065" t="s">
        <v>756</v>
      </c>
      <c r="B5065" t="s">
        <v>487</v>
      </c>
      <c r="C5065" t="s">
        <v>207</v>
      </c>
      <c r="D5065" t="s">
        <v>211</v>
      </c>
      <c r="E5065" t="s">
        <v>269</v>
      </c>
      <c r="F5065" t="s">
        <v>65</v>
      </c>
      <c r="G5065" s="8" t="s">
        <v>400</v>
      </c>
      <c r="H5065" t="s">
        <v>66</v>
      </c>
      <c r="K5065">
        <v>0.08</v>
      </c>
      <c r="L5065" s="7">
        <v>370042694916</v>
      </c>
      <c r="M5065" t="s">
        <v>458</v>
      </c>
    </row>
    <row r="5066" spans="1:13" x14ac:dyDescent="0.25">
      <c r="A5066" t="s">
        <v>757</v>
      </c>
      <c r="B5066" t="s">
        <v>487</v>
      </c>
      <c r="C5066" t="s">
        <v>207</v>
      </c>
      <c r="D5066" t="s">
        <v>385</v>
      </c>
      <c r="E5066" t="s">
        <v>270</v>
      </c>
      <c r="F5066" t="s">
        <v>65</v>
      </c>
      <c r="G5066" s="8" t="s">
        <v>400</v>
      </c>
      <c r="H5066" t="s">
        <v>66</v>
      </c>
      <c r="K5066">
        <v>0</v>
      </c>
      <c r="L5066" s="7">
        <v>777116048</v>
      </c>
      <c r="M5066" t="s">
        <v>458</v>
      </c>
    </row>
    <row r="5067" spans="1:13" x14ac:dyDescent="0.25">
      <c r="A5067" t="s">
        <v>659</v>
      </c>
      <c r="B5067" t="s">
        <v>468</v>
      </c>
      <c r="C5067" t="s">
        <v>0</v>
      </c>
      <c r="D5067" t="s">
        <v>200</v>
      </c>
      <c r="E5067" t="s">
        <v>270</v>
      </c>
      <c r="F5067" t="s">
        <v>67</v>
      </c>
      <c r="G5067" s="8" t="s">
        <v>404</v>
      </c>
      <c r="H5067" t="s">
        <v>68</v>
      </c>
      <c r="K5067">
        <v>0</v>
      </c>
      <c r="L5067" s="7">
        <v>50185283716</v>
      </c>
      <c r="M5067" t="s">
        <v>458</v>
      </c>
    </row>
    <row r="5068" spans="1:13" x14ac:dyDescent="0.25">
      <c r="A5068" t="s">
        <v>660</v>
      </c>
      <c r="B5068" t="s">
        <v>468</v>
      </c>
      <c r="C5068" t="s">
        <v>0</v>
      </c>
      <c r="D5068" t="s">
        <v>201</v>
      </c>
      <c r="E5068" t="s">
        <v>270</v>
      </c>
      <c r="F5068" t="s">
        <v>67</v>
      </c>
      <c r="G5068" s="8" t="s">
        <v>404</v>
      </c>
      <c r="H5068" t="s">
        <v>68</v>
      </c>
      <c r="K5068" s="150">
        <v>0</v>
      </c>
      <c r="L5068" s="7">
        <v>89599596613</v>
      </c>
      <c r="M5068" t="s">
        <v>458</v>
      </c>
    </row>
    <row r="5069" spans="1:13" x14ac:dyDescent="0.25">
      <c r="A5069" t="s">
        <v>661</v>
      </c>
      <c r="B5069" t="s">
        <v>468</v>
      </c>
      <c r="C5069" t="s">
        <v>0</v>
      </c>
      <c r="D5069" t="s">
        <v>202</v>
      </c>
      <c r="E5069" t="s">
        <v>270</v>
      </c>
      <c r="F5069" t="s">
        <v>67</v>
      </c>
      <c r="G5069" s="8" t="s">
        <v>404</v>
      </c>
      <c r="H5069" t="s">
        <v>68</v>
      </c>
      <c r="K5069">
        <v>0</v>
      </c>
      <c r="L5069" s="7">
        <v>44497385600</v>
      </c>
      <c r="M5069" t="s">
        <v>458</v>
      </c>
    </row>
    <row r="5070" spans="1:13" x14ac:dyDescent="0.25">
      <c r="A5070" t="s">
        <v>662</v>
      </c>
      <c r="B5070" t="s">
        <v>468</v>
      </c>
      <c r="C5070" t="s">
        <v>0</v>
      </c>
      <c r="D5070" t="s">
        <v>308</v>
      </c>
      <c r="E5070" t="s">
        <v>270</v>
      </c>
      <c r="F5070" t="s">
        <v>67</v>
      </c>
      <c r="G5070" s="8" t="s">
        <v>404</v>
      </c>
      <c r="H5070" t="s">
        <v>68</v>
      </c>
      <c r="K5070" s="150">
        <v>0</v>
      </c>
      <c r="L5070" s="7">
        <v>891110221</v>
      </c>
      <c r="M5070" t="s">
        <v>458</v>
      </c>
    </row>
    <row r="5071" spans="1:13" x14ac:dyDescent="0.25">
      <c r="A5071" t="s">
        <v>758</v>
      </c>
      <c r="B5071" t="s">
        <v>468</v>
      </c>
      <c r="C5071" t="s">
        <v>0</v>
      </c>
      <c r="D5071" t="s">
        <v>1</v>
      </c>
      <c r="E5071" t="s">
        <v>270</v>
      </c>
      <c r="F5071" t="s">
        <v>67</v>
      </c>
      <c r="G5071" s="8" t="s">
        <v>404</v>
      </c>
      <c r="H5071" t="s">
        <v>68</v>
      </c>
      <c r="K5071">
        <v>0</v>
      </c>
      <c r="L5071" s="7">
        <v>33596222776</v>
      </c>
      <c r="M5071" t="s">
        <v>458</v>
      </c>
    </row>
    <row r="5072" spans="1:13" x14ac:dyDescent="0.25">
      <c r="A5072" t="s">
        <v>663</v>
      </c>
      <c r="B5072" t="s">
        <v>468</v>
      </c>
      <c r="C5072" t="s">
        <v>0</v>
      </c>
      <c r="D5072" t="s">
        <v>198</v>
      </c>
      <c r="E5072" t="s">
        <v>270</v>
      </c>
      <c r="F5072" t="s">
        <v>67</v>
      </c>
      <c r="G5072" s="8" t="s">
        <v>404</v>
      </c>
      <c r="H5072" t="s">
        <v>68</v>
      </c>
      <c r="K5072" s="150">
        <v>0</v>
      </c>
      <c r="L5072" s="7">
        <v>1360016630</v>
      </c>
      <c r="M5072" t="s">
        <v>458</v>
      </c>
    </row>
    <row r="5073" spans="1:13" x14ac:dyDescent="0.25">
      <c r="A5073" t="s">
        <v>664</v>
      </c>
      <c r="B5073" t="s">
        <v>468</v>
      </c>
      <c r="C5073" t="s">
        <v>0</v>
      </c>
      <c r="D5073" t="s">
        <v>199</v>
      </c>
      <c r="E5073" t="s">
        <v>269</v>
      </c>
      <c r="F5073" t="s">
        <v>67</v>
      </c>
      <c r="G5073" s="8" t="s">
        <v>404</v>
      </c>
      <c r="H5073" t="s">
        <v>68</v>
      </c>
      <c r="K5073">
        <v>0</v>
      </c>
      <c r="L5073" s="7">
        <v>195045422077</v>
      </c>
      <c r="M5073" t="s">
        <v>458</v>
      </c>
    </row>
    <row r="5074" spans="1:13" x14ac:dyDescent="0.25">
      <c r="A5074" t="s">
        <v>672</v>
      </c>
      <c r="B5074" t="s">
        <v>470</v>
      </c>
      <c r="C5074" t="s">
        <v>292</v>
      </c>
      <c r="D5074" t="s">
        <v>307</v>
      </c>
      <c r="E5074" t="s">
        <v>270</v>
      </c>
      <c r="F5074" t="s">
        <v>67</v>
      </c>
      <c r="G5074" s="8" t="s">
        <v>404</v>
      </c>
      <c r="H5074" t="s">
        <v>68</v>
      </c>
      <c r="K5074">
        <v>0</v>
      </c>
      <c r="L5074" s="7">
        <v>9764336905</v>
      </c>
      <c r="M5074" t="s">
        <v>458</v>
      </c>
    </row>
    <row r="5075" spans="1:13" x14ac:dyDescent="0.25">
      <c r="A5075" t="s">
        <v>673</v>
      </c>
      <c r="B5075" t="s">
        <v>470</v>
      </c>
      <c r="C5075" t="s">
        <v>292</v>
      </c>
      <c r="D5075" t="s">
        <v>206</v>
      </c>
      <c r="E5075" t="s">
        <v>270</v>
      </c>
      <c r="F5075" t="s">
        <v>67</v>
      </c>
      <c r="G5075" s="8" t="s">
        <v>404</v>
      </c>
      <c r="H5075" t="s">
        <v>68</v>
      </c>
      <c r="K5075" s="180">
        <v>0</v>
      </c>
      <c r="L5075" s="7">
        <v>5411649516</v>
      </c>
      <c r="M5075" t="s">
        <v>458</v>
      </c>
    </row>
    <row r="5076" spans="1:13" x14ac:dyDescent="0.25">
      <c r="A5076" t="s">
        <v>674</v>
      </c>
      <c r="B5076" t="s">
        <v>470</v>
      </c>
      <c r="C5076" t="s">
        <v>292</v>
      </c>
      <c r="D5076" t="s">
        <v>203</v>
      </c>
      <c r="E5076" t="s">
        <v>269</v>
      </c>
      <c r="F5076" t="s">
        <v>67</v>
      </c>
      <c r="G5076" s="8" t="s">
        <v>404</v>
      </c>
      <c r="H5076" t="s">
        <v>68</v>
      </c>
      <c r="K5076" s="180">
        <v>0</v>
      </c>
      <c r="L5076" s="7">
        <v>599483569520</v>
      </c>
      <c r="M5076" t="s">
        <v>458</v>
      </c>
    </row>
    <row r="5077" spans="1:13" x14ac:dyDescent="0.25">
      <c r="A5077" t="s">
        <v>675</v>
      </c>
      <c r="B5077" t="s">
        <v>470</v>
      </c>
      <c r="C5077" t="s">
        <v>292</v>
      </c>
      <c r="D5077" t="s">
        <v>306</v>
      </c>
      <c r="E5077" t="s">
        <v>270</v>
      </c>
      <c r="F5077" t="s">
        <v>67</v>
      </c>
      <c r="G5077" s="8" t="s">
        <v>404</v>
      </c>
      <c r="H5077" t="s">
        <v>68</v>
      </c>
      <c r="K5077" s="180">
        <v>0</v>
      </c>
      <c r="L5077" s="7">
        <v>9122399685</v>
      </c>
      <c r="M5077" t="s">
        <v>458</v>
      </c>
    </row>
    <row r="5078" spans="1:13" x14ac:dyDescent="0.25">
      <c r="A5078" t="s">
        <v>676</v>
      </c>
      <c r="B5078" t="s">
        <v>331</v>
      </c>
      <c r="C5078" t="s">
        <v>215</v>
      </c>
      <c r="D5078" t="s">
        <v>251</v>
      </c>
      <c r="E5078" t="s">
        <v>269</v>
      </c>
      <c r="F5078" t="s">
        <v>67</v>
      </c>
      <c r="G5078" s="8" t="s">
        <v>404</v>
      </c>
      <c r="H5078" t="s">
        <v>68</v>
      </c>
      <c r="K5078" s="180">
        <v>0</v>
      </c>
      <c r="L5078" s="7">
        <v>310261377494</v>
      </c>
      <c r="M5078" t="s">
        <v>458</v>
      </c>
    </row>
    <row r="5079" spans="1:13" x14ac:dyDescent="0.25">
      <c r="A5079" t="s">
        <v>677</v>
      </c>
      <c r="B5079" t="s">
        <v>331</v>
      </c>
      <c r="C5079" t="s">
        <v>215</v>
      </c>
      <c r="D5079" t="s">
        <v>216</v>
      </c>
      <c r="E5079" t="s">
        <v>269</v>
      </c>
      <c r="F5079" t="s">
        <v>67</v>
      </c>
      <c r="G5079" s="8" t="s">
        <v>404</v>
      </c>
      <c r="H5079" t="s">
        <v>68</v>
      </c>
      <c r="K5079">
        <v>0</v>
      </c>
      <c r="L5079" s="7">
        <v>15226914126</v>
      </c>
      <c r="M5079" t="s">
        <v>458</v>
      </c>
    </row>
    <row r="5080" spans="1:13" x14ac:dyDescent="0.25">
      <c r="A5080" t="s">
        <v>678</v>
      </c>
      <c r="B5080" t="s">
        <v>331</v>
      </c>
      <c r="C5080" t="s">
        <v>215</v>
      </c>
      <c r="D5080" t="s">
        <v>217</v>
      </c>
      <c r="E5080" t="s">
        <v>269</v>
      </c>
      <c r="F5080" t="s">
        <v>67</v>
      </c>
      <c r="G5080" s="8" t="s">
        <v>404</v>
      </c>
      <c r="H5080" t="s">
        <v>68</v>
      </c>
      <c r="K5080" s="180">
        <v>0</v>
      </c>
      <c r="L5080" s="7">
        <v>67671087956</v>
      </c>
      <c r="M5080" t="s">
        <v>458</v>
      </c>
    </row>
    <row r="5081" spans="1:13" x14ac:dyDescent="0.25">
      <c r="A5081" t="s">
        <v>679</v>
      </c>
      <c r="B5081" t="s">
        <v>333</v>
      </c>
      <c r="C5081" t="s">
        <v>533</v>
      </c>
      <c r="D5081" t="s">
        <v>203</v>
      </c>
      <c r="E5081" t="s">
        <v>269</v>
      </c>
      <c r="F5081" t="s">
        <v>67</v>
      </c>
      <c r="G5081" s="8" t="s">
        <v>404</v>
      </c>
      <c r="H5081" t="s">
        <v>68</v>
      </c>
      <c r="K5081" s="180">
        <v>0</v>
      </c>
      <c r="L5081" s="7">
        <v>60695593000</v>
      </c>
      <c r="M5081" t="s">
        <v>458</v>
      </c>
    </row>
    <row r="5082" spans="1:13" x14ac:dyDescent="0.25">
      <c r="A5082" t="s">
        <v>680</v>
      </c>
      <c r="B5082" t="s">
        <v>471</v>
      </c>
      <c r="C5082" t="s">
        <v>219</v>
      </c>
      <c r="D5082" t="s">
        <v>203</v>
      </c>
      <c r="E5082" t="s">
        <v>269</v>
      </c>
      <c r="F5082" t="s">
        <v>67</v>
      </c>
      <c r="G5082" s="8" t="s">
        <v>404</v>
      </c>
      <c r="H5082" t="s">
        <v>68</v>
      </c>
      <c r="K5082">
        <v>0</v>
      </c>
      <c r="L5082" s="7">
        <v>278736778404</v>
      </c>
      <c r="M5082" t="s">
        <v>458</v>
      </c>
    </row>
    <row r="5083" spans="1:13" x14ac:dyDescent="0.25">
      <c r="A5083" t="s">
        <v>681</v>
      </c>
      <c r="B5083" t="s">
        <v>471</v>
      </c>
      <c r="C5083" t="s">
        <v>219</v>
      </c>
      <c r="D5083" t="s">
        <v>457</v>
      </c>
      <c r="E5083" t="s">
        <v>270</v>
      </c>
      <c r="F5083" t="s">
        <v>67</v>
      </c>
      <c r="G5083" s="8" t="s">
        <v>404</v>
      </c>
      <c r="H5083" t="s">
        <v>68</v>
      </c>
      <c r="K5083">
        <v>0</v>
      </c>
      <c r="L5083" s="7">
        <v>150706287</v>
      </c>
      <c r="M5083" t="s">
        <v>458</v>
      </c>
    </row>
    <row r="5084" spans="1:13" x14ac:dyDescent="0.25">
      <c r="A5084" t="s">
        <v>682</v>
      </c>
      <c r="B5084" t="s">
        <v>471</v>
      </c>
      <c r="C5084" t="s">
        <v>219</v>
      </c>
      <c r="D5084" t="s">
        <v>381</v>
      </c>
      <c r="E5084" t="s">
        <v>270</v>
      </c>
      <c r="F5084" t="s">
        <v>67</v>
      </c>
      <c r="G5084" s="8" t="s">
        <v>404</v>
      </c>
      <c r="H5084" t="s">
        <v>68</v>
      </c>
      <c r="K5084">
        <v>0</v>
      </c>
      <c r="L5084" s="7">
        <v>1331924172</v>
      </c>
      <c r="M5084" t="s">
        <v>458</v>
      </c>
    </row>
    <row r="5085" spans="1:13" x14ac:dyDescent="0.25">
      <c r="A5085" t="s">
        <v>683</v>
      </c>
      <c r="B5085" t="s">
        <v>472</v>
      </c>
      <c r="C5085" t="s">
        <v>220</v>
      </c>
      <c r="D5085" t="s">
        <v>221</v>
      </c>
      <c r="E5085" t="s">
        <v>270</v>
      </c>
      <c r="F5085" t="s">
        <v>67</v>
      </c>
      <c r="G5085" s="8" t="s">
        <v>404</v>
      </c>
      <c r="H5085" t="s">
        <v>68</v>
      </c>
      <c r="K5085" s="150">
        <v>0</v>
      </c>
      <c r="L5085" s="7">
        <v>210379447000</v>
      </c>
      <c r="M5085" t="s">
        <v>458</v>
      </c>
    </row>
    <row r="5086" spans="1:13" x14ac:dyDescent="0.25">
      <c r="A5086" t="s">
        <v>684</v>
      </c>
      <c r="B5086" t="s">
        <v>472</v>
      </c>
      <c r="C5086" t="s">
        <v>220</v>
      </c>
      <c r="D5086" t="s">
        <v>222</v>
      </c>
      <c r="E5086" t="s">
        <v>270</v>
      </c>
      <c r="F5086" t="s">
        <v>67</v>
      </c>
      <c r="G5086" s="8" t="s">
        <v>404</v>
      </c>
      <c r="H5086" t="s">
        <v>68</v>
      </c>
      <c r="K5086" s="150">
        <v>0</v>
      </c>
      <c r="L5086" s="7">
        <v>35195197000</v>
      </c>
      <c r="M5086" t="s">
        <v>458</v>
      </c>
    </row>
    <row r="5087" spans="1:13" x14ac:dyDescent="0.25">
      <c r="A5087" t="s">
        <v>685</v>
      </c>
      <c r="B5087" t="s">
        <v>472</v>
      </c>
      <c r="C5087" t="s">
        <v>220</v>
      </c>
      <c r="D5087" t="s">
        <v>223</v>
      </c>
      <c r="E5087" t="s">
        <v>270</v>
      </c>
      <c r="F5087" t="s">
        <v>67</v>
      </c>
      <c r="G5087" s="8" t="s">
        <v>404</v>
      </c>
      <c r="H5087" t="s">
        <v>68</v>
      </c>
      <c r="K5087">
        <v>0</v>
      </c>
      <c r="L5087" s="7">
        <v>54187851000</v>
      </c>
      <c r="M5087" t="s">
        <v>458</v>
      </c>
    </row>
    <row r="5088" spans="1:13" x14ac:dyDescent="0.25">
      <c r="A5088" t="s">
        <v>686</v>
      </c>
      <c r="B5088" t="s">
        <v>472</v>
      </c>
      <c r="C5088" t="s">
        <v>220</v>
      </c>
      <c r="D5088" t="s">
        <v>224</v>
      </c>
      <c r="E5088" t="s">
        <v>270</v>
      </c>
      <c r="F5088" t="s">
        <v>67</v>
      </c>
      <c r="G5088" s="8" t="s">
        <v>404</v>
      </c>
      <c r="H5088" t="s">
        <v>68</v>
      </c>
      <c r="K5088">
        <v>0</v>
      </c>
      <c r="L5088" s="7">
        <v>3835522000</v>
      </c>
      <c r="M5088" t="s">
        <v>458</v>
      </c>
    </row>
    <row r="5089" spans="1:13" x14ac:dyDescent="0.25">
      <c r="A5089" t="s">
        <v>687</v>
      </c>
      <c r="B5089" t="s">
        <v>472</v>
      </c>
      <c r="C5089" t="s">
        <v>220</v>
      </c>
      <c r="D5089" t="s">
        <v>305</v>
      </c>
      <c r="E5089" t="s">
        <v>270</v>
      </c>
      <c r="F5089" t="s">
        <v>67</v>
      </c>
      <c r="G5089" s="8" t="s">
        <v>404</v>
      </c>
      <c r="H5089" t="s">
        <v>68</v>
      </c>
      <c r="K5089" s="150">
        <v>0</v>
      </c>
      <c r="L5089" s="7">
        <v>0</v>
      </c>
      <c r="M5089" t="s">
        <v>458</v>
      </c>
    </row>
    <row r="5090" spans="1:13" x14ac:dyDescent="0.25">
      <c r="A5090" t="s">
        <v>688</v>
      </c>
      <c r="B5090" t="s">
        <v>472</v>
      </c>
      <c r="C5090" t="s">
        <v>220</v>
      </c>
      <c r="D5090" t="s">
        <v>203</v>
      </c>
      <c r="E5090" t="s">
        <v>269</v>
      </c>
      <c r="F5090" t="s">
        <v>67</v>
      </c>
      <c r="G5090" s="8" t="s">
        <v>404</v>
      </c>
      <c r="H5090" t="s">
        <v>68</v>
      </c>
      <c r="K5090">
        <v>0</v>
      </c>
      <c r="L5090" s="7">
        <v>150910896000</v>
      </c>
      <c r="M5090" t="s">
        <v>458</v>
      </c>
    </row>
    <row r="5091" spans="1:13" x14ac:dyDescent="0.25">
      <c r="A5091" t="s">
        <v>689</v>
      </c>
      <c r="B5091" t="s">
        <v>473</v>
      </c>
      <c r="C5091" t="s">
        <v>225</v>
      </c>
      <c r="D5091" t="s">
        <v>366</v>
      </c>
      <c r="E5091" t="s">
        <v>270</v>
      </c>
      <c r="F5091" t="s">
        <v>67</v>
      </c>
      <c r="G5091" s="8" t="s">
        <v>404</v>
      </c>
      <c r="H5091" t="s">
        <v>68</v>
      </c>
      <c r="K5091">
        <v>0</v>
      </c>
      <c r="L5091" s="7">
        <v>3439632410</v>
      </c>
      <c r="M5091" t="s">
        <v>458</v>
      </c>
    </row>
    <row r="5092" spans="1:13" x14ac:dyDescent="0.25">
      <c r="A5092" t="s">
        <v>690</v>
      </c>
      <c r="B5092" t="s">
        <v>473</v>
      </c>
      <c r="C5092" t="s">
        <v>225</v>
      </c>
      <c r="D5092" t="s">
        <v>367</v>
      </c>
      <c r="E5092" t="s">
        <v>270</v>
      </c>
      <c r="F5092" t="s">
        <v>67</v>
      </c>
      <c r="G5092" s="8" t="s">
        <v>404</v>
      </c>
      <c r="H5092" t="s">
        <v>68</v>
      </c>
      <c r="K5092">
        <v>0</v>
      </c>
      <c r="L5092" s="7">
        <v>3601903742</v>
      </c>
      <c r="M5092" t="s">
        <v>458</v>
      </c>
    </row>
    <row r="5093" spans="1:13" x14ac:dyDescent="0.25">
      <c r="A5093" t="s">
        <v>691</v>
      </c>
      <c r="B5093" t="s">
        <v>473</v>
      </c>
      <c r="C5093" t="s">
        <v>225</v>
      </c>
      <c r="D5093" t="s">
        <v>373</v>
      </c>
      <c r="E5093" t="s">
        <v>270</v>
      </c>
      <c r="F5093" t="s">
        <v>67</v>
      </c>
      <c r="G5093" s="8" t="s">
        <v>404</v>
      </c>
      <c r="H5093" t="s">
        <v>68</v>
      </c>
      <c r="K5093">
        <v>0</v>
      </c>
      <c r="L5093" s="7">
        <v>2032897322</v>
      </c>
      <c r="M5093" t="s">
        <v>458</v>
      </c>
    </row>
    <row r="5094" spans="1:13" x14ac:dyDescent="0.25">
      <c r="A5094" t="s">
        <v>692</v>
      </c>
      <c r="B5094" t="s">
        <v>473</v>
      </c>
      <c r="C5094" t="s">
        <v>225</v>
      </c>
      <c r="D5094" t="s">
        <v>203</v>
      </c>
      <c r="E5094" t="s">
        <v>269</v>
      </c>
      <c r="F5094" t="s">
        <v>67</v>
      </c>
      <c r="G5094" s="8" t="s">
        <v>404</v>
      </c>
      <c r="H5094" t="s">
        <v>68</v>
      </c>
      <c r="K5094">
        <v>0</v>
      </c>
      <c r="L5094" s="7">
        <v>983182712065</v>
      </c>
      <c r="M5094" t="s">
        <v>458</v>
      </c>
    </row>
    <row r="5095" spans="1:13" x14ac:dyDescent="0.25">
      <c r="A5095" t="s">
        <v>703</v>
      </c>
      <c r="B5095" t="s">
        <v>475</v>
      </c>
      <c r="C5095" t="s">
        <v>236</v>
      </c>
      <c r="D5095" t="s">
        <v>628</v>
      </c>
      <c r="E5095" t="s">
        <v>270</v>
      </c>
      <c r="F5095" t="s">
        <v>67</v>
      </c>
      <c r="G5095" s="8" t="s">
        <v>404</v>
      </c>
      <c r="H5095" t="s">
        <v>68</v>
      </c>
      <c r="K5095">
        <v>0</v>
      </c>
      <c r="L5095" s="7">
        <v>33391986272</v>
      </c>
      <c r="M5095" t="s">
        <v>458</v>
      </c>
    </row>
    <row r="5096" spans="1:13" x14ac:dyDescent="0.25">
      <c r="A5096" t="s">
        <v>704</v>
      </c>
      <c r="B5096" t="s">
        <v>475</v>
      </c>
      <c r="C5096" t="s">
        <v>236</v>
      </c>
      <c r="D5096" t="s">
        <v>629</v>
      </c>
      <c r="E5096" t="s">
        <v>270</v>
      </c>
      <c r="F5096" t="s">
        <v>67</v>
      </c>
      <c r="G5096" s="8" t="s">
        <v>404</v>
      </c>
      <c r="H5096" t="s">
        <v>68</v>
      </c>
      <c r="K5096">
        <v>0</v>
      </c>
      <c r="L5096" s="7">
        <v>28433897982</v>
      </c>
      <c r="M5096" t="s">
        <v>458</v>
      </c>
    </row>
    <row r="5097" spans="1:13" x14ac:dyDescent="0.25">
      <c r="A5097" t="s">
        <v>705</v>
      </c>
      <c r="B5097" t="s">
        <v>475</v>
      </c>
      <c r="C5097" t="s">
        <v>236</v>
      </c>
      <c r="D5097" t="s">
        <v>630</v>
      </c>
      <c r="E5097" t="s">
        <v>270</v>
      </c>
      <c r="F5097" t="s">
        <v>67</v>
      </c>
      <c r="G5097" s="8" t="s">
        <v>404</v>
      </c>
      <c r="H5097" t="s">
        <v>68</v>
      </c>
      <c r="K5097" s="150">
        <v>0</v>
      </c>
      <c r="L5097" s="7">
        <v>41655996484</v>
      </c>
      <c r="M5097" t="s">
        <v>458</v>
      </c>
    </row>
    <row r="5098" spans="1:13" x14ac:dyDescent="0.25">
      <c r="A5098" t="s">
        <v>706</v>
      </c>
      <c r="B5098" t="s">
        <v>475</v>
      </c>
      <c r="C5098" t="s">
        <v>236</v>
      </c>
      <c r="D5098" t="s">
        <v>631</v>
      </c>
      <c r="E5098" t="s">
        <v>270</v>
      </c>
      <c r="F5098" t="s">
        <v>67</v>
      </c>
      <c r="G5098" s="8" t="s">
        <v>404</v>
      </c>
      <c r="H5098" t="s">
        <v>68</v>
      </c>
      <c r="K5098">
        <v>0</v>
      </c>
      <c r="L5098" s="7">
        <v>17683096128</v>
      </c>
      <c r="M5098" t="s">
        <v>458</v>
      </c>
    </row>
    <row r="5099" spans="1:13" x14ac:dyDescent="0.25">
      <c r="A5099" t="s">
        <v>707</v>
      </c>
      <c r="B5099" t="s">
        <v>475</v>
      </c>
      <c r="C5099" t="s">
        <v>236</v>
      </c>
      <c r="D5099" t="s">
        <v>632</v>
      </c>
      <c r="E5099" t="s">
        <v>269</v>
      </c>
      <c r="F5099" t="s">
        <v>67</v>
      </c>
      <c r="G5099" s="8" t="s">
        <v>404</v>
      </c>
      <c r="H5099" t="s">
        <v>68</v>
      </c>
      <c r="K5099">
        <v>0</v>
      </c>
      <c r="L5099" s="7">
        <v>38791266538</v>
      </c>
      <c r="M5099" t="s">
        <v>458</v>
      </c>
    </row>
    <row r="5100" spans="1:13" x14ac:dyDescent="0.25">
      <c r="A5100" t="s">
        <v>718</v>
      </c>
      <c r="B5100" t="s">
        <v>246</v>
      </c>
      <c r="C5100" t="s">
        <v>246</v>
      </c>
      <c r="D5100" t="s">
        <v>203</v>
      </c>
      <c r="E5100" t="s">
        <v>269</v>
      </c>
      <c r="F5100" t="s">
        <v>67</v>
      </c>
      <c r="G5100" s="8" t="s">
        <v>404</v>
      </c>
      <c r="H5100" t="s">
        <v>68</v>
      </c>
      <c r="K5100">
        <v>0</v>
      </c>
      <c r="L5100" s="7">
        <v>42773601120</v>
      </c>
      <c r="M5100" t="s">
        <v>458</v>
      </c>
    </row>
    <row r="5101" spans="1:13" x14ac:dyDescent="0.25">
      <c r="A5101" t="s">
        <v>719</v>
      </c>
      <c r="B5101" t="s">
        <v>478</v>
      </c>
      <c r="C5101" t="s">
        <v>244</v>
      </c>
      <c r="D5101" t="s">
        <v>245</v>
      </c>
      <c r="E5101" t="s">
        <v>269</v>
      </c>
      <c r="F5101" t="s">
        <v>67</v>
      </c>
      <c r="G5101" s="8" t="s">
        <v>404</v>
      </c>
      <c r="H5101" t="s">
        <v>68</v>
      </c>
      <c r="K5101" s="150">
        <v>0</v>
      </c>
      <c r="L5101" s="7">
        <v>69558139000</v>
      </c>
      <c r="M5101" t="s">
        <v>458</v>
      </c>
    </row>
    <row r="5102" spans="1:13" x14ac:dyDescent="0.25">
      <c r="A5102" t="s">
        <v>720</v>
      </c>
      <c r="B5102" t="s">
        <v>478</v>
      </c>
      <c r="C5102" t="s">
        <v>244</v>
      </c>
      <c r="D5102" t="s">
        <v>460</v>
      </c>
      <c r="E5102" t="s">
        <v>269</v>
      </c>
      <c r="F5102" t="s">
        <v>67</v>
      </c>
      <c r="G5102" s="8" t="s">
        <v>404</v>
      </c>
      <c r="H5102" t="s">
        <v>68</v>
      </c>
      <c r="K5102">
        <v>0</v>
      </c>
      <c r="L5102" s="7">
        <v>40918920000</v>
      </c>
      <c r="M5102" t="s">
        <v>458</v>
      </c>
    </row>
    <row r="5103" spans="1:13" x14ac:dyDescent="0.25">
      <c r="A5103" t="s">
        <v>721</v>
      </c>
      <c r="B5103" t="s">
        <v>479</v>
      </c>
      <c r="C5103" t="s">
        <v>247</v>
      </c>
      <c r="D5103" t="s">
        <v>203</v>
      </c>
      <c r="E5103" t="s">
        <v>269</v>
      </c>
      <c r="F5103" t="s">
        <v>67</v>
      </c>
      <c r="G5103" s="8" t="s">
        <v>404</v>
      </c>
      <c r="H5103" t="s">
        <v>68</v>
      </c>
      <c r="K5103">
        <v>0</v>
      </c>
      <c r="L5103" s="7">
        <v>20401799000</v>
      </c>
      <c r="M5103" t="s">
        <v>458</v>
      </c>
    </row>
    <row r="5104" spans="1:13" x14ac:dyDescent="0.25">
      <c r="A5104" t="s">
        <v>722</v>
      </c>
      <c r="B5104" t="s">
        <v>480</v>
      </c>
      <c r="C5104" t="s">
        <v>268</v>
      </c>
      <c r="D5104" t="s">
        <v>203</v>
      </c>
      <c r="E5104" t="s">
        <v>269</v>
      </c>
      <c r="F5104" t="s">
        <v>67</v>
      </c>
      <c r="G5104" s="8" t="s">
        <v>404</v>
      </c>
      <c r="H5104" t="s">
        <v>68</v>
      </c>
      <c r="K5104">
        <v>0</v>
      </c>
      <c r="L5104" s="7">
        <v>14029578005</v>
      </c>
      <c r="M5104" t="s">
        <v>458</v>
      </c>
    </row>
    <row r="5105" spans="1:13" x14ac:dyDescent="0.25">
      <c r="A5105" t="s">
        <v>723</v>
      </c>
      <c r="B5105" t="s">
        <v>481</v>
      </c>
      <c r="C5105" t="s">
        <v>248</v>
      </c>
      <c r="D5105" t="s">
        <v>203</v>
      </c>
      <c r="E5105" t="s">
        <v>269</v>
      </c>
      <c r="F5105" t="s">
        <v>67</v>
      </c>
      <c r="G5105" s="8" t="s">
        <v>404</v>
      </c>
      <c r="H5105" t="s">
        <v>68</v>
      </c>
      <c r="K5105">
        <v>0</v>
      </c>
      <c r="L5105" s="7">
        <v>24360197000</v>
      </c>
      <c r="M5105" t="s">
        <v>458</v>
      </c>
    </row>
    <row r="5106" spans="1:13" x14ac:dyDescent="0.25">
      <c r="A5106" t="s">
        <v>724</v>
      </c>
      <c r="B5106" t="s">
        <v>482</v>
      </c>
      <c r="C5106" t="s">
        <v>249</v>
      </c>
      <c r="D5106" t="s">
        <v>203</v>
      </c>
      <c r="E5106" t="s">
        <v>269</v>
      </c>
      <c r="F5106" t="s">
        <v>67</v>
      </c>
      <c r="G5106" s="8" t="s">
        <v>404</v>
      </c>
      <c r="H5106" t="s">
        <v>68</v>
      </c>
      <c r="K5106">
        <v>0</v>
      </c>
      <c r="L5106" s="7">
        <v>91622025169</v>
      </c>
      <c r="M5106" t="s">
        <v>458</v>
      </c>
    </row>
    <row r="5107" spans="1:13" x14ac:dyDescent="0.25">
      <c r="A5107" t="s">
        <v>725</v>
      </c>
      <c r="B5107" t="s">
        <v>330</v>
      </c>
      <c r="C5107" t="s">
        <v>250</v>
      </c>
      <c r="D5107" t="s">
        <v>252</v>
      </c>
      <c r="E5107" t="s">
        <v>270</v>
      </c>
      <c r="F5107" t="s">
        <v>67</v>
      </c>
      <c r="G5107" s="8" t="s">
        <v>404</v>
      </c>
      <c r="H5107" t="s">
        <v>68</v>
      </c>
      <c r="K5107" s="150">
        <v>0</v>
      </c>
      <c r="L5107" s="7">
        <v>10772268571</v>
      </c>
      <c r="M5107" t="s">
        <v>458</v>
      </c>
    </row>
    <row r="5108" spans="1:13" x14ac:dyDescent="0.25">
      <c r="A5108" t="s">
        <v>726</v>
      </c>
      <c r="B5108" t="s">
        <v>330</v>
      </c>
      <c r="C5108" t="s">
        <v>250</v>
      </c>
      <c r="D5108" t="s">
        <v>253</v>
      </c>
      <c r="E5108" t="s">
        <v>270</v>
      </c>
      <c r="F5108" t="s">
        <v>67</v>
      </c>
      <c r="G5108" s="8" t="s">
        <v>404</v>
      </c>
      <c r="H5108" t="s">
        <v>68</v>
      </c>
      <c r="K5108" s="150">
        <v>0</v>
      </c>
      <c r="L5108" s="7">
        <v>3480752374</v>
      </c>
      <c r="M5108" t="s">
        <v>458</v>
      </c>
    </row>
    <row r="5109" spans="1:13" x14ac:dyDescent="0.25">
      <c r="A5109" t="s">
        <v>727</v>
      </c>
      <c r="B5109" t="s">
        <v>330</v>
      </c>
      <c r="C5109" t="s">
        <v>250</v>
      </c>
      <c r="D5109" t="s">
        <v>254</v>
      </c>
      <c r="E5109" t="s">
        <v>270</v>
      </c>
      <c r="F5109" t="s">
        <v>67</v>
      </c>
      <c r="G5109" s="8" t="s">
        <v>404</v>
      </c>
      <c r="H5109" t="s">
        <v>68</v>
      </c>
      <c r="K5109" s="150">
        <v>0</v>
      </c>
      <c r="L5109" s="7">
        <v>13604302435</v>
      </c>
      <c r="M5109" t="s">
        <v>458</v>
      </c>
    </row>
    <row r="5110" spans="1:13" x14ac:dyDescent="0.25">
      <c r="A5110" t="s">
        <v>728</v>
      </c>
      <c r="B5110" t="s">
        <v>330</v>
      </c>
      <c r="C5110" t="s">
        <v>250</v>
      </c>
      <c r="D5110" t="s">
        <v>633</v>
      </c>
      <c r="E5110" t="s">
        <v>269</v>
      </c>
      <c r="F5110" t="s">
        <v>67</v>
      </c>
      <c r="G5110" s="8" t="s">
        <v>404</v>
      </c>
      <c r="H5110" t="s">
        <v>68</v>
      </c>
      <c r="K5110">
        <v>0</v>
      </c>
      <c r="L5110" s="7">
        <v>1140113184125</v>
      </c>
      <c r="M5110" t="s">
        <v>458</v>
      </c>
    </row>
    <row r="5111" spans="1:13" x14ac:dyDescent="0.25">
      <c r="A5111" t="s">
        <v>729</v>
      </c>
      <c r="B5111" t="s">
        <v>330</v>
      </c>
      <c r="C5111" t="s">
        <v>250</v>
      </c>
      <c r="D5111" t="s">
        <v>634</v>
      </c>
      <c r="E5111" t="s">
        <v>269</v>
      </c>
      <c r="F5111" t="s">
        <v>67</v>
      </c>
      <c r="G5111" s="8" t="s">
        <v>404</v>
      </c>
      <c r="H5111" t="s">
        <v>68</v>
      </c>
      <c r="K5111">
        <v>0</v>
      </c>
      <c r="L5111" s="7">
        <v>237174933919</v>
      </c>
      <c r="M5111" t="s">
        <v>458</v>
      </c>
    </row>
    <row r="5112" spans="1:13" x14ac:dyDescent="0.25">
      <c r="A5112" t="s">
        <v>730</v>
      </c>
      <c r="B5112" t="s">
        <v>330</v>
      </c>
      <c r="C5112" t="s">
        <v>250</v>
      </c>
      <c r="D5112" t="s">
        <v>599</v>
      </c>
      <c r="E5112" t="s">
        <v>270</v>
      </c>
      <c r="F5112" t="s">
        <v>67</v>
      </c>
      <c r="G5112" s="8" t="s">
        <v>404</v>
      </c>
      <c r="H5112" t="s">
        <v>68</v>
      </c>
      <c r="K5112">
        <v>0</v>
      </c>
      <c r="L5112" s="7">
        <v>49186447</v>
      </c>
      <c r="M5112" t="s">
        <v>458</v>
      </c>
    </row>
    <row r="5113" spans="1:13" x14ac:dyDescent="0.25">
      <c r="A5113" t="s">
        <v>731</v>
      </c>
      <c r="B5113" t="s">
        <v>483</v>
      </c>
      <c r="C5113" t="s">
        <v>255</v>
      </c>
      <c r="D5113" t="s">
        <v>205</v>
      </c>
      <c r="E5113" t="s">
        <v>270</v>
      </c>
      <c r="F5113" t="s">
        <v>67</v>
      </c>
      <c r="G5113" s="8" t="s">
        <v>404</v>
      </c>
      <c r="H5113" t="s">
        <v>68</v>
      </c>
      <c r="K5113">
        <v>0</v>
      </c>
      <c r="L5113" s="7">
        <v>6917962126</v>
      </c>
      <c r="M5113" t="s">
        <v>458</v>
      </c>
    </row>
    <row r="5114" spans="1:13" x14ac:dyDescent="0.25">
      <c r="A5114" t="s">
        <v>732</v>
      </c>
      <c r="B5114" t="s">
        <v>483</v>
      </c>
      <c r="C5114" t="s">
        <v>255</v>
      </c>
      <c r="D5114" t="s">
        <v>203</v>
      </c>
      <c r="E5114" t="s">
        <v>269</v>
      </c>
      <c r="F5114" t="s">
        <v>67</v>
      </c>
      <c r="G5114" s="8" t="s">
        <v>404</v>
      </c>
      <c r="H5114" t="s">
        <v>68</v>
      </c>
      <c r="K5114" s="150">
        <v>0</v>
      </c>
      <c r="L5114" s="7">
        <v>2428869723</v>
      </c>
      <c r="M5114" t="s">
        <v>458</v>
      </c>
    </row>
    <row r="5115" spans="1:13" x14ac:dyDescent="0.25">
      <c r="A5115" t="s">
        <v>733</v>
      </c>
      <c r="B5115" t="s">
        <v>636</v>
      </c>
      <c r="C5115" t="s">
        <v>635</v>
      </c>
      <c r="D5115" t="s">
        <v>304</v>
      </c>
      <c r="E5115" t="s">
        <v>270</v>
      </c>
      <c r="F5115" t="s">
        <v>67</v>
      </c>
      <c r="G5115" s="8" t="s">
        <v>404</v>
      </c>
      <c r="H5115" t="s">
        <v>68</v>
      </c>
      <c r="K5115">
        <v>0</v>
      </c>
      <c r="L5115" s="7">
        <v>4565783313</v>
      </c>
      <c r="M5115" t="s">
        <v>458</v>
      </c>
    </row>
    <row r="5116" spans="1:13" x14ac:dyDescent="0.25">
      <c r="A5116" t="s">
        <v>734</v>
      </c>
      <c r="B5116" t="s">
        <v>636</v>
      </c>
      <c r="C5116" t="s">
        <v>635</v>
      </c>
      <c r="D5116" t="s">
        <v>303</v>
      </c>
      <c r="E5116" t="s">
        <v>270</v>
      </c>
      <c r="F5116" t="s">
        <v>67</v>
      </c>
      <c r="G5116" s="8" t="s">
        <v>404</v>
      </c>
      <c r="H5116" t="s">
        <v>68</v>
      </c>
      <c r="K5116" s="150">
        <v>0</v>
      </c>
      <c r="L5116" s="7">
        <v>3476303006</v>
      </c>
      <c r="M5116" t="s">
        <v>458</v>
      </c>
    </row>
    <row r="5117" spans="1:13" x14ac:dyDescent="0.25">
      <c r="A5117" t="s">
        <v>735</v>
      </c>
      <c r="B5117" t="s">
        <v>636</v>
      </c>
      <c r="C5117" t="s">
        <v>635</v>
      </c>
      <c r="D5117" t="s">
        <v>302</v>
      </c>
      <c r="E5117" t="s">
        <v>270</v>
      </c>
      <c r="F5117" t="s">
        <v>67</v>
      </c>
      <c r="G5117" s="8" t="s">
        <v>404</v>
      </c>
      <c r="H5117" t="s">
        <v>68</v>
      </c>
      <c r="K5117">
        <v>0</v>
      </c>
      <c r="L5117" s="7">
        <v>2100767205</v>
      </c>
      <c r="M5117" t="s">
        <v>458</v>
      </c>
    </row>
    <row r="5118" spans="1:13" x14ac:dyDescent="0.25">
      <c r="A5118" t="s">
        <v>736</v>
      </c>
      <c r="B5118" t="s">
        <v>636</v>
      </c>
      <c r="C5118" t="s">
        <v>635</v>
      </c>
      <c r="D5118" t="s">
        <v>205</v>
      </c>
      <c r="E5118" t="s">
        <v>270</v>
      </c>
      <c r="F5118" t="s">
        <v>67</v>
      </c>
      <c r="G5118" s="8" t="s">
        <v>404</v>
      </c>
      <c r="H5118" t="s">
        <v>68</v>
      </c>
      <c r="K5118">
        <v>0</v>
      </c>
      <c r="L5118" s="7">
        <v>20886055390</v>
      </c>
      <c r="M5118" t="s">
        <v>458</v>
      </c>
    </row>
    <row r="5119" spans="1:13" x14ac:dyDescent="0.25">
      <c r="A5119" t="s">
        <v>737</v>
      </c>
      <c r="B5119" t="s">
        <v>636</v>
      </c>
      <c r="C5119" t="s">
        <v>635</v>
      </c>
      <c r="D5119" t="s">
        <v>203</v>
      </c>
      <c r="E5119" t="s">
        <v>269</v>
      </c>
      <c r="F5119" t="s">
        <v>67</v>
      </c>
      <c r="G5119" s="8" t="s">
        <v>404</v>
      </c>
      <c r="H5119" t="s">
        <v>68</v>
      </c>
      <c r="K5119" s="150">
        <v>0</v>
      </c>
      <c r="L5119" s="7">
        <v>1256491994424</v>
      </c>
      <c r="M5119" t="s">
        <v>458</v>
      </c>
    </row>
    <row r="5120" spans="1:13" x14ac:dyDescent="0.25">
      <c r="A5120" t="s">
        <v>738</v>
      </c>
      <c r="B5120" t="s">
        <v>484</v>
      </c>
      <c r="C5120" t="s">
        <v>256</v>
      </c>
      <c r="D5120" t="s">
        <v>208</v>
      </c>
      <c r="E5120" t="s">
        <v>270</v>
      </c>
      <c r="F5120" t="s">
        <v>67</v>
      </c>
      <c r="G5120" s="8" t="s">
        <v>404</v>
      </c>
      <c r="H5120" t="s">
        <v>68</v>
      </c>
      <c r="K5120" s="150">
        <v>0</v>
      </c>
      <c r="L5120" s="7">
        <v>429346911</v>
      </c>
      <c r="M5120" t="s">
        <v>458</v>
      </c>
    </row>
    <row r="5121" spans="1:13" x14ac:dyDescent="0.25">
      <c r="A5121" t="s">
        <v>739</v>
      </c>
      <c r="B5121" t="s">
        <v>484</v>
      </c>
      <c r="C5121" t="s">
        <v>256</v>
      </c>
      <c r="D5121" t="s">
        <v>209</v>
      </c>
      <c r="E5121" t="s">
        <v>270</v>
      </c>
      <c r="F5121" t="s">
        <v>67</v>
      </c>
      <c r="G5121" s="8" t="s">
        <v>404</v>
      </c>
      <c r="H5121" t="s">
        <v>68</v>
      </c>
      <c r="K5121">
        <v>0</v>
      </c>
      <c r="L5121" s="7">
        <v>630379359</v>
      </c>
      <c r="M5121" t="s">
        <v>458</v>
      </c>
    </row>
    <row r="5122" spans="1:13" x14ac:dyDescent="0.25">
      <c r="A5122" t="s">
        <v>740</v>
      </c>
      <c r="B5122" t="s">
        <v>484</v>
      </c>
      <c r="C5122" t="s">
        <v>256</v>
      </c>
      <c r="D5122" t="s">
        <v>203</v>
      </c>
      <c r="E5122" t="s">
        <v>269</v>
      </c>
      <c r="F5122" t="s">
        <v>67</v>
      </c>
      <c r="G5122" s="8" t="s">
        <v>404</v>
      </c>
      <c r="H5122" t="s">
        <v>68</v>
      </c>
      <c r="K5122" s="151">
        <v>0</v>
      </c>
      <c r="L5122" s="7">
        <v>88224453830</v>
      </c>
      <c r="M5122" t="s">
        <v>458</v>
      </c>
    </row>
    <row r="5123" spans="1:13" x14ac:dyDescent="0.25">
      <c r="A5123" t="s">
        <v>745</v>
      </c>
      <c r="B5123" t="s">
        <v>486</v>
      </c>
      <c r="C5123" t="s">
        <v>262</v>
      </c>
      <c r="D5123" t="s">
        <v>263</v>
      </c>
      <c r="E5123" t="s">
        <v>270</v>
      </c>
      <c r="F5123" t="s">
        <v>67</v>
      </c>
      <c r="G5123" s="8" t="s">
        <v>404</v>
      </c>
      <c r="H5123" t="s">
        <v>68</v>
      </c>
      <c r="K5123">
        <v>0</v>
      </c>
      <c r="L5123" s="7">
        <v>27282552000</v>
      </c>
      <c r="M5123" t="s">
        <v>458</v>
      </c>
    </row>
    <row r="5124" spans="1:13" x14ac:dyDescent="0.25">
      <c r="A5124" t="s">
        <v>746</v>
      </c>
      <c r="B5124" t="s">
        <v>486</v>
      </c>
      <c r="C5124" t="s">
        <v>262</v>
      </c>
      <c r="D5124" t="s">
        <v>264</v>
      </c>
      <c r="E5124" t="s">
        <v>270</v>
      </c>
      <c r="F5124" t="s">
        <v>67</v>
      </c>
      <c r="G5124" s="8" t="s">
        <v>404</v>
      </c>
      <c r="H5124" t="s">
        <v>68</v>
      </c>
      <c r="K5124">
        <v>0</v>
      </c>
      <c r="L5124" s="7">
        <v>5427913000</v>
      </c>
      <c r="M5124" t="s">
        <v>458</v>
      </c>
    </row>
    <row r="5125" spans="1:13" x14ac:dyDescent="0.25">
      <c r="A5125" t="s">
        <v>747</v>
      </c>
      <c r="B5125" t="s">
        <v>486</v>
      </c>
      <c r="C5125" t="s">
        <v>262</v>
      </c>
      <c r="D5125" t="s">
        <v>265</v>
      </c>
      <c r="E5125" t="s">
        <v>270</v>
      </c>
      <c r="F5125" t="s">
        <v>67</v>
      </c>
      <c r="G5125" s="8" t="s">
        <v>404</v>
      </c>
      <c r="H5125" t="s">
        <v>68</v>
      </c>
      <c r="K5125">
        <v>0</v>
      </c>
      <c r="L5125" s="7">
        <v>950652000</v>
      </c>
      <c r="M5125" t="s">
        <v>458</v>
      </c>
    </row>
    <row r="5126" spans="1:13" x14ac:dyDescent="0.25">
      <c r="A5126" t="s">
        <v>748</v>
      </c>
      <c r="B5126" t="s">
        <v>486</v>
      </c>
      <c r="C5126" t="s">
        <v>262</v>
      </c>
      <c r="D5126" t="s">
        <v>203</v>
      </c>
      <c r="E5126" t="s">
        <v>269</v>
      </c>
      <c r="F5126" t="s">
        <v>67</v>
      </c>
      <c r="G5126" s="8" t="s">
        <v>404</v>
      </c>
      <c r="H5126" t="s">
        <v>68</v>
      </c>
      <c r="K5126">
        <v>0</v>
      </c>
      <c r="L5126" s="7">
        <v>134097058000</v>
      </c>
      <c r="M5126" t="s">
        <v>458</v>
      </c>
    </row>
    <row r="5127" spans="1:13" x14ac:dyDescent="0.25">
      <c r="A5127" t="s">
        <v>749</v>
      </c>
      <c r="B5127" t="s">
        <v>332</v>
      </c>
      <c r="C5127" t="s">
        <v>266</v>
      </c>
      <c r="D5127" t="s">
        <v>267</v>
      </c>
      <c r="E5127" t="s">
        <v>270</v>
      </c>
      <c r="F5127" t="s">
        <v>67</v>
      </c>
      <c r="G5127" s="8" t="s">
        <v>404</v>
      </c>
      <c r="H5127" t="s">
        <v>68</v>
      </c>
      <c r="K5127" s="180">
        <v>0</v>
      </c>
      <c r="L5127" s="7">
        <v>2421364394</v>
      </c>
      <c r="M5127" t="s">
        <v>458</v>
      </c>
    </row>
    <row r="5128" spans="1:13" x14ac:dyDescent="0.25">
      <c r="A5128" t="s">
        <v>750</v>
      </c>
      <c r="B5128" t="s">
        <v>332</v>
      </c>
      <c r="C5128" t="s">
        <v>266</v>
      </c>
      <c r="D5128" t="s">
        <v>590</v>
      </c>
      <c r="E5128" t="s">
        <v>270</v>
      </c>
      <c r="F5128" t="s">
        <v>67</v>
      </c>
      <c r="G5128" s="8" t="s">
        <v>404</v>
      </c>
      <c r="H5128" t="s">
        <v>68</v>
      </c>
      <c r="K5128" s="180">
        <v>0</v>
      </c>
      <c r="L5128" s="7">
        <v>1946905414</v>
      </c>
      <c r="M5128" t="s">
        <v>458</v>
      </c>
    </row>
    <row r="5129" spans="1:13" x14ac:dyDescent="0.25">
      <c r="A5129" t="s">
        <v>751</v>
      </c>
      <c r="B5129" t="s">
        <v>332</v>
      </c>
      <c r="C5129" t="s">
        <v>266</v>
      </c>
      <c r="D5129" t="s">
        <v>582</v>
      </c>
      <c r="E5129" t="s">
        <v>270</v>
      </c>
      <c r="F5129" t="s">
        <v>67</v>
      </c>
      <c r="G5129" s="8" t="s">
        <v>404</v>
      </c>
      <c r="H5129" t="s">
        <v>68</v>
      </c>
      <c r="K5129" s="180">
        <v>0</v>
      </c>
      <c r="L5129" s="7">
        <v>102527329</v>
      </c>
      <c r="M5129" t="s">
        <v>458</v>
      </c>
    </row>
    <row r="5130" spans="1:13" x14ac:dyDescent="0.25">
      <c r="A5130" t="s">
        <v>752</v>
      </c>
      <c r="B5130" t="s">
        <v>332</v>
      </c>
      <c r="C5130" t="s">
        <v>266</v>
      </c>
      <c r="D5130" t="s">
        <v>203</v>
      </c>
      <c r="E5130" t="s">
        <v>269</v>
      </c>
      <c r="F5130" t="s">
        <v>67</v>
      </c>
      <c r="G5130" s="8" t="s">
        <v>404</v>
      </c>
      <c r="H5130" t="s">
        <v>68</v>
      </c>
      <c r="K5130" s="180">
        <v>0</v>
      </c>
      <c r="L5130" s="7">
        <v>260926476812</v>
      </c>
      <c r="M5130" t="s">
        <v>458</v>
      </c>
    </row>
    <row r="5131" spans="1:13" x14ac:dyDescent="0.25">
      <c r="A5131" t="s">
        <v>753</v>
      </c>
      <c r="B5131" t="s">
        <v>487</v>
      </c>
      <c r="C5131" t="s">
        <v>207</v>
      </c>
      <c r="D5131" t="s">
        <v>208</v>
      </c>
      <c r="E5131" t="s">
        <v>270</v>
      </c>
      <c r="F5131" t="s">
        <v>67</v>
      </c>
      <c r="G5131" s="8" t="s">
        <v>404</v>
      </c>
      <c r="H5131" t="s">
        <v>68</v>
      </c>
      <c r="K5131" s="180">
        <v>0</v>
      </c>
      <c r="L5131" s="7">
        <v>2389556713</v>
      </c>
      <c r="M5131" t="s">
        <v>458</v>
      </c>
    </row>
    <row r="5132" spans="1:13" x14ac:dyDescent="0.25">
      <c r="A5132" t="s">
        <v>754</v>
      </c>
      <c r="B5132" t="s">
        <v>487</v>
      </c>
      <c r="C5132" t="s">
        <v>207</v>
      </c>
      <c r="D5132" t="s">
        <v>209</v>
      </c>
      <c r="E5132" t="s">
        <v>270</v>
      </c>
      <c r="F5132" t="s">
        <v>67</v>
      </c>
      <c r="G5132" s="8" t="s">
        <v>404</v>
      </c>
      <c r="H5132" t="s">
        <v>68</v>
      </c>
      <c r="K5132">
        <v>0</v>
      </c>
      <c r="L5132" s="7">
        <v>5701620841</v>
      </c>
      <c r="M5132" t="s">
        <v>458</v>
      </c>
    </row>
    <row r="5133" spans="1:13" x14ac:dyDescent="0.25">
      <c r="A5133" t="s">
        <v>755</v>
      </c>
      <c r="B5133" t="s">
        <v>487</v>
      </c>
      <c r="C5133" t="s">
        <v>207</v>
      </c>
      <c r="D5133" t="s">
        <v>210</v>
      </c>
      <c r="E5133" t="s">
        <v>270</v>
      </c>
      <c r="F5133" t="s">
        <v>67</v>
      </c>
      <c r="G5133" s="8" t="s">
        <v>404</v>
      </c>
      <c r="H5133" t="s">
        <v>68</v>
      </c>
      <c r="K5133">
        <v>0</v>
      </c>
      <c r="L5133" s="7">
        <v>326696832</v>
      </c>
      <c r="M5133" t="s">
        <v>458</v>
      </c>
    </row>
    <row r="5134" spans="1:13" x14ac:dyDescent="0.25">
      <c r="A5134" t="s">
        <v>756</v>
      </c>
      <c r="B5134" t="s">
        <v>487</v>
      </c>
      <c r="C5134" t="s">
        <v>207</v>
      </c>
      <c r="D5134" t="s">
        <v>211</v>
      </c>
      <c r="E5134" t="s">
        <v>269</v>
      </c>
      <c r="F5134" t="s">
        <v>67</v>
      </c>
      <c r="G5134" s="8" t="s">
        <v>404</v>
      </c>
      <c r="H5134" t="s">
        <v>68</v>
      </c>
      <c r="K5134" s="180">
        <v>0</v>
      </c>
      <c r="L5134" s="7">
        <v>370042694916</v>
      </c>
      <c r="M5134" t="s">
        <v>458</v>
      </c>
    </row>
    <row r="5135" spans="1:13" x14ac:dyDescent="0.25">
      <c r="A5135" t="s">
        <v>757</v>
      </c>
      <c r="B5135" t="s">
        <v>487</v>
      </c>
      <c r="C5135" t="s">
        <v>207</v>
      </c>
      <c r="D5135" t="s">
        <v>385</v>
      </c>
      <c r="E5135" t="s">
        <v>270</v>
      </c>
      <c r="F5135" t="s">
        <v>67</v>
      </c>
      <c r="G5135" s="8" t="s">
        <v>404</v>
      </c>
      <c r="H5135" t="s">
        <v>68</v>
      </c>
      <c r="K5135" s="180">
        <v>0</v>
      </c>
      <c r="L5135" s="7">
        <v>777116048</v>
      </c>
      <c r="M5135" t="s">
        <v>458</v>
      </c>
    </row>
    <row r="5136" spans="1:13" x14ac:dyDescent="0.25">
      <c r="A5136" t="s">
        <v>659</v>
      </c>
      <c r="B5136" t="s">
        <v>468</v>
      </c>
      <c r="C5136" t="s">
        <v>0</v>
      </c>
      <c r="D5136" t="s">
        <v>200</v>
      </c>
      <c r="E5136" t="s">
        <v>270</v>
      </c>
      <c r="F5136" t="s">
        <v>69</v>
      </c>
      <c r="G5136" s="8" t="s">
        <v>397</v>
      </c>
      <c r="H5136" t="s">
        <v>15</v>
      </c>
      <c r="K5136" s="180">
        <v>0</v>
      </c>
      <c r="L5136" s="7">
        <v>50185283716</v>
      </c>
      <c r="M5136" t="s">
        <v>458</v>
      </c>
    </row>
    <row r="5137" spans="1:13" x14ac:dyDescent="0.25">
      <c r="A5137" t="s">
        <v>660</v>
      </c>
      <c r="B5137" t="s">
        <v>468</v>
      </c>
      <c r="C5137" t="s">
        <v>0</v>
      </c>
      <c r="D5137" t="s">
        <v>201</v>
      </c>
      <c r="E5137" t="s">
        <v>270</v>
      </c>
      <c r="F5137" t="s">
        <v>69</v>
      </c>
      <c r="G5137" s="8" t="s">
        <v>397</v>
      </c>
      <c r="H5137" t="s">
        <v>15</v>
      </c>
      <c r="K5137" s="180">
        <v>0</v>
      </c>
      <c r="L5137" s="7">
        <v>89599596613</v>
      </c>
      <c r="M5137" t="s">
        <v>458</v>
      </c>
    </row>
    <row r="5138" spans="1:13" x14ac:dyDescent="0.25">
      <c r="A5138" t="s">
        <v>661</v>
      </c>
      <c r="B5138" t="s">
        <v>468</v>
      </c>
      <c r="C5138" t="s">
        <v>0</v>
      </c>
      <c r="D5138" t="s">
        <v>202</v>
      </c>
      <c r="E5138" t="s">
        <v>270</v>
      </c>
      <c r="F5138" t="s">
        <v>69</v>
      </c>
      <c r="G5138" s="8" t="s">
        <v>397</v>
      </c>
      <c r="H5138" t="s">
        <v>15</v>
      </c>
      <c r="K5138">
        <v>0</v>
      </c>
      <c r="L5138" s="7">
        <v>44497385600</v>
      </c>
      <c r="M5138" t="s">
        <v>458</v>
      </c>
    </row>
    <row r="5139" spans="1:13" x14ac:dyDescent="0.25">
      <c r="A5139" t="s">
        <v>662</v>
      </c>
      <c r="B5139" t="s">
        <v>468</v>
      </c>
      <c r="C5139" t="s">
        <v>0</v>
      </c>
      <c r="D5139" t="s">
        <v>308</v>
      </c>
      <c r="E5139" t="s">
        <v>270</v>
      </c>
      <c r="F5139" t="s">
        <v>69</v>
      </c>
      <c r="G5139" s="8" t="s">
        <v>397</v>
      </c>
      <c r="H5139" t="s">
        <v>15</v>
      </c>
      <c r="K5139">
        <v>0</v>
      </c>
      <c r="L5139" s="7">
        <v>891110221</v>
      </c>
      <c r="M5139" t="s">
        <v>458</v>
      </c>
    </row>
    <row r="5140" spans="1:13" x14ac:dyDescent="0.25">
      <c r="A5140" t="s">
        <v>758</v>
      </c>
      <c r="B5140" t="s">
        <v>468</v>
      </c>
      <c r="C5140" t="s">
        <v>0</v>
      </c>
      <c r="D5140" t="s">
        <v>1</v>
      </c>
      <c r="E5140" t="s">
        <v>270</v>
      </c>
      <c r="F5140" t="s">
        <v>69</v>
      </c>
      <c r="G5140" s="8" t="s">
        <v>397</v>
      </c>
      <c r="H5140" t="s">
        <v>15</v>
      </c>
      <c r="K5140" s="150">
        <v>0</v>
      </c>
      <c r="L5140" s="7">
        <v>33596222776</v>
      </c>
      <c r="M5140" t="s">
        <v>458</v>
      </c>
    </row>
    <row r="5141" spans="1:13" x14ac:dyDescent="0.25">
      <c r="A5141" t="s">
        <v>663</v>
      </c>
      <c r="B5141" t="s">
        <v>468</v>
      </c>
      <c r="C5141" t="s">
        <v>0</v>
      </c>
      <c r="D5141" t="s">
        <v>198</v>
      </c>
      <c r="E5141" t="s">
        <v>270</v>
      </c>
      <c r="F5141" t="s">
        <v>69</v>
      </c>
      <c r="G5141" s="8" t="s">
        <v>397</v>
      </c>
      <c r="H5141" t="s">
        <v>15</v>
      </c>
      <c r="K5141" s="150">
        <v>0</v>
      </c>
      <c r="L5141" s="7">
        <v>1360016630</v>
      </c>
      <c r="M5141" t="s">
        <v>458</v>
      </c>
    </row>
    <row r="5142" spans="1:13" x14ac:dyDescent="0.25">
      <c r="A5142" t="s">
        <v>664</v>
      </c>
      <c r="B5142" t="s">
        <v>468</v>
      </c>
      <c r="C5142" t="s">
        <v>0</v>
      </c>
      <c r="D5142" t="s">
        <v>199</v>
      </c>
      <c r="E5142" t="s">
        <v>269</v>
      </c>
      <c r="F5142" t="s">
        <v>69</v>
      </c>
      <c r="G5142" s="8" t="s">
        <v>397</v>
      </c>
      <c r="H5142" t="s">
        <v>15</v>
      </c>
      <c r="K5142">
        <v>0</v>
      </c>
      <c r="L5142" s="7">
        <v>195045422077</v>
      </c>
      <c r="M5142" t="s">
        <v>458</v>
      </c>
    </row>
    <row r="5143" spans="1:13" x14ac:dyDescent="0.25">
      <c r="A5143" t="s">
        <v>665</v>
      </c>
      <c r="B5143" t="s">
        <v>469</v>
      </c>
      <c r="C5143" t="s">
        <v>212</v>
      </c>
      <c r="D5143" t="s">
        <v>213</v>
      </c>
      <c r="E5143" t="s">
        <v>270</v>
      </c>
      <c r="F5143" t="s">
        <v>69</v>
      </c>
      <c r="G5143" s="8" t="s">
        <v>397</v>
      </c>
      <c r="H5143" t="s">
        <v>15</v>
      </c>
      <c r="K5143" s="150">
        <v>0</v>
      </c>
      <c r="L5143" s="7">
        <v>1209774000</v>
      </c>
      <c r="M5143" t="s">
        <v>458</v>
      </c>
    </row>
    <row r="5144" spans="1:13" x14ac:dyDescent="0.25">
      <c r="A5144" t="s">
        <v>666</v>
      </c>
      <c r="B5144" t="s">
        <v>469</v>
      </c>
      <c r="C5144" t="s">
        <v>212</v>
      </c>
      <c r="D5144" t="s">
        <v>214</v>
      </c>
      <c r="E5144" t="s">
        <v>270</v>
      </c>
      <c r="F5144" t="s">
        <v>69</v>
      </c>
      <c r="G5144" s="8" t="s">
        <v>397</v>
      </c>
      <c r="H5144" t="s">
        <v>15</v>
      </c>
      <c r="K5144">
        <v>0</v>
      </c>
      <c r="L5144" s="7">
        <v>10185099000</v>
      </c>
      <c r="M5144" t="s">
        <v>458</v>
      </c>
    </row>
    <row r="5145" spans="1:13" x14ac:dyDescent="0.25">
      <c r="A5145" t="s">
        <v>667</v>
      </c>
      <c r="B5145" t="s">
        <v>469</v>
      </c>
      <c r="C5145" t="s">
        <v>212</v>
      </c>
      <c r="D5145" t="s">
        <v>370</v>
      </c>
      <c r="E5145" t="s">
        <v>270</v>
      </c>
      <c r="F5145" t="s">
        <v>69</v>
      </c>
      <c r="G5145" s="8" t="s">
        <v>397</v>
      </c>
      <c r="H5145" t="s">
        <v>15</v>
      </c>
      <c r="K5145">
        <v>0</v>
      </c>
      <c r="L5145" s="7">
        <v>7250762000</v>
      </c>
      <c r="M5145" t="s">
        <v>458</v>
      </c>
    </row>
    <row r="5146" spans="1:13" x14ac:dyDescent="0.25">
      <c r="A5146" t="s">
        <v>668</v>
      </c>
      <c r="B5146" t="s">
        <v>469</v>
      </c>
      <c r="C5146" t="s">
        <v>212</v>
      </c>
      <c r="D5146" t="s">
        <v>365</v>
      </c>
      <c r="E5146" t="s">
        <v>270</v>
      </c>
      <c r="F5146" t="s">
        <v>69</v>
      </c>
      <c r="G5146" s="8" t="s">
        <v>397</v>
      </c>
      <c r="H5146" t="s">
        <v>15</v>
      </c>
      <c r="K5146">
        <v>0</v>
      </c>
      <c r="L5146" s="7">
        <v>22153880000</v>
      </c>
      <c r="M5146" t="s">
        <v>458</v>
      </c>
    </row>
    <row r="5147" spans="1:13" x14ac:dyDescent="0.25">
      <c r="A5147" t="s">
        <v>669</v>
      </c>
      <c r="B5147" t="s">
        <v>469</v>
      </c>
      <c r="C5147" t="s">
        <v>212</v>
      </c>
      <c r="D5147" t="s">
        <v>364</v>
      </c>
      <c r="E5147" t="s">
        <v>270</v>
      </c>
      <c r="F5147" t="s">
        <v>69</v>
      </c>
      <c r="G5147" s="8" t="s">
        <v>397</v>
      </c>
      <c r="H5147" t="s">
        <v>15</v>
      </c>
      <c r="K5147">
        <v>0</v>
      </c>
      <c r="L5147" s="7">
        <v>31842258000</v>
      </c>
      <c r="M5147" t="s">
        <v>458</v>
      </c>
    </row>
    <row r="5148" spans="1:13" x14ac:dyDescent="0.25">
      <c r="A5148" t="s">
        <v>670</v>
      </c>
      <c r="B5148" t="s">
        <v>469</v>
      </c>
      <c r="C5148" t="s">
        <v>212</v>
      </c>
      <c r="D5148" t="s">
        <v>573</v>
      </c>
      <c r="E5148" t="s">
        <v>270</v>
      </c>
      <c r="F5148" t="s">
        <v>69</v>
      </c>
      <c r="G5148" s="8" t="s">
        <v>397</v>
      </c>
      <c r="H5148" t="s">
        <v>15</v>
      </c>
      <c r="K5148">
        <v>0</v>
      </c>
      <c r="L5148" s="7">
        <v>16763779000</v>
      </c>
      <c r="M5148" t="s">
        <v>458</v>
      </c>
    </row>
    <row r="5149" spans="1:13" x14ac:dyDescent="0.25">
      <c r="A5149" t="s">
        <v>671</v>
      </c>
      <c r="B5149" t="s">
        <v>469</v>
      </c>
      <c r="C5149" t="s">
        <v>212</v>
      </c>
      <c r="D5149" t="s">
        <v>362</v>
      </c>
      <c r="E5149" t="s">
        <v>270</v>
      </c>
      <c r="F5149" t="s">
        <v>69</v>
      </c>
      <c r="G5149" s="8" t="s">
        <v>397</v>
      </c>
      <c r="H5149" t="s">
        <v>15</v>
      </c>
      <c r="K5149">
        <v>0</v>
      </c>
      <c r="L5149" s="7">
        <v>58491556000</v>
      </c>
      <c r="M5149" t="s">
        <v>458</v>
      </c>
    </row>
    <row r="5150" spans="1:13" x14ac:dyDescent="0.25">
      <c r="A5150" t="s">
        <v>672</v>
      </c>
      <c r="B5150" t="s">
        <v>470</v>
      </c>
      <c r="C5150" t="s">
        <v>292</v>
      </c>
      <c r="D5150" t="s">
        <v>307</v>
      </c>
      <c r="E5150" t="s">
        <v>270</v>
      </c>
      <c r="F5150" t="s">
        <v>69</v>
      </c>
      <c r="G5150" s="8" t="s">
        <v>397</v>
      </c>
      <c r="H5150" t="s">
        <v>15</v>
      </c>
      <c r="K5150">
        <v>0</v>
      </c>
      <c r="L5150" s="7">
        <v>9764336905</v>
      </c>
      <c r="M5150" t="s">
        <v>458</v>
      </c>
    </row>
    <row r="5151" spans="1:13" x14ac:dyDescent="0.25">
      <c r="A5151" t="s">
        <v>673</v>
      </c>
      <c r="B5151" t="s">
        <v>470</v>
      </c>
      <c r="C5151" t="s">
        <v>292</v>
      </c>
      <c r="D5151" t="s">
        <v>206</v>
      </c>
      <c r="E5151" t="s">
        <v>270</v>
      </c>
      <c r="F5151" t="s">
        <v>69</v>
      </c>
      <c r="G5151" s="8" t="s">
        <v>397</v>
      </c>
      <c r="H5151" t="s">
        <v>15</v>
      </c>
      <c r="K5151">
        <v>0</v>
      </c>
      <c r="L5151" s="7">
        <v>5411649516</v>
      </c>
      <c r="M5151" t="s">
        <v>458</v>
      </c>
    </row>
    <row r="5152" spans="1:13" x14ac:dyDescent="0.25">
      <c r="A5152" t="s">
        <v>674</v>
      </c>
      <c r="B5152" t="s">
        <v>470</v>
      </c>
      <c r="C5152" t="s">
        <v>292</v>
      </c>
      <c r="D5152" t="s">
        <v>203</v>
      </c>
      <c r="E5152" t="s">
        <v>269</v>
      </c>
      <c r="F5152" t="s">
        <v>69</v>
      </c>
      <c r="G5152" s="8" t="s">
        <v>397</v>
      </c>
      <c r="H5152" t="s">
        <v>15</v>
      </c>
      <c r="K5152">
        <v>0</v>
      </c>
      <c r="L5152" s="7">
        <v>599483569520</v>
      </c>
      <c r="M5152" t="s">
        <v>458</v>
      </c>
    </row>
    <row r="5153" spans="1:13" x14ac:dyDescent="0.25">
      <c r="A5153" t="s">
        <v>675</v>
      </c>
      <c r="B5153" t="s">
        <v>470</v>
      </c>
      <c r="C5153" t="s">
        <v>292</v>
      </c>
      <c r="D5153" t="s">
        <v>306</v>
      </c>
      <c r="E5153" t="s">
        <v>270</v>
      </c>
      <c r="F5153" t="s">
        <v>69</v>
      </c>
      <c r="G5153" s="8" t="s">
        <v>397</v>
      </c>
      <c r="H5153" t="s">
        <v>15</v>
      </c>
      <c r="K5153">
        <v>0</v>
      </c>
      <c r="L5153" s="7">
        <v>9122399685</v>
      </c>
      <c r="M5153" t="s">
        <v>458</v>
      </c>
    </row>
    <row r="5154" spans="1:13" x14ac:dyDescent="0.25">
      <c r="A5154" t="s">
        <v>676</v>
      </c>
      <c r="B5154" t="s">
        <v>331</v>
      </c>
      <c r="C5154" t="s">
        <v>215</v>
      </c>
      <c r="D5154" t="s">
        <v>251</v>
      </c>
      <c r="E5154" t="s">
        <v>269</v>
      </c>
      <c r="F5154" t="s">
        <v>69</v>
      </c>
      <c r="G5154" s="8" t="s">
        <v>397</v>
      </c>
      <c r="H5154" t="s">
        <v>15</v>
      </c>
      <c r="K5154">
        <v>0</v>
      </c>
      <c r="L5154" s="7">
        <v>310261377494</v>
      </c>
      <c r="M5154" t="s">
        <v>458</v>
      </c>
    </row>
    <row r="5155" spans="1:13" x14ac:dyDescent="0.25">
      <c r="A5155" t="s">
        <v>677</v>
      </c>
      <c r="B5155" t="s">
        <v>331</v>
      </c>
      <c r="C5155" t="s">
        <v>215</v>
      </c>
      <c r="D5155" t="s">
        <v>216</v>
      </c>
      <c r="E5155" t="s">
        <v>269</v>
      </c>
      <c r="F5155" t="s">
        <v>69</v>
      </c>
      <c r="G5155" s="8" t="s">
        <v>397</v>
      </c>
      <c r="H5155" t="s">
        <v>15</v>
      </c>
      <c r="K5155">
        <v>0</v>
      </c>
      <c r="L5155" s="7">
        <v>15226914126</v>
      </c>
      <c r="M5155" t="s">
        <v>458</v>
      </c>
    </row>
    <row r="5156" spans="1:13" x14ac:dyDescent="0.25">
      <c r="A5156" t="s">
        <v>678</v>
      </c>
      <c r="B5156" t="s">
        <v>331</v>
      </c>
      <c r="C5156" t="s">
        <v>215</v>
      </c>
      <c r="D5156" t="s">
        <v>217</v>
      </c>
      <c r="E5156" t="s">
        <v>269</v>
      </c>
      <c r="F5156" t="s">
        <v>69</v>
      </c>
      <c r="G5156" s="8" t="s">
        <v>397</v>
      </c>
      <c r="H5156" t="s">
        <v>15</v>
      </c>
      <c r="K5156">
        <v>0</v>
      </c>
      <c r="L5156" s="7">
        <v>67671087956</v>
      </c>
      <c r="M5156" t="s">
        <v>458</v>
      </c>
    </row>
    <row r="5157" spans="1:13" x14ac:dyDescent="0.25">
      <c r="A5157" t="s">
        <v>679</v>
      </c>
      <c r="B5157" t="s">
        <v>333</v>
      </c>
      <c r="C5157" t="s">
        <v>533</v>
      </c>
      <c r="D5157" t="s">
        <v>203</v>
      </c>
      <c r="E5157" t="s">
        <v>269</v>
      </c>
      <c r="F5157" t="s">
        <v>69</v>
      </c>
      <c r="G5157" s="8" t="s">
        <v>397</v>
      </c>
      <c r="H5157" t="s">
        <v>15</v>
      </c>
      <c r="K5157">
        <v>0</v>
      </c>
      <c r="L5157" s="7">
        <v>60695593000</v>
      </c>
      <c r="M5157" t="s">
        <v>458</v>
      </c>
    </row>
    <row r="5158" spans="1:13" x14ac:dyDescent="0.25">
      <c r="A5158" t="s">
        <v>680</v>
      </c>
      <c r="B5158" t="s">
        <v>471</v>
      </c>
      <c r="C5158" t="s">
        <v>219</v>
      </c>
      <c r="D5158" t="s">
        <v>203</v>
      </c>
      <c r="E5158" t="s">
        <v>269</v>
      </c>
      <c r="F5158" t="s">
        <v>69</v>
      </c>
      <c r="G5158" s="8" t="s">
        <v>397</v>
      </c>
      <c r="H5158" t="s">
        <v>15</v>
      </c>
      <c r="K5158">
        <v>0</v>
      </c>
      <c r="L5158" s="7">
        <v>278736778404</v>
      </c>
      <c r="M5158" t="s">
        <v>458</v>
      </c>
    </row>
    <row r="5159" spans="1:13" x14ac:dyDescent="0.25">
      <c r="A5159" t="s">
        <v>681</v>
      </c>
      <c r="B5159" t="s">
        <v>471</v>
      </c>
      <c r="C5159" t="s">
        <v>219</v>
      </c>
      <c r="D5159" t="s">
        <v>457</v>
      </c>
      <c r="E5159" t="s">
        <v>270</v>
      </c>
      <c r="F5159" t="s">
        <v>69</v>
      </c>
      <c r="G5159" s="8" t="s">
        <v>397</v>
      </c>
      <c r="H5159" t="s">
        <v>15</v>
      </c>
      <c r="K5159">
        <v>0</v>
      </c>
      <c r="L5159" s="7">
        <v>150706287</v>
      </c>
      <c r="M5159" t="s">
        <v>458</v>
      </c>
    </row>
    <row r="5160" spans="1:13" x14ac:dyDescent="0.25">
      <c r="A5160" t="s">
        <v>682</v>
      </c>
      <c r="B5160" t="s">
        <v>471</v>
      </c>
      <c r="C5160" t="s">
        <v>219</v>
      </c>
      <c r="D5160" t="s">
        <v>381</v>
      </c>
      <c r="E5160" t="s">
        <v>270</v>
      </c>
      <c r="F5160" t="s">
        <v>69</v>
      </c>
      <c r="G5160" s="8" t="s">
        <v>397</v>
      </c>
      <c r="H5160" t="s">
        <v>15</v>
      </c>
      <c r="K5160">
        <v>0</v>
      </c>
      <c r="L5160" s="7">
        <v>1331924172</v>
      </c>
      <c r="M5160" t="s">
        <v>458</v>
      </c>
    </row>
    <row r="5161" spans="1:13" x14ac:dyDescent="0.25">
      <c r="A5161" t="s">
        <v>683</v>
      </c>
      <c r="B5161" t="s">
        <v>472</v>
      </c>
      <c r="C5161" t="s">
        <v>220</v>
      </c>
      <c r="D5161" t="s">
        <v>221</v>
      </c>
      <c r="E5161" t="s">
        <v>270</v>
      </c>
      <c r="F5161" t="s">
        <v>69</v>
      </c>
      <c r="G5161" s="8" t="s">
        <v>397</v>
      </c>
      <c r="H5161" t="s">
        <v>15</v>
      </c>
      <c r="K5161">
        <v>0</v>
      </c>
      <c r="L5161" s="7">
        <v>210379447000</v>
      </c>
      <c r="M5161" t="s">
        <v>458</v>
      </c>
    </row>
    <row r="5162" spans="1:13" x14ac:dyDescent="0.25">
      <c r="A5162" t="s">
        <v>684</v>
      </c>
      <c r="B5162" t="s">
        <v>472</v>
      </c>
      <c r="C5162" t="s">
        <v>220</v>
      </c>
      <c r="D5162" t="s">
        <v>222</v>
      </c>
      <c r="E5162" t="s">
        <v>270</v>
      </c>
      <c r="F5162" t="s">
        <v>69</v>
      </c>
      <c r="G5162" s="8" t="s">
        <v>397</v>
      </c>
      <c r="H5162" t="s">
        <v>15</v>
      </c>
      <c r="K5162">
        <v>0</v>
      </c>
      <c r="L5162" s="7">
        <v>35195197000</v>
      </c>
      <c r="M5162" t="s">
        <v>458</v>
      </c>
    </row>
    <row r="5163" spans="1:13" x14ac:dyDescent="0.25">
      <c r="A5163" t="s">
        <v>685</v>
      </c>
      <c r="B5163" t="s">
        <v>472</v>
      </c>
      <c r="C5163" t="s">
        <v>220</v>
      </c>
      <c r="D5163" t="s">
        <v>223</v>
      </c>
      <c r="E5163" t="s">
        <v>270</v>
      </c>
      <c r="F5163" t="s">
        <v>69</v>
      </c>
      <c r="G5163" s="8" t="s">
        <v>397</v>
      </c>
      <c r="H5163" t="s">
        <v>15</v>
      </c>
      <c r="K5163">
        <v>0</v>
      </c>
      <c r="L5163" s="7">
        <v>54187851000</v>
      </c>
      <c r="M5163" t="s">
        <v>458</v>
      </c>
    </row>
    <row r="5164" spans="1:13" x14ac:dyDescent="0.25">
      <c r="A5164" t="s">
        <v>686</v>
      </c>
      <c r="B5164" t="s">
        <v>472</v>
      </c>
      <c r="C5164" t="s">
        <v>220</v>
      </c>
      <c r="D5164" t="s">
        <v>224</v>
      </c>
      <c r="E5164" t="s">
        <v>270</v>
      </c>
      <c r="F5164" t="s">
        <v>69</v>
      </c>
      <c r="G5164" s="8" t="s">
        <v>397</v>
      </c>
      <c r="H5164" t="s">
        <v>15</v>
      </c>
      <c r="K5164">
        <v>0</v>
      </c>
      <c r="L5164" s="7">
        <v>3835522000</v>
      </c>
      <c r="M5164" t="s">
        <v>458</v>
      </c>
    </row>
    <row r="5165" spans="1:13" x14ac:dyDescent="0.25">
      <c r="A5165" t="s">
        <v>687</v>
      </c>
      <c r="B5165" t="s">
        <v>472</v>
      </c>
      <c r="C5165" t="s">
        <v>220</v>
      </c>
      <c r="D5165" t="s">
        <v>305</v>
      </c>
      <c r="E5165" t="s">
        <v>270</v>
      </c>
      <c r="F5165" t="s">
        <v>69</v>
      </c>
      <c r="G5165" s="8" t="s">
        <v>397</v>
      </c>
      <c r="H5165" t="s">
        <v>15</v>
      </c>
      <c r="K5165">
        <v>100</v>
      </c>
      <c r="L5165" s="7">
        <v>0</v>
      </c>
      <c r="M5165" t="s">
        <v>458</v>
      </c>
    </row>
    <row r="5166" spans="1:13" x14ac:dyDescent="0.25">
      <c r="A5166" t="s">
        <v>688</v>
      </c>
      <c r="B5166" t="s">
        <v>472</v>
      </c>
      <c r="C5166" t="s">
        <v>220</v>
      </c>
      <c r="D5166" t="s">
        <v>203</v>
      </c>
      <c r="E5166" t="s">
        <v>269</v>
      </c>
      <c r="F5166" t="s">
        <v>69</v>
      </c>
      <c r="G5166" s="8" t="s">
        <v>397</v>
      </c>
      <c r="H5166" t="s">
        <v>15</v>
      </c>
      <c r="K5166">
        <v>0</v>
      </c>
      <c r="L5166" s="7">
        <v>150910896000</v>
      </c>
      <c r="M5166" t="s">
        <v>458</v>
      </c>
    </row>
    <row r="5167" spans="1:13" x14ac:dyDescent="0.25">
      <c r="A5167" t="s">
        <v>689</v>
      </c>
      <c r="B5167" t="s">
        <v>473</v>
      </c>
      <c r="C5167" t="s">
        <v>225</v>
      </c>
      <c r="D5167" t="s">
        <v>366</v>
      </c>
      <c r="E5167" t="s">
        <v>270</v>
      </c>
      <c r="F5167" t="s">
        <v>69</v>
      </c>
      <c r="G5167" s="8" t="s">
        <v>397</v>
      </c>
      <c r="H5167" t="s">
        <v>15</v>
      </c>
      <c r="K5167">
        <v>0</v>
      </c>
      <c r="L5167" s="7">
        <v>3439632410</v>
      </c>
      <c r="M5167" t="s">
        <v>458</v>
      </c>
    </row>
    <row r="5168" spans="1:13" x14ac:dyDescent="0.25">
      <c r="A5168" t="s">
        <v>690</v>
      </c>
      <c r="B5168" t="s">
        <v>473</v>
      </c>
      <c r="C5168" t="s">
        <v>225</v>
      </c>
      <c r="D5168" t="s">
        <v>367</v>
      </c>
      <c r="E5168" t="s">
        <v>270</v>
      </c>
      <c r="F5168" t="s">
        <v>69</v>
      </c>
      <c r="G5168" s="8" t="s">
        <v>397</v>
      </c>
      <c r="H5168" t="s">
        <v>15</v>
      </c>
      <c r="K5168">
        <v>0</v>
      </c>
      <c r="L5168" s="7">
        <v>3601903742</v>
      </c>
      <c r="M5168" t="s">
        <v>458</v>
      </c>
    </row>
    <row r="5169" spans="1:13" x14ac:dyDescent="0.25">
      <c r="A5169" t="s">
        <v>691</v>
      </c>
      <c r="B5169" t="s">
        <v>473</v>
      </c>
      <c r="C5169" t="s">
        <v>225</v>
      </c>
      <c r="D5169" t="s">
        <v>373</v>
      </c>
      <c r="E5169" t="s">
        <v>270</v>
      </c>
      <c r="F5169" t="s">
        <v>69</v>
      </c>
      <c r="G5169" s="8" t="s">
        <v>397</v>
      </c>
      <c r="H5169" t="s">
        <v>15</v>
      </c>
      <c r="K5169" s="150">
        <v>0</v>
      </c>
      <c r="L5169" s="7">
        <v>2032897322</v>
      </c>
      <c r="M5169" t="s">
        <v>458</v>
      </c>
    </row>
    <row r="5170" spans="1:13" x14ac:dyDescent="0.25">
      <c r="A5170" t="s">
        <v>692</v>
      </c>
      <c r="B5170" t="s">
        <v>473</v>
      </c>
      <c r="C5170" t="s">
        <v>225</v>
      </c>
      <c r="D5170" t="s">
        <v>203</v>
      </c>
      <c r="E5170" t="s">
        <v>269</v>
      </c>
      <c r="F5170" t="s">
        <v>69</v>
      </c>
      <c r="G5170" s="8" t="s">
        <v>397</v>
      </c>
      <c r="H5170" t="s">
        <v>15</v>
      </c>
      <c r="K5170" s="150">
        <v>0</v>
      </c>
      <c r="L5170" s="7">
        <v>983182712065</v>
      </c>
      <c r="M5170" t="s">
        <v>458</v>
      </c>
    </row>
    <row r="5171" spans="1:13" x14ac:dyDescent="0.25">
      <c r="A5171" t="s">
        <v>693</v>
      </c>
      <c r="B5171" t="s">
        <v>474</v>
      </c>
      <c r="C5171" t="s">
        <v>226</v>
      </c>
      <c r="D5171" t="s">
        <v>227</v>
      </c>
      <c r="E5171" t="s">
        <v>270</v>
      </c>
      <c r="F5171" t="s">
        <v>69</v>
      </c>
      <c r="G5171" s="8" t="s">
        <v>397</v>
      </c>
      <c r="H5171" t="s">
        <v>15</v>
      </c>
      <c r="K5171" s="150">
        <v>4.29</v>
      </c>
      <c r="L5171" s="7">
        <v>1565286544</v>
      </c>
      <c r="M5171" t="s">
        <v>458</v>
      </c>
    </row>
    <row r="5172" spans="1:13" x14ac:dyDescent="0.25">
      <c r="A5172" t="s">
        <v>694</v>
      </c>
      <c r="B5172" t="s">
        <v>474</v>
      </c>
      <c r="C5172" t="s">
        <v>226</v>
      </c>
      <c r="D5172" t="s">
        <v>301</v>
      </c>
      <c r="E5172" t="s">
        <v>270</v>
      </c>
      <c r="F5172" t="s">
        <v>69</v>
      </c>
      <c r="G5172" s="8" t="s">
        <v>397</v>
      </c>
      <c r="H5172" t="s">
        <v>15</v>
      </c>
      <c r="K5172" s="180">
        <v>23.94</v>
      </c>
      <c r="L5172" s="7">
        <v>4154359457</v>
      </c>
      <c r="M5172" t="s">
        <v>458</v>
      </c>
    </row>
    <row r="5173" spans="1:13" x14ac:dyDescent="0.25">
      <c r="A5173" t="s">
        <v>695</v>
      </c>
      <c r="B5173" t="s">
        <v>474</v>
      </c>
      <c r="C5173" t="s">
        <v>226</v>
      </c>
      <c r="D5173" t="s">
        <v>229</v>
      </c>
      <c r="E5173" t="s">
        <v>270</v>
      </c>
      <c r="F5173" t="s">
        <v>69</v>
      </c>
      <c r="G5173" s="8" t="s">
        <v>397</v>
      </c>
      <c r="H5173" t="s">
        <v>15</v>
      </c>
      <c r="K5173">
        <v>0</v>
      </c>
      <c r="L5173" s="7">
        <v>4178737190</v>
      </c>
      <c r="M5173" t="s">
        <v>458</v>
      </c>
    </row>
    <row r="5174" spans="1:13" x14ac:dyDescent="0.25">
      <c r="A5174" t="s">
        <v>696</v>
      </c>
      <c r="B5174" t="s">
        <v>474</v>
      </c>
      <c r="C5174" t="s">
        <v>226</v>
      </c>
      <c r="D5174" t="s">
        <v>230</v>
      </c>
      <c r="E5174" t="s">
        <v>270</v>
      </c>
      <c r="F5174" t="s">
        <v>69</v>
      </c>
      <c r="G5174" s="8" t="s">
        <v>397</v>
      </c>
      <c r="H5174" t="s">
        <v>15</v>
      </c>
      <c r="K5174" s="180">
        <v>0</v>
      </c>
      <c r="L5174" s="7">
        <v>46078829939</v>
      </c>
      <c r="M5174" t="s">
        <v>458</v>
      </c>
    </row>
    <row r="5175" spans="1:13" x14ac:dyDescent="0.25">
      <c r="A5175" t="s">
        <v>697</v>
      </c>
      <c r="B5175" t="s">
        <v>474</v>
      </c>
      <c r="C5175" t="s">
        <v>226</v>
      </c>
      <c r="D5175" t="s">
        <v>231</v>
      </c>
      <c r="E5175" t="s">
        <v>270</v>
      </c>
      <c r="F5175" t="s">
        <v>69</v>
      </c>
      <c r="G5175" s="8" t="s">
        <v>397</v>
      </c>
      <c r="H5175" t="s">
        <v>15</v>
      </c>
      <c r="K5175" s="180">
        <v>3.88</v>
      </c>
      <c r="L5175" s="7">
        <v>733170416</v>
      </c>
      <c r="M5175" t="s">
        <v>458</v>
      </c>
    </row>
    <row r="5176" spans="1:13" x14ac:dyDescent="0.25">
      <c r="A5176" t="s">
        <v>698</v>
      </c>
      <c r="B5176" t="s">
        <v>474</v>
      </c>
      <c r="C5176" t="s">
        <v>226</v>
      </c>
      <c r="D5176" t="s">
        <v>232</v>
      </c>
      <c r="E5176" t="s">
        <v>270</v>
      </c>
      <c r="F5176" t="s">
        <v>69</v>
      </c>
      <c r="G5176" s="8" t="s">
        <v>397</v>
      </c>
      <c r="H5176" t="s">
        <v>15</v>
      </c>
      <c r="K5176" s="180">
        <v>3.51</v>
      </c>
      <c r="L5176" s="7">
        <v>4596812359</v>
      </c>
      <c r="M5176" t="s">
        <v>458</v>
      </c>
    </row>
    <row r="5177" spans="1:13" x14ac:dyDescent="0.25">
      <c r="A5177" t="s">
        <v>699</v>
      </c>
      <c r="B5177" t="s">
        <v>474</v>
      </c>
      <c r="C5177" t="s">
        <v>226</v>
      </c>
      <c r="D5177" t="s">
        <v>233</v>
      </c>
      <c r="E5177" t="s">
        <v>270</v>
      </c>
      <c r="F5177" t="s">
        <v>69</v>
      </c>
      <c r="G5177" s="8" t="s">
        <v>397</v>
      </c>
      <c r="H5177" t="s">
        <v>15</v>
      </c>
      <c r="K5177" s="180">
        <v>2.65</v>
      </c>
      <c r="L5177" s="7">
        <v>6739103718</v>
      </c>
      <c r="M5177" t="s">
        <v>458</v>
      </c>
    </row>
    <row r="5178" spans="1:13" x14ac:dyDescent="0.25">
      <c r="A5178" t="s">
        <v>700</v>
      </c>
      <c r="B5178" t="s">
        <v>474</v>
      </c>
      <c r="C5178" t="s">
        <v>226</v>
      </c>
      <c r="D5178" t="s">
        <v>234</v>
      </c>
      <c r="E5178" t="s">
        <v>270</v>
      </c>
      <c r="F5178" t="s">
        <v>69</v>
      </c>
      <c r="G5178" s="8" t="s">
        <v>397</v>
      </c>
      <c r="H5178" t="s">
        <v>15</v>
      </c>
      <c r="K5178">
        <v>3.06</v>
      </c>
      <c r="L5178" s="7">
        <v>8239367205</v>
      </c>
      <c r="M5178" t="s">
        <v>458</v>
      </c>
    </row>
    <row r="5179" spans="1:13" x14ac:dyDescent="0.25">
      <c r="A5179" t="s">
        <v>701</v>
      </c>
      <c r="B5179" t="s">
        <v>474</v>
      </c>
      <c r="C5179" t="s">
        <v>226</v>
      </c>
      <c r="D5179" t="s">
        <v>235</v>
      </c>
      <c r="E5179" t="s">
        <v>270</v>
      </c>
      <c r="F5179" s="8" t="s">
        <v>69</v>
      </c>
      <c r="G5179" s="8" t="s">
        <v>397</v>
      </c>
      <c r="H5179" t="s">
        <v>15</v>
      </c>
      <c r="K5179">
        <v>4.28</v>
      </c>
      <c r="L5179" s="7">
        <v>7955312120</v>
      </c>
      <c r="M5179" t="s">
        <v>458</v>
      </c>
    </row>
    <row r="5180" spans="1:13" x14ac:dyDescent="0.25">
      <c r="A5180" t="s">
        <v>702</v>
      </c>
      <c r="B5180" t="s">
        <v>474</v>
      </c>
      <c r="C5180" t="s">
        <v>226</v>
      </c>
      <c r="D5180" t="s">
        <v>570</v>
      </c>
      <c r="E5180" t="s">
        <v>270</v>
      </c>
      <c r="F5180" s="8" t="s">
        <v>69</v>
      </c>
      <c r="G5180" s="8" t="s">
        <v>397</v>
      </c>
      <c r="H5180" t="s">
        <v>15</v>
      </c>
      <c r="K5180">
        <v>2.67</v>
      </c>
      <c r="L5180" s="7">
        <v>186808058</v>
      </c>
      <c r="M5180" t="s">
        <v>458</v>
      </c>
    </row>
    <row r="5181" spans="1:13" x14ac:dyDescent="0.25">
      <c r="A5181" t="s">
        <v>703</v>
      </c>
      <c r="B5181" t="s">
        <v>475</v>
      </c>
      <c r="C5181" t="s">
        <v>236</v>
      </c>
      <c r="D5181" t="s">
        <v>628</v>
      </c>
      <c r="E5181" t="s">
        <v>270</v>
      </c>
      <c r="F5181" s="8" t="s">
        <v>69</v>
      </c>
      <c r="G5181" s="8" t="s">
        <v>397</v>
      </c>
      <c r="H5181" t="s">
        <v>15</v>
      </c>
      <c r="K5181">
        <v>0</v>
      </c>
      <c r="L5181" s="7">
        <v>33391986272</v>
      </c>
      <c r="M5181" t="s">
        <v>458</v>
      </c>
    </row>
    <row r="5182" spans="1:13" x14ac:dyDescent="0.25">
      <c r="A5182" t="s">
        <v>704</v>
      </c>
      <c r="B5182" t="s">
        <v>475</v>
      </c>
      <c r="C5182" t="s">
        <v>236</v>
      </c>
      <c r="D5182" t="s">
        <v>629</v>
      </c>
      <c r="E5182" t="s">
        <v>270</v>
      </c>
      <c r="F5182" s="8" t="s">
        <v>69</v>
      </c>
      <c r="G5182" s="8" t="s">
        <v>397</v>
      </c>
      <c r="H5182" t="s">
        <v>15</v>
      </c>
      <c r="K5182">
        <v>0</v>
      </c>
      <c r="L5182" s="7">
        <v>28433897982</v>
      </c>
      <c r="M5182" t="s">
        <v>458</v>
      </c>
    </row>
    <row r="5183" spans="1:13" x14ac:dyDescent="0.25">
      <c r="A5183" t="s">
        <v>705</v>
      </c>
      <c r="B5183" t="s">
        <v>475</v>
      </c>
      <c r="C5183" t="s">
        <v>236</v>
      </c>
      <c r="D5183" t="s">
        <v>630</v>
      </c>
      <c r="E5183" t="s">
        <v>270</v>
      </c>
      <c r="F5183" s="8" t="s">
        <v>69</v>
      </c>
      <c r="G5183" s="8" t="s">
        <v>397</v>
      </c>
      <c r="H5183" t="s">
        <v>15</v>
      </c>
      <c r="K5183">
        <v>0</v>
      </c>
      <c r="L5183" s="7">
        <v>41655996484</v>
      </c>
      <c r="M5183" t="s">
        <v>458</v>
      </c>
    </row>
    <row r="5184" spans="1:13" x14ac:dyDescent="0.25">
      <c r="A5184" t="s">
        <v>706</v>
      </c>
      <c r="B5184" t="s">
        <v>475</v>
      </c>
      <c r="C5184" t="s">
        <v>236</v>
      </c>
      <c r="D5184" t="s">
        <v>631</v>
      </c>
      <c r="E5184" t="s">
        <v>270</v>
      </c>
      <c r="F5184" s="8" t="s">
        <v>69</v>
      </c>
      <c r="G5184" s="8" t="s">
        <v>397</v>
      </c>
      <c r="H5184" t="s">
        <v>15</v>
      </c>
      <c r="K5184">
        <v>0</v>
      </c>
      <c r="L5184" s="7">
        <v>17683096128</v>
      </c>
      <c r="M5184" t="s">
        <v>458</v>
      </c>
    </row>
    <row r="5185" spans="1:13" x14ac:dyDescent="0.25">
      <c r="A5185" t="s">
        <v>707</v>
      </c>
      <c r="B5185" t="s">
        <v>475</v>
      </c>
      <c r="C5185" t="s">
        <v>236</v>
      </c>
      <c r="D5185" t="s">
        <v>632</v>
      </c>
      <c r="E5185" t="s">
        <v>269</v>
      </c>
      <c r="F5185" t="s">
        <v>69</v>
      </c>
      <c r="G5185" s="8" t="s">
        <v>397</v>
      </c>
      <c r="H5185" t="s">
        <v>15</v>
      </c>
      <c r="K5185">
        <v>0</v>
      </c>
      <c r="L5185" s="7">
        <v>38791266538</v>
      </c>
      <c r="M5185" t="s">
        <v>458</v>
      </c>
    </row>
    <row r="5186" spans="1:13" x14ac:dyDescent="0.25">
      <c r="A5186" t="s">
        <v>708</v>
      </c>
      <c r="B5186" t="s">
        <v>476</v>
      </c>
      <c r="C5186" t="s">
        <v>237</v>
      </c>
      <c r="D5186" t="s">
        <v>242</v>
      </c>
      <c r="E5186" t="s">
        <v>270</v>
      </c>
      <c r="F5186" s="8" t="s">
        <v>69</v>
      </c>
      <c r="G5186" s="8" t="s">
        <v>397</v>
      </c>
      <c r="H5186" t="s">
        <v>15</v>
      </c>
      <c r="K5186" s="150">
        <v>0</v>
      </c>
      <c r="L5186" s="7">
        <v>77422761</v>
      </c>
      <c r="M5186" t="s">
        <v>458</v>
      </c>
    </row>
    <row r="5187" spans="1:13" x14ac:dyDescent="0.25">
      <c r="A5187" t="s">
        <v>709</v>
      </c>
      <c r="B5187" t="s">
        <v>476</v>
      </c>
      <c r="C5187" t="s">
        <v>237</v>
      </c>
      <c r="D5187" t="s">
        <v>228</v>
      </c>
      <c r="E5187" t="s">
        <v>270</v>
      </c>
      <c r="F5187" t="s">
        <v>69</v>
      </c>
      <c r="G5187" s="8" t="s">
        <v>397</v>
      </c>
      <c r="H5187" t="s">
        <v>15</v>
      </c>
      <c r="K5187" s="150">
        <v>0</v>
      </c>
      <c r="L5187" s="7">
        <v>2672173342</v>
      </c>
      <c r="M5187" t="s">
        <v>458</v>
      </c>
    </row>
    <row r="5188" spans="1:13" x14ac:dyDescent="0.25">
      <c r="A5188" t="s">
        <v>710</v>
      </c>
      <c r="B5188" t="s">
        <v>476</v>
      </c>
      <c r="C5188" t="s">
        <v>237</v>
      </c>
      <c r="D5188" t="s">
        <v>464</v>
      </c>
      <c r="E5188" t="s">
        <v>270</v>
      </c>
      <c r="F5188" s="8" t="s">
        <v>69</v>
      </c>
      <c r="G5188" s="8" t="s">
        <v>397</v>
      </c>
      <c r="H5188" t="s">
        <v>15</v>
      </c>
      <c r="K5188">
        <v>0</v>
      </c>
      <c r="L5188" s="7">
        <v>1120256617</v>
      </c>
      <c r="M5188" t="s">
        <v>458</v>
      </c>
    </row>
    <row r="5189" spans="1:13" x14ac:dyDescent="0.25">
      <c r="A5189" t="s">
        <v>711</v>
      </c>
      <c r="B5189" t="s">
        <v>476</v>
      </c>
      <c r="C5189" t="s">
        <v>237</v>
      </c>
      <c r="D5189" t="s">
        <v>238</v>
      </c>
      <c r="E5189" t="s">
        <v>270</v>
      </c>
      <c r="F5189" t="s">
        <v>69</v>
      </c>
      <c r="G5189" s="8" t="s">
        <v>397</v>
      </c>
      <c r="H5189" t="s">
        <v>15</v>
      </c>
      <c r="K5189">
        <v>0</v>
      </c>
      <c r="L5189" s="7">
        <v>858542993</v>
      </c>
      <c r="M5189" t="s">
        <v>458</v>
      </c>
    </row>
    <row r="5190" spans="1:13" x14ac:dyDescent="0.25">
      <c r="A5190" t="s">
        <v>712</v>
      </c>
      <c r="B5190" t="s">
        <v>476</v>
      </c>
      <c r="C5190" t="s">
        <v>237</v>
      </c>
      <c r="D5190" t="s">
        <v>239</v>
      </c>
      <c r="E5190" t="s">
        <v>270</v>
      </c>
      <c r="F5190" s="8" t="s">
        <v>69</v>
      </c>
      <c r="G5190" s="8" t="s">
        <v>397</v>
      </c>
      <c r="H5190" t="s">
        <v>15</v>
      </c>
      <c r="K5190" s="150">
        <v>0</v>
      </c>
      <c r="L5190" s="7">
        <v>857579764</v>
      </c>
      <c r="M5190" t="s">
        <v>458</v>
      </c>
    </row>
    <row r="5191" spans="1:13" x14ac:dyDescent="0.25">
      <c r="A5191" t="s">
        <v>713</v>
      </c>
      <c r="B5191" t="s">
        <v>476</v>
      </c>
      <c r="C5191" t="s">
        <v>237</v>
      </c>
      <c r="D5191" t="s">
        <v>240</v>
      </c>
      <c r="E5191" t="s">
        <v>270</v>
      </c>
      <c r="F5191" t="s">
        <v>69</v>
      </c>
      <c r="G5191" s="8" t="s">
        <v>397</v>
      </c>
      <c r="H5191" t="s">
        <v>15</v>
      </c>
      <c r="K5191">
        <v>0</v>
      </c>
      <c r="L5191" s="7">
        <v>93471759</v>
      </c>
      <c r="M5191" t="s">
        <v>458</v>
      </c>
    </row>
    <row r="5192" spans="1:13" x14ac:dyDescent="0.25">
      <c r="A5192" t="s">
        <v>714</v>
      </c>
      <c r="B5192" t="s">
        <v>476</v>
      </c>
      <c r="C5192" t="s">
        <v>237</v>
      </c>
      <c r="D5192" t="s">
        <v>241</v>
      </c>
      <c r="E5192" t="s">
        <v>270</v>
      </c>
      <c r="F5192" s="8" t="s">
        <v>69</v>
      </c>
      <c r="G5192" s="8" t="s">
        <v>397</v>
      </c>
      <c r="H5192" t="s">
        <v>15</v>
      </c>
      <c r="K5192">
        <v>0</v>
      </c>
      <c r="L5192" s="7">
        <v>53446428</v>
      </c>
      <c r="M5192" t="s">
        <v>458</v>
      </c>
    </row>
    <row r="5193" spans="1:13" x14ac:dyDescent="0.25">
      <c r="A5193" t="s">
        <v>715</v>
      </c>
      <c r="B5193" t="s">
        <v>477</v>
      </c>
      <c r="C5193" t="s">
        <v>243</v>
      </c>
      <c r="D5193" t="s">
        <v>378</v>
      </c>
      <c r="E5193" t="s">
        <v>270</v>
      </c>
      <c r="F5193" t="s">
        <v>69</v>
      </c>
      <c r="G5193" s="8" t="s">
        <v>397</v>
      </c>
      <c r="H5193" t="s">
        <v>15</v>
      </c>
      <c r="K5193">
        <v>0</v>
      </c>
      <c r="L5193" s="7">
        <v>3795039921</v>
      </c>
      <c r="M5193" t="s">
        <v>458</v>
      </c>
    </row>
    <row r="5194" spans="1:13" x14ac:dyDescent="0.25">
      <c r="A5194" t="s">
        <v>716</v>
      </c>
      <c r="B5194" t="s">
        <v>477</v>
      </c>
      <c r="C5194" t="s">
        <v>243</v>
      </c>
      <c r="D5194" t="s">
        <v>360</v>
      </c>
      <c r="E5194" t="s">
        <v>270</v>
      </c>
      <c r="F5194" t="s">
        <v>69</v>
      </c>
      <c r="G5194" s="8" t="s">
        <v>397</v>
      </c>
      <c r="H5194" t="s">
        <v>15</v>
      </c>
      <c r="K5194">
        <v>0</v>
      </c>
      <c r="L5194" s="7">
        <v>4697527012</v>
      </c>
      <c r="M5194" t="s">
        <v>458</v>
      </c>
    </row>
    <row r="5195" spans="1:13" x14ac:dyDescent="0.25">
      <c r="A5195" t="s">
        <v>717</v>
      </c>
      <c r="B5195" t="s">
        <v>477</v>
      </c>
      <c r="C5195" t="s">
        <v>243</v>
      </c>
      <c r="D5195" t="s">
        <v>581</v>
      </c>
      <c r="E5195" t="s">
        <v>270</v>
      </c>
      <c r="F5195" t="s">
        <v>69</v>
      </c>
      <c r="G5195" s="8" t="s">
        <v>397</v>
      </c>
      <c r="H5195" t="s">
        <v>15</v>
      </c>
      <c r="K5195">
        <v>0</v>
      </c>
      <c r="L5195" s="7">
        <v>89940181951</v>
      </c>
      <c r="M5195" t="s">
        <v>458</v>
      </c>
    </row>
    <row r="5196" spans="1:13" x14ac:dyDescent="0.25">
      <c r="A5196" t="s">
        <v>718</v>
      </c>
      <c r="B5196" t="s">
        <v>246</v>
      </c>
      <c r="C5196" t="s">
        <v>246</v>
      </c>
      <c r="D5196" t="s">
        <v>203</v>
      </c>
      <c r="E5196" t="s">
        <v>269</v>
      </c>
      <c r="F5196" t="s">
        <v>69</v>
      </c>
      <c r="G5196" s="8" t="s">
        <v>397</v>
      </c>
      <c r="H5196" t="s">
        <v>15</v>
      </c>
      <c r="K5196">
        <v>0</v>
      </c>
      <c r="L5196" s="7">
        <v>42773601120</v>
      </c>
      <c r="M5196" t="s">
        <v>458</v>
      </c>
    </row>
    <row r="5197" spans="1:13" x14ac:dyDescent="0.25">
      <c r="A5197" t="s">
        <v>719</v>
      </c>
      <c r="B5197" t="s">
        <v>478</v>
      </c>
      <c r="C5197" t="s">
        <v>244</v>
      </c>
      <c r="D5197" t="s">
        <v>245</v>
      </c>
      <c r="E5197" t="s">
        <v>269</v>
      </c>
      <c r="F5197" t="s">
        <v>69</v>
      </c>
      <c r="G5197" s="8" t="s">
        <v>397</v>
      </c>
      <c r="H5197" t="s">
        <v>15</v>
      </c>
      <c r="K5197">
        <v>0</v>
      </c>
      <c r="L5197" s="7">
        <v>69558139000</v>
      </c>
      <c r="M5197" t="s">
        <v>458</v>
      </c>
    </row>
    <row r="5198" spans="1:13" x14ac:dyDescent="0.25">
      <c r="A5198" t="s">
        <v>720</v>
      </c>
      <c r="B5198" t="s">
        <v>478</v>
      </c>
      <c r="C5198" t="s">
        <v>244</v>
      </c>
      <c r="D5198" t="s">
        <v>460</v>
      </c>
      <c r="E5198" t="s">
        <v>269</v>
      </c>
      <c r="F5198" t="s">
        <v>69</v>
      </c>
      <c r="G5198" s="8" t="s">
        <v>397</v>
      </c>
      <c r="H5198" t="s">
        <v>15</v>
      </c>
      <c r="K5198" s="180">
        <v>0</v>
      </c>
      <c r="L5198" s="7">
        <v>40918920000</v>
      </c>
      <c r="M5198" t="s">
        <v>458</v>
      </c>
    </row>
    <row r="5199" spans="1:13" x14ac:dyDescent="0.25">
      <c r="A5199" t="s">
        <v>721</v>
      </c>
      <c r="B5199" t="s">
        <v>479</v>
      </c>
      <c r="C5199" t="s">
        <v>247</v>
      </c>
      <c r="D5199" t="s">
        <v>203</v>
      </c>
      <c r="E5199" t="s">
        <v>269</v>
      </c>
      <c r="F5199" s="8" t="s">
        <v>69</v>
      </c>
      <c r="G5199" s="8" t="s">
        <v>397</v>
      </c>
      <c r="H5199" t="s">
        <v>15</v>
      </c>
      <c r="K5199">
        <v>0</v>
      </c>
      <c r="L5199" s="7">
        <v>20401799000</v>
      </c>
      <c r="M5199" t="s">
        <v>458</v>
      </c>
    </row>
    <row r="5200" spans="1:13" x14ac:dyDescent="0.25">
      <c r="A5200" t="s">
        <v>722</v>
      </c>
      <c r="B5200" t="s">
        <v>480</v>
      </c>
      <c r="C5200" t="s">
        <v>268</v>
      </c>
      <c r="D5200" t="s">
        <v>203</v>
      </c>
      <c r="E5200" t="s">
        <v>269</v>
      </c>
      <c r="F5200" s="8" t="s">
        <v>69</v>
      </c>
      <c r="G5200" s="8" t="s">
        <v>397</v>
      </c>
      <c r="H5200" t="s">
        <v>15</v>
      </c>
      <c r="K5200">
        <v>0</v>
      </c>
      <c r="L5200" s="7">
        <v>14029578005</v>
      </c>
      <c r="M5200" t="s">
        <v>458</v>
      </c>
    </row>
    <row r="5201" spans="1:13" x14ac:dyDescent="0.25">
      <c r="A5201" t="s">
        <v>723</v>
      </c>
      <c r="B5201" t="s">
        <v>481</v>
      </c>
      <c r="C5201" t="s">
        <v>248</v>
      </c>
      <c r="D5201" t="s">
        <v>203</v>
      </c>
      <c r="E5201" t="s">
        <v>269</v>
      </c>
      <c r="F5201" s="8" t="s">
        <v>69</v>
      </c>
      <c r="G5201" s="8" t="s">
        <v>397</v>
      </c>
      <c r="H5201" t="s">
        <v>15</v>
      </c>
      <c r="K5201">
        <v>0</v>
      </c>
      <c r="L5201" s="7">
        <v>24360197000</v>
      </c>
      <c r="M5201" t="s">
        <v>458</v>
      </c>
    </row>
    <row r="5202" spans="1:13" x14ac:dyDescent="0.25">
      <c r="A5202" t="s">
        <v>724</v>
      </c>
      <c r="B5202" t="s">
        <v>482</v>
      </c>
      <c r="C5202" t="s">
        <v>249</v>
      </c>
      <c r="D5202" t="s">
        <v>203</v>
      </c>
      <c r="E5202" t="s">
        <v>269</v>
      </c>
      <c r="F5202" s="8" t="s">
        <v>69</v>
      </c>
      <c r="G5202" s="8" t="s">
        <v>397</v>
      </c>
      <c r="H5202" t="s">
        <v>15</v>
      </c>
      <c r="K5202">
        <v>0</v>
      </c>
      <c r="L5202" s="7">
        <v>91622025169</v>
      </c>
      <c r="M5202" t="s">
        <v>458</v>
      </c>
    </row>
    <row r="5203" spans="1:13" x14ac:dyDescent="0.25">
      <c r="A5203" t="s">
        <v>725</v>
      </c>
      <c r="B5203" t="s">
        <v>330</v>
      </c>
      <c r="C5203" t="s">
        <v>250</v>
      </c>
      <c r="D5203" t="s">
        <v>252</v>
      </c>
      <c r="E5203" t="s">
        <v>270</v>
      </c>
      <c r="F5203" s="8" t="s">
        <v>69</v>
      </c>
      <c r="G5203" s="8" t="s">
        <v>397</v>
      </c>
      <c r="H5203" t="s">
        <v>15</v>
      </c>
      <c r="K5203">
        <v>0</v>
      </c>
      <c r="L5203" s="7">
        <v>10772268571</v>
      </c>
      <c r="M5203" t="s">
        <v>458</v>
      </c>
    </row>
    <row r="5204" spans="1:13" x14ac:dyDescent="0.25">
      <c r="A5204" t="s">
        <v>726</v>
      </c>
      <c r="B5204" t="s">
        <v>330</v>
      </c>
      <c r="C5204" t="s">
        <v>250</v>
      </c>
      <c r="D5204" t="s">
        <v>253</v>
      </c>
      <c r="E5204" t="s">
        <v>270</v>
      </c>
      <c r="F5204" s="8" t="s">
        <v>69</v>
      </c>
      <c r="G5204" s="8" t="s">
        <v>397</v>
      </c>
      <c r="H5204" t="s">
        <v>15</v>
      </c>
      <c r="K5204">
        <v>0</v>
      </c>
      <c r="L5204" s="7">
        <v>3480752374</v>
      </c>
      <c r="M5204" t="s">
        <v>458</v>
      </c>
    </row>
    <row r="5205" spans="1:13" x14ac:dyDescent="0.25">
      <c r="A5205" t="s">
        <v>727</v>
      </c>
      <c r="B5205" t="s">
        <v>330</v>
      </c>
      <c r="C5205" t="s">
        <v>250</v>
      </c>
      <c r="D5205" t="s">
        <v>254</v>
      </c>
      <c r="E5205" t="s">
        <v>270</v>
      </c>
      <c r="F5205" s="8" t="s">
        <v>69</v>
      </c>
      <c r="G5205" s="8" t="s">
        <v>397</v>
      </c>
      <c r="H5205" t="s">
        <v>15</v>
      </c>
      <c r="K5205">
        <v>0</v>
      </c>
      <c r="L5205" s="7">
        <v>13604302435</v>
      </c>
      <c r="M5205" t="s">
        <v>458</v>
      </c>
    </row>
    <row r="5206" spans="1:13" x14ac:dyDescent="0.25">
      <c r="A5206" t="s">
        <v>728</v>
      </c>
      <c r="B5206" t="s">
        <v>330</v>
      </c>
      <c r="C5206" t="s">
        <v>250</v>
      </c>
      <c r="D5206" t="s">
        <v>633</v>
      </c>
      <c r="E5206" t="s">
        <v>269</v>
      </c>
      <c r="F5206" s="8" t="s">
        <v>69</v>
      </c>
      <c r="G5206" s="8" t="s">
        <v>397</v>
      </c>
      <c r="H5206" t="s">
        <v>15</v>
      </c>
      <c r="K5206" s="151">
        <v>0</v>
      </c>
      <c r="L5206" s="7">
        <v>1140113184125</v>
      </c>
      <c r="M5206" t="s">
        <v>458</v>
      </c>
    </row>
    <row r="5207" spans="1:13" x14ac:dyDescent="0.25">
      <c r="A5207" t="s">
        <v>729</v>
      </c>
      <c r="B5207" t="s">
        <v>330</v>
      </c>
      <c r="C5207" t="s">
        <v>250</v>
      </c>
      <c r="D5207" t="s">
        <v>634</v>
      </c>
      <c r="E5207" t="s">
        <v>269</v>
      </c>
      <c r="F5207" s="8" t="s">
        <v>69</v>
      </c>
      <c r="G5207" s="8" t="s">
        <v>397</v>
      </c>
      <c r="H5207" t="s">
        <v>15</v>
      </c>
      <c r="K5207">
        <v>0</v>
      </c>
      <c r="L5207" s="7">
        <v>237174933919</v>
      </c>
      <c r="M5207" t="s">
        <v>458</v>
      </c>
    </row>
    <row r="5208" spans="1:13" x14ac:dyDescent="0.25">
      <c r="A5208" t="s">
        <v>730</v>
      </c>
      <c r="B5208" t="s">
        <v>330</v>
      </c>
      <c r="C5208" t="s">
        <v>250</v>
      </c>
      <c r="D5208" t="s">
        <v>599</v>
      </c>
      <c r="E5208" t="s">
        <v>270</v>
      </c>
      <c r="F5208" s="8" t="s">
        <v>69</v>
      </c>
      <c r="G5208" s="8" t="s">
        <v>397</v>
      </c>
      <c r="H5208" t="s">
        <v>15</v>
      </c>
      <c r="K5208">
        <v>0</v>
      </c>
      <c r="L5208" s="7">
        <v>49186447</v>
      </c>
      <c r="M5208" t="s">
        <v>458</v>
      </c>
    </row>
    <row r="5209" spans="1:13" x14ac:dyDescent="0.25">
      <c r="A5209" t="s">
        <v>731</v>
      </c>
      <c r="B5209" t="s">
        <v>483</v>
      </c>
      <c r="C5209" t="s">
        <v>255</v>
      </c>
      <c r="D5209" t="s">
        <v>205</v>
      </c>
      <c r="E5209" t="s">
        <v>270</v>
      </c>
      <c r="F5209" t="s">
        <v>69</v>
      </c>
      <c r="G5209" s="8" t="s">
        <v>397</v>
      </c>
      <c r="H5209" t="s">
        <v>15</v>
      </c>
      <c r="K5209">
        <v>0.15</v>
      </c>
      <c r="L5209" s="7">
        <v>6917962126</v>
      </c>
      <c r="M5209" t="s">
        <v>458</v>
      </c>
    </row>
    <row r="5210" spans="1:13" x14ac:dyDescent="0.25">
      <c r="A5210" t="s">
        <v>732</v>
      </c>
      <c r="B5210" t="s">
        <v>483</v>
      </c>
      <c r="C5210" t="s">
        <v>255</v>
      </c>
      <c r="D5210" t="s">
        <v>203</v>
      </c>
      <c r="E5210" t="s">
        <v>269</v>
      </c>
      <c r="F5210" t="s">
        <v>69</v>
      </c>
      <c r="G5210" s="8" t="s">
        <v>397</v>
      </c>
      <c r="H5210" t="s">
        <v>15</v>
      </c>
      <c r="K5210" s="150">
        <v>0</v>
      </c>
      <c r="L5210" s="7">
        <v>2428869723</v>
      </c>
      <c r="M5210" t="s">
        <v>458</v>
      </c>
    </row>
    <row r="5211" spans="1:13" x14ac:dyDescent="0.25">
      <c r="A5211" t="s">
        <v>733</v>
      </c>
      <c r="B5211" t="s">
        <v>636</v>
      </c>
      <c r="C5211" t="s">
        <v>635</v>
      </c>
      <c r="D5211" t="s">
        <v>304</v>
      </c>
      <c r="E5211" t="s">
        <v>270</v>
      </c>
      <c r="F5211" t="s">
        <v>69</v>
      </c>
      <c r="G5211" s="8" t="s">
        <v>397</v>
      </c>
      <c r="H5211" t="s">
        <v>15</v>
      </c>
      <c r="K5211">
        <v>0</v>
      </c>
      <c r="L5211" s="7">
        <v>4565783313</v>
      </c>
      <c r="M5211" t="s">
        <v>458</v>
      </c>
    </row>
    <row r="5212" spans="1:13" x14ac:dyDescent="0.25">
      <c r="A5212" t="s">
        <v>734</v>
      </c>
      <c r="B5212" t="s">
        <v>636</v>
      </c>
      <c r="C5212" t="s">
        <v>635</v>
      </c>
      <c r="D5212" t="s">
        <v>303</v>
      </c>
      <c r="E5212" t="s">
        <v>270</v>
      </c>
      <c r="F5212" t="s">
        <v>69</v>
      </c>
      <c r="G5212" s="8" t="s">
        <v>397</v>
      </c>
      <c r="H5212" t="s">
        <v>15</v>
      </c>
      <c r="K5212">
        <v>0</v>
      </c>
      <c r="L5212" s="7">
        <v>3476303006</v>
      </c>
      <c r="M5212" t="s">
        <v>458</v>
      </c>
    </row>
    <row r="5213" spans="1:13" x14ac:dyDescent="0.25">
      <c r="A5213" t="s">
        <v>735</v>
      </c>
      <c r="B5213" t="s">
        <v>636</v>
      </c>
      <c r="C5213" t="s">
        <v>635</v>
      </c>
      <c r="D5213" t="s">
        <v>302</v>
      </c>
      <c r="E5213" t="s">
        <v>270</v>
      </c>
      <c r="F5213" t="s">
        <v>69</v>
      </c>
      <c r="G5213" s="8" t="s">
        <v>397</v>
      </c>
      <c r="H5213" t="s">
        <v>15</v>
      </c>
      <c r="K5213">
        <v>0</v>
      </c>
      <c r="L5213" s="7">
        <v>2100767205</v>
      </c>
      <c r="M5213" t="s">
        <v>458</v>
      </c>
    </row>
    <row r="5214" spans="1:13" x14ac:dyDescent="0.25">
      <c r="A5214" t="s">
        <v>736</v>
      </c>
      <c r="B5214" t="s">
        <v>636</v>
      </c>
      <c r="C5214" t="s">
        <v>635</v>
      </c>
      <c r="D5214" t="s">
        <v>205</v>
      </c>
      <c r="E5214" t="s">
        <v>270</v>
      </c>
      <c r="F5214" t="s">
        <v>69</v>
      </c>
      <c r="G5214" s="8" t="s">
        <v>397</v>
      </c>
      <c r="H5214" t="s">
        <v>15</v>
      </c>
      <c r="K5214">
        <v>0</v>
      </c>
      <c r="L5214" s="7">
        <v>20886055390</v>
      </c>
      <c r="M5214" t="s">
        <v>458</v>
      </c>
    </row>
    <row r="5215" spans="1:13" x14ac:dyDescent="0.25">
      <c r="A5215" t="s">
        <v>737</v>
      </c>
      <c r="B5215" t="s">
        <v>636</v>
      </c>
      <c r="C5215" t="s">
        <v>635</v>
      </c>
      <c r="D5215" t="s">
        <v>203</v>
      </c>
      <c r="E5215" t="s">
        <v>269</v>
      </c>
      <c r="F5215" t="s">
        <v>69</v>
      </c>
      <c r="G5215" s="8" t="s">
        <v>397</v>
      </c>
      <c r="H5215" t="s">
        <v>15</v>
      </c>
      <c r="K5215">
        <v>0</v>
      </c>
      <c r="L5215" s="7">
        <v>1256491994424</v>
      </c>
      <c r="M5215" t="s">
        <v>458</v>
      </c>
    </row>
    <row r="5216" spans="1:13" x14ac:dyDescent="0.25">
      <c r="A5216" t="s">
        <v>738</v>
      </c>
      <c r="B5216" t="s">
        <v>484</v>
      </c>
      <c r="C5216" t="s">
        <v>256</v>
      </c>
      <c r="D5216" t="s">
        <v>208</v>
      </c>
      <c r="E5216" t="s">
        <v>270</v>
      </c>
      <c r="F5216" t="s">
        <v>69</v>
      </c>
      <c r="G5216" s="8" t="s">
        <v>397</v>
      </c>
      <c r="H5216" t="s">
        <v>15</v>
      </c>
      <c r="K5216">
        <v>0</v>
      </c>
      <c r="L5216" s="7">
        <v>429346911</v>
      </c>
      <c r="M5216" t="s">
        <v>458</v>
      </c>
    </row>
    <row r="5217" spans="1:13" x14ac:dyDescent="0.25">
      <c r="A5217" t="s">
        <v>739</v>
      </c>
      <c r="B5217" t="s">
        <v>484</v>
      </c>
      <c r="C5217" t="s">
        <v>256</v>
      </c>
      <c r="D5217" t="s">
        <v>209</v>
      </c>
      <c r="E5217" t="s">
        <v>270</v>
      </c>
      <c r="F5217" t="s">
        <v>69</v>
      </c>
      <c r="G5217" s="8" t="s">
        <v>397</v>
      </c>
      <c r="H5217" t="s">
        <v>15</v>
      </c>
      <c r="K5217">
        <v>0</v>
      </c>
      <c r="L5217" s="7">
        <v>630379359</v>
      </c>
      <c r="M5217" t="s">
        <v>458</v>
      </c>
    </row>
    <row r="5218" spans="1:13" x14ac:dyDescent="0.25">
      <c r="A5218" t="s">
        <v>740</v>
      </c>
      <c r="B5218" t="s">
        <v>484</v>
      </c>
      <c r="C5218" t="s">
        <v>256</v>
      </c>
      <c r="D5218" t="s">
        <v>203</v>
      </c>
      <c r="E5218" t="s">
        <v>269</v>
      </c>
      <c r="F5218" t="s">
        <v>69</v>
      </c>
      <c r="G5218" s="8" t="s">
        <v>397</v>
      </c>
      <c r="H5218" t="s">
        <v>15</v>
      </c>
      <c r="K5218">
        <v>0</v>
      </c>
      <c r="L5218" s="7">
        <v>88224453830</v>
      </c>
      <c r="M5218" t="s">
        <v>458</v>
      </c>
    </row>
    <row r="5219" spans="1:13" x14ac:dyDescent="0.25">
      <c r="A5219" t="s">
        <v>741</v>
      </c>
      <c r="B5219" t="s">
        <v>485</v>
      </c>
      <c r="C5219" t="s">
        <v>257</v>
      </c>
      <c r="D5219" t="s">
        <v>258</v>
      </c>
      <c r="E5219" t="s">
        <v>270</v>
      </c>
      <c r="F5219" s="8" t="s">
        <v>69</v>
      </c>
      <c r="G5219" s="8" t="s">
        <v>397</v>
      </c>
      <c r="H5219" t="s">
        <v>15</v>
      </c>
      <c r="K5219">
        <v>0</v>
      </c>
      <c r="L5219" s="7">
        <v>2398957441</v>
      </c>
      <c r="M5219" t="s">
        <v>458</v>
      </c>
    </row>
    <row r="5220" spans="1:13" x14ac:dyDescent="0.25">
      <c r="A5220" t="s">
        <v>742</v>
      </c>
      <c r="B5220" t="s">
        <v>485</v>
      </c>
      <c r="C5220" t="s">
        <v>257</v>
      </c>
      <c r="D5220" t="s">
        <v>259</v>
      </c>
      <c r="E5220" t="s">
        <v>270</v>
      </c>
      <c r="F5220" s="8" t="s">
        <v>69</v>
      </c>
      <c r="G5220" s="8" t="s">
        <v>397</v>
      </c>
      <c r="H5220" t="s">
        <v>15</v>
      </c>
      <c r="K5220">
        <v>0</v>
      </c>
      <c r="L5220" s="7">
        <v>87556207</v>
      </c>
      <c r="M5220" t="s">
        <v>458</v>
      </c>
    </row>
    <row r="5221" spans="1:13" x14ac:dyDescent="0.25">
      <c r="A5221" t="s">
        <v>743</v>
      </c>
      <c r="B5221" t="s">
        <v>485</v>
      </c>
      <c r="C5221" t="s">
        <v>257</v>
      </c>
      <c r="D5221" t="s">
        <v>260</v>
      </c>
      <c r="E5221" t="s">
        <v>270</v>
      </c>
      <c r="F5221" s="8" t="s">
        <v>69</v>
      </c>
      <c r="G5221" s="8" t="s">
        <v>397</v>
      </c>
      <c r="H5221" t="s">
        <v>15</v>
      </c>
      <c r="K5221">
        <v>0</v>
      </c>
      <c r="L5221" s="7">
        <v>145097351</v>
      </c>
      <c r="M5221" t="s">
        <v>458</v>
      </c>
    </row>
    <row r="5222" spans="1:13" x14ac:dyDescent="0.25">
      <c r="A5222" t="s">
        <v>744</v>
      </c>
      <c r="B5222" t="s">
        <v>485</v>
      </c>
      <c r="C5222" t="s">
        <v>257</v>
      </c>
      <c r="D5222" t="s">
        <v>261</v>
      </c>
      <c r="E5222" t="s">
        <v>270</v>
      </c>
      <c r="F5222" s="8" t="s">
        <v>69</v>
      </c>
      <c r="G5222" s="8" t="s">
        <v>397</v>
      </c>
      <c r="H5222" t="s">
        <v>15</v>
      </c>
      <c r="K5222">
        <v>0</v>
      </c>
      <c r="L5222" s="7">
        <v>88988160</v>
      </c>
      <c r="M5222" t="s">
        <v>458</v>
      </c>
    </row>
    <row r="5223" spans="1:13" x14ac:dyDescent="0.25">
      <c r="A5223" t="s">
        <v>745</v>
      </c>
      <c r="B5223" t="s">
        <v>486</v>
      </c>
      <c r="C5223" t="s">
        <v>262</v>
      </c>
      <c r="D5223" t="s">
        <v>263</v>
      </c>
      <c r="E5223" t="s">
        <v>270</v>
      </c>
      <c r="F5223" t="s">
        <v>69</v>
      </c>
      <c r="G5223" s="8" t="s">
        <v>397</v>
      </c>
      <c r="H5223" t="s">
        <v>15</v>
      </c>
      <c r="K5223">
        <v>0</v>
      </c>
      <c r="L5223" s="7">
        <v>27282552000</v>
      </c>
      <c r="M5223" t="s">
        <v>458</v>
      </c>
    </row>
    <row r="5224" spans="1:13" x14ac:dyDescent="0.25">
      <c r="A5224" t="s">
        <v>746</v>
      </c>
      <c r="B5224" t="s">
        <v>486</v>
      </c>
      <c r="C5224" t="s">
        <v>262</v>
      </c>
      <c r="D5224" t="s">
        <v>264</v>
      </c>
      <c r="E5224" t="s">
        <v>270</v>
      </c>
      <c r="F5224" t="s">
        <v>69</v>
      </c>
      <c r="G5224" s="8" t="s">
        <v>397</v>
      </c>
      <c r="H5224" t="s">
        <v>15</v>
      </c>
      <c r="K5224">
        <v>0</v>
      </c>
      <c r="L5224" s="7">
        <v>5427913000</v>
      </c>
      <c r="M5224" t="s">
        <v>458</v>
      </c>
    </row>
    <row r="5225" spans="1:13" x14ac:dyDescent="0.25">
      <c r="A5225" t="s">
        <v>747</v>
      </c>
      <c r="B5225" t="s">
        <v>486</v>
      </c>
      <c r="C5225" t="s">
        <v>262</v>
      </c>
      <c r="D5225" t="s">
        <v>265</v>
      </c>
      <c r="E5225" t="s">
        <v>270</v>
      </c>
      <c r="F5225" t="s">
        <v>69</v>
      </c>
      <c r="G5225" s="8" t="s">
        <v>397</v>
      </c>
      <c r="H5225" t="s">
        <v>15</v>
      </c>
      <c r="K5225">
        <v>0</v>
      </c>
      <c r="L5225" s="7">
        <v>950652000</v>
      </c>
      <c r="M5225" t="s">
        <v>458</v>
      </c>
    </row>
    <row r="5226" spans="1:13" x14ac:dyDescent="0.25">
      <c r="A5226" t="s">
        <v>748</v>
      </c>
      <c r="B5226" t="s">
        <v>486</v>
      </c>
      <c r="C5226" t="s">
        <v>262</v>
      </c>
      <c r="D5226" t="s">
        <v>203</v>
      </c>
      <c r="E5226" t="s">
        <v>269</v>
      </c>
      <c r="F5226" t="s">
        <v>69</v>
      </c>
      <c r="G5226" s="8" t="s">
        <v>397</v>
      </c>
      <c r="H5226" t="s">
        <v>15</v>
      </c>
      <c r="K5226">
        <v>0</v>
      </c>
      <c r="L5226" s="7">
        <v>134097058000</v>
      </c>
      <c r="M5226" t="s">
        <v>458</v>
      </c>
    </row>
    <row r="5227" spans="1:13" x14ac:dyDescent="0.25">
      <c r="A5227" t="s">
        <v>749</v>
      </c>
      <c r="B5227" t="s">
        <v>332</v>
      </c>
      <c r="C5227" t="s">
        <v>266</v>
      </c>
      <c r="D5227" t="s">
        <v>267</v>
      </c>
      <c r="E5227" t="s">
        <v>270</v>
      </c>
      <c r="F5227" t="s">
        <v>69</v>
      </c>
      <c r="G5227" s="8" t="s">
        <v>397</v>
      </c>
      <c r="H5227" t="s">
        <v>15</v>
      </c>
      <c r="K5227">
        <v>0</v>
      </c>
      <c r="L5227" s="7">
        <v>2421364394</v>
      </c>
      <c r="M5227" t="s">
        <v>458</v>
      </c>
    </row>
    <row r="5228" spans="1:13" x14ac:dyDescent="0.25">
      <c r="A5228" t="s">
        <v>750</v>
      </c>
      <c r="B5228" t="s">
        <v>332</v>
      </c>
      <c r="C5228" t="s">
        <v>266</v>
      </c>
      <c r="D5228" t="s">
        <v>590</v>
      </c>
      <c r="E5228" t="s">
        <v>270</v>
      </c>
      <c r="F5228" s="8" t="s">
        <v>69</v>
      </c>
      <c r="G5228" s="8" t="s">
        <v>397</v>
      </c>
      <c r="H5228" t="s">
        <v>15</v>
      </c>
      <c r="K5228">
        <v>0</v>
      </c>
      <c r="L5228" s="7">
        <v>1946905414</v>
      </c>
      <c r="M5228" t="s">
        <v>458</v>
      </c>
    </row>
    <row r="5229" spans="1:13" x14ac:dyDescent="0.25">
      <c r="A5229" t="s">
        <v>751</v>
      </c>
      <c r="B5229" t="s">
        <v>332</v>
      </c>
      <c r="C5229" t="s">
        <v>266</v>
      </c>
      <c r="D5229" t="s">
        <v>582</v>
      </c>
      <c r="E5229" t="s">
        <v>270</v>
      </c>
      <c r="F5229" s="8" t="s">
        <v>69</v>
      </c>
      <c r="G5229" s="8" t="s">
        <v>397</v>
      </c>
      <c r="H5229" t="s">
        <v>15</v>
      </c>
      <c r="K5229">
        <v>0</v>
      </c>
      <c r="L5229" s="7">
        <v>102527329</v>
      </c>
      <c r="M5229" t="s">
        <v>458</v>
      </c>
    </row>
    <row r="5230" spans="1:13" x14ac:dyDescent="0.25">
      <c r="A5230" t="s">
        <v>752</v>
      </c>
      <c r="B5230" t="s">
        <v>332</v>
      </c>
      <c r="C5230" t="s">
        <v>266</v>
      </c>
      <c r="D5230" t="s">
        <v>203</v>
      </c>
      <c r="E5230" t="s">
        <v>269</v>
      </c>
      <c r="F5230" s="8" t="s">
        <v>69</v>
      </c>
      <c r="G5230" s="8" t="s">
        <v>397</v>
      </c>
      <c r="H5230" t="s">
        <v>15</v>
      </c>
      <c r="K5230">
        <v>0</v>
      </c>
      <c r="L5230" s="7">
        <v>260926476812</v>
      </c>
      <c r="M5230" t="s">
        <v>458</v>
      </c>
    </row>
    <row r="5231" spans="1:13" x14ac:dyDescent="0.25">
      <c r="A5231" t="s">
        <v>753</v>
      </c>
      <c r="B5231" t="s">
        <v>487</v>
      </c>
      <c r="C5231" t="s">
        <v>207</v>
      </c>
      <c r="D5231" t="s">
        <v>208</v>
      </c>
      <c r="E5231" t="s">
        <v>270</v>
      </c>
      <c r="F5231" s="8" t="s">
        <v>69</v>
      </c>
      <c r="G5231" s="8" t="s">
        <v>397</v>
      </c>
      <c r="H5231" t="s">
        <v>15</v>
      </c>
      <c r="K5231">
        <v>0</v>
      </c>
      <c r="L5231" s="7">
        <v>2389556713</v>
      </c>
      <c r="M5231" t="s">
        <v>458</v>
      </c>
    </row>
    <row r="5232" spans="1:13" x14ac:dyDescent="0.25">
      <c r="A5232" t="s">
        <v>754</v>
      </c>
      <c r="B5232" t="s">
        <v>487</v>
      </c>
      <c r="C5232" t="s">
        <v>207</v>
      </c>
      <c r="D5232" t="s">
        <v>209</v>
      </c>
      <c r="E5232" t="s">
        <v>270</v>
      </c>
      <c r="F5232" s="8" t="s">
        <v>69</v>
      </c>
      <c r="G5232" s="8" t="s">
        <v>397</v>
      </c>
      <c r="H5232" t="s">
        <v>15</v>
      </c>
      <c r="K5232">
        <v>0</v>
      </c>
      <c r="L5232" s="7">
        <v>5701620841</v>
      </c>
      <c r="M5232" t="s">
        <v>458</v>
      </c>
    </row>
    <row r="5233" spans="1:13" x14ac:dyDescent="0.25">
      <c r="A5233" t="s">
        <v>755</v>
      </c>
      <c r="B5233" t="s">
        <v>487</v>
      </c>
      <c r="C5233" t="s">
        <v>207</v>
      </c>
      <c r="D5233" t="s">
        <v>210</v>
      </c>
      <c r="E5233" t="s">
        <v>270</v>
      </c>
      <c r="F5233" t="s">
        <v>69</v>
      </c>
      <c r="G5233" s="8" t="s">
        <v>397</v>
      </c>
      <c r="H5233" t="s">
        <v>15</v>
      </c>
      <c r="K5233">
        <v>0</v>
      </c>
      <c r="L5233" s="7">
        <v>326696832</v>
      </c>
      <c r="M5233" t="s">
        <v>458</v>
      </c>
    </row>
    <row r="5234" spans="1:13" x14ac:dyDescent="0.25">
      <c r="A5234" t="s">
        <v>756</v>
      </c>
      <c r="B5234" t="s">
        <v>487</v>
      </c>
      <c r="C5234" t="s">
        <v>207</v>
      </c>
      <c r="D5234" t="s">
        <v>211</v>
      </c>
      <c r="E5234" t="s">
        <v>269</v>
      </c>
      <c r="F5234" t="s">
        <v>69</v>
      </c>
      <c r="G5234" s="8" t="s">
        <v>397</v>
      </c>
      <c r="H5234" t="s">
        <v>15</v>
      </c>
      <c r="K5234">
        <v>0</v>
      </c>
      <c r="L5234" s="7">
        <v>370042694916</v>
      </c>
      <c r="M5234" t="s">
        <v>458</v>
      </c>
    </row>
    <row r="5235" spans="1:13" x14ac:dyDescent="0.25">
      <c r="A5235" t="s">
        <v>757</v>
      </c>
      <c r="B5235" t="s">
        <v>487</v>
      </c>
      <c r="C5235" t="s">
        <v>207</v>
      </c>
      <c r="D5235" t="s">
        <v>385</v>
      </c>
      <c r="E5235" t="s">
        <v>270</v>
      </c>
      <c r="F5235" t="s">
        <v>69</v>
      </c>
      <c r="G5235" s="8" t="s">
        <v>397</v>
      </c>
      <c r="H5235" t="s">
        <v>15</v>
      </c>
      <c r="K5235">
        <v>0</v>
      </c>
      <c r="L5235" s="7">
        <v>777116048</v>
      </c>
      <c r="M5235" t="s">
        <v>458</v>
      </c>
    </row>
    <row r="5236" spans="1:13" x14ac:dyDescent="0.25">
      <c r="A5236" t="s">
        <v>659</v>
      </c>
      <c r="B5236" t="s">
        <v>468</v>
      </c>
      <c r="C5236" t="s">
        <v>0</v>
      </c>
      <c r="D5236" t="s">
        <v>200</v>
      </c>
      <c r="E5236" t="s">
        <v>270</v>
      </c>
      <c r="F5236" t="s">
        <v>70</v>
      </c>
      <c r="G5236" s="8" t="s">
        <v>402</v>
      </c>
      <c r="H5236" t="s">
        <v>71</v>
      </c>
      <c r="K5236">
        <v>40.5</v>
      </c>
      <c r="L5236" s="7">
        <v>50185283716</v>
      </c>
      <c r="M5236" t="s">
        <v>458</v>
      </c>
    </row>
    <row r="5237" spans="1:13" x14ac:dyDescent="0.25">
      <c r="A5237" t="s">
        <v>660</v>
      </c>
      <c r="B5237" t="s">
        <v>468</v>
      </c>
      <c r="C5237" t="s">
        <v>0</v>
      </c>
      <c r="D5237" t="s">
        <v>201</v>
      </c>
      <c r="E5237" t="s">
        <v>270</v>
      </c>
      <c r="F5237" s="8" t="s">
        <v>70</v>
      </c>
      <c r="G5237" s="8" t="s">
        <v>402</v>
      </c>
      <c r="H5237" t="s">
        <v>71</v>
      </c>
      <c r="K5237">
        <v>51.1</v>
      </c>
      <c r="L5237" s="7">
        <v>89599596613</v>
      </c>
      <c r="M5237" t="s">
        <v>458</v>
      </c>
    </row>
    <row r="5238" spans="1:13" x14ac:dyDescent="0.25">
      <c r="A5238" t="s">
        <v>661</v>
      </c>
      <c r="B5238" t="s">
        <v>468</v>
      </c>
      <c r="C5238" t="s">
        <v>0</v>
      </c>
      <c r="D5238" t="s">
        <v>202</v>
      </c>
      <c r="E5238" t="s">
        <v>270</v>
      </c>
      <c r="F5238" s="8" t="s">
        <v>70</v>
      </c>
      <c r="G5238" s="8" t="s">
        <v>402</v>
      </c>
      <c r="H5238" t="s">
        <v>71</v>
      </c>
      <c r="K5238">
        <v>68.599999999999994</v>
      </c>
      <c r="L5238" s="7">
        <v>44497385600</v>
      </c>
      <c r="M5238" t="s">
        <v>458</v>
      </c>
    </row>
    <row r="5239" spans="1:13" x14ac:dyDescent="0.25">
      <c r="A5239" t="s">
        <v>662</v>
      </c>
      <c r="B5239" t="s">
        <v>468</v>
      </c>
      <c r="C5239" t="s">
        <v>0</v>
      </c>
      <c r="D5239" t="s">
        <v>308</v>
      </c>
      <c r="E5239" t="s">
        <v>270</v>
      </c>
      <c r="F5239" s="8" t="s">
        <v>70</v>
      </c>
      <c r="G5239" s="8" t="s">
        <v>402</v>
      </c>
      <c r="H5239" t="s">
        <v>71</v>
      </c>
      <c r="K5239">
        <v>100</v>
      </c>
      <c r="L5239" s="7">
        <v>891110221</v>
      </c>
      <c r="M5239" t="s">
        <v>458</v>
      </c>
    </row>
    <row r="5240" spans="1:13" x14ac:dyDescent="0.25">
      <c r="A5240" t="s">
        <v>758</v>
      </c>
      <c r="B5240" t="s">
        <v>468</v>
      </c>
      <c r="C5240" t="s">
        <v>0</v>
      </c>
      <c r="D5240" t="s">
        <v>1</v>
      </c>
      <c r="E5240" t="s">
        <v>270</v>
      </c>
      <c r="F5240" s="8" t="s">
        <v>70</v>
      </c>
      <c r="G5240" s="8" t="s">
        <v>402</v>
      </c>
      <c r="H5240" t="s">
        <v>71</v>
      </c>
      <c r="K5240">
        <v>100</v>
      </c>
      <c r="L5240" s="7">
        <v>33596222776</v>
      </c>
      <c r="M5240" t="s">
        <v>458</v>
      </c>
    </row>
    <row r="5241" spans="1:13" x14ac:dyDescent="0.25">
      <c r="A5241" t="s">
        <v>663</v>
      </c>
      <c r="B5241" t="s">
        <v>468</v>
      </c>
      <c r="C5241" t="s">
        <v>0</v>
      </c>
      <c r="D5241" t="s">
        <v>198</v>
      </c>
      <c r="E5241" t="s">
        <v>270</v>
      </c>
      <c r="F5241" s="8" t="s">
        <v>70</v>
      </c>
      <c r="G5241" s="8" t="s">
        <v>402</v>
      </c>
      <c r="H5241" t="s">
        <v>71</v>
      </c>
      <c r="K5241">
        <v>100</v>
      </c>
      <c r="L5241" s="7">
        <v>1360016630</v>
      </c>
      <c r="M5241" t="s">
        <v>458</v>
      </c>
    </row>
    <row r="5242" spans="1:13" x14ac:dyDescent="0.25">
      <c r="A5242" t="s">
        <v>664</v>
      </c>
      <c r="B5242" t="s">
        <v>468</v>
      </c>
      <c r="C5242" t="s">
        <v>0</v>
      </c>
      <c r="D5242" t="s">
        <v>199</v>
      </c>
      <c r="E5242" t="s">
        <v>269</v>
      </c>
      <c r="F5242" t="s">
        <v>70</v>
      </c>
      <c r="G5242" s="8" t="s">
        <v>402</v>
      </c>
      <c r="H5242" t="s">
        <v>71</v>
      </c>
      <c r="K5242">
        <v>54.5</v>
      </c>
      <c r="L5242" s="7">
        <v>195045422077</v>
      </c>
      <c r="M5242" t="s">
        <v>458</v>
      </c>
    </row>
    <row r="5243" spans="1:13" x14ac:dyDescent="0.25">
      <c r="A5243" t="s">
        <v>665</v>
      </c>
      <c r="B5243" t="s">
        <v>469</v>
      </c>
      <c r="C5243" t="s">
        <v>212</v>
      </c>
      <c r="D5243" t="s">
        <v>213</v>
      </c>
      <c r="E5243" t="s">
        <v>270</v>
      </c>
      <c r="F5243" t="s">
        <v>70</v>
      </c>
      <c r="G5243" s="8" t="s">
        <v>402</v>
      </c>
      <c r="H5243" t="s">
        <v>71</v>
      </c>
      <c r="K5243">
        <v>0</v>
      </c>
      <c r="L5243" s="7">
        <v>1209774000</v>
      </c>
      <c r="M5243" t="s">
        <v>458</v>
      </c>
    </row>
    <row r="5244" spans="1:13" x14ac:dyDescent="0.25">
      <c r="A5244" t="s">
        <v>666</v>
      </c>
      <c r="B5244" t="s">
        <v>469</v>
      </c>
      <c r="C5244" t="s">
        <v>212</v>
      </c>
      <c r="D5244" t="s">
        <v>214</v>
      </c>
      <c r="E5244" t="s">
        <v>270</v>
      </c>
      <c r="F5244" t="s">
        <v>70</v>
      </c>
      <c r="G5244" s="8" t="s">
        <v>402</v>
      </c>
      <c r="H5244" t="s">
        <v>71</v>
      </c>
      <c r="K5244">
        <v>100</v>
      </c>
      <c r="L5244" s="7">
        <v>10185099000</v>
      </c>
      <c r="M5244" t="s">
        <v>458</v>
      </c>
    </row>
    <row r="5245" spans="1:13" x14ac:dyDescent="0.25">
      <c r="A5245" t="s">
        <v>667</v>
      </c>
      <c r="B5245" t="s">
        <v>469</v>
      </c>
      <c r="C5245" t="s">
        <v>212</v>
      </c>
      <c r="D5245" t="s">
        <v>370</v>
      </c>
      <c r="E5245" t="s">
        <v>270</v>
      </c>
      <c r="F5245" t="s">
        <v>70</v>
      </c>
      <c r="G5245" s="8" t="s">
        <v>402</v>
      </c>
      <c r="H5245" t="s">
        <v>71</v>
      </c>
      <c r="K5245">
        <v>46.2</v>
      </c>
      <c r="L5245" s="7">
        <v>7250762000</v>
      </c>
      <c r="M5245" t="s">
        <v>458</v>
      </c>
    </row>
    <row r="5246" spans="1:13" x14ac:dyDescent="0.25">
      <c r="A5246" t="s">
        <v>668</v>
      </c>
      <c r="B5246" t="s">
        <v>469</v>
      </c>
      <c r="C5246" t="s">
        <v>212</v>
      </c>
      <c r="D5246" t="s">
        <v>365</v>
      </c>
      <c r="E5246" t="s">
        <v>270</v>
      </c>
      <c r="F5246" t="s">
        <v>70</v>
      </c>
      <c r="G5246" s="8" t="s">
        <v>402</v>
      </c>
      <c r="H5246" t="s">
        <v>71</v>
      </c>
      <c r="K5246">
        <v>58.4</v>
      </c>
      <c r="L5246" s="7">
        <v>22153880000</v>
      </c>
      <c r="M5246" t="s">
        <v>458</v>
      </c>
    </row>
    <row r="5247" spans="1:13" x14ac:dyDescent="0.25">
      <c r="A5247" t="s">
        <v>669</v>
      </c>
      <c r="B5247" t="s">
        <v>469</v>
      </c>
      <c r="C5247" t="s">
        <v>212</v>
      </c>
      <c r="D5247" t="s">
        <v>364</v>
      </c>
      <c r="E5247" t="s">
        <v>270</v>
      </c>
      <c r="F5247" t="s">
        <v>70</v>
      </c>
      <c r="G5247" s="8" t="s">
        <v>402</v>
      </c>
      <c r="H5247" t="s">
        <v>71</v>
      </c>
      <c r="K5247">
        <v>73.2</v>
      </c>
      <c r="L5247" s="7">
        <v>31842258000</v>
      </c>
      <c r="M5247" t="s">
        <v>458</v>
      </c>
    </row>
    <row r="5248" spans="1:13" x14ac:dyDescent="0.25">
      <c r="A5248" t="s">
        <v>670</v>
      </c>
      <c r="B5248" t="s">
        <v>469</v>
      </c>
      <c r="C5248" t="s">
        <v>212</v>
      </c>
      <c r="D5248" t="s">
        <v>573</v>
      </c>
      <c r="E5248" t="s">
        <v>270</v>
      </c>
      <c r="F5248" t="s">
        <v>70</v>
      </c>
      <c r="G5248" s="8" t="s">
        <v>402</v>
      </c>
      <c r="H5248" t="s">
        <v>71</v>
      </c>
      <c r="K5248">
        <v>83.7</v>
      </c>
      <c r="L5248" s="7">
        <v>16763779000</v>
      </c>
      <c r="M5248" t="s">
        <v>458</v>
      </c>
    </row>
    <row r="5249" spans="1:13" x14ac:dyDescent="0.25">
      <c r="A5249" t="s">
        <v>671</v>
      </c>
      <c r="B5249" t="s">
        <v>469</v>
      </c>
      <c r="C5249" t="s">
        <v>212</v>
      </c>
      <c r="D5249" t="s">
        <v>362</v>
      </c>
      <c r="E5249" t="s">
        <v>270</v>
      </c>
      <c r="F5249" t="s">
        <v>70</v>
      </c>
      <c r="G5249" s="8" t="s">
        <v>402</v>
      </c>
      <c r="H5249" t="s">
        <v>71</v>
      </c>
      <c r="K5249">
        <v>100</v>
      </c>
      <c r="L5249" s="7">
        <v>58491556000</v>
      </c>
      <c r="M5249" t="s">
        <v>458</v>
      </c>
    </row>
    <row r="5250" spans="1:13" x14ac:dyDescent="0.25">
      <c r="A5250" t="s">
        <v>672</v>
      </c>
      <c r="B5250" t="s">
        <v>470</v>
      </c>
      <c r="C5250" t="s">
        <v>292</v>
      </c>
      <c r="D5250" t="s">
        <v>307</v>
      </c>
      <c r="E5250" t="s">
        <v>270</v>
      </c>
      <c r="F5250" t="s">
        <v>70</v>
      </c>
      <c r="G5250" s="8" t="s">
        <v>402</v>
      </c>
      <c r="H5250" t="s">
        <v>71</v>
      </c>
      <c r="K5250">
        <v>62</v>
      </c>
      <c r="L5250" s="7">
        <v>9764336905</v>
      </c>
      <c r="M5250" t="s">
        <v>458</v>
      </c>
    </row>
    <row r="5251" spans="1:13" x14ac:dyDescent="0.25">
      <c r="A5251" t="s">
        <v>673</v>
      </c>
      <c r="B5251" t="s">
        <v>470</v>
      </c>
      <c r="C5251" t="s">
        <v>292</v>
      </c>
      <c r="D5251" t="s">
        <v>206</v>
      </c>
      <c r="E5251" t="s">
        <v>270</v>
      </c>
      <c r="F5251" t="s">
        <v>70</v>
      </c>
      <c r="G5251" s="8" t="s">
        <v>402</v>
      </c>
      <c r="H5251" t="s">
        <v>71</v>
      </c>
      <c r="K5251">
        <v>100</v>
      </c>
      <c r="L5251" s="7">
        <v>5411649516</v>
      </c>
      <c r="M5251" t="s">
        <v>458</v>
      </c>
    </row>
    <row r="5252" spans="1:13" x14ac:dyDescent="0.25">
      <c r="A5252" t="s">
        <v>674</v>
      </c>
      <c r="B5252" t="s">
        <v>470</v>
      </c>
      <c r="C5252" t="s">
        <v>292</v>
      </c>
      <c r="D5252" t="s">
        <v>203</v>
      </c>
      <c r="E5252" t="s">
        <v>269</v>
      </c>
      <c r="F5252" s="8" t="s">
        <v>70</v>
      </c>
      <c r="G5252" s="8" t="s">
        <v>402</v>
      </c>
      <c r="H5252" t="s">
        <v>71</v>
      </c>
      <c r="K5252">
        <v>62.43</v>
      </c>
      <c r="L5252" s="7">
        <v>599483569520</v>
      </c>
      <c r="M5252" t="s">
        <v>458</v>
      </c>
    </row>
    <row r="5253" spans="1:13" x14ac:dyDescent="0.25">
      <c r="A5253" t="s">
        <v>675</v>
      </c>
      <c r="B5253" t="s">
        <v>470</v>
      </c>
      <c r="C5253" t="s">
        <v>292</v>
      </c>
      <c r="D5253" t="s">
        <v>306</v>
      </c>
      <c r="E5253" t="s">
        <v>270</v>
      </c>
      <c r="F5253" s="8" t="s">
        <v>70</v>
      </c>
      <c r="G5253" s="8" t="s">
        <v>402</v>
      </c>
      <c r="H5253" t="s">
        <v>71</v>
      </c>
      <c r="K5253">
        <v>100</v>
      </c>
      <c r="L5253" s="7">
        <v>9122399685</v>
      </c>
      <c r="M5253" t="s">
        <v>458</v>
      </c>
    </row>
    <row r="5254" spans="1:13" x14ac:dyDescent="0.25">
      <c r="A5254" t="s">
        <v>676</v>
      </c>
      <c r="B5254" t="s">
        <v>331</v>
      </c>
      <c r="C5254" t="s">
        <v>215</v>
      </c>
      <c r="D5254" t="s">
        <v>251</v>
      </c>
      <c r="E5254" t="s">
        <v>269</v>
      </c>
      <c r="F5254" s="8" t="s">
        <v>70</v>
      </c>
      <c r="G5254" s="8" t="s">
        <v>402</v>
      </c>
      <c r="H5254" t="s">
        <v>71</v>
      </c>
      <c r="K5254">
        <v>66.8</v>
      </c>
      <c r="L5254" s="7">
        <v>310261377494</v>
      </c>
      <c r="M5254" t="s">
        <v>458</v>
      </c>
    </row>
    <row r="5255" spans="1:13" x14ac:dyDescent="0.25">
      <c r="A5255" t="s">
        <v>677</v>
      </c>
      <c r="B5255" t="s">
        <v>331</v>
      </c>
      <c r="C5255" t="s">
        <v>215</v>
      </c>
      <c r="D5255" t="s">
        <v>216</v>
      </c>
      <c r="E5255" t="s">
        <v>269</v>
      </c>
      <c r="F5255" s="8" t="s">
        <v>70</v>
      </c>
      <c r="G5255" s="8" t="s">
        <v>402</v>
      </c>
      <c r="H5255" t="s">
        <v>71</v>
      </c>
      <c r="K5255">
        <v>75.400000000000006</v>
      </c>
      <c r="L5255" s="7">
        <v>15226914126</v>
      </c>
      <c r="M5255" t="s">
        <v>458</v>
      </c>
    </row>
    <row r="5256" spans="1:13" x14ac:dyDescent="0.25">
      <c r="A5256" t="s">
        <v>678</v>
      </c>
      <c r="B5256" t="s">
        <v>331</v>
      </c>
      <c r="C5256" t="s">
        <v>215</v>
      </c>
      <c r="D5256" t="s">
        <v>217</v>
      </c>
      <c r="E5256" t="s">
        <v>269</v>
      </c>
      <c r="F5256" s="8" t="s">
        <v>70</v>
      </c>
      <c r="G5256" s="8" t="s">
        <v>402</v>
      </c>
      <c r="H5256" t="s">
        <v>71</v>
      </c>
      <c r="K5256">
        <v>66.8</v>
      </c>
      <c r="L5256" s="7">
        <v>67671087956</v>
      </c>
      <c r="M5256" t="s">
        <v>458</v>
      </c>
    </row>
    <row r="5257" spans="1:13" x14ac:dyDescent="0.25">
      <c r="A5257" t="s">
        <v>679</v>
      </c>
      <c r="B5257" t="s">
        <v>333</v>
      </c>
      <c r="C5257" t="s">
        <v>533</v>
      </c>
      <c r="D5257" t="s">
        <v>203</v>
      </c>
      <c r="E5257" t="s">
        <v>269</v>
      </c>
      <c r="F5257" t="s">
        <v>70</v>
      </c>
      <c r="G5257" s="8" t="s">
        <v>402</v>
      </c>
      <c r="H5257" t="s">
        <v>71</v>
      </c>
      <c r="K5257">
        <v>61.69</v>
      </c>
      <c r="L5257" s="7">
        <v>60695593000</v>
      </c>
      <c r="M5257" t="s">
        <v>458</v>
      </c>
    </row>
    <row r="5258" spans="1:13" x14ac:dyDescent="0.25">
      <c r="A5258" t="s">
        <v>680</v>
      </c>
      <c r="B5258" t="s">
        <v>471</v>
      </c>
      <c r="C5258" t="s">
        <v>219</v>
      </c>
      <c r="D5258" t="s">
        <v>203</v>
      </c>
      <c r="E5258" t="s">
        <v>269</v>
      </c>
      <c r="F5258" t="s">
        <v>70</v>
      </c>
      <c r="G5258" s="8" t="s">
        <v>402</v>
      </c>
      <c r="H5258" t="s">
        <v>71</v>
      </c>
      <c r="K5258">
        <v>64.349999999999994</v>
      </c>
      <c r="L5258" s="7">
        <v>278736778404</v>
      </c>
      <c r="M5258" t="s">
        <v>458</v>
      </c>
    </row>
    <row r="5259" spans="1:13" x14ac:dyDescent="0.25">
      <c r="A5259" t="s">
        <v>681</v>
      </c>
      <c r="B5259" t="s">
        <v>471</v>
      </c>
      <c r="C5259" t="s">
        <v>219</v>
      </c>
      <c r="D5259" t="s">
        <v>457</v>
      </c>
      <c r="E5259" t="s">
        <v>270</v>
      </c>
      <c r="F5259" t="s">
        <v>70</v>
      </c>
      <c r="G5259" s="8" t="s">
        <v>402</v>
      </c>
      <c r="H5259" t="s">
        <v>71</v>
      </c>
      <c r="K5259">
        <v>100</v>
      </c>
      <c r="L5259" s="7">
        <v>150706287</v>
      </c>
      <c r="M5259" t="s">
        <v>458</v>
      </c>
    </row>
    <row r="5260" spans="1:13" x14ac:dyDescent="0.25">
      <c r="A5260" t="s">
        <v>682</v>
      </c>
      <c r="B5260" t="s">
        <v>471</v>
      </c>
      <c r="C5260" t="s">
        <v>219</v>
      </c>
      <c r="D5260" t="s">
        <v>381</v>
      </c>
      <c r="E5260" t="s">
        <v>270</v>
      </c>
      <c r="F5260" t="s">
        <v>70</v>
      </c>
      <c r="G5260" s="8" t="s">
        <v>402</v>
      </c>
      <c r="H5260" t="s">
        <v>71</v>
      </c>
      <c r="K5260">
        <v>63</v>
      </c>
      <c r="L5260" s="7">
        <v>1331924172</v>
      </c>
      <c r="M5260" t="s">
        <v>458</v>
      </c>
    </row>
    <row r="5261" spans="1:13" x14ac:dyDescent="0.25">
      <c r="A5261" t="s">
        <v>683</v>
      </c>
      <c r="B5261" t="s">
        <v>472</v>
      </c>
      <c r="C5261" t="s">
        <v>220</v>
      </c>
      <c r="D5261" t="s">
        <v>221</v>
      </c>
      <c r="E5261" t="s">
        <v>270</v>
      </c>
      <c r="F5261" t="s">
        <v>70</v>
      </c>
      <c r="G5261" s="8" t="s">
        <v>402</v>
      </c>
      <c r="H5261" t="s">
        <v>71</v>
      </c>
      <c r="K5261">
        <v>56.9</v>
      </c>
      <c r="L5261" s="7">
        <v>210379447000</v>
      </c>
      <c r="M5261" t="s">
        <v>458</v>
      </c>
    </row>
    <row r="5262" spans="1:13" x14ac:dyDescent="0.25">
      <c r="A5262" t="s">
        <v>684</v>
      </c>
      <c r="B5262" t="s">
        <v>472</v>
      </c>
      <c r="C5262" t="s">
        <v>220</v>
      </c>
      <c r="D5262" t="s">
        <v>222</v>
      </c>
      <c r="E5262" t="s">
        <v>270</v>
      </c>
      <c r="F5262" t="s">
        <v>70</v>
      </c>
      <c r="G5262" s="8" t="s">
        <v>402</v>
      </c>
      <c r="H5262" t="s">
        <v>71</v>
      </c>
      <c r="K5262">
        <v>76.8</v>
      </c>
      <c r="L5262" s="7">
        <v>35195197000</v>
      </c>
      <c r="M5262" t="s">
        <v>458</v>
      </c>
    </row>
    <row r="5263" spans="1:13" x14ac:dyDescent="0.25">
      <c r="A5263" t="s">
        <v>685</v>
      </c>
      <c r="B5263" t="s">
        <v>472</v>
      </c>
      <c r="C5263" t="s">
        <v>220</v>
      </c>
      <c r="D5263" t="s">
        <v>223</v>
      </c>
      <c r="E5263" t="s">
        <v>270</v>
      </c>
      <c r="F5263" t="s">
        <v>70</v>
      </c>
      <c r="G5263" s="8" t="s">
        <v>402</v>
      </c>
      <c r="H5263" t="s">
        <v>71</v>
      </c>
      <c r="K5263">
        <v>100</v>
      </c>
      <c r="L5263" s="7">
        <v>54187851000</v>
      </c>
      <c r="M5263" t="s">
        <v>458</v>
      </c>
    </row>
    <row r="5264" spans="1:13" x14ac:dyDescent="0.25">
      <c r="A5264" t="s">
        <v>686</v>
      </c>
      <c r="B5264" t="s">
        <v>472</v>
      </c>
      <c r="C5264" t="s">
        <v>220</v>
      </c>
      <c r="D5264" t="s">
        <v>224</v>
      </c>
      <c r="E5264" t="s">
        <v>270</v>
      </c>
      <c r="F5264" t="s">
        <v>70</v>
      </c>
      <c r="G5264" s="8" t="s">
        <v>402</v>
      </c>
      <c r="H5264" t="s">
        <v>71</v>
      </c>
      <c r="K5264">
        <v>52.8</v>
      </c>
      <c r="L5264" s="7">
        <v>3835522000</v>
      </c>
      <c r="M5264" t="s">
        <v>458</v>
      </c>
    </row>
    <row r="5265" spans="1:13" x14ac:dyDescent="0.25">
      <c r="A5265" t="s">
        <v>687</v>
      </c>
      <c r="B5265" t="s">
        <v>472</v>
      </c>
      <c r="C5265" t="s">
        <v>220</v>
      </c>
      <c r="D5265" t="s">
        <v>305</v>
      </c>
      <c r="E5265" t="s">
        <v>270</v>
      </c>
      <c r="F5265" t="s">
        <v>70</v>
      </c>
      <c r="G5265" s="8" t="s">
        <v>402</v>
      </c>
      <c r="H5265" t="s">
        <v>71</v>
      </c>
      <c r="K5265">
        <v>100</v>
      </c>
      <c r="L5265" s="7">
        <v>0</v>
      </c>
      <c r="M5265" t="s">
        <v>458</v>
      </c>
    </row>
    <row r="5266" spans="1:13" x14ac:dyDescent="0.25">
      <c r="A5266" t="s">
        <v>688</v>
      </c>
      <c r="B5266" t="s">
        <v>472</v>
      </c>
      <c r="C5266" t="s">
        <v>220</v>
      </c>
      <c r="D5266" t="s">
        <v>203</v>
      </c>
      <c r="E5266" t="s">
        <v>269</v>
      </c>
      <c r="F5266" t="s">
        <v>70</v>
      </c>
      <c r="G5266" s="8" t="s">
        <v>402</v>
      </c>
      <c r="H5266" t="s">
        <v>71</v>
      </c>
      <c r="K5266">
        <v>62.5</v>
      </c>
      <c r="L5266" s="7">
        <v>150910896000</v>
      </c>
      <c r="M5266" t="s">
        <v>458</v>
      </c>
    </row>
    <row r="5267" spans="1:13" x14ac:dyDescent="0.25">
      <c r="A5267" t="s">
        <v>689</v>
      </c>
      <c r="B5267" t="s">
        <v>473</v>
      </c>
      <c r="C5267" t="s">
        <v>225</v>
      </c>
      <c r="D5267" t="s">
        <v>366</v>
      </c>
      <c r="E5267" t="s">
        <v>270</v>
      </c>
      <c r="F5267" s="8" t="s">
        <v>70</v>
      </c>
      <c r="G5267" s="8" t="s">
        <v>402</v>
      </c>
      <c r="H5267" t="s">
        <v>71</v>
      </c>
      <c r="K5267">
        <v>74.94</v>
      </c>
      <c r="L5267" s="7">
        <v>3439632410</v>
      </c>
      <c r="M5267" t="s">
        <v>458</v>
      </c>
    </row>
    <row r="5268" spans="1:13" x14ac:dyDescent="0.25">
      <c r="A5268" t="s">
        <v>690</v>
      </c>
      <c r="B5268" t="s">
        <v>473</v>
      </c>
      <c r="C5268" t="s">
        <v>225</v>
      </c>
      <c r="D5268" t="s">
        <v>367</v>
      </c>
      <c r="E5268" t="s">
        <v>270</v>
      </c>
      <c r="F5268" s="8" t="s">
        <v>70</v>
      </c>
      <c r="G5268" s="8" t="s">
        <v>402</v>
      </c>
      <c r="H5268" t="s">
        <v>71</v>
      </c>
      <c r="K5268">
        <v>85.89</v>
      </c>
      <c r="L5268" s="7">
        <v>3601903742</v>
      </c>
      <c r="M5268" t="s">
        <v>458</v>
      </c>
    </row>
    <row r="5269" spans="1:13" x14ac:dyDescent="0.25">
      <c r="A5269" t="s">
        <v>691</v>
      </c>
      <c r="B5269" t="s">
        <v>473</v>
      </c>
      <c r="C5269" t="s">
        <v>225</v>
      </c>
      <c r="D5269" t="s">
        <v>373</v>
      </c>
      <c r="E5269" t="s">
        <v>270</v>
      </c>
      <c r="F5269" s="8" t="s">
        <v>70</v>
      </c>
      <c r="G5269" s="8" t="s">
        <v>402</v>
      </c>
      <c r="H5269" t="s">
        <v>71</v>
      </c>
      <c r="K5269">
        <v>100</v>
      </c>
      <c r="L5269" s="7">
        <v>2032897322</v>
      </c>
      <c r="M5269" t="s">
        <v>458</v>
      </c>
    </row>
    <row r="5270" spans="1:13" x14ac:dyDescent="0.25">
      <c r="A5270" t="s">
        <v>692</v>
      </c>
      <c r="B5270" t="s">
        <v>473</v>
      </c>
      <c r="C5270" t="s">
        <v>225</v>
      </c>
      <c r="D5270" t="s">
        <v>203</v>
      </c>
      <c r="E5270" t="s">
        <v>269</v>
      </c>
      <c r="F5270" s="8" t="s">
        <v>70</v>
      </c>
      <c r="G5270" s="8" t="s">
        <v>402</v>
      </c>
      <c r="H5270" t="s">
        <v>71</v>
      </c>
      <c r="K5270">
        <v>64.67</v>
      </c>
      <c r="L5270" s="7">
        <v>983182712065</v>
      </c>
      <c r="M5270" t="s">
        <v>458</v>
      </c>
    </row>
    <row r="5271" spans="1:13" x14ac:dyDescent="0.25">
      <c r="A5271" t="s">
        <v>693</v>
      </c>
      <c r="B5271" t="s">
        <v>474</v>
      </c>
      <c r="C5271" t="s">
        <v>226</v>
      </c>
      <c r="D5271" t="s">
        <v>227</v>
      </c>
      <c r="E5271" t="s">
        <v>270</v>
      </c>
      <c r="F5271" s="8" t="s">
        <v>70</v>
      </c>
      <c r="G5271" s="8" t="s">
        <v>402</v>
      </c>
      <c r="H5271" t="s">
        <v>71</v>
      </c>
      <c r="K5271">
        <v>4.16</v>
      </c>
      <c r="L5271" s="7">
        <v>1565286544</v>
      </c>
      <c r="M5271" t="s">
        <v>458</v>
      </c>
    </row>
    <row r="5272" spans="1:13" x14ac:dyDescent="0.25">
      <c r="A5272" t="s">
        <v>694</v>
      </c>
      <c r="B5272" t="s">
        <v>474</v>
      </c>
      <c r="C5272" t="s">
        <v>226</v>
      </c>
      <c r="D5272" t="s">
        <v>301</v>
      </c>
      <c r="E5272" t="s">
        <v>270</v>
      </c>
      <c r="F5272" t="s">
        <v>70</v>
      </c>
      <c r="G5272" s="8" t="s">
        <v>402</v>
      </c>
      <c r="H5272" t="s">
        <v>71</v>
      </c>
      <c r="K5272">
        <v>100</v>
      </c>
      <c r="L5272" s="7">
        <v>4154359457</v>
      </c>
      <c r="M5272" t="s">
        <v>458</v>
      </c>
    </row>
    <row r="5273" spans="1:13" x14ac:dyDescent="0.25">
      <c r="A5273" t="s">
        <v>695</v>
      </c>
      <c r="B5273" t="s">
        <v>474</v>
      </c>
      <c r="C5273" t="s">
        <v>226</v>
      </c>
      <c r="D5273" t="s">
        <v>229</v>
      </c>
      <c r="E5273" t="s">
        <v>270</v>
      </c>
      <c r="F5273" t="s">
        <v>70</v>
      </c>
      <c r="G5273" s="8" t="s">
        <v>402</v>
      </c>
      <c r="H5273" t="s">
        <v>71</v>
      </c>
      <c r="K5273">
        <v>100</v>
      </c>
      <c r="L5273" s="7">
        <v>4178737190</v>
      </c>
      <c r="M5273" t="s">
        <v>458</v>
      </c>
    </row>
    <row r="5274" spans="1:13" x14ac:dyDescent="0.25">
      <c r="A5274" t="s">
        <v>696</v>
      </c>
      <c r="B5274" t="s">
        <v>474</v>
      </c>
      <c r="C5274" t="s">
        <v>226</v>
      </c>
      <c r="D5274" t="s">
        <v>230</v>
      </c>
      <c r="E5274" t="s">
        <v>270</v>
      </c>
      <c r="F5274" t="s">
        <v>70</v>
      </c>
      <c r="G5274" s="8" t="s">
        <v>402</v>
      </c>
      <c r="H5274" t="s">
        <v>71</v>
      </c>
      <c r="K5274" s="150">
        <v>100</v>
      </c>
      <c r="L5274" s="7">
        <v>46078829939</v>
      </c>
      <c r="M5274" t="s">
        <v>458</v>
      </c>
    </row>
    <row r="5275" spans="1:13" x14ac:dyDescent="0.25">
      <c r="A5275" t="s">
        <v>697</v>
      </c>
      <c r="B5275" t="s">
        <v>474</v>
      </c>
      <c r="C5275" t="s">
        <v>226</v>
      </c>
      <c r="D5275" t="s">
        <v>231</v>
      </c>
      <c r="E5275" t="s">
        <v>270</v>
      </c>
      <c r="F5275" t="s">
        <v>70</v>
      </c>
      <c r="G5275" s="8" t="s">
        <v>402</v>
      </c>
      <c r="H5275" t="s">
        <v>71</v>
      </c>
      <c r="K5275">
        <v>100</v>
      </c>
      <c r="L5275" s="7">
        <v>733170416</v>
      </c>
      <c r="M5275" t="s">
        <v>458</v>
      </c>
    </row>
    <row r="5276" spans="1:13" x14ac:dyDescent="0.25">
      <c r="A5276" t="s">
        <v>698</v>
      </c>
      <c r="B5276" t="s">
        <v>474</v>
      </c>
      <c r="C5276" t="s">
        <v>226</v>
      </c>
      <c r="D5276" t="s">
        <v>232</v>
      </c>
      <c r="E5276" t="s">
        <v>270</v>
      </c>
      <c r="F5276" t="s">
        <v>70</v>
      </c>
      <c r="G5276" s="8" t="s">
        <v>402</v>
      </c>
      <c r="H5276" t="s">
        <v>71</v>
      </c>
      <c r="K5276">
        <v>100</v>
      </c>
      <c r="L5276" s="7">
        <v>4596812359</v>
      </c>
      <c r="M5276" t="s">
        <v>458</v>
      </c>
    </row>
    <row r="5277" spans="1:13" x14ac:dyDescent="0.25">
      <c r="A5277" t="s">
        <v>699</v>
      </c>
      <c r="B5277" t="s">
        <v>474</v>
      </c>
      <c r="C5277" t="s">
        <v>226</v>
      </c>
      <c r="D5277" t="s">
        <v>233</v>
      </c>
      <c r="E5277" t="s">
        <v>270</v>
      </c>
      <c r="F5277" t="s">
        <v>70</v>
      </c>
      <c r="G5277" s="8" t="s">
        <v>402</v>
      </c>
      <c r="H5277" t="s">
        <v>71</v>
      </c>
      <c r="K5277">
        <v>91.97</v>
      </c>
      <c r="L5277" s="7">
        <v>6739103718</v>
      </c>
      <c r="M5277" t="s">
        <v>458</v>
      </c>
    </row>
    <row r="5278" spans="1:13" x14ac:dyDescent="0.25">
      <c r="A5278" t="s">
        <v>700</v>
      </c>
      <c r="B5278" t="s">
        <v>474</v>
      </c>
      <c r="C5278" t="s">
        <v>226</v>
      </c>
      <c r="D5278" t="s">
        <v>234</v>
      </c>
      <c r="E5278" t="s">
        <v>270</v>
      </c>
      <c r="F5278" t="s">
        <v>70</v>
      </c>
      <c r="G5278" s="8" t="s">
        <v>402</v>
      </c>
      <c r="H5278" t="s">
        <v>71</v>
      </c>
      <c r="K5278">
        <v>83.2</v>
      </c>
      <c r="L5278" s="7">
        <v>8239367205</v>
      </c>
      <c r="M5278" t="s">
        <v>458</v>
      </c>
    </row>
    <row r="5279" spans="1:13" x14ac:dyDescent="0.25">
      <c r="A5279" t="s">
        <v>701</v>
      </c>
      <c r="B5279" t="s">
        <v>474</v>
      </c>
      <c r="C5279" t="s">
        <v>226</v>
      </c>
      <c r="D5279" t="s">
        <v>235</v>
      </c>
      <c r="E5279" t="s">
        <v>270</v>
      </c>
      <c r="F5279" t="s">
        <v>70</v>
      </c>
      <c r="G5279" s="8" t="s">
        <v>402</v>
      </c>
      <c r="H5279" t="s">
        <v>71</v>
      </c>
      <c r="K5279">
        <v>79.03</v>
      </c>
      <c r="L5279" s="7">
        <v>7955312120</v>
      </c>
      <c r="M5279" t="s">
        <v>458</v>
      </c>
    </row>
    <row r="5280" spans="1:13" x14ac:dyDescent="0.25">
      <c r="A5280" t="s">
        <v>702</v>
      </c>
      <c r="B5280" t="s">
        <v>474</v>
      </c>
      <c r="C5280" t="s">
        <v>226</v>
      </c>
      <c r="D5280" t="s">
        <v>570</v>
      </c>
      <c r="E5280" t="s">
        <v>270</v>
      </c>
      <c r="F5280" t="s">
        <v>70</v>
      </c>
      <c r="G5280" s="8" t="s">
        <v>402</v>
      </c>
      <c r="H5280" t="s">
        <v>71</v>
      </c>
      <c r="K5280">
        <v>67.680000000000007</v>
      </c>
      <c r="L5280" s="7">
        <v>186808058</v>
      </c>
      <c r="M5280" t="s">
        <v>458</v>
      </c>
    </row>
    <row r="5281" spans="1:13" x14ac:dyDescent="0.25">
      <c r="A5281" t="s">
        <v>703</v>
      </c>
      <c r="B5281" t="s">
        <v>475</v>
      </c>
      <c r="C5281" t="s">
        <v>236</v>
      </c>
      <c r="D5281" t="s">
        <v>628</v>
      </c>
      <c r="E5281" t="s">
        <v>270</v>
      </c>
      <c r="F5281" t="s">
        <v>70</v>
      </c>
      <c r="G5281" s="8" t="s">
        <v>402</v>
      </c>
      <c r="H5281" t="s">
        <v>71</v>
      </c>
      <c r="K5281">
        <v>67.81</v>
      </c>
      <c r="L5281" s="7">
        <v>33391986272</v>
      </c>
      <c r="M5281" t="s">
        <v>458</v>
      </c>
    </row>
    <row r="5282" spans="1:13" x14ac:dyDescent="0.25">
      <c r="A5282" t="s">
        <v>704</v>
      </c>
      <c r="B5282" t="s">
        <v>475</v>
      </c>
      <c r="C5282" t="s">
        <v>236</v>
      </c>
      <c r="D5282" t="s">
        <v>629</v>
      </c>
      <c r="E5282" t="s">
        <v>270</v>
      </c>
      <c r="F5282" t="s">
        <v>70</v>
      </c>
      <c r="G5282" s="8" t="s">
        <v>402</v>
      </c>
      <c r="H5282" t="s">
        <v>71</v>
      </c>
      <c r="K5282">
        <v>75.040000000000006</v>
      </c>
      <c r="L5282" s="7">
        <v>28433897982</v>
      </c>
      <c r="M5282" t="s">
        <v>458</v>
      </c>
    </row>
    <row r="5283" spans="1:13" x14ac:dyDescent="0.25">
      <c r="A5283" t="s">
        <v>705</v>
      </c>
      <c r="B5283" t="s">
        <v>475</v>
      </c>
      <c r="C5283" t="s">
        <v>236</v>
      </c>
      <c r="D5283" t="s">
        <v>630</v>
      </c>
      <c r="E5283" t="s">
        <v>270</v>
      </c>
      <c r="F5283" t="s">
        <v>70</v>
      </c>
      <c r="G5283" s="8" t="s">
        <v>402</v>
      </c>
      <c r="H5283" t="s">
        <v>71</v>
      </c>
      <c r="K5283">
        <v>64.510000000000005</v>
      </c>
      <c r="L5283" s="7">
        <v>41655996484</v>
      </c>
      <c r="M5283" t="s">
        <v>458</v>
      </c>
    </row>
    <row r="5284" spans="1:13" x14ac:dyDescent="0.25">
      <c r="A5284" t="s">
        <v>706</v>
      </c>
      <c r="B5284" t="s">
        <v>475</v>
      </c>
      <c r="C5284" t="s">
        <v>236</v>
      </c>
      <c r="D5284" t="s">
        <v>631</v>
      </c>
      <c r="E5284" t="s">
        <v>270</v>
      </c>
      <c r="F5284" t="s">
        <v>70</v>
      </c>
      <c r="G5284" s="8" t="s">
        <v>402</v>
      </c>
      <c r="H5284" t="s">
        <v>71</v>
      </c>
      <c r="K5284">
        <v>100</v>
      </c>
      <c r="L5284" s="7">
        <v>17683096128</v>
      </c>
      <c r="M5284" t="s">
        <v>458</v>
      </c>
    </row>
    <row r="5285" spans="1:13" x14ac:dyDescent="0.25">
      <c r="A5285" t="s">
        <v>707</v>
      </c>
      <c r="B5285" t="s">
        <v>475</v>
      </c>
      <c r="C5285" t="s">
        <v>236</v>
      </c>
      <c r="D5285" t="s">
        <v>632</v>
      </c>
      <c r="E5285" t="s">
        <v>269</v>
      </c>
      <c r="F5285" t="s">
        <v>70</v>
      </c>
      <c r="G5285" s="8" t="s">
        <v>402</v>
      </c>
      <c r="H5285" t="s">
        <v>71</v>
      </c>
      <c r="K5285">
        <v>70.56</v>
      </c>
      <c r="L5285" s="7">
        <v>38791266538</v>
      </c>
      <c r="M5285" t="s">
        <v>458</v>
      </c>
    </row>
    <row r="5286" spans="1:13" x14ac:dyDescent="0.25">
      <c r="A5286" t="s">
        <v>708</v>
      </c>
      <c r="B5286" t="s">
        <v>476</v>
      </c>
      <c r="C5286" t="s">
        <v>237</v>
      </c>
      <c r="D5286" t="s">
        <v>242</v>
      </c>
      <c r="E5286" t="s">
        <v>270</v>
      </c>
      <c r="F5286" t="s">
        <v>70</v>
      </c>
      <c r="G5286" s="8" t="s">
        <v>402</v>
      </c>
      <c r="H5286" t="s">
        <v>71</v>
      </c>
      <c r="K5286">
        <v>75</v>
      </c>
      <c r="L5286" s="7">
        <v>77422761</v>
      </c>
      <c r="M5286" t="s">
        <v>458</v>
      </c>
    </row>
    <row r="5287" spans="1:13" x14ac:dyDescent="0.25">
      <c r="A5287" t="s">
        <v>709</v>
      </c>
      <c r="B5287" t="s">
        <v>476</v>
      </c>
      <c r="C5287" t="s">
        <v>237</v>
      </c>
      <c r="D5287" t="s">
        <v>228</v>
      </c>
      <c r="E5287" t="s">
        <v>270</v>
      </c>
      <c r="F5287" t="s">
        <v>70</v>
      </c>
      <c r="G5287" s="8" t="s">
        <v>402</v>
      </c>
      <c r="H5287" t="s">
        <v>71</v>
      </c>
      <c r="K5287">
        <v>100</v>
      </c>
      <c r="L5287" s="7">
        <v>2672173342</v>
      </c>
      <c r="M5287" t="s">
        <v>458</v>
      </c>
    </row>
    <row r="5288" spans="1:13" x14ac:dyDescent="0.25">
      <c r="A5288" t="s">
        <v>710</v>
      </c>
      <c r="B5288" t="s">
        <v>476</v>
      </c>
      <c r="C5288" t="s">
        <v>237</v>
      </c>
      <c r="D5288" t="s">
        <v>464</v>
      </c>
      <c r="E5288" t="s">
        <v>270</v>
      </c>
      <c r="F5288" t="s">
        <v>70</v>
      </c>
      <c r="G5288" s="8" t="s">
        <v>402</v>
      </c>
      <c r="H5288" t="s">
        <v>71</v>
      </c>
      <c r="K5288">
        <v>93</v>
      </c>
      <c r="L5288" s="7">
        <v>1120256617</v>
      </c>
      <c r="M5288" t="s">
        <v>458</v>
      </c>
    </row>
    <row r="5289" spans="1:13" x14ac:dyDescent="0.25">
      <c r="A5289" t="s">
        <v>711</v>
      </c>
      <c r="B5289" t="s">
        <v>476</v>
      </c>
      <c r="C5289" t="s">
        <v>237</v>
      </c>
      <c r="D5289" t="s">
        <v>238</v>
      </c>
      <c r="E5289" t="s">
        <v>270</v>
      </c>
      <c r="F5289" t="s">
        <v>70</v>
      </c>
      <c r="G5289" s="8" t="s">
        <v>402</v>
      </c>
      <c r="H5289" t="s">
        <v>71</v>
      </c>
      <c r="K5289">
        <v>100</v>
      </c>
      <c r="L5289" s="7">
        <v>858542993</v>
      </c>
      <c r="M5289" t="s">
        <v>458</v>
      </c>
    </row>
    <row r="5290" spans="1:13" x14ac:dyDescent="0.25">
      <c r="A5290" t="s">
        <v>712</v>
      </c>
      <c r="B5290" t="s">
        <v>476</v>
      </c>
      <c r="C5290" t="s">
        <v>237</v>
      </c>
      <c r="D5290" t="s">
        <v>239</v>
      </c>
      <c r="E5290" t="s">
        <v>270</v>
      </c>
      <c r="F5290" t="s">
        <v>70</v>
      </c>
      <c r="G5290" s="8" t="s">
        <v>402</v>
      </c>
      <c r="H5290" t="s">
        <v>71</v>
      </c>
      <c r="K5290">
        <v>78</v>
      </c>
      <c r="L5290" s="7">
        <v>857579764</v>
      </c>
      <c r="M5290" t="s">
        <v>458</v>
      </c>
    </row>
    <row r="5291" spans="1:13" x14ac:dyDescent="0.25">
      <c r="A5291" t="s">
        <v>713</v>
      </c>
      <c r="B5291" t="s">
        <v>476</v>
      </c>
      <c r="C5291" t="s">
        <v>237</v>
      </c>
      <c r="D5291" t="s">
        <v>240</v>
      </c>
      <c r="E5291" t="s">
        <v>270</v>
      </c>
      <c r="F5291" t="s">
        <v>70</v>
      </c>
      <c r="G5291" s="8" t="s">
        <v>402</v>
      </c>
      <c r="H5291" t="s">
        <v>71</v>
      </c>
      <c r="K5291">
        <v>72</v>
      </c>
      <c r="L5291" s="7">
        <v>93471759</v>
      </c>
      <c r="M5291" t="s">
        <v>458</v>
      </c>
    </row>
    <row r="5292" spans="1:13" x14ac:dyDescent="0.25">
      <c r="A5292" t="s">
        <v>714</v>
      </c>
      <c r="B5292" t="s">
        <v>476</v>
      </c>
      <c r="C5292" t="s">
        <v>237</v>
      </c>
      <c r="D5292" t="s">
        <v>241</v>
      </c>
      <c r="E5292" t="s">
        <v>270</v>
      </c>
      <c r="F5292" t="s">
        <v>70</v>
      </c>
      <c r="G5292" s="8" t="s">
        <v>402</v>
      </c>
      <c r="H5292" t="s">
        <v>71</v>
      </c>
      <c r="K5292">
        <v>70</v>
      </c>
      <c r="L5292" s="7">
        <v>53446428</v>
      </c>
      <c r="M5292" t="s">
        <v>458</v>
      </c>
    </row>
    <row r="5293" spans="1:13" x14ac:dyDescent="0.25">
      <c r="A5293" t="s">
        <v>715</v>
      </c>
      <c r="B5293" t="s">
        <v>477</v>
      </c>
      <c r="C5293" t="s">
        <v>243</v>
      </c>
      <c r="D5293" t="s">
        <v>378</v>
      </c>
      <c r="E5293" t="s">
        <v>270</v>
      </c>
      <c r="F5293" t="s">
        <v>70</v>
      </c>
      <c r="G5293" s="8" t="s">
        <v>402</v>
      </c>
      <c r="H5293" t="s">
        <v>71</v>
      </c>
      <c r="K5293">
        <v>3</v>
      </c>
      <c r="L5293" s="7">
        <v>3795039921</v>
      </c>
      <c r="M5293" t="s">
        <v>458</v>
      </c>
    </row>
    <row r="5294" spans="1:13" x14ac:dyDescent="0.25">
      <c r="A5294" t="s">
        <v>716</v>
      </c>
      <c r="B5294" t="s">
        <v>477</v>
      </c>
      <c r="C5294" t="s">
        <v>243</v>
      </c>
      <c r="D5294" t="s">
        <v>360</v>
      </c>
      <c r="E5294" t="s">
        <v>270</v>
      </c>
      <c r="F5294" t="s">
        <v>70</v>
      </c>
      <c r="G5294" s="8" t="s">
        <v>402</v>
      </c>
      <c r="H5294" t="s">
        <v>71</v>
      </c>
      <c r="K5294">
        <v>100</v>
      </c>
      <c r="L5294" s="7">
        <v>4697527012</v>
      </c>
      <c r="M5294" t="s">
        <v>458</v>
      </c>
    </row>
    <row r="5295" spans="1:13" x14ac:dyDescent="0.25">
      <c r="A5295" t="s">
        <v>717</v>
      </c>
      <c r="B5295" t="s">
        <v>477</v>
      </c>
      <c r="C5295" t="s">
        <v>243</v>
      </c>
      <c r="D5295" t="s">
        <v>581</v>
      </c>
      <c r="E5295" t="s">
        <v>270</v>
      </c>
      <c r="F5295" t="s">
        <v>70</v>
      </c>
      <c r="G5295" s="8" t="s">
        <v>402</v>
      </c>
      <c r="H5295" t="s">
        <v>71</v>
      </c>
      <c r="K5295">
        <v>100</v>
      </c>
      <c r="L5295" s="7">
        <v>89940181951</v>
      </c>
      <c r="M5295" t="s">
        <v>458</v>
      </c>
    </row>
    <row r="5296" spans="1:13" x14ac:dyDescent="0.25">
      <c r="A5296" t="s">
        <v>718</v>
      </c>
      <c r="B5296" t="s">
        <v>246</v>
      </c>
      <c r="C5296" t="s">
        <v>246</v>
      </c>
      <c r="D5296" t="s">
        <v>203</v>
      </c>
      <c r="E5296" t="s">
        <v>269</v>
      </c>
      <c r="F5296" t="s">
        <v>70</v>
      </c>
      <c r="G5296" s="8" t="s">
        <v>402</v>
      </c>
      <c r="H5296" t="s">
        <v>71</v>
      </c>
      <c r="K5296">
        <v>69.599999999999994</v>
      </c>
      <c r="L5296" s="7">
        <v>42773601120</v>
      </c>
      <c r="M5296" t="s">
        <v>458</v>
      </c>
    </row>
    <row r="5297" spans="1:13" x14ac:dyDescent="0.25">
      <c r="A5297" t="s">
        <v>719</v>
      </c>
      <c r="B5297" t="s">
        <v>478</v>
      </c>
      <c r="C5297" t="s">
        <v>244</v>
      </c>
      <c r="D5297" t="s">
        <v>245</v>
      </c>
      <c r="E5297" t="s">
        <v>269</v>
      </c>
      <c r="F5297" s="8" t="s">
        <v>70</v>
      </c>
      <c r="G5297" s="8" t="s">
        <v>402</v>
      </c>
      <c r="H5297" t="s">
        <v>71</v>
      </c>
      <c r="K5297">
        <v>70.739999999999995</v>
      </c>
      <c r="L5297" s="7">
        <v>69558139000</v>
      </c>
      <c r="M5297" t="s">
        <v>458</v>
      </c>
    </row>
    <row r="5298" spans="1:13" x14ac:dyDescent="0.25">
      <c r="A5298" t="s">
        <v>720</v>
      </c>
      <c r="B5298" t="s">
        <v>478</v>
      </c>
      <c r="C5298" t="s">
        <v>244</v>
      </c>
      <c r="D5298" t="s">
        <v>460</v>
      </c>
      <c r="E5298" t="s">
        <v>269</v>
      </c>
      <c r="F5298" s="8" t="s">
        <v>70</v>
      </c>
      <c r="G5298" s="8" t="s">
        <v>402</v>
      </c>
      <c r="H5298" t="s">
        <v>71</v>
      </c>
      <c r="K5298">
        <v>99.99</v>
      </c>
      <c r="L5298" s="7">
        <v>40918920000</v>
      </c>
      <c r="M5298" t="s">
        <v>458</v>
      </c>
    </row>
    <row r="5299" spans="1:13" x14ac:dyDescent="0.25">
      <c r="A5299" t="s">
        <v>721</v>
      </c>
      <c r="B5299" t="s">
        <v>479</v>
      </c>
      <c r="C5299" t="s">
        <v>247</v>
      </c>
      <c r="D5299" t="s">
        <v>203</v>
      </c>
      <c r="E5299" t="s">
        <v>269</v>
      </c>
      <c r="F5299" s="8" t="s">
        <v>70</v>
      </c>
      <c r="G5299" s="8" t="s">
        <v>402</v>
      </c>
      <c r="H5299" t="s">
        <v>71</v>
      </c>
      <c r="K5299">
        <v>67.599999999999994</v>
      </c>
      <c r="L5299" s="7">
        <v>20401799000</v>
      </c>
      <c r="M5299" t="s">
        <v>458</v>
      </c>
    </row>
    <row r="5300" spans="1:13" x14ac:dyDescent="0.25">
      <c r="A5300" t="s">
        <v>722</v>
      </c>
      <c r="B5300" t="s">
        <v>480</v>
      </c>
      <c r="C5300" t="s">
        <v>268</v>
      </c>
      <c r="D5300" t="s">
        <v>203</v>
      </c>
      <c r="E5300" t="s">
        <v>269</v>
      </c>
      <c r="F5300" s="8" t="s">
        <v>70</v>
      </c>
      <c r="G5300" s="8" t="s">
        <v>402</v>
      </c>
      <c r="H5300" t="s">
        <v>71</v>
      </c>
      <c r="K5300">
        <v>88</v>
      </c>
      <c r="L5300" s="7">
        <v>14029578005</v>
      </c>
      <c r="M5300" t="s">
        <v>458</v>
      </c>
    </row>
    <row r="5301" spans="1:13" x14ac:dyDescent="0.25">
      <c r="A5301" t="s">
        <v>723</v>
      </c>
      <c r="B5301" t="s">
        <v>481</v>
      </c>
      <c r="C5301" t="s">
        <v>248</v>
      </c>
      <c r="D5301" t="s">
        <v>203</v>
      </c>
      <c r="E5301" t="s">
        <v>269</v>
      </c>
      <c r="F5301" t="s">
        <v>70</v>
      </c>
      <c r="G5301" s="8" t="s">
        <v>402</v>
      </c>
      <c r="H5301" t="s">
        <v>71</v>
      </c>
      <c r="K5301">
        <v>88.17</v>
      </c>
      <c r="L5301" s="7">
        <v>24360197000</v>
      </c>
      <c r="M5301" t="s">
        <v>458</v>
      </c>
    </row>
    <row r="5302" spans="1:13" x14ac:dyDescent="0.25">
      <c r="A5302" t="s">
        <v>724</v>
      </c>
      <c r="B5302" t="s">
        <v>482</v>
      </c>
      <c r="C5302" t="s">
        <v>249</v>
      </c>
      <c r="D5302" t="s">
        <v>203</v>
      </c>
      <c r="E5302" t="s">
        <v>269</v>
      </c>
      <c r="F5302" t="s">
        <v>70</v>
      </c>
      <c r="G5302" s="8" t="s">
        <v>402</v>
      </c>
      <c r="H5302" t="s">
        <v>71</v>
      </c>
      <c r="K5302">
        <v>84.4</v>
      </c>
      <c r="L5302" s="7">
        <v>91622025169</v>
      </c>
      <c r="M5302" t="s">
        <v>458</v>
      </c>
    </row>
    <row r="5303" spans="1:13" x14ac:dyDescent="0.25">
      <c r="A5303" t="s">
        <v>725</v>
      </c>
      <c r="B5303" t="s">
        <v>330</v>
      </c>
      <c r="C5303" t="s">
        <v>250</v>
      </c>
      <c r="D5303" t="s">
        <v>252</v>
      </c>
      <c r="E5303" t="s">
        <v>270</v>
      </c>
      <c r="F5303" t="s">
        <v>70</v>
      </c>
      <c r="G5303" s="8" t="s">
        <v>402</v>
      </c>
      <c r="H5303" t="s">
        <v>71</v>
      </c>
      <c r="K5303">
        <v>45.67</v>
      </c>
      <c r="L5303" s="7">
        <v>10772268571</v>
      </c>
      <c r="M5303" t="s">
        <v>458</v>
      </c>
    </row>
    <row r="5304" spans="1:13" x14ac:dyDescent="0.25">
      <c r="A5304" t="s">
        <v>726</v>
      </c>
      <c r="B5304" t="s">
        <v>330</v>
      </c>
      <c r="C5304" t="s">
        <v>250</v>
      </c>
      <c r="D5304" t="s">
        <v>253</v>
      </c>
      <c r="E5304" t="s">
        <v>270</v>
      </c>
      <c r="F5304" t="s">
        <v>70</v>
      </c>
      <c r="G5304" s="8" t="s">
        <v>402</v>
      </c>
      <c r="H5304" t="s">
        <v>71</v>
      </c>
      <c r="K5304">
        <v>71.88</v>
      </c>
      <c r="L5304" s="7">
        <v>3480752374</v>
      </c>
      <c r="M5304" t="s">
        <v>458</v>
      </c>
    </row>
    <row r="5305" spans="1:13" x14ac:dyDescent="0.25">
      <c r="A5305" t="s">
        <v>727</v>
      </c>
      <c r="B5305" t="s">
        <v>330</v>
      </c>
      <c r="C5305" t="s">
        <v>250</v>
      </c>
      <c r="D5305" t="s">
        <v>254</v>
      </c>
      <c r="E5305" t="s">
        <v>270</v>
      </c>
      <c r="F5305" t="s">
        <v>70</v>
      </c>
      <c r="G5305" s="8" t="s">
        <v>402</v>
      </c>
      <c r="H5305" t="s">
        <v>71</v>
      </c>
      <c r="K5305">
        <v>100</v>
      </c>
      <c r="L5305" s="7">
        <v>13604302435</v>
      </c>
      <c r="M5305" t="s">
        <v>458</v>
      </c>
    </row>
    <row r="5306" spans="1:13" x14ac:dyDescent="0.25">
      <c r="A5306" t="s">
        <v>728</v>
      </c>
      <c r="B5306" t="s">
        <v>330</v>
      </c>
      <c r="C5306" t="s">
        <v>250</v>
      </c>
      <c r="D5306" t="s">
        <v>633</v>
      </c>
      <c r="E5306" t="s">
        <v>269</v>
      </c>
      <c r="F5306" t="s">
        <v>70</v>
      </c>
      <c r="G5306" s="8" t="s">
        <v>402</v>
      </c>
      <c r="H5306" t="s">
        <v>71</v>
      </c>
      <c r="K5306">
        <v>55.63</v>
      </c>
      <c r="L5306" s="7">
        <v>1140113184125</v>
      </c>
      <c r="M5306" t="s">
        <v>458</v>
      </c>
    </row>
    <row r="5307" spans="1:13" x14ac:dyDescent="0.25">
      <c r="A5307" t="s">
        <v>729</v>
      </c>
      <c r="B5307" t="s">
        <v>330</v>
      </c>
      <c r="C5307" t="s">
        <v>250</v>
      </c>
      <c r="D5307" t="s">
        <v>634</v>
      </c>
      <c r="E5307" t="s">
        <v>269</v>
      </c>
      <c r="F5307" t="s">
        <v>70</v>
      </c>
      <c r="G5307" s="8" t="s">
        <v>402</v>
      </c>
      <c r="H5307" t="s">
        <v>71</v>
      </c>
      <c r="K5307">
        <v>58.56</v>
      </c>
      <c r="L5307" s="7">
        <v>237174933919</v>
      </c>
      <c r="M5307" t="s">
        <v>458</v>
      </c>
    </row>
    <row r="5308" spans="1:13" x14ac:dyDescent="0.25">
      <c r="A5308" t="s">
        <v>730</v>
      </c>
      <c r="B5308" t="s">
        <v>330</v>
      </c>
      <c r="C5308" t="s">
        <v>250</v>
      </c>
      <c r="D5308" t="s">
        <v>599</v>
      </c>
      <c r="E5308" t="s">
        <v>270</v>
      </c>
      <c r="F5308" t="s">
        <v>70</v>
      </c>
      <c r="G5308" s="8" t="s">
        <v>402</v>
      </c>
      <c r="H5308" t="s">
        <v>71</v>
      </c>
      <c r="K5308">
        <v>66.67</v>
      </c>
      <c r="L5308" s="7">
        <v>49186447</v>
      </c>
      <c r="M5308" t="s">
        <v>458</v>
      </c>
    </row>
    <row r="5309" spans="1:13" x14ac:dyDescent="0.25">
      <c r="A5309" t="s">
        <v>731</v>
      </c>
      <c r="B5309" t="s">
        <v>483</v>
      </c>
      <c r="C5309" t="s">
        <v>255</v>
      </c>
      <c r="D5309" t="s">
        <v>205</v>
      </c>
      <c r="E5309" t="s">
        <v>270</v>
      </c>
      <c r="F5309" t="s">
        <v>70</v>
      </c>
      <c r="G5309" s="8" t="s">
        <v>402</v>
      </c>
      <c r="H5309" t="s">
        <v>71</v>
      </c>
      <c r="K5309">
        <v>59.51</v>
      </c>
      <c r="L5309" s="7">
        <v>6917962126</v>
      </c>
      <c r="M5309" t="s">
        <v>458</v>
      </c>
    </row>
    <row r="5310" spans="1:13" x14ac:dyDescent="0.25">
      <c r="A5310" t="s">
        <v>732</v>
      </c>
      <c r="B5310" t="s">
        <v>483</v>
      </c>
      <c r="C5310" t="s">
        <v>255</v>
      </c>
      <c r="D5310" t="s">
        <v>203</v>
      </c>
      <c r="E5310" t="s">
        <v>269</v>
      </c>
      <c r="F5310" t="s">
        <v>70</v>
      </c>
      <c r="G5310" s="8" t="s">
        <v>402</v>
      </c>
      <c r="H5310" t="s">
        <v>71</v>
      </c>
      <c r="K5310">
        <v>62.1</v>
      </c>
      <c r="L5310" s="7">
        <v>2428869723</v>
      </c>
      <c r="M5310" t="s">
        <v>458</v>
      </c>
    </row>
    <row r="5311" spans="1:13" x14ac:dyDescent="0.25">
      <c r="A5311" t="s">
        <v>733</v>
      </c>
      <c r="B5311" t="s">
        <v>636</v>
      </c>
      <c r="C5311" t="s">
        <v>635</v>
      </c>
      <c r="D5311" t="s">
        <v>304</v>
      </c>
      <c r="E5311" t="s">
        <v>270</v>
      </c>
      <c r="F5311" t="s">
        <v>70</v>
      </c>
      <c r="G5311" s="8" t="s">
        <v>402</v>
      </c>
      <c r="H5311" t="s">
        <v>71</v>
      </c>
      <c r="K5311">
        <v>69.099999999999994</v>
      </c>
      <c r="L5311" s="7">
        <v>4565783313</v>
      </c>
      <c r="M5311" t="s">
        <v>458</v>
      </c>
    </row>
    <row r="5312" spans="1:13" x14ac:dyDescent="0.25">
      <c r="A5312" t="s">
        <v>734</v>
      </c>
      <c r="B5312" t="s">
        <v>636</v>
      </c>
      <c r="C5312" t="s">
        <v>635</v>
      </c>
      <c r="D5312" t="s">
        <v>303</v>
      </c>
      <c r="E5312" t="s">
        <v>270</v>
      </c>
      <c r="F5312" t="s">
        <v>70</v>
      </c>
      <c r="G5312" s="8" t="s">
        <v>402</v>
      </c>
      <c r="H5312" t="s">
        <v>71</v>
      </c>
      <c r="K5312">
        <v>84.4</v>
      </c>
      <c r="L5312" s="7">
        <v>3476303006</v>
      </c>
      <c r="M5312" t="s">
        <v>458</v>
      </c>
    </row>
    <row r="5313" spans="1:13" x14ac:dyDescent="0.25">
      <c r="A5313" t="s">
        <v>735</v>
      </c>
      <c r="B5313" t="s">
        <v>636</v>
      </c>
      <c r="C5313" t="s">
        <v>635</v>
      </c>
      <c r="D5313" t="s">
        <v>302</v>
      </c>
      <c r="E5313" t="s">
        <v>270</v>
      </c>
      <c r="F5313" t="s">
        <v>70</v>
      </c>
      <c r="G5313" s="8" t="s">
        <v>402</v>
      </c>
      <c r="H5313" t="s">
        <v>71</v>
      </c>
      <c r="K5313">
        <v>100</v>
      </c>
      <c r="L5313" s="7">
        <v>2100767205</v>
      </c>
      <c r="M5313" t="s">
        <v>458</v>
      </c>
    </row>
    <row r="5314" spans="1:13" x14ac:dyDescent="0.25">
      <c r="A5314" t="s">
        <v>736</v>
      </c>
      <c r="B5314" t="s">
        <v>636</v>
      </c>
      <c r="C5314" t="s">
        <v>635</v>
      </c>
      <c r="D5314" t="s">
        <v>205</v>
      </c>
      <c r="E5314" t="s">
        <v>270</v>
      </c>
      <c r="F5314" t="s">
        <v>70</v>
      </c>
      <c r="G5314" s="8" t="s">
        <v>402</v>
      </c>
      <c r="H5314" t="s">
        <v>71</v>
      </c>
      <c r="K5314">
        <v>54.2</v>
      </c>
      <c r="L5314" s="7">
        <v>20886055390</v>
      </c>
      <c r="M5314" t="s">
        <v>458</v>
      </c>
    </row>
    <row r="5315" spans="1:13" x14ac:dyDescent="0.25">
      <c r="A5315" t="s">
        <v>737</v>
      </c>
      <c r="B5315" t="s">
        <v>636</v>
      </c>
      <c r="C5315" t="s">
        <v>635</v>
      </c>
      <c r="D5315" t="s">
        <v>203</v>
      </c>
      <c r="E5315" t="s">
        <v>269</v>
      </c>
      <c r="F5315" t="s">
        <v>70</v>
      </c>
      <c r="G5315" s="8" t="s">
        <v>402</v>
      </c>
      <c r="H5315" t="s">
        <v>71</v>
      </c>
      <c r="K5315">
        <v>54.2</v>
      </c>
      <c r="L5315" s="7">
        <v>1256491994424</v>
      </c>
      <c r="M5315" t="s">
        <v>458</v>
      </c>
    </row>
    <row r="5316" spans="1:13" x14ac:dyDescent="0.25">
      <c r="A5316" t="s">
        <v>738</v>
      </c>
      <c r="B5316" t="s">
        <v>484</v>
      </c>
      <c r="C5316" t="s">
        <v>256</v>
      </c>
      <c r="D5316" t="s">
        <v>208</v>
      </c>
      <c r="E5316" t="s">
        <v>270</v>
      </c>
      <c r="F5316" t="s">
        <v>70</v>
      </c>
      <c r="G5316" s="8" t="s">
        <v>402</v>
      </c>
      <c r="H5316" t="s">
        <v>71</v>
      </c>
      <c r="K5316">
        <v>80</v>
      </c>
      <c r="L5316" s="7">
        <v>429346911</v>
      </c>
      <c r="M5316" t="s">
        <v>458</v>
      </c>
    </row>
    <row r="5317" spans="1:13" x14ac:dyDescent="0.25">
      <c r="A5317" t="s">
        <v>739</v>
      </c>
      <c r="B5317" t="s">
        <v>484</v>
      </c>
      <c r="C5317" t="s">
        <v>256</v>
      </c>
      <c r="D5317" t="s">
        <v>209</v>
      </c>
      <c r="E5317" t="s">
        <v>270</v>
      </c>
      <c r="F5317" t="s">
        <v>70</v>
      </c>
      <c r="G5317" s="8" t="s">
        <v>402</v>
      </c>
      <c r="H5317" t="s">
        <v>71</v>
      </c>
      <c r="K5317">
        <v>68</v>
      </c>
      <c r="L5317" s="7">
        <v>630379359</v>
      </c>
      <c r="M5317" t="s">
        <v>458</v>
      </c>
    </row>
    <row r="5318" spans="1:13" x14ac:dyDescent="0.25">
      <c r="A5318" t="s">
        <v>740</v>
      </c>
      <c r="B5318" t="s">
        <v>484</v>
      </c>
      <c r="C5318" t="s">
        <v>256</v>
      </c>
      <c r="D5318" t="s">
        <v>203</v>
      </c>
      <c r="E5318" t="s">
        <v>269</v>
      </c>
      <c r="F5318" t="s">
        <v>70</v>
      </c>
      <c r="G5318" s="8" t="s">
        <v>402</v>
      </c>
      <c r="H5318" t="s">
        <v>71</v>
      </c>
      <c r="K5318">
        <v>64.59</v>
      </c>
      <c r="L5318" s="7">
        <v>88224453830</v>
      </c>
      <c r="M5318" t="s">
        <v>458</v>
      </c>
    </row>
    <row r="5319" spans="1:13" x14ac:dyDescent="0.25">
      <c r="A5319" t="s">
        <v>741</v>
      </c>
      <c r="B5319" t="s">
        <v>485</v>
      </c>
      <c r="C5319" t="s">
        <v>257</v>
      </c>
      <c r="D5319" t="s">
        <v>258</v>
      </c>
      <c r="E5319" t="s">
        <v>270</v>
      </c>
      <c r="F5319" t="s">
        <v>70</v>
      </c>
      <c r="G5319" s="8" t="s">
        <v>402</v>
      </c>
      <c r="H5319" t="s">
        <v>71</v>
      </c>
      <c r="K5319">
        <v>100</v>
      </c>
      <c r="L5319" s="7">
        <v>2398957441</v>
      </c>
      <c r="M5319" t="s">
        <v>458</v>
      </c>
    </row>
    <row r="5320" spans="1:13" x14ac:dyDescent="0.25">
      <c r="A5320" t="s">
        <v>742</v>
      </c>
      <c r="B5320" t="s">
        <v>485</v>
      </c>
      <c r="C5320" t="s">
        <v>257</v>
      </c>
      <c r="D5320" t="s">
        <v>259</v>
      </c>
      <c r="E5320" t="s">
        <v>270</v>
      </c>
      <c r="F5320" t="s">
        <v>70</v>
      </c>
      <c r="G5320" s="8" t="s">
        <v>402</v>
      </c>
      <c r="H5320" t="s">
        <v>71</v>
      </c>
      <c r="K5320">
        <v>83.9</v>
      </c>
      <c r="L5320" s="7">
        <v>87556207</v>
      </c>
      <c r="M5320" t="s">
        <v>458</v>
      </c>
    </row>
    <row r="5321" spans="1:13" x14ac:dyDescent="0.25">
      <c r="A5321" t="s">
        <v>743</v>
      </c>
      <c r="B5321" t="s">
        <v>485</v>
      </c>
      <c r="C5321" t="s">
        <v>257</v>
      </c>
      <c r="D5321" t="s">
        <v>260</v>
      </c>
      <c r="E5321" t="s">
        <v>270</v>
      </c>
      <c r="F5321" t="s">
        <v>70</v>
      </c>
      <c r="G5321" s="8" t="s">
        <v>402</v>
      </c>
      <c r="H5321" t="s">
        <v>71</v>
      </c>
      <c r="K5321">
        <v>74.8</v>
      </c>
      <c r="L5321" s="7">
        <v>145097351</v>
      </c>
      <c r="M5321" t="s">
        <v>458</v>
      </c>
    </row>
    <row r="5322" spans="1:13" x14ac:dyDescent="0.25">
      <c r="A5322" t="s">
        <v>744</v>
      </c>
      <c r="B5322" t="s">
        <v>485</v>
      </c>
      <c r="C5322" t="s">
        <v>257</v>
      </c>
      <c r="D5322" t="s">
        <v>261</v>
      </c>
      <c r="E5322" t="s">
        <v>270</v>
      </c>
      <c r="F5322" t="s">
        <v>70</v>
      </c>
      <c r="G5322" s="8" t="s">
        <v>402</v>
      </c>
      <c r="H5322" t="s">
        <v>71</v>
      </c>
      <c r="K5322">
        <v>74.3</v>
      </c>
      <c r="L5322" s="7">
        <v>88988160</v>
      </c>
      <c r="M5322" t="s">
        <v>458</v>
      </c>
    </row>
    <row r="5323" spans="1:13" x14ac:dyDescent="0.25">
      <c r="A5323" t="s">
        <v>745</v>
      </c>
      <c r="B5323" t="s">
        <v>486</v>
      </c>
      <c r="C5323" t="s">
        <v>262</v>
      </c>
      <c r="D5323" t="s">
        <v>263</v>
      </c>
      <c r="E5323" t="s">
        <v>270</v>
      </c>
      <c r="F5323" t="s">
        <v>70</v>
      </c>
      <c r="G5323" s="8" t="s">
        <v>402</v>
      </c>
      <c r="H5323" t="s">
        <v>71</v>
      </c>
      <c r="K5323">
        <v>79.2</v>
      </c>
      <c r="L5323" s="7">
        <v>27282552000</v>
      </c>
      <c r="M5323" t="s">
        <v>458</v>
      </c>
    </row>
    <row r="5324" spans="1:13" x14ac:dyDescent="0.25">
      <c r="A5324" t="s">
        <v>746</v>
      </c>
      <c r="B5324" t="s">
        <v>486</v>
      </c>
      <c r="C5324" t="s">
        <v>262</v>
      </c>
      <c r="D5324" t="s">
        <v>264</v>
      </c>
      <c r="E5324" t="s">
        <v>270</v>
      </c>
      <c r="F5324" t="s">
        <v>70</v>
      </c>
      <c r="G5324" s="8" t="s">
        <v>402</v>
      </c>
      <c r="H5324" t="s">
        <v>71</v>
      </c>
      <c r="K5324">
        <v>70.8</v>
      </c>
      <c r="L5324" s="7">
        <v>5427913000</v>
      </c>
      <c r="M5324" t="s">
        <v>458</v>
      </c>
    </row>
    <row r="5325" spans="1:13" x14ac:dyDescent="0.25">
      <c r="A5325" t="s">
        <v>747</v>
      </c>
      <c r="B5325" t="s">
        <v>486</v>
      </c>
      <c r="C5325" t="s">
        <v>262</v>
      </c>
      <c r="D5325" t="s">
        <v>265</v>
      </c>
      <c r="E5325" t="s">
        <v>270</v>
      </c>
      <c r="F5325" t="s">
        <v>70</v>
      </c>
      <c r="G5325" s="8" t="s">
        <v>402</v>
      </c>
      <c r="H5325" t="s">
        <v>71</v>
      </c>
      <c r="K5325">
        <v>97.6</v>
      </c>
      <c r="L5325" s="7">
        <v>950652000</v>
      </c>
      <c r="M5325" t="s">
        <v>458</v>
      </c>
    </row>
    <row r="5326" spans="1:13" x14ac:dyDescent="0.25">
      <c r="A5326" t="s">
        <v>748</v>
      </c>
      <c r="B5326" t="s">
        <v>486</v>
      </c>
      <c r="C5326" t="s">
        <v>262</v>
      </c>
      <c r="D5326" t="s">
        <v>203</v>
      </c>
      <c r="E5326" t="s">
        <v>269</v>
      </c>
      <c r="F5326" t="s">
        <v>70</v>
      </c>
      <c r="G5326" s="8" t="s">
        <v>402</v>
      </c>
      <c r="H5326" t="s">
        <v>71</v>
      </c>
      <c r="K5326">
        <v>70</v>
      </c>
      <c r="L5326" s="7">
        <v>134097058000</v>
      </c>
      <c r="M5326" t="s">
        <v>458</v>
      </c>
    </row>
    <row r="5327" spans="1:13" x14ac:dyDescent="0.25">
      <c r="A5327" t="s">
        <v>749</v>
      </c>
      <c r="B5327" t="s">
        <v>332</v>
      </c>
      <c r="C5327" t="s">
        <v>266</v>
      </c>
      <c r="D5327" t="s">
        <v>267</v>
      </c>
      <c r="E5327" t="s">
        <v>270</v>
      </c>
      <c r="F5327" t="s">
        <v>70</v>
      </c>
      <c r="G5327" s="8" t="s">
        <v>402</v>
      </c>
      <c r="H5327" t="s">
        <v>71</v>
      </c>
      <c r="K5327">
        <v>100</v>
      </c>
      <c r="L5327" s="7">
        <v>2421364394</v>
      </c>
      <c r="M5327" t="s">
        <v>458</v>
      </c>
    </row>
    <row r="5328" spans="1:13" x14ac:dyDescent="0.25">
      <c r="A5328" t="s">
        <v>750</v>
      </c>
      <c r="B5328" t="s">
        <v>332</v>
      </c>
      <c r="C5328" t="s">
        <v>266</v>
      </c>
      <c r="D5328" t="s">
        <v>590</v>
      </c>
      <c r="E5328" t="s">
        <v>270</v>
      </c>
      <c r="F5328" t="s">
        <v>70</v>
      </c>
      <c r="G5328" s="8" t="s">
        <v>402</v>
      </c>
      <c r="H5328" t="s">
        <v>71</v>
      </c>
      <c r="K5328">
        <v>71</v>
      </c>
      <c r="L5328" s="7">
        <v>1946905414</v>
      </c>
      <c r="M5328" t="s">
        <v>458</v>
      </c>
    </row>
    <row r="5329" spans="1:13" x14ac:dyDescent="0.25">
      <c r="A5329" t="s">
        <v>751</v>
      </c>
      <c r="B5329" t="s">
        <v>332</v>
      </c>
      <c r="C5329" t="s">
        <v>266</v>
      </c>
      <c r="D5329" t="s">
        <v>582</v>
      </c>
      <c r="E5329" t="s">
        <v>270</v>
      </c>
      <c r="F5329" t="s">
        <v>70</v>
      </c>
      <c r="G5329" s="8" t="s">
        <v>402</v>
      </c>
      <c r="H5329" t="s">
        <v>71</v>
      </c>
      <c r="K5329">
        <v>58</v>
      </c>
      <c r="L5329" s="7">
        <v>102527329</v>
      </c>
      <c r="M5329" t="s">
        <v>458</v>
      </c>
    </row>
    <row r="5330" spans="1:13" x14ac:dyDescent="0.25">
      <c r="A5330" t="s">
        <v>752</v>
      </c>
      <c r="B5330" t="s">
        <v>332</v>
      </c>
      <c r="C5330" t="s">
        <v>266</v>
      </c>
      <c r="D5330" t="s">
        <v>203</v>
      </c>
      <c r="E5330" t="s">
        <v>269</v>
      </c>
      <c r="F5330" t="s">
        <v>70</v>
      </c>
      <c r="G5330" s="8" t="s">
        <v>402</v>
      </c>
      <c r="H5330" t="s">
        <v>71</v>
      </c>
      <c r="K5330">
        <v>57</v>
      </c>
      <c r="L5330" s="7">
        <v>260926476812</v>
      </c>
      <c r="M5330" t="s">
        <v>458</v>
      </c>
    </row>
    <row r="5331" spans="1:13" x14ac:dyDescent="0.25">
      <c r="A5331" t="s">
        <v>753</v>
      </c>
      <c r="B5331" t="s">
        <v>487</v>
      </c>
      <c r="C5331" t="s">
        <v>207</v>
      </c>
      <c r="D5331" t="s">
        <v>208</v>
      </c>
      <c r="E5331" t="s">
        <v>270</v>
      </c>
      <c r="F5331" t="s">
        <v>70</v>
      </c>
      <c r="G5331" s="8" t="s">
        <v>402</v>
      </c>
      <c r="H5331" t="s">
        <v>71</v>
      </c>
      <c r="K5331">
        <v>65.73</v>
      </c>
      <c r="L5331" s="7">
        <v>2389556713</v>
      </c>
      <c r="M5331" t="s">
        <v>458</v>
      </c>
    </row>
    <row r="5332" spans="1:13" x14ac:dyDescent="0.25">
      <c r="A5332" t="s">
        <v>754</v>
      </c>
      <c r="B5332" t="s">
        <v>487</v>
      </c>
      <c r="C5332" t="s">
        <v>207</v>
      </c>
      <c r="D5332" t="s">
        <v>209</v>
      </c>
      <c r="E5332" t="s">
        <v>270</v>
      </c>
      <c r="F5332" t="s">
        <v>70</v>
      </c>
      <c r="G5332" s="8" t="s">
        <v>402</v>
      </c>
      <c r="H5332" t="s">
        <v>71</v>
      </c>
      <c r="K5332">
        <v>54</v>
      </c>
      <c r="L5332" s="7">
        <v>5701620841</v>
      </c>
      <c r="M5332" t="s">
        <v>458</v>
      </c>
    </row>
    <row r="5333" spans="1:13" x14ac:dyDescent="0.25">
      <c r="A5333" t="s">
        <v>755</v>
      </c>
      <c r="B5333" t="s">
        <v>487</v>
      </c>
      <c r="C5333" t="s">
        <v>207</v>
      </c>
      <c r="D5333" t="s">
        <v>210</v>
      </c>
      <c r="E5333" t="s">
        <v>270</v>
      </c>
      <c r="F5333" t="s">
        <v>70</v>
      </c>
      <c r="G5333" s="8" t="s">
        <v>402</v>
      </c>
      <c r="H5333" t="s">
        <v>71</v>
      </c>
      <c r="K5333">
        <v>100</v>
      </c>
      <c r="L5333" s="7">
        <v>326696832</v>
      </c>
      <c r="M5333" t="s">
        <v>458</v>
      </c>
    </row>
    <row r="5334" spans="1:13" x14ac:dyDescent="0.25">
      <c r="A5334" t="s">
        <v>756</v>
      </c>
      <c r="B5334" t="s">
        <v>487</v>
      </c>
      <c r="C5334" t="s">
        <v>207</v>
      </c>
      <c r="D5334" t="s">
        <v>211</v>
      </c>
      <c r="E5334" t="s">
        <v>269</v>
      </c>
      <c r="F5334" t="s">
        <v>70</v>
      </c>
      <c r="G5334" s="8" t="s">
        <v>402</v>
      </c>
      <c r="H5334" t="s">
        <v>71</v>
      </c>
      <c r="K5334">
        <v>59.07</v>
      </c>
      <c r="L5334" s="7">
        <v>370042694916</v>
      </c>
      <c r="M5334" t="s">
        <v>458</v>
      </c>
    </row>
    <row r="5335" spans="1:13" x14ac:dyDescent="0.25">
      <c r="A5335" t="s">
        <v>757</v>
      </c>
      <c r="B5335" t="s">
        <v>487</v>
      </c>
      <c r="C5335" t="s">
        <v>207</v>
      </c>
      <c r="D5335" t="s">
        <v>385</v>
      </c>
      <c r="E5335" t="s">
        <v>270</v>
      </c>
      <c r="F5335" s="8" t="s">
        <v>70</v>
      </c>
      <c r="G5335" s="8" t="s">
        <v>402</v>
      </c>
      <c r="H5335" t="s">
        <v>71</v>
      </c>
      <c r="K5335">
        <v>66.5</v>
      </c>
      <c r="L5335" s="7">
        <v>777116048</v>
      </c>
      <c r="M5335" t="s">
        <v>458</v>
      </c>
    </row>
    <row r="5336" spans="1:13" x14ac:dyDescent="0.25">
      <c r="A5336" t="s">
        <v>659</v>
      </c>
      <c r="B5336" t="s">
        <v>468</v>
      </c>
      <c r="C5336" t="s">
        <v>0</v>
      </c>
      <c r="D5336" t="s">
        <v>200</v>
      </c>
      <c r="E5336" t="s">
        <v>270</v>
      </c>
      <c r="F5336" s="8" t="s">
        <v>72</v>
      </c>
      <c r="G5336" s="8" t="s">
        <v>401</v>
      </c>
      <c r="H5336" t="s">
        <v>73</v>
      </c>
      <c r="K5336">
        <v>59.5</v>
      </c>
      <c r="L5336" s="7">
        <v>50185283716</v>
      </c>
      <c r="M5336" t="s">
        <v>458</v>
      </c>
    </row>
    <row r="5337" spans="1:13" x14ac:dyDescent="0.25">
      <c r="A5337" t="s">
        <v>660</v>
      </c>
      <c r="B5337" t="s">
        <v>468</v>
      </c>
      <c r="C5337" t="s">
        <v>0</v>
      </c>
      <c r="D5337" t="s">
        <v>201</v>
      </c>
      <c r="E5337" t="s">
        <v>270</v>
      </c>
      <c r="F5337" s="8" t="s">
        <v>72</v>
      </c>
      <c r="G5337" s="8" t="s">
        <v>401</v>
      </c>
      <c r="H5337" t="s">
        <v>73</v>
      </c>
      <c r="K5337">
        <v>48.9</v>
      </c>
      <c r="L5337" s="7">
        <v>89599596613</v>
      </c>
      <c r="M5337" t="s">
        <v>458</v>
      </c>
    </row>
    <row r="5338" spans="1:13" x14ac:dyDescent="0.25">
      <c r="A5338" t="s">
        <v>661</v>
      </c>
      <c r="B5338" t="s">
        <v>468</v>
      </c>
      <c r="C5338" t="s">
        <v>0</v>
      </c>
      <c r="D5338" t="s">
        <v>202</v>
      </c>
      <c r="E5338" t="s">
        <v>270</v>
      </c>
      <c r="F5338" s="8" t="s">
        <v>72</v>
      </c>
      <c r="G5338" s="8" t="s">
        <v>401</v>
      </c>
      <c r="H5338" t="s">
        <v>73</v>
      </c>
      <c r="K5338">
        <v>31.4</v>
      </c>
      <c r="L5338" s="7">
        <v>44497385600</v>
      </c>
      <c r="M5338" t="s">
        <v>458</v>
      </c>
    </row>
    <row r="5339" spans="1:13" x14ac:dyDescent="0.25">
      <c r="A5339" t="s">
        <v>662</v>
      </c>
      <c r="B5339" t="s">
        <v>468</v>
      </c>
      <c r="C5339" t="s">
        <v>0</v>
      </c>
      <c r="D5339" t="s">
        <v>308</v>
      </c>
      <c r="E5339" t="s">
        <v>270</v>
      </c>
      <c r="F5339" s="8" t="s">
        <v>72</v>
      </c>
      <c r="G5339" s="8" t="s">
        <v>401</v>
      </c>
      <c r="H5339" t="s">
        <v>73</v>
      </c>
      <c r="K5339">
        <v>0</v>
      </c>
      <c r="L5339" s="7">
        <v>891110221</v>
      </c>
      <c r="M5339" t="s">
        <v>458</v>
      </c>
    </row>
    <row r="5340" spans="1:13" x14ac:dyDescent="0.25">
      <c r="A5340" t="s">
        <v>758</v>
      </c>
      <c r="B5340" t="s">
        <v>468</v>
      </c>
      <c r="C5340" t="s">
        <v>0</v>
      </c>
      <c r="D5340" t="s">
        <v>1</v>
      </c>
      <c r="E5340" t="s">
        <v>270</v>
      </c>
      <c r="F5340" t="s">
        <v>72</v>
      </c>
      <c r="G5340" s="8" t="s">
        <v>401</v>
      </c>
      <c r="H5340" t="s">
        <v>73</v>
      </c>
      <c r="K5340">
        <v>0</v>
      </c>
      <c r="L5340" s="7">
        <v>33596222776</v>
      </c>
      <c r="M5340" t="s">
        <v>458</v>
      </c>
    </row>
    <row r="5341" spans="1:13" x14ac:dyDescent="0.25">
      <c r="A5341" t="s">
        <v>663</v>
      </c>
      <c r="B5341" t="s">
        <v>468</v>
      </c>
      <c r="C5341" t="s">
        <v>0</v>
      </c>
      <c r="D5341" t="s">
        <v>198</v>
      </c>
      <c r="E5341" t="s">
        <v>270</v>
      </c>
      <c r="F5341" t="s">
        <v>72</v>
      </c>
      <c r="G5341" s="8" t="s">
        <v>401</v>
      </c>
      <c r="H5341" t="s">
        <v>73</v>
      </c>
      <c r="K5341">
        <v>0</v>
      </c>
      <c r="L5341" s="7">
        <v>1360016630</v>
      </c>
      <c r="M5341" t="s">
        <v>458</v>
      </c>
    </row>
    <row r="5342" spans="1:13" x14ac:dyDescent="0.25">
      <c r="A5342" t="s">
        <v>664</v>
      </c>
      <c r="B5342" t="s">
        <v>468</v>
      </c>
      <c r="C5342" t="s">
        <v>0</v>
      </c>
      <c r="D5342" t="s">
        <v>199</v>
      </c>
      <c r="E5342" t="s">
        <v>269</v>
      </c>
      <c r="F5342" t="s">
        <v>72</v>
      </c>
      <c r="G5342" s="8" t="s">
        <v>401</v>
      </c>
      <c r="H5342" t="s">
        <v>73</v>
      </c>
      <c r="K5342">
        <v>45.5</v>
      </c>
      <c r="L5342" s="7">
        <v>195045422077</v>
      </c>
      <c r="M5342" t="s">
        <v>458</v>
      </c>
    </row>
    <row r="5343" spans="1:13" x14ac:dyDescent="0.25">
      <c r="A5343" t="s">
        <v>665</v>
      </c>
      <c r="B5343" t="s">
        <v>469</v>
      </c>
      <c r="C5343" t="s">
        <v>212</v>
      </c>
      <c r="D5343" t="s">
        <v>213</v>
      </c>
      <c r="E5343" t="s">
        <v>270</v>
      </c>
      <c r="F5343" t="s">
        <v>72</v>
      </c>
      <c r="G5343" s="8" t="s">
        <v>401</v>
      </c>
      <c r="H5343" t="s">
        <v>73</v>
      </c>
      <c r="K5343">
        <v>100</v>
      </c>
      <c r="L5343" s="7">
        <v>1209774000</v>
      </c>
      <c r="M5343" t="s">
        <v>458</v>
      </c>
    </row>
    <row r="5344" spans="1:13" x14ac:dyDescent="0.25">
      <c r="A5344" t="s">
        <v>666</v>
      </c>
      <c r="B5344" t="s">
        <v>469</v>
      </c>
      <c r="C5344" t="s">
        <v>212</v>
      </c>
      <c r="D5344" t="s">
        <v>214</v>
      </c>
      <c r="E5344" t="s">
        <v>270</v>
      </c>
      <c r="F5344" t="s">
        <v>72</v>
      </c>
      <c r="G5344" s="8" t="s">
        <v>401</v>
      </c>
      <c r="H5344" t="s">
        <v>73</v>
      </c>
      <c r="K5344">
        <v>0</v>
      </c>
      <c r="L5344" s="7">
        <v>10185099000</v>
      </c>
      <c r="M5344" t="s">
        <v>458</v>
      </c>
    </row>
    <row r="5345" spans="1:13" x14ac:dyDescent="0.25">
      <c r="A5345" t="s">
        <v>667</v>
      </c>
      <c r="B5345" t="s">
        <v>469</v>
      </c>
      <c r="C5345" t="s">
        <v>212</v>
      </c>
      <c r="D5345" t="s">
        <v>370</v>
      </c>
      <c r="E5345" t="s">
        <v>270</v>
      </c>
      <c r="F5345" t="s">
        <v>72</v>
      </c>
      <c r="G5345" s="8" t="s">
        <v>401</v>
      </c>
      <c r="H5345" t="s">
        <v>73</v>
      </c>
      <c r="K5345">
        <v>53.8</v>
      </c>
      <c r="L5345" s="7">
        <v>7250762000</v>
      </c>
      <c r="M5345" t="s">
        <v>458</v>
      </c>
    </row>
    <row r="5346" spans="1:13" x14ac:dyDescent="0.25">
      <c r="A5346" t="s">
        <v>668</v>
      </c>
      <c r="B5346" t="s">
        <v>469</v>
      </c>
      <c r="C5346" t="s">
        <v>212</v>
      </c>
      <c r="D5346" t="s">
        <v>365</v>
      </c>
      <c r="E5346" t="s">
        <v>270</v>
      </c>
      <c r="F5346" t="s">
        <v>72</v>
      </c>
      <c r="G5346" s="8" t="s">
        <v>401</v>
      </c>
      <c r="H5346" t="s">
        <v>73</v>
      </c>
      <c r="K5346">
        <v>41.6</v>
      </c>
      <c r="L5346" s="7">
        <v>22153880000</v>
      </c>
      <c r="M5346" t="s">
        <v>458</v>
      </c>
    </row>
    <row r="5347" spans="1:13" x14ac:dyDescent="0.25">
      <c r="A5347" t="s">
        <v>669</v>
      </c>
      <c r="B5347" t="s">
        <v>469</v>
      </c>
      <c r="C5347" t="s">
        <v>212</v>
      </c>
      <c r="D5347" t="s">
        <v>364</v>
      </c>
      <c r="E5347" t="s">
        <v>270</v>
      </c>
      <c r="F5347" t="s">
        <v>72</v>
      </c>
      <c r="G5347" s="8" t="s">
        <v>401</v>
      </c>
      <c r="H5347" t="s">
        <v>73</v>
      </c>
      <c r="K5347">
        <v>26.8</v>
      </c>
      <c r="L5347" s="7">
        <v>31842258000</v>
      </c>
      <c r="M5347" t="s">
        <v>458</v>
      </c>
    </row>
    <row r="5348" spans="1:13" x14ac:dyDescent="0.25">
      <c r="A5348" t="s">
        <v>670</v>
      </c>
      <c r="B5348" t="s">
        <v>469</v>
      </c>
      <c r="C5348" t="s">
        <v>212</v>
      </c>
      <c r="D5348" t="s">
        <v>573</v>
      </c>
      <c r="E5348" t="s">
        <v>270</v>
      </c>
      <c r="F5348" t="s">
        <v>72</v>
      </c>
      <c r="G5348" s="8" t="s">
        <v>401</v>
      </c>
      <c r="H5348" t="s">
        <v>73</v>
      </c>
      <c r="K5348">
        <v>16.3</v>
      </c>
      <c r="L5348" s="7">
        <v>16763779000</v>
      </c>
      <c r="M5348" t="s">
        <v>458</v>
      </c>
    </row>
    <row r="5349" spans="1:13" x14ac:dyDescent="0.25">
      <c r="A5349" t="s">
        <v>671</v>
      </c>
      <c r="B5349" t="s">
        <v>469</v>
      </c>
      <c r="C5349" t="s">
        <v>212</v>
      </c>
      <c r="D5349" t="s">
        <v>362</v>
      </c>
      <c r="E5349" t="s">
        <v>270</v>
      </c>
      <c r="F5349" t="s">
        <v>72</v>
      </c>
      <c r="G5349" s="8" t="s">
        <v>401</v>
      </c>
      <c r="H5349" t="s">
        <v>73</v>
      </c>
      <c r="K5349">
        <v>0</v>
      </c>
      <c r="L5349" s="7">
        <v>58491556000</v>
      </c>
      <c r="M5349" t="s">
        <v>458</v>
      </c>
    </row>
    <row r="5350" spans="1:13" x14ac:dyDescent="0.25">
      <c r="A5350" t="s">
        <v>672</v>
      </c>
      <c r="B5350" t="s">
        <v>470</v>
      </c>
      <c r="C5350" t="s">
        <v>292</v>
      </c>
      <c r="D5350" t="s">
        <v>307</v>
      </c>
      <c r="E5350" t="s">
        <v>270</v>
      </c>
      <c r="F5350" t="s">
        <v>72</v>
      </c>
      <c r="G5350" s="8" t="s">
        <v>401</v>
      </c>
      <c r="H5350" t="s">
        <v>73</v>
      </c>
      <c r="K5350">
        <v>38</v>
      </c>
      <c r="L5350" s="7">
        <v>9764336905</v>
      </c>
      <c r="M5350" t="s">
        <v>458</v>
      </c>
    </row>
    <row r="5351" spans="1:13" x14ac:dyDescent="0.25">
      <c r="A5351" t="s">
        <v>673</v>
      </c>
      <c r="B5351" t="s">
        <v>470</v>
      </c>
      <c r="C5351" t="s">
        <v>292</v>
      </c>
      <c r="D5351" t="s">
        <v>206</v>
      </c>
      <c r="E5351" t="s">
        <v>270</v>
      </c>
      <c r="F5351" t="s">
        <v>72</v>
      </c>
      <c r="G5351" s="8" t="s">
        <v>401</v>
      </c>
      <c r="H5351" t="s">
        <v>73</v>
      </c>
      <c r="K5351">
        <v>0</v>
      </c>
      <c r="L5351" s="7">
        <v>5411649516</v>
      </c>
      <c r="M5351" t="s">
        <v>458</v>
      </c>
    </row>
    <row r="5352" spans="1:13" x14ac:dyDescent="0.25">
      <c r="A5352" t="s">
        <v>674</v>
      </c>
      <c r="B5352" t="s">
        <v>470</v>
      </c>
      <c r="C5352" t="s">
        <v>292</v>
      </c>
      <c r="D5352" t="s">
        <v>203</v>
      </c>
      <c r="E5352" t="s">
        <v>269</v>
      </c>
      <c r="F5352" t="s">
        <v>72</v>
      </c>
      <c r="G5352" s="8" t="s">
        <v>401</v>
      </c>
      <c r="H5352" t="s">
        <v>73</v>
      </c>
      <c r="K5352">
        <v>37.57</v>
      </c>
      <c r="L5352" s="7">
        <v>599483569520</v>
      </c>
      <c r="M5352" t="s">
        <v>458</v>
      </c>
    </row>
    <row r="5353" spans="1:13" x14ac:dyDescent="0.25">
      <c r="A5353" t="s">
        <v>675</v>
      </c>
      <c r="B5353" t="s">
        <v>470</v>
      </c>
      <c r="C5353" t="s">
        <v>292</v>
      </c>
      <c r="D5353" t="s">
        <v>306</v>
      </c>
      <c r="E5353" t="s">
        <v>270</v>
      </c>
      <c r="F5353" t="s">
        <v>72</v>
      </c>
      <c r="G5353" s="8" t="s">
        <v>401</v>
      </c>
      <c r="H5353" t="s">
        <v>73</v>
      </c>
      <c r="K5353">
        <v>0</v>
      </c>
      <c r="L5353" s="7">
        <v>9122399685</v>
      </c>
      <c r="M5353" t="s">
        <v>458</v>
      </c>
    </row>
    <row r="5354" spans="1:13" x14ac:dyDescent="0.25">
      <c r="A5354" t="s">
        <v>676</v>
      </c>
      <c r="B5354" t="s">
        <v>331</v>
      </c>
      <c r="C5354" t="s">
        <v>215</v>
      </c>
      <c r="D5354" t="s">
        <v>251</v>
      </c>
      <c r="E5354" t="s">
        <v>269</v>
      </c>
      <c r="F5354" t="s">
        <v>72</v>
      </c>
      <c r="G5354" s="8" t="s">
        <v>401</v>
      </c>
      <c r="H5354" t="s">
        <v>73</v>
      </c>
      <c r="K5354">
        <v>33.200000000000003</v>
      </c>
      <c r="L5354" s="7">
        <v>310261377494</v>
      </c>
      <c r="M5354" t="s">
        <v>458</v>
      </c>
    </row>
    <row r="5355" spans="1:13" x14ac:dyDescent="0.25">
      <c r="A5355" t="s">
        <v>677</v>
      </c>
      <c r="B5355" t="s">
        <v>331</v>
      </c>
      <c r="C5355" t="s">
        <v>215</v>
      </c>
      <c r="D5355" t="s">
        <v>216</v>
      </c>
      <c r="E5355" t="s">
        <v>269</v>
      </c>
      <c r="F5355" s="8" t="s">
        <v>72</v>
      </c>
      <c r="G5355" s="8" t="s">
        <v>401</v>
      </c>
      <c r="H5355" t="s">
        <v>73</v>
      </c>
      <c r="K5355">
        <v>24.6</v>
      </c>
      <c r="L5355" s="7">
        <v>15226914126</v>
      </c>
      <c r="M5355" t="s">
        <v>458</v>
      </c>
    </row>
    <row r="5356" spans="1:13" x14ac:dyDescent="0.25">
      <c r="A5356" t="s">
        <v>678</v>
      </c>
      <c r="B5356" t="s">
        <v>331</v>
      </c>
      <c r="C5356" t="s">
        <v>215</v>
      </c>
      <c r="D5356" t="s">
        <v>217</v>
      </c>
      <c r="E5356" t="s">
        <v>269</v>
      </c>
      <c r="F5356" s="8" t="s">
        <v>72</v>
      </c>
      <c r="G5356" s="8" t="s">
        <v>401</v>
      </c>
      <c r="H5356" t="s">
        <v>73</v>
      </c>
      <c r="K5356">
        <v>33.200000000000003</v>
      </c>
      <c r="L5356" s="7">
        <v>67671087956</v>
      </c>
      <c r="M5356" t="s">
        <v>458</v>
      </c>
    </row>
    <row r="5357" spans="1:13" x14ac:dyDescent="0.25">
      <c r="A5357" t="s">
        <v>679</v>
      </c>
      <c r="B5357" t="s">
        <v>333</v>
      </c>
      <c r="C5357" t="s">
        <v>533</v>
      </c>
      <c r="D5357" t="s">
        <v>203</v>
      </c>
      <c r="E5357" t="s">
        <v>269</v>
      </c>
      <c r="F5357" s="8" t="s">
        <v>72</v>
      </c>
      <c r="G5357" s="8" t="s">
        <v>401</v>
      </c>
      <c r="H5357" t="s">
        <v>73</v>
      </c>
      <c r="K5357">
        <v>38.31</v>
      </c>
      <c r="L5357" s="7">
        <v>60695593000</v>
      </c>
      <c r="M5357" t="s">
        <v>458</v>
      </c>
    </row>
    <row r="5358" spans="1:13" x14ac:dyDescent="0.25">
      <c r="A5358" t="s">
        <v>680</v>
      </c>
      <c r="B5358" t="s">
        <v>471</v>
      </c>
      <c r="C5358" t="s">
        <v>219</v>
      </c>
      <c r="D5358" t="s">
        <v>203</v>
      </c>
      <c r="E5358" t="s">
        <v>269</v>
      </c>
      <c r="F5358" s="8" t="s">
        <v>72</v>
      </c>
      <c r="G5358" s="8" t="s">
        <v>401</v>
      </c>
      <c r="H5358" t="s">
        <v>73</v>
      </c>
      <c r="K5358">
        <v>35.65</v>
      </c>
      <c r="L5358" s="7">
        <v>278736778404</v>
      </c>
      <c r="M5358" t="s">
        <v>458</v>
      </c>
    </row>
    <row r="5359" spans="1:13" x14ac:dyDescent="0.25">
      <c r="A5359" t="s">
        <v>681</v>
      </c>
      <c r="B5359" t="s">
        <v>471</v>
      </c>
      <c r="C5359" t="s">
        <v>219</v>
      </c>
      <c r="D5359" t="s">
        <v>457</v>
      </c>
      <c r="E5359" t="s">
        <v>270</v>
      </c>
      <c r="F5359" s="8" t="s">
        <v>72</v>
      </c>
      <c r="G5359" s="8" t="s">
        <v>401</v>
      </c>
      <c r="H5359" t="s">
        <v>73</v>
      </c>
      <c r="K5359">
        <v>0</v>
      </c>
      <c r="L5359" s="7">
        <v>150706287</v>
      </c>
      <c r="M5359" t="s">
        <v>458</v>
      </c>
    </row>
    <row r="5360" spans="1:13" x14ac:dyDescent="0.25">
      <c r="A5360" t="s">
        <v>682</v>
      </c>
      <c r="B5360" t="s">
        <v>471</v>
      </c>
      <c r="C5360" t="s">
        <v>219</v>
      </c>
      <c r="D5360" t="s">
        <v>381</v>
      </c>
      <c r="E5360" t="s">
        <v>270</v>
      </c>
      <c r="F5360" t="s">
        <v>72</v>
      </c>
      <c r="G5360" s="8" t="s">
        <v>401</v>
      </c>
      <c r="H5360" t="s">
        <v>73</v>
      </c>
      <c r="K5360">
        <v>37</v>
      </c>
      <c r="L5360" s="7">
        <v>1331924172</v>
      </c>
      <c r="M5360" t="s">
        <v>458</v>
      </c>
    </row>
    <row r="5361" spans="1:13" x14ac:dyDescent="0.25">
      <c r="A5361" t="s">
        <v>683</v>
      </c>
      <c r="B5361" t="s">
        <v>472</v>
      </c>
      <c r="C5361" t="s">
        <v>220</v>
      </c>
      <c r="D5361" t="s">
        <v>221</v>
      </c>
      <c r="E5361" t="s">
        <v>270</v>
      </c>
      <c r="F5361" t="s">
        <v>72</v>
      </c>
      <c r="G5361" s="8" t="s">
        <v>401</v>
      </c>
      <c r="H5361" t="s">
        <v>73</v>
      </c>
      <c r="K5361">
        <v>43.1</v>
      </c>
      <c r="L5361" s="7">
        <v>210379447000</v>
      </c>
      <c r="M5361" t="s">
        <v>458</v>
      </c>
    </row>
    <row r="5362" spans="1:13" x14ac:dyDescent="0.25">
      <c r="A5362" t="s">
        <v>684</v>
      </c>
      <c r="B5362" t="s">
        <v>472</v>
      </c>
      <c r="C5362" t="s">
        <v>220</v>
      </c>
      <c r="D5362" t="s">
        <v>222</v>
      </c>
      <c r="E5362" t="s">
        <v>270</v>
      </c>
      <c r="F5362" t="s">
        <v>72</v>
      </c>
      <c r="G5362" s="8" t="s">
        <v>401</v>
      </c>
      <c r="H5362" t="s">
        <v>73</v>
      </c>
      <c r="K5362">
        <v>23.2</v>
      </c>
      <c r="L5362" s="7">
        <v>35195197000</v>
      </c>
      <c r="M5362" t="s">
        <v>458</v>
      </c>
    </row>
    <row r="5363" spans="1:13" x14ac:dyDescent="0.25">
      <c r="A5363" t="s">
        <v>685</v>
      </c>
      <c r="B5363" t="s">
        <v>472</v>
      </c>
      <c r="C5363" t="s">
        <v>220</v>
      </c>
      <c r="D5363" t="s">
        <v>223</v>
      </c>
      <c r="E5363" t="s">
        <v>270</v>
      </c>
      <c r="F5363" t="s">
        <v>72</v>
      </c>
      <c r="G5363" s="8" t="s">
        <v>401</v>
      </c>
      <c r="H5363" t="s">
        <v>73</v>
      </c>
      <c r="K5363">
        <v>0</v>
      </c>
      <c r="L5363" s="7">
        <v>54187851000</v>
      </c>
      <c r="M5363" t="s">
        <v>458</v>
      </c>
    </row>
    <row r="5364" spans="1:13" x14ac:dyDescent="0.25">
      <c r="A5364" t="s">
        <v>686</v>
      </c>
      <c r="B5364" t="s">
        <v>472</v>
      </c>
      <c r="C5364" t="s">
        <v>220</v>
      </c>
      <c r="D5364" t="s">
        <v>224</v>
      </c>
      <c r="E5364" t="s">
        <v>270</v>
      </c>
      <c r="F5364" t="s">
        <v>72</v>
      </c>
      <c r="G5364" s="8" t="s">
        <v>401</v>
      </c>
      <c r="H5364" t="s">
        <v>73</v>
      </c>
      <c r="K5364">
        <v>47.2</v>
      </c>
      <c r="L5364" s="7">
        <v>3835522000</v>
      </c>
      <c r="M5364" t="s">
        <v>458</v>
      </c>
    </row>
    <row r="5365" spans="1:13" x14ac:dyDescent="0.25">
      <c r="A5365" t="s">
        <v>687</v>
      </c>
      <c r="B5365" t="s">
        <v>472</v>
      </c>
      <c r="C5365" t="s">
        <v>220</v>
      </c>
      <c r="D5365" t="s">
        <v>305</v>
      </c>
      <c r="E5365" t="s">
        <v>270</v>
      </c>
      <c r="F5365" t="s">
        <v>72</v>
      </c>
      <c r="G5365" s="8" t="s">
        <v>401</v>
      </c>
      <c r="H5365" t="s">
        <v>73</v>
      </c>
      <c r="K5365">
        <v>0</v>
      </c>
      <c r="L5365" s="7">
        <v>0</v>
      </c>
      <c r="M5365" t="s">
        <v>458</v>
      </c>
    </row>
    <row r="5366" spans="1:13" x14ac:dyDescent="0.25">
      <c r="A5366" t="s">
        <v>688</v>
      </c>
      <c r="B5366" t="s">
        <v>472</v>
      </c>
      <c r="C5366" t="s">
        <v>220</v>
      </c>
      <c r="D5366" t="s">
        <v>203</v>
      </c>
      <c r="E5366" t="s">
        <v>269</v>
      </c>
      <c r="F5366" t="s">
        <v>72</v>
      </c>
      <c r="G5366" s="8" t="s">
        <v>401</v>
      </c>
      <c r="H5366" t="s">
        <v>73</v>
      </c>
      <c r="K5366">
        <v>37.5</v>
      </c>
      <c r="L5366" s="7">
        <v>150910896000</v>
      </c>
      <c r="M5366" t="s">
        <v>458</v>
      </c>
    </row>
    <row r="5367" spans="1:13" x14ac:dyDescent="0.25">
      <c r="A5367" t="s">
        <v>689</v>
      </c>
      <c r="B5367" t="s">
        <v>473</v>
      </c>
      <c r="C5367" t="s">
        <v>225</v>
      </c>
      <c r="D5367" t="s">
        <v>366</v>
      </c>
      <c r="E5367" t="s">
        <v>270</v>
      </c>
      <c r="F5367" t="s">
        <v>72</v>
      </c>
      <c r="G5367" s="8" t="s">
        <v>401</v>
      </c>
      <c r="H5367" t="s">
        <v>73</v>
      </c>
      <c r="K5367">
        <v>25.06</v>
      </c>
      <c r="L5367" s="7">
        <v>3439632410</v>
      </c>
      <c r="M5367" t="s">
        <v>458</v>
      </c>
    </row>
    <row r="5368" spans="1:13" x14ac:dyDescent="0.25">
      <c r="A5368" t="s">
        <v>690</v>
      </c>
      <c r="B5368" t="s">
        <v>473</v>
      </c>
      <c r="C5368" t="s">
        <v>225</v>
      </c>
      <c r="D5368" t="s">
        <v>367</v>
      </c>
      <c r="E5368" t="s">
        <v>270</v>
      </c>
      <c r="F5368" t="s">
        <v>72</v>
      </c>
      <c r="G5368" s="8" t="s">
        <v>401</v>
      </c>
      <c r="H5368" t="s">
        <v>73</v>
      </c>
      <c r="K5368">
        <v>14.11</v>
      </c>
      <c r="L5368" s="7">
        <v>3601903742</v>
      </c>
      <c r="M5368" t="s">
        <v>458</v>
      </c>
    </row>
    <row r="5369" spans="1:13" x14ac:dyDescent="0.25">
      <c r="A5369" t="s">
        <v>691</v>
      </c>
      <c r="B5369" t="s">
        <v>473</v>
      </c>
      <c r="C5369" t="s">
        <v>225</v>
      </c>
      <c r="D5369" t="s">
        <v>373</v>
      </c>
      <c r="E5369" t="s">
        <v>270</v>
      </c>
      <c r="F5369" t="s">
        <v>72</v>
      </c>
      <c r="G5369" s="8" t="s">
        <v>401</v>
      </c>
      <c r="H5369" t="s">
        <v>73</v>
      </c>
      <c r="K5369">
        <v>0</v>
      </c>
      <c r="L5369" s="7">
        <v>2032897322</v>
      </c>
      <c r="M5369" t="s">
        <v>458</v>
      </c>
    </row>
    <row r="5370" spans="1:13" x14ac:dyDescent="0.25">
      <c r="A5370" t="s">
        <v>692</v>
      </c>
      <c r="B5370" t="s">
        <v>473</v>
      </c>
      <c r="C5370" t="s">
        <v>225</v>
      </c>
      <c r="D5370" t="s">
        <v>203</v>
      </c>
      <c r="E5370" t="s">
        <v>269</v>
      </c>
      <c r="F5370" t="s">
        <v>72</v>
      </c>
      <c r="G5370" s="8" t="s">
        <v>401</v>
      </c>
      <c r="H5370" t="s">
        <v>73</v>
      </c>
      <c r="K5370">
        <v>35.33</v>
      </c>
      <c r="L5370" s="7">
        <v>983182712065</v>
      </c>
      <c r="M5370" t="s">
        <v>458</v>
      </c>
    </row>
    <row r="5371" spans="1:13" x14ac:dyDescent="0.25">
      <c r="A5371" t="s">
        <v>693</v>
      </c>
      <c r="B5371" t="s">
        <v>474</v>
      </c>
      <c r="C5371" t="s">
        <v>226</v>
      </c>
      <c r="D5371" t="s">
        <v>227</v>
      </c>
      <c r="E5371" t="s">
        <v>270</v>
      </c>
      <c r="F5371" t="s">
        <v>72</v>
      </c>
      <c r="G5371" s="8" t="s">
        <v>401</v>
      </c>
      <c r="H5371" t="s">
        <v>73</v>
      </c>
      <c r="K5371">
        <v>95.84</v>
      </c>
      <c r="L5371" s="7">
        <v>1565286544</v>
      </c>
      <c r="M5371" t="s">
        <v>458</v>
      </c>
    </row>
    <row r="5372" spans="1:13" x14ac:dyDescent="0.25">
      <c r="A5372" t="s">
        <v>694</v>
      </c>
      <c r="B5372" t="s">
        <v>474</v>
      </c>
      <c r="C5372" t="s">
        <v>226</v>
      </c>
      <c r="D5372" t="s">
        <v>301</v>
      </c>
      <c r="E5372" t="s">
        <v>270</v>
      </c>
      <c r="F5372" t="s">
        <v>72</v>
      </c>
      <c r="G5372" s="8" t="s">
        <v>401</v>
      </c>
      <c r="H5372" t="s">
        <v>73</v>
      </c>
      <c r="K5372">
        <v>0</v>
      </c>
      <c r="L5372" s="7">
        <v>4154359457</v>
      </c>
      <c r="M5372" t="s">
        <v>458</v>
      </c>
    </row>
    <row r="5373" spans="1:13" x14ac:dyDescent="0.25">
      <c r="A5373" t="s">
        <v>695</v>
      </c>
      <c r="B5373" t="s">
        <v>474</v>
      </c>
      <c r="C5373" t="s">
        <v>226</v>
      </c>
      <c r="D5373" t="s">
        <v>229</v>
      </c>
      <c r="E5373" t="s">
        <v>270</v>
      </c>
      <c r="F5373" t="s">
        <v>72</v>
      </c>
      <c r="G5373" s="8" t="s">
        <v>401</v>
      </c>
      <c r="H5373" t="s">
        <v>73</v>
      </c>
      <c r="K5373">
        <v>0</v>
      </c>
      <c r="L5373" s="7">
        <v>4178737190</v>
      </c>
      <c r="M5373" t="s">
        <v>458</v>
      </c>
    </row>
    <row r="5374" spans="1:13" x14ac:dyDescent="0.25">
      <c r="A5374" t="s">
        <v>696</v>
      </c>
      <c r="B5374" t="s">
        <v>474</v>
      </c>
      <c r="C5374" t="s">
        <v>226</v>
      </c>
      <c r="D5374" t="s">
        <v>230</v>
      </c>
      <c r="E5374" t="s">
        <v>270</v>
      </c>
      <c r="F5374" t="s">
        <v>72</v>
      </c>
      <c r="G5374" s="8" t="s">
        <v>401</v>
      </c>
      <c r="H5374" t="s">
        <v>73</v>
      </c>
      <c r="K5374" s="151">
        <v>0</v>
      </c>
      <c r="L5374" s="7">
        <v>46078829939</v>
      </c>
      <c r="M5374" t="s">
        <v>458</v>
      </c>
    </row>
    <row r="5375" spans="1:13" x14ac:dyDescent="0.25">
      <c r="A5375" t="s">
        <v>697</v>
      </c>
      <c r="B5375" t="s">
        <v>474</v>
      </c>
      <c r="C5375" t="s">
        <v>226</v>
      </c>
      <c r="D5375" t="s">
        <v>231</v>
      </c>
      <c r="E5375" t="s">
        <v>270</v>
      </c>
      <c r="F5375" t="s">
        <v>72</v>
      </c>
      <c r="G5375" s="8" t="s">
        <v>401</v>
      </c>
      <c r="H5375" t="s">
        <v>73</v>
      </c>
      <c r="K5375">
        <v>0</v>
      </c>
      <c r="L5375" s="7">
        <v>733170416</v>
      </c>
      <c r="M5375" t="s">
        <v>458</v>
      </c>
    </row>
    <row r="5376" spans="1:13" x14ac:dyDescent="0.25">
      <c r="A5376" t="s">
        <v>698</v>
      </c>
      <c r="B5376" t="s">
        <v>474</v>
      </c>
      <c r="C5376" t="s">
        <v>226</v>
      </c>
      <c r="D5376" t="s">
        <v>232</v>
      </c>
      <c r="E5376" t="s">
        <v>270</v>
      </c>
      <c r="F5376" t="s">
        <v>72</v>
      </c>
      <c r="G5376" s="8" t="s">
        <v>401</v>
      </c>
      <c r="H5376" t="s">
        <v>73</v>
      </c>
      <c r="K5376">
        <v>0</v>
      </c>
      <c r="L5376" s="7">
        <v>4596812359</v>
      </c>
      <c r="M5376" t="s">
        <v>458</v>
      </c>
    </row>
    <row r="5377" spans="1:13" x14ac:dyDescent="0.25">
      <c r="A5377" t="s">
        <v>699</v>
      </c>
      <c r="B5377" t="s">
        <v>474</v>
      </c>
      <c r="C5377" t="s">
        <v>226</v>
      </c>
      <c r="D5377" t="s">
        <v>233</v>
      </c>
      <c r="E5377" t="s">
        <v>270</v>
      </c>
      <c r="F5377" t="s">
        <v>72</v>
      </c>
      <c r="G5377" s="8" t="s">
        <v>401</v>
      </c>
      <c r="H5377" t="s">
        <v>73</v>
      </c>
      <c r="K5377">
        <v>8.0299999999999994</v>
      </c>
      <c r="L5377" s="7">
        <v>6739103718</v>
      </c>
      <c r="M5377" t="s">
        <v>458</v>
      </c>
    </row>
    <row r="5378" spans="1:13" x14ac:dyDescent="0.25">
      <c r="A5378" t="s">
        <v>700</v>
      </c>
      <c r="B5378" t="s">
        <v>474</v>
      </c>
      <c r="C5378" t="s">
        <v>226</v>
      </c>
      <c r="D5378" t="s">
        <v>234</v>
      </c>
      <c r="E5378" t="s">
        <v>270</v>
      </c>
      <c r="F5378" t="s">
        <v>72</v>
      </c>
      <c r="G5378" s="8" t="s">
        <v>401</v>
      </c>
      <c r="H5378" t="s">
        <v>73</v>
      </c>
      <c r="K5378">
        <v>16.8</v>
      </c>
      <c r="L5378" s="7">
        <v>8239367205</v>
      </c>
      <c r="M5378" t="s">
        <v>458</v>
      </c>
    </row>
    <row r="5379" spans="1:13" x14ac:dyDescent="0.25">
      <c r="A5379" t="s">
        <v>701</v>
      </c>
      <c r="B5379" t="s">
        <v>474</v>
      </c>
      <c r="C5379" t="s">
        <v>226</v>
      </c>
      <c r="D5379" t="s">
        <v>235</v>
      </c>
      <c r="E5379" t="s">
        <v>270</v>
      </c>
      <c r="F5379" t="s">
        <v>72</v>
      </c>
      <c r="G5379" s="8" t="s">
        <v>401</v>
      </c>
      <c r="H5379" t="s">
        <v>73</v>
      </c>
      <c r="K5379">
        <v>20.97</v>
      </c>
      <c r="L5379" s="7">
        <v>7955312120</v>
      </c>
      <c r="M5379" t="s">
        <v>458</v>
      </c>
    </row>
    <row r="5380" spans="1:13" x14ac:dyDescent="0.25">
      <c r="A5380" t="s">
        <v>702</v>
      </c>
      <c r="B5380" t="s">
        <v>474</v>
      </c>
      <c r="C5380" t="s">
        <v>226</v>
      </c>
      <c r="D5380" t="s">
        <v>570</v>
      </c>
      <c r="E5380" t="s">
        <v>270</v>
      </c>
      <c r="F5380" t="s">
        <v>72</v>
      </c>
      <c r="G5380" s="8" t="s">
        <v>401</v>
      </c>
      <c r="H5380" t="s">
        <v>73</v>
      </c>
      <c r="K5380">
        <v>32.32</v>
      </c>
      <c r="L5380" s="7">
        <v>186808058</v>
      </c>
      <c r="M5380" t="s">
        <v>458</v>
      </c>
    </row>
    <row r="5381" spans="1:13" x14ac:dyDescent="0.25">
      <c r="A5381" t="s">
        <v>703</v>
      </c>
      <c r="B5381" t="s">
        <v>475</v>
      </c>
      <c r="C5381" t="s">
        <v>236</v>
      </c>
      <c r="D5381" t="s">
        <v>628</v>
      </c>
      <c r="E5381" t="s">
        <v>270</v>
      </c>
      <c r="F5381" t="s">
        <v>72</v>
      </c>
      <c r="G5381" s="8" t="s">
        <v>401</v>
      </c>
      <c r="H5381" t="s">
        <v>73</v>
      </c>
      <c r="K5381">
        <v>32.19</v>
      </c>
      <c r="L5381" s="7">
        <v>33391986272</v>
      </c>
      <c r="M5381" t="s">
        <v>458</v>
      </c>
    </row>
    <row r="5382" spans="1:13" x14ac:dyDescent="0.25">
      <c r="A5382" t="s">
        <v>704</v>
      </c>
      <c r="B5382" t="s">
        <v>475</v>
      </c>
      <c r="C5382" t="s">
        <v>236</v>
      </c>
      <c r="D5382" t="s">
        <v>629</v>
      </c>
      <c r="E5382" t="s">
        <v>270</v>
      </c>
      <c r="F5382" t="s">
        <v>72</v>
      </c>
      <c r="G5382" s="8" t="s">
        <v>401</v>
      </c>
      <c r="H5382" t="s">
        <v>73</v>
      </c>
      <c r="K5382">
        <v>24.96</v>
      </c>
      <c r="L5382" s="7">
        <v>28433897982</v>
      </c>
      <c r="M5382" t="s">
        <v>458</v>
      </c>
    </row>
    <row r="5383" spans="1:13" x14ac:dyDescent="0.25">
      <c r="A5383" t="s">
        <v>705</v>
      </c>
      <c r="B5383" t="s">
        <v>475</v>
      </c>
      <c r="C5383" t="s">
        <v>236</v>
      </c>
      <c r="D5383" t="s">
        <v>630</v>
      </c>
      <c r="E5383" t="s">
        <v>270</v>
      </c>
      <c r="F5383" t="s">
        <v>72</v>
      </c>
      <c r="G5383" s="8" t="s">
        <v>401</v>
      </c>
      <c r="H5383" t="s">
        <v>73</v>
      </c>
      <c r="K5383">
        <v>35.49</v>
      </c>
      <c r="L5383" s="7">
        <v>41655996484</v>
      </c>
      <c r="M5383" t="s">
        <v>458</v>
      </c>
    </row>
    <row r="5384" spans="1:13" x14ac:dyDescent="0.25">
      <c r="A5384" t="s">
        <v>706</v>
      </c>
      <c r="B5384" t="s">
        <v>475</v>
      </c>
      <c r="C5384" t="s">
        <v>236</v>
      </c>
      <c r="D5384" t="s">
        <v>631</v>
      </c>
      <c r="E5384" t="s">
        <v>270</v>
      </c>
      <c r="F5384" t="s">
        <v>72</v>
      </c>
      <c r="G5384" s="8" t="s">
        <v>401</v>
      </c>
      <c r="H5384" t="s">
        <v>73</v>
      </c>
      <c r="K5384">
        <v>0</v>
      </c>
      <c r="L5384" s="7">
        <v>17683096128</v>
      </c>
      <c r="M5384" t="s">
        <v>458</v>
      </c>
    </row>
    <row r="5385" spans="1:13" x14ac:dyDescent="0.25">
      <c r="A5385" t="s">
        <v>707</v>
      </c>
      <c r="B5385" t="s">
        <v>475</v>
      </c>
      <c r="C5385" t="s">
        <v>236</v>
      </c>
      <c r="D5385" t="s">
        <v>632</v>
      </c>
      <c r="E5385" t="s">
        <v>269</v>
      </c>
      <c r="F5385" t="s">
        <v>72</v>
      </c>
      <c r="G5385" s="8" t="s">
        <v>401</v>
      </c>
      <c r="H5385" t="s">
        <v>73</v>
      </c>
      <c r="K5385">
        <v>29.44</v>
      </c>
      <c r="L5385" s="7">
        <v>38791266538</v>
      </c>
      <c r="M5385" t="s">
        <v>458</v>
      </c>
    </row>
    <row r="5386" spans="1:13" x14ac:dyDescent="0.25">
      <c r="A5386" t="s">
        <v>708</v>
      </c>
      <c r="B5386" t="s">
        <v>476</v>
      </c>
      <c r="C5386" t="s">
        <v>237</v>
      </c>
      <c r="D5386" t="s">
        <v>242</v>
      </c>
      <c r="E5386" t="s">
        <v>270</v>
      </c>
      <c r="F5386" t="s">
        <v>72</v>
      </c>
      <c r="G5386" s="8" t="s">
        <v>401</v>
      </c>
      <c r="H5386" t="s">
        <v>73</v>
      </c>
      <c r="K5386">
        <v>25</v>
      </c>
      <c r="L5386" s="7">
        <v>77422761</v>
      </c>
      <c r="M5386" t="s">
        <v>458</v>
      </c>
    </row>
    <row r="5387" spans="1:13" x14ac:dyDescent="0.25">
      <c r="A5387" t="s">
        <v>709</v>
      </c>
      <c r="B5387" t="s">
        <v>476</v>
      </c>
      <c r="C5387" t="s">
        <v>237</v>
      </c>
      <c r="D5387" t="s">
        <v>228</v>
      </c>
      <c r="E5387" t="s">
        <v>270</v>
      </c>
      <c r="F5387" t="s">
        <v>72</v>
      </c>
      <c r="G5387" s="8" t="s">
        <v>401</v>
      </c>
      <c r="H5387" t="s">
        <v>73</v>
      </c>
      <c r="K5387">
        <v>0</v>
      </c>
      <c r="L5387" s="7">
        <v>2672173342</v>
      </c>
      <c r="M5387" t="s">
        <v>458</v>
      </c>
    </row>
    <row r="5388" spans="1:13" x14ac:dyDescent="0.25">
      <c r="A5388" t="s">
        <v>710</v>
      </c>
      <c r="B5388" t="s">
        <v>476</v>
      </c>
      <c r="C5388" t="s">
        <v>237</v>
      </c>
      <c r="D5388" t="s">
        <v>464</v>
      </c>
      <c r="E5388" t="s">
        <v>270</v>
      </c>
      <c r="F5388" t="s">
        <v>72</v>
      </c>
      <c r="G5388" s="8" t="s">
        <v>401</v>
      </c>
      <c r="H5388" t="s">
        <v>73</v>
      </c>
      <c r="K5388">
        <v>7</v>
      </c>
      <c r="L5388" s="7">
        <v>1120256617</v>
      </c>
      <c r="M5388" t="s">
        <v>458</v>
      </c>
    </row>
    <row r="5389" spans="1:13" x14ac:dyDescent="0.25">
      <c r="A5389" t="s">
        <v>711</v>
      </c>
      <c r="B5389" t="s">
        <v>476</v>
      </c>
      <c r="C5389" t="s">
        <v>237</v>
      </c>
      <c r="D5389" t="s">
        <v>238</v>
      </c>
      <c r="E5389" t="s">
        <v>270</v>
      </c>
      <c r="F5389" t="s">
        <v>72</v>
      </c>
      <c r="G5389" s="8" t="s">
        <v>401</v>
      </c>
      <c r="H5389" t="s">
        <v>73</v>
      </c>
      <c r="K5389">
        <v>0</v>
      </c>
      <c r="L5389" s="7">
        <v>858542993</v>
      </c>
      <c r="M5389" t="s">
        <v>458</v>
      </c>
    </row>
    <row r="5390" spans="1:13" x14ac:dyDescent="0.25">
      <c r="A5390" t="s">
        <v>712</v>
      </c>
      <c r="B5390" t="s">
        <v>476</v>
      </c>
      <c r="C5390" t="s">
        <v>237</v>
      </c>
      <c r="D5390" t="s">
        <v>239</v>
      </c>
      <c r="E5390" t="s">
        <v>270</v>
      </c>
      <c r="F5390" t="s">
        <v>72</v>
      </c>
      <c r="G5390" s="8" t="s">
        <v>401</v>
      </c>
      <c r="H5390" t="s">
        <v>73</v>
      </c>
      <c r="K5390">
        <v>22</v>
      </c>
      <c r="L5390" s="7">
        <v>857579764</v>
      </c>
      <c r="M5390" t="s">
        <v>458</v>
      </c>
    </row>
    <row r="5391" spans="1:13" x14ac:dyDescent="0.25">
      <c r="A5391" t="s">
        <v>713</v>
      </c>
      <c r="B5391" t="s">
        <v>476</v>
      </c>
      <c r="C5391" t="s">
        <v>237</v>
      </c>
      <c r="D5391" t="s">
        <v>240</v>
      </c>
      <c r="E5391" t="s">
        <v>270</v>
      </c>
      <c r="F5391" t="s">
        <v>72</v>
      </c>
      <c r="G5391" s="8" t="s">
        <v>401</v>
      </c>
      <c r="H5391" t="s">
        <v>73</v>
      </c>
      <c r="K5391">
        <v>28</v>
      </c>
      <c r="L5391" s="7">
        <v>93471759</v>
      </c>
      <c r="M5391" t="s">
        <v>458</v>
      </c>
    </row>
    <row r="5392" spans="1:13" x14ac:dyDescent="0.25">
      <c r="A5392" t="s">
        <v>714</v>
      </c>
      <c r="B5392" t="s">
        <v>476</v>
      </c>
      <c r="C5392" t="s">
        <v>237</v>
      </c>
      <c r="D5392" t="s">
        <v>241</v>
      </c>
      <c r="E5392" t="s">
        <v>270</v>
      </c>
      <c r="F5392" t="s">
        <v>72</v>
      </c>
      <c r="G5392" s="8" t="s">
        <v>401</v>
      </c>
      <c r="H5392" t="s">
        <v>73</v>
      </c>
      <c r="K5392">
        <v>30</v>
      </c>
      <c r="L5392" s="7">
        <v>53446428</v>
      </c>
      <c r="M5392" t="s">
        <v>458</v>
      </c>
    </row>
    <row r="5393" spans="1:13" x14ac:dyDescent="0.25">
      <c r="A5393" t="s">
        <v>715</v>
      </c>
      <c r="B5393" t="s">
        <v>477</v>
      </c>
      <c r="C5393" t="s">
        <v>243</v>
      </c>
      <c r="D5393" t="s">
        <v>378</v>
      </c>
      <c r="E5393" t="s">
        <v>270</v>
      </c>
      <c r="F5393" t="s">
        <v>72</v>
      </c>
      <c r="G5393" s="8" t="s">
        <v>401</v>
      </c>
      <c r="H5393" t="s">
        <v>73</v>
      </c>
      <c r="K5393">
        <v>97</v>
      </c>
      <c r="L5393" s="7">
        <v>3795039921</v>
      </c>
      <c r="M5393" t="s">
        <v>458</v>
      </c>
    </row>
    <row r="5394" spans="1:13" x14ac:dyDescent="0.25">
      <c r="A5394" t="s">
        <v>716</v>
      </c>
      <c r="B5394" t="s">
        <v>477</v>
      </c>
      <c r="C5394" t="s">
        <v>243</v>
      </c>
      <c r="D5394" t="s">
        <v>360</v>
      </c>
      <c r="E5394" t="s">
        <v>270</v>
      </c>
      <c r="F5394" t="s">
        <v>72</v>
      </c>
      <c r="G5394" s="8" t="s">
        <v>401</v>
      </c>
      <c r="H5394" t="s">
        <v>73</v>
      </c>
      <c r="K5394" s="150">
        <v>0</v>
      </c>
      <c r="L5394" s="7">
        <v>4697527012</v>
      </c>
      <c r="M5394" t="s">
        <v>458</v>
      </c>
    </row>
    <row r="5395" spans="1:13" x14ac:dyDescent="0.25">
      <c r="A5395" t="s">
        <v>717</v>
      </c>
      <c r="B5395" t="s">
        <v>477</v>
      </c>
      <c r="C5395" t="s">
        <v>243</v>
      </c>
      <c r="D5395" t="s">
        <v>581</v>
      </c>
      <c r="E5395" t="s">
        <v>270</v>
      </c>
      <c r="F5395" t="s">
        <v>72</v>
      </c>
      <c r="G5395" s="8" t="s">
        <v>401</v>
      </c>
      <c r="H5395" t="s">
        <v>73</v>
      </c>
      <c r="K5395" s="150">
        <v>0</v>
      </c>
      <c r="L5395" s="7">
        <v>89940181951</v>
      </c>
      <c r="M5395" t="s">
        <v>458</v>
      </c>
    </row>
    <row r="5396" spans="1:13" x14ac:dyDescent="0.25">
      <c r="A5396" t="s">
        <v>718</v>
      </c>
      <c r="B5396" t="s">
        <v>246</v>
      </c>
      <c r="C5396" t="s">
        <v>246</v>
      </c>
      <c r="D5396" t="s">
        <v>203</v>
      </c>
      <c r="E5396" t="s">
        <v>269</v>
      </c>
      <c r="F5396" t="s">
        <v>72</v>
      </c>
      <c r="G5396" s="8" t="s">
        <v>401</v>
      </c>
      <c r="H5396" t="s">
        <v>73</v>
      </c>
      <c r="K5396" s="150">
        <v>30.4</v>
      </c>
      <c r="L5396" s="7">
        <v>42773601120</v>
      </c>
      <c r="M5396" t="s">
        <v>458</v>
      </c>
    </row>
    <row r="5397" spans="1:13" x14ac:dyDescent="0.25">
      <c r="A5397" t="s">
        <v>719</v>
      </c>
      <c r="B5397" t="s">
        <v>478</v>
      </c>
      <c r="C5397" t="s">
        <v>244</v>
      </c>
      <c r="D5397" t="s">
        <v>245</v>
      </c>
      <c r="E5397" t="s">
        <v>269</v>
      </c>
      <c r="F5397" t="s">
        <v>72</v>
      </c>
      <c r="G5397" s="8" t="s">
        <v>401</v>
      </c>
      <c r="H5397" t="s">
        <v>73</v>
      </c>
      <c r="K5397">
        <v>29.26</v>
      </c>
      <c r="L5397" s="7">
        <v>69558139000</v>
      </c>
      <c r="M5397" t="s">
        <v>458</v>
      </c>
    </row>
    <row r="5398" spans="1:13" x14ac:dyDescent="0.25">
      <c r="A5398" t="s">
        <v>720</v>
      </c>
      <c r="B5398" t="s">
        <v>478</v>
      </c>
      <c r="C5398" t="s">
        <v>244</v>
      </c>
      <c r="D5398" t="s">
        <v>460</v>
      </c>
      <c r="E5398" t="s">
        <v>269</v>
      </c>
      <c r="F5398" t="s">
        <v>72</v>
      </c>
      <c r="G5398" s="8" t="s">
        <v>401</v>
      </c>
      <c r="H5398" t="s">
        <v>73</v>
      </c>
      <c r="K5398">
        <v>0.01</v>
      </c>
      <c r="L5398" s="7">
        <v>40918920000</v>
      </c>
      <c r="M5398" t="s">
        <v>458</v>
      </c>
    </row>
    <row r="5399" spans="1:13" x14ac:dyDescent="0.25">
      <c r="A5399" t="s">
        <v>721</v>
      </c>
      <c r="B5399" t="s">
        <v>479</v>
      </c>
      <c r="C5399" t="s">
        <v>247</v>
      </c>
      <c r="D5399" t="s">
        <v>203</v>
      </c>
      <c r="E5399" t="s">
        <v>269</v>
      </c>
      <c r="F5399" t="s">
        <v>72</v>
      </c>
      <c r="G5399" s="8" t="s">
        <v>401</v>
      </c>
      <c r="H5399" t="s">
        <v>73</v>
      </c>
      <c r="K5399" s="150">
        <v>32.4</v>
      </c>
      <c r="L5399" s="7">
        <v>20401799000</v>
      </c>
      <c r="M5399" t="s">
        <v>458</v>
      </c>
    </row>
    <row r="5400" spans="1:13" x14ac:dyDescent="0.25">
      <c r="A5400" t="s">
        <v>722</v>
      </c>
      <c r="B5400" t="s">
        <v>480</v>
      </c>
      <c r="C5400" t="s">
        <v>268</v>
      </c>
      <c r="D5400" t="s">
        <v>203</v>
      </c>
      <c r="E5400" t="s">
        <v>269</v>
      </c>
      <c r="F5400" t="s">
        <v>72</v>
      </c>
      <c r="G5400" s="8" t="s">
        <v>401</v>
      </c>
      <c r="H5400" t="s">
        <v>73</v>
      </c>
      <c r="K5400">
        <v>12</v>
      </c>
      <c r="L5400" s="7">
        <v>14029578005</v>
      </c>
      <c r="M5400" t="s">
        <v>458</v>
      </c>
    </row>
    <row r="5401" spans="1:13" x14ac:dyDescent="0.25">
      <c r="A5401" t="s">
        <v>723</v>
      </c>
      <c r="B5401" t="s">
        <v>481</v>
      </c>
      <c r="C5401" t="s">
        <v>248</v>
      </c>
      <c r="D5401" t="s">
        <v>203</v>
      </c>
      <c r="E5401" t="s">
        <v>269</v>
      </c>
      <c r="F5401" t="s">
        <v>72</v>
      </c>
      <c r="G5401" s="8" t="s">
        <v>401</v>
      </c>
      <c r="H5401" t="s">
        <v>73</v>
      </c>
      <c r="K5401">
        <v>11.83</v>
      </c>
      <c r="L5401" s="7">
        <v>24360197000</v>
      </c>
      <c r="M5401" t="s">
        <v>458</v>
      </c>
    </row>
    <row r="5402" spans="1:13" x14ac:dyDescent="0.25">
      <c r="A5402" t="s">
        <v>724</v>
      </c>
      <c r="B5402" t="s">
        <v>482</v>
      </c>
      <c r="C5402" t="s">
        <v>249</v>
      </c>
      <c r="D5402" t="s">
        <v>203</v>
      </c>
      <c r="E5402" t="s">
        <v>269</v>
      </c>
      <c r="F5402" t="s">
        <v>72</v>
      </c>
      <c r="G5402" s="8" t="s">
        <v>401</v>
      </c>
      <c r="H5402" t="s">
        <v>73</v>
      </c>
      <c r="K5402">
        <v>15.6</v>
      </c>
      <c r="L5402" s="7">
        <v>91622025169</v>
      </c>
      <c r="M5402" t="s">
        <v>458</v>
      </c>
    </row>
    <row r="5403" spans="1:13" x14ac:dyDescent="0.25">
      <c r="A5403" t="s">
        <v>725</v>
      </c>
      <c r="B5403" t="s">
        <v>330</v>
      </c>
      <c r="C5403" t="s">
        <v>250</v>
      </c>
      <c r="D5403" t="s">
        <v>252</v>
      </c>
      <c r="E5403" t="s">
        <v>270</v>
      </c>
      <c r="F5403" t="s">
        <v>72</v>
      </c>
      <c r="G5403" s="8" t="s">
        <v>401</v>
      </c>
      <c r="H5403" t="s">
        <v>73</v>
      </c>
      <c r="K5403">
        <v>54.33</v>
      </c>
      <c r="L5403" s="7">
        <v>10772268571</v>
      </c>
      <c r="M5403" t="s">
        <v>458</v>
      </c>
    </row>
    <row r="5404" spans="1:13" x14ac:dyDescent="0.25">
      <c r="A5404" t="s">
        <v>726</v>
      </c>
      <c r="B5404" t="s">
        <v>330</v>
      </c>
      <c r="C5404" t="s">
        <v>250</v>
      </c>
      <c r="D5404" t="s">
        <v>253</v>
      </c>
      <c r="E5404" t="s">
        <v>270</v>
      </c>
      <c r="F5404" t="s">
        <v>72</v>
      </c>
      <c r="G5404" s="8" t="s">
        <v>401</v>
      </c>
      <c r="H5404" t="s">
        <v>73</v>
      </c>
      <c r="K5404">
        <v>28.12</v>
      </c>
      <c r="L5404" s="7">
        <v>3480752374</v>
      </c>
      <c r="M5404" t="s">
        <v>458</v>
      </c>
    </row>
    <row r="5405" spans="1:13" x14ac:dyDescent="0.25">
      <c r="A5405" t="s">
        <v>727</v>
      </c>
      <c r="B5405" t="s">
        <v>330</v>
      </c>
      <c r="C5405" t="s">
        <v>250</v>
      </c>
      <c r="D5405" t="s">
        <v>254</v>
      </c>
      <c r="E5405" t="s">
        <v>270</v>
      </c>
      <c r="F5405" t="s">
        <v>72</v>
      </c>
      <c r="G5405" s="8" t="s">
        <v>401</v>
      </c>
      <c r="H5405" t="s">
        <v>73</v>
      </c>
      <c r="K5405">
        <v>0</v>
      </c>
      <c r="L5405" s="7">
        <v>13604302435</v>
      </c>
      <c r="M5405" t="s">
        <v>458</v>
      </c>
    </row>
    <row r="5406" spans="1:13" x14ac:dyDescent="0.25">
      <c r="A5406" t="s">
        <v>728</v>
      </c>
      <c r="B5406" t="s">
        <v>330</v>
      </c>
      <c r="C5406" t="s">
        <v>250</v>
      </c>
      <c r="D5406" t="s">
        <v>633</v>
      </c>
      <c r="E5406" t="s">
        <v>269</v>
      </c>
      <c r="F5406" t="s">
        <v>72</v>
      </c>
      <c r="G5406" s="8" t="s">
        <v>401</v>
      </c>
      <c r="H5406" t="s">
        <v>73</v>
      </c>
      <c r="K5406">
        <v>44.37</v>
      </c>
      <c r="L5406" s="7">
        <v>1140113184125</v>
      </c>
      <c r="M5406" t="s">
        <v>458</v>
      </c>
    </row>
    <row r="5407" spans="1:13" x14ac:dyDescent="0.25">
      <c r="A5407" t="s">
        <v>729</v>
      </c>
      <c r="B5407" t="s">
        <v>330</v>
      </c>
      <c r="C5407" t="s">
        <v>250</v>
      </c>
      <c r="D5407" t="s">
        <v>634</v>
      </c>
      <c r="E5407" t="s">
        <v>269</v>
      </c>
      <c r="F5407" t="s">
        <v>72</v>
      </c>
      <c r="G5407" s="8" t="s">
        <v>401</v>
      </c>
      <c r="H5407" t="s">
        <v>73</v>
      </c>
      <c r="K5407">
        <v>41.44</v>
      </c>
      <c r="L5407" s="7">
        <v>237174933919</v>
      </c>
      <c r="M5407" t="s">
        <v>458</v>
      </c>
    </row>
    <row r="5408" spans="1:13" x14ac:dyDescent="0.25">
      <c r="A5408" t="s">
        <v>730</v>
      </c>
      <c r="B5408" t="s">
        <v>330</v>
      </c>
      <c r="C5408" t="s">
        <v>250</v>
      </c>
      <c r="D5408" t="s">
        <v>599</v>
      </c>
      <c r="E5408" t="s">
        <v>270</v>
      </c>
      <c r="F5408" t="s">
        <v>72</v>
      </c>
      <c r="G5408" s="8" t="s">
        <v>401</v>
      </c>
      <c r="H5408" t="s">
        <v>73</v>
      </c>
      <c r="K5408">
        <v>33.33</v>
      </c>
      <c r="L5408" s="7">
        <v>49186447</v>
      </c>
      <c r="M5408" t="s">
        <v>458</v>
      </c>
    </row>
    <row r="5409" spans="1:13" x14ac:dyDescent="0.25">
      <c r="A5409" t="s">
        <v>731</v>
      </c>
      <c r="B5409" t="s">
        <v>483</v>
      </c>
      <c r="C5409" t="s">
        <v>255</v>
      </c>
      <c r="D5409" t="s">
        <v>205</v>
      </c>
      <c r="E5409" t="s">
        <v>270</v>
      </c>
      <c r="F5409" t="s">
        <v>72</v>
      </c>
      <c r="G5409" s="8" t="s">
        <v>401</v>
      </c>
      <c r="H5409" t="s">
        <v>73</v>
      </c>
      <c r="K5409">
        <v>40.49</v>
      </c>
      <c r="L5409" s="7">
        <v>6917962126</v>
      </c>
      <c r="M5409" t="s">
        <v>458</v>
      </c>
    </row>
    <row r="5410" spans="1:13" x14ac:dyDescent="0.25">
      <c r="A5410" t="s">
        <v>732</v>
      </c>
      <c r="B5410" t="s">
        <v>483</v>
      </c>
      <c r="C5410" t="s">
        <v>255</v>
      </c>
      <c r="D5410" t="s">
        <v>203</v>
      </c>
      <c r="E5410" t="s">
        <v>269</v>
      </c>
      <c r="F5410" t="s">
        <v>72</v>
      </c>
      <c r="G5410" s="8" t="s">
        <v>401</v>
      </c>
      <c r="H5410" t="s">
        <v>73</v>
      </c>
      <c r="K5410">
        <v>37.9</v>
      </c>
      <c r="L5410" s="7">
        <v>2428869723</v>
      </c>
      <c r="M5410" t="s">
        <v>458</v>
      </c>
    </row>
    <row r="5411" spans="1:13" x14ac:dyDescent="0.25">
      <c r="A5411" t="s">
        <v>733</v>
      </c>
      <c r="B5411" t="s">
        <v>636</v>
      </c>
      <c r="C5411" t="s">
        <v>635</v>
      </c>
      <c r="D5411" t="s">
        <v>304</v>
      </c>
      <c r="E5411" t="s">
        <v>270</v>
      </c>
      <c r="F5411" t="s">
        <v>72</v>
      </c>
      <c r="G5411" s="8" t="s">
        <v>401</v>
      </c>
      <c r="H5411" t="s">
        <v>73</v>
      </c>
      <c r="K5411">
        <v>30.9</v>
      </c>
      <c r="L5411" s="7">
        <v>4565783313</v>
      </c>
      <c r="M5411" t="s">
        <v>458</v>
      </c>
    </row>
    <row r="5412" spans="1:13" x14ac:dyDescent="0.25">
      <c r="A5412" t="s">
        <v>734</v>
      </c>
      <c r="B5412" t="s">
        <v>636</v>
      </c>
      <c r="C5412" t="s">
        <v>635</v>
      </c>
      <c r="D5412" t="s">
        <v>303</v>
      </c>
      <c r="E5412" t="s">
        <v>270</v>
      </c>
      <c r="F5412" t="s">
        <v>72</v>
      </c>
      <c r="G5412" s="8" t="s">
        <v>401</v>
      </c>
      <c r="H5412" t="s">
        <v>73</v>
      </c>
      <c r="K5412">
        <v>15.6</v>
      </c>
      <c r="L5412" s="7">
        <v>3476303006</v>
      </c>
      <c r="M5412" t="s">
        <v>458</v>
      </c>
    </row>
    <row r="5413" spans="1:13" x14ac:dyDescent="0.25">
      <c r="A5413" t="s">
        <v>735</v>
      </c>
      <c r="B5413" t="s">
        <v>636</v>
      </c>
      <c r="C5413" t="s">
        <v>635</v>
      </c>
      <c r="D5413" t="s">
        <v>302</v>
      </c>
      <c r="E5413" t="s">
        <v>270</v>
      </c>
      <c r="F5413" t="s">
        <v>72</v>
      </c>
      <c r="G5413" s="8" t="s">
        <v>401</v>
      </c>
      <c r="H5413" t="s">
        <v>73</v>
      </c>
      <c r="K5413">
        <v>0</v>
      </c>
      <c r="L5413" s="7">
        <v>2100767205</v>
      </c>
      <c r="M5413" t="s">
        <v>458</v>
      </c>
    </row>
    <row r="5414" spans="1:13" x14ac:dyDescent="0.25">
      <c r="A5414" t="s">
        <v>736</v>
      </c>
      <c r="B5414" t="s">
        <v>636</v>
      </c>
      <c r="C5414" t="s">
        <v>635</v>
      </c>
      <c r="D5414" t="s">
        <v>205</v>
      </c>
      <c r="E5414" t="s">
        <v>270</v>
      </c>
      <c r="F5414" t="s">
        <v>72</v>
      </c>
      <c r="G5414" s="8" t="s">
        <v>401</v>
      </c>
      <c r="H5414" t="s">
        <v>73</v>
      </c>
      <c r="K5414">
        <v>45.8</v>
      </c>
      <c r="L5414" s="7">
        <v>20886055390</v>
      </c>
      <c r="M5414" t="s">
        <v>458</v>
      </c>
    </row>
    <row r="5415" spans="1:13" x14ac:dyDescent="0.25">
      <c r="A5415" t="s">
        <v>737</v>
      </c>
      <c r="B5415" t="s">
        <v>636</v>
      </c>
      <c r="C5415" t="s">
        <v>635</v>
      </c>
      <c r="D5415" t="s">
        <v>203</v>
      </c>
      <c r="E5415" t="s">
        <v>269</v>
      </c>
      <c r="F5415" t="s">
        <v>72</v>
      </c>
      <c r="G5415" s="8" t="s">
        <v>401</v>
      </c>
      <c r="H5415" t="s">
        <v>73</v>
      </c>
      <c r="K5415">
        <v>45.8</v>
      </c>
      <c r="L5415" s="7">
        <v>1256491994424</v>
      </c>
      <c r="M5415" t="s">
        <v>458</v>
      </c>
    </row>
    <row r="5416" spans="1:13" x14ac:dyDescent="0.25">
      <c r="A5416" t="s">
        <v>738</v>
      </c>
      <c r="B5416" t="s">
        <v>484</v>
      </c>
      <c r="C5416" t="s">
        <v>256</v>
      </c>
      <c r="D5416" t="s">
        <v>208</v>
      </c>
      <c r="E5416" t="s">
        <v>270</v>
      </c>
      <c r="F5416" t="s">
        <v>72</v>
      </c>
      <c r="G5416" s="8" t="s">
        <v>401</v>
      </c>
      <c r="H5416" t="s">
        <v>73</v>
      </c>
      <c r="K5416">
        <v>20</v>
      </c>
      <c r="L5416" s="7">
        <v>429346911</v>
      </c>
      <c r="M5416" t="s">
        <v>458</v>
      </c>
    </row>
    <row r="5417" spans="1:13" x14ac:dyDescent="0.25">
      <c r="A5417" t="s">
        <v>739</v>
      </c>
      <c r="B5417" t="s">
        <v>484</v>
      </c>
      <c r="C5417" t="s">
        <v>256</v>
      </c>
      <c r="D5417" t="s">
        <v>209</v>
      </c>
      <c r="E5417" t="s">
        <v>270</v>
      </c>
      <c r="F5417" t="s">
        <v>72</v>
      </c>
      <c r="G5417" s="8" t="s">
        <v>401</v>
      </c>
      <c r="H5417" t="s">
        <v>73</v>
      </c>
      <c r="K5417">
        <v>32</v>
      </c>
      <c r="L5417" s="7">
        <v>630379359</v>
      </c>
      <c r="M5417" t="s">
        <v>458</v>
      </c>
    </row>
    <row r="5418" spans="1:13" x14ac:dyDescent="0.25">
      <c r="A5418" t="s">
        <v>740</v>
      </c>
      <c r="B5418" t="s">
        <v>484</v>
      </c>
      <c r="C5418" t="s">
        <v>256</v>
      </c>
      <c r="D5418" t="s">
        <v>203</v>
      </c>
      <c r="E5418" t="s">
        <v>269</v>
      </c>
      <c r="F5418" t="s">
        <v>72</v>
      </c>
      <c r="G5418" s="8" t="s">
        <v>401</v>
      </c>
      <c r="H5418" t="s">
        <v>73</v>
      </c>
      <c r="K5418">
        <v>35.409999999999997</v>
      </c>
      <c r="L5418" s="7">
        <v>88224453830</v>
      </c>
      <c r="M5418" t="s">
        <v>458</v>
      </c>
    </row>
    <row r="5419" spans="1:13" x14ac:dyDescent="0.25">
      <c r="A5419" t="s">
        <v>741</v>
      </c>
      <c r="B5419" t="s">
        <v>485</v>
      </c>
      <c r="C5419" t="s">
        <v>257</v>
      </c>
      <c r="D5419" t="s">
        <v>258</v>
      </c>
      <c r="E5419" t="s">
        <v>270</v>
      </c>
      <c r="F5419" t="s">
        <v>72</v>
      </c>
      <c r="G5419" s="8" t="s">
        <v>401</v>
      </c>
      <c r="H5419" t="s">
        <v>73</v>
      </c>
      <c r="K5419">
        <v>0</v>
      </c>
      <c r="L5419" s="7">
        <v>2398957441</v>
      </c>
      <c r="M5419" t="s">
        <v>458</v>
      </c>
    </row>
    <row r="5420" spans="1:13" x14ac:dyDescent="0.25">
      <c r="A5420" t="s">
        <v>742</v>
      </c>
      <c r="B5420" t="s">
        <v>485</v>
      </c>
      <c r="C5420" t="s">
        <v>257</v>
      </c>
      <c r="D5420" t="s">
        <v>259</v>
      </c>
      <c r="E5420" t="s">
        <v>270</v>
      </c>
      <c r="F5420" t="s">
        <v>72</v>
      </c>
      <c r="G5420" s="8" t="s">
        <v>401</v>
      </c>
      <c r="H5420" t="s">
        <v>73</v>
      </c>
      <c r="K5420">
        <v>16.100000000000001</v>
      </c>
      <c r="L5420" s="7">
        <v>87556207</v>
      </c>
      <c r="M5420" t="s">
        <v>458</v>
      </c>
    </row>
    <row r="5421" spans="1:13" x14ac:dyDescent="0.25">
      <c r="A5421" t="s">
        <v>743</v>
      </c>
      <c r="B5421" t="s">
        <v>485</v>
      </c>
      <c r="C5421" t="s">
        <v>257</v>
      </c>
      <c r="D5421" t="s">
        <v>260</v>
      </c>
      <c r="E5421" t="s">
        <v>270</v>
      </c>
      <c r="F5421" t="s">
        <v>72</v>
      </c>
      <c r="G5421" s="8" t="s">
        <v>401</v>
      </c>
      <c r="H5421" t="s">
        <v>73</v>
      </c>
      <c r="K5421">
        <v>25.2</v>
      </c>
      <c r="L5421" s="7">
        <v>145097351</v>
      </c>
      <c r="M5421" t="s">
        <v>458</v>
      </c>
    </row>
    <row r="5422" spans="1:13" x14ac:dyDescent="0.25">
      <c r="A5422" t="s">
        <v>744</v>
      </c>
      <c r="B5422" t="s">
        <v>485</v>
      </c>
      <c r="C5422" t="s">
        <v>257</v>
      </c>
      <c r="D5422" t="s">
        <v>261</v>
      </c>
      <c r="E5422" t="s">
        <v>270</v>
      </c>
      <c r="F5422" t="s">
        <v>72</v>
      </c>
      <c r="G5422" s="8" t="s">
        <v>401</v>
      </c>
      <c r="H5422" t="s">
        <v>73</v>
      </c>
      <c r="K5422">
        <v>25.7</v>
      </c>
      <c r="L5422" s="7">
        <v>88988160</v>
      </c>
      <c r="M5422" t="s">
        <v>458</v>
      </c>
    </row>
    <row r="5423" spans="1:13" x14ac:dyDescent="0.25">
      <c r="A5423" t="s">
        <v>745</v>
      </c>
      <c r="B5423" t="s">
        <v>486</v>
      </c>
      <c r="C5423" t="s">
        <v>262</v>
      </c>
      <c r="D5423" t="s">
        <v>263</v>
      </c>
      <c r="E5423" t="s">
        <v>270</v>
      </c>
      <c r="F5423" t="s">
        <v>72</v>
      </c>
      <c r="G5423" s="8" t="s">
        <v>401</v>
      </c>
      <c r="H5423" t="s">
        <v>73</v>
      </c>
      <c r="K5423">
        <v>20.8</v>
      </c>
      <c r="L5423" s="7">
        <v>27282552000</v>
      </c>
      <c r="M5423" t="s">
        <v>458</v>
      </c>
    </row>
    <row r="5424" spans="1:13" x14ac:dyDescent="0.25">
      <c r="A5424" t="s">
        <v>746</v>
      </c>
      <c r="B5424" t="s">
        <v>486</v>
      </c>
      <c r="C5424" t="s">
        <v>262</v>
      </c>
      <c r="D5424" t="s">
        <v>264</v>
      </c>
      <c r="E5424" t="s">
        <v>270</v>
      </c>
      <c r="F5424" t="s">
        <v>72</v>
      </c>
      <c r="G5424" s="8" t="s">
        <v>401</v>
      </c>
      <c r="H5424" t="s">
        <v>73</v>
      </c>
      <c r="K5424">
        <v>29.2</v>
      </c>
      <c r="L5424" s="7">
        <v>5427913000</v>
      </c>
      <c r="M5424" t="s">
        <v>458</v>
      </c>
    </row>
    <row r="5425" spans="1:13" x14ac:dyDescent="0.25">
      <c r="A5425" t="s">
        <v>747</v>
      </c>
      <c r="B5425" t="s">
        <v>486</v>
      </c>
      <c r="C5425" t="s">
        <v>262</v>
      </c>
      <c r="D5425" t="s">
        <v>265</v>
      </c>
      <c r="E5425" t="s">
        <v>270</v>
      </c>
      <c r="F5425" t="s">
        <v>72</v>
      </c>
      <c r="G5425" s="8" t="s">
        <v>401</v>
      </c>
      <c r="H5425" t="s">
        <v>73</v>
      </c>
      <c r="K5425">
        <v>2.4</v>
      </c>
      <c r="L5425" s="7">
        <v>950652000</v>
      </c>
      <c r="M5425" t="s">
        <v>458</v>
      </c>
    </row>
    <row r="5426" spans="1:13" x14ac:dyDescent="0.25">
      <c r="A5426" t="s">
        <v>748</v>
      </c>
      <c r="B5426" t="s">
        <v>486</v>
      </c>
      <c r="C5426" t="s">
        <v>262</v>
      </c>
      <c r="D5426" t="s">
        <v>203</v>
      </c>
      <c r="E5426" t="s">
        <v>269</v>
      </c>
      <c r="F5426" t="s">
        <v>72</v>
      </c>
      <c r="G5426" s="8" t="s">
        <v>401</v>
      </c>
      <c r="H5426" t="s">
        <v>73</v>
      </c>
      <c r="K5426">
        <v>30</v>
      </c>
      <c r="L5426" s="7">
        <v>134097058000</v>
      </c>
      <c r="M5426" t="s">
        <v>458</v>
      </c>
    </row>
    <row r="5427" spans="1:13" x14ac:dyDescent="0.25">
      <c r="A5427" t="s">
        <v>749</v>
      </c>
      <c r="B5427" t="s">
        <v>332</v>
      </c>
      <c r="C5427" t="s">
        <v>266</v>
      </c>
      <c r="D5427" t="s">
        <v>267</v>
      </c>
      <c r="E5427" t="s">
        <v>270</v>
      </c>
      <c r="F5427" t="s">
        <v>72</v>
      </c>
      <c r="G5427" s="8" t="s">
        <v>401</v>
      </c>
      <c r="H5427" t="s">
        <v>73</v>
      </c>
      <c r="K5427">
        <v>0</v>
      </c>
      <c r="L5427" s="7">
        <v>2421364394</v>
      </c>
      <c r="M5427" t="s">
        <v>458</v>
      </c>
    </row>
    <row r="5428" spans="1:13" x14ac:dyDescent="0.25">
      <c r="A5428" t="s">
        <v>750</v>
      </c>
      <c r="B5428" t="s">
        <v>332</v>
      </c>
      <c r="C5428" t="s">
        <v>266</v>
      </c>
      <c r="D5428" t="s">
        <v>590</v>
      </c>
      <c r="E5428" t="s">
        <v>270</v>
      </c>
      <c r="F5428" t="s">
        <v>72</v>
      </c>
      <c r="G5428" s="8" t="s">
        <v>401</v>
      </c>
      <c r="H5428" t="s">
        <v>73</v>
      </c>
      <c r="K5428">
        <v>29</v>
      </c>
      <c r="L5428" s="7">
        <v>1946905414</v>
      </c>
      <c r="M5428" t="s">
        <v>458</v>
      </c>
    </row>
    <row r="5429" spans="1:13" x14ac:dyDescent="0.25">
      <c r="A5429" t="s">
        <v>751</v>
      </c>
      <c r="B5429" t="s">
        <v>332</v>
      </c>
      <c r="C5429" t="s">
        <v>266</v>
      </c>
      <c r="D5429" t="s">
        <v>582</v>
      </c>
      <c r="E5429" t="s">
        <v>270</v>
      </c>
      <c r="F5429" t="s">
        <v>72</v>
      </c>
      <c r="G5429" s="8" t="s">
        <v>401</v>
      </c>
      <c r="H5429" t="s">
        <v>73</v>
      </c>
      <c r="K5429">
        <v>42</v>
      </c>
      <c r="L5429" s="7">
        <v>102527329</v>
      </c>
      <c r="M5429" t="s">
        <v>458</v>
      </c>
    </row>
    <row r="5430" spans="1:13" x14ac:dyDescent="0.25">
      <c r="A5430" t="s">
        <v>752</v>
      </c>
      <c r="B5430" t="s">
        <v>332</v>
      </c>
      <c r="C5430" t="s">
        <v>266</v>
      </c>
      <c r="D5430" t="s">
        <v>203</v>
      </c>
      <c r="E5430" t="s">
        <v>269</v>
      </c>
      <c r="F5430" t="s">
        <v>72</v>
      </c>
      <c r="G5430" s="8" t="s">
        <v>401</v>
      </c>
      <c r="H5430" t="s">
        <v>73</v>
      </c>
      <c r="K5430">
        <v>43</v>
      </c>
      <c r="L5430" s="7">
        <v>260926476812</v>
      </c>
      <c r="M5430" t="s">
        <v>458</v>
      </c>
    </row>
    <row r="5431" spans="1:13" x14ac:dyDescent="0.25">
      <c r="A5431" t="s">
        <v>753</v>
      </c>
      <c r="B5431" t="s">
        <v>487</v>
      </c>
      <c r="C5431" t="s">
        <v>207</v>
      </c>
      <c r="D5431" t="s">
        <v>208</v>
      </c>
      <c r="E5431" t="s">
        <v>270</v>
      </c>
      <c r="F5431" t="s">
        <v>72</v>
      </c>
      <c r="G5431" s="8" t="s">
        <v>401</v>
      </c>
      <c r="H5431" t="s">
        <v>73</v>
      </c>
      <c r="K5431">
        <v>34.270000000000003</v>
      </c>
      <c r="L5431" s="7">
        <v>2389556713</v>
      </c>
      <c r="M5431" t="s">
        <v>458</v>
      </c>
    </row>
    <row r="5432" spans="1:13" x14ac:dyDescent="0.25">
      <c r="A5432" t="s">
        <v>754</v>
      </c>
      <c r="B5432" t="s">
        <v>487</v>
      </c>
      <c r="C5432" t="s">
        <v>207</v>
      </c>
      <c r="D5432" t="s">
        <v>209</v>
      </c>
      <c r="E5432" t="s">
        <v>270</v>
      </c>
      <c r="F5432" t="s">
        <v>72</v>
      </c>
      <c r="G5432" s="8" t="s">
        <v>401</v>
      </c>
      <c r="H5432" t="s">
        <v>73</v>
      </c>
      <c r="K5432">
        <v>46</v>
      </c>
      <c r="L5432" s="7">
        <v>5701620841</v>
      </c>
      <c r="M5432" t="s">
        <v>458</v>
      </c>
    </row>
    <row r="5433" spans="1:13" x14ac:dyDescent="0.25">
      <c r="A5433" t="s">
        <v>755</v>
      </c>
      <c r="B5433" t="s">
        <v>487</v>
      </c>
      <c r="C5433" t="s">
        <v>207</v>
      </c>
      <c r="D5433" t="s">
        <v>210</v>
      </c>
      <c r="E5433" t="s">
        <v>270</v>
      </c>
      <c r="F5433" t="s">
        <v>72</v>
      </c>
      <c r="G5433" s="8" t="s">
        <v>401</v>
      </c>
      <c r="H5433" t="s">
        <v>73</v>
      </c>
      <c r="K5433">
        <v>0</v>
      </c>
      <c r="L5433" s="7">
        <v>326696832</v>
      </c>
      <c r="M5433" t="s">
        <v>458</v>
      </c>
    </row>
    <row r="5434" spans="1:13" x14ac:dyDescent="0.25">
      <c r="A5434" t="s">
        <v>756</v>
      </c>
      <c r="B5434" t="s">
        <v>487</v>
      </c>
      <c r="C5434" t="s">
        <v>207</v>
      </c>
      <c r="D5434" t="s">
        <v>211</v>
      </c>
      <c r="E5434" t="s">
        <v>269</v>
      </c>
      <c r="F5434" t="s">
        <v>72</v>
      </c>
      <c r="G5434" s="8" t="s">
        <v>401</v>
      </c>
      <c r="H5434" t="s">
        <v>73</v>
      </c>
      <c r="K5434">
        <v>40.93</v>
      </c>
      <c r="L5434" s="7">
        <v>370042694916</v>
      </c>
      <c r="M5434" t="s">
        <v>458</v>
      </c>
    </row>
    <row r="5435" spans="1:13" x14ac:dyDescent="0.25">
      <c r="A5435" t="s">
        <v>757</v>
      </c>
      <c r="B5435" t="s">
        <v>487</v>
      </c>
      <c r="C5435" t="s">
        <v>207</v>
      </c>
      <c r="D5435" t="s">
        <v>385</v>
      </c>
      <c r="E5435" t="s">
        <v>270</v>
      </c>
      <c r="F5435" t="s">
        <v>72</v>
      </c>
      <c r="G5435" s="8" t="s">
        <v>401</v>
      </c>
      <c r="H5435" t="s">
        <v>73</v>
      </c>
      <c r="K5435">
        <v>33.5</v>
      </c>
      <c r="L5435" s="7">
        <v>777116048</v>
      </c>
      <c r="M5435" t="s">
        <v>458</v>
      </c>
    </row>
    <row r="5436" spans="1:13" x14ac:dyDescent="0.25">
      <c r="A5436" t="s">
        <v>659</v>
      </c>
      <c r="B5436" t="s">
        <v>468</v>
      </c>
      <c r="C5436" t="s">
        <v>0</v>
      </c>
      <c r="D5436" t="s">
        <v>200</v>
      </c>
      <c r="E5436" t="s">
        <v>270</v>
      </c>
      <c r="F5436" t="s">
        <v>74</v>
      </c>
      <c r="G5436" s="8" t="s">
        <v>407</v>
      </c>
      <c r="H5436" t="s">
        <v>75</v>
      </c>
      <c r="J5436">
        <v>8135</v>
      </c>
      <c r="L5436" s="7">
        <v>50185283716</v>
      </c>
      <c r="M5436" t="s">
        <v>458</v>
      </c>
    </row>
    <row r="5437" spans="1:13" x14ac:dyDescent="0.25">
      <c r="A5437" t="s">
        <v>660</v>
      </c>
      <c r="B5437" t="s">
        <v>468</v>
      </c>
      <c r="C5437" t="s">
        <v>0</v>
      </c>
      <c r="D5437" t="s">
        <v>201</v>
      </c>
      <c r="E5437" t="s">
        <v>270</v>
      </c>
      <c r="F5437" t="s">
        <v>74</v>
      </c>
      <c r="G5437" s="8" t="s">
        <v>407</v>
      </c>
      <c r="H5437" t="s">
        <v>75</v>
      </c>
      <c r="J5437">
        <v>4319</v>
      </c>
      <c r="L5437" s="7">
        <v>89599596613</v>
      </c>
      <c r="M5437" t="s">
        <v>458</v>
      </c>
    </row>
    <row r="5438" spans="1:13" x14ac:dyDescent="0.25">
      <c r="A5438" t="s">
        <v>661</v>
      </c>
      <c r="B5438" t="s">
        <v>468</v>
      </c>
      <c r="C5438" t="s">
        <v>0</v>
      </c>
      <c r="D5438" t="s">
        <v>202</v>
      </c>
      <c r="E5438" t="s">
        <v>270</v>
      </c>
      <c r="F5438" t="s">
        <v>74</v>
      </c>
      <c r="G5438" s="8" t="s">
        <v>407</v>
      </c>
      <c r="H5438" t="s">
        <v>75</v>
      </c>
      <c r="J5438">
        <v>2123</v>
      </c>
      <c r="L5438" s="7">
        <v>44497385600</v>
      </c>
      <c r="M5438" t="s">
        <v>458</v>
      </c>
    </row>
    <row r="5439" spans="1:13" x14ac:dyDescent="0.25">
      <c r="A5439" t="s">
        <v>662</v>
      </c>
      <c r="B5439" t="s">
        <v>468</v>
      </c>
      <c r="C5439" t="s">
        <v>0</v>
      </c>
      <c r="D5439" t="s">
        <v>308</v>
      </c>
      <c r="E5439" t="s">
        <v>270</v>
      </c>
      <c r="F5439" t="s">
        <v>74</v>
      </c>
      <c r="G5439" s="8" t="s">
        <v>407</v>
      </c>
      <c r="H5439" t="s">
        <v>75</v>
      </c>
      <c r="J5439">
        <v>363</v>
      </c>
      <c r="L5439" s="7">
        <v>891110221</v>
      </c>
      <c r="M5439" t="s">
        <v>458</v>
      </c>
    </row>
    <row r="5440" spans="1:13" x14ac:dyDescent="0.25">
      <c r="A5440" t="s">
        <v>758</v>
      </c>
      <c r="B5440" t="s">
        <v>468</v>
      </c>
      <c r="C5440" t="s">
        <v>0</v>
      </c>
      <c r="D5440" t="s">
        <v>1</v>
      </c>
      <c r="E5440" t="s">
        <v>270</v>
      </c>
      <c r="F5440" t="s">
        <v>74</v>
      </c>
      <c r="G5440" s="8" t="s">
        <v>407</v>
      </c>
      <c r="H5440" t="s">
        <v>75</v>
      </c>
      <c r="J5440">
        <v>1052</v>
      </c>
      <c r="L5440" s="7">
        <v>33596222776</v>
      </c>
      <c r="M5440" t="s">
        <v>458</v>
      </c>
    </row>
    <row r="5441" spans="1:13" x14ac:dyDescent="0.25">
      <c r="A5441" t="s">
        <v>663</v>
      </c>
      <c r="B5441" t="s">
        <v>468</v>
      </c>
      <c r="C5441" t="s">
        <v>0</v>
      </c>
      <c r="D5441" t="s">
        <v>198</v>
      </c>
      <c r="E5441" t="s">
        <v>270</v>
      </c>
      <c r="F5441" t="s">
        <v>74</v>
      </c>
      <c r="G5441" s="8" t="s">
        <v>407</v>
      </c>
      <c r="H5441" t="s">
        <v>75</v>
      </c>
      <c r="J5441">
        <v>56</v>
      </c>
      <c r="L5441" s="7">
        <v>1360016630</v>
      </c>
      <c r="M5441" t="s">
        <v>458</v>
      </c>
    </row>
    <row r="5442" spans="1:13" x14ac:dyDescent="0.25">
      <c r="A5442" t="s">
        <v>664</v>
      </c>
      <c r="B5442" t="s">
        <v>468</v>
      </c>
      <c r="C5442" t="s">
        <v>0</v>
      </c>
      <c r="D5442" t="s">
        <v>199</v>
      </c>
      <c r="E5442" t="s">
        <v>269</v>
      </c>
      <c r="F5442" t="s">
        <v>74</v>
      </c>
      <c r="G5442" s="8" t="s">
        <v>407</v>
      </c>
      <c r="H5442" t="s">
        <v>75</v>
      </c>
      <c r="J5442">
        <v>11671</v>
      </c>
      <c r="L5442" s="7">
        <v>195045422077</v>
      </c>
      <c r="M5442" t="s">
        <v>458</v>
      </c>
    </row>
    <row r="5443" spans="1:13" x14ac:dyDescent="0.25">
      <c r="A5443" t="s">
        <v>665</v>
      </c>
      <c r="B5443" t="s">
        <v>469</v>
      </c>
      <c r="C5443" t="s">
        <v>212</v>
      </c>
      <c r="D5443" t="s">
        <v>213</v>
      </c>
      <c r="E5443" t="s">
        <v>270</v>
      </c>
      <c r="F5443" t="s">
        <v>74</v>
      </c>
      <c r="G5443" s="8" t="s">
        <v>407</v>
      </c>
      <c r="H5443" t="s">
        <v>75</v>
      </c>
      <c r="J5443">
        <v>137</v>
      </c>
      <c r="L5443" s="7">
        <v>1209774000</v>
      </c>
      <c r="M5443" t="s">
        <v>458</v>
      </c>
    </row>
    <row r="5444" spans="1:13" x14ac:dyDescent="0.25">
      <c r="A5444" t="s">
        <v>666</v>
      </c>
      <c r="B5444" t="s">
        <v>469</v>
      </c>
      <c r="C5444" t="s">
        <v>212</v>
      </c>
      <c r="D5444" t="s">
        <v>214</v>
      </c>
      <c r="E5444" t="s">
        <v>270</v>
      </c>
      <c r="F5444" t="s">
        <v>74</v>
      </c>
      <c r="G5444" s="8" t="s">
        <v>407</v>
      </c>
      <c r="H5444" t="s">
        <v>75</v>
      </c>
      <c r="J5444">
        <v>1067</v>
      </c>
      <c r="L5444" s="7">
        <v>10185099000</v>
      </c>
      <c r="M5444" t="s">
        <v>458</v>
      </c>
    </row>
    <row r="5445" spans="1:13" x14ac:dyDescent="0.25">
      <c r="A5445" t="s">
        <v>667</v>
      </c>
      <c r="B5445" t="s">
        <v>469</v>
      </c>
      <c r="C5445" t="s">
        <v>212</v>
      </c>
      <c r="D5445" t="s">
        <v>370</v>
      </c>
      <c r="E5445" t="s">
        <v>270</v>
      </c>
      <c r="F5445" t="s">
        <v>74</v>
      </c>
      <c r="G5445" s="8" t="s">
        <v>407</v>
      </c>
      <c r="H5445" t="s">
        <v>75</v>
      </c>
      <c r="J5445">
        <v>3907</v>
      </c>
      <c r="L5445" s="7">
        <v>7250762000</v>
      </c>
      <c r="M5445" t="s">
        <v>458</v>
      </c>
    </row>
    <row r="5446" spans="1:13" x14ac:dyDescent="0.25">
      <c r="A5446" t="s">
        <v>668</v>
      </c>
      <c r="B5446" t="s">
        <v>469</v>
      </c>
      <c r="C5446" t="s">
        <v>212</v>
      </c>
      <c r="D5446" t="s">
        <v>365</v>
      </c>
      <c r="E5446" t="s">
        <v>270</v>
      </c>
      <c r="F5446" t="s">
        <v>74</v>
      </c>
      <c r="G5446" s="8" t="s">
        <v>407</v>
      </c>
      <c r="H5446" t="s">
        <v>75</v>
      </c>
      <c r="J5446">
        <v>3534</v>
      </c>
      <c r="L5446" s="7">
        <v>22153880000</v>
      </c>
      <c r="M5446" t="s">
        <v>458</v>
      </c>
    </row>
    <row r="5447" spans="1:13" x14ac:dyDescent="0.25">
      <c r="A5447" t="s">
        <v>669</v>
      </c>
      <c r="B5447" t="s">
        <v>469</v>
      </c>
      <c r="C5447" t="s">
        <v>212</v>
      </c>
      <c r="D5447" t="s">
        <v>364</v>
      </c>
      <c r="E5447" t="s">
        <v>270</v>
      </c>
      <c r="F5447" t="s">
        <v>74</v>
      </c>
      <c r="G5447" s="8" t="s">
        <v>407</v>
      </c>
      <c r="H5447" t="s">
        <v>75</v>
      </c>
      <c r="J5447">
        <v>3878</v>
      </c>
      <c r="L5447" s="7">
        <v>31842258000</v>
      </c>
      <c r="M5447" t="s">
        <v>458</v>
      </c>
    </row>
    <row r="5448" spans="1:13" x14ac:dyDescent="0.25">
      <c r="A5448" t="s">
        <v>670</v>
      </c>
      <c r="B5448" t="s">
        <v>469</v>
      </c>
      <c r="C5448" t="s">
        <v>212</v>
      </c>
      <c r="D5448" t="s">
        <v>573</v>
      </c>
      <c r="E5448" t="s">
        <v>270</v>
      </c>
      <c r="F5448" t="s">
        <v>74</v>
      </c>
      <c r="G5448" s="8" t="s">
        <v>407</v>
      </c>
      <c r="H5448" t="s">
        <v>75</v>
      </c>
      <c r="J5448">
        <v>2257</v>
      </c>
      <c r="L5448" s="7">
        <v>16763779000</v>
      </c>
      <c r="M5448" t="s">
        <v>458</v>
      </c>
    </row>
    <row r="5449" spans="1:13" x14ac:dyDescent="0.25">
      <c r="A5449" t="s">
        <v>671</v>
      </c>
      <c r="B5449" t="s">
        <v>469</v>
      </c>
      <c r="C5449" t="s">
        <v>212</v>
      </c>
      <c r="D5449" t="s">
        <v>362</v>
      </c>
      <c r="E5449" t="s">
        <v>270</v>
      </c>
      <c r="F5449" t="s">
        <v>74</v>
      </c>
      <c r="G5449" s="8" t="s">
        <v>407</v>
      </c>
      <c r="H5449" t="s">
        <v>75</v>
      </c>
      <c r="J5449">
        <v>7018</v>
      </c>
      <c r="L5449" s="7">
        <v>58491556000</v>
      </c>
      <c r="M5449" t="s">
        <v>458</v>
      </c>
    </row>
    <row r="5450" spans="1:13" x14ac:dyDescent="0.25">
      <c r="A5450" t="s">
        <v>672</v>
      </c>
      <c r="B5450" t="s">
        <v>470</v>
      </c>
      <c r="C5450" t="s">
        <v>292</v>
      </c>
      <c r="D5450" t="s">
        <v>307</v>
      </c>
      <c r="E5450" t="s">
        <v>270</v>
      </c>
      <c r="F5450" t="s">
        <v>74</v>
      </c>
      <c r="G5450" s="8" t="s">
        <v>407</v>
      </c>
      <c r="H5450" t="s">
        <v>75</v>
      </c>
      <c r="J5450">
        <v>2040</v>
      </c>
      <c r="L5450" s="7">
        <v>9764336905</v>
      </c>
      <c r="M5450" t="s">
        <v>458</v>
      </c>
    </row>
    <row r="5451" spans="1:13" x14ac:dyDescent="0.25">
      <c r="A5451" t="s">
        <v>673</v>
      </c>
      <c r="B5451" t="s">
        <v>470</v>
      </c>
      <c r="C5451" t="s">
        <v>292</v>
      </c>
      <c r="D5451" t="s">
        <v>206</v>
      </c>
      <c r="E5451" t="s">
        <v>270</v>
      </c>
      <c r="F5451" t="s">
        <v>74</v>
      </c>
      <c r="G5451" s="8" t="s">
        <v>407</v>
      </c>
      <c r="H5451" t="s">
        <v>75</v>
      </c>
      <c r="J5451">
        <v>821</v>
      </c>
      <c r="L5451" s="7">
        <v>5411649516</v>
      </c>
      <c r="M5451" t="s">
        <v>458</v>
      </c>
    </row>
    <row r="5452" spans="1:13" x14ac:dyDescent="0.25">
      <c r="A5452" t="s">
        <v>674</v>
      </c>
      <c r="B5452" t="s">
        <v>470</v>
      </c>
      <c r="C5452" t="s">
        <v>292</v>
      </c>
      <c r="D5452" t="s">
        <v>203</v>
      </c>
      <c r="E5452" t="s">
        <v>269</v>
      </c>
      <c r="F5452" t="s">
        <v>74</v>
      </c>
      <c r="G5452" s="8" t="s">
        <v>407</v>
      </c>
      <c r="H5452" t="s">
        <v>75</v>
      </c>
      <c r="J5452">
        <v>16934</v>
      </c>
      <c r="L5452" s="7">
        <v>599483569520</v>
      </c>
      <c r="M5452" t="s">
        <v>458</v>
      </c>
    </row>
    <row r="5453" spans="1:13" x14ac:dyDescent="0.25">
      <c r="A5453" t="s">
        <v>675</v>
      </c>
      <c r="B5453" t="s">
        <v>470</v>
      </c>
      <c r="C5453" t="s">
        <v>292</v>
      </c>
      <c r="D5453" t="s">
        <v>306</v>
      </c>
      <c r="E5453" t="s">
        <v>270</v>
      </c>
      <c r="F5453" t="s">
        <v>74</v>
      </c>
      <c r="G5453" s="8" t="s">
        <v>407</v>
      </c>
      <c r="H5453" t="s">
        <v>75</v>
      </c>
      <c r="J5453">
        <v>1131</v>
      </c>
      <c r="L5453" s="7">
        <v>9122399685</v>
      </c>
      <c r="M5453" t="s">
        <v>458</v>
      </c>
    </row>
    <row r="5454" spans="1:13" x14ac:dyDescent="0.25">
      <c r="A5454" t="s">
        <v>676</v>
      </c>
      <c r="B5454" t="s">
        <v>331</v>
      </c>
      <c r="C5454" t="s">
        <v>215</v>
      </c>
      <c r="D5454" t="s">
        <v>251</v>
      </c>
      <c r="E5454" t="s">
        <v>269</v>
      </c>
      <c r="F5454" t="s">
        <v>74</v>
      </c>
      <c r="G5454" s="8" t="s">
        <v>407</v>
      </c>
      <c r="H5454" t="s">
        <v>75</v>
      </c>
      <c r="J5454">
        <v>15776</v>
      </c>
      <c r="L5454" s="7">
        <v>310261377494</v>
      </c>
      <c r="M5454" t="s">
        <v>458</v>
      </c>
    </row>
    <row r="5455" spans="1:13" x14ac:dyDescent="0.25">
      <c r="A5455" t="s">
        <v>677</v>
      </c>
      <c r="B5455" t="s">
        <v>331</v>
      </c>
      <c r="C5455" t="s">
        <v>215</v>
      </c>
      <c r="D5455" t="s">
        <v>216</v>
      </c>
      <c r="E5455" t="s">
        <v>269</v>
      </c>
      <c r="F5455" t="s">
        <v>74</v>
      </c>
      <c r="G5455" s="8" t="s">
        <v>407</v>
      </c>
      <c r="H5455" t="s">
        <v>75</v>
      </c>
      <c r="J5455">
        <v>88</v>
      </c>
      <c r="L5455" s="7">
        <v>15226914126</v>
      </c>
      <c r="M5455" t="s">
        <v>458</v>
      </c>
    </row>
    <row r="5456" spans="1:13" x14ac:dyDescent="0.25">
      <c r="A5456" t="s">
        <v>678</v>
      </c>
      <c r="B5456" t="s">
        <v>331</v>
      </c>
      <c r="C5456" t="s">
        <v>215</v>
      </c>
      <c r="D5456" t="s">
        <v>217</v>
      </c>
      <c r="E5456" t="s">
        <v>269</v>
      </c>
      <c r="F5456" t="s">
        <v>74</v>
      </c>
      <c r="G5456" s="8" t="s">
        <v>407</v>
      </c>
      <c r="H5456" t="s">
        <v>75</v>
      </c>
      <c r="J5456">
        <v>5895</v>
      </c>
      <c r="L5456" s="7">
        <v>67671087956</v>
      </c>
      <c r="M5456" t="s">
        <v>458</v>
      </c>
    </row>
    <row r="5457" spans="1:13" x14ac:dyDescent="0.25">
      <c r="A5457" t="s">
        <v>679</v>
      </c>
      <c r="B5457" t="s">
        <v>333</v>
      </c>
      <c r="C5457" t="s">
        <v>533</v>
      </c>
      <c r="D5457" t="s">
        <v>203</v>
      </c>
      <c r="E5457" t="s">
        <v>269</v>
      </c>
      <c r="F5457" t="s">
        <v>74</v>
      </c>
      <c r="G5457" s="8" t="s">
        <v>407</v>
      </c>
      <c r="H5457" t="s">
        <v>75</v>
      </c>
      <c r="J5457">
        <v>768</v>
      </c>
      <c r="L5457" s="7">
        <v>60695593000</v>
      </c>
      <c r="M5457" t="s">
        <v>458</v>
      </c>
    </row>
    <row r="5458" spans="1:13" x14ac:dyDescent="0.25">
      <c r="A5458" t="s">
        <v>680</v>
      </c>
      <c r="B5458" t="s">
        <v>471</v>
      </c>
      <c r="C5458" t="s">
        <v>219</v>
      </c>
      <c r="D5458" t="s">
        <v>203</v>
      </c>
      <c r="E5458" t="s">
        <v>269</v>
      </c>
      <c r="F5458" t="s">
        <v>74</v>
      </c>
      <c r="G5458" s="8" t="s">
        <v>407</v>
      </c>
      <c r="H5458" t="s">
        <v>75</v>
      </c>
      <c r="J5458">
        <v>15553</v>
      </c>
      <c r="L5458" s="7">
        <v>278736778404</v>
      </c>
      <c r="M5458" t="s">
        <v>458</v>
      </c>
    </row>
    <row r="5459" spans="1:13" x14ac:dyDescent="0.25">
      <c r="A5459" t="s">
        <v>681</v>
      </c>
      <c r="B5459" t="s">
        <v>471</v>
      </c>
      <c r="C5459" t="s">
        <v>219</v>
      </c>
      <c r="D5459" t="s">
        <v>457</v>
      </c>
      <c r="E5459" t="s">
        <v>270</v>
      </c>
      <c r="F5459" t="s">
        <v>74</v>
      </c>
      <c r="G5459" s="8" t="s">
        <v>407</v>
      </c>
      <c r="H5459" t="s">
        <v>75</v>
      </c>
      <c r="J5459">
        <v>177</v>
      </c>
      <c r="L5459" s="7">
        <v>150706287</v>
      </c>
      <c r="M5459" t="s">
        <v>458</v>
      </c>
    </row>
    <row r="5460" spans="1:13" x14ac:dyDescent="0.25">
      <c r="A5460" t="s">
        <v>682</v>
      </c>
      <c r="B5460" t="s">
        <v>471</v>
      </c>
      <c r="C5460" t="s">
        <v>219</v>
      </c>
      <c r="D5460" t="s">
        <v>381</v>
      </c>
      <c r="E5460" t="s">
        <v>270</v>
      </c>
      <c r="F5460" t="s">
        <v>74</v>
      </c>
      <c r="G5460" s="8" t="s">
        <v>407</v>
      </c>
      <c r="H5460" t="s">
        <v>75</v>
      </c>
      <c r="J5460">
        <v>483</v>
      </c>
      <c r="L5460" s="7">
        <v>1331924172</v>
      </c>
      <c r="M5460" t="s">
        <v>458</v>
      </c>
    </row>
    <row r="5461" spans="1:13" x14ac:dyDescent="0.25">
      <c r="A5461" t="s">
        <v>683</v>
      </c>
      <c r="B5461" t="s">
        <v>472</v>
      </c>
      <c r="C5461" t="s">
        <v>220</v>
      </c>
      <c r="D5461" t="s">
        <v>221</v>
      </c>
      <c r="E5461" t="s">
        <v>270</v>
      </c>
      <c r="F5461" t="s">
        <v>74</v>
      </c>
      <c r="G5461" s="8" t="s">
        <v>407</v>
      </c>
      <c r="H5461" t="s">
        <v>75</v>
      </c>
      <c r="J5461">
        <v>15741</v>
      </c>
      <c r="L5461" s="7">
        <v>210379447000</v>
      </c>
      <c r="M5461" t="s">
        <v>458</v>
      </c>
    </row>
    <row r="5462" spans="1:13" x14ac:dyDescent="0.25">
      <c r="A5462" t="s">
        <v>684</v>
      </c>
      <c r="B5462" t="s">
        <v>472</v>
      </c>
      <c r="C5462" t="s">
        <v>220</v>
      </c>
      <c r="D5462" t="s">
        <v>222</v>
      </c>
      <c r="E5462" t="s">
        <v>270</v>
      </c>
      <c r="F5462" t="s">
        <v>74</v>
      </c>
      <c r="G5462" s="8" t="s">
        <v>407</v>
      </c>
      <c r="H5462" t="s">
        <v>75</v>
      </c>
      <c r="J5462">
        <v>2431</v>
      </c>
      <c r="L5462" s="7">
        <v>35195197000</v>
      </c>
      <c r="M5462" t="s">
        <v>458</v>
      </c>
    </row>
    <row r="5463" spans="1:13" x14ac:dyDescent="0.25">
      <c r="A5463" t="s">
        <v>685</v>
      </c>
      <c r="B5463" t="s">
        <v>472</v>
      </c>
      <c r="C5463" t="s">
        <v>220</v>
      </c>
      <c r="D5463" t="s">
        <v>223</v>
      </c>
      <c r="E5463" t="s">
        <v>270</v>
      </c>
      <c r="F5463" t="s">
        <v>74</v>
      </c>
      <c r="G5463" s="8" t="s">
        <v>407</v>
      </c>
      <c r="H5463" t="s">
        <v>75</v>
      </c>
      <c r="J5463">
        <v>3026</v>
      </c>
      <c r="L5463" s="7">
        <v>54187851000</v>
      </c>
      <c r="M5463" t="s">
        <v>458</v>
      </c>
    </row>
    <row r="5464" spans="1:13" x14ac:dyDescent="0.25">
      <c r="A5464" t="s">
        <v>686</v>
      </c>
      <c r="B5464" t="s">
        <v>472</v>
      </c>
      <c r="C5464" t="s">
        <v>220</v>
      </c>
      <c r="D5464" t="s">
        <v>224</v>
      </c>
      <c r="E5464" t="s">
        <v>270</v>
      </c>
      <c r="F5464" t="s">
        <v>74</v>
      </c>
      <c r="G5464" s="8" t="s">
        <v>407</v>
      </c>
      <c r="H5464" t="s">
        <v>75</v>
      </c>
      <c r="J5464">
        <v>458</v>
      </c>
      <c r="L5464" s="7">
        <v>3835522000</v>
      </c>
      <c r="M5464" t="s">
        <v>458</v>
      </c>
    </row>
    <row r="5465" spans="1:13" x14ac:dyDescent="0.25">
      <c r="A5465" t="s">
        <v>687</v>
      </c>
      <c r="B5465" t="s">
        <v>472</v>
      </c>
      <c r="C5465" t="s">
        <v>220</v>
      </c>
      <c r="D5465" t="s">
        <v>305</v>
      </c>
      <c r="E5465" t="s">
        <v>270</v>
      </c>
      <c r="F5465" t="s">
        <v>74</v>
      </c>
      <c r="G5465" s="8" t="s">
        <v>407</v>
      </c>
      <c r="H5465" t="s">
        <v>75</v>
      </c>
      <c r="J5465">
        <v>0</v>
      </c>
      <c r="L5465" s="7">
        <v>0</v>
      </c>
      <c r="M5465" t="s">
        <v>458</v>
      </c>
    </row>
    <row r="5466" spans="1:13" x14ac:dyDescent="0.25">
      <c r="A5466" t="s">
        <v>688</v>
      </c>
      <c r="B5466" t="s">
        <v>472</v>
      </c>
      <c r="C5466" t="s">
        <v>220</v>
      </c>
      <c r="D5466" t="s">
        <v>203</v>
      </c>
      <c r="E5466" t="s">
        <v>269</v>
      </c>
      <c r="F5466" t="s">
        <v>74</v>
      </c>
      <c r="G5466" s="8" t="s">
        <v>407</v>
      </c>
      <c r="H5466" t="s">
        <v>75</v>
      </c>
      <c r="J5466">
        <v>16639</v>
      </c>
      <c r="L5466" s="7">
        <v>150910896000</v>
      </c>
      <c r="M5466" t="s">
        <v>458</v>
      </c>
    </row>
    <row r="5467" spans="1:13" x14ac:dyDescent="0.25">
      <c r="A5467" t="s">
        <v>689</v>
      </c>
      <c r="B5467" t="s">
        <v>473</v>
      </c>
      <c r="C5467" t="s">
        <v>225</v>
      </c>
      <c r="D5467" t="s">
        <v>366</v>
      </c>
      <c r="E5467" t="s">
        <v>270</v>
      </c>
      <c r="F5467" t="s">
        <v>74</v>
      </c>
      <c r="G5467" s="8" t="s">
        <v>407</v>
      </c>
      <c r="H5467" t="s">
        <v>75</v>
      </c>
      <c r="J5467">
        <v>557</v>
      </c>
      <c r="L5467" s="7">
        <v>3439632410</v>
      </c>
      <c r="M5467" t="s">
        <v>458</v>
      </c>
    </row>
    <row r="5468" spans="1:13" x14ac:dyDescent="0.25">
      <c r="A5468" t="s">
        <v>690</v>
      </c>
      <c r="B5468" t="s">
        <v>473</v>
      </c>
      <c r="C5468" t="s">
        <v>225</v>
      </c>
      <c r="D5468" t="s">
        <v>367</v>
      </c>
      <c r="E5468" t="s">
        <v>270</v>
      </c>
      <c r="F5468" t="s">
        <v>74</v>
      </c>
      <c r="G5468" s="8" t="s">
        <v>407</v>
      </c>
      <c r="H5468" t="s">
        <v>75</v>
      </c>
      <c r="J5468">
        <v>1014</v>
      </c>
      <c r="L5468" s="7">
        <v>3601903742</v>
      </c>
      <c r="M5468" t="s">
        <v>458</v>
      </c>
    </row>
    <row r="5469" spans="1:13" x14ac:dyDescent="0.25">
      <c r="A5469" t="s">
        <v>691</v>
      </c>
      <c r="B5469" t="s">
        <v>473</v>
      </c>
      <c r="C5469" t="s">
        <v>225</v>
      </c>
      <c r="D5469" t="s">
        <v>373</v>
      </c>
      <c r="E5469" t="s">
        <v>270</v>
      </c>
      <c r="F5469" t="s">
        <v>74</v>
      </c>
      <c r="G5469" s="8" t="s">
        <v>407</v>
      </c>
      <c r="H5469" t="s">
        <v>75</v>
      </c>
      <c r="J5469">
        <v>373</v>
      </c>
      <c r="L5469" s="7">
        <v>2032897322</v>
      </c>
      <c r="M5469" t="s">
        <v>458</v>
      </c>
    </row>
    <row r="5470" spans="1:13" x14ac:dyDescent="0.25">
      <c r="A5470" t="s">
        <v>692</v>
      </c>
      <c r="B5470" t="s">
        <v>473</v>
      </c>
      <c r="C5470" t="s">
        <v>225</v>
      </c>
      <c r="D5470" t="s">
        <v>203</v>
      </c>
      <c r="E5470" t="s">
        <v>269</v>
      </c>
      <c r="F5470" t="s">
        <v>74</v>
      </c>
      <c r="G5470" s="8" t="s">
        <v>407</v>
      </c>
      <c r="H5470" t="s">
        <v>75</v>
      </c>
      <c r="J5470">
        <v>40091</v>
      </c>
      <c r="L5470" s="7">
        <v>983182712065</v>
      </c>
      <c r="M5470" t="s">
        <v>458</v>
      </c>
    </row>
    <row r="5471" spans="1:13" x14ac:dyDescent="0.25">
      <c r="A5471" t="s">
        <v>693</v>
      </c>
      <c r="B5471" t="s">
        <v>474</v>
      </c>
      <c r="C5471" t="s">
        <v>226</v>
      </c>
      <c r="D5471" t="s">
        <v>227</v>
      </c>
      <c r="E5471" t="s">
        <v>270</v>
      </c>
      <c r="F5471" t="s">
        <v>74</v>
      </c>
      <c r="G5471" s="8" t="s">
        <v>407</v>
      </c>
      <c r="H5471" t="s">
        <v>75</v>
      </c>
      <c r="J5471">
        <v>69</v>
      </c>
      <c r="L5471" s="7">
        <v>1565286544</v>
      </c>
      <c r="M5471" t="s">
        <v>458</v>
      </c>
    </row>
    <row r="5472" spans="1:13" x14ac:dyDescent="0.25">
      <c r="A5472" t="s">
        <v>694</v>
      </c>
      <c r="B5472" t="s">
        <v>474</v>
      </c>
      <c r="C5472" t="s">
        <v>226</v>
      </c>
      <c r="D5472" t="s">
        <v>301</v>
      </c>
      <c r="E5472" t="s">
        <v>270</v>
      </c>
      <c r="F5472" t="s">
        <v>74</v>
      </c>
      <c r="G5472" s="8" t="s">
        <v>407</v>
      </c>
      <c r="H5472" t="s">
        <v>75</v>
      </c>
      <c r="J5472">
        <v>3766</v>
      </c>
      <c r="L5472" s="7">
        <v>4154359457</v>
      </c>
      <c r="M5472" t="s">
        <v>458</v>
      </c>
    </row>
    <row r="5473" spans="1:13" x14ac:dyDescent="0.25">
      <c r="A5473" t="s">
        <v>695</v>
      </c>
      <c r="B5473" t="s">
        <v>474</v>
      </c>
      <c r="C5473" t="s">
        <v>226</v>
      </c>
      <c r="D5473" t="s">
        <v>229</v>
      </c>
      <c r="E5473" t="s">
        <v>270</v>
      </c>
      <c r="F5473" t="s">
        <v>74</v>
      </c>
      <c r="G5473" s="8" t="s">
        <v>407</v>
      </c>
      <c r="H5473" t="s">
        <v>75</v>
      </c>
      <c r="J5473">
        <v>1844</v>
      </c>
      <c r="L5473" s="7">
        <v>4178737190</v>
      </c>
      <c r="M5473" t="s">
        <v>458</v>
      </c>
    </row>
    <row r="5474" spans="1:13" x14ac:dyDescent="0.25">
      <c r="A5474" t="s">
        <v>696</v>
      </c>
      <c r="B5474" t="s">
        <v>474</v>
      </c>
      <c r="C5474" t="s">
        <v>226</v>
      </c>
      <c r="D5474" t="s">
        <v>230</v>
      </c>
      <c r="E5474" t="s">
        <v>270</v>
      </c>
      <c r="F5474" t="s">
        <v>74</v>
      </c>
      <c r="G5474" s="8" t="s">
        <v>407</v>
      </c>
      <c r="H5474" t="s">
        <v>75</v>
      </c>
      <c r="J5474">
        <v>6293</v>
      </c>
      <c r="L5474" s="7">
        <v>46078829939</v>
      </c>
      <c r="M5474" t="s">
        <v>458</v>
      </c>
    </row>
    <row r="5475" spans="1:13" x14ac:dyDescent="0.25">
      <c r="A5475" t="s">
        <v>697</v>
      </c>
      <c r="B5475" t="s">
        <v>474</v>
      </c>
      <c r="C5475" t="s">
        <v>226</v>
      </c>
      <c r="D5475" t="s">
        <v>231</v>
      </c>
      <c r="E5475" t="s">
        <v>270</v>
      </c>
      <c r="F5475" t="s">
        <v>74</v>
      </c>
      <c r="G5475" s="8" t="s">
        <v>407</v>
      </c>
      <c r="H5475" t="s">
        <v>75</v>
      </c>
      <c r="J5475">
        <v>130</v>
      </c>
      <c r="L5475" s="7">
        <v>733170416</v>
      </c>
      <c r="M5475" t="s">
        <v>458</v>
      </c>
    </row>
    <row r="5476" spans="1:13" x14ac:dyDescent="0.25">
      <c r="A5476" t="s">
        <v>698</v>
      </c>
      <c r="B5476" t="s">
        <v>474</v>
      </c>
      <c r="C5476" t="s">
        <v>226</v>
      </c>
      <c r="D5476" t="s">
        <v>232</v>
      </c>
      <c r="E5476" t="s">
        <v>270</v>
      </c>
      <c r="F5476" t="s">
        <v>74</v>
      </c>
      <c r="G5476" s="8" t="s">
        <v>407</v>
      </c>
      <c r="H5476" t="s">
        <v>75</v>
      </c>
      <c r="J5476">
        <v>493</v>
      </c>
      <c r="L5476" s="7">
        <v>4596812359</v>
      </c>
      <c r="M5476" t="s">
        <v>458</v>
      </c>
    </row>
    <row r="5477" spans="1:13" x14ac:dyDescent="0.25">
      <c r="A5477" t="s">
        <v>699</v>
      </c>
      <c r="B5477" t="s">
        <v>474</v>
      </c>
      <c r="C5477" t="s">
        <v>226</v>
      </c>
      <c r="D5477" t="s">
        <v>233</v>
      </c>
      <c r="E5477" t="s">
        <v>270</v>
      </c>
      <c r="F5477" t="s">
        <v>74</v>
      </c>
      <c r="G5477" s="8" t="s">
        <v>407</v>
      </c>
      <c r="H5477" t="s">
        <v>75</v>
      </c>
      <c r="J5477">
        <v>988</v>
      </c>
      <c r="L5477" s="7">
        <v>6739103718</v>
      </c>
      <c r="M5477" t="s">
        <v>458</v>
      </c>
    </row>
    <row r="5478" spans="1:13" x14ac:dyDescent="0.25">
      <c r="A5478" t="s">
        <v>700</v>
      </c>
      <c r="B5478" t="s">
        <v>474</v>
      </c>
      <c r="C5478" t="s">
        <v>226</v>
      </c>
      <c r="D5478" t="s">
        <v>234</v>
      </c>
      <c r="E5478" t="s">
        <v>270</v>
      </c>
      <c r="F5478" t="s">
        <v>74</v>
      </c>
      <c r="G5478" s="8" t="s">
        <v>407</v>
      </c>
      <c r="H5478" t="s">
        <v>75</v>
      </c>
      <c r="J5478">
        <v>1595</v>
      </c>
      <c r="L5478" s="7">
        <v>8239367205</v>
      </c>
      <c r="M5478" t="s">
        <v>458</v>
      </c>
    </row>
    <row r="5479" spans="1:13" x14ac:dyDescent="0.25">
      <c r="A5479" t="s">
        <v>701</v>
      </c>
      <c r="B5479" t="s">
        <v>474</v>
      </c>
      <c r="C5479" t="s">
        <v>226</v>
      </c>
      <c r="D5479" t="s">
        <v>235</v>
      </c>
      <c r="E5479" t="s">
        <v>270</v>
      </c>
      <c r="F5479" t="s">
        <v>74</v>
      </c>
      <c r="G5479" s="8" t="s">
        <v>407</v>
      </c>
      <c r="H5479" t="s">
        <v>75</v>
      </c>
      <c r="J5479">
        <v>5369</v>
      </c>
      <c r="L5479" s="7">
        <v>7955312120</v>
      </c>
      <c r="M5479" t="s">
        <v>458</v>
      </c>
    </row>
    <row r="5480" spans="1:13" x14ac:dyDescent="0.25">
      <c r="A5480" t="s">
        <v>702</v>
      </c>
      <c r="B5480" t="s">
        <v>474</v>
      </c>
      <c r="C5480" t="s">
        <v>226</v>
      </c>
      <c r="D5480" t="s">
        <v>570</v>
      </c>
      <c r="E5480" t="s">
        <v>270</v>
      </c>
      <c r="F5480" t="s">
        <v>74</v>
      </c>
      <c r="G5480" s="8" t="s">
        <v>407</v>
      </c>
      <c r="H5480" t="s">
        <v>75</v>
      </c>
      <c r="J5480">
        <v>50</v>
      </c>
      <c r="L5480" s="7">
        <v>186808058</v>
      </c>
      <c r="M5480" t="s">
        <v>458</v>
      </c>
    </row>
    <row r="5481" spans="1:13" x14ac:dyDescent="0.25">
      <c r="A5481" t="s">
        <v>703</v>
      </c>
      <c r="B5481" t="s">
        <v>475</v>
      </c>
      <c r="C5481" t="s">
        <v>236</v>
      </c>
      <c r="D5481" t="s">
        <v>628</v>
      </c>
      <c r="E5481" t="s">
        <v>270</v>
      </c>
      <c r="F5481" t="s">
        <v>74</v>
      </c>
      <c r="G5481" s="8" t="s">
        <v>407</v>
      </c>
      <c r="H5481" t="s">
        <v>75</v>
      </c>
      <c r="J5481">
        <v>3153</v>
      </c>
      <c r="L5481" s="7">
        <v>33391986272</v>
      </c>
      <c r="M5481" t="s">
        <v>458</v>
      </c>
    </row>
    <row r="5482" spans="1:13" x14ac:dyDescent="0.25">
      <c r="A5482" t="s">
        <v>704</v>
      </c>
      <c r="B5482" t="s">
        <v>475</v>
      </c>
      <c r="C5482" t="s">
        <v>236</v>
      </c>
      <c r="D5482" t="s">
        <v>629</v>
      </c>
      <c r="E5482" t="s">
        <v>270</v>
      </c>
      <c r="F5482" t="s">
        <v>74</v>
      </c>
      <c r="G5482" s="8" t="s">
        <v>407</v>
      </c>
      <c r="H5482" t="s">
        <v>75</v>
      </c>
      <c r="J5482">
        <v>2103</v>
      </c>
      <c r="L5482" s="7">
        <v>28433897982</v>
      </c>
      <c r="M5482" t="s">
        <v>458</v>
      </c>
    </row>
    <row r="5483" spans="1:13" x14ac:dyDescent="0.25">
      <c r="A5483" t="s">
        <v>705</v>
      </c>
      <c r="B5483" t="s">
        <v>475</v>
      </c>
      <c r="C5483" t="s">
        <v>236</v>
      </c>
      <c r="D5483" t="s">
        <v>630</v>
      </c>
      <c r="E5483" t="s">
        <v>270</v>
      </c>
      <c r="F5483" s="8" t="s">
        <v>74</v>
      </c>
      <c r="G5483" s="8" t="s">
        <v>407</v>
      </c>
      <c r="H5483" t="s">
        <v>75</v>
      </c>
      <c r="J5483">
        <v>12384</v>
      </c>
      <c r="L5483" s="7">
        <v>41655996484</v>
      </c>
      <c r="M5483" t="s">
        <v>458</v>
      </c>
    </row>
    <row r="5484" spans="1:13" x14ac:dyDescent="0.25">
      <c r="A5484" t="s">
        <v>706</v>
      </c>
      <c r="B5484" t="s">
        <v>475</v>
      </c>
      <c r="C5484" t="s">
        <v>236</v>
      </c>
      <c r="D5484" t="s">
        <v>631</v>
      </c>
      <c r="E5484" t="s">
        <v>270</v>
      </c>
      <c r="F5484" s="8" t="s">
        <v>74</v>
      </c>
      <c r="G5484" s="8" t="s">
        <v>407</v>
      </c>
      <c r="H5484" t="s">
        <v>75</v>
      </c>
      <c r="J5484">
        <v>940</v>
      </c>
      <c r="L5484" s="7">
        <v>17683096128</v>
      </c>
      <c r="M5484" t="s">
        <v>458</v>
      </c>
    </row>
    <row r="5485" spans="1:13" x14ac:dyDescent="0.25">
      <c r="A5485" t="s">
        <v>707</v>
      </c>
      <c r="B5485" t="s">
        <v>475</v>
      </c>
      <c r="C5485" t="s">
        <v>236</v>
      </c>
      <c r="D5485" t="s">
        <v>632</v>
      </c>
      <c r="E5485" t="s">
        <v>269</v>
      </c>
      <c r="F5485" s="8" t="s">
        <v>74</v>
      </c>
      <c r="G5485" s="8" t="s">
        <v>407</v>
      </c>
      <c r="H5485" t="s">
        <v>75</v>
      </c>
      <c r="J5485">
        <v>4839</v>
      </c>
      <c r="L5485" s="7">
        <v>38791266538</v>
      </c>
      <c r="M5485" t="s">
        <v>458</v>
      </c>
    </row>
    <row r="5486" spans="1:13" x14ac:dyDescent="0.25">
      <c r="A5486" t="s">
        <v>708</v>
      </c>
      <c r="B5486" t="s">
        <v>476</v>
      </c>
      <c r="C5486" t="s">
        <v>237</v>
      </c>
      <c r="D5486" t="s">
        <v>242</v>
      </c>
      <c r="E5486" t="s">
        <v>270</v>
      </c>
      <c r="F5486" s="8" t="s">
        <v>74</v>
      </c>
      <c r="G5486" s="8" t="s">
        <v>407</v>
      </c>
      <c r="H5486" t="s">
        <v>75</v>
      </c>
      <c r="J5486">
        <v>29</v>
      </c>
      <c r="L5486" s="7">
        <v>77422761</v>
      </c>
      <c r="M5486" t="s">
        <v>458</v>
      </c>
    </row>
    <row r="5487" spans="1:13" x14ac:dyDescent="0.25">
      <c r="A5487" t="s">
        <v>709</v>
      </c>
      <c r="B5487" t="s">
        <v>476</v>
      </c>
      <c r="C5487" t="s">
        <v>237</v>
      </c>
      <c r="D5487" t="s">
        <v>228</v>
      </c>
      <c r="E5487" t="s">
        <v>270</v>
      </c>
      <c r="F5487" s="8" t="s">
        <v>74</v>
      </c>
      <c r="G5487" s="8" t="s">
        <v>407</v>
      </c>
      <c r="H5487" t="s">
        <v>75</v>
      </c>
      <c r="J5487">
        <v>1010</v>
      </c>
      <c r="L5487" s="7">
        <v>2672173342</v>
      </c>
      <c r="M5487" t="s">
        <v>458</v>
      </c>
    </row>
    <row r="5488" spans="1:13" x14ac:dyDescent="0.25">
      <c r="A5488" t="s">
        <v>710</v>
      </c>
      <c r="B5488" t="s">
        <v>476</v>
      </c>
      <c r="C5488" t="s">
        <v>237</v>
      </c>
      <c r="D5488" t="s">
        <v>464</v>
      </c>
      <c r="E5488" t="s">
        <v>270</v>
      </c>
      <c r="F5488" s="8" t="s">
        <v>74</v>
      </c>
      <c r="G5488" s="8" t="s">
        <v>407</v>
      </c>
      <c r="H5488" t="s">
        <v>75</v>
      </c>
      <c r="J5488">
        <v>0</v>
      </c>
      <c r="L5488" s="7">
        <v>1120256617</v>
      </c>
      <c r="M5488" t="s">
        <v>458</v>
      </c>
    </row>
    <row r="5489" spans="1:13" x14ac:dyDescent="0.25">
      <c r="A5489" t="s">
        <v>711</v>
      </c>
      <c r="B5489" t="s">
        <v>476</v>
      </c>
      <c r="C5489" t="s">
        <v>237</v>
      </c>
      <c r="D5489" t="s">
        <v>238</v>
      </c>
      <c r="E5489" t="s">
        <v>270</v>
      </c>
      <c r="F5489" s="8" t="s">
        <v>74</v>
      </c>
      <c r="G5489" s="8" t="s">
        <v>407</v>
      </c>
      <c r="H5489" t="s">
        <v>75</v>
      </c>
      <c r="J5489">
        <v>62</v>
      </c>
      <c r="L5489" s="7">
        <v>858542993</v>
      </c>
      <c r="M5489" t="s">
        <v>458</v>
      </c>
    </row>
    <row r="5490" spans="1:13" x14ac:dyDescent="0.25">
      <c r="A5490" t="s">
        <v>712</v>
      </c>
      <c r="B5490" t="s">
        <v>476</v>
      </c>
      <c r="C5490" t="s">
        <v>237</v>
      </c>
      <c r="D5490" t="s">
        <v>239</v>
      </c>
      <c r="E5490" t="s">
        <v>270</v>
      </c>
      <c r="F5490" s="8" t="s">
        <v>74</v>
      </c>
      <c r="G5490" s="8" t="s">
        <v>407</v>
      </c>
      <c r="H5490" t="s">
        <v>75</v>
      </c>
      <c r="J5490">
        <v>48</v>
      </c>
      <c r="L5490" s="7">
        <v>857579764</v>
      </c>
      <c r="M5490" t="s">
        <v>458</v>
      </c>
    </row>
    <row r="5491" spans="1:13" x14ac:dyDescent="0.25">
      <c r="A5491" t="s">
        <v>713</v>
      </c>
      <c r="B5491" t="s">
        <v>476</v>
      </c>
      <c r="C5491" t="s">
        <v>237</v>
      </c>
      <c r="D5491" t="s">
        <v>240</v>
      </c>
      <c r="E5491" t="s">
        <v>270</v>
      </c>
      <c r="F5491" s="8" t="s">
        <v>74</v>
      </c>
      <c r="G5491" s="8" t="s">
        <v>407</v>
      </c>
      <c r="H5491" t="s">
        <v>75</v>
      </c>
      <c r="J5491">
        <v>10</v>
      </c>
      <c r="L5491" s="7">
        <v>93471759</v>
      </c>
      <c r="M5491" t="s">
        <v>458</v>
      </c>
    </row>
    <row r="5492" spans="1:13" x14ac:dyDescent="0.25">
      <c r="A5492" t="s">
        <v>714</v>
      </c>
      <c r="B5492" t="s">
        <v>476</v>
      </c>
      <c r="C5492" t="s">
        <v>237</v>
      </c>
      <c r="D5492" t="s">
        <v>241</v>
      </c>
      <c r="E5492" t="s">
        <v>270</v>
      </c>
      <c r="F5492" t="s">
        <v>74</v>
      </c>
      <c r="G5492" s="8" t="s">
        <v>407</v>
      </c>
      <c r="H5492" t="s">
        <v>75</v>
      </c>
      <c r="J5492">
        <v>2</v>
      </c>
      <c r="L5492" s="7">
        <v>53446428</v>
      </c>
      <c r="M5492" t="s">
        <v>458</v>
      </c>
    </row>
    <row r="5493" spans="1:13" x14ac:dyDescent="0.25">
      <c r="A5493" t="s">
        <v>715</v>
      </c>
      <c r="B5493" t="s">
        <v>477</v>
      </c>
      <c r="C5493" t="s">
        <v>243</v>
      </c>
      <c r="D5493" t="s">
        <v>378</v>
      </c>
      <c r="E5493" t="s">
        <v>270</v>
      </c>
      <c r="F5493" t="s">
        <v>74</v>
      </c>
      <c r="G5493" s="8" t="s">
        <v>407</v>
      </c>
      <c r="H5493" t="s">
        <v>75</v>
      </c>
      <c r="J5493">
        <v>191</v>
      </c>
      <c r="L5493" s="7">
        <v>3795039921</v>
      </c>
      <c r="M5493" t="s">
        <v>458</v>
      </c>
    </row>
    <row r="5494" spans="1:13" x14ac:dyDescent="0.25">
      <c r="A5494" t="s">
        <v>716</v>
      </c>
      <c r="B5494" t="s">
        <v>477</v>
      </c>
      <c r="C5494" t="s">
        <v>243</v>
      </c>
      <c r="D5494" t="s">
        <v>360</v>
      </c>
      <c r="E5494" t="s">
        <v>270</v>
      </c>
      <c r="F5494" t="s">
        <v>74</v>
      </c>
      <c r="G5494" s="8" t="s">
        <v>407</v>
      </c>
      <c r="H5494" t="s">
        <v>75</v>
      </c>
      <c r="J5494">
        <v>8848</v>
      </c>
      <c r="L5494" s="7">
        <v>4697527012</v>
      </c>
      <c r="M5494" t="s">
        <v>458</v>
      </c>
    </row>
    <row r="5495" spans="1:13" x14ac:dyDescent="0.25">
      <c r="A5495" t="s">
        <v>717</v>
      </c>
      <c r="B5495" t="s">
        <v>477</v>
      </c>
      <c r="C5495" t="s">
        <v>243</v>
      </c>
      <c r="D5495" t="s">
        <v>581</v>
      </c>
      <c r="E5495" t="s">
        <v>270</v>
      </c>
      <c r="F5495" t="s">
        <v>74</v>
      </c>
      <c r="G5495" s="8" t="s">
        <v>407</v>
      </c>
      <c r="H5495" t="s">
        <v>75</v>
      </c>
      <c r="J5495">
        <v>13484</v>
      </c>
      <c r="L5495" s="7">
        <v>89940181951</v>
      </c>
      <c r="M5495" t="s">
        <v>458</v>
      </c>
    </row>
    <row r="5496" spans="1:13" x14ac:dyDescent="0.25">
      <c r="A5496" t="s">
        <v>718</v>
      </c>
      <c r="B5496" t="s">
        <v>246</v>
      </c>
      <c r="C5496" t="s">
        <v>246</v>
      </c>
      <c r="D5496" t="s">
        <v>203</v>
      </c>
      <c r="E5496" t="s">
        <v>269</v>
      </c>
      <c r="F5496" t="s">
        <v>74</v>
      </c>
      <c r="G5496" s="8" t="s">
        <v>407</v>
      </c>
      <c r="H5496" t="s">
        <v>75</v>
      </c>
      <c r="J5496">
        <v>1885</v>
      </c>
      <c r="L5496" s="7">
        <v>42773601120</v>
      </c>
      <c r="M5496" t="s">
        <v>458</v>
      </c>
    </row>
    <row r="5497" spans="1:13" x14ac:dyDescent="0.25">
      <c r="A5497" t="s">
        <v>719</v>
      </c>
      <c r="B5497" t="s">
        <v>478</v>
      </c>
      <c r="C5497" t="s">
        <v>244</v>
      </c>
      <c r="D5497" t="s">
        <v>245</v>
      </c>
      <c r="E5497" t="s">
        <v>269</v>
      </c>
      <c r="F5497" t="s">
        <v>74</v>
      </c>
      <c r="G5497" s="8" t="s">
        <v>407</v>
      </c>
      <c r="H5497" t="s">
        <v>75</v>
      </c>
      <c r="J5497">
        <v>1486</v>
      </c>
      <c r="L5497" s="7">
        <v>69558139000</v>
      </c>
      <c r="M5497" t="s">
        <v>458</v>
      </c>
    </row>
    <row r="5498" spans="1:13" x14ac:dyDescent="0.25">
      <c r="A5498" t="s">
        <v>720</v>
      </c>
      <c r="B5498" t="s">
        <v>478</v>
      </c>
      <c r="C5498" t="s">
        <v>244</v>
      </c>
      <c r="D5498" t="s">
        <v>460</v>
      </c>
      <c r="E5498" t="s">
        <v>269</v>
      </c>
      <c r="F5498" t="s">
        <v>74</v>
      </c>
      <c r="G5498" s="8" t="s">
        <v>407</v>
      </c>
      <c r="H5498" t="s">
        <v>75</v>
      </c>
      <c r="J5498">
        <v>59</v>
      </c>
      <c r="L5498" s="7">
        <v>40918920000</v>
      </c>
      <c r="M5498" t="s">
        <v>458</v>
      </c>
    </row>
    <row r="5499" spans="1:13" x14ac:dyDescent="0.25">
      <c r="A5499" t="s">
        <v>721</v>
      </c>
      <c r="B5499" t="s">
        <v>479</v>
      </c>
      <c r="C5499" t="s">
        <v>247</v>
      </c>
      <c r="D5499" t="s">
        <v>203</v>
      </c>
      <c r="E5499" t="s">
        <v>269</v>
      </c>
      <c r="F5499" t="s">
        <v>74</v>
      </c>
      <c r="G5499" s="8" t="s">
        <v>407</v>
      </c>
      <c r="H5499" t="s">
        <v>75</v>
      </c>
      <c r="J5499">
        <v>1316</v>
      </c>
      <c r="L5499" s="7">
        <v>20401799000</v>
      </c>
      <c r="M5499" t="s">
        <v>458</v>
      </c>
    </row>
    <row r="5500" spans="1:13" x14ac:dyDescent="0.25">
      <c r="A5500" t="s">
        <v>722</v>
      </c>
      <c r="B5500" t="s">
        <v>480</v>
      </c>
      <c r="C5500" t="s">
        <v>268</v>
      </c>
      <c r="D5500" t="s">
        <v>203</v>
      </c>
      <c r="E5500" t="s">
        <v>269</v>
      </c>
      <c r="F5500" t="s">
        <v>74</v>
      </c>
      <c r="G5500" s="8" t="s">
        <v>407</v>
      </c>
      <c r="H5500" t="s">
        <v>75</v>
      </c>
      <c r="J5500">
        <v>32</v>
      </c>
      <c r="L5500" s="7">
        <v>14029578005</v>
      </c>
      <c r="M5500" t="s">
        <v>458</v>
      </c>
    </row>
    <row r="5501" spans="1:13" x14ac:dyDescent="0.25">
      <c r="A5501" t="s">
        <v>723</v>
      </c>
      <c r="B5501" t="s">
        <v>481</v>
      </c>
      <c r="C5501" t="s">
        <v>248</v>
      </c>
      <c r="D5501" t="s">
        <v>203</v>
      </c>
      <c r="E5501" t="s">
        <v>269</v>
      </c>
      <c r="F5501" t="s">
        <v>74</v>
      </c>
      <c r="G5501" s="8" t="s">
        <v>407</v>
      </c>
      <c r="H5501" t="s">
        <v>75</v>
      </c>
      <c r="J5501">
        <v>6</v>
      </c>
      <c r="L5501" s="7">
        <v>24360197000</v>
      </c>
      <c r="M5501" t="s">
        <v>458</v>
      </c>
    </row>
    <row r="5502" spans="1:13" x14ac:dyDescent="0.25">
      <c r="A5502" t="s">
        <v>724</v>
      </c>
      <c r="B5502" t="s">
        <v>482</v>
      </c>
      <c r="C5502" t="s">
        <v>249</v>
      </c>
      <c r="D5502" t="s">
        <v>203</v>
      </c>
      <c r="E5502" t="s">
        <v>269</v>
      </c>
      <c r="F5502" t="s">
        <v>74</v>
      </c>
      <c r="G5502" s="8" t="s">
        <v>407</v>
      </c>
      <c r="H5502" t="s">
        <v>75</v>
      </c>
      <c r="J5502">
        <v>167</v>
      </c>
      <c r="L5502" s="7">
        <v>91622025169</v>
      </c>
      <c r="M5502" t="s">
        <v>458</v>
      </c>
    </row>
    <row r="5503" spans="1:13" x14ac:dyDescent="0.25">
      <c r="A5503" t="s">
        <v>725</v>
      </c>
      <c r="B5503" t="s">
        <v>330</v>
      </c>
      <c r="C5503" t="s">
        <v>250</v>
      </c>
      <c r="D5503" t="s">
        <v>252</v>
      </c>
      <c r="E5503" t="s">
        <v>270</v>
      </c>
      <c r="F5503" t="s">
        <v>74</v>
      </c>
      <c r="G5503" s="8" t="s">
        <v>407</v>
      </c>
      <c r="H5503" t="s">
        <v>75</v>
      </c>
      <c r="J5503">
        <v>939</v>
      </c>
      <c r="L5503" s="7">
        <v>10772268571</v>
      </c>
      <c r="M5503" t="s">
        <v>458</v>
      </c>
    </row>
    <row r="5504" spans="1:13" x14ac:dyDescent="0.25">
      <c r="A5504" t="s">
        <v>726</v>
      </c>
      <c r="B5504" t="s">
        <v>330</v>
      </c>
      <c r="C5504" t="s">
        <v>250</v>
      </c>
      <c r="D5504" t="s">
        <v>253</v>
      </c>
      <c r="E5504" t="s">
        <v>270</v>
      </c>
      <c r="F5504" t="s">
        <v>74</v>
      </c>
      <c r="G5504" s="8" t="s">
        <v>407</v>
      </c>
      <c r="H5504" t="s">
        <v>75</v>
      </c>
      <c r="J5504">
        <v>699</v>
      </c>
      <c r="L5504" s="7">
        <v>3480752374</v>
      </c>
      <c r="M5504" t="s">
        <v>458</v>
      </c>
    </row>
    <row r="5505" spans="1:13" x14ac:dyDescent="0.25">
      <c r="A5505" t="s">
        <v>727</v>
      </c>
      <c r="B5505" t="s">
        <v>330</v>
      </c>
      <c r="C5505" t="s">
        <v>250</v>
      </c>
      <c r="D5505" t="s">
        <v>254</v>
      </c>
      <c r="E5505" t="s">
        <v>270</v>
      </c>
      <c r="F5505" t="s">
        <v>74</v>
      </c>
      <c r="G5505" s="8" t="s">
        <v>407</v>
      </c>
      <c r="H5505" t="s">
        <v>75</v>
      </c>
      <c r="J5505">
        <v>1268</v>
      </c>
      <c r="L5505" s="7">
        <v>13604302435</v>
      </c>
      <c r="M5505" t="s">
        <v>458</v>
      </c>
    </row>
    <row r="5506" spans="1:13" x14ac:dyDescent="0.25">
      <c r="A5506" t="s">
        <v>728</v>
      </c>
      <c r="B5506" t="s">
        <v>330</v>
      </c>
      <c r="C5506" t="s">
        <v>250</v>
      </c>
      <c r="D5506" t="s">
        <v>633</v>
      </c>
      <c r="E5506" t="s">
        <v>269</v>
      </c>
      <c r="F5506" t="s">
        <v>74</v>
      </c>
      <c r="G5506" s="8" t="s">
        <v>407</v>
      </c>
      <c r="H5506" t="s">
        <v>75</v>
      </c>
      <c r="J5506">
        <v>30354</v>
      </c>
      <c r="L5506" s="7">
        <v>1140113184125</v>
      </c>
      <c r="M5506" t="s">
        <v>458</v>
      </c>
    </row>
    <row r="5507" spans="1:13" x14ac:dyDescent="0.25">
      <c r="A5507" t="s">
        <v>729</v>
      </c>
      <c r="B5507" t="s">
        <v>330</v>
      </c>
      <c r="C5507" t="s">
        <v>250</v>
      </c>
      <c r="D5507" t="s">
        <v>634</v>
      </c>
      <c r="E5507" t="s">
        <v>269</v>
      </c>
      <c r="F5507" t="s">
        <v>74</v>
      </c>
      <c r="G5507" s="8" t="s">
        <v>407</v>
      </c>
      <c r="H5507" t="s">
        <v>75</v>
      </c>
      <c r="J5507">
        <v>843</v>
      </c>
      <c r="L5507" s="7">
        <v>237174933919</v>
      </c>
      <c r="M5507" t="s">
        <v>458</v>
      </c>
    </row>
    <row r="5508" spans="1:13" x14ac:dyDescent="0.25">
      <c r="A5508" t="s">
        <v>730</v>
      </c>
      <c r="B5508" t="s">
        <v>330</v>
      </c>
      <c r="C5508" t="s">
        <v>250</v>
      </c>
      <c r="D5508" t="s">
        <v>599</v>
      </c>
      <c r="E5508" t="s">
        <v>270</v>
      </c>
      <c r="F5508" t="s">
        <v>74</v>
      </c>
      <c r="G5508" s="8" t="s">
        <v>407</v>
      </c>
      <c r="H5508" t="s">
        <v>75</v>
      </c>
      <c r="J5508">
        <v>280</v>
      </c>
      <c r="L5508" s="7">
        <v>49186447</v>
      </c>
      <c r="M5508" t="s">
        <v>458</v>
      </c>
    </row>
    <row r="5509" spans="1:13" x14ac:dyDescent="0.25">
      <c r="A5509" t="s">
        <v>731</v>
      </c>
      <c r="B5509" t="s">
        <v>483</v>
      </c>
      <c r="C5509" t="s">
        <v>255</v>
      </c>
      <c r="D5509" t="s">
        <v>205</v>
      </c>
      <c r="E5509" t="s">
        <v>270</v>
      </c>
      <c r="F5509" t="s">
        <v>74</v>
      </c>
      <c r="G5509" s="8" t="s">
        <v>407</v>
      </c>
      <c r="H5509" t="s">
        <v>75</v>
      </c>
      <c r="J5509">
        <v>179</v>
      </c>
      <c r="L5509" s="7">
        <v>6917962126</v>
      </c>
      <c r="M5509" t="s">
        <v>458</v>
      </c>
    </row>
    <row r="5510" spans="1:13" x14ac:dyDescent="0.25">
      <c r="A5510" t="s">
        <v>732</v>
      </c>
      <c r="B5510" t="s">
        <v>483</v>
      </c>
      <c r="C5510" t="s">
        <v>255</v>
      </c>
      <c r="D5510" t="s">
        <v>203</v>
      </c>
      <c r="E5510" t="s">
        <v>269</v>
      </c>
      <c r="F5510" t="s">
        <v>74</v>
      </c>
      <c r="G5510" s="8" t="s">
        <v>407</v>
      </c>
      <c r="H5510" t="s">
        <v>75</v>
      </c>
      <c r="J5510">
        <v>172</v>
      </c>
      <c r="L5510" s="7">
        <v>2428869723</v>
      </c>
      <c r="M5510" t="s">
        <v>458</v>
      </c>
    </row>
    <row r="5511" spans="1:13" x14ac:dyDescent="0.25">
      <c r="A5511" t="s">
        <v>733</v>
      </c>
      <c r="B5511" t="s">
        <v>636</v>
      </c>
      <c r="C5511" t="s">
        <v>635</v>
      </c>
      <c r="D5511" t="s">
        <v>304</v>
      </c>
      <c r="E5511" t="s">
        <v>270</v>
      </c>
      <c r="F5511" t="s">
        <v>74</v>
      </c>
      <c r="G5511" s="8" t="s">
        <v>407</v>
      </c>
      <c r="H5511" t="s">
        <v>75</v>
      </c>
      <c r="J5511">
        <v>2433</v>
      </c>
      <c r="L5511" s="7">
        <v>4565783313</v>
      </c>
      <c r="M5511" t="s">
        <v>458</v>
      </c>
    </row>
    <row r="5512" spans="1:13" x14ac:dyDescent="0.25">
      <c r="A5512" t="s">
        <v>734</v>
      </c>
      <c r="B5512" t="s">
        <v>636</v>
      </c>
      <c r="C5512" t="s">
        <v>635</v>
      </c>
      <c r="D5512" t="s">
        <v>303</v>
      </c>
      <c r="E5512" t="s">
        <v>270</v>
      </c>
      <c r="F5512" t="s">
        <v>74</v>
      </c>
      <c r="G5512" s="8" t="s">
        <v>407</v>
      </c>
      <c r="H5512" t="s">
        <v>75</v>
      </c>
      <c r="J5512">
        <v>1433</v>
      </c>
      <c r="L5512" s="7">
        <v>3476303006</v>
      </c>
      <c r="M5512" t="s">
        <v>458</v>
      </c>
    </row>
    <row r="5513" spans="1:13" x14ac:dyDescent="0.25">
      <c r="A5513" t="s">
        <v>735</v>
      </c>
      <c r="B5513" t="s">
        <v>636</v>
      </c>
      <c r="C5513" t="s">
        <v>635</v>
      </c>
      <c r="D5513" t="s">
        <v>302</v>
      </c>
      <c r="E5513" t="s">
        <v>270</v>
      </c>
      <c r="F5513" t="s">
        <v>74</v>
      </c>
      <c r="G5513" s="8" t="s">
        <v>407</v>
      </c>
      <c r="H5513" t="s">
        <v>75</v>
      </c>
      <c r="J5513">
        <v>681</v>
      </c>
      <c r="L5513" s="7">
        <v>2100767205</v>
      </c>
      <c r="M5513" t="s">
        <v>458</v>
      </c>
    </row>
    <row r="5514" spans="1:13" x14ac:dyDescent="0.25">
      <c r="A5514" t="s">
        <v>736</v>
      </c>
      <c r="B5514" t="s">
        <v>636</v>
      </c>
      <c r="C5514" t="s">
        <v>635</v>
      </c>
      <c r="D5514" t="s">
        <v>205</v>
      </c>
      <c r="E5514" t="s">
        <v>270</v>
      </c>
      <c r="F5514" t="s">
        <v>74</v>
      </c>
      <c r="G5514" s="8" t="s">
        <v>407</v>
      </c>
      <c r="H5514" t="s">
        <v>75</v>
      </c>
      <c r="J5514">
        <v>1159</v>
      </c>
      <c r="L5514" s="7">
        <v>20886055390</v>
      </c>
      <c r="M5514" t="s">
        <v>458</v>
      </c>
    </row>
    <row r="5515" spans="1:13" x14ac:dyDescent="0.25">
      <c r="A5515" t="s">
        <v>737</v>
      </c>
      <c r="B5515" t="s">
        <v>636</v>
      </c>
      <c r="C5515" t="s">
        <v>635</v>
      </c>
      <c r="D5515" t="s">
        <v>203</v>
      </c>
      <c r="E5515" t="s">
        <v>269</v>
      </c>
      <c r="F5515" t="s">
        <v>74</v>
      </c>
      <c r="G5515" s="8" t="s">
        <v>407</v>
      </c>
      <c r="H5515" t="s">
        <v>75</v>
      </c>
      <c r="J5515">
        <v>37152</v>
      </c>
      <c r="L5515" s="7">
        <v>1256491994424</v>
      </c>
      <c r="M5515" t="s">
        <v>458</v>
      </c>
    </row>
    <row r="5516" spans="1:13" x14ac:dyDescent="0.25">
      <c r="A5516" t="s">
        <v>738</v>
      </c>
      <c r="B5516" t="s">
        <v>484</v>
      </c>
      <c r="C5516" t="s">
        <v>256</v>
      </c>
      <c r="D5516" t="s">
        <v>208</v>
      </c>
      <c r="E5516" t="s">
        <v>270</v>
      </c>
      <c r="F5516" t="s">
        <v>74</v>
      </c>
      <c r="G5516" s="8" t="s">
        <v>407</v>
      </c>
      <c r="H5516" t="s">
        <v>75</v>
      </c>
      <c r="J5516">
        <v>84</v>
      </c>
      <c r="L5516" s="7">
        <v>429346911</v>
      </c>
      <c r="M5516" t="s">
        <v>458</v>
      </c>
    </row>
    <row r="5517" spans="1:13" x14ac:dyDescent="0.25">
      <c r="A5517" t="s">
        <v>739</v>
      </c>
      <c r="B5517" t="s">
        <v>484</v>
      </c>
      <c r="C5517" t="s">
        <v>256</v>
      </c>
      <c r="D5517" t="s">
        <v>209</v>
      </c>
      <c r="E5517" t="s">
        <v>270</v>
      </c>
      <c r="F5517" t="s">
        <v>74</v>
      </c>
      <c r="G5517" s="8" t="s">
        <v>407</v>
      </c>
      <c r="H5517" t="s">
        <v>75</v>
      </c>
      <c r="J5517">
        <v>122</v>
      </c>
      <c r="K5517" s="150"/>
      <c r="L5517" s="7">
        <v>630379359</v>
      </c>
      <c r="M5517" t="s">
        <v>458</v>
      </c>
    </row>
    <row r="5518" spans="1:13" x14ac:dyDescent="0.25">
      <c r="A5518" t="s">
        <v>740</v>
      </c>
      <c r="B5518" t="s">
        <v>484</v>
      </c>
      <c r="C5518" t="s">
        <v>256</v>
      </c>
      <c r="D5518" t="s">
        <v>203</v>
      </c>
      <c r="E5518" t="s">
        <v>269</v>
      </c>
      <c r="F5518" t="s">
        <v>74</v>
      </c>
      <c r="G5518" s="8" t="s">
        <v>407</v>
      </c>
      <c r="H5518" t="s">
        <v>75</v>
      </c>
      <c r="J5518">
        <v>1725</v>
      </c>
      <c r="L5518" s="7">
        <v>88224453830</v>
      </c>
      <c r="M5518" t="s">
        <v>458</v>
      </c>
    </row>
    <row r="5519" spans="1:13" x14ac:dyDescent="0.25">
      <c r="A5519" t="s">
        <v>741</v>
      </c>
      <c r="B5519" t="s">
        <v>485</v>
      </c>
      <c r="C5519" t="s">
        <v>257</v>
      </c>
      <c r="D5519" t="s">
        <v>258</v>
      </c>
      <c r="E5519" t="s">
        <v>270</v>
      </c>
      <c r="F5519" t="s">
        <v>74</v>
      </c>
      <c r="G5519" s="8" t="s">
        <v>407</v>
      </c>
      <c r="H5519" t="s">
        <v>75</v>
      </c>
      <c r="J5519">
        <v>389</v>
      </c>
      <c r="L5519" s="7">
        <v>2398957441</v>
      </c>
      <c r="M5519" t="s">
        <v>458</v>
      </c>
    </row>
    <row r="5520" spans="1:13" x14ac:dyDescent="0.25">
      <c r="A5520" t="s">
        <v>742</v>
      </c>
      <c r="B5520" t="s">
        <v>485</v>
      </c>
      <c r="C5520" t="s">
        <v>257</v>
      </c>
      <c r="D5520" t="s">
        <v>259</v>
      </c>
      <c r="E5520" t="s">
        <v>270</v>
      </c>
      <c r="F5520" t="s">
        <v>74</v>
      </c>
      <c r="G5520" s="8" t="s">
        <v>407</v>
      </c>
      <c r="H5520" t="s">
        <v>75</v>
      </c>
      <c r="J5520">
        <v>43</v>
      </c>
      <c r="L5520" s="7">
        <v>87556207</v>
      </c>
      <c r="M5520" t="s">
        <v>458</v>
      </c>
    </row>
    <row r="5521" spans="1:13" x14ac:dyDescent="0.25">
      <c r="A5521" t="s">
        <v>743</v>
      </c>
      <c r="B5521" t="s">
        <v>485</v>
      </c>
      <c r="C5521" t="s">
        <v>257</v>
      </c>
      <c r="D5521" t="s">
        <v>260</v>
      </c>
      <c r="E5521" t="s">
        <v>270</v>
      </c>
      <c r="F5521" t="s">
        <v>74</v>
      </c>
      <c r="G5521" s="8" t="s">
        <v>407</v>
      </c>
      <c r="H5521" t="s">
        <v>75</v>
      </c>
      <c r="J5521">
        <v>47</v>
      </c>
      <c r="K5521" s="151"/>
      <c r="L5521" s="7">
        <v>145097351</v>
      </c>
      <c r="M5521" t="s">
        <v>458</v>
      </c>
    </row>
    <row r="5522" spans="1:13" x14ac:dyDescent="0.25">
      <c r="A5522" t="s">
        <v>744</v>
      </c>
      <c r="B5522" t="s">
        <v>485</v>
      </c>
      <c r="C5522" t="s">
        <v>257</v>
      </c>
      <c r="D5522" t="s">
        <v>261</v>
      </c>
      <c r="E5522" t="s">
        <v>270</v>
      </c>
      <c r="F5522" t="s">
        <v>74</v>
      </c>
      <c r="G5522" s="8" t="s">
        <v>407</v>
      </c>
      <c r="H5522" t="s">
        <v>75</v>
      </c>
      <c r="J5522">
        <v>68</v>
      </c>
      <c r="K5522" s="151"/>
      <c r="L5522" s="7">
        <v>88988160</v>
      </c>
      <c r="M5522" t="s">
        <v>458</v>
      </c>
    </row>
    <row r="5523" spans="1:13" x14ac:dyDescent="0.25">
      <c r="A5523" t="s">
        <v>745</v>
      </c>
      <c r="B5523" t="s">
        <v>486</v>
      </c>
      <c r="C5523" t="s">
        <v>262</v>
      </c>
      <c r="D5523" t="s">
        <v>263</v>
      </c>
      <c r="E5523" t="s">
        <v>270</v>
      </c>
      <c r="F5523" t="s">
        <v>74</v>
      </c>
      <c r="G5523" s="8" t="s">
        <v>407</v>
      </c>
      <c r="H5523" t="s">
        <v>75</v>
      </c>
      <c r="J5523">
        <v>2680</v>
      </c>
      <c r="K5523" s="151"/>
      <c r="L5523" s="7">
        <v>27282552000</v>
      </c>
      <c r="M5523" t="s">
        <v>458</v>
      </c>
    </row>
    <row r="5524" spans="1:13" x14ac:dyDescent="0.25">
      <c r="A5524" t="s">
        <v>746</v>
      </c>
      <c r="B5524" t="s">
        <v>486</v>
      </c>
      <c r="C5524" t="s">
        <v>262</v>
      </c>
      <c r="D5524" t="s">
        <v>264</v>
      </c>
      <c r="E5524" t="s">
        <v>270</v>
      </c>
      <c r="F5524" t="s">
        <v>74</v>
      </c>
      <c r="G5524" s="8" t="s">
        <v>407</v>
      </c>
      <c r="H5524" t="s">
        <v>75</v>
      </c>
      <c r="J5524">
        <v>859</v>
      </c>
      <c r="K5524" s="151"/>
      <c r="L5524" s="7">
        <v>5427913000</v>
      </c>
      <c r="M5524" t="s">
        <v>458</v>
      </c>
    </row>
    <row r="5525" spans="1:13" x14ac:dyDescent="0.25">
      <c r="A5525" t="s">
        <v>747</v>
      </c>
      <c r="B5525" t="s">
        <v>486</v>
      </c>
      <c r="C5525" t="s">
        <v>262</v>
      </c>
      <c r="D5525" t="s">
        <v>265</v>
      </c>
      <c r="E5525" t="s">
        <v>270</v>
      </c>
      <c r="F5525" t="s">
        <v>74</v>
      </c>
      <c r="G5525" s="8" t="s">
        <v>407</v>
      </c>
      <c r="H5525" t="s">
        <v>75</v>
      </c>
      <c r="J5525">
        <v>167</v>
      </c>
      <c r="K5525" s="151"/>
      <c r="L5525" s="7">
        <v>950652000</v>
      </c>
      <c r="M5525" t="s">
        <v>458</v>
      </c>
    </row>
    <row r="5526" spans="1:13" x14ac:dyDescent="0.25">
      <c r="A5526" t="s">
        <v>748</v>
      </c>
      <c r="B5526" t="s">
        <v>486</v>
      </c>
      <c r="C5526" t="s">
        <v>262</v>
      </c>
      <c r="D5526" t="s">
        <v>203</v>
      </c>
      <c r="E5526" t="s">
        <v>269</v>
      </c>
      <c r="F5526" s="8" t="s">
        <v>74</v>
      </c>
      <c r="G5526" s="8" t="s">
        <v>407</v>
      </c>
      <c r="H5526" t="s">
        <v>75</v>
      </c>
      <c r="J5526">
        <v>3430</v>
      </c>
      <c r="K5526" s="151"/>
      <c r="L5526" s="7">
        <v>134097058000</v>
      </c>
      <c r="M5526" t="s">
        <v>458</v>
      </c>
    </row>
    <row r="5527" spans="1:13" x14ac:dyDescent="0.25">
      <c r="A5527" t="s">
        <v>749</v>
      </c>
      <c r="B5527" t="s">
        <v>332</v>
      </c>
      <c r="C5527" t="s">
        <v>266</v>
      </c>
      <c r="D5527" t="s">
        <v>267</v>
      </c>
      <c r="E5527" t="s">
        <v>270</v>
      </c>
      <c r="F5527" s="8" t="s">
        <v>74</v>
      </c>
      <c r="G5527" s="8" t="s">
        <v>407</v>
      </c>
      <c r="H5527" t="s">
        <v>75</v>
      </c>
      <c r="J5527">
        <v>322</v>
      </c>
      <c r="L5527" s="7">
        <v>2421364394</v>
      </c>
      <c r="M5527" t="s">
        <v>458</v>
      </c>
    </row>
    <row r="5528" spans="1:13" x14ac:dyDescent="0.25">
      <c r="A5528" t="s">
        <v>750</v>
      </c>
      <c r="B5528" t="s">
        <v>332</v>
      </c>
      <c r="C5528" t="s">
        <v>266</v>
      </c>
      <c r="D5528" t="s">
        <v>590</v>
      </c>
      <c r="E5528" t="s">
        <v>270</v>
      </c>
      <c r="F5528" s="8" t="s">
        <v>74</v>
      </c>
      <c r="G5528" s="8" t="s">
        <v>407</v>
      </c>
      <c r="H5528" t="s">
        <v>75</v>
      </c>
      <c r="J5528">
        <v>268</v>
      </c>
      <c r="L5528" s="7">
        <v>1946905414</v>
      </c>
      <c r="M5528" t="s">
        <v>458</v>
      </c>
    </row>
    <row r="5529" spans="1:13" x14ac:dyDescent="0.25">
      <c r="A5529" t="s">
        <v>751</v>
      </c>
      <c r="B5529" t="s">
        <v>332</v>
      </c>
      <c r="C5529" t="s">
        <v>266</v>
      </c>
      <c r="D5529" t="s">
        <v>582</v>
      </c>
      <c r="E5529" t="s">
        <v>270</v>
      </c>
      <c r="F5529" s="8" t="s">
        <v>74</v>
      </c>
      <c r="G5529" s="8" t="s">
        <v>407</v>
      </c>
      <c r="H5529" t="s">
        <v>75</v>
      </c>
      <c r="J5529">
        <v>64</v>
      </c>
      <c r="L5529" s="7">
        <v>102527329</v>
      </c>
      <c r="M5529" t="s">
        <v>458</v>
      </c>
    </row>
    <row r="5530" spans="1:13" x14ac:dyDescent="0.25">
      <c r="A5530" t="s">
        <v>752</v>
      </c>
      <c r="B5530" t="s">
        <v>332</v>
      </c>
      <c r="C5530" t="s">
        <v>266</v>
      </c>
      <c r="D5530" t="s">
        <v>203</v>
      </c>
      <c r="E5530" t="s">
        <v>269</v>
      </c>
      <c r="F5530" s="8" t="s">
        <v>74</v>
      </c>
      <c r="G5530" s="8" t="s">
        <v>407</v>
      </c>
      <c r="H5530" t="s">
        <v>75</v>
      </c>
      <c r="J5530">
        <v>5569</v>
      </c>
      <c r="L5530" s="7">
        <v>260926476812</v>
      </c>
      <c r="M5530" t="s">
        <v>458</v>
      </c>
    </row>
    <row r="5531" spans="1:13" x14ac:dyDescent="0.25">
      <c r="A5531" t="s">
        <v>753</v>
      </c>
      <c r="B5531" t="s">
        <v>487</v>
      </c>
      <c r="C5531" t="s">
        <v>207</v>
      </c>
      <c r="D5531" t="s">
        <v>208</v>
      </c>
      <c r="E5531" t="s">
        <v>270</v>
      </c>
      <c r="F5531" s="8" t="s">
        <v>74</v>
      </c>
      <c r="G5531" s="8" t="s">
        <v>407</v>
      </c>
      <c r="H5531" t="s">
        <v>75</v>
      </c>
      <c r="J5531">
        <v>213</v>
      </c>
      <c r="L5531" s="7">
        <v>2389556713</v>
      </c>
      <c r="M5531" t="s">
        <v>458</v>
      </c>
    </row>
    <row r="5532" spans="1:13" x14ac:dyDescent="0.25">
      <c r="A5532" t="s">
        <v>754</v>
      </c>
      <c r="B5532" t="s">
        <v>487</v>
      </c>
      <c r="C5532" t="s">
        <v>207</v>
      </c>
      <c r="D5532" t="s">
        <v>209</v>
      </c>
      <c r="E5532" t="s">
        <v>270</v>
      </c>
      <c r="F5532" s="8" t="s">
        <v>74</v>
      </c>
      <c r="G5532" s="8" t="s">
        <v>407</v>
      </c>
      <c r="H5532" t="s">
        <v>75</v>
      </c>
      <c r="J5532">
        <v>618</v>
      </c>
      <c r="L5532" s="7">
        <v>5701620841</v>
      </c>
      <c r="M5532" t="s">
        <v>458</v>
      </c>
    </row>
    <row r="5533" spans="1:13" x14ac:dyDescent="0.25">
      <c r="A5533" t="s">
        <v>755</v>
      </c>
      <c r="B5533" t="s">
        <v>487</v>
      </c>
      <c r="C5533" t="s">
        <v>207</v>
      </c>
      <c r="D5533" t="s">
        <v>210</v>
      </c>
      <c r="E5533" t="s">
        <v>270</v>
      </c>
      <c r="F5533" s="8" t="s">
        <v>74</v>
      </c>
      <c r="G5533" s="8" t="s">
        <v>407</v>
      </c>
      <c r="H5533" t="s">
        <v>75</v>
      </c>
      <c r="J5533">
        <v>64</v>
      </c>
      <c r="L5533" s="7">
        <v>326696832</v>
      </c>
      <c r="M5533" t="s">
        <v>458</v>
      </c>
    </row>
    <row r="5534" spans="1:13" x14ac:dyDescent="0.25">
      <c r="A5534" t="s">
        <v>756</v>
      </c>
      <c r="B5534" t="s">
        <v>487</v>
      </c>
      <c r="C5534" t="s">
        <v>207</v>
      </c>
      <c r="D5534" t="s">
        <v>211</v>
      </c>
      <c r="E5534" t="s">
        <v>269</v>
      </c>
      <c r="F5534" s="8" t="s">
        <v>74</v>
      </c>
      <c r="G5534" s="8" t="s">
        <v>407</v>
      </c>
      <c r="H5534" t="s">
        <v>75</v>
      </c>
      <c r="J5534">
        <v>16239</v>
      </c>
      <c r="L5534" s="7">
        <v>370042694916</v>
      </c>
      <c r="M5534" t="s">
        <v>458</v>
      </c>
    </row>
    <row r="5535" spans="1:13" x14ac:dyDescent="0.25">
      <c r="A5535" t="s">
        <v>757</v>
      </c>
      <c r="B5535" t="s">
        <v>487</v>
      </c>
      <c r="C5535" t="s">
        <v>207</v>
      </c>
      <c r="D5535" t="s">
        <v>385</v>
      </c>
      <c r="E5535" t="s">
        <v>270</v>
      </c>
      <c r="F5535" s="8" t="s">
        <v>74</v>
      </c>
      <c r="G5535" s="8" t="s">
        <v>407</v>
      </c>
      <c r="H5535" t="s">
        <v>75</v>
      </c>
      <c r="J5535">
        <v>422</v>
      </c>
      <c r="L5535" s="7">
        <v>777116048</v>
      </c>
      <c r="M5535" t="s">
        <v>458</v>
      </c>
    </row>
    <row r="5536" spans="1:13" x14ac:dyDescent="0.25">
      <c r="A5536" t="s">
        <v>659</v>
      </c>
      <c r="B5536" t="s">
        <v>468</v>
      </c>
      <c r="C5536" t="s">
        <v>0</v>
      </c>
      <c r="D5536" t="s">
        <v>200</v>
      </c>
      <c r="E5536" t="s">
        <v>270</v>
      </c>
      <c r="F5536" t="s">
        <v>76</v>
      </c>
      <c r="G5536" s="8" t="s">
        <v>406</v>
      </c>
      <c r="H5536" t="s">
        <v>77</v>
      </c>
      <c r="J5536">
        <v>32073</v>
      </c>
      <c r="L5536" s="7">
        <v>50185283716</v>
      </c>
      <c r="M5536" t="s">
        <v>458</v>
      </c>
    </row>
    <row r="5537" spans="1:13" x14ac:dyDescent="0.25">
      <c r="A5537" t="s">
        <v>660</v>
      </c>
      <c r="B5537" t="s">
        <v>468</v>
      </c>
      <c r="C5537" t="s">
        <v>0</v>
      </c>
      <c r="D5537" t="s">
        <v>201</v>
      </c>
      <c r="E5537" t="s">
        <v>270</v>
      </c>
      <c r="F5537" t="s">
        <v>76</v>
      </c>
      <c r="G5537" s="8" t="s">
        <v>406</v>
      </c>
      <c r="H5537" t="s">
        <v>77</v>
      </c>
      <c r="J5537">
        <v>18408</v>
      </c>
      <c r="L5537" s="7">
        <v>89599596613</v>
      </c>
      <c r="M5537" t="s">
        <v>458</v>
      </c>
    </row>
    <row r="5538" spans="1:13" x14ac:dyDescent="0.25">
      <c r="A5538" t="s">
        <v>661</v>
      </c>
      <c r="B5538" t="s">
        <v>468</v>
      </c>
      <c r="C5538" t="s">
        <v>0</v>
      </c>
      <c r="D5538" t="s">
        <v>202</v>
      </c>
      <c r="E5538" t="s">
        <v>270</v>
      </c>
      <c r="F5538" t="s">
        <v>76</v>
      </c>
      <c r="G5538" s="8" t="s">
        <v>406</v>
      </c>
      <c r="H5538" t="s">
        <v>77</v>
      </c>
      <c r="J5538">
        <v>6891</v>
      </c>
      <c r="L5538" s="7">
        <v>44497385600</v>
      </c>
      <c r="M5538" t="s">
        <v>458</v>
      </c>
    </row>
    <row r="5539" spans="1:13" x14ac:dyDescent="0.25">
      <c r="A5539" t="s">
        <v>662</v>
      </c>
      <c r="B5539" t="s">
        <v>468</v>
      </c>
      <c r="C5539" t="s">
        <v>0</v>
      </c>
      <c r="D5539" t="s">
        <v>308</v>
      </c>
      <c r="E5539" t="s">
        <v>270</v>
      </c>
      <c r="F5539" t="s">
        <v>76</v>
      </c>
      <c r="G5539" s="8" t="s">
        <v>406</v>
      </c>
      <c r="H5539" t="s">
        <v>77</v>
      </c>
      <c r="J5539">
        <v>581</v>
      </c>
      <c r="L5539" s="7">
        <v>891110221</v>
      </c>
      <c r="M5539" t="s">
        <v>458</v>
      </c>
    </row>
    <row r="5540" spans="1:13" x14ac:dyDescent="0.25">
      <c r="A5540" t="s">
        <v>758</v>
      </c>
      <c r="B5540" t="s">
        <v>468</v>
      </c>
      <c r="C5540" t="s">
        <v>0</v>
      </c>
      <c r="D5540" t="s">
        <v>1</v>
      </c>
      <c r="E5540" t="s">
        <v>270</v>
      </c>
      <c r="F5540" t="s">
        <v>76</v>
      </c>
      <c r="G5540" s="8" t="s">
        <v>406</v>
      </c>
      <c r="H5540" t="s">
        <v>77</v>
      </c>
      <c r="J5540">
        <v>16222</v>
      </c>
      <c r="L5540" s="7">
        <v>33596222776</v>
      </c>
      <c r="M5540" t="s">
        <v>458</v>
      </c>
    </row>
    <row r="5541" spans="1:13" x14ac:dyDescent="0.25">
      <c r="A5541" t="s">
        <v>663</v>
      </c>
      <c r="B5541" t="s">
        <v>468</v>
      </c>
      <c r="C5541" t="s">
        <v>0</v>
      </c>
      <c r="D5541" t="s">
        <v>198</v>
      </c>
      <c r="E5541" t="s">
        <v>270</v>
      </c>
      <c r="F5541" t="s">
        <v>76</v>
      </c>
      <c r="G5541" s="8" t="s">
        <v>406</v>
      </c>
      <c r="H5541" t="s">
        <v>77</v>
      </c>
      <c r="J5541">
        <v>210</v>
      </c>
      <c r="L5541" s="7">
        <v>1360016630</v>
      </c>
      <c r="M5541" t="s">
        <v>458</v>
      </c>
    </row>
    <row r="5542" spans="1:13" x14ac:dyDescent="0.25">
      <c r="A5542" t="s">
        <v>664</v>
      </c>
      <c r="B5542" t="s">
        <v>468</v>
      </c>
      <c r="C5542" t="s">
        <v>0</v>
      </c>
      <c r="D5542" t="s">
        <v>199</v>
      </c>
      <c r="E5542" t="s">
        <v>269</v>
      </c>
      <c r="F5542" t="s">
        <v>76</v>
      </c>
      <c r="G5542" s="8" t="s">
        <v>406</v>
      </c>
      <c r="H5542" t="s">
        <v>77</v>
      </c>
      <c r="J5542">
        <v>40759</v>
      </c>
      <c r="L5542" s="7">
        <v>195045422077</v>
      </c>
      <c r="M5542" t="s">
        <v>458</v>
      </c>
    </row>
    <row r="5543" spans="1:13" x14ac:dyDescent="0.25">
      <c r="A5543" t="s">
        <v>665</v>
      </c>
      <c r="B5543" t="s">
        <v>469</v>
      </c>
      <c r="C5543" t="s">
        <v>212</v>
      </c>
      <c r="D5543" t="s">
        <v>213</v>
      </c>
      <c r="E5543" t="s">
        <v>270</v>
      </c>
      <c r="F5543" t="s">
        <v>76</v>
      </c>
      <c r="G5543" s="8" t="s">
        <v>406</v>
      </c>
      <c r="H5543" t="s">
        <v>77</v>
      </c>
      <c r="J5543">
        <v>595</v>
      </c>
      <c r="L5543" s="7">
        <v>1209774000</v>
      </c>
      <c r="M5543" t="s">
        <v>458</v>
      </c>
    </row>
    <row r="5544" spans="1:13" x14ac:dyDescent="0.25">
      <c r="A5544" t="s">
        <v>666</v>
      </c>
      <c r="B5544" t="s">
        <v>469</v>
      </c>
      <c r="C5544" t="s">
        <v>212</v>
      </c>
      <c r="D5544" t="s">
        <v>214</v>
      </c>
      <c r="E5544" t="s">
        <v>270</v>
      </c>
      <c r="F5544" t="s">
        <v>76</v>
      </c>
      <c r="G5544" s="8" t="s">
        <v>406</v>
      </c>
      <c r="H5544" t="s">
        <v>77</v>
      </c>
      <c r="J5544">
        <v>3880</v>
      </c>
      <c r="L5544" s="7">
        <v>10185099000</v>
      </c>
      <c r="M5544" t="s">
        <v>458</v>
      </c>
    </row>
    <row r="5545" spans="1:13" x14ac:dyDescent="0.25">
      <c r="A5545" t="s">
        <v>667</v>
      </c>
      <c r="B5545" t="s">
        <v>469</v>
      </c>
      <c r="C5545" t="s">
        <v>212</v>
      </c>
      <c r="D5545" t="s">
        <v>370</v>
      </c>
      <c r="E5545" t="s">
        <v>270</v>
      </c>
      <c r="F5545" t="s">
        <v>76</v>
      </c>
      <c r="G5545" s="8" t="s">
        <v>406</v>
      </c>
      <c r="H5545" t="s">
        <v>77</v>
      </c>
      <c r="J5545">
        <v>16697</v>
      </c>
      <c r="L5545" s="7">
        <v>7250762000</v>
      </c>
      <c r="M5545" t="s">
        <v>458</v>
      </c>
    </row>
    <row r="5546" spans="1:13" x14ac:dyDescent="0.25">
      <c r="A5546" t="s">
        <v>668</v>
      </c>
      <c r="B5546" t="s">
        <v>469</v>
      </c>
      <c r="C5546" t="s">
        <v>212</v>
      </c>
      <c r="D5546" t="s">
        <v>365</v>
      </c>
      <c r="E5546" t="s">
        <v>270</v>
      </c>
      <c r="F5546" t="s">
        <v>76</v>
      </c>
      <c r="G5546" s="8" t="s">
        <v>406</v>
      </c>
      <c r="H5546" t="s">
        <v>77</v>
      </c>
      <c r="J5546">
        <v>22048</v>
      </c>
      <c r="L5546" s="7">
        <v>22153880000</v>
      </c>
      <c r="M5546" t="s">
        <v>458</v>
      </c>
    </row>
    <row r="5547" spans="1:13" x14ac:dyDescent="0.25">
      <c r="A5547" t="s">
        <v>669</v>
      </c>
      <c r="B5547" t="s">
        <v>469</v>
      </c>
      <c r="C5547" t="s">
        <v>212</v>
      </c>
      <c r="D5547" t="s">
        <v>364</v>
      </c>
      <c r="E5547" t="s">
        <v>270</v>
      </c>
      <c r="F5547" t="s">
        <v>76</v>
      </c>
      <c r="G5547" s="8" t="s">
        <v>406</v>
      </c>
      <c r="H5547" t="s">
        <v>77</v>
      </c>
      <c r="J5547">
        <v>17850</v>
      </c>
      <c r="L5547" s="7">
        <v>31842258000</v>
      </c>
      <c r="M5547" t="s">
        <v>458</v>
      </c>
    </row>
    <row r="5548" spans="1:13" x14ac:dyDescent="0.25">
      <c r="A5548" t="s">
        <v>670</v>
      </c>
      <c r="B5548" t="s">
        <v>469</v>
      </c>
      <c r="C5548" t="s">
        <v>212</v>
      </c>
      <c r="D5548" t="s">
        <v>573</v>
      </c>
      <c r="E5548" t="s">
        <v>270</v>
      </c>
      <c r="F5548" t="s">
        <v>76</v>
      </c>
      <c r="G5548" s="8" t="s">
        <v>406</v>
      </c>
      <c r="H5548" t="s">
        <v>77</v>
      </c>
      <c r="J5548">
        <v>8849</v>
      </c>
      <c r="L5548" s="7">
        <v>16763779000</v>
      </c>
      <c r="M5548" t="s">
        <v>458</v>
      </c>
    </row>
    <row r="5549" spans="1:13" x14ac:dyDescent="0.25">
      <c r="A5549" t="s">
        <v>671</v>
      </c>
      <c r="B5549" t="s">
        <v>469</v>
      </c>
      <c r="C5549" t="s">
        <v>212</v>
      </c>
      <c r="D5549" t="s">
        <v>362</v>
      </c>
      <c r="E5549" t="s">
        <v>270</v>
      </c>
      <c r="F5549" t="s">
        <v>76</v>
      </c>
      <c r="G5549" s="8" t="s">
        <v>406</v>
      </c>
      <c r="H5549" t="s">
        <v>77</v>
      </c>
      <c r="J5549">
        <v>32590</v>
      </c>
      <c r="L5549" s="7">
        <v>58491556000</v>
      </c>
      <c r="M5549" t="s">
        <v>458</v>
      </c>
    </row>
    <row r="5550" spans="1:13" x14ac:dyDescent="0.25">
      <c r="A5550" t="s">
        <v>672</v>
      </c>
      <c r="B5550" t="s">
        <v>470</v>
      </c>
      <c r="C5550" t="s">
        <v>292</v>
      </c>
      <c r="D5550" t="s">
        <v>307</v>
      </c>
      <c r="E5550" t="s">
        <v>270</v>
      </c>
      <c r="F5550" t="s">
        <v>76</v>
      </c>
      <c r="G5550" s="8" t="s">
        <v>406</v>
      </c>
      <c r="H5550" t="s">
        <v>77</v>
      </c>
      <c r="J5550">
        <v>15238</v>
      </c>
      <c r="L5550" s="7">
        <v>9764336905</v>
      </c>
      <c r="M5550" t="s">
        <v>458</v>
      </c>
    </row>
    <row r="5551" spans="1:13" x14ac:dyDescent="0.25">
      <c r="A5551" t="s">
        <v>673</v>
      </c>
      <c r="B5551" t="s">
        <v>470</v>
      </c>
      <c r="C5551" t="s">
        <v>292</v>
      </c>
      <c r="D5551" t="s">
        <v>206</v>
      </c>
      <c r="E5551" t="s">
        <v>270</v>
      </c>
      <c r="F5551" t="s">
        <v>76</v>
      </c>
      <c r="G5551" s="8" t="s">
        <v>406</v>
      </c>
      <c r="H5551" t="s">
        <v>77</v>
      </c>
      <c r="J5551">
        <v>5052</v>
      </c>
      <c r="L5551" s="7">
        <v>5411649516</v>
      </c>
      <c r="M5551" t="s">
        <v>458</v>
      </c>
    </row>
    <row r="5552" spans="1:13" x14ac:dyDescent="0.25">
      <c r="A5552" t="s">
        <v>674</v>
      </c>
      <c r="B5552" t="s">
        <v>470</v>
      </c>
      <c r="C5552" t="s">
        <v>292</v>
      </c>
      <c r="D5552" t="s">
        <v>203</v>
      </c>
      <c r="E5552" t="s">
        <v>269</v>
      </c>
      <c r="F5552" t="s">
        <v>76</v>
      </c>
      <c r="G5552" s="8" t="s">
        <v>406</v>
      </c>
      <c r="H5552" t="s">
        <v>77</v>
      </c>
      <c r="J5552">
        <v>102741</v>
      </c>
      <c r="L5552" s="7">
        <v>599483569520</v>
      </c>
      <c r="M5552" t="s">
        <v>458</v>
      </c>
    </row>
    <row r="5553" spans="1:13" x14ac:dyDescent="0.25">
      <c r="A5553" t="s">
        <v>675</v>
      </c>
      <c r="B5553" t="s">
        <v>470</v>
      </c>
      <c r="C5553" t="s">
        <v>292</v>
      </c>
      <c r="D5553" t="s">
        <v>306</v>
      </c>
      <c r="E5553" t="s">
        <v>270</v>
      </c>
      <c r="F5553" t="s">
        <v>76</v>
      </c>
      <c r="G5553" s="8" t="s">
        <v>406</v>
      </c>
      <c r="H5553" t="s">
        <v>77</v>
      </c>
      <c r="J5553">
        <v>13052</v>
      </c>
      <c r="L5553" s="7">
        <v>9122399685</v>
      </c>
      <c r="M5553" t="s">
        <v>458</v>
      </c>
    </row>
    <row r="5554" spans="1:13" x14ac:dyDescent="0.25">
      <c r="A5554" t="s">
        <v>676</v>
      </c>
      <c r="B5554" t="s">
        <v>331</v>
      </c>
      <c r="C5554" t="s">
        <v>215</v>
      </c>
      <c r="D5554" t="s">
        <v>251</v>
      </c>
      <c r="E5554" t="s">
        <v>269</v>
      </c>
      <c r="F5554" t="s">
        <v>76</v>
      </c>
      <c r="G5554" s="8" t="s">
        <v>406</v>
      </c>
      <c r="H5554" t="s">
        <v>77</v>
      </c>
      <c r="J5554">
        <v>77702</v>
      </c>
      <c r="L5554" s="7">
        <v>310261377494</v>
      </c>
      <c r="M5554" t="s">
        <v>458</v>
      </c>
    </row>
    <row r="5555" spans="1:13" x14ac:dyDescent="0.25">
      <c r="A5555" t="s">
        <v>677</v>
      </c>
      <c r="B5555" t="s">
        <v>331</v>
      </c>
      <c r="C5555" t="s">
        <v>215</v>
      </c>
      <c r="D5555" t="s">
        <v>216</v>
      </c>
      <c r="E5555" t="s">
        <v>269</v>
      </c>
      <c r="F5555" t="s">
        <v>76</v>
      </c>
      <c r="G5555" s="8" t="s">
        <v>406</v>
      </c>
      <c r="H5555" t="s">
        <v>77</v>
      </c>
      <c r="J5555">
        <v>3822</v>
      </c>
      <c r="L5555" s="7">
        <v>15226914126</v>
      </c>
      <c r="M5555" t="s">
        <v>458</v>
      </c>
    </row>
    <row r="5556" spans="1:13" x14ac:dyDescent="0.25">
      <c r="A5556" t="s">
        <v>678</v>
      </c>
      <c r="B5556" t="s">
        <v>331</v>
      </c>
      <c r="C5556" t="s">
        <v>215</v>
      </c>
      <c r="D5556" t="s">
        <v>217</v>
      </c>
      <c r="E5556" t="s">
        <v>269</v>
      </c>
      <c r="F5556" t="s">
        <v>76</v>
      </c>
      <c r="G5556" s="8" t="s">
        <v>406</v>
      </c>
      <c r="H5556" t="s">
        <v>77</v>
      </c>
      <c r="J5556">
        <v>44409</v>
      </c>
      <c r="L5556" s="7">
        <v>67671087956</v>
      </c>
      <c r="M5556" t="s">
        <v>458</v>
      </c>
    </row>
    <row r="5557" spans="1:13" x14ac:dyDescent="0.25">
      <c r="A5557" t="s">
        <v>679</v>
      </c>
      <c r="B5557" t="s">
        <v>333</v>
      </c>
      <c r="C5557" t="s">
        <v>533</v>
      </c>
      <c r="D5557" t="s">
        <v>203</v>
      </c>
      <c r="E5557" t="s">
        <v>269</v>
      </c>
      <c r="F5557" t="s">
        <v>76</v>
      </c>
      <c r="G5557" s="8" t="s">
        <v>406</v>
      </c>
      <c r="H5557" t="s">
        <v>77</v>
      </c>
      <c r="J5557">
        <v>1205</v>
      </c>
      <c r="L5557" s="7">
        <v>60695593000</v>
      </c>
      <c r="M5557" t="s">
        <v>458</v>
      </c>
    </row>
    <row r="5558" spans="1:13" x14ac:dyDescent="0.25">
      <c r="A5558" t="s">
        <v>680</v>
      </c>
      <c r="B5558" t="s">
        <v>471</v>
      </c>
      <c r="C5558" t="s">
        <v>219</v>
      </c>
      <c r="D5558" t="s">
        <v>203</v>
      </c>
      <c r="E5558" t="s">
        <v>269</v>
      </c>
      <c r="F5558" t="s">
        <v>76</v>
      </c>
      <c r="G5558" s="8" t="s">
        <v>406</v>
      </c>
      <c r="H5558" t="s">
        <v>77</v>
      </c>
      <c r="J5558">
        <v>110316</v>
      </c>
      <c r="L5558" s="7">
        <v>278736778404</v>
      </c>
      <c r="M5558" t="s">
        <v>458</v>
      </c>
    </row>
    <row r="5559" spans="1:13" x14ac:dyDescent="0.25">
      <c r="A5559" t="s">
        <v>681</v>
      </c>
      <c r="B5559" t="s">
        <v>471</v>
      </c>
      <c r="C5559" t="s">
        <v>219</v>
      </c>
      <c r="D5559" t="s">
        <v>457</v>
      </c>
      <c r="E5559" t="s">
        <v>270</v>
      </c>
      <c r="F5559" t="s">
        <v>76</v>
      </c>
      <c r="G5559" s="8" t="s">
        <v>406</v>
      </c>
      <c r="H5559" t="s">
        <v>77</v>
      </c>
      <c r="J5559">
        <v>517</v>
      </c>
      <c r="L5559" s="7">
        <v>150706287</v>
      </c>
      <c r="M5559" t="s">
        <v>458</v>
      </c>
    </row>
    <row r="5560" spans="1:13" x14ac:dyDescent="0.25">
      <c r="A5560" t="s">
        <v>682</v>
      </c>
      <c r="B5560" t="s">
        <v>471</v>
      </c>
      <c r="C5560" t="s">
        <v>219</v>
      </c>
      <c r="D5560" t="s">
        <v>381</v>
      </c>
      <c r="E5560" t="s">
        <v>270</v>
      </c>
      <c r="F5560" t="s">
        <v>76</v>
      </c>
      <c r="G5560" s="8" t="s">
        <v>406</v>
      </c>
      <c r="H5560" t="s">
        <v>77</v>
      </c>
      <c r="J5560">
        <v>6149</v>
      </c>
      <c r="L5560" s="7">
        <v>1331924172</v>
      </c>
      <c r="M5560" t="s">
        <v>458</v>
      </c>
    </row>
    <row r="5561" spans="1:13" x14ac:dyDescent="0.25">
      <c r="A5561" t="s">
        <v>683</v>
      </c>
      <c r="B5561" t="s">
        <v>472</v>
      </c>
      <c r="C5561" t="s">
        <v>220</v>
      </c>
      <c r="D5561" t="s">
        <v>221</v>
      </c>
      <c r="E5561" t="s">
        <v>270</v>
      </c>
      <c r="F5561" t="s">
        <v>76</v>
      </c>
      <c r="G5561" s="8" t="s">
        <v>406</v>
      </c>
      <c r="H5561" t="s">
        <v>77</v>
      </c>
      <c r="J5561">
        <v>55221</v>
      </c>
      <c r="L5561" s="7">
        <v>210379447000</v>
      </c>
      <c r="M5561" t="s">
        <v>458</v>
      </c>
    </row>
    <row r="5562" spans="1:13" x14ac:dyDescent="0.25">
      <c r="A5562" t="s">
        <v>684</v>
      </c>
      <c r="B5562" t="s">
        <v>472</v>
      </c>
      <c r="C5562" t="s">
        <v>220</v>
      </c>
      <c r="D5562" t="s">
        <v>222</v>
      </c>
      <c r="E5562" t="s">
        <v>270</v>
      </c>
      <c r="F5562" t="s">
        <v>76</v>
      </c>
      <c r="G5562" s="8" t="s">
        <v>406</v>
      </c>
      <c r="H5562" t="s">
        <v>77</v>
      </c>
      <c r="J5562">
        <v>7696</v>
      </c>
      <c r="L5562" s="7">
        <v>35195197000</v>
      </c>
      <c r="M5562" t="s">
        <v>458</v>
      </c>
    </row>
    <row r="5563" spans="1:13" x14ac:dyDescent="0.25">
      <c r="A5563" t="s">
        <v>685</v>
      </c>
      <c r="B5563" t="s">
        <v>472</v>
      </c>
      <c r="C5563" t="s">
        <v>220</v>
      </c>
      <c r="D5563" t="s">
        <v>223</v>
      </c>
      <c r="E5563" t="s">
        <v>270</v>
      </c>
      <c r="F5563" t="s">
        <v>76</v>
      </c>
      <c r="G5563" s="8" t="s">
        <v>406</v>
      </c>
      <c r="H5563" t="s">
        <v>77</v>
      </c>
      <c r="J5563">
        <v>9176</v>
      </c>
      <c r="L5563" s="7">
        <v>54187851000</v>
      </c>
      <c r="M5563" t="s">
        <v>458</v>
      </c>
    </row>
    <row r="5564" spans="1:13" x14ac:dyDescent="0.25">
      <c r="A5564" t="s">
        <v>686</v>
      </c>
      <c r="B5564" t="s">
        <v>472</v>
      </c>
      <c r="C5564" t="s">
        <v>220</v>
      </c>
      <c r="D5564" t="s">
        <v>224</v>
      </c>
      <c r="E5564" t="s">
        <v>270</v>
      </c>
      <c r="F5564" t="s">
        <v>76</v>
      </c>
      <c r="G5564" s="8" t="s">
        <v>406</v>
      </c>
      <c r="H5564" t="s">
        <v>77</v>
      </c>
      <c r="J5564">
        <v>713</v>
      </c>
      <c r="L5564" s="7">
        <v>3835522000</v>
      </c>
      <c r="M5564" t="s">
        <v>458</v>
      </c>
    </row>
    <row r="5565" spans="1:13" x14ac:dyDescent="0.25">
      <c r="A5565" t="s">
        <v>687</v>
      </c>
      <c r="B5565" t="s">
        <v>472</v>
      </c>
      <c r="C5565" t="s">
        <v>220</v>
      </c>
      <c r="D5565" t="s">
        <v>305</v>
      </c>
      <c r="E5565" t="s">
        <v>270</v>
      </c>
      <c r="F5565" t="s">
        <v>76</v>
      </c>
      <c r="G5565" s="8" t="s">
        <v>406</v>
      </c>
      <c r="H5565" t="s">
        <v>77</v>
      </c>
      <c r="J5565">
        <v>0</v>
      </c>
      <c r="L5565" s="7">
        <v>0</v>
      </c>
      <c r="M5565" t="s">
        <v>458</v>
      </c>
    </row>
    <row r="5566" spans="1:13" x14ac:dyDescent="0.25">
      <c r="A5566" t="s">
        <v>688</v>
      </c>
      <c r="B5566" t="s">
        <v>472</v>
      </c>
      <c r="C5566" t="s">
        <v>220</v>
      </c>
      <c r="D5566" t="s">
        <v>203</v>
      </c>
      <c r="E5566" t="s">
        <v>269</v>
      </c>
      <c r="F5566" t="s">
        <v>76</v>
      </c>
      <c r="G5566" s="8" t="s">
        <v>406</v>
      </c>
      <c r="H5566" t="s">
        <v>77</v>
      </c>
      <c r="J5566">
        <v>54338</v>
      </c>
      <c r="L5566" s="7">
        <v>150910896000</v>
      </c>
      <c r="M5566" t="s">
        <v>458</v>
      </c>
    </row>
    <row r="5567" spans="1:13" x14ac:dyDescent="0.25">
      <c r="A5567" t="s">
        <v>689</v>
      </c>
      <c r="B5567" t="s">
        <v>473</v>
      </c>
      <c r="C5567" t="s">
        <v>225</v>
      </c>
      <c r="D5567" t="s">
        <v>366</v>
      </c>
      <c r="E5567" t="s">
        <v>270</v>
      </c>
      <c r="F5567" t="s">
        <v>76</v>
      </c>
      <c r="G5567" s="8" t="s">
        <v>406</v>
      </c>
      <c r="H5567" t="s">
        <v>77</v>
      </c>
      <c r="J5567">
        <v>6374</v>
      </c>
      <c r="L5567" s="7">
        <v>3439632410</v>
      </c>
      <c r="M5567" t="s">
        <v>458</v>
      </c>
    </row>
    <row r="5568" spans="1:13" x14ac:dyDescent="0.25">
      <c r="A5568" t="s">
        <v>690</v>
      </c>
      <c r="B5568" t="s">
        <v>473</v>
      </c>
      <c r="C5568" t="s">
        <v>225</v>
      </c>
      <c r="D5568" t="s">
        <v>367</v>
      </c>
      <c r="E5568" t="s">
        <v>270</v>
      </c>
      <c r="F5568" t="s">
        <v>76</v>
      </c>
      <c r="G5568" s="8" t="s">
        <v>406</v>
      </c>
      <c r="H5568" t="s">
        <v>77</v>
      </c>
      <c r="J5568">
        <v>29408</v>
      </c>
      <c r="L5568" s="7">
        <v>3601903742</v>
      </c>
      <c r="M5568" t="s">
        <v>458</v>
      </c>
    </row>
    <row r="5569" spans="1:13" x14ac:dyDescent="0.25">
      <c r="A5569" t="s">
        <v>691</v>
      </c>
      <c r="B5569" t="s">
        <v>473</v>
      </c>
      <c r="C5569" t="s">
        <v>225</v>
      </c>
      <c r="D5569" t="s">
        <v>373</v>
      </c>
      <c r="E5569" t="s">
        <v>270</v>
      </c>
      <c r="F5569" t="s">
        <v>76</v>
      </c>
      <c r="G5569" s="8" t="s">
        <v>406</v>
      </c>
      <c r="H5569" t="s">
        <v>77</v>
      </c>
      <c r="J5569">
        <v>632</v>
      </c>
      <c r="L5569" s="7">
        <v>2032897322</v>
      </c>
      <c r="M5569" t="s">
        <v>458</v>
      </c>
    </row>
    <row r="5570" spans="1:13" x14ac:dyDescent="0.25">
      <c r="A5570" t="s">
        <v>692</v>
      </c>
      <c r="B5570" t="s">
        <v>473</v>
      </c>
      <c r="C5570" t="s">
        <v>225</v>
      </c>
      <c r="D5570" t="s">
        <v>203</v>
      </c>
      <c r="E5570" t="s">
        <v>269</v>
      </c>
      <c r="F5570" t="s">
        <v>76</v>
      </c>
      <c r="G5570" s="8" t="s">
        <v>406</v>
      </c>
      <c r="H5570" t="s">
        <v>77</v>
      </c>
      <c r="J5570">
        <v>271352</v>
      </c>
      <c r="L5570" s="7">
        <v>983182712065</v>
      </c>
      <c r="M5570" t="s">
        <v>458</v>
      </c>
    </row>
    <row r="5571" spans="1:13" x14ac:dyDescent="0.25">
      <c r="A5571" t="s">
        <v>693</v>
      </c>
      <c r="B5571" t="s">
        <v>474</v>
      </c>
      <c r="C5571" t="s">
        <v>226</v>
      </c>
      <c r="D5571" t="s">
        <v>227</v>
      </c>
      <c r="E5571" t="s">
        <v>270</v>
      </c>
      <c r="F5571" t="s">
        <v>76</v>
      </c>
      <c r="G5571" s="8" t="s">
        <v>406</v>
      </c>
      <c r="H5571" t="s">
        <v>77</v>
      </c>
      <c r="J5571">
        <v>2756</v>
      </c>
      <c r="L5571" s="7">
        <v>1565286544</v>
      </c>
      <c r="M5571" t="s">
        <v>458</v>
      </c>
    </row>
    <row r="5572" spans="1:13" x14ac:dyDescent="0.25">
      <c r="A5572" t="s">
        <v>694</v>
      </c>
      <c r="B5572" t="s">
        <v>474</v>
      </c>
      <c r="C5572" t="s">
        <v>226</v>
      </c>
      <c r="D5572" t="s">
        <v>301</v>
      </c>
      <c r="E5572" t="s">
        <v>270</v>
      </c>
      <c r="F5572" t="s">
        <v>76</v>
      </c>
      <c r="G5572" s="8" t="s">
        <v>406</v>
      </c>
      <c r="H5572" t="s">
        <v>77</v>
      </c>
      <c r="J5572">
        <v>6812</v>
      </c>
      <c r="L5572" s="7">
        <v>4154359457</v>
      </c>
      <c r="M5572" t="s">
        <v>458</v>
      </c>
    </row>
    <row r="5573" spans="1:13" x14ac:dyDescent="0.25">
      <c r="A5573" t="s">
        <v>695</v>
      </c>
      <c r="B5573" t="s">
        <v>474</v>
      </c>
      <c r="C5573" t="s">
        <v>226</v>
      </c>
      <c r="D5573" t="s">
        <v>229</v>
      </c>
      <c r="E5573" t="s">
        <v>270</v>
      </c>
      <c r="F5573" t="s">
        <v>76</v>
      </c>
      <c r="G5573" s="8" t="s">
        <v>406</v>
      </c>
      <c r="H5573" t="s">
        <v>77</v>
      </c>
      <c r="J5573">
        <v>3502</v>
      </c>
      <c r="L5573" s="7">
        <v>4178737190</v>
      </c>
      <c r="M5573" t="s">
        <v>458</v>
      </c>
    </row>
    <row r="5574" spans="1:13" x14ac:dyDescent="0.25">
      <c r="A5574" t="s">
        <v>696</v>
      </c>
      <c r="B5574" t="s">
        <v>474</v>
      </c>
      <c r="C5574" t="s">
        <v>226</v>
      </c>
      <c r="D5574" t="s">
        <v>230</v>
      </c>
      <c r="E5574" t="s">
        <v>270</v>
      </c>
      <c r="F5574" t="s">
        <v>76</v>
      </c>
      <c r="G5574" s="8" t="s">
        <v>406</v>
      </c>
      <c r="H5574" t="s">
        <v>77</v>
      </c>
      <c r="J5574">
        <v>17820</v>
      </c>
      <c r="L5574" s="7">
        <v>46078829939</v>
      </c>
      <c r="M5574" t="s">
        <v>458</v>
      </c>
    </row>
    <row r="5575" spans="1:13" x14ac:dyDescent="0.25">
      <c r="A5575" t="s">
        <v>697</v>
      </c>
      <c r="B5575" t="s">
        <v>474</v>
      </c>
      <c r="C5575" t="s">
        <v>226</v>
      </c>
      <c r="D5575" t="s">
        <v>231</v>
      </c>
      <c r="E5575" t="s">
        <v>270</v>
      </c>
      <c r="F5575" t="s">
        <v>76</v>
      </c>
      <c r="G5575" s="8" t="s">
        <v>406</v>
      </c>
      <c r="H5575" t="s">
        <v>77</v>
      </c>
      <c r="J5575">
        <v>280</v>
      </c>
      <c r="L5575" s="7">
        <v>733170416</v>
      </c>
      <c r="M5575" t="s">
        <v>458</v>
      </c>
    </row>
    <row r="5576" spans="1:13" x14ac:dyDescent="0.25">
      <c r="A5576" t="s">
        <v>698</v>
      </c>
      <c r="B5576" t="s">
        <v>474</v>
      </c>
      <c r="C5576" t="s">
        <v>226</v>
      </c>
      <c r="D5576" t="s">
        <v>232</v>
      </c>
      <c r="E5576" t="s">
        <v>270</v>
      </c>
      <c r="F5576" t="s">
        <v>76</v>
      </c>
      <c r="G5576" s="8" t="s">
        <v>406</v>
      </c>
      <c r="H5576" t="s">
        <v>77</v>
      </c>
      <c r="J5576">
        <v>2535</v>
      </c>
      <c r="L5576" s="7">
        <v>4596812359</v>
      </c>
      <c r="M5576" t="s">
        <v>458</v>
      </c>
    </row>
    <row r="5577" spans="1:13" x14ac:dyDescent="0.25">
      <c r="A5577" t="s">
        <v>699</v>
      </c>
      <c r="B5577" t="s">
        <v>474</v>
      </c>
      <c r="C5577" t="s">
        <v>226</v>
      </c>
      <c r="D5577" t="s">
        <v>233</v>
      </c>
      <c r="E5577" t="s">
        <v>270</v>
      </c>
      <c r="F5577" t="s">
        <v>76</v>
      </c>
      <c r="G5577" s="8" t="s">
        <v>406</v>
      </c>
      <c r="H5577" t="s">
        <v>77</v>
      </c>
      <c r="J5577">
        <v>1741</v>
      </c>
      <c r="L5577" s="7">
        <v>6739103718</v>
      </c>
      <c r="M5577" t="s">
        <v>458</v>
      </c>
    </row>
    <row r="5578" spans="1:13" x14ac:dyDescent="0.25">
      <c r="A5578" t="s">
        <v>700</v>
      </c>
      <c r="B5578" t="s">
        <v>474</v>
      </c>
      <c r="C5578" t="s">
        <v>226</v>
      </c>
      <c r="D5578" t="s">
        <v>234</v>
      </c>
      <c r="E5578" t="s">
        <v>270</v>
      </c>
      <c r="F5578" t="s">
        <v>76</v>
      </c>
      <c r="G5578" s="8" t="s">
        <v>406</v>
      </c>
      <c r="H5578" t="s">
        <v>77</v>
      </c>
      <c r="J5578">
        <v>5322</v>
      </c>
      <c r="L5578" s="7">
        <v>8239367205</v>
      </c>
      <c r="M5578" t="s">
        <v>458</v>
      </c>
    </row>
    <row r="5579" spans="1:13" x14ac:dyDescent="0.25">
      <c r="A5579" t="s">
        <v>701</v>
      </c>
      <c r="B5579" t="s">
        <v>474</v>
      </c>
      <c r="C5579" t="s">
        <v>226</v>
      </c>
      <c r="D5579" t="s">
        <v>235</v>
      </c>
      <c r="E5579" t="s">
        <v>270</v>
      </c>
      <c r="F5579" t="s">
        <v>76</v>
      </c>
      <c r="G5579" s="8" t="s">
        <v>406</v>
      </c>
      <c r="H5579" t="s">
        <v>77</v>
      </c>
      <c r="J5579">
        <v>9048</v>
      </c>
      <c r="L5579" s="7">
        <v>7955312120</v>
      </c>
      <c r="M5579" t="s">
        <v>458</v>
      </c>
    </row>
    <row r="5580" spans="1:13" x14ac:dyDescent="0.25">
      <c r="A5580" t="s">
        <v>702</v>
      </c>
      <c r="B5580" t="s">
        <v>474</v>
      </c>
      <c r="C5580" t="s">
        <v>226</v>
      </c>
      <c r="D5580" t="s">
        <v>570</v>
      </c>
      <c r="E5580" t="s">
        <v>270</v>
      </c>
      <c r="F5580" t="s">
        <v>76</v>
      </c>
      <c r="G5580" s="8" t="s">
        <v>406</v>
      </c>
      <c r="H5580" t="s">
        <v>77</v>
      </c>
      <c r="J5580">
        <v>78</v>
      </c>
      <c r="L5580" s="7">
        <v>186808058</v>
      </c>
      <c r="M5580" t="s">
        <v>458</v>
      </c>
    </row>
    <row r="5581" spans="1:13" x14ac:dyDescent="0.25">
      <c r="A5581" t="s">
        <v>703</v>
      </c>
      <c r="B5581" t="s">
        <v>475</v>
      </c>
      <c r="C5581" t="s">
        <v>236</v>
      </c>
      <c r="D5581" t="s">
        <v>628</v>
      </c>
      <c r="E5581" t="s">
        <v>270</v>
      </c>
      <c r="F5581" t="s">
        <v>76</v>
      </c>
      <c r="G5581" s="8" t="s">
        <v>406</v>
      </c>
      <c r="H5581" t="s">
        <v>77</v>
      </c>
      <c r="J5581">
        <v>9525</v>
      </c>
      <c r="L5581" s="7">
        <v>33391986272</v>
      </c>
      <c r="M5581" t="s">
        <v>458</v>
      </c>
    </row>
    <row r="5582" spans="1:13" x14ac:dyDescent="0.25">
      <c r="A5582" t="s">
        <v>704</v>
      </c>
      <c r="B5582" t="s">
        <v>475</v>
      </c>
      <c r="C5582" t="s">
        <v>236</v>
      </c>
      <c r="D5582" t="s">
        <v>629</v>
      </c>
      <c r="E5582" t="s">
        <v>270</v>
      </c>
      <c r="F5582" t="s">
        <v>76</v>
      </c>
      <c r="G5582" s="8" t="s">
        <v>406</v>
      </c>
      <c r="H5582" t="s">
        <v>77</v>
      </c>
      <c r="J5582">
        <v>6493</v>
      </c>
      <c r="L5582" s="7">
        <v>28433897982</v>
      </c>
      <c r="M5582" t="s">
        <v>458</v>
      </c>
    </row>
    <row r="5583" spans="1:13" x14ac:dyDescent="0.25">
      <c r="A5583" t="s">
        <v>705</v>
      </c>
      <c r="B5583" t="s">
        <v>475</v>
      </c>
      <c r="C5583" t="s">
        <v>236</v>
      </c>
      <c r="D5583" t="s">
        <v>630</v>
      </c>
      <c r="E5583" t="s">
        <v>270</v>
      </c>
      <c r="F5583" t="s">
        <v>76</v>
      </c>
      <c r="G5583" s="8" t="s">
        <v>406</v>
      </c>
      <c r="H5583" t="s">
        <v>77</v>
      </c>
      <c r="J5583">
        <v>27896</v>
      </c>
      <c r="L5583" s="7">
        <v>41655996484</v>
      </c>
      <c r="M5583" t="s">
        <v>458</v>
      </c>
    </row>
    <row r="5584" spans="1:13" x14ac:dyDescent="0.25">
      <c r="A5584" t="s">
        <v>706</v>
      </c>
      <c r="B5584" t="s">
        <v>475</v>
      </c>
      <c r="C5584" t="s">
        <v>236</v>
      </c>
      <c r="D5584" t="s">
        <v>631</v>
      </c>
      <c r="E5584" t="s">
        <v>270</v>
      </c>
      <c r="F5584" t="s">
        <v>76</v>
      </c>
      <c r="G5584" s="8" t="s">
        <v>406</v>
      </c>
      <c r="H5584" t="s">
        <v>77</v>
      </c>
      <c r="J5584">
        <v>5569</v>
      </c>
      <c r="L5584" s="7">
        <v>17683096128</v>
      </c>
      <c r="M5584" t="s">
        <v>458</v>
      </c>
    </row>
    <row r="5585" spans="1:13" x14ac:dyDescent="0.25">
      <c r="A5585" t="s">
        <v>707</v>
      </c>
      <c r="B5585" t="s">
        <v>475</v>
      </c>
      <c r="C5585" t="s">
        <v>236</v>
      </c>
      <c r="D5585" t="s">
        <v>632</v>
      </c>
      <c r="E5585" t="s">
        <v>269</v>
      </c>
      <c r="F5585" t="s">
        <v>76</v>
      </c>
      <c r="G5585" s="8" t="s">
        <v>406</v>
      </c>
      <c r="H5585" t="s">
        <v>77</v>
      </c>
      <c r="J5585">
        <v>14655</v>
      </c>
      <c r="L5585" s="7">
        <v>38791266538</v>
      </c>
      <c r="M5585" t="s">
        <v>458</v>
      </c>
    </row>
    <row r="5586" spans="1:13" x14ac:dyDescent="0.25">
      <c r="A5586" t="s">
        <v>708</v>
      </c>
      <c r="B5586" t="s">
        <v>476</v>
      </c>
      <c r="C5586" t="s">
        <v>237</v>
      </c>
      <c r="D5586" t="s">
        <v>242</v>
      </c>
      <c r="E5586" t="s">
        <v>270</v>
      </c>
      <c r="F5586" t="s">
        <v>76</v>
      </c>
      <c r="G5586" s="8" t="s">
        <v>406</v>
      </c>
      <c r="H5586" t="s">
        <v>77</v>
      </c>
      <c r="J5586">
        <v>171</v>
      </c>
      <c r="L5586" s="7">
        <v>77422761</v>
      </c>
      <c r="M5586" t="s">
        <v>458</v>
      </c>
    </row>
    <row r="5587" spans="1:13" x14ac:dyDescent="0.25">
      <c r="A5587" t="s">
        <v>709</v>
      </c>
      <c r="B5587" t="s">
        <v>476</v>
      </c>
      <c r="C5587" t="s">
        <v>237</v>
      </c>
      <c r="D5587" t="s">
        <v>228</v>
      </c>
      <c r="E5587" t="s">
        <v>270</v>
      </c>
      <c r="F5587" t="s">
        <v>76</v>
      </c>
      <c r="G5587" s="8" t="s">
        <v>406</v>
      </c>
      <c r="H5587" t="s">
        <v>77</v>
      </c>
      <c r="J5587">
        <v>4865</v>
      </c>
      <c r="L5587" s="7">
        <v>2672173342</v>
      </c>
      <c r="M5587" t="s">
        <v>458</v>
      </c>
    </row>
    <row r="5588" spans="1:13" x14ac:dyDescent="0.25">
      <c r="A5588" t="s">
        <v>710</v>
      </c>
      <c r="B5588" t="s">
        <v>476</v>
      </c>
      <c r="C5588" t="s">
        <v>237</v>
      </c>
      <c r="D5588" t="s">
        <v>464</v>
      </c>
      <c r="E5588" t="s">
        <v>270</v>
      </c>
      <c r="F5588" t="s">
        <v>76</v>
      </c>
      <c r="G5588" s="8" t="s">
        <v>406</v>
      </c>
      <c r="H5588" t="s">
        <v>77</v>
      </c>
      <c r="J5588">
        <v>0</v>
      </c>
      <c r="L5588" s="7">
        <v>1120256617</v>
      </c>
      <c r="M5588" t="s">
        <v>458</v>
      </c>
    </row>
    <row r="5589" spans="1:13" x14ac:dyDescent="0.25">
      <c r="A5589" t="s">
        <v>711</v>
      </c>
      <c r="B5589" t="s">
        <v>476</v>
      </c>
      <c r="C5589" t="s">
        <v>237</v>
      </c>
      <c r="D5589" t="s">
        <v>238</v>
      </c>
      <c r="E5589" t="s">
        <v>270</v>
      </c>
      <c r="F5589" t="s">
        <v>76</v>
      </c>
      <c r="G5589" s="8" t="s">
        <v>406</v>
      </c>
      <c r="H5589" t="s">
        <v>77</v>
      </c>
      <c r="J5589">
        <v>168</v>
      </c>
      <c r="L5589" s="7">
        <v>858542993</v>
      </c>
      <c r="M5589" t="s">
        <v>458</v>
      </c>
    </row>
    <row r="5590" spans="1:13" x14ac:dyDescent="0.25">
      <c r="A5590" t="s">
        <v>712</v>
      </c>
      <c r="B5590" t="s">
        <v>476</v>
      </c>
      <c r="C5590" t="s">
        <v>237</v>
      </c>
      <c r="D5590" t="s">
        <v>239</v>
      </c>
      <c r="E5590" t="s">
        <v>270</v>
      </c>
      <c r="F5590" t="s">
        <v>76</v>
      </c>
      <c r="G5590" s="8" t="s">
        <v>406</v>
      </c>
      <c r="H5590" t="s">
        <v>77</v>
      </c>
      <c r="J5590">
        <v>117</v>
      </c>
      <c r="L5590" s="7">
        <v>857579764</v>
      </c>
      <c r="M5590" t="s">
        <v>458</v>
      </c>
    </row>
    <row r="5591" spans="1:13" x14ac:dyDescent="0.25">
      <c r="A5591" t="s">
        <v>713</v>
      </c>
      <c r="B5591" t="s">
        <v>476</v>
      </c>
      <c r="C5591" t="s">
        <v>237</v>
      </c>
      <c r="D5591" t="s">
        <v>240</v>
      </c>
      <c r="E5591" t="s">
        <v>270</v>
      </c>
      <c r="F5591" t="s">
        <v>76</v>
      </c>
      <c r="G5591" s="8" t="s">
        <v>406</v>
      </c>
      <c r="H5591" t="s">
        <v>77</v>
      </c>
      <c r="J5591">
        <v>16</v>
      </c>
      <c r="L5591" s="7">
        <v>93471759</v>
      </c>
      <c r="M5591" t="s">
        <v>458</v>
      </c>
    </row>
    <row r="5592" spans="1:13" x14ac:dyDescent="0.25">
      <c r="A5592" t="s">
        <v>714</v>
      </c>
      <c r="B5592" t="s">
        <v>476</v>
      </c>
      <c r="C5592" t="s">
        <v>237</v>
      </c>
      <c r="D5592" t="s">
        <v>241</v>
      </c>
      <c r="E5592" t="s">
        <v>270</v>
      </c>
      <c r="F5592" t="s">
        <v>76</v>
      </c>
      <c r="G5592" s="8" t="s">
        <v>406</v>
      </c>
      <c r="H5592" t="s">
        <v>77</v>
      </c>
      <c r="J5592">
        <v>9</v>
      </c>
      <c r="L5592" s="7">
        <v>53446428</v>
      </c>
      <c r="M5592" t="s">
        <v>458</v>
      </c>
    </row>
    <row r="5593" spans="1:13" x14ac:dyDescent="0.25">
      <c r="A5593" t="s">
        <v>715</v>
      </c>
      <c r="B5593" t="s">
        <v>477</v>
      </c>
      <c r="C5593" t="s">
        <v>243</v>
      </c>
      <c r="D5593" t="s">
        <v>378</v>
      </c>
      <c r="E5593" t="s">
        <v>270</v>
      </c>
      <c r="F5593" t="s">
        <v>76</v>
      </c>
      <c r="G5593" s="8" t="s">
        <v>406</v>
      </c>
      <c r="H5593" t="s">
        <v>77</v>
      </c>
      <c r="J5593">
        <v>1774</v>
      </c>
      <c r="L5593" s="7">
        <v>3795039921</v>
      </c>
      <c r="M5593" t="s">
        <v>458</v>
      </c>
    </row>
    <row r="5594" spans="1:13" x14ac:dyDescent="0.25">
      <c r="A5594" t="s">
        <v>716</v>
      </c>
      <c r="B5594" t="s">
        <v>477</v>
      </c>
      <c r="C5594" t="s">
        <v>243</v>
      </c>
      <c r="D5594" t="s">
        <v>360</v>
      </c>
      <c r="E5594" t="s">
        <v>270</v>
      </c>
      <c r="F5594" t="s">
        <v>76</v>
      </c>
      <c r="G5594" s="8" t="s">
        <v>406</v>
      </c>
      <c r="H5594" t="s">
        <v>77</v>
      </c>
      <c r="J5594">
        <v>3471</v>
      </c>
      <c r="L5594" s="7">
        <v>4697527012</v>
      </c>
      <c r="M5594" t="s">
        <v>458</v>
      </c>
    </row>
    <row r="5595" spans="1:13" x14ac:dyDescent="0.25">
      <c r="A5595" t="s">
        <v>717</v>
      </c>
      <c r="B5595" t="s">
        <v>477</v>
      </c>
      <c r="C5595" t="s">
        <v>243</v>
      </c>
      <c r="D5595" t="s">
        <v>581</v>
      </c>
      <c r="E5595" t="s">
        <v>270</v>
      </c>
      <c r="F5595" t="s">
        <v>76</v>
      </c>
      <c r="G5595" s="8" t="s">
        <v>406</v>
      </c>
      <c r="H5595" t="s">
        <v>77</v>
      </c>
      <c r="J5595">
        <v>35841</v>
      </c>
      <c r="L5595" s="7">
        <v>89940181951</v>
      </c>
      <c r="M5595" t="s">
        <v>458</v>
      </c>
    </row>
    <row r="5596" spans="1:13" x14ac:dyDescent="0.25">
      <c r="A5596" t="s">
        <v>718</v>
      </c>
      <c r="B5596" t="s">
        <v>246</v>
      </c>
      <c r="C5596" t="s">
        <v>246</v>
      </c>
      <c r="D5596" t="s">
        <v>203</v>
      </c>
      <c r="E5596" t="s">
        <v>269</v>
      </c>
      <c r="F5596" t="s">
        <v>76</v>
      </c>
      <c r="G5596" s="8" t="s">
        <v>406</v>
      </c>
      <c r="H5596" t="s">
        <v>77</v>
      </c>
      <c r="J5596">
        <v>10715</v>
      </c>
      <c r="L5596" s="7">
        <v>42773601120</v>
      </c>
      <c r="M5596" t="s">
        <v>458</v>
      </c>
    </row>
    <row r="5597" spans="1:13" x14ac:dyDescent="0.25">
      <c r="A5597" t="s">
        <v>719</v>
      </c>
      <c r="B5597" t="s">
        <v>478</v>
      </c>
      <c r="C5597" t="s">
        <v>244</v>
      </c>
      <c r="D5597" t="s">
        <v>245</v>
      </c>
      <c r="E5597" t="s">
        <v>269</v>
      </c>
      <c r="F5597" t="s">
        <v>76</v>
      </c>
      <c r="G5597" s="8" t="s">
        <v>406</v>
      </c>
      <c r="H5597" t="s">
        <v>77</v>
      </c>
      <c r="J5597">
        <v>8814</v>
      </c>
      <c r="L5597" s="7">
        <v>69558139000</v>
      </c>
      <c r="M5597" t="s">
        <v>458</v>
      </c>
    </row>
    <row r="5598" spans="1:13" x14ac:dyDescent="0.25">
      <c r="A5598" t="s">
        <v>720</v>
      </c>
      <c r="B5598" t="s">
        <v>478</v>
      </c>
      <c r="C5598" t="s">
        <v>244</v>
      </c>
      <c r="D5598" t="s">
        <v>460</v>
      </c>
      <c r="E5598" t="s">
        <v>269</v>
      </c>
      <c r="F5598" t="s">
        <v>76</v>
      </c>
      <c r="G5598" s="8" t="s">
        <v>406</v>
      </c>
      <c r="H5598" t="s">
        <v>77</v>
      </c>
      <c r="J5598">
        <v>2149</v>
      </c>
      <c r="L5598" s="7">
        <v>40918920000</v>
      </c>
      <c r="M5598" t="s">
        <v>458</v>
      </c>
    </row>
    <row r="5599" spans="1:13" x14ac:dyDescent="0.25">
      <c r="A5599" t="s">
        <v>721</v>
      </c>
      <c r="B5599" t="s">
        <v>479</v>
      </c>
      <c r="C5599" t="s">
        <v>247</v>
      </c>
      <c r="D5599" t="s">
        <v>203</v>
      </c>
      <c r="E5599" t="s">
        <v>269</v>
      </c>
      <c r="F5599" t="s">
        <v>76</v>
      </c>
      <c r="G5599" s="8" t="s">
        <v>406</v>
      </c>
      <c r="H5599" t="s">
        <v>77</v>
      </c>
      <c r="J5599">
        <v>12593</v>
      </c>
      <c r="L5599" s="7">
        <v>20401799000</v>
      </c>
      <c r="M5599" t="s">
        <v>458</v>
      </c>
    </row>
    <row r="5600" spans="1:13" x14ac:dyDescent="0.25">
      <c r="A5600" t="s">
        <v>722</v>
      </c>
      <c r="B5600" t="s">
        <v>480</v>
      </c>
      <c r="C5600" t="s">
        <v>268</v>
      </c>
      <c r="D5600" t="s">
        <v>203</v>
      </c>
      <c r="E5600" t="s">
        <v>269</v>
      </c>
      <c r="F5600" t="s">
        <v>76</v>
      </c>
      <c r="G5600" s="8" t="s">
        <v>406</v>
      </c>
      <c r="H5600" t="s">
        <v>77</v>
      </c>
      <c r="J5600">
        <v>2145</v>
      </c>
      <c r="L5600" s="7">
        <v>14029578005</v>
      </c>
      <c r="M5600" t="s">
        <v>458</v>
      </c>
    </row>
    <row r="5601" spans="1:13" x14ac:dyDescent="0.25">
      <c r="A5601" t="s">
        <v>723</v>
      </c>
      <c r="B5601" t="s">
        <v>481</v>
      </c>
      <c r="C5601" t="s">
        <v>248</v>
      </c>
      <c r="D5601" t="s">
        <v>203</v>
      </c>
      <c r="E5601" t="s">
        <v>269</v>
      </c>
      <c r="F5601" t="s">
        <v>76</v>
      </c>
      <c r="G5601" s="8" t="s">
        <v>406</v>
      </c>
      <c r="H5601" t="s">
        <v>77</v>
      </c>
      <c r="J5601">
        <v>439</v>
      </c>
      <c r="L5601" s="7">
        <v>24360197000</v>
      </c>
      <c r="M5601" t="s">
        <v>458</v>
      </c>
    </row>
    <row r="5602" spans="1:13" x14ac:dyDescent="0.25">
      <c r="A5602" t="s">
        <v>724</v>
      </c>
      <c r="B5602" t="s">
        <v>482</v>
      </c>
      <c r="C5602" t="s">
        <v>249</v>
      </c>
      <c r="D5602" t="s">
        <v>203</v>
      </c>
      <c r="E5602" t="s">
        <v>269</v>
      </c>
      <c r="F5602" t="s">
        <v>76</v>
      </c>
      <c r="G5602" s="8" t="s">
        <v>406</v>
      </c>
      <c r="H5602" t="s">
        <v>77</v>
      </c>
      <c r="J5602">
        <v>15301</v>
      </c>
      <c r="L5602" s="7">
        <v>91622025169</v>
      </c>
      <c r="M5602" t="s">
        <v>458</v>
      </c>
    </row>
    <row r="5603" spans="1:13" x14ac:dyDescent="0.25">
      <c r="A5603" t="s">
        <v>725</v>
      </c>
      <c r="B5603" t="s">
        <v>330</v>
      </c>
      <c r="C5603" t="s">
        <v>250</v>
      </c>
      <c r="D5603" t="s">
        <v>252</v>
      </c>
      <c r="E5603" t="s">
        <v>270</v>
      </c>
      <c r="F5603" t="s">
        <v>76</v>
      </c>
      <c r="G5603" s="8" t="s">
        <v>406</v>
      </c>
      <c r="H5603" t="s">
        <v>77</v>
      </c>
      <c r="J5603">
        <v>2583</v>
      </c>
      <c r="L5603" s="7">
        <v>10772268571</v>
      </c>
      <c r="M5603" t="s">
        <v>458</v>
      </c>
    </row>
    <row r="5604" spans="1:13" x14ac:dyDescent="0.25">
      <c r="A5604" t="s">
        <v>726</v>
      </c>
      <c r="B5604" t="s">
        <v>330</v>
      </c>
      <c r="C5604" t="s">
        <v>250</v>
      </c>
      <c r="D5604" t="s">
        <v>253</v>
      </c>
      <c r="E5604" t="s">
        <v>270</v>
      </c>
      <c r="F5604" t="s">
        <v>76</v>
      </c>
      <c r="G5604" s="8" t="s">
        <v>406</v>
      </c>
      <c r="H5604" t="s">
        <v>77</v>
      </c>
      <c r="J5604">
        <v>1211</v>
      </c>
      <c r="L5604" s="7">
        <v>3480752374</v>
      </c>
      <c r="M5604" t="s">
        <v>458</v>
      </c>
    </row>
    <row r="5605" spans="1:13" x14ac:dyDescent="0.25">
      <c r="A5605" t="s">
        <v>727</v>
      </c>
      <c r="B5605" t="s">
        <v>330</v>
      </c>
      <c r="C5605" t="s">
        <v>250</v>
      </c>
      <c r="D5605" t="s">
        <v>254</v>
      </c>
      <c r="E5605" t="s">
        <v>270</v>
      </c>
      <c r="F5605" t="s">
        <v>76</v>
      </c>
      <c r="G5605" s="8" t="s">
        <v>406</v>
      </c>
      <c r="H5605" t="s">
        <v>77</v>
      </c>
      <c r="J5605">
        <v>3894</v>
      </c>
      <c r="L5605" s="7">
        <v>13604302435</v>
      </c>
      <c r="M5605" t="s">
        <v>458</v>
      </c>
    </row>
    <row r="5606" spans="1:13" x14ac:dyDescent="0.25">
      <c r="A5606" t="s">
        <v>728</v>
      </c>
      <c r="B5606" t="s">
        <v>330</v>
      </c>
      <c r="C5606" t="s">
        <v>250</v>
      </c>
      <c r="D5606" t="s">
        <v>633</v>
      </c>
      <c r="E5606" t="s">
        <v>269</v>
      </c>
      <c r="F5606" t="s">
        <v>76</v>
      </c>
      <c r="G5606" s="8" t="s">
        <v>406</v>
      </c>
      <c r="H5606" t="s">
        <v>77</v>
      </c>
      <c r="J5606">
        <v>80071</v>
      </c>
      <c r="L5606" s="7">
        <v>1140113184125</v>
      </c>
      <c r="M5606" t="s">
        <v>458</v>
      </c>
    </row>
    <row r="5607" spans="1:13" x14ac:dyDescent="0.25">
      <c r="A5607" t="s">
        <v>729</v>
      </c>
      <c r="B5607" t="s">
        <v>330</v>
      </c>
      <c r="C5607" t="s">
        <v>250</v>
      </c>
      <c r="D5607" t="s">
        <v>634</v>
      </c>
      <c r="E5607" t="s">
        <v>269</v>
      </c>
      <c r="F5607" t="s">
        <v>76</v>
      </c>
      <c r="G5607" s="8" t="s">
        <v>406</v>
      </c>
      <c r="H5607" t="s">
        <v>77</v>
      </c>
      <c r="J5607">
        <v>34728</v>
      </c>
      <c r="L5607" s="7">
        <v>237174933919</v>
      </c>
      <c r="M5607" t="s">
        <v>458</v>
      </c>
    </row>
    <row r="5608" spans="1:13" x14ac:dyDescent="0.25">
      <c r="A5608" t="s">
        <v>730</v>
      </c>
      <c r="B5608" t="s">
        <v>330</v>
      </c>
      <c r="C5608" t="s">
        <v>250</v>
      </c>
      <c r="D5608" t="s">
        <v>599</v>
      </c>
      <c r="E5608" t="s">
        <v>270</v>
      </c>
      <c r="F5608" t="s">
        <v>76</v>
      </c>
      <c r="G5608" s="8" t="s">
        <v>406</v>
      </c>
      <c r="H5608" t="s">
        <v>77</v>
      </c>
      <c r="J5608">
        <v>406</v>
      </c>
      <c r="L5608" s="7">
        <v>49186447</v>
      </c>
      <c r="M5608" t="s">
        <v>458</v>
      </c>
    </row>
    <row r="5609" spans="1:13" x14ac:dyDescent="0.25">
      <c r="A5609" t="s">
        <v>731</v>
      </c>
      <c r="B5609" t="s">
        <v>483</v>
      </c>
      <c r="C5609" t="s">
        <v>255</v>
      </c>
      <c r="D5609" t="s">
        <v>205</v>
      </c>
      <c r="E5609" t="s">
        <v>270</v>
      </c>
      <c r="F5609" t="s">
        <v>76</v>
      </c>
      <c r="G5609" s="8" t="s">
        <v>406</v>
      </c>
      <c r="H5609" t="s">
        <v>77</v>
      </c>
      <c r="J5609">
        <v>390</v>
      </c>
      <c r="L5609" s="7">
        <v>6917962126</v>
      </c>
      <c r="M5609" t="s">
        <v>458</v>
      </c>
    </row>
    <row r="5610" spans="1:13" x14ac:dyDescent="0.25">
      <c r="A5610" t="s">
        <v>732</v>
      </c>
      <c r="B5610" t="s">
        <v>483</v>
      </c>
      <c r="C5610" t="s">
        <v>255</v>
      </c>
      <c r="D5610" t="s">
        <v>203</v>
      </c>
      <c r="E5610" t="s">
        <v>269</v>
      </c>
      <c r="F5610" t="s">
        <v>76</v>
      </c>
      <c r="G5610" s="8" t="s">
        <v>406</v>
      </c>
      <c r="H5610" t="s">
        <v>77</v>
      </c>
      <c r="J5610">
        <v>402</v>
      </c>
      <c r="L5610" s="7">
        <v>2428869723</v>
      </c>
      <c r="M5610" t="s">
        <v>458</v>
      </c>
    </row>
    <row r="5611" spans="1:13" x14ac:dyDescent="0.25">
      <c r="A5611" t="s">
        <v>733</v>
      </c>
      <c r="B5611" t="s">
        <v>636</v>
      </c>
      <c r="C5611" t="s">
        <v>635</v>
      </c>
      <c r="D5611" t="s">
        <v>304</v>
      </c>
      <c r="E5611" t="s">
        <v>270</v>
      </c>
      <c r="F5611" t="s">
        <v>76</v>
      </c>
      <c r="G5611" s="8" t="s">
        <v>406</v>
      </c>
      <c r="H5611" t="s">
        <v>77</v>
      </c>
      <c r="J5611">
        <v>5384</v>
      </c>
      <c r="L5611" s="7">
        <v>4565783313</v>
      </c>
      <c r="M5611" t="s">
        <v>458</v>
      </c>
    </row>
    <row r="5612" spans="1:13" x14ac:dyDescent="0.25">
      <c r="A5612" t="s">
        <v>734</v>
      </c>
      <c r="B5612" t="s">
        <v>636</v>
      </c>
      <c r="C5612" t="s">
        <v>635</v>
      </c>
      <c r="D5612" t="s">
        <v>303</v>
      </c>
      <c r="E5612" t="s">
        <v>270</v>
      </c>
      <c r="F5612" t="s">
        <v>76</v>
      </c>
      <c r="G5612" s="8" t="s">
        <v>406</v>
      </c>
      <c r="H5612" t="s">
        <v>77</v>
      </c>
      <c r="J5612">
        <v>2422</v>
      </c>
      <c r="L5612" s="7">
        <v>3476303006</v>
      </c>
      <c r="M5612" t="s">
        <v>458</v>
      </c>
    </row>
    <row r="5613" spans="1:13" x14ac:dyDescent="0.25">
      <c r="A5613" t="s">
        <v>735</v>
      </c>
      <c r="B5613" t="s">
        <v>636</v>
      </c>
      <c r="C5613" t="s">
        <v>635</v>
      </c>
      <c r="D5613" t="s">
        <v>302</v>
      </c>
      <c r="E5613" t="s">
        <v>270</v>
      </c>
      <c r="F5613" t="s">
        <v>76</v>
      </c>
      <c r="G5613" s="8" t="s">
        <v>406</v>
      </c>
      <c r="H5613" t="s">
        <v>77</v>
      </c>
      <c r="J5613">
        <v>1648</v>
      </c>
      <c r="L5613" s="7">
        <v>2100767205</v>
      </c>
      <c r="M5613" t="s">
        <v>458</v>
      </c>
    </row>
    <row r="5614" spans="1:13" x14ac:dyDescent="0.25">
      <c r="A5614" t="s">
        <v>736</v>
      </c>
      <c r="B5614" t="s">
        <v>636</v>
      </c>
      <c r="C5614" t="s">
        <v>635</v>
      </c>
      <c r="D5614" t="s">
        <v>205</v>
      </c>
      <c r="E5614" t="s">
        <v>270</v>
      </c>
      <c r="F5614" t="s">
        <v>76</v>
      </c>
      <c r="G5614" s="8" t="s">
        <v>406</v>
      </c>
      <c r="H5614" t="s">
        <v>77</v>
      </c>
      <c r="J5614">
        <v>44927</v>
      </c>
      <c r="L5614" s="7">
        <v>20886055390</v>
      </c>
      <c r="M5614" t="s">
        <v>458</v>
      </c>
    </row>
    <row r="5615" spans="1:13" x14ac:dyDescent="0.25">
      <c r="A5615" t="s">
        <v>737</v>
      </c>
      <c r="B5615" t="s">
        <v>636</v>
      </c>
      <c r="C5615" t="s">
        <v>635</v>
      </c>
      <c r="D5615" t="s">
        <v>203</v>
      </c>
      <c r="E5615" t="s">
        <v>269</v>
      </c>
      <c r="F5615" t="s">
        <v>76</v>
      </c>
      <c r="G5615" s="8" t="s">
        <v>406</v>
      </c>
      <c r="H5615" t="s">
        <v>77</v>
      </c>
      <c r="J5615">
        <v>186351</v>
      </c>
      <c r="L5615" s="7">
        <v>1256491994424</v>
      </c>
      <c r="M5615" t="s">
        <v>458</v>
      </c>
    </row>
    <row r="5616" spans="1:13" x14ac:dyDescent="0.25">
      <c r="A5616" t="s">
        <v>738</v>
      </c>
      <c r="B5616" t="s">
        <v>484</v>
      </c>
      <c r="C5616" t="s">
        <v>256</v>
      </c>
      <c r="D5616" t="s">
        <v>208</v>
      </c>
      <c r="E5616" t="s">
        <v>270</v>
      </c>
      <c r="F5616" t="s">
        <v>76</v>
      </c>
      <c r="G5616" s="8" t="s">
        <v>406</v>
      </c>
      <c r="H5616" t="s">
        <v>77</v>
      </c>
      <c r="J5616">
        <v>2392</v>
      </c>
      <c r="L5616" s="7">
        <v>429346911</v>
      </c>
      <c r="M5616" t="s">
        <v>458</v>
      </c>
    </row>
    <row r="5617" spans="1:13" x14ac:dyDescent="0.25">
      <c r="A5617" t="s">
        <v>739</v>
      </c>
      <c r="B5617" t="s">
        <v>484</v>
      </c>
      <c r="C5617" t="s">
        <v>256</v>
      </c>
      <c r="D5617" t="s">
        <v>209</v>
      </c>
      <c r="E5617" t="s">
        <v>270</v>
      </c>
      <c r="F5617" t="s">
        <v>76</v>
      </c>
      <c r="G5617" s="8" t="s">
        <v>406</v>
      </c>
      <c r="H5617" t="s">
        <v>77</v>
      </c>
      <c r="J5617">
        <v>2392</v>
      </c>
      <c r="L5617" s="7">
        <v>630379359</v>
      </c>
      <c r="M5617" t="s">
        <v>458</v>
      </c>
    </row>
    <row r="5618" spans="1:13" x14ac:dyDescent="0.25">
      <c r="A5618" t="s">
        <v>740</v>
      </c>
      <c r="B5618" t="s">
        <v>484</v>
      </c>
      <c r="C5618" t="s">
        <v>256</v>
      </c>
      <c r="D5618" t="s">
        <v>203</v>
      </c>
      <c r="E5618" t="s">
        <v>269</v>
      </c>
      <c r="F5618" t="s">
        <v>76</v>
      </c>
      <c r="G5618" s="8" t="s">
        <v>406</v>
      </c>
      <c r="H5618" t="s">
        <v>77</v>
      </c>
      <c r="J5618">
        <v>15224</v>
      </c>
      <c r="K5618" s="151"/>
      <c r="L5618" s="7">
        <v>88224453830</v>
      </c>
      <c r="M5618" t="s">
        <v>458</v>
      </c>
    </row>
    <row r="5619" spans="1:13" x14ac:dyDescent="0.25">
      <c r="A5619" t="s">
        <v>741</v>
      </c>
      <c r="B5619" t="s">
        <v>485</v>
      </c>
      <c r="C5619" t="s">
        <v>257</v>
      </c>
      <c r="D5619" t="s">
        <v>258</v>
      </c>
      <c r="E5619" t="s">
        <v>270</v>
      </c>
      <c r="F5619" t="s">
        <v>76</v>
      </c>
      <c r="G5619" s="8" t="s">
        <v>406</v>
      </c>
      <c r="H5619" t="s">
        <v>77</v>
      </c>
      <c r="J5619">
        <v>785</v>
      </c>
      <c r="L5619" s="7">
        <v>2398957441</v>
      </c>
      <c r="M5619" t="s">
        <v>458</v>
      </c>
    </row>
    <row r="5620" spans="1:13" x14ac:dyDescent="0.25">
      <c r="A5620" t="s">
        <v>742</v>
      </c>
      <c r="B5620" t="s">
        <v>485</v>
      </c>
      <c r="C5620" t="s">
        <v>257</v>
      </c>
      <c r="D5620" t="s">
        <v>259</v>
      </c>
      <c r="E5620" t="s">
        <v>270</v>
      </c>
      <c r="F5620" t="s">
        <v>76</v>
      </c>
      <c r="G5620" s="8" t="s">
        <v>406</v>
      </c>
      <c r="H5620" t="s">
        <v>77</v>
      </c>
      <c r="J5620">
        <v>107</v>
      </c>
      <c r="L5620" s="7">
        <v>87556207</v>
      </c>
      <c r="M5620" t="s">
        <v>458</v>
      </c>
    </row>
    <row r="5621" spans="1:13" x14ac:dyDescent="0.25">
      <c r="A5621" t="s">
        <v>743</v>
      </c>
      <c r="B5621" t="s">
        <v>485</v>
      </c>
      <c r="C5621" t="s">
        <v>257</v>
      </c>
      <c r="D5621" t="s">
        <v>260</v>
      </c>
      <c r="E5621" t="s">
        <v>270</v>
      </c>
      <c r="F5621" t="s">
        <v>76</v>
      </c>
      <c r="G5621" s="8" t="s">
        <v>406</v>
      </c>
      <c r="H5621" t="s">
        <v>77</v>
      </c>
      <c r="J5621">
        <v>133</v>
      </c>
      <c r="L5621" s="7">
        <v>145097351</v>
      </c>
      <c r="M5621" t="s">
        <v>458</v>
      </c>
    </row>
    <row r="5622" spans="1:13" x14ac:dyDescent="0.25">
      <c r="A5622" t="s">
        <v>744</v>
      </c>
      <c r="B5622" t="s">
        <v>485</v>
      </c>
      <c r="C5622" t="s">
        <v>257</v>
      </c>
      <c r="D5622" t="s">
        <v>261</v>
      </c>
      <c r="E5622" t="s">
        <v>270</v>
      </c>
      <c r="F5622" t="s">
        <v>76</v>
      </c>
      <c r="G5622" s="8" t="s">
        <v>406</v>
      </c>
      <c r="H5622" t="s">
        <v>77</v>
      </c>
      <c r="J5622">
        <v>136</v>
      </c>
      <c r="L5622" s="7">
        <v>88988160</v>
      </c>
      <c r="M5622" t="s">
        <v>458</v>
      </c>
    </row>
    <row r="5623" spans="1:13" x14ac:dyDescent="0.25">
      <c r="A5623" t="s">
        <v>748</v>
      </c>
      <c r="B5623" t="s">
        <v>486</v>
      </c>
      <c r="C5623" t="s">
        <v>262</v>
      </c>
      <c r="D5623" t="s">
        <v>203</v>
      </c>
      <c r="E5623" t="s">
        <v>269</v>
      </c>
      <c r="F5623" t="s">
        <v>76</v>
      </c>
      <c r="G5623" s="8" t="s">
        <v>406</v>
      </c>
      <c r="H5623" t="s">
        <v>77</v>
      </c>
      <c r="J5623">
        <v>6039</v>
      </c>
      <c r="L5623" s="7">
        <v>134097058000</v>
      </c>
      <c r="M5623" t="s">
        <v>458</v>
      </c>
    </row>
    <row r="5624" spans="1:13" x14ac:dyDescent="0.25">
      <c r="A5624" t="s">
        <v>749</v>
      </c>
      <c r="B5624" t="s">
        <v>332</v>
      </c>
      <c r="C5624" t="s">
        <v>266</v>
      </c>
      <c r="D5624" t="s">
        <v>267</v>
      </c>
      <c r="E5624" t="s">
        <v>270</v>
      </c>
      <c r="F5624" t="s">
        <v>76</v>
      </c>
      <c r="G5624" s="8" t="s">
        <v>406</v>
      </c>
      <c r="H5624" t="s">
        <v>77</v>
      </c>
      <c r="J5624">
        <v>1949</v>
      </c>
      <c r="L5624" s="7">
        <v>2421364394</v>
      </c>
      <c r="M5624" t="s">
        <v>458</v>
      </c>
    </row>
    <row r="5625" spans="1:13" x14ac:dyDescent="0.25">
      <c r="A5625" t="s">
        <v>750</v>
      </c>
      <c r="B5625" t="s">
        <v>332</v>
      </c>
      <c r="C5625" t="s">
        <v>266</v>
      </c>
      <c r="D5625" t="s">
        <v>590</v>
      </c>
      <c r="E5625" t="s">
        <v>270</v>
      </c>
      <c r="F5625" t="s">
        <v>76</v>
      </c>
      <c r="G5625" s="8" t="s">
        <v>406</v>
      </c>
      <c r="H5625" t="s">
        <v>77</v>
      </c>
      <c r="J5625">
        <v>5990</v>
      </c>
      <c r="L5625" s="7">
        <v>1946905414</v>
      </c>
      <c r="M5625" t="s">
        <v>458</v>
      </c>
    </row>
    <row r="5626" spans="1:13" x14ac:dyDescent="0.25">
      <c r="A5626" t="s">
        <v>751</v>
      </c>
      <c r="B5626" t="s">
        <v>332</v>
      </c>
      <c r="C5626" t="s">
        <v>266</v>
      </c>
      <c r="D5626" t="s">
        <v>582</v>
      </c>
      <c r="E5626" t="s">
        <v>270</v>
      </c>
      <c r="F5626" t="s">
        <v>76</v>
      </c>
      <c r="G5626" s="8" t="s">
        <v>406</v>
      </c>
      <c r="H5626" t="s">
        <v>77</v>
      </c>
      <c r="J5626">
        <v>97</v>
      </c>
      <c r="L5626" s="7">
        <v>102527329</v>
      </c>
      <c r="M5626" t="s">
        <v>458</v>
      </c>
    </row>
    <row r="5627" spans="1:13" x14ac:dyDescent="0.25">
      <c r="A5627" t="s">
        <v>752</v>
      </c>
      <c r="B5627" t="s">
        <v>332</v>
      </c>
      <c r="C5627" t="s">
        <v>266</v>
      </c>
      <c r="D5627" t="s">
        <v>203</v>
      </c>
      <c r="E5627" t="s">
        <v>269</v>
      </c>
      <c r="F5627" t="s">
        <v>76</v>
      </c>
      <c r="G5627" s="8" t="s">
        <v>406</v>
      </c>
      <c r="H5627" t="s">
        <v>77</v>
      </c>
      <c r="J5627">
        <v>150209</v>
      </c>
      <c r="L5627" s="7">
        <v>260926476812</v>
      </c>
      <c r="M5627" t="s">
        <v>458</v>
      </c>
    </row>
    <row r="5628" spans="1:13" x14ac:dyDescent="0.25">
      <c r="A5628" t="s">
        <v>753</v>
      </c>
      <c r="B5628" t="s">
        <v>487</v>
      </c>
      <c r="C5628" t="s">
        <v>207</v>
      </c>
      <c r="D5628" t="s">
        <v>208</v>
      </c>
      <c r="E5628" t="s">
        <v>270</v>
      </c>
      <c r="F5628" t="s">
        <v>76</v>
      </c>
      <c r="G5628" s="8" t="s">
        <v>406</v>
      </c>
      <c r="H5628" t="s">
        <v>77</v>
      </c>
      <c r="J5628">
        <v>4284</v>
      </c>
      <c r="L5628" s="7">
        <v>2389556713</v>
      </c>
      <c r="M5628" t="s">
        <v>458</v>
      </c>
    </row>
    <row r="5629" spans="1:13" x14ac:dyDescent="0.25">
      <c r="A5629" t="s">
        <v>754</v>
      </c>
      <c r="B5629" t="s">
        <v>487</v>
      </c>
      <c r="C5629" t="s">
        <v>207</v>
      </c>
      <c r="D5629" t="s">
        <v>209</v>
      </c>
      <c r="E5629" t="s">
        <v>270</v>
      </c>
      <c r="F5629" s="8" t="s">
        <v>76</v>
      </c>
      <c r="G5629" s="8" t="s">
        <v>406</v>
      </c>
      <c r="H5629" t="s">
        <v>77</v>
      </c>
      <c r="J5629">
        <v>11360</v>
      </c>
      <c r="L5629" s="7">
        <v>5701620841</v>
      </c>
      <c r="M5629" t="s">
        <v>458</v>
      </c>
    </row>
    <row r="5630" spans="1:13" x14ac:dyDescent="0.25">
      <c r="A5630" t="s">
        <v>755</v>
      </c>
      <c r="B5630" t="s">
        <v>487</v>
      </c>
      <c r="C5630" t="s">
        <v>207</v>
      </c>
      <c r="D5630" t="s">
        <v>210</v>
      </c>
      <c r="E5630" t="s">
        <v>270</v>
      </c>
      <c r="F5630" s="8" t="s">
        <v>76</v>
      </c>
      <c r="G5630" s="8" t="s">
        <v>406</v>
      </c>
      <c r="H5630" t="s">
        <v>77</v>
      </c>
      <c r="J5630">
        <v>175</v>
      </c>
      <c r="L5630" s="7">
        <v>326696832</v>
      </c>
      <c r="M5630" t="s">
        <v>458</v>
      </c>
    </row>
    <row r="5631" spans="1:13" x14ac:dyDescent="0.25">
      <c r="A5631" t="s">
        <v>756</v>
      </c>
      <c r="B5631" t="s">
        <v>487</v>
      </c>
      <c r="C5631" t="s">
        <v>207</v>
      </c>
      <c r="D5631" t="s">
        <v>211</v>
      </c>
      <c r="E5631" t="s">
        <v>269</v>
      </c>
      <c r="F5631" s="8" t="s">
        <v>76</v>
      </c>
      <c r="G5631" s="8" t="s">
        <v>406</v>
      </c>
      <c r="H5631" t="s">
        <v>77</v>
      </c>
      <c r="J5631">
        <v>97415</v>
      </c>
      <c r="L5631" s="7">
        <v>370042694916</v>
      </c>
      <c r="M5631" t="s">
        <v>458</v>
      </c>
    </row>
    <row r="5632" spans="1:13" x14ac:dyDescent="0.25">
      <c r="A5632" t="s">
        <v>757</v>
      </c>
      <c r="B5632" t="s">
        <v>487</v>
      </c>
      <c r="C5632" t="s">
        <v>207</v>
      </c>
      <c r="D5632" t="s">
        <v>385</v>
      </c>
      <c r="E5632" t="s">
        <v>270</v>
      </c>
      <c r="F5632" s="8" t="s">
        <v>76</v>
      </c>
      <c r="G5632" s="8" t="s">
        <v>406</v>
      </c>
      <c r="H5632" t="s">
        <v>77</v>
      </c>
      <c r="J5632">
        <v>684</v>
      </c>
      <c r="L5632" s="7">
        <v>777116048</v>
      </c>
      <c r="M5632" t="s">
        <v>458</v>
      </c>
    </row>
    <row r="5633" spans="1:13" x14ac:dyDescent="0.25">
      <c r="A5633" t="s">
        <v>659</v>
      </c>
      <c r="B5633" t="s">
        <v>468</v>
      </c>
      <c r="C5633" t="s">
        <v>0</v>
      </c>
      <c r="D5633" t="s">
        <v>200</v>
      </c>
      <c r="E5633" t="s">
        <v>270</v>
      </c>
      <c r="F5633" s="8" t="s">
        <v>78</v>
      </c>
      <c r="G5633" s="8" t="s">
        <v>405</v>
      </c>
      <c r="H5633" t="s">
        <v>79</v>
      </c>
      <c r="J5633">
        <v>715</v>
      </c>
      <c r="L5633" s="7">
        <v>50185283716</v>
      </c>
      <c r="M5633" t="s">
        <v>458</v>
      </c>
    </row>
    <row r="5634" spans="1:13" x14ac:dyDescent="0.25">
      <c r="A5634" t="s">
        <v>660</v>
      </c>
      <c r="B5634" t="s">
        <v>468</v>
      </c>
      <c r="C5634" t="s">
        <v>0</v>
      </c>
      <c r="D5634" t="s">
        <v>201</v>
      </c>
      <c r="E5634" t="s">
        <v>270</v>
      </c>
      <c r="F5634" s="8" t="s">
        <v>78</v>
      </c>
      <c r="G5634" s="8" t="s">
        <v>405</v>
      </c>
      <c r="H5634" t="s">
        <v>79</v>
      </c>
      <c r="J5634">
        <v>796</v>
      </c>
      <c r="L5634" s="7">
        <v>89599596613</v>
      </c>
      <c r="M5634" t="s">
        <v>458</v>
      </c>
    </row>
    <row r="5635" spans="1:13" x14ac:dyDescent="0.25">
      <c r="A5635" t="s">
        <v>661</v>
      </c>
      <c r="B5635" t="s">
        <v>468</v>
      </c>
      <c r="C5635" t="s">
        <v>0</v>
      </c>
      <c r="D5635" t="s">
        <v>202</v>
      </c>
      <c r="E5635" t="s">
        <v>270</v>
      </c>
      <c r="F5635" s="8" t="s">
        <v>78</v>
      </c>
      <c r="G5635" s="8" t="s">
        <v>405</v>
      </c>
      <c r="H5635" t="s">
        <v>79</v>
      </c>
      <c r="J5635">
        <v>636</v>
      </c>
      <c r="L5635" s="7">
        <v>44497385600</v>
      </c>
      <c r="M5635" t="s">
        <v>458</v>
      </c>
    </row>
    <row r="5636" spans="1:13" x14ac:dyDescent="0.25">
      <c r="A5636" t="s">
        <v>662</v>
      </c>
      <c r="B5636" t="s">
        <v>468</v>
      </c>
      <c r="C5636" t="s">
        <v>0</v>
      </c>
      <c r="D5636" t="s">
        <v>308</v>
      </c>
      <c r="E5636" t="s">
        <v>270</v>
      </c>
      <c r="F5636" s="8" t="s">
        <v>78</v>
      </c>
      <c r="G5636" s="8" t="s">
        <v>405</v>
      </c>
      <c r="H5636" t="s">
        <v>79</v>
      </c>
      <c r="J5636">
        <v>136</v>
      </c>
      <c r="L5636" s="7">
        <v>891110221</v>
      </c>
      <c r="M5636" t="s">
        <v>458</v>
      </c>
    </row>
    <row r="5637" spans="1:13" x14ac:dyDescent="0.25">
      <c r="A5637" t="s">
        <v>758</v>
      </c>
      <c r="B5637" t="s">
        <v>468</v>
      </c>
      <c r="C5637" t="s">
        <v>0</v>
      </c>
      <c r="D5637" t="s">
        <v>1</v>
      </c>
      <c r="E5637" t="s">
        <v>270</v>
      </c>
      <c r="F5637" s="8" t="s">
        <v>78</v>
      </c>
      <c r="G5637" s="8" t="s">
        <v>405</v>
      </c>
      <c r="H5637" t="s">
        <v>79</v>
      </c>
      <c r="J5637">
        <v>513</v>
      </c>
      <c r="L5637" s="7">
        <v>33596222776</v>
      </c>
      <c r="M5637" t="s">
        <v>458</v>
      </c>
    </row>
    <row r="5638" spans="1:13" x14ac:dyDescent="0.25">
      <c r="A5638" t="s">
        <v>663</v>
      </c>
      <c r="B5638" t="s">
        <v>468</v>
      </c>
      <c r="C5638" t="s">
        <v>0</v>
      </c>
      <c r="D5638" t="s">
        <v>198</v>
      </c>
      <c r="E5638" t="s">
        <v>270</v>
      </c>
      <c r="F5638" s="8" t="s">
        <v>78</v>
      </c>
      <c r="G5638" s="8" t="s">
        <v>405</v>
      </c>
      <c r="H5638" t="s">
        <v>79</v>
      </c>
      <c r="J5638">
        <v>20</v>
      </c>
      <c r="L5638" s="7">
        <v>1360016630</v>
      </c>
      <c r="M5638" t="s">
        <v>458</v>
      </c>
    </row>
    <row r="5639" spans="1:13" x14ac:dyDescent="0.25">
      <c r="A5639" t="s">
        <v>664</v>
      </c>
      <c r="B5639" t="s">
        <v>468</v>
      </c>
      <c r="C5639" t="s">
        <v>0</v>
      </c>
      <c r="D5639" t="s">
        <v>199</v>
      </c>
      <c r="E5639" t="s">
        <v>269</v>
      </c>
      <c r="F5639" s="8" t="s">
        <v>78</v>
      </c>
      <c r="G5639" s="8" t="s">
        <v>405</v>
      </c>
      <c r="H5639" t="s">
        <v>79</v>
      </c>
      <c r="J5639">
        <v>2687</v>
      </c>
      <c r="L5639" s="7">
        <v>195045422077</v>
      </c>
      <c r="M5639" t="s">
        <v>458</v>
      </c>
    </row>
    <row r="5640" spans="1:13" x14ac:dyDescent="0.25">
      <c r="A5640" t="s">
        <v>665</v>
      </c>
      <c r="B5640" t="s">
        <v>469</v>
      </c>
      <c r="C5640" t="s">
        <v>212</v>
      </c>
      <c r="D5640" t="s">
        <v>213</v>
      </c>
      <c r="E5640" t="s">
        <v>270</v>
      </c>
      <c r="F5640" s="8" t="s">
        <v>78</v>
      </c>
      <c r="G5640" s="8" t="s">
        <v>405</v>
      </c>
      <c r="H5640" t="s">
        <v>79</v>
      </c>
      <c r="J5640">
        <v>3</v>
      </c>
      <c r="K5640" s="151"/>
      <c r="L5640" s="7">
        <v>1209774000</v>
      </c>
      <c r="M5640" t="s">
        <v>458</v>
      </c>
    </row>
    <row r="5641" spans="1:13" x14ac:dyDescent="0.25">
      <c r="A5641" t="s">
        <v>666</v>
      </c>
      <c r="B5641" t="s">
        <v>469</v>
      </c>
      <c r="C5641" t="s">
        <v>212</v>
      </c>
      <c r="D5641" t="s">
        <v>214</v>
      </c>
      <c r="E5641" t="s">
        <v>270</v>
      </c>
      <c r="F5641" s="8" t="s">
        <v>78</v>
      </c>
      <c r="G5641" s="8" t="s">
        <v>405</v>
      </c>
      <c r="H5641" t="s">
        <v>79</v>
      </c>
      <c r="J5641">
        <v>100</v>
      </c>
      <c r="L5641" s="7">
        <v>10185099000</v>
      </c>
      <c r="M5641" t="s">
        <v>458</v>
      </c>
    </row>
    <row r="5642" spans="1:13" x14ac:dyDescent="0.25">
      <c r="A5642" t="s">
        <v>667</v>
      </c>
      <c r="B5642" t="s">
        <v>469</v>
      </c>
      <c r="C5642" t="s">
        <v>212</v>
      </c>
      <c r="D5642" t="s">
        <v>370</v>
      </c>
      <c r="E5642" t="s">
        <v>270</v>
      </c>
      <c r="F5642" s="8" t="s">
        <v>78</v>
      </c>
      <c r="G5642" s="8" t="s">
        <v>405</v>
      </c>
      <c r="H5642" t="s">
        <v>79</v>
      </c>
      <c r="J5642">
        <v>11</v>
      </c>
      <c r="L5642" s="7">
        <v>7250762000</v>
      </c>
      <c r="M5642" t="s">
        <v>458</v>
      </c>
    </row>
    <row r="5643" spans="1:13" x14ac:dyDescent="0.25">
      <c r="A5643" t="s">
        <v>668</v>
      </c>
      <c r="B5643" t="s">
        <v>469</v>
      </c>
      <c r="C5643" t="s">
        <v>212</v>
      </c>
      <c r="D5643" t="s">
        <v>365</v>
      </c>
      <c r="E5643" t="s">
        <v>270</v>
      </c>
      <c r="F5643" s="8" t="s">
        <v>78</v>
      </c>
      <c r="G5643" s="8" t="s">
        <v>405</v>
      </c>
      <c r="H5643" t="s">
        <v>79</v>
      </c>
      <c r="J5643">
        <v>37</v>
      </c>
      <c r="L5643" s="7">
        <v>22153880000</v>
      </c>
      <c r="M5643" t="s">
        <v>458</v>
      </c>
    </row>
    <row r="5644" spans="1:13" x14ac:dyDescent="0.25">
      <c r="A5644" t="s">
        <v>669</v>
      </c>
      <c r="B5644" t="s">
        <v>469</v>
      </c>
      <c r="C5644" t="s">
        <v>212</v>
      </c>
      <c r="D5644" t="s">
        <v>364</v>
      </c>
      <c r="E5644" t="s">
        <v>270</v>
      </c>
      <c r="F5644" s="8" t="s">
        <v>78</v>
      </c>
      <c r="G5644" s="8" t="s">
        <v>405</v>
      </c>
      <c r="H5644" t="s">
        <v>79</v>
      </c>
      <c r="J5644">
        <v>54</v>
      </c>
      <c r="L5644" s="7">
        <v>31842258000</v>
      </c>
      <c r="M5644" t="s">
        <v>458</v>
      </c>
    </row>
    <row r="5645" spans="1:13" x14ac:dyDescent="0.25">
      <c r="A5645" t="s">
        <v>670</v>
      </c>
      <c r="B5645" t="s">
        <v>469</v>
      </c>
      <c r="C5645" t="s">
        <v>212</v>
      </c>
      <c r="D5645" t="s">
        <v>573</v>
      </c>
      <c r="E5645" t="s">
        <v>270</v>
      </c>
      <c r="F5645" s="8" t="s">
        <v>78</v>
      </c>
      <c r="G5645" s="8" t="s">
        <v>405</v>
      </c>
      <c r="H5645" t="s">
        <v>79</v>
      </c>
      <c r="J5645">
        <v>113</v>
      </c>
      <c r="L5645" s="7">
        <v>16763779000</v>
      </c>
      <c r="M5645" t="s">
        <v>458</v>
      </c>
    </row>
    <row r="5646" spans="1:13" x14ac:dyDescent="0.25">
      <c r="A5646" t="s">
        <v>671</v>
      </c>
      <c r="B5646" t="s">
        <v>469</v>
      </c>
      <c r="C5646" t="s">
        <v>212</v>
      </c>
      <c r="D5646" t="s">
        <v>362</v>
      </c>
      <c r="E5646" t="s">
        <v>270</v>
      </c>
      <c r="F5646" s="8" t="s">
        <v>78</v>
      </c>
      <c r="G5646" s="8" t="s">
        <v>405</v>
      </c>
      <c r="H5646" t="s">
        <v>79</v>
      </c>
      <c r="J5646">
        <v>465</v>
      </c>
      <c r="L5646" s="7">
        <v>58491556000</v>
      </c>
      <c r="M5646" t="s">
        <v>458</v>
      </c>
    </row>
    <row r="5647" spans="1:13" x14ac:dyDescent="0.25">
      <c r="A5647" t="s">
        <v>672</v>
      </c>
      <c r="B5647" t="s">
        <v>470</v>
      </c>
      <c r="C5647" t="s">
        <v>292</v>
      </c>
      <c r="D5647" t="s">
        <v>307</v>
      </c>
      <c r="E5647" t="s">
        <v>270</v>
      </c>
      <c r="F5647" s="8" t="s">
        <v>78</v>
      </c>
      <c r="G5647" s="8" t="s">
        <v>405</v>
      </c>
      <c r="H5647" t="s">
        <v>79</v>
      </c>
      <c r="J5647">
        <v>294</v>
      </c>
      <c r="L5647" s="7">
        <v>9764336905</v>
      </c>
      <c r="M5647" t="s">
        <v>458</v>
      </c>
    </row>
    <row r="5648" spans="1:13" x14ac:dyDescent="0.25">
      <c r="A5648" t="s">
        <v>673</v>
      </c>
      <c r="B5648" t="s">
        <v>470</v>
      </c>
      <c r="C5648" t="s">
        <v>292</v>
      </c>
      <c r="D5648" t="s">
        <v>206</v>
      </c>
      <c r="E5648" t="s">
        <v>270</v>
      </c>
      <c r="F5648" s="8" t="s">
        <v>78</v>
      </c>
      <c r="G5648" s="8" t="s">
        <v>405</v>
      </c>
      <c r="H5648" t="s">
        <v>79</v>
      </c>
      <c r="J5648">
        <v>216</v>
      </c>
      <c r="L5648" s="7">
        <v>5411649516</v>
      </c>
      <c r="M5648" t="s">
        <v>458</v>
      </c>
    </row>
    <row r="5649" spans="1:13" x14ac:dyDescent="0.25">
      <c r="A5649" t="s">
        <v>674</v>
      </c>
      <c r="B5649" t="s">
        <v>470</v>
      </c>
      <c r="C5649" t="s">
        <v>292</v>
      </c>
      <c r="D5649" t="s">
        <v>203</v>
      </c>
      <c r="E5649" t="s">
        <v>269</v>
      </c>
      <c r="F5649" t="s">
        <v>78</v>
      </c>
      <c r="G5649" s="8" t="s">
        <v>405</v>
      </c>
      <c r="H5649" t="s">
        <v>79</v>
      </c>
      <c r="J5649">
        <v>17750</v>
      </c>
      <c r="L5649" s="7">
        <v>599483569520</v>
      </c>
      <c r="M5649" t="s">
        <v>458</v>
      </c>
    </row>
    <row r="5650" spans="1:13" x14ac:dyDescent="0.25">
      <c r="A5650" t="s">
        <v>675</v>
      </c>
      <c r="B5650" t="s">
        <v>470</v>
      </c>
      <c r="C5650" t="s">
        <v>292</v>
      </c>
      <c r="D5650" t="s">
        <v>306</v>
      </c>
      <c r="E5650" t="s">
        <v>270</v>
      </c>
      <c r="F5650" t="s">
        <v>78</v>
      </c>
      <c r="G5650" s="8" t="s">
        <v>405</v>
      </c>
      <c r="H5650" t="s">
        <v>79</v>
      </c>
      <c r="J5650">
        <v>224</v>
      </c>
      <c r="L5650" s="7">
        <v>9122399685</v>
      </c>
      <c r="M5650" t="s">
        <v>458</v>
      </c>
    </row>
    <row r="5651" spans="1:13" x14ac:dyDescent="0.25">
      <c r="A5651" t="s">
        <v>676</v>
      </c>
      <c r="B5651" t="s">
        <v>331</v>
      </c>
      <c r="C5651" t="s">
        <v>215</v>
      </c>
      <c r="D5651" t="s">
        <v>251</v>
      </c>
      <c r="E5651" t="s">
        <v>269</v>
      </c>
      <c r="F5651" t="s">
        <v>78</v>
      </c>
      <c r="G5651" s="8" t="s">
        <v>405</v>
      </c>
      <c r="H5651" t="s">
        <v>79</v>
      </c>
      <c r="J5651">
        <v>7560</v>
      </c>
      <c r="L5651" s="7">
        <v>310261377494</v>
      </c>
      <c r="M5651" t="s">
        <v>458</v>
      </c>
    </row>
    <row r="5652" spans="1:13" x14ac:dyDescent="0.25">
      <c r="A5652" t="s">
        <v>677</v>
      </c>
      <c r="B5652" t="s">
        <v>331</v>
      </c>
      <c r="C5652" t="s">
        <v>215</v>
      </c>
      <c r="D5652" t="s">
        <v>216</v>
      </c>
      <c r="E5652" t="s">
        <v>269</v>
      </c>
      <c r="F5652" t="s">
        <v>78</v>
      </c>
      <c r="G5652" s="8" t="s">
        <v>405</v>
      </c>
      <c r="H5652" t="s">
        <v>79</v>
      </c>
      <c r="J5652">
        <v>2015</v>
      </c>
      <c r="L5652" s="7">
        <v>15226914126</v>
      </c>
      <c r="M5652" t="s">
        <v>458</v>
      </c>
    </row>
    <row r="5653" spans="1:13" x14ac:dyDescent="0.25">
      <c r="A5653" t="s">
        <v>678</v>
      </c>
      <c r="B5653" t="s">
        <v>331</v>
      </c>
      <c r="C5653" t="s">
        <v>215</v>
      </c>
      <c r="D5653" t="s">
        <v>217</v>
      </c>
      <c r="E5653" t="s">
        <v>269</v>
      </c>
      <c r="F5653" t="s">
        <v>78</v>
      </c>
      <c r="G5653" s="8" t="s">
        <v>405</v>
      </c>
      <c r="H5653" t="s">
        <v>79</v>
      </c>
      <c r="J5653">
        <v>1845</v>
      </c>
      <c r="L5653" s="7">
        <v>67671087956</v>
      </c>
      <c r="M5653" t="s">
        <v>458</v>
      </c>
    </row>
    <row r="5654" spans="1:13" x14ac:dyDescent="0.25">
      <c r="A5654" t="s">
        <v>679</v>
      </c>
      <c r="B5654" t="s">
        <v>333</v>
      </c>
      <c r="C5654" t="s">
        <v>533</v>
      </c>
      <c r="D5654" t="s">
        <v>203</v>
      </c>
      <c r="E5654" t="s">
        <v>269</v>
      </c>
      <c r="F5654" t="s">
        <v>78</v>
      </c>
      <c r="G5654" s="8" t="s">
        <v>405</v>
      </c>
      <c r="H5654" t="s">
        <v>79</v>
      </c>
      <c r="J5654">
        <v>228</v>
      </c>
      <c r="L5654" s="7">
        <v>60695593000</v>
      </c>
      <c r="M5654" t="s">
        <v>458</v>
      </c>
    </row>
    <row r="5655" spans="1:13" x14ac:dyDescent="0.25">
      <c r="A5655" t="s">
        <v>680</v>
      </c>
      <c r="B5655" t="s">
        <v>471</v>
      </c>
      <c r="C5655" t="s">
        <v>219</v>
      </c>
      <c r="D5655" t="s">
        <v>203</v>
      </c>
      <c r="E5655" t="s">
        <v>269</v>
      </c>
      <c r="F5655" t="s">
        <v>78</v>
      </c>
      <c r="G5655" s="8" t="s">
        <v>405</v>
      </c>
      <c r="H5655" t="s">
        <v>79</v>
      </c>
      <c r="J5655">
        <v>12466</v>
      </c>
      <c r="L5655" s="7">
        <v>278736778404</v>
      </c>
      <c r="M5655" t="s">
        <v>458</v>
      </c>
    </row>
    <row r="5656" spans="1:13" x14ac:dyDescent="0.25">
      <c r="A5656" t="s">
        <v>681</v>
      </c>
      <c r="B5656" t="s">
        <v>471</v>
      </c>
      <c r="C5656" t="s">
        <v>219</v>
      </c>
      <c r="D5656" t="s">
        <v>457</v>
      </c>
      <c r="E5656" t="s">
        <v>270</v>
      </c>
      <c r="F5656" t="s">
        <v>78</v>
      </c>
      <c r="G5656" s="8" t="s">
        <v>405</v>
      </c>
      <c r="H5656" t="s">
        <v>79</v>
      </c>
      <c r="J5656">
        <v>10</v>
      </c>
      <c r="L5656" s="7">
        <v>150706287</v>
      </c>
      <c r="M5656" t="s">
        <v>458</v>
      </c>
    </row>
    <row r="5657" spans="1:13" x14ac:dyDescent="0.25">
      <c r="A5657" t="s">
        <v>682</v>
      </c>
      <c r="B5657" t="s">
        <v>471</v>
      </c>
      <c r="C5657" t="s">
        <v>219</v>
      </c>
      <c r="D5657" t="s">
        <v>381</v>
      </c>
      <c r="E5657" t="s">
        <v>270</v>
      </c>
      <c r="F5657" t="s">
        <v>78</v>
      </c>
      <c r="G5657" s="8" t="s">
        <v>405</v>
      </c>
      <c r="H5657" t="s">
        <v>79</v>
      </c>
      <c r="J5657">
        <v>53</v>
      </c>
      <c r="L5657" s="7">
        <v>1331924172</v>
      </c>
      <c r="M5657" t="s">
        <v>458</v>
      </c>
    </row>
    <row r="5658" spans="1:13" x14ac:dyDescent="0.25">
      <c r="A5658" t="s">
        <v>683</v>
      </c>
      <c r="B5658" t="s">
        <v>472</v>
      </c>
      <c r="C5658" t="s">
        <v>220</v>
      </c>
      <c r="D5658" t="s">
        <v>221</v>
      </c>
      <c r="E5658" t="s">
        <v>270</v>
      </c>
      <c r="F5658" t="s">
        <v>78</v>
      </c>
      <c r="G5658" s="8" t="s">
        <v>405</v>
      </c>
      <c r="H5658" t="s">
        <v>79</v>
      </c>
      <c r="J5658">
        <v>1175</v>
      </c>
      <c r="L5658" s="7">
        <v>210379447000</v>
      </c>
      <c r="M5658" t="s">
        <v>458</v>
      </c>
    </row>
    <row r="5659" spans="1:13" x14ac:dyDescent="0.25">
      <c r="A5659" t="s">
        <v>684</v>
      </c>
      <c r="B5659" t="s">
        <v>472</v>
      </c>
      <c r="C5659" t="s">
        <v>220</v>
      </c>
      <c r="D5659" t="s">
        <v>222</v>
      </c>
      <c r="E5659" t="s">
        <v>270</v>
      </c>
      <c r="F5659" t="s">
        <v>78</v>
      </c>
      <c r="G5659" s="8" t="s">
        <v>405</v>
      </c>
      <c r="H5659" t="s">
        <v>79</v>
      </c>
      <c r="J5659">
        <v>220</v>
      </c>
      <c r="L5659" s="7">
        <v>35195197000</v>
      </c>
      <c r="M5659" t="s">
        <v>458</v>
      </c>
    </row>
    <row r="5660" spans="1:13" x14ac:dyDescent="0.25">
      <c r="A5660" t="s">
        <v>685</v>
      </c>
      <c r="B5660" t="s">
        <v>472</v>
      </c>
      <c r="C5660" t="s">
        <v>220</v>
      </c>
      <c r="D5660" t="s">
        <v>223</v>
      </c>
      <c r="E5660" t="s">
        <v>270</v>
      </c>
      <c r="F5660" t="s">
        <v>78</v>
      </c>
      <c r="G5660" s="8" t="s">
        <v>405</v>
      </c>
      <c r="H5660" t="s">
        <v>79</v>
      </c>
      <c r="J5660">
        <v>1082</v>
      </c>
      <c r="L5660" s="7">
        <v>54187851000</v>
      </c>
      <c r="M5660" t="s">
        <v>458</v>
      </c>
    </row>
    <row r="5661" spans="1:13" x14ac:dyDescent="0.25">
      <c r="A5661" t="s">
        <v>686</v>
      </c>
      <c r="B5661" t="s">
        <v>472</v>
      </c>
      <c r="C5661" t="s">
        <v>220</v>
      </c>
      <c r="D5661" t="s">
        <v>224</v>
      </c>
      <c r="E5661" t="s">
        <v>270</v>
      </c>
      <c r="F5661" t="s">
        <v>78</v>
      </c>
      <c r="G5661" s="8" t="s">
        <v>405</v>
      </c>
      <c r="H5661" t="s">
        <v>79</v>
      </c>
      <c r="J5661">
        <v>4</v>
      </c>
      <c r="L5661" s="7">
        <v>3835522000</v>
      </c>
      <c r="M5661" t="s">
        <v>458</v>
      </c>
    </row>
    <row r="5662" spans="1:13" x14ac:dyDescent="0.25">
      <c r="A5662" t="s">
        <v>687</v>
      </c>
      <c r="B5662" t="s">
        <v>472</v>
      </c>
      <c r="C5662" t="s">
        <v>220</v>
      </c>
      <c r="D5662" t="s">
        <v>305</v>
      </c>
      <c r="E5662" t="s">
        <v>270</v>
      </c>
      <c r="F5662" t="s">
        <v>78</v>
      </c>
      <c r="G5662" s="8" t="s">
        <v>405</v>
      </c>
      <c r="H5662" t="s">
        <v>79</v>
      </c>
      <c r="J5662">
        <v>0</v>
      </c>
      <c r="L5662" s="7">
        <v>0</v>
      </c>
      <c r="M5662" t="s">
        <v>458</v>
      </c>
    </row>
    <row r="5663" spans="1:13" x14ac:dyDescent="0.25">
      <c r="A5663" t="s">
        <v>688</v>
      </c>
      <c r="B5663" t="s">
        <v>472</v>
      </c>
      <c r="C5663" t="s">
        <v>220</v>
      </c>
      <c r="D5663" t="s">
        <v>203</v>
      </c>
      <c r="E5663" t="s">
        <v>269</v>
      </c>
      <c r="F5663" t="s">
        <v>78</v>
      </c>
      <c r="G5663" s="8" t="s">
        <v>405</v>
      </c>
      <c r="H5663" t="s">
        <v>79</v>
      </c>
      <c r="J5663">
        <v>3041</v>
      </c>
      <c r="L5663" s="7">
        <v>150910896000</v>
      </c>
      <c r="M5663" t="s">
        <v>458</v>
      </c>
    </row>
    <row r="5664" spans="1:13" x14ac:dyDescent="0.25">
      <c r="A5664" t="s">
        <v>689</v>
      </c>
      <c r="B5664" t="s">
        <v>473</v>
      </c>
      <c r="C5664" t="s">
        <v>225</v>
      </c>
      <c r="D5664" t="s">
        <v>366</v>
      </c>
      <c r="E5664" t="s">
        <v>270</v>
      </c>
      <c r="F5664" t="s">
        <v>78</v>
      </c>
      <c r="G5664" s="8" t="s">
        <v>405</v>
      </c>
      <c r="H5664" t="s">
        <v>79</v>
      </c>
      <c r="J5664">
        <v>106</v>
      </c>
      <c r="L5664" s="7">
        <v>3439632410</v>
      </c>
      <c r="M5664" t="s">
        <v>458</v>
      </c>
    </row>
    <row r="5665" spans="1:13" x14ac:dyDescent="0.25">
      <c r="A5665" t="s">
        <v>690</v>
      </c>
      <c r="B5665" t="s">
        <v>473</v>
      </c>
      <c r="C5665" t="s">
        <v>225</v>
      </c>
      <c r="D5665" t="s">
        <v>367</v>
      </c>
      <c r="E5665" t="s">
        <v>270</v>
      </c>
      <c r="F5665" t="s">
        <v>78</v>
      </c>
      <c r="G5665" s="8" t="s">
        <v>405</v>
      </c>
      <c r="H5665" t="s">
        <v>79</v>
      </c>
      <c r="J5665">
        <v>157</v>
      </c>
      <c r="L5665" s="7">
        <v>3601903742</v>
      </c>
      <c r="M5665" t="s">
        <v>458</v>
      </c>
    </row>
    <row r="5666" spans="1:13" x14ac:dyDescent="0.25">
      <c r="A5666" t="s">
        <v>691</v>
      </c>
      <c r="B5666" t="s">
        <v>473</v>
      </c>
      <c r="C5666" t="s">
        <v>225</v>
      </c>
      <c r="D5666" t="s">
        <v>373</v>
      </c>
      <c r="E5666" t="s">
        <v>270</v>
      </c>
      <c r="F5666" t="s">
        <v>78</v>
      </c>
      <c r="G5666" s="8" t="s">
        <v>405</v>
      </c>
      <c r="H5666" t="s">
        <v>79</v>
      </c>
      <c r="J5666">
        <v>103</v>
      </c>
      <c r="L5666" s="7">
        <v>2032897322</v>
      </c>
      <c r="M5666" t="s">
        <v>458</v>
      </c>
    </row>
    <row r="5667" spans="1:13" x14ac:dyDescent="0.25">
      <c r="A5667" t="s">
        <v>692</v>
      </c>
      <c r="B5667" t="s">
        <v>473</v>
      </c>
      <c r="C5667" t="s">
        <v>225</v>
      </c>
      <c r="D5667" t="s">
        <v>203</v>
      </c>
      <c r="E5667" t="s">
        <v>269</v>
      </c>
      <c r="F5667" t="s">
        <v>78</v>
      </c>
      <c r="G5667" s="8" t="s">
        <v>405</v>
      </c>
      <c r="H5667" t="s">
        <v>79</v>
      </c>
      <c r="J5667">
        <v>28780</v>
      </c>
      <c r="L5667" s="7">
        <v>983182712065</v>
      </c>
      <c r="M5667" t="s">
        <v>458</v>
      </c>
    </row>
    <row r="5668" spans="1:13" x14ac:dyDescent="0.25">
      <c r="A5668" t="s">
        <v>693</v>
      </c>
      <c r="B5668" t="s">
        <v>474</v>
      </c>
      <c r="C5668" t="s">
        <v>226</v>
      </c>
      <c r="D5668" t="s">
        <v>227</v>
      </c>
      <c r="E5668" t="s">
        <v>270</v>
      </c>
      <c r="F5668" t="s">
        <v>78</v>
      </c>
      <c r="G5668" s="8" t="s">
        <v>405</v>
      </c>
      <c r="H5668" t="s">
        <v>79</v>
      </c>
      <c r="J5668">
        <v>5</v>
      </c>
      <c r="K5668" s="150"/>
      <c r="L5668" s="7">
        <v>1565286544</v>
      </c>
      <c r="M5668" t="s">
        <v>458</v>
      </c>
    </row>
    <row r="5669" spans="1:13" x14ac:dyDescent="0.25">
      <c r="A5669" t="s">
        <v>694</v>
      </c>
      <c r="B5669" t="s">
        <v>474</v>
      </c>
      <c r="C5669" t="s">
        <v>226</v>
      </c>
      <c r="D5669" t="s">
        <v>301</v>
      </c>
      <c r="E5669" t="s">
        <v>270</v>
      </c>
      <c r="F5669" t="s">
        <v>78</v>
      </c>
      <c r="G5669" s="8" t="s">
        <v>405</v>
      </c>
      <c r="H5669" t="s">
        <v>79</v>
      </c>
      <c r="J5669">
        <v>6</v>
      </c>
      <c r="L5669" s="7">
        <v>4154359457</v>
      </c>
      <c r="M5669" t="s">
        <v>458</v>
      </c>
    </row>
    <row r="5670" spans="1:13" x14ac:dyDescent="0.25">
      <c r="A5670" t="s">
        <v>695</v>
      </c>
      <c r="B5670" t="s">
        <v>474</v>
      </c>
      <c r="C5670" t="s">
        <v>226</v>
      </c>
      <c r="D5670" t="s">
        <v>229</v>
      </c>
      <c r="E5670" t="s">
        <v>270</v>
      </c>
      <c r="F5670" t="s">
        <v>78</v>
      </c>
      <c r="G5670" s="8" t="s">
        <v>405</v>
      </c>
      <c r="H5670" t="s">
        <v>79</v>
      </c>
      <c r="J5670">
        <v>39</v>
      </c>
      <c r="L5670" s="7">
        <v>4178737190</v>
      </c>
      <c r="M5670" t="s">
        <v>458</v>
      </c>
    </row>
    <row r="5671" spans="1:13" x14ac:dyDescent="0.25">
      <c r="A5671" t="s">
        <v>696</v>
      </c>
      <c r="B5671" t="s">
        <v>474</v>
      </c>
      <c r="C5671" t="s">
        <v>226</v>
      </c>
      <c r="D5671" t="s">
        <v>230</v>
      </c>
      <c r="E5671" t="s">
        <v>270</v>
      </c>
      <c r="F5671" t="s">
        <v>78</v>
      </c>
      <c r="G5671" s="8" t="s">
        <v>405</v>
      </c>
      <c r="H5671" t="s">
        <v>79</v>
      </c>
      <c r="J5671">
        <v>389</v>
      </c>
      <c r="L5671" s="7">
        <v>46078829939</v>
      </c>
      <c r="M5671" t="s">
        <v>458</v>
      </c>
    </row>
    <row r="5672" spans="1:13" x14ac:dyDescent="0.25">
      <c r="A5672" t="s">
        <v>697</v>
      </c>
      <c r="B5672" t="s">
        <v>474</v>
      </c>
      <c r="C5672" t="s">
        <v>226</v>
      </c>
      <c r="D5672" t="s">
        <v>231</v>
      </c>
      <c r="E5672" t="s">
        <v>270</v>
      </c>
      <c r="F5672" t="s">
        <v>78</v>
      </c>
      <c r="G5672" s="8" t="s">
        <v>405</v>
      </c>
      <c r="H5672" t="s">
        <v>79</v>
      </c>
      <c r="J5672">
        <v>7</v>
      </c>
      <c r="L5672" s="7">
        <v>733170416</v>
      </c>
      <c r="M5672" t="s">
        <v>458</v>
      </c>
    </row>
    <row r="5673" spans="1:13" x14ac:dyDescent="0.25">
      <c r="A5673" t="s">
        <v>698</v>
      </c>
      <c r="B5673" t="s">
        <v>474</v>
      </c>
      <c r="C5673" t="s">
        <v>226</v>
      </c>
      <c r="D5673" t="s">
        <v>232</v>
      </c>
      <c r="E5673" t="s">
        <v>270</v>
      </c>
      <c r="F5673" t="s">
        <v>78</v>
      </c>
      <c r="G5673" s="8" t="s">
        <v>405</v>
      </c>
      <c r="H5673" t="s">
        <v>79</v>
      </c>
      <c r="J5673">
        <v>73</v>
      </c>
      <c r="L5673" s="7">
        <v>4596812359</v>
      </c>
      <c r="M5673" t="s">
        <v>458</v>
      </c>
    </row>
    <row r="5674" spans="1:13" x14ac:dyDescent="0.25">
      <c r="A5674" t="s">
        <v>699</v>
      </c>
      <c r="B5674" t="s">
        <v>474</v>
      </c>
      <c r="C5674" t="s">
        <v>226</v>
      </c>
      <c r="D5674" t="s">
        <v>233</v>
      </c>
      <c r="E5674" t="s">
        <v>270</v>
      </c>
      <c r="F5674" t="s">
        <v>78</v>
      </c>
      <c r="G5674" s="8" t="s">
        <v>405</v>
      </c>
      <c r="H5674" t="s">
        <v>79</v>
      </c>
      <c r="J5674">
        <v>35</v>
      </c>
      <c r="L5674" s="7">
        <v>6739103718</v>
      </c>
      <c r="M5674" t="s">
        <v>458</v>
      </c>
    </row>
    <row r="5675" spans="1:13" x14ac:dyDescent="0.25">
      <c r="A5675" t="s">
        <v>700</v>
      </c>
      <c r="B5675" t="s">
        <v>474</v>
      </c>
      <c r="C5675" t="s">
        <v>226</v>
      </c>
      <c r="D5675" t="s">
        <v>234</v>
      </c>
      <c r="E5675" t="s">
        <v>270</v>
      </c>
      <c r="F5675" t="s">
        <v>78</v>
      </c>
      <c r="G5675" s="8" t="s">
        <v>405</v>
      </c>
      <c r="H5675" t="s">
        <v>79</v>
      </c>
      <c r="J5675">
        <v>19</v>
      </c>
      <c r="L5675" s="7">
        <v>8239367205</v>
      </c>
      <c r="M5675" t="s">
        <v>458</v>
      </c>
    </row>
    <row r="5676" spans="1:13" x14ac:dyDescent="0.25">
      <c r="A5676" t="s">
        <v>701</v>
      </c>
      <c r="B5676" t="s">
        <v>474</v>
      </c>
      <c r="C5676" t="s">
        <v>226</v>
      </c>
      <c r="D5676" t="s">
        <v>235</v>
      </c>
      <c r="E5676" t="s">
        <v>270</v>
      </c>
      <c r="F5676" t="s">
        <v>78</v>
      </c>
      <c r="G5676" s="8" t="s">
        <v>405</v>
      </c>
      <c r="H5676" t="s">
        <v>79</v>
      </c>
      <c r="J5676">
        <v>5</v>
      </c>
      <c r="L5676" s="7">
        <v>7955312120</v>
      </c>
      <c r="M5676" t="s">
        <v>458</v>
      </c>
    </row>
    <row r="5677" spans="1:13" x14ac:dyDescent="0.25">
      <c r="A5677" t="s">
        <v>702</v>
      </c>
      <c r="B5677" t="s">
        <v>474</v>
      </c>
      <c r="C5677" t="s">
        <v>226</v>
      </c>
      <c r="D5677" t="s">
        <v>570</v>
      </c>
      <c r="E5677" t="s">
        <v>270</v>
      </c>
      <c r="F5677" t="s">
        <v>78</v>
      </c>
      <c r="G5677" s="8" t="s">
        <v>405</v>
      </c>
      <c r="H5677" t="s">
        <v>79</v>
      </c>
      <c r="J5677">
        <v>0</v>
      </c>
      <c r="L5677" s="7">
        <v>186808058</v>
      </c>
      <c r="M5677" t="s">
        <v>458</v>
      </c>
    </row>
    <row r="5678" spans="1:13" x14ac:dyDescent="0.25">
      <c r="A5678" t="s">
        <v>703</v>
      </c>
      <c r="B5678" t="s">
        <v>475</v>
      </c>
      <c r="C5678" t="s">
        <v>236</v>
      </c>
      <c r="D5678" t="s">
        <v>628</v>
      </c>
      <c r="E5678" t="s">
        <v>270</v>
      </c>
      <c r="F5678" t="s">
        <v>78</v>
      </c>
      <c r="G5678" s="8" t="s">
        <v>405</v>
      </c>
      <c r="H5678" t="s">
        <v>79</v>
      </c>
      <c r="J5678">
        <v>115</v>
      </c>
      <c r="L5678" s="7">
        <v>33391986272</v>
      </c>
      <c r="M5678" t="s">
        <v>458</v>
      </c>
    </row>
    <row r="5679" spans="1:13" x14ac:dyDescent="0.25">
      <c r="A5679" t="s">
        <v>704</v>
      </c>
      <c r="B5679" t="s">
        <v>475</v>
      </c>
      <c r="C5679" t="s">
        <v>236</v>
      </c>
      <c r="D5679" t="s">
        <v>629</v>
      </c>
      <c r="E5679" t="s">
        <v>270</v>
      </c>
      <c r="F5679" s="8" t="s">
        <v>78</v>
      </c>
      <c r="G5679" s="8" t="s">
        <v>405</v>
      </c>
      <c r="H5679" t="s">
        <v>79</v>
      </c>
      <c r="J5679">
        <v>390</v>
      </c>
      <c r="L5679" s="7">
        <v>28433897982</v>
      </c>
      <c r="M5679" t="s">
        <v>458</v>
      </c>
    </row>
    <row r="5680" spans="1:13" x14ac:dyDescent="0.25">
      <c r="A5680" t="s">
        <v>705</v>
      </c>
      <c r="B5680" t="s">
        <v>475</v>
      </c>
      <c r="C5680" t="s">
        <v>236</v>
      </c>
      <c r="D5680" t="s">
        <v>630</v>
      </c>
      <c r="E5680" t="s">
        <v>270</v>
      </c>
      <c r="F5680" s="8" t="s">
        <v>78</v>
      </c>
      <c r="G5680" s="8" t="s">
        <v>405</v>
      </c>
      <c r="H5680" t="s">
        <v>79</v>
      </c>
      <c r="J5680">
        <v>123</v>
      </c>
      <c r="L5680" s="7">
        <v>41655996484</v>
      </c>
      <c r="M5680" t="s">
        <v>458</v>
      </c>
    </row>
    <row r="5681" spans="1:13" x14ac:dyDescent="0.25">
      <c r="A5681" t="s">
        <v>706</v>
      </c>
      <c r="B5681" t="s">
        <v>475</v>
      </c>
      <c r="C5681" t="s">
        <v>236</v>
      </c>
      <c r="D5681" t="s">
        <v>631</v>
      </c>
      <c r="E5681" t="s">
        <v>270</v>
      </c>
      <c r="F5681" s="8" t="s">
        <v>78</v>
      </c>
      <c r="G5681" s="8" t="s">
        <v>405</v>
      </c>
      <c r="H5681" t="s">
        <v>79</v>
      </c>
      <c r="J5681">
        <v>712</v>
      </c>
      <c r="L5681" s="7">
        <v>17683096128</v>
      </c>
      <c r="M5681" t="s">
        <v>458</v>
      </c>
    </row>
    <row r="5682" spans="1:13" x14ac:dyDescent="0.25">
      <c r="A5682" t="s">
        <v>707</v>
      </c>
      <c r="B5682" t="s">
        <v>475</v>
      </c>
      <c r="C5682" t="s">
        <v>236</v>
      </c>
      <c r="D5682" t="s">
        <v>632</v>
      </c>
      <c r="E5682" t="s">
        <v>269</v>
      </c>
      <c r="F5682" s="8" t="s">
        <v>78</v>
      </c>
      <c r="G5682" s="8" t="s">
        <v>405</v>
      </c>
      <c r="H5682" t="s">
        <v>79</v>
      </c>
      <c r="J5682">
        <v>700</v>
      </c>
      <c r="L5682" s="7">
        <v>38791266538</v>
      </c>
      <c r="M5682" t="s">
        <v>458</v>
      </c>
    </row>
    <row r="5683" spans="1:13" x14ac:dyDescent="0.25">
      <c r="A5683" t="s">
        <v>708</v>
      </c>
      <c r="B5683" t="s">
        <v>476</v>
      </c>
      <c r="C5683" t="s">
        <v>237</v>
      </c>
      <c r="D5683" t="s">
        <v>242</v>
      </c>
      <c r="E5683" t="s">
        <v>270</v>
      </c>
      <c r="F5683" s="8" t="s">
        <v>78</v>
      </c>
      <c r="G5683" s="8" t="s">
        <v>405</v>
      </c>
      <c r="H5683" t="s">
        <v>79</v>
      </c>
      <c r="J5683">
        <v>1</v>
      </c>
      <c r="L5683" s="7">
        <v>77422761</v>
      </c>
      <c r="M5683" t="s">
        <v>458</v>
      </c>
    </row>
    <row r="5684" spans="1:13" x14ac:dyDescent="0.25">
      <c r="A5684" t="s">
        <v>709</v>
      </c>
      <c r="B5684" t="s">
        <v>476</v>
      </c>
      <c r="C5684" t="s">
        <v>237</v>
      </c>
      <c r="D5684" t="s">
        <v>228</v>
      </c>
      <c r="E5684" t="s">
        <v>270</v>
      </c>
      <c r="F5684" t="s">
        <v>78</v>
      </c>
      <c r="G5684" s="8" t="s">
        <v>405</v>
      </c>
      <c r="H5684" t="s">
        <v>79</v>
      </c>
      <c r="J5684">
        <v>185</v>
      </c>
      <c r="K5684" s="150"/>
      <c r="L5684" s="7">
        <v>2672173342</v>
      </c>
      <c r="M5684" t="s">
        <v>458</v>
      </c>
    </row>
    <row r="5685" spans="1:13" x14ac:dyDescent="0.25">
      <c r="A5685" t="s">
        <v>710</v>
      </c>
      <c r="B5685" t="s">
        <v>476</v>
      </c>
      <c r="C5685" t="s">
        <v>237</v>
      </c>
      <c r="D5685" t="s">
        <v>464</v>
      </c>
      <c r="E5685" t="s">
        <v>270</v>
      </c>
      <c r="F5685" t="s">
        <v>78</v>
      </c>
      <c r="G5685" s="8" t="s">
        <v>405</v>
      </c>
      <c r="H5685" t="s">
        <v>79</v>
      </c>
      <c r="J5685">
        <v>0</v>
      </c>
      <c r="L5685" s="7">
        <v>1120256617</v>
      </c>
      <c r="M5685" t="s">
        <v>458</v>
      </c>
    </row>
    <row r="5686" spans="1:13" x14ac:dyDescent="0.25">
      <c r="A5686" t="s">
        <v>711</v>
      </c>
      <c r="B5686" t="s">
        <v>476</v>
      </c>
      <c r="C5686" t="s">
        <v>237</v>
      </c>
      <c r="D5686" t="s">
        <v>238</v>
      </c>
      <c r="E5686" t="s">
        <v>270</v>
      </c>
      <c r="F5686" t="s">
        <v>78</v>
      </c>
      <c r="G5686" s="8" t="s">
        <v>405</v>
      </c>
      <c r="H5686" t="s">
        <v>79</v>
      </c>
      <c r="J5686">
        <v>71</v>
      </c>
      <c r="L5686" s="7">
        <v>858542993</v>
      </c>
      <c r="M5686" t="s">
        <v>458</v>
      </c>
    </row>
    <row r="5687" spans="1:13" x14ac:dyDescent="0.25">
      <c r="A5687" t="s">
        <v>712</v>
      </c>
      <c r="B5687" t="s">
        <v>476</v>
      </c>
      <c r="C5687" t="s">
        <v>237</v>
      </c>
      <c r="D5687" t="s">
        <v>239</v>
      </c>
      <c r="E5687" t="s">
        <v>270</v>
      </c>
      <c r="F5687" t="s">
        <v>78</v>
      </c>
      <c r="G5687" s="8" t="s">
        <v>405</v>
      </c>
      <c r="H5687" t="s">
        <v>79</v>
      </c>
      <c r="J5687">
        <v>44</v>
      </c>
      <c r="L5687" s="7">
        <v>857579764</v>
      </c>
      <c r="M5687" t="s">
        <v>458</v>
      </c>
    </row>
    <row r="5688" spans="1:13" x14ac:dyDescent="0.25">
      <c r="A5688" t="s">
        <v>713</v>
      </c>
      <c r="B5688" t="s">
        <v>476</v>
      </c>
      <c r="C5688" t="s">
        <v>237</v>
      </c>
      <c r="D5688" t="s">
        <v>240</v>
      </c>
      <c r="E5688" t="s">
        <v>270</v>
      </c>
      <c r="F5688" t="s">
        <v>78</v>
      </c>
      <c r="G5688" s="8" t="s">
        <v>405</v>
      </c>
      <c r="H5688" t="s">
        <v>79</v>
      </c>
      <c r="J5688">
        <v>6</v>
      </c>
      <c r="L5688" s="7">
        <v>93471759</v>
      </c>
      <c r="M5688" t="s">
        <v>458</v>
      </c>
    </row>
    <row r="5689" spans="1:13" x14ac:dyDescent="0.25">
      <c r="A5689" t="s">
        <v>714</v>
      </c>
      <c r="B5689" t="s">
        <v>476</v>
      </c>
      <c r="C5689" t="s">
        <v>237</v>
      </c>
      <c r="D5689" t="s">
        <v>241</v>
      </c>
      <c r="E5689" t="s">
        <v>270</v>
      </c>
      <c r="F5689" t="s">
        <v>78</v>
      </c>
      <c r="G5689" s="8" t="s">
        <v>405</v>
      </c>
      <c r="H5689" t="s">
        <v>79</v>
      </c>
      <c r="J5689">
        <v>1</v>
      </c>
      <c r="L5689" s="7">
        <v>53446428</v>
      </c>
      <c r="M5689" t="s">
        <v>458</v>
      </c>
    </row>
    <row r="5690" spans="1:13" x14ac:dyDescent="0.25">
      <c r="A5690" t="s">
        <v>715</v>
      </c>
      <c r="B5690" t="s">
        <v>477</v>
      </c>
      <c r="C5690" t="s">
        <v>243</v>
      </c>
      <c r="D5690" t="s">
        <v>378</v>
      </c>
      <c r="E5690" t="s">
        <v>270</v>
      </c>
      <c r="F5690" t="s">
        <v>78</v>
      </c>
      <c r="G5690" s="8" t="s">
        <v>405</v>
      </c>
      <c r="H5690" t="s">
        <v>79</v>
      </c>
      <c r="J5690">
        <v>10</v>
      </c>
      <c r="L5690" s="7">
        <v>3795039921</v>
      </c>
      <c r="M5690" t="s">
        <v>458</v>
      </c>
    </row>
    <row r="5691" spans="1:13" x14ac:dyDescent="0.25">
      <c r="A5691" t="s">
        <v>716</v>
      </c>
      <c r="B5691" t="s">
        <v>477</v>
      </c>
      <c r="C5691" t="s">
        <v>243</v>
      </c>
      <c r="D5691" t="s">
        <v>360</v>
      </c>
      <c r="E5691" t="s">
        <v>270</v>
      </c>
      <c r="F5691" t="s">
        <v>78</v>
      </c>
      <c r="G5691" s="8" t="s">
        <v>405</v>
      </c>
      <c r="H5691" t="s">
        <v>79</v>
      </c>
      <c r="J5691">
        <v>30</v>
      </c>
      <c r="L5691" s="7">
        <v>4697527012</v>
      </c>
      <c r="M5691" t="s">
        <v>458</v>
      </c>
    </row>
    <row r="5692" spans="1:13" x14ac:dyDescent="0.25">
      <c r="A5692" t="s">
        <v>717</v>
      </c>
      <c r="B5692" t="s">
        <v>477</v>
      </c>
      <c r="C5692" t="s">
        <v>243</v>
      </c>
      <c r="D5692" t="s">
        <v>581</v>
      </c>
      <c r="E5692" t="s">
        <v>270</v>
      </c>
      <c r="F5692" t="s">
        <v>78</v>
      </c>
      <c r="G5692" s="8" t="s">
        <v>405</v>
      </c>
      <c r="H5692" t="s">
        <v>79</v>
      </c>
      <c r="J5692">
        <v>558</v>
      </c>
      <c r="L5692" s="7">
        <v>89940181951</v>
      </c>
      <c r="M5692" t="s">
        <v>458</v>
      </c>
    </row>
    <row r="5693" spans="1:13" x14ac:dyDescent="0.25">
      <c r="A5693" t="s">
        <v>718</v>
      </c>
      <c r="B5693" t="s">
        <v>246</v>
      </c>
      <c r="C5693" t="s">
        <v>246</v>
      </c>
      <c r="D5693" t="s">
        <v>203</v>
      </c>
      <c r="E5693" t="s">
        <v>269</v>
      </c>
      <c r="F5693" t="s">
        <v>78</v>
      </c>
      <c r="G5693" s="8" t="s">
        <v>405</v>
      </c>
      <c r="H5693" t="s">
        <v>79</v>
      </c>
      <c r="J5693">
        <v>4021</v>
      </c>
      <c r="L5693" s="7">
        <v>42773601120</v>
      </c>
      <c r="M5693" t="s">
        <v>458</v>
      </c>
    </row>
    <row r="5694" spans="1:13" x14ac:dyDescent="0.25">
      <c r="A5694" t="s">
        <v>719</v>
      </c>
      <c r="B5694" t="s">
        <v>478</v>
      </c>
      <c r="C5694" t="s">
        <v>244</v>
      </c>
      <c r="D5694" t="s">
        <v>245</v>
      </c>
      <c r="E5694" t="s">
        <v>269</v>
      </c>
      <c r="F5694" t="s">
        <v>78</v>
      </c>
      <c r="G5694" s="8" t="s">
        <v>405</v>
      </c>
      <c r="H5694" t="s">
        <v>79</v>
      </c>
      <c r="J5694">
        <v>819</v>
      </c>
      <c r="K5694" s="150"/>
      <c r="L5694" s="7">
        <v>69558139000</v>
      </c>
      <c r="M5694" t="s">
        <v>458</v>
      </c>
    </row>
    <row r="5695" spans="1:13" x14ac:dyDescent="0.25">
      <c r="A5695" t="s">
        <v>720</v>
      </c>
      <c r="B5695" t="s">
        <v>478</v>
      </c>
      <c r="C5695" t="s">
        <v>244</v>
      </c>
      <c r="D5695" t="s">
        <v>460</v>
      </c>
      <c r="E5695" t="s">
        <v>269</v>
      </c>
      <c r="F5695" t="s">
        <v>78</v>
      </c>
      <c r="G5695" s="8" t="s">
        <v>405</v>
      </c>
      <c r="H5695" t="s">
        <v>79</v>
      </c>
      <c r="J5695">
        <v>1251</v>
      </c>
      <c r="K5695" s="150"/>
      <c r="L5695" s="7">
        <v>40918920000</v>
      </c>
      <c r="M5695" t="s">
        <v>458</v>
      </c>
    </row>
    <row r="5696" spans="1:13" x14ac:dyDescent="0.25">
      <c r="A5696" t="s">
        <v>721</v>
      </c>
      <c r="B5696" t="s">
        <v>479</v>
      </c>
      <c r="C5696" t="s">
        <v>247</v>
      </c>
      <c r="D5696" t="s">
        <v>203</v>
      </c>
      <c r="E5696" t="s">
        <v>269</v>
      </c>
      <c r="F5696" t="s">
        <v>78</v>
      </c>
      <c r="G5696" s="8" t="s">
        <v>405</v>
      </c>
      <c r="H5696" t="s">
        <v>79</v>
      </c>
      <c r="J5696">
        <v>899</v>
      </c>
      <c r="L5696" s="7">
        <v>20401799000</v>
      </c>
      <c r="M5696" t="s">
        <v>458</v>
      </c>
    </row>
    <row r="5697" spans="1:13" x14ac:dyDescent="0.25">
      <c r="A5697" t="s">
        <v>722</v>
      </c>
      <c r="B5697" t="s">
        <v>480</v>
      </c>
      <c r="C5697" t="s">
        <v>268</v>
      </c>
      <c r="D5697" t="s">
        <v>203</v>
      </c>
      <c r="E5697" t="s">
        <v>269</v>
      </c>
      <c r="F5697" t="s">
        <v>78</v>
      </c>
      <c r="G5697" s="8" t="s">
        <v>405</v>
      </c>
      <c r="H5697" t="s">
        <v>79</v>
      </c>
      <c r="J5697">
        <v>771</v>
      </c>
      <c r="L5697" s="7">
        <v>14029578005</v>
      </c>
      <c r="M5697" t="s">
        <v>458</v>
      </c>
    </row>
    <row r="5698" spans="1:13" x14ac:dyDescent="0.25">
      <c r="A5698" t="s">
        <v>723</v>
      </c>
      <c r="B5698" t="s">
        <v>481</v>
      </c>
      <c r="C5698" t="s">
        <v>248</v>
      </c>
      <c r="D5698" t="s">
        <v>203</v>
      </c>
      <c r="E5698" t="s">
        <v>269</v>
      </c>
      <c r="F5698" t="s">
        <v>78</v>
      </c>
      <c r="G5698" s="8" t="s">
        <v>405</v>
      </c>
      <c r="H5698" t="s">
        <v>79</v>
      </c>
      <c r="J5698">
        <v>395</v>
      </c>
      <c r="L5698" s="7">
        <v>24360197000</v>
      </c>
      <c r="M5698" t="s">
        <v>458</v>
      </c>
    </row>
    <row r="5699" spans="1:13" x14ac:dyDescent="0.25">
      <c r="A5699" t="s">
        <v>724</v>
      </c>
      <c r="B5699" t="s">
        <v>482</v>
      </c>
      <c r="C5699" t="s">
        <v>249</v>
      </c>
      <c r="D5699" t="s">
        <v>203</v>
      </c>
      <c r="E5699" t="s">
        <v>269</v>
      </c>
      <c r="F5699" t="s">
        <v>78</v>
      </c>
      <c r="G5699" s="8" t="s">
        <v>405</v>
      </c>
      <c r="H5699" t="s">
        <v>79</v>
      </c>
      <c r="J5699">
        <v>3809</v>
      </c>
      <c r="L5699" s="7">
        <v>91622025169</v>
      </c>
      <c r="M5699" t="s">
        <v>458</v>
      </c>
    </row>
    <row r="5700" spans="1:13" x14ac:dyDescent="0.25">
      <c r="A5700" t="s">
        <v>725</v>
      </c>
      <c r="B5700" t="s">
        <v>330</v>
      </c>
      <c r="C5700" t="s">
        <v>250</v>
      </c>
      <c r="D5700" t="s">
        <v>252</v>
      </c>
      <c r="E5700" t="s">
        <v>270</v>
      </c>
      <c r="F5700" t="s">
        <v>78</v>
      </c>
      <c r="G5700" s="8" t="s">
        <v>405</v>
      </c>
      <c r="H5700" t="s">
        <v>79</v>
      </c>
      <c r="J5700">
        <v>82</v>
      </c>
      <c r="L5700" s="7">
        <v>10772268571</v>
      </c>
      <c r="M5700" t="s">
        <v>458</v>
      </c>
    </row>
    <row r="5701" spans="1:13" x14ac:dyDescent="0.25">
      <c r="A5701" t="s">
        <v>726</v>
      </c>
      <c r="B5701" t="s">
        <v>330</v>
      </c>
      <c r="C5701" t="s">
        <v>250</v>
      </c>
      <c r="D5701" t="s">
        <v>253</v>
      </c>
      <c r="E5701" t="s">
        <v>270</v>
      </c>
      <c r="F5701" t="s">
        <v>78</v>
      </c>
      <c r="G5701" s="8" t="s">
        <v>405</v>
      </c>
      <c r="H5701" t="s">
        <v>79</v>
      </c>
      <c r="J5701">
        <v>27</v>
      </c>
      <c r="L5701" s="7">
        <v>3480752374</v>
      </c>
      <c r="M5701" t="s">
        <v>458</v>
      </c>
    </row>
    <row r="5702" spans="1:13" x14ac:dyDescent="0.25">
      <c r="A5702" t="s">
        <v>727</v>
      </c>
      <c r="B5702" t="s">
        <v>330</v>
      </c>
      <c r="C5702" t="s">
        <v>250</v>
      </c>
      <c r="D5702" t="s">
        <v>254</v>
      </c>
      <c r="E5702" t="s">
        <v>270</v>
      </c>
      <c r="F5702" t="s">
        <v>78</v>
      </c>
      <c r="G5702" s="8" t="s">
        <v>405</v>
      </c>
      <c r="H5702" t="s">
        <v>79</v>
      </c>
      <c r="J5702">
        <v>194</v>
      </c>
      <c r="L5702" s="7">
        <v>13604302435</v>
      </c>
      <c r="M5702" t="s">
        <v>458</v>
      </c>
    </row>
    <row r="5703" spans="1:13" x14ac:dyDescent="0.25">
      <c r="A5703" t="s">
        <v>728</v>
      </c>
      <c r="B5703" t="s">
        <v>330</v>
      </c>
      <c r="C5703" t="s">
        <v>250</v>
      </c>
      <c r="D5703" t="s">
        <v>633</v>
      </c>
      <c r="E5703" t="s">
        <v>269</v>
      </c>
      <c r="F5703" t="s">
        <v>78</v>
      </c>
      <c r="G5703" s="8" t="s">
        <v>405</v>
      </c>
      <c r="H5703" t="s">
        <v>79</v>
      </c>
      <c r="J5703">
        <v>12569</v>
      </c>
      <c r="K5703" s="150"/>
      <c r="L5703" s="7">
        <v>1140113184125</v>
      </c>
      <c r="M5703" t="s">
        <v>458</v>
      </c>
    </row>
    <row r="5704" spans="1:13" x14ac:dyDescent="0.25">
      <c r="A5704" t="s">
        <v>729</v>
      </c>
      <c r="B5704" t="s">
        <v>330</v>
      </c>
      <c r="C5704" t="s">
        <v>250</v>
      </c>
      <c r="D5704" t="s">
        <v>634</v>
      </c>
      <c r="E5704" t="s">
        <v>269</v>
      </c>
      <c r="F5704" t="s">
        <v>78</v>
      </c>
      <c r="G5704" s="8" t="s">
        <v>405</v>
      </c>
      <c r="H5704" t="s">
        <v>79</v>
      </c>
      <c r="J5704">
        <v>18556</v>
      </c>
      <c r="L5704" s="7">
        <v>237174933919</v>
      </c>
      <c r="M5704" t="s">
        <v>458</v>
      </c>
    </row>
    <row r="5705" spans="1:13" x14ac:dyDescent="0.25">
      <c r="A5705" t="s">
        <v>730</v>
      </c>
      <c r="B5705" t="s">
        <v>330</v>
      </c>
      <c r="C5705" t="s">
        <v>250</v>
      </c>
      <c r="D5705" t="s">
        <v>599</v>
      </c>
      <c r="E5705" t="s">
        <v>270</v>
      </c>
      <c r="F5705" t="s">
        <v>78</v>
      </c>
      <c r="G5705" s="8" t="s">
        <v>405</v>
      </c>
      <c r="H5705" t="s">
        <v>79</v>
      </c>
      <c r="J5705">
        <v>0</v>
      </c>
      <c r="L5705" s="7">
        <v>49186447</v>
      </c>
      <c r="M5705" t="s">
        <v>458</v>
      </c>
    </row>
    <row r="5706" spans="1:13" x14ac:dyDescent="0.25">
      <c r="A5706" t="s">
        <v>731</v>
      </c>
      <c r="B5706" t="s">
        <v>483</v>
      </c>
      <c r="C5706" t="s">
        <v>255</v>
      </c>
      <c r="D5706" t="s">
        <v>205</v>
      </c>
      <c r="E5706" t="s">
        <v>270</v>
      </c>
      <c r="F5706" t="s">
        <v>78</v>
      </c>
      <c r="G5706" s="8" t="s">
        <v>405</v>
      </c>
      <c r="H5706" t="s">
        <v>79</v>
      </c>
      <c r="J5706">
        <v>68</v>
      </c>
      <c r="L5706" s="7">
        <v>6917962126</v>
      </c>
      <c r="M5706" t="s">
        <v>458</v>
      </c>
    </row>
    <row r="5707" spans="1:13" x14ac:dyDescent="0.25">
      <c r="A5707" t="s">
        <v>732</v>
      </c>
      <c r="B5707" t="s">
        <v>483</v>
      </c>
      <c r="C5707" t="s">
        <v>255</v>
      </c>
      <c r="D5707" t="s">
        <v>203</v>
      </c>
      <c r="E5707" t="s">
        <v>269</v>
      </c>
      <c r="F5707" t="s">
        <v>78</v>
      </c>
      <c r="G5707" s="8" t="s">
        <v>405</v>
      </c>
      <c r="H5707" t="s">
        <v>79</v>
      </c>
      <c r="J5707">
        <v>37</v>
      </c>
      <c r="L5707" s="7">
        <v>2428869723</v>
      </c>
      <c r="M5707" t="s">
        <v>458</v>
      </c>
    </row>
    <row r="5708" spans="1:13" x14ac:dyDescent="0.25">
      <c r="A5708" t="s">
        <v>733</v>
      </c>
      <c r="B5708" t="s">
        <v>636</v>
      </c>
      <c r="C5708" t="s">
        <v>635</v>
      </c>
      <c r="D5708" t="s">
        <v>304</v>
      </c>
      <c r="E5708" t="s">
        <v>270</v>
      </c>
      <c r="F5708" t="s">
        <v>78</v>
      </c>
      <c r="G5708" s="8" t="s">
        <v>405</v>
      </c>
      <c r="H5708" t="s">
        <v>79</v>
      </c>
      <c r="J5708">
        <v>7</v>
      </c>
      <c r="L5708" s="7">
        <v>4565783313</v>
      </c>
      <c r="M5708" t="s">
        <v>458</v>
      </c>
    </row>
    <row r="5709" spans="1:13" x14ac:dyDescent="0.25">
      <c r="A5709" t="s">
        <v>734</v>
      </c>
      <c r="B5709" t="s">
        <v>636</v>
      </c>
      <c r="C5709" t="s">
        <v>635</v>
      </c>
      <c r="D5709" t="s">
        <v>303</v>
      </c>
      <c r="E5709" t="s">
        <v>270</v>
      </c>
      <c r="F5709" t="s">
        <v>78</v>
      </c>
      <c r="G5709" s="8" t="s">
        <v>405</v>
      </c>
      <c r="H5709" t="s">
        <v>79</v>
      </c>
      <c r="J5709">
        <v>53</v>
      </c>
      <c r="L5709" s="7">
        <v>3476303006</v>
      </c>
      <c r="M5709" t="s">
        <v>458</v>
      </c>
    </row>
    <row r="5710" spans="1:13" x14ac:dyDescent="0.25">
      <c r="A5710" t="s">
        <v>735</v>
      </c>
      <c r="B5710" t="s">
        <v>636</v>
      </c>
      <c r="C5710" t="s">
        <v>635</v>
      </c>
      <c r="D5710" t="s">
        <v>302</v>
      </c>
      <c r="E5710" t="s">
        <v>270</v>
      </c>
      <c r="F5710" t="s">
        <v>78</v>
      </c>
      <c r="G5710" s="8" t="s">
        <v>405</v>
      </c>
      <c r="H5710" t="s">
        <v>79</v>
      </c>
      <c r="J5710">
        <v>69</v>
      </c>
      <c r="K5710" s="180"/>
      <c r="L5710" s="7">
        <v>2100767205</v>
      </c>
      <c r="M5710" t="s">
        <v>458</v>
      </c>
    </row>
    <row r="5711" spans="1:13" x14ac:dyDescent="0.25">
      <c r="A5711" t="s">
        <v>736</v>
      </c>
      <c r="B5711" t="s">
        <v>636</v>
      </c>
      <c r="C5711" t="s">
        <v>635</v>
      </c>
      <c r="D5711" t="s">
        <v>205</v>
      </c>
      <c r="E5711" t="s">
        <v>270</v>
      </c>
      <c r="F5711" t="s">
        <v>78</v>
      </c>
      <c r="G5711" s="8" t="s">
        <v>405</v>
      </c>
      <c r="H5711" t="s">
        <v>79</v>
      </c>
      <c r="J5711">
        <v>144</v>
      </c>
      <c r="L5711" s="7">
        <v>20886055390</v>
      </c>
      <c r="M5711" t="s">
        <v>458</v>
      </c>
    </row>
    <row r="5712" spans="1:13" x14ac:dyDescent="0.25">
      <c r="A5712" t="s">
        <v>737</v>
      </c>
      <c r="B5712" t="s">
        <v>636</v>
      </c>
      <c r="C5712" t="s">
        <v>635</v>
      </c>
      <c r="D5712" t="s">
        <v>203</v>
      </c>
      <c r="E5712" t="s">
        <v>269</v>
      </c>
      <c r="F5712" t="s">
        <v>78</v>
      </c>
      <c r="G5712" s="8" t="s">
        <v>405</v>
      </c>
      <c r="H5712" t="s">
        <v>79</v>
      </c>
      <c r="J5712">
        <v>24222</v>
      </c>
      <c r="L5712" s="7">
        <v>1256491994424</v>
      </c>
      <c r="M5712" t="s">
        <v>458</v>
      </c>
    </row>
    <row r="5713" spans="1:13" x14ac:dyDescent="0.25">
      <c r="A5713" t="s">
        <v>738</v>
      </c>
      <c r="B5713" t="s">
        <v>484</v>
      </c>
      <c r="C5713" t="s">
        <v>256</v>
      </c>
      <c r="D5713" t="s">
        <v>208</v>
      </c>
      <c r="E5713" t="s">
        <v>270</v>
      </c>
      <c r="F5713" t="s">
        <v>78</v>
      </c>
      <c r="G5713" s="8" t="s">
        <v>405</v>
      </c>
      <c r="H5713" t="s">
        <v>79</v>
      </c>
      <c r="J5713">
        <v>9</v>
      </c>
      <c r="L5713" s="7">
        <v>429346911</v>
      </c>
      <c r="M5713" t="s">
        <v>458</v>
      </c>
    </row>
    <row r="5714" spans="1:13" x14ac:dyDescent="0.25">
      <c r="A5714" t="s">
        <v>739</v>
      </c>
      <c r="B5714" t="s">
        <v>484</v>
      </c>
      <c r="C5714" t="s">
        <v>256</v>
      </c>
      <c r="D5714" t="s">
        <v>209</v>
      </c>
      <c r="E5714" t="s">
        <v>270</v>
      </c>
      <c r="F5714" t="s">
        <v>78</v>
      </c>
      <c r="G5714" s="8" t="s">
        <v>405</v>
      </c>
      <c r="H5714" t="s">
        <v>79</v>
      </c>
      <c r="J5714">
        <v>9</v>
      </c>
      <c r="L5714" s="7">
        <v>630379359</v>
      </c>
      <c r="M5714" t="s">
        <v>458</v>
      </c>
    </row>
    <row r="5715" spans="1:13" x14ac:dyDescent="0.25">
      <c r="A5715" t="s">
        <v>740</v>
      </c>
      <c r="B5715" t="s">
        <v>484</v>
      </c>
      <c r="C5715" t="s">
        <v>256</v>
      </c>
      <c r="D5715" t="s">
        <v>203</v>
      </c>
      <c r="E5715" t="s">
        <v>269</v>
      </c>
      <c r="F5715" t="s">
        <v>78</v>
      </c>
      <c r="G5715" s="8" t="s">
        <v>405</v>
      </c>
      <c r="H5715" t="s">
        <v>79</v>
      </c>
      <c r="J5715">
        <v>2309</v>
      </c>
      <c r="K5715" s="150"/>
      <c r="L5715" s="7">
        <v>88224453830</v>
      </c>
      <c r="M5715" t="s">
        <v>458</v>
      </c>
    </row>
    <row r="5716" spans="1:13" x14ac:dyDescent="0.25">
      <c r="A5716" t="s">
        <v>741</v>
      </c>
      <c r="B5716" t="s">
        <v>485</v>
      </c>
      <c r="C5716" t="s">
        <v>257</v>
      </c>
      <c r="D5716" t="s">
        <v>258</v>
      </c>
      <c r="E5716" t="s">
        <v>270</v>
      </c>
      <c r="F5716" t="s">
        <v>78</v>
      </c>
      <c r="G5716" s="8" t="s">
        <v>405</v>
      </c>
      <c r="H5716" t="s">
        <v>79</v>
      </c>
      <c r="J5716">
        <v>19</v>
      </c>
      <c r="K5716" s="150"/>
      <c r="L5716" s="7">
        <v>2398957441</v>
      </c>
      <c r="M5716" t="s">
        <v>458</v>
      </c>
    </row>
    <row r="5717" spans="1:13" x14ac:dyDescent="0.25">
      <c r="A5717" t="s">
        <v>742</v>
      </c>
      <c r="B5717" t="s">
        <v>485</v>
      </c>
      <c r="C5717" t="s">
        <v>257</v>
      </c>
      <c r="D5717" t="s">
        <v>259</v>
      </c>
      <c r="E5717" t="s">
        <v>270</v>
      </c>
      <c r="F5717" t="s">
        <v>78</v>
      </c>
      <c r="G5717" s="8" t="s">
        <v>405</v>
      </c>
      <c r="H5717" t="s">
        <v>79</v>
      </c>
      <c r="J5717">
        <v>1</v>
      </c>
      <c r="L5717" s="7">
        <v>87556207</v>
      </c>
      <c r="M5717" t="s">
        <v>458</v>
      </c>
    </row>
    <row r="5718" spans="1:13" x14ac:dyDescent="0.25">
      <c r="A5718" t="s">
        <v>743</v>
      </c>
      <c r="B5718" t="s">
        <v>485</v>
      </c>
      <c r="C5718" t="s">
        <v>257</v>
      </c>
      <c r="D5718" t="s">
        <v>260</v>
      </c>
      <c r="E5718" t="s">
        <v>270</v>
      </c>
      <c r="F5718" t="s">
        <v>78</v>
      </c>
      <c r="G5718" s="8" t="s">
        <v>405</v>
      </c>
      <c r="H5718" t="s">
        <v>79</v>
      </c>
      <c r="J5718">
        <v>1</v>
      </c>
      <c r="L5718" s="7">
        <v>145097351</v>
      </c>
      <c r="M5718" t="s">
        <v>458</v>
      </c>
    </row>
    <row r="5719" spans="1:13" x14ac:dyDescent="0.25">
      <c r="A5719" t="s">
        <v>744</v>
      </c>
      <c r="B5719" t="s">
        <v>485</v>
      </c>
      <c r="C5719" t="s">
        <v>257</v>
      </c>
      <c r="D5719" t="s">
        <v>261</v>
      </c>
      <c r="E5719" t="s">
        <v>270</v>
      </c>
      <c r="F5719" t="s">
        <v>78</v>
      </c>
      <c r="G5719" s="8" t="s">
        <v>405</v>
      </c>
      <c r="H5719" t="s">
        <v>79</v>
      </c>
      <c r="J5719">
        <v>0</v>
      </c>
      <c r="L5719" s="7">
        <v>88988160</v>
      </c>
      <c r="M5719" t="s">
        <v>458</v>
      </c>
    </row>
    <row r="5720" spans="1:13" x14ac:dyDescent="0.25">
      <c r="A5720" t="s">
        <v>745</v>
      </c>
      <c r="B5720" t="s">
        <v>486</v>
      </c>
      <c r="C5720" t="s">
        <v>262</v>
      </c>
      <c r="D5720" t="s">
        <v>263</v>
      </c>
      <c r="E5720" t="s">
        <v>270</v>
      </c>
      <c r="F5720" t="s">
        <v>78</v>
      </c>
      <c r="G5720" s="8" t="s">
        <v>405</v>
      </c>
      <c r="H5720" t="s">
        <v>79</v>
      </c>
      <c r="J5720">
        <v>196</v>
      </c>
      <c r="L5720" s="7">
        <v>27282552000</v>
      </c>
      <c r="M5720" t="s">
        <v>458</v>
      </c>
    </row>
    <row r="5721" spans="1:13" x14ac:dyDescent="0.25">
      <c r="A5721" t="s">
        <v>746</v>
      </c>
      <c r="B5721" t="s">
        <v>486</v>
      </c>
      <c r="C5721" t="s">
        <v>262</v>
      </c>
      <c r="D5721" t="s">
        <v>264</v>
      </c>
      <c r="E5721" t="s">
        <v>270</v>
      </c>
      <c r="F5721" t="s">
        <v>78</v>
      </c>
      <c r="G5721" s="8" t="s">
        <v>405</v>
      </c>
      <c r="H5721" t="s">
        <v>79</v>
      </c>
      <c r="J5721">
        <v>24</v>
      </c>
      <c r="L5721" s="7">
        <v>5427913000</v>
      </c>
      <c r="M5721" t="s">
        <v>458</v>
      </c>
    </row>
    <row r="5722" spans="1:13" x14ac:dyDescent="0.25">
      <c r="A5722" t="s">
        <v>747</v>
      </c>
      <c r="B5722" t="s">
        <v>486</v>
      </c>
      <c r="C5722" t="s">
        <v>262</v>
      </c>
      <c r="D5722" t="s">
        <v>265</v>
      </c>
      <c r="E5722" t="s">
        <v>270</v>
      </c>
      <c r="F5722" t="s">
        <v>78</v>
      </c>
      <c r="G5722" s="8" t="s">
        <v>405</v>
      </c>
      <c r="H5722" t="s">
        <v>79</v>
      </c>
      <c r="J5722">
        <v>17</v>
      </c>
      <c r="L5722" s="7">
        <v>950652000</v>
      </c>
      <c r="M5722" t="s">
        <v>458</v>
      </c>
    </row>
    <row r="5723" spans="1:13" x14ac:dyDescent="0.25">
      <c r="A5723" t="s">
        <v>748</v>
      </c>
      <c r="B5723" t="s">
        <v>486</v>
      </c>
      <c r="C5723" t="s">
        <v>262</v>
      </c>
      <c r="D5723" t="s">
        <v>203</v>
      </c>
      <c r="E5723" t="s">
        <v>269</v>
      </c>
      <c r="F5723" t="s">
        <v>78</v>
      </c>
      <c r="G5723" s="8" t="s">
        <v>405</v>
      </c>
      <c r="H5723" t="s">
        <v>79</v>
      </c>
      <c r="J5723">
        <v>746</v>
      </c>
      <c r="L5723" s="7">
        <v>134097058000</v>
      </c>
      <c r="M5723" t="s">
        <v>458</v>
      </c>
    </row>
    <row r="5724" spans="1:13" x14ac:dyDescent="0.25">
      <c r="A5724" t="s">
        <v>749</v>
      </c>
      <c r="B5724" t="s">
        <v>332</v>
      </c>
      <c r="C5724" t="s">
        <v>266</v>
      </c>
      <c r="D5724" t="s">
        <v>267</v>
      </c>
      <c r="E5724" t="s">
        <v>270</v>
      </c>
      <c r="F5724" t="s">
        <v>78</v>
      </c>
      <c r="G5724" s="8" t="s">
        <v>405</v>
      </c>
      <c r="H5724" t="s">
        <v>79</v>
      </c>
      <c r="J5724">
        <v>96</v>
      </c>
      <c r="L5724" s="7">
        <v>2421364394</v>
      </c>
      <c r="M5724" t="s">
        <v>458</v>
      </c>
    </row>
    <row r="5725" spans="1:13" x14ac:dyDescent="0.25">
      <c r="A5725" t="s">
        <v>750</v>
      </c>
      <c r="B5725" t="s">
        <v>332</v>
      </c>
      <c r="C5725" t="s">
        <v>266</v>
      </c>
      <c r="D5725" t="s">
        <v>590</v>
      </c>
      <c r="E5725" t="s">
        <v>270</v>
      </c>
      <c r="F5725" t="s">
        <v>78</v>
      </c>
      <c r="G5725" s="8" t="s">
        <v>405</v>
      </c>
      <c r="H5725" t="s">
        <v>79</v>
      </c>
      <c r="J5725">
        <v>74</v>
      </c>
      <c r="K5725" s="151"/>
      <c r="L5725" s="7">
        <v>1946905414</v>
      </c>
      <c r="M5725" t="s">
        <v>458</v>
      </c>
    </row>
    <row r="5726" spans="1:13" x14ac:dyDescent="0.25">
      <c r="A5726" t="s">
        <v>751</v>
      </c>
      <c r="B5726" t="s">
        <v>332</v>
      </c>
      <c r="C5726" t="s">
        <v>266</v>
      </c>
      <c r="D5726" t="s">
        <v>582</v>
      </c>
      <c r="E5726" t="s">
        <v>270</v>
      </c>
      <c r="F5726" t="s">
        <v>78</v>
      </c>
      <c r="G5726" s="8" t="s">
        <v>405</v>
      </c>
      <c r="H5726" t="s">
        <v>79</v>
      </c>
      <c r="J5726">
        <v>1</v>
      </c>
      <c r="L5726" s="7">
        <v>102527329</v>
      </c>
      <c r="M5726" t="s">
        <v>458</v>
      </c>
    </row>
    <row r="5727" spans="1:13" x14ac:dyDescent="0.25">
      <c r="A5727" t="s">
        <v>752</v>
      </c>
      <c r="B5727" t="s">
        <v>332</v>
      </c>
      <c r="C5727" t="s">
        <v>266</v>
      </c>
      <c r="D5727" t="s">
        <v>203</v>
      </c>
      <c r="E5727" t="s">
        <v>269</v>
      </c>
      <c r="F5727" t="s">
        <v>78</v>
      </c>
      <c r="G5727" s="8" t="s">
        <v>405</v>
      </c>
      <c r="H5727" t="s">
        <v>79</v>
      </c>
      <c r="J5727">
        <v>21628</v>
      </c>
      <c r="L5727" s="7">
        <v>260926476812</v>
      </c>
      <c r="M5727" t="s">
        <v>458</v>
      </c>
    </row>
    <row r="5728" spans="1:13" x14ac:dyDescent="0.25">
      <c r="A5728" t="s">
        <v>753</v>
      </c>
      <c r="B5728" t="s">
        <v>487</v>
      </c>
      <c r="C5728" t="s">
        <v>207</v>
      </c>
      <c r="D5728" t="s">
        <v>208</v>
      </c>
      <c r="E5728" t="s">
        <v>270</v>
      </c>
      <c r="F5728" t="s">
        <v>78</v>
      </c>
      <c r="G5728" s="8" t="s">
        <v>405</v>
      </c>
      <c r="H5728" t="s">
        <v>79</v>
      </c>
      <c r="J5728">
        <v>142</v>
      </c>
      <c r="L5728" s="7">
        <v>2389556713</v>
      </c>
      <c r="M5728" t="s">
        <v>458</v>
      </c>
    </row>
    <row r="5729" spans="1:13" x14ac:dyDescent="0.25">
      <c r="A5729" t="s">
        <v>754</v>
      </c>
      <c r="B5729" t="s">
        <v>487</v>
      </c>
      <c r="C5729" t="s">
        <v>207</v>
      </c>
      <c r="D5729" t="s">
        <v>209</v>
      </c>
      <c r="E5729" t="s">
        <v>270</v>
      </c>
      <c r="F5729" t="s">
        <v>78</v>
      </c>
      <c r="G5729" s="8" t="s">
        <v>405</v>
      </c>
      <c r="H5729" t="s">
        <v>79</v>
      </c>
      <c r="J5729">
        <v>159</v>
      </c>
      <c r="L5729" s="7">
        <v>5701620841</v>
      </c>
      <c r="M5729" t="s">
        <v>458</v>
      </c>
    </row>
    <row r="5730" spans="1:13" x14ac:dyDescent="0.25">
      <c r="A5730" t="s">
        <v>755</v>
      </c>
      <c r="B5730" t="s">
        <v>487</v>
      </c>
      <c r="C5730" t="s">
        <v>207</v>
      </c>
      <c r="D5730" t="s">
        <v>210</v>
      </c>
      <c r="E5730" t="s">
        <v>270</v>
      </c>
      <c r="F5730" t="s">
        <v>78</v>
      </c>
      <c r="G5730" s="8" t="s">
        <v>405</v>
      </c>
      <c r="H5730" t="s">
        <v>79</v>
      </c>
      <c r="J5730">
        <v>9</v>
      </c>
      <c r="L5730" s="7">
        <v>326696832</v>
      </c>
      <c r="M5730" t="s">
        <v>458</v>
      </c>
    </row>
    <row r="5731" spans="1:13" x14ac:dyDescent="0.25">
      <c r="A5731" t="s">
        <v>756</v>
      </c>
      <c r="B5731" t="s">
        <v>487</v>
      </c>
      <c r="C5731" t="s">
        <v>207</v>
      </c>
      <c r="D5731" t="s">
        <v>211</v>
      </c>
      <c r="E5731" t="s">
        <v>269</v>
      </c>
      <c r="F5731" t="s">
        <v>78</v>
      </c>
      <c r="G5731" s="8" t="s">
        <v>405</v>
      </c>
      <c r="H5731" t="s">
        <v>79</v>
      </c>
      <c r="J5731">
        <v>12528</v>
      </c>
      <c r="L5731" s="7">
        <v>370042694916</v>
      </c>
      <c r="M5731" t="s">
        <v>458</v>
      </c>
    </row>
    <row r="5732" spans="1:13" x14ac:dyDescent="0.25">
      <c r="A5732" t="s">
        <v>757</v>
      </c>
      <c r="B5732" t="s">
        <v>487</v>
      </c>
      <c r="C5732" t="s">
        <v>207</v>
      </c>
      <c r="D5732" t="s">
        <v>385</v>
      </c>
      <c r="E5732" t="s">
        <v>270</v>
      </c>
      <c r="F5732" t="s">
        <v>78</v>
      </c>
      <c r="G5732" s="8" t="s">
        <v>405</v>
      </c>
      <c r="H5732" t="s">
        <v>79</v>
      </c>
      <c r="J5732">
        <v>44</v>
      </c>
      <c r="L5732" s="7">
        <v>777116048</v>
      </c>
      <c r="M5732" t="s">
        <v>458</v>
      </c>
    </row>
    <row r="5733" spans="1:13" x14ac:dyDescent="0.25">
      <c r="A5733" t="s">
        <v>659</v>
      </c>
      <c r="B5733" t="s">
        <v>468</v>
      </c>
      <c r="C5733" t="s">
        <v>0</v>
      </c>
      <c r="D5733" t="s">
        <v>200</v>
      </c>
      <c r="E5733" t="s">
        <v>270</v>
      </c>
      <c r="F5733" t="s">
        <v>80</v>
      </c>
      <c r="G5733" s="8" t="s">
        <v>403</v>
      </c>
      <c r="H5733" t="s">
        <v>81</v>
      </c>
      <c r="K5733">
        <v>79.3</v>
      </c>
      <c r="L5733" s="7">
        <v>50185283716</v>
      </c>
      <c r="M5733" t="s">
        <v>458</v>
      </c>
    </row>
    <row r="5734" spans="1:13" x14ac:dyDescent="0.25">
      <c r="A5734" t="s">
        <v>660</v>
      </c>
      <c r="B5734" t="s">
        <v>468</v>
      </c>
      <c r="C5734" t="s">
        <v>0</v>
      </c>
      <c r="D5734" t="s">
        <v>201</v>
      </c>
      <c r="E5734" t="s">
        <v>270</v>
      </c>
      <c r="F5734" t="s">
        <v>80</v>
      </c>
      <c r="G5734" s="8" t="s">
        <v>403</v>
      </c>
      <c r="H5734" t="s">
        <v>81</v>
      </c>
      <c r="K5734">
        <v>98.4</v>
      </c>
      <c r="L5734" s="7">
        <v>89599596613</v>
      </c>
      <c r="M5734" t="s">
        <v>458</v>
      </c>
    </row>
    <row r="5735" spans="1:13" x14ac:dyDescent="0.25">
      <c r="A5735" t="s">
        <v>661</v>
      </c>
      <c r="B5735" t="s">
        <v>468</v>
      </c>
      <c r="C5735" t="s">
        <v>0</v>
      </c>
      <c r="D5735" t="s">
        <v>202</v>
      </c>
      <c r="E5735" t="s">
        <v>270</v>
      </c>
      <c r="F5735" t="s">
        <v>80</v>
      </c>
      <c r="G5735" s="8" t="s">
        <v>403</v>
      </c>
      <c r="H5735" t="s">
        <v>81</v>
      </c>
      <c r="K5735">
        <v>96.1</v>
      </c>
      <c r="L5735" s="7">
        <v>44497385600</v>
      </c>
      <c r="M5735" t="s">
        <v>458</v>
      </c>
    </row>
    <row r="5736" spans="1:13" x14ac:dyDescent="0.25">
      <c r="A5736" t="s">
        <v>662</v>
      </c>
      <c r="B5736" t="s">
        <v>468</v>
      </c>
      <c r="C5736" t="s">
        <v>0</v>
      </c>
      <c r="D5736" t="s">
        <v>308</v>
      </c>
      <c r="E5736" t="s">
        <v>270</v>
      </c>
      <c r="F5736" t="s">
        <v>80</v>
      </c>
      <c r="G5736" s="8" t="s">
        <v>403</v>
      </c>
      <c r="H5736" t="s">
        <v>81</v>
      </c>
      <c r="K5736">
        <v>100</v>
      </c>
      <c r="L5736" s="7">
        <v>891110221</v>
      </c>
      <c r="M5736" t="s">
        <v>458</v>
      </c>
    </row>
    <row r="5737" spans="1:13" x14ac:dyDescent="0.25">
      <c r="A5737" t="s">
        <v>758</v>
      </c>
      <c r="B5737" t="s">
        <v>468</v>
      </c>
      <c r="C5737" t="s">
        <v>0</v>
      </c>
      <c r="D5737" t="s">
        <v>1</v>
      </c>
      <c r="E5737" t="s">
        <v>270</v>
      </c>
      <c r="F5737" t="s">
        <v>80</v>
      </c>
      <c r="G5737" s="8" t="s">
        <v>403</v>
      </c>
      <c r="H5737" t="s">
        <v>81</v>
      </c>
      <c r="K5737">
        <v>97.2</v>
      </c>
      <c r="L5737" s="7">
        <v>33596222776</v>
      </c>
      <c r="M5737" t="s">
        <v>458</v>
      </c>
    </row>
    <row r="5738" spans="1:13" x14ac:dyDescent="0.25">
      <c r="A5738" t="s">
        <v>663</v>
      </c>
      <c r="B5738" t="s">
        <v>468</v>
      </c>
      <c r="C5738" t="s">
        <v>0</v>
      </c>
      <c r="D5738" t="s">
        <v>198</v>
      </c>
      <c r="E5738" t="s">
        <v>270</v>
      </c>
      <c r="F5738" t="s">
        <v>80</v>
      </c>
      <c r="G5738" s="8" t="s">
        <v>403</v>
      </c>
      <c r="H5738" t="s">
        <v>81</v>
      </c>
      <c r="K5738">
        <v>92.6</v>
      </c>
      <c r="L5738" s="7">
        <v>1360016630</v>
      </c>
      <c r="M5738" t="s">
        <v>458</v>
      </c>
    </row>
    <row r="5739" spans="1:13" x14ac:dyDescent="0.25">
      <c r="A5739" t="s">
        <v>664</v>
      </c>
      <c r="B5739" t="s">
        <v>468</v>
      </c>
      <c r="C5739" t="s">
        <v>0</v>
      </c>
      <c r="D5739" t="s">
        <v>199</v>
      </c>
      <c r="E5739" t="s">
        <v>269</v>
      </c>
      <c r="F5739" t="s">
        <v>80</v>
      </c>
      <c r="G5739" s="8" t="s">
        <v>403</v>
      </c>
      <c r="H5739" t="s">
        <v>81</v>
      </c>
      <c r="K5739">
        <v>82.6</v>
      </c>
      <c r="L5739" s="7">
        <v>195045422077</v>
      </c>
      <c r="M5739" t="s">
        <v>458</v>
      </c>
    </row>
    <row r="5740" spans="1:13" x14ac:dyDescent="0.25">
      <c r="A5740" t="s">
        <v>665</v>
      </c>
      <c r="B5740" t="s">
        <v>469</v>
      </c>
      <c r="C5740" t="s">
        <v>212</v>
      </c>
      <c r="D5740" t="s">
        <v>213</v>
      </c>
      <c r="E5740" t="s">
        <v>270</v>
      </c>
      <c r="F5740" t="s">
        <v>80</v>
      </c>
      <c r="G5740" s="8" t="s">
        <v>403</v>
      </c>
      <c r="H5740" t="s">
        <v>81</v>
      </c>
      <c r="K5740">
        <v>99.9</v>
      </c>
      <c r="L5740" s="7">
        <v>1209774000</v>
      </c>
      <c r="M5740" t="s">
        <v>458</v>
      </c>
    </row>
    <row r="5741" spans="1:13" x14ac:dyDescent="0.25">
      <c r="A5741" t="s">
        <v>666</v>
      </c>
      <c r="B5741" t="s">
        <v>469</v>
      </c>
      <c r="C5741" t="s">
        <v>212</v>
      </c>
      <c r="D5741" t="s">
        <v>214</v>
      </c>
      <c r="E5741" t="s">
        <v>270</v>
      </c>
      <c r="F5741" t="s">
        <v>80</v>
      </c>
      <c r="G5741" s="8" t="s">
        <v>403</v>
      </c>
      <c r="H5741" t="s">
        <v>81</v>
      </c>
      <c r="K5741">
        <v>96.5</v>
      </c>
      <c r="L5741" s="7">
        <v>10185099000</v>
      </c>
      <c r="M5741" t="s">
        <v>458</v>
      </c>
    </row>
    <row r="5742" spans="1:13" x14ac:dyDescent="0.25">
      <c r="A5742" t="s">
        <v>667</v>
      </c>
      <c r="B5742" t="s">
        <v>469</v>
      </c>
      <c r="C5742" t="s">
        <v>212</v>
      </c>
      <c r="D5742" t="s">
        <v>370</v>
      </c>
      <c r="E5742" t="s">
        <v>270</v>
      </c>
      <c r="F5742" t="s">
        <v>80</v>
      </c>
      <c r="G5742" s="8" t="s">
        <v>403</v>
      </c>
      <c r="H5742" t="s">
        <v>81</v>
      </c>
      <c r="K5742">
        <v>40.4</v>
      </c>
      <c r="L5742" s="7">
        <v>7250762000</v>
      </c>
      <c r="M5742" t="s">
        <v>458</v>
      </c>
    </row>
    <row r="5743" spans="1:13" x14ac:dyDescent="0.25">
      <c r="A5743" t="s">
        <v>668</v>
      </c>
      <c r="B5743" t="s">
        <v>469</v>
      </c>
      <c r="C5743" t="s">
        <v>212</v>
      </c>
      <c r="D5743" t="s">
        <v>365</v>
      </c>
      <c r="E5743" t="s">
        <v>270</v>
      </c>
      <c r="F5743" t="s">
        <v>80</v>
      </c>
      <c r="G5743" s="8" t="s">
        <v>403</v>
      </c>
      <c r="H5743" t="s">
        <v>81</v>
      </c>
      <c r="K5743">
        <v>86.8</v>
      </c>
      <c r="L5743" s="7">
        <v>22153880000</v>
      </c>
      <c r="M5743" t="s">
        <v>458</v>
      </c>
    </row>
    <row r="5744" spans="1:13" x14ac:dyDescent="0.25">
      <c r="A5744" t="s">
        <v>669</v>
      </c>
      <c r="B5744" t="s">
        <v>469</v>
      </c>
      <c r="C5744" t="s">
        <v>212</v>
      </c>
      <c r="D5744" t="s">
        <v>364</v>
      </c>
      <c r="E5744" t="s">
        <v>270</v>
      </c>
      <c r="F5744" t="s">
        <v>80</v>
      </c>
      <c r="G5744" s="8" t="s">
        <v>403</v>
      </c>
      <c r="H5744" t="s">
        <v>81</v>
      </c>
      <c r="K5744" s="150">
        <v>87.3</v>
      </c>
      <c r="L5744" s="7">
        <v>31842258000</v>
      </c>
      <c r="M5744" t="s">
        <v>458</v>
      </c>
    </row>
    <row r="5745" spans="1:13" x14ac:dyDescent="0.25">
      <c r="A5745" t="s">
        <v>670</v>
      </c>
      <c r="B5745" t="s">
        <v>469</v>
      </c>
      <c r="C5745" t="s">
        <v>212</v>
      </c>
      <c r="D5745" t="s">
        <v>573</v>
      </c>
      <c r="E5745" t="s">
        <v>270</v>
      </c>
      <c r="F5745" t="s">
        <v>80</v>
      </c>
      <c r="G5745" s="8" t="s">
        <v>403</v>
      </c>
      <c r="H5745" t="s">
        <v>81</v>
      </c>
      <c r="K5745">
        <v>94.4</v>
      </c>
      <c r="L5745" s="7">
        <v>16763779000</v>
      </c>
      <c r="M5745" t="s">
        <v>458</v>
      </c>
    </row>
    <row r="5746" spans="1:13" x14ac:dyDescent="0.25">
      <c r="A5746" t="s">
        <v>671</v>
      </c>
      <c r="B5746" t="s">
        <v>469</v>
      </c>
      <c r="C5746" t="s">
        <v>212</v>
      </c>
      <c r="D5746" t="s">
        <v>362</v>
      </c>
      <c r="E5746" t="s">
        <v>270</v>
      </c>
      <c r="F5746" t="s">
        <v>80</v>
      </c>
      <c r="G5746" s="8" t="s">
        <v>403</v>
      </c>
      <c r="H5746" t="s">
        <v>81</v>
      </c>
      <c r="K5746">
        <v>94.6</v>
      </c>
      <c r="L5746" s="7">
        <v>58491556000</v>
      </c>
      <c r="M5746" t="s">
        <v>458</v>
      </c>
    </row>
    <row r="5747" spans="1:13" x14ac:dyDescent="0.25">
      <c r="A5747" t="s">
        <v>672</v>
      </c>
      <c r="B5747" t="s">
        <v>470</v>
      </c>
      <c r="C5747" t="s">
        <v>292</v>
      </c>
      <c r="D5747" t="s">
        <v>307</v>
      </c>
      <c r="E5747" t="s">
        <v>270</v>
      </c>
      <c r="F5747" t="s">
        <v>80</v>
      </c>
      <c r="G5747" s="8" t="s">
        <v>403</v>
      </c>
      <c r="H5747" t="s">
        <v>81</v>
      </c>
      <c r="K5747">
        <v>100</v>
      </c>
      <c r="L5747" s="7">
        <v>9764336905</v>
      </c>
      <c r="M5747" t="s">
        <v>458</v>
      </c>
    </row>
    <row r="5748" spans="1:13" x14ac:dyDescent="0.25">
      <c r="A5748" t="s">
        <v>673</v>
      </c>
      <c r="B5748" t="s">
        <v>470</v>
      </c>
      <c r="C5748" t="s">
        <v>292</v>
      </c>
      <c r="D5748" t="s">
        <v>206</v>
      </c>
      <c r="E5748" t="s">
        <v>270</v>
      </c>
      <c r="F5748" t="s">
        <v>80</v>
      </c>
      <c r="G5748" s="8" t="s">
        <v>403</v>
      </c>
      <c r="H5748" t="s">
        <v>81</v>
      </c>
      <c r="K5748">
        <v>100</v>
      </c>
      <c r="L5748" s="7">
        <v>5411649516</v>
      </c>
      <c r="M5748" t="s">
        <v>458</v>
      </c>
    </row>
    <row r="5749" spans="1:13" x14ac:dyDescent="0.25">
      <c r="A5749" t="s">
        <v>674</v>
      </c>
      <c r="B5749" t="s">
        <v>470</v>
      </c>
      <c r="C5749" t="s">
        <v>292</v>
      </c>
      <c r="D5749" t="s">
        <v>203</v>
      </c>
      <c r="E5749" t="s">
        <v>269</v>
      </c>
      <c r="F5749" t="s">
        <v>80</v>
      </c>
      <c r="G5749" s="8" t="s">
        <v>403</v>
      </c>
      <c r="H5749" t="s">
        <v>81</v>
      </c>
      <c r="K5749" s="151">
        <v>82.41</v>
      </c>
      <c r="L5749" s="7">
        <v>599483569520</v>
      </c>
      <c r="M5749" t="s">
        <v>458</v>
      </c>
    </row>
    <row r="5750" spans="1:13" x14ac:dyDescent="0.25">
      <c r="A5750" t="s">
        <v>675</v>
      </c>
      <c r="B5750" t="s">
        <v>470</v>
      </c>
      <c r="C5750" t="s">
        <v>292</v>
      </c>
      <c r="D5750" t="s">
        <v>306</v>
      </c>
      <c r="E5750" t="s">
        <v>270</v>
      </c>
      <c r="F5750" t="s">
        <v>80</v>
      </c>
      <c r="G5750" s="8" t="s">
        <v>403</v>
      </c>
      <c r="H5750" t="s">
        <v>81</v>
      </c>
      <c r="K5750" s="150">
        <v>100</v>
      </c>
      <c r="L5750" s="7">
        <v>9122399685</v>
      </c>
      <c r="M5750" t="s">
        <v>458</v>
      </c>
    </row>
    <row r="5751" spans="1:13" x14ac:dyDescent="0.25">
      <c r="A5751" t="s">
        <v>676</v>
      </c>
      <c r="B5751" t="s">
        <v>331</v>
      </c>
      <c r="C5751" t="s">
        <v>215</v>
      </c>
      <c r="D5751" t="s">
        <v>251</v>
      </c>
      <c r="E5751" t="s">
        <v>269</v>
      </c>
      <c r="F5751" t="s">
        <v>80</v>
      </c>
      <c r="G5751" s="8" t="s">
        <v>403</v>
      </c>
      <c r="H5751" t="s">
        <v>81</v>
      </c>
      <c r="K5751">
        <v>70.099999999999994</v>
      </c>
      <c r="L5751" s="7">
        <v>310261377494</v>
      </c>
      <c r="M5751" t="s">
        <v>458</v>
      </c>
    </row>
    <row r="5752" spans="1:13" x14ac:dyDescent="0.25">
      <c r="A5752" t="s">
        <v>677</v>
      </c>
      <c r="B5752" t="s">
        <v>331</v>
      </c>
      <c r="C5752" t="s">
        <v>215</v>
      </c>
      <c r="D5752" t="s">
        <v>216</v>
      </c>
      <c r="E5752" t="s">
        <v>269</v>
      </c>
      <c r="F5752" t="s">
        <v>80</v>
      </c>
      <c r="G5752" s="8" t="s">
        <v>403</v>
      </c>
      <c r="H5752" t="s">
        <v>81</v>
      </c>
      <c r="K5752">
        <v>85.8</v>
      </c>
      <c r="L5752" s="7">
        <v>15226914126</v>
      </c>
      <c r="M5752" t="s">
        <v>458</v>
      </c>
    </row>
    <row r="5753" spans="1:13" x14ac:dyDescent="0.25">
      <c r="A5753" t="s">
        <v>678</v>
      </c>
      <c r="B5753" t="s">
        <v>331</v>
      </c>
      <c r="C5753" t="s">
        <v>215</v>
      </c>
      <c r="D5753" t="s">
        <v>217</v>
      </c>
      <c r="E5753" t="s">
        <v>269</v>
      </c>
      <c r="F5753" t="s">
        <v>80</v>
      </c>
      <c r="G5753" s="8" t="s">
        <v>403</v>
      </c>
      <c r="H5753" t="s">
        <v>81</v>
      </c>
      <c r="K5753">
        <v>33.200000000000003</v>
      </c>
      <c r="L5753" s="7">
        <v>67671087956</v>
      </c>
      <c r="M5753" t="s">
        <v>458</v>
      </c>
    </row>
    <row r="5754" spans="1:13" x14ac:dyDescent="0.25">
      <c r="A5754" t="s">
        <v>679</v>
      </c>
      <c r="B5754" t="s">
        <v>333</v>
      </c>
      <c r="C5754" t="s">
        <v>533</v>
      </c>
      <c r="D5754" t="s">
        <v>203</v>
      </c>
      <c r="E5754" t="s">
        <v>269</v>
      </c>
      <c r="F5754" t="s">
        <v>80</v>
      </c>
      <c r="G5754" s="8" t="s">
        <v>403</v>
      </c>
      <c r="H5754" t="s">
        <v>81</v>
      </c>
      <c r="K5754" s="150">
        <v>79.89</v>
      </c>
      <c r="L5754" s="7">
        <v>60695593000</v>
      </c>
      <c r="M5754" t="s">
        <v>458</v>
      </c>
    </row>
    <row r="5755" spans="1:13" x14ac:dyDescent="0.25">
      <c r="A5755" t="s">
        <v>680</v>
      </c>
      <c r="B5755" t="s">
        <v>471</v>
      </c>
      <c r="C5755" t="s">
        <v>219</v>
      </c>
      <c r="D5755" t="s">
        <v>203</v>
      </c>
      <c r="E5755" t="s">
        <v>269</v>
      </c>
      <c r="F5755" t="s">
        <v>80</v>
      </c>
      <c r="G5755" s="8" t="s">
        <v>403</v>
      </c>
      <c r="H5755" t="s">
        <v>81</v>
      </c>
      <c r="K5755">
        <v>67.8</v>
      </c>
      <c r="L5755" s="7">
        <v>278736778404</v>
      </c>
      <c r="M5755" t="s">
        <v>458</v>
      </c>
    </row>
    <row r="5756" spans="1:13" x14ac:dyDescent="0.25">
      <c r="A5756" t="s">
        <v>681</v>
      </c>
      <c r="B5756" t="s">
        <v>471</v>
      </c>
      <c r="C5756" t="s">
        <v>219</v>
      </c>
      <c r="D5756" t="s">
        <v>457</v>
      </c>
      <c r="E5756" t="s">
        <v>270</v>
      </c>
      <c r="F5756" t="s">
        <v>80</v>
      </c>
      <c r="G5756" s="8" t="s">
        <v>403</v>
      </c>
      <c r="H5756" t="s">
        <v>81</v>
      </c>
      <c r="K5756">
        <v>100</v>
      </c>
      <c r="L5756" s="7">
        <v>150706287</v>
      </c>
      <c r="M5756" t="s">
        <v>458</v>
      </c>
    </row>
    <row r="5757" spans="1:13" x14ac:dyDescent="0.25">
      <c r="A5757" t="s">
        <v>682</v>
      </c>
      <c r="B5757" t="s">
        <v>471</v>
      </c>
      <c r="C5757" t="s">
        <v>219</v>
      </c>
      <c r="D5757" t="s">
        <v>381</v>
      </c>
      <c r="E5757" t="s">
        <v>270</v>
      </c>
      <c r="F5757" t="s">
        <v>80</v>
      </c>
      <c r="G5757" s="8" t="s">
        <v>403</v>
      </c>
      <c r="H5757" t="s">
        <v>81</v>
      </c>
      <c r="K5757">
        <v>93.95</v>
      </c>
      <c r="L5757" s="7">
        <v>1331924172</v>
      </c>
      <c r="M5757" t="s">
        <v>458</v>
      </c>
    </row>
    <row r="5758" spans="1:13" x14ac:dyDescent="0.25">
      <c r="A5758" t="s">
        <v>683</v>
      </c>
      <c r="B5758" t="s">
        <v>472</v>
      </c>
      <c r="C5758" t="s">
        <v>220</v>
      </c>
      <c r="D5758" t="s">
        <v>221</v>
      </c>
      <c r="E5758" t="s">
        <v>270</v>
      </c>
      <c r="F5758" t="s">
        <v>80</v>
      </c>
      <c r="G5758" s="8" t="s">
        <v>403</v>
      </c>
      <c r="H5758" t="s">
        <v>81</v>
      </c>
      <c r="K5758" s="150">
        <v>99.4</v>
      </c>
      <c r="L5758" s="7">
        <v>210379447000</v>
      </c>
      <c r="M5758" t="s">
        <v>458</v>
      </c>
    </row>
    <row r="5759" spans="1:13" x14ac:dyDescent="0.25">
      <c r="A5759" t="s">
        <v>684</v>
      </c>
      <c r="B5759" t="s">
        <v>472</v>
      </c>
      <c r="C5759" t="s">
        <v>220</v>
      </c>
      <c r="D5759" t="s">
        <v>222</v>
      </c>
      <c r="E5759" t="s">
        <v>270</v>
      </c>
      <c r="F5759" t="s">
        <v>80</v>
      </c>
      <c r="G5759" s="8" t="s">
        <v>403</v>
      </c>
      <c r="H5759" t="s">
        <v>81</v>
      </c>
      <c r="K5759" s="150">
        <v>99.9</v>
      </c>
      <c r="L5759" s="7">
        <v>35195197000</v>
      </c>
      <c r="M5759" t="s">
        <v>458</v>
      </c>
    </row>
    <row r="5760" spans="1:13" x14ac:dyDescent="0.25">
      <c r="A5760" t="s">
        <v>685</v>
      </c>
      <c r="B5760" t="s">
        <v>472</v>
      </c>
      <c r="C5760" t="s">
        <v>220</v>
      </c>
      <c r="D5760" t="s">
        <v>223</v>
      </c>
      <c r="E5760" t="s">
        <v>270</v>
      </c>
      <c r="F5760" t="s">
        <v>80</v>
      </c>
      <c r="G5760" s="8" t="s">
        <v>403</v>
      </c>
      <c r="H5760" t="s">
        <v>81</v>
      </c>
      <c r="K5760">
        <v>99.4</v>
      </c>
      <c r="L5760" s="7">
        <v>54187851000</v>
      </c>
      <c r="M5760" t="s">
        <v>458</v>
      </c>
    </row>
    <row r="5761" spans="1:13" x14ac:dyDescent="0.25">
      <c r="A5761" t="s">
        <v>686</v>
      </c>
      <c r="B5761" t="s">
        <v>472</v>
      </c>
      <c r="C5761" t="s">
        <v>220</v>
      </c>
      <c r="D5761" t="s">
        <v>224</v>
      </c>
      <c r="E5761" t="s">
        <v>270</v>
      </c>
      <c r="F5761" t="s">
        <v>80</v>
      </c>
      <c r="G5761" s="8" t="s">
        <v>403</v>
      </c>
      <c r="H5761" t="s">
        <v>81</v>
      </c>
      <c r="K5761">
        <v>100</v>
      </c>
      <c r="L5761" s="7">
        <v>3835522000</v>
      </c>
      <c r="M5761" t="s">
        <v>458</v>
      </c>
    </row>
    <row r="5762" spans="1:13" x14ac:dyDescent="0.25">
      <c r="A5762" t="s">
        <v>687</v>
      </c>
      <c r="B5762" t="s">
        <v>472</v>
      </c>
      <c r="C5762" t="s">
        <v>220</v>
      </c>
      <c r="D5762" t="s">
        <v>305</v>
      </c>
      <c r="E5762" t="s">
        <v>270</v>
      </c>
      <c r="F5762" t="s">
        <v>80</v>
      </c>
      <c r="G5762" s="8" t="s">
        <v>403</v>
      </c>
      <c r="H5762" t="s">
        <v>81</v>
      </c>
      <c r="K5762">
        <v>100</v>
      </c>
      <c r="L5762" s="7">
        <v>0</v>
      </c>
      <c r="M5762" t="s">
        <v>458</v>
      </c>
    </row>
    <row r="5763" spans="1:13" x14ac:dyDescent="0.25">
      <c r="A5763" t="s">
        <v>688</v>
      </c>
      <c r="B5763" t="s">
        <v>472</v>
      </c>
      <c r="C5763" t="s">
        <v>220</v>
      </c>
      <c r="D5763" t="s">
        <v>203</v>
      </c>
      <c r="E5763" t="s">
        <v>269</v>
      </c>
      <c r="F5763" t="s">
        <v>80</v>
      </c>
      <c r="G5763" s="8" t="s">
        <v>403</v>
      </c>
      <c r="H5763" t="s">
        <v>81</v>
      </c>
      <c r="K5763" s="180">
        <v>48.6</v>
      </c>
      <c r="L5763" s="7">
        <v>150910896000</v>
      </c>
      <c r="M5763" t="s">
        <v>458</v>
      </c>
    </row>
    <row r="5764" spans="1:13" x14ac:dyDescent="0.25">
      <c r="A5764" t="s">
        <v>689</v>
      </c>
      <c r="B5764" t="s">
        <v>473</v>
      </c>
      <c r="C5764" t="s">
        <v>225</v>
      </c>
      <c r="D5764" t="s">
        <v>366</v>
      </c>
      <c r="E5764" t="s">
        <v>270</v>
      </c>
      <c r="F5764" t="s">
        <v>80</v>
      </c>
      <c r="G5764" s="8" t="s">
        <v>403</v>
      </c>
      <c r="H5764" t="s">
        <v>81</v>
      </c>
      <c r="K5764" s="180">
        <v>98.19</v>
      </c>
      <c r="L5764" s="7">
        <v>3439632410</v>
      </c>
      <c r="M5764" t="s">
        <v>458</v>
      </c>
    </row>
    <row r="5765" spans="1:13" x14ac:dyDescent="0.25">
      <c r="A5765" t="s">
        <v>690</v>
      </c>
      <c r="B5765" t="s">
        <v>473</v>
      </c>
      <c r="C5765" t="s">
        <v>225</v>
      </c>
      <c r="D5765" t="s">
        <v>367</v>
      </c>
      <c r="E5765" t="s">
        <v>270</v>
      </c>
      <c r="F5765" t="s">
        <v>80</v>
      </c>
      <c r="G5765" s="8" t="s">
        <v>403</v>
      </c>
      <c r="H5765" t="s">
        <v>81</v>
      </c>
      <c r="K5765">
        <v>98.62</v>
      </c>
      <c r="L5765" s="7">
        <v>3601903742</v>
      </c>
      <c r="M5765" t="s">
        <v>458</v>
      </c>
    </row>
    <row r="5766" spans="1:13" x14ac:dyDescent="0.25">
      <c r="A5766" t="s">
        <v>691</v>
      </c>
      <c r="B5766" t="s">
        <v>473</v>
      </c>
      <c r="C5766" t="s">
        <v>225</v>
      </c>
      <c r="D5766" t="s">
        <v>373</v>
      </c>
      <c r="E5766" t="s">
        <v>270</v>
      </c>
      <c r="F5766" t="s">
        <v>80</v>
      </c>
      <c r="G5766" s="8" t="s">
        <v>403</v>
      </c>
      <c r="H5766" t="s">
        <v>81</v>
      </c>
      <c r="K5766">
        <v>97.24</v>
      </c>
      <c r="L5766" s="7">
        <v>2032897322</v>
      </c>
      <c r="M5766" t="s">
        <v>458</v>
      </c>
    </row>
    <row r="5767" spans="1:13" x14ac:dyDescent="0.25">
      <c r="A5767" t="s">
        <v>692</v>
      </c>
      <c r="B5767" t="s">
        <v>473</v>
      </c>
      <c r="C5767" t="s">
        <v>225</v>
      </c>
      <c r="D5767" t="s">
        <v>203</v>
      </c>
      <c r="E5767" t="s">
        <v>269</v>
      </c>
      <c r="F5767" t="s">
        <v>80</v>
      </c>
      <c r="G5767" s="8" t="s">
        <v>403</v>
      </c>
      <c r="H5767" t="s">
        <v>81</v>
      </c>
      <c r="K5767" s="180">
        <v>66.08</v>
      </c>
      <c r="L5767" s="7">
        <v>983182712065</v>
      </c>
      <c r="M5767" t="s">
        <v>458</v>
      </c>
    </row>
    <row r="5768" spans="1:13" x14ac:dyDescent="0.25">
      <c r="A5768" t="s">
        <v>693</v>
      </c>
      <c r="B5768" t="s">
        <v>474</v>
      </c>
      <c r="C5768" t="s">
        <v>226</v>
      </c>
      <c r="D5768" t="s">
        <v>227</v>
      </c>
      <c r="E5768" t="s">
        <v>270</v>
      </c>
      <c r="F5768" t="s">
        <v>80</v>
      </c>
      <c r="G5768" s="8" t="s">
        <v>403</v>
      </c>
      <c r="H5768" t="s">
        <v>81</v>
      </c>
      <c r="K5768" s="180">
        <v>0.73</v>
      </c>
      <c r="L5768" s="7">
        <v>1565286544</v>
      </c>
      <c r="M5768" t="s">
        <v>458</v>
      </c>
    </row>
    <row r="5769" spans="1:13" x14ac:dyDescent="0.25">
      <c r="A5769" t="s">
        <v>694</v>
      </c>
      <c r="B5769" t="s">
        <v>474</v>
      </c>
      <c r="C5769" t="s">
        <v>226</v>
      </c>
      <c r="D5769" t="s">
        <v>301</v>
      </c>
      <c r="E5769" t="s">
        <v>270</v>
      </c>
      <c r="F5769" t="s">
        <v>80</v>
      </c>
      <c r="G5769" s="8" t="s">
        <v>403</v>
      </c>
      <c r="H5769" t="s">
        <v>81</v>
      </c>
      <c r="K5769">
        <v>0.38</v>
      </c>
      <c r="L5769" s="7">
        <v>4154359457</v>
      </c>
      <c r="M5769" t="s">
        <v>458</v>
      </c>
    </row>
    <row r="5770" spans="1:13" x14ac:dyDescent="0.25">
      <c r="A5770" t="s">
        <v>695</v>
      </c>
      <c r="B5770" t="s">
        <v>474</v>
      </c>
      <c r="C5770" t="s">
        <v>226</v>
      </c>
      <c r="D5770" t="s">
        <v>229</v>
      </c>
      <c r="E5770" t="s">
        <v>270</v>
      </c>
      <c r="F5770" t="s">
        <v>80</v>
      </c>
      <c r="G5770" s="8" t="s">
        <v>403</v>
      </c>
      <c r="H5770" t="s">
        <v>81</v>
      </c>
      <c r="K5770" s="180">
        <v>2.3199999999999998</v>
      </c>
      <c r="L5770" s="7">
        <v>4178737190</v>
      </c>
      <c r="M5770" t="s">
        <v>458</v>
      </c>
    </row>
    <row r="5771" spans="1:13" x14ac:dyDescent="0.25">
      <c r="A5771" t="s">
        <v>696</v>
      </c>
      <c r="B5771" t="s">
        <v>474</v>
      </c>
      <c r="C5771" t="s">
        <v>226</v>
      </c>
      <c r="D5771" t="s">
        <v>230</v>
      </c>
      <c r="E5771" t="s">
        <v>270</v>
      </c>
      <c r="F5771" t="s">
        <v>80</v>
      </c>
      <c r="G5771" s="8" t="s">
        <v>403</v>
      </c>
      <c r="H5771" t="s">
        <v>81</v>
      </c>
      <c r="K5771" s="180">
        <v>2.93</v>
      </c>
      <c r="L5771" s="7">
        <v>46078829939</v>
      </c>
      <c r="M5771" t="s">
        <v>458</v>
      </c>
    </row>
    <row r="5772" spans="1:13" x14ac:dyDescent="0.25">
      <c r="A5772" t="s">
        <v>697</v>
      </c>
      <c r="B5772" t="s">
        <v>474</v>
      </c>
      <c r="C5772" t="s">
        <v>226</v>
      </c>
      <c r="D5772" t="s">
        <v>231</v>
      </c>
      <c r="E5772" t="s">
        <v>270</v>
      </c>
      <c r="F5772" t="s">
        <v>80</v>
      </c>
      <c r="G5772" s="8" t="s">
        <v>403</v>
      </c>
      <c r="H5772" t="s">
        <v>81</v>
      </c>
      <c r="K5772" s="180">
        <v>2.74</v>
      </c>
      <c r="L5772" s="7">
        <v>733170416</v>
      </c>
      <c r="M5772" t="s">
        <v>458</v>
      </c>
    </row>
    <row r="5773" spans="1:13" x14ac:dyDescent="0.25">
      <c r="A5773" t="s">
        <v>698</v>
      </c>
      <c r="B5773" t="s">
        <v>474</v>
      </c>
      <c r="C5773" t="s">
        <v>226</v>
      </c>
      <c r="D5773" t="s">
        <v>232</v>
      </c>
      <c r="E5773" t="s">
        <v>270</v>
      </c>
      <c r="F5773" t="s">
        <v>80</v>
      </c>
      <c r="G5773" s="8" t="s">
        <v>403</v>
      </c>
      <c r="H5773" t="s">
        <v>81</v>
      </c>
      <c r="K5773" s="180">
        <v>5.01</v>
      </c>
      <c r="L5773" s="7">
        <v>4596812359</v>
      </c>
      <c r="M5773" t="s">
        <v>458</v>
      </c>
    </row>
    <row r="5774" spans="1:13" x14ac:dyDescent="0.25">
      <c r="A5774" t="s">
        <v>699</v>
      </c>
      <c r="B5774" t="s">
        <v>474</v>
      </c>
      <c r="C5774" t="s">
        <v>226</v>
      </c>
      <c r="D5774" t="s">
        <v>233</v>
      </c>
      <c r="E5774" t="s">
        <v>270</v>
      </c>
      <c r="F5774" t="s">
        <v>80</v>
      </c>
      <c r="G5774" s="8" t="s">
        <v>403</v>
      </c>
      <c r="H5774" t="s">
        <v>81</v>
      </c>
      <c r="K5774">
        <v>3.15</v>
      </c>
      <c r="L5774" s="7">
        <v>6739103718</v>
      </c>
      <c r="M5774" t="s">
        <v>458</v>
      </c>
    </row>
    <row r="5775" spans="1:13" x14ac:dyDescent="0.25">
      <c r="A5775" t="s">
        <v>700</v>
      </c>
      <c r="B5775" t="s">
        <v>474</v>
      </c>
      <c r="C5775" t="s">
        <v>226</v>
      </c>
      <c r="D5775" t="s">
        <v>234</v>
      </c>
      <c r="E5775" t="s">
        <v>270</v>
      </c>
      <c r="F5775" t="s">
        <v>80</v>
      </c>
      <c r="G5775" s="8" t="s">
        <v>403</v>
      </c>
      <c r="H5775" t="s">
        <v>81</v>
      </c>
      <c r="K5775">
        <v>1.01</v>
      </c>
      <c r="L5775" s="7">
        <v>8239367205</v>
      </c>
      <c r="M5775" t="s">
        <v>458</v>
      </c>
    </row>
    <row r="5776" spans="1:13" x14ac:dyDescent="0.25">
      <c r="A5776" t="s">
        <v>701</v>
      </c>
      <c r="B5776" t="s">
        <v>474</v>
      </c>
      <c r="C5776" t="s">
        <v>226</v>
      </c>
      <c r="D5776" t="s">
        <v>235</v>
      </c>
      <c r="E5776" t="s">
        <v>270</v>
      </c>
      <c r="F5776" t="s">
        <v>80</v>
      </c>
      <c r="G5776" s="8" t="s">
        <v>403</v>
      </c>
      <c r="H5776" t="s">
        <v>81</v>
      </c>
      <c r="K5776" s="150">
        <v>0.51</v>
      </c>
      <c r="L5776" s="7">
        <v>7955312120</v>
      </c>
      <c r="M5776" t="s">
        <v>458</v>
      </c>
    </row>
    <row r="5777" spans="1:13" x14ac:dyDescent="0.25">
      <c r="A5777" t="s">
        <v>702</v>
      </c>
      <c r="B5777" t="s">
        <v>474</v>
      </c>
      <c r="C5777" t="s">
        <v>226</v>
      </c>
      <c r="D5777" t="s">
        <v>570</v>
      </c>
      <c r="E5777" t="s">
        <v>270</v>
      </c>
      <c r="F5777" t="s">
        <v>80</v>
      </c>
      <c r="G5777" s="8" t="s">
        <v>403</v>
      </c>
      <c r="H5777" t="s">
        <v>81</v>
      </c>
      <c r="K5777">
        <v>0.01</v>
      </c>
      <c r="L5777" s="7">
        <v>186808058</v>
      </c>
      <c r="M5777" t="s">
        <v>458</v>
      </c>
    </row>
    <row r="5778" spans="1:13" x14ac:dyDescent="0.25">
      <c r="A5778" t="s">
        <v>703</v>
      </c>
      <c r="B5778" t="s">
        <v>475</v>
      </c>
      <c r="C5778" t="s">
        <v>236</v>
      </c>
      <c r="D5778" t="s">
        <v>628</v>
      </c>
      <c r="E5778" t="s">
        <v>270</v>
      </c>
      <c r="F5778" t="s">
        <v>80</v>
      </c>
      <c r="G5778" s="8" t="s">
        <v>403</v>
      </c>
      <c r="H5778" t="s">
        <v>81</v>
      </c>
      <c r="K5778" s="150">
        <v>50.73</v>
      </c>
      <c r="L5778" s="7">
        <v>33391986272</v>
      </c>
      <c r="M5778" t="s">
        <v>458</v>
      </c>
    </row>
    <row r="5779" spans="1:13" x14ac:dyDescent="0.25">
      <c r="A5779" t="s">
        <v>704</v>
      </c>
      <c r="B5779" t="s">
        <v>475</v>
      </c>
      <c r="C5779" t="s">
        <v>236</v>
      </c>
      <c r="D5779" t="s">
        <v>629</v>
      </c>
      <c r="E5779" t="s">
        <v>270</v>
      </c>
      <c r="F5779" t="s">
        <v>80</v>
      </c>
      <c r="G5779" s="8" t="s">
        <v>403</v>
      </c>
      <c r="H5779" t="s">
        <v>81</v>
      </c>
      <c r="K5779">
        <v>93.99</v>
      </c>
      <c r="L5779" s="7">
        <v>28433897982</v>
      </c>
      <c r="M5779" t="s">
        <v>458</v>
      </c>
    </row>
    <row r="5780" spans="1:13" x14ac:dyDescent="0.25">
      <c r="A5780" t="s">
        <v>705</v>
      </c>
      <c r="B5780" t="s">
        <v>475</v>
      </c>
      <c r="C5780" t="s">
        <v>236</v>
      </c>
      <c r="D5780" t="s">
        <v>630</v>
      </c>
      <c r="E5780" t="s">
        <v>270</v>
      </c>
      <c r="F5780" t="s">
        <v>80</v>
      </c>
      <c r="G5780" s="8" t="s">
        <v>403</v>
      </c>
      <c r="H5780" t="s">
        <v>81</v>
      </c>
      <c r="K5780">
        <v>80.069999999999993</v>
      </c>
      <c r="L5780" s="7">
        <v>41655996484</v>
      </c>
      <c r="M5780" t="s">
        <v>458</v>
      </c>
    </row>
    <row r="5781" spans="1:13" x14ac:dyDescent="0.25">
      <c r="A5781" t="s">
        <v>706</v>
      </c>
      <c r="B5781" t="s">
        <v>475</v>
      </c>
      <c r="C5781" t="s">
        <v>236</v>
      </c>
      <c r="D5781" t="s">
        <v>631</v>
      </c>
      <c r="E5781" t="s">
        <v>270</v>
      </c>
      <c r="F5781" t="s">
        <v>80</v>
      </c>
      <c r="G5781" s="8" t="s">
        <v>403</v>
      </c>
      <c r="H5781" t="s">
        <v>81</v>
      </c>
      <c r="K5781">
        <v>93.72</v>
      </c>
      <c r="L5781" s="7">
        <v>17683096128</v>
      </c>
      <c r="M5781" t="s">
        <v>458</v>
      </c>
    </row>
    <row r="5782" spans="1:13" x14ac:dyDescent="0.25">
      <c r="A5782" t="s">
        <v>707</v>
      </c>
      <c r="B5782" t="s">
        <v>475</v>
      </c>
      <c r="C5782" t="s">
        <v>236</v>
      </c>
      <c r="D5782" t="s">
        <v>632</v>
      </c>
      <c r="E5782" t="s">
        <v>269</v>
      </c>
      <c r="F5782" t="s">
        <v>80</v>
      </c>
      <c r="G5782" s="8" t="s">
        <v>403</v>
      </c>
      <c r="H5782" t="s">
        <v>81</v>
      </c>
      <c r="K5782" s="150">
        <v>42.8</v>
      </c>
      <c r="L5782" s="7">
        <v>38791266538</v>
      </c>
      <c r="M5782" t="s">
        <v>458</v>
      </c>
    </row>
    <row r="5783" spans="1:13" x14ac:dyDescent="0.25">
      <c r="A5783" t="s">
        <v>708</v>
      </c>
      <c r="B5783" t="s">
        <v>476</v>
      </c>
      <c r="C5783" t="s">
        <v>237</v>
      </c>
      <c r="D5783" t="s">
        <v>242</v>
      </c>
      <c r="E5783" t="s">
        <v>270</v>
      </c>
      <c r="F5783" t="s">
        <v>80</v>
      </c>
      <c r="G5783" s="8" t="s">
        <v>403</v>
      </c>
      <c r="H5783" t="s">
        <v>81</v>
      </c>
      <c r="K5783">
        <v>0.2</v>
      </c>
      <c r="L5783" s="7">
        <v>77422761</v>
      </c>
      <c r="M5783" t="s">
        <v>458</v>
      </c>
    </row>
    <row r="5784" spans="1:13" x14ac:dyDescent="0.25">
      <c r="A5784" t="s">
        <v>709</v>
      </c>
      <c r="B5784" t="s">
        <v>476</v>
      </c>
      <c r="C5784" t="s">
        <v>237</v>
      </c>
      <c r="D5784" t="s">
        <v>228</v>
      </c>
      <c r="E5784" t="s">
        <v>270</v>
      </c>
      <c r="F5784" t="s">
        <v>80</v>
      </c>
      <c r="G5784" s="8" t="s">
        <v>403</v>
      </c>
      <c r="H5784" t="s">
        <v>81</v>
      </c>
      <c r="K5784">
        <v>9.6999999999999993</v>
      </c>
      <c r="L5784" s="7">
        <v>2672173342</v>
      </c>
      <c r="M5784" t="s">
        <v>458</v>
      </c>
    </row>
    <row r="5785" spans="1:13" x14ac:dyDescent="0.25">
      <c r="A5785" t="s">
        <v>710</v>
      </c>
      <c r="B5785" t="s">
        <v>476</v>
      </c>
      <c r="C5785" t="s">
        <v>237</v>
      </c>
      <c r="D5785" t="s">
        <v>464</v>
      </c>
      <c r="E5785" t="s">
        <v>270</v>
      </c>
      <c r="F5785" t="s">
        <v>80</v>
      </c>
      <c r="G5785" s="8" t="s">
        <v>403</v>
      </c>
      <c r="H5785" t="s">
        <v>81</v>
      </c>
      <c r="K5785">
        <v>0</v>
      </c>
      <c r="L5785" s="7">
        <v>1120256617</v>
      </c>
      <c r="M5785" t="s">
        <v>458</v>
      </c>
    </row>
    <row r="5786" spans="1:13" x14ac:dyDescent="0.25">
      <c r="A5786" t="s">
        <v>711</v>
      </c>
      <c r="B5786" t="s">
        <v>476</v>
      </c>
      <c r="C5786" t="s">
        <v>237</v>
      </c>
      <c r="D5786" t="s">
        <v>238</v>
      </c>
      <c r="E5786" t="s">
        <v>270</v>
      </c>
      <c r="F5786" s="8" t="s">
        <v>80</v>
      </c>
      <c r="G5786" s="8" t="s">
        <v>403</v>
      </c>
      <c r="H5786" t="s">
        <v>81</v>
      </c>
      <c r="K5786">
        <v>50.9</v>
      </c>
      <c r="L5786" s="7">
        <v>858542993</v>
      </c>
      <c r="M5786" t="s">
        <v>458</v>
      </c>
    </row>
    <row r="5787" spans="1:13" x14ac:dyDescent="0.25">
      <c r="A5787" t="s">
        <v>712</v>
      </c>
      <c r="B5787" t="s">
        <v>476</v>
      </c>
      <c r="C5787" t="s">
        <v>237</v>
      </c>
      <c r="D5787" t="s">
        <v>239</v>
      </c>
      <c r="E5787" t="s">
        <v>270</v>
      </c>
      <c r="F5787" s="8" t="s">
        <v>80</v>
      </c>
      <c r="G5787" s="8" t="s">
        <v>403</v>
      </c>
      <c r="H5787" t="s">
        <v>81</v>
      </c>
      <c r="K5787">
        <v>51.5</v>
      </c>
      <c r="L5787" s="7">
        <v>857579764</v>
      </c>
      <c r="M5787" t="s">
        <v>458</v>
      </c>
    </row>
    <row r="5788" spans="1:13" x14ac:dyDescent="0.25">
      <c r="A5788" t="s">
        <v>713</v>
      </c>
      <c r="B5788" t="s">
        <v>476</v>
      </c>
      <c r="C5788" t="s">
        <v>237</v>
      </c>
      <c r="D5788" t="s">
        <v>240</v>
      </c>
      <c r="E5788" t="s">
        <v>270</v>
      </c>
      <c r="F5788" s="8" t="s">
        <v>80</v>
      </c>
      <c r="G5788" s="8" t="s">
        <v>403</v>
      </c>
      <c r="H5788" t="s">
        <v>81</v>
      </c>
      <c r="K5788">
        <v>50.6</v>
      </c>
      <c r="L5788" s="7">
        <v>93471759</v>
      </c>
      <c r="M5788" t="s">
        <v>458</v>
      </c>
    </row>
    <row r="5789" spans="1:13" x14ac:dyDescent="0.25">
      <c r="A5789" t="s">
        <v>714</v>
      </c>
      <c r="B5789" t="s">
        <v>476</v>
      </c>
      <c r="C5789" t="s">
        <v>237</v>
      </c>
      <c r="D5789" t="s">
        <v>241</v>
      </c>
      <c r="E5789" t="s">
        <v>270</v>
      </c>
      <c r="F5789" s="8" t="s">
        <v>80</v>
      </c>
      <c r="G5789" s="8" t="s">
        <v>403</v>
      </c>
      <c r="H5789" t="s">
        <v>81</v>
      </c>
      <c r="K5789">
        <v>7.2</v>
      </c>
      <c r="L5789" s="7">
        <v>53446428</v>
      </c>
      <c r="M5789" t="s">
        <v>458</v>
      </c>
    </row>
    <row r="5790" spans="1:13" x14ac:dyDescent="0.25">
      <c r="A5790" t="s">
        <v>715</v>
      </c>
      <c r="B5790" t="s">
        <v>477</v>
      </c>
      <c r="C5790" t="s">
        <v>243</v>
      </c>
      <c r="D5790" t="s">
        <v>378</v>
      </c>
      <c r="E5790" t="s">
        <v>270</v>
      </c>
      <c r="F5790" s="8" t="s">
        <v>80</v>
      </c>
      <c r="G5790" s="8" t="s">
        <v>403</v>
      </c>
      <c r="H5790" t="s">
        <v>81</v>
      </c>
      <c r="K5790">
        <v>0.56000000000000005</v>
      </c>
      <c r="L5790" s="7">
        <v>3795039921</v>
      </c>
      <c r="M5790" t="s">
        <v>458</v>
      </c>
    </row>
    <row r="5791" spans="1:13" x14ac:dyDescent="0.25">
      <c r="A5791" t="s">
        <v>716</v>
      </c>
      <c r="B5791" t="s">
        <v>477</v>
      </c>
      <c r="C5791" t="s">
        <v>243</v>
      </c>
      <c r="D5791" t="s">
        <v>360</v>
      </c>
      <c r="E5791" t="s">
        <v>270</v>
      </c>
      <c r="F5791" s="8" t="s">
        <v>80</v>
      </c>
      <c r="G5791" s="8" t="s">
        <v>403</v>
      </c>
      <c r="H5791" t="s">
        <v>81</v>
      </c>
      <c r="K5791">
        <v>0.92</v>
      </c>
      <c r="L5791" s="7">
        <v>4697527012</v>
      </c>
      <c r="M5791" t="s">
        <v>458</v>
      </c>
    </row>
    <row r="5792" spans="1:13" x14ac:dyDescent="0.25">
      <c r="A5792" t="s">
        <v>717</v>
      </c>
      <c r="B5792" t="s">
        <v>477</v>
      </c>
      <c r="C5792" t="s">
        <v>243</v>
      </c>
      <c r="D5792" t="s">
        <v>581</v>
      </c>
      <c r="E5792" t="s">
        <v>270</v>
      </c>
      <c r="F5792" s="8" t="s">
        <v>80</v>
      </c>
      <c r="G5792" s="8" t="s">
        <v>403</v>
      </c>
      <c r="H5792" t="s">
        <v>81</v>
      </c>
      <c r="K5792">
        <v>0.89</v>
      </c>
      <c r="L5792" s="7">
        <v>89940181951</v>
      </c>
      <c r="M5792" t="s">
        <v>458</v>
      </c>
    </row>
    <row r="5793" spans="1:13" x14ac:dyDescent="0.25">
      <c r="A5793" t="s">
        <v>718</v>
      </c>
      <c r="B5793" t="s">
        <v>246</v>
      </c>
      <c r="C5793" t="s">
        <v>246</v>
      </c>
      <c r="D5793" t="s">
        <v>203</v>
      </c>
      <c r="E5793" t="s">
        <v>269</v>
      </c>
      <c r="F5793" s="8" t="s">
        <v>80</v>
      </c>
      <c r="G5793" s="8" t="s">
        <v>403</v>
      </c>
      <c r="H5793" t="s">
        <v>81</v>
      </c>
      <c r="K5793">
        <v>88.5</v>
      </c>
      <c r="L5793" s="7">
        <v>42773601120</v>
      </c>
      <c r="M5793" t="s">
        <v>458</v>
      </c>
    </row>
    <row r="5794" spans="1:13" x14ac:dyDescent="0.25">
      <c r="A5794" t="s">
        <v>719</v>
      </c>
      <c r="B5794" t="s">
        <v>478</v>
      </c>
      <c r="C5794" t="s">
        <v>244</v>
      </c>
      <c r="D5794" t="s">
        <v>245</v>
      </c>
      <c r="E5794" t="s">
        <v>269</v>
      </c>
      <c r="F5794" t="s">
        <v>80</v>
      </c>
      <c r="G5794" s="8" t="s">
        <v>403</v>
      </c>
      <c r="H5794" t="s">
        <v>81</v>
      </c>
      <c r="K5794">
        <v>72.599999999999994</v>
      </c>
      <c r="L5794" s="7">
        <v>69558139000</v>
      </c>
      <c r="M5794" t="s">
        <v>458</v>
      </c>
    </row>
    <row r="5795" spans="1:13" x14ac:dyDescent="0.25">
      <c r="A5795" t="s">
        <v>720</v>
      </c>
      <c r="B5795" t="s">
        <v>478</v>
      </c>
      <c r="C5795" t="s">
        <v>244</v>
      </c>
      <c r="D5795" t="s">
        <v>460</v>
      </c>
      <c r="E5795" t="s">
        <v>269</v>
      </c>
      <c r="F5795" s="8" t="s">
        <v>80</v>
      </c>
      <c r="G5795" s="8" t="s">
        <v>403</v>
      </c>
      <c r="H5795" t="s">
        <v>81</v>
      </c>
      <c r="K5795">
        <v>88.3</v>
      </c>
      <c r="L5795" s="7">
        <v>40918920000</v>
      </c>
      <c r="M5795" t="s">
        <v>458</v>
      </c>
    </row>
    <row r="5796" spans="1:13" x14ac:dyDescent="0.25">
      <c r="A5796" t="s">
        <v>721</v>
      </c>
      <c r="B5796" t="s">
        <v>479</v>
      </c>
      <c r="C5796" t="s">
        <v>247</v>
      </c>
      <c r="D5796" t="s">
        <v>203</v>
      </c>
      <c r="E5796" t="s">
        <v>269</v>
      </c>
      <c r="F5796" t="s">
        <v>80</v>
      </c>
      <c r="G5796" s="8" t="s">
        <v>403</v>
      </c>
      <c r="H5796" t="s">
        <v>81</v>
      </c>
      <c r="K5796">
        <v>77.06</v>
      </c>
      <c r="L5796" s="7">
        <v>20401799000</v>
      </c>
      <c r="M5796" t="s">
        <v>458</v>
      </c>
    </row>
    <row r="5797" spans="1:13" x14ac:dyDescent="0.25">
      <c r="A5797" t="s">
        <v>722</v>
      </c>
      <c r="B5797" t="s">
        <v>480</v>
      </c>
      <c r="C5797" t="s">
        <v>268</v>
      </c>
      <c r="D5797" t="s">
        <v>203</v>
      </c>
      <c r="E5797" t="s">
        <v>269</v>
      </c>
      <c r="F5797" s="8" t="s">
        <v>80</v>
      </c>
      <c r="G5797" s="8" t="s">
        <v>403</v>
      </c>
      <c r="H5797" t="s">
        <v>81</v>
      </c>
      <c r="K5797">
        <v>83.4</v>
      </c>
      <c r="L5797" s="7">
        <v>14029578005</v>
      </c>
      <c r="M5797" t="s">
        <v>458</v>
      </c>
    </row>
    <row r="5798" spans="1:13" x14ac:dyDescent="0.25">
      <c r="A5798" t="s">
        <v>723</v>
      </c>
      <c r="B5798" t="s">
        <v>481</v>
      </c>
      <c r="C5798" t="s">
        <v>248</v>
      </c>
      <c r="D5798" t="s">
        <v>203</v>
      </c>
      <c r="E5798" t="s">
        <v>269</v>
      </c>
      <c r="F5798" s="8" t="s">
        <v>80</v>
      </c>
      <c r="G5798" s="8" t="s">
        <v>403</v>
      </c>
      <c r="H5798" t="s">
        <v>81</v>
      </c>
      <c r="K5798">
        <v>90.17</v>
      </c>
      <c r="L5798" s="7">
        <v>24360197000</v>
      </c>
      <c r="M5798" t="s">
        <v>458</v>
      </c>
    </row>
    <row r="5799" spans="1:13" x14ac:dyDescent="0.25">
      <c r="A5799" t="s">
        <v>724</v>
      </c>
      <c r="B5799" t="s">
        <v>482</v>
      </c>
      <c r="C5799" t="s">
        <v>249</v>
      </c>
      <c r="D5799" t="s">
        <v>203</v>
      </c>
      <c r="E5799" t="s">
        <v>269</v>
      </c>
      <c r="F5799" t="s">
        <v>80</v>
      </c>
      <c r="G5799" s="8" t="s">
        <v>403</v>
      </c>
      <c r="H5799" t="s">
        <v>81</v>
      </c>
      <c r="K5799">
        <v>84.9</v>
      </c>
      <c r="L5799" s="7">
        <v>91622025169</v>
      </c>
      <c r="M5799" t="s">
        <v>458</v>
      </c>
    </row>
    <row r="5800" spans="1:13" x14ac:dyDescent="0.25">
      <c r="A5800" t="s">
        <v>725</v>
      </c>
      <c r="B5800" t="s">
        <v>330</v>
      </c>
      <c r="C5800" t="s">
        <v>250</v>
      </c>
      <c r="D5800" t="s">
        <v>252</v>
      </c>
      <c r="E5800" t="s">
        <v>270</v>
      </c>
      <c r="F5800" s="8" t="s">
        <v>80</v>
      </c>
      <c r="G5800" s="8" t="s">
        <v>403</v>
      </c>
      <c r="H5800" t="s">
        <v>81</v>
      </c>
      <c r="K5800">
        <v>93.06</v>
      </c>
      <c r="L5800" s="7">
        <v>10772268571</v>
      </c>
      <c r="M5800" t="s">
        <v>458</v>
      </c>
    </row>
    <row r="5801" spans="1:13" x14ac:dyDescent="0.25">
      <c r="A5801" t="s">
        <v>726</v>
      </c>
      <c r="B5801" t="s">
        <v>330</v>
      </c>
      <c r="C5801" t="s">
        <v>250</v>
      </c>
      <c r="D5801" t="s">
        <v>253</v>
      </c>
      <c r="E5801" t="s">
        <v>270</v>
      </c>
      <c r="F5801" t="s">
        <v>80</v>
      </c>
      <c r="G5801" s="8" t="s">
        <v>403</v>
      </c>
      <c r="H5801" t="s">
        <v>81</v>
      </c>
      <c r="K5801">
        <v>85.55</v>
      </c>
      <c r="L5801" s="7">
        <v>3480752374</v>
      </c>
      <c r="M5801" t="s">
        <v>458</v>
      </c>
    </row>
    <row r="5802" spans="1:13" x14ac:dyDescent="0.25">
      <c r="A5802" t="s">
        <v>727</v>
      </c>
      <c r="B5802" t="s">
        <v>330</v>
      </c>
      <c r="C5802" t="s">
        <v>250</v>
      </c>
      <c r="D5802" t="s">
        <v>254</v>
      </c>
      <c r="E5802" t="s">
        <v>270</v>
      </c>
      <c r="F5802" s="8" t="s">
        <v>80</v>
      </c>
      <c r="G5802" s="8" t="s">
        <v>403</v>
      </c>
      <c r="H5802" t="s">
        <v>81</v>
      </c>
      <c r="K5802">
        <v>94.89</v>
      </c>
      <c r="L5802" s="7">
        <v>13604302435</v>
      </c>
      <c r="M5802" t="s">
        <v>458</v>
      </c>
    </row>
    <row r="5803" spans="1:13" x14ac:dyDescent="0.25">
      <c r="A5803" t="s">
        <v>728</v>
      </c>
      <c r="B5803" t="s">
        <v>330</v>
      </c>
      <c r="C5803" t="s">
        <v>250</v>
      </c>
      <c r="D5803" t="s">
        <v>633</v>
      </c>
      <c r="E5803" t="s">
        <v>269</v>
      </c>
      <c r="F5803" t="s">
        <v>80</v>
      </c>
      <c r="G5803" s="8" t="s">
        <v>403</v>
      </c>
      <c r="H5803" t="s">
        <v>81</v>
      </c>
      <c r="K5803">
        <v>76.709999999999994</v>
      </c>
      <c r="L5803" s="7">
        <v>1140113184125</v>
      </c>
      <c r="M5803" t="s">
        <v>458</v>
      </c>
    </row>
    <row r="5804" spans="1:13" x14ac:dyDescent="0.25">
      <c r="A5804" t="s">
        <v>729</v>
      </c>
      <c r="B5804" t="s">
        <v>330</v>
      </c>
      <c r="C5804" t="s">
        <v>250</v>
      </c>
      <c r="D5804" t="s">
        <v>634</v>
      </c>
      <c r="E5804" t="s">
        <v>269</v>
      </c>
      <c r="F5804" s="8" t="s">
        <v>80</v>
      </c>
      <c r="G5804" s="8" t="s">
        <v>403</v>
      </c>
      <c r="H5804" t="s">
        <v>81</v>
      </c>
      <c r="K5804">
        <v>85.77</v>
      </c>
      <c r="L5804" s="7">
        <v>237174933919</v>
      </c>
      <c r="M5804" t="s">
        <v>458</v>
      </c>
    </row>
    <row r="5805" spans="1:13" x14ac:dyDescent="0.25">
      <c r="A5805" t="s">
        <v>730</v>
      </c>
      <c r="B5805" t="s">
        <v>330</v>
      </c>
      <c r="C5805" t="s">
        <v>250</v>
      </c>
      <c r="D5805" t="s">
        <v>599</v>
      </c>
      <c r="E5805" t="s">
        <v>270</v>
      </c>
      <c r="F5805" t="s">
        <v>80</v>
      </c>
      <c r="G5805" s="8" t="s">
        <v>403</v>
      </c>
      <c r="H5805" t="s">
        <v>81</v>
      </c>
      <c r="K5805">
        <v>100</v>
      </c>
      <c r="L5805" s="7">
        <v>49186447</v>
      </c>
      <c r="M5805" t="s">
        <v>458</v>
      </c>
    </row>
    <row r="5806" spans="1:13" x14ac:dyDescent="0.25">
      <c r="A5806" t="s">
        <v>731</v>
      </c>
      <c r="B5806" t="s">
        <v>483</v>
      </c>
      <c r="C5806" t="s">
        <v>255</v>
      </c>
      <c r="D5806" t="s">
        <v>205</v>
      </c>
      <c r="E5806" t="s">
        <v>270</v>
      </c>
      <c r="F5806" t="s">
        <v>80</v>
      </c>
      <c r="G5806" s="8" t="s">
        <v>403</v>
      </c>
      <c r="H5806" t="s">
        <v>81</v>
      </c>
      <c r="K5806">
        <v>95.3</v>
      </c>
      <c r="L5806" s="7">
        <v>6917962126</v>
      </c>
      <c r="M5806" t="s">
        <v>458</v>
      </c>
    </row>
    <row r="5807" spans="1:13" x14ac:dyDescent="0.25">
      <c r="A5807" t="s">
        <v>732</v>
      </c>
      <c r="B5807" t="s">
        <v>483</v>
      </c>
      <c r="C5807" t="s">
        <v>255</v>
      </c>
      <c r="D5807" t="s">
        <v>203</v>
      </c>
      <c r="E5807" t="s">
        <v>269</v>
      </c>
      <c r="F5807" t="s">
        <v>80</v>
      </c>
      <c r="G5807" s="8" t="s">
        <v>403</v>
      </c>
      <c r="H5807" t="s">
        <v>81</v>
      </c>
      <c r="K5807">
        <v>88.86</v>
      </c>
      <c r="L5807" s="7">
        <v>2428869723</v>
      </c>
      <c r="M5807" t="s">
        <v>458</v>
      </c>
    </row>
    <row r="5808" spans="1:13" x14ac:dyDescent="0.25">
      <c r="A5808" t="s">
        <v>733</v>
      </c>
      <c r="B5808" t="s">
        <v>636</v>
      </c>
      <c r="C5808" t="s">
        <v>635</v>
      </c>
      <c r="D5808" t="s">
        <v>304</v>
      </c>
      <c r="E5808" t="s">
        <v>270</v>
      </c>
      <c r="F5808" t="s">
        <v>80</v>
      </c>
      <c r="G5808" s="8" t="s">
        <v>403</v>
      </c>
      <c r="H5808" t="s">
        <v>81</v>
      </c>
      <c r="K5808">
        <v>100</v>
      </c>
      <c r="L5808" s="7">
        <v>4565783313</v>
      </c>
      <c r="M5808" t="s">
        <v>458</v>
      </c>
    </row>
    <row r="5809" spans="1:13" x14ac:dyDescent="0.25">
      <c r="A5809" t="s">
        <v>734</v>
      </c>
      <c r="B5809" t="s">
        <v>636</v>
      </c>
      <c r="C5809" t="s">
        <v>635</v>
      </c>
      <c r="D5809" t="s">
        <v>303</v>
      </c>
      <c r="E5809" t="s">
        <v>270</v>
      </c>
      <c r="F5809" t="s">
        <v>80</v>
      </c>
      <c r="G5809" s="8" t="s">
        <v>403</v>
      </c>
      <c r="H5809" t="s">
        <v>81</v>
      </c>
      <c r="K5809">
        <v>100</v>
      </c>
      <c r="L5809" s="7">
        <v>3476303006</v>
      </c>
      <c r="M5809" t="s">
        <v>458</v>
      </c>
    </row>
    <row r="5810" spans="1:13" x14ac:dyDescent="0.25">
      <c r="A5810" t="s">
        <v>735</v>
      </c>
      <c r="B5810" t="s">
        <v>636</v>
      </c>
      <c r="C5810" t="s">
        <v>635</v>
      </c>
      <c r="D5810" t="s">
        <v>302</v>
      </c>
      <c r="E5810" t="s">
        <v>270</v>
      </c>
      <c r="F5810" t="s">
        <v>80</v>
      </c>
      <c r="G5810" s="8" t="s">
        <v>403</v>
      </c>
      <c r="H5810" t="s">
        <v>81</v>
      </c>
      <c r="K5810">
        <v>100</v>
      </c>
      <c r="L5810" s="7">
        <v>2100767205</v>
      </c>
      <c r="M5810" t="s">
        <v>458</v>
      </c>
    </row>
    <row r="5811" spans="1:13" x14ac:dyDescent="0.25">
      <c r="A5811" t="s">
        <v>736</v>
      </c>
      <c r="B5811" t="s">
        <v>636</v>
      </c>
      <c r="C5811" t="s">
        <v>635</v>
      </c>
      <c r="D5811" t="s">
        <v>205</v>
      </c>
      <c r="E5811" t="s">
        <v>270</v>
      </c>
      <c r="F5811" t="s">
        <v>80</v>
      </c>
      <c r="G5811" s="8" t="s">
        <v>403</v>
      </c>
      <c r="H5811" t="s">
        <v>81</v>
      </c>
      <c r="K5811">
        <v>100</v>
      </c>
      <c r="L5811" s="7">
        <v>20886055390</v>
      </c>
      <c r="M5811" t="s">
        <v>458</v>
      </c>
    </row>
    <row r="5812" spans="1:13" x14ac:dyDescent="0.25">
      <c r="A5812" t="s">
        <v>737</v>
      </c>
      <c r="B5812" t="s">
        <v>636</v>
      </c>
      <c r="C5812" t="s">
        <v>635</v>
      </c>
      <c r="D5812" t="s">
        <v>203</v>
      </c>
      <c r="E5812" t="s">
        <v>269</v>
      </c>
      <c r="F5812" t="s">
        <v>80</v>
      </c>
      <c r="G5812" s="8" t="s">
        <v>403</v>
      </c>
      <c r="H5812" t="s">
        <v>81</v>
      </c>
      <c r="K5812">
        <v>79.599999999999994</v>
      </c>
      <c r="L5812" s="7">
        <v>1256491994424</v>
      </c>
      <c r="M5812" t="s">
        <v>458</v>
      </c>
    </row>
    <row r="5813" spans="1:13" x14ac:dyDescent="0.25">
      <c r="A5813" t="s">
        <v>738</v>
      </c>
      <c r="B5813" t="s">
        <v>484</v>
      </c>
      <c r="C5813" t="s">
        <v>256</v>
      </c>
      <c r="D5813" t="s">
        <v>208</v>
      </c>
      <c r="E5813" t="s">
        <v>270</v>
      </c>
      <c r="F5813" s="8" t="s">
        <v>80</v>
      </c>
      <c r="G5813" s="8" t="s">
        <v>403</v>
      </c>
      <c r="H5813" t="s">
        <v>81</v>
      </c>
      <c r="K5813">
        <v>100</v>
      </c>
      <c r="L5813" s="7">
        <v>429346911</v>
      </c>
      <c r="M5813" t="s">
        <v>458</v>
      </c>
    </row>
    <row r="5814" spans="1:13" x14ac:dyDescent="0.25">
      <c r="A5814" t="s">
        <v>739</v>
      </c>
      <c r="B5814" t="s">
        <v>484</v>
      </c>
      <c r="C5814" t="s">
        <v>256</v>
      </c>
      <c r="D5814" t="s">
        <v>209</v>
      </c>
      <c r="E5814" t="s">
        <v>270</v>
      </c>
      <c r="F5814" s="8" t="s">
        <v>80</v>
      </c>
      <c r="G5814" s="8" t="s">
        <v>403</v>
      </c>
      <c r="H5814" t="s">
        <v>81</v>
      </c>
      <c r="K5814">
        <v>100</v>
      </c>
      <c r="L5814" s="7">
        <v>630379359</v>
      </c>
      <c r="M5814" t="s">
        <v>458</v>
      </c>
    </row>
    <row r="5815" spans="1:13" x14ac:dyDescent="0.25">
      <c r="A5815" t="s">
        <v>740</v>
      </c>
      <c r="B5815" t="s">
        <v>484</v>
      </c>
      <c r="C5815" t="s">
        <v>256</v>
      </c>
      <c r="D5815" t="s">
        <v>203</v>
      </c>
      <c r="E5815" t="s">
        <v>269</v>
      </c>
      <c r="F5815" s="8" t="s">
        <v>80</v>
      </c>
      <c r="G5815" s="8" t="s">
        <v>403</v>
      </c>
      <c r="H5815" t="s">
        <v>81</v>
      </c>
      <c r="K5815">
        <v>73.67</v>
      </c>
      <c r="L5815" s="7">
        <v>88224453830</v>
      </c>
      <c r="M5815" t="s">
        <v>458</v>
      </c>
    </row>
    <row r="5816" spans="1:13" x14ac:dyDescent="0.25">
      <c r="A5816" t="s">
        <v>741</v>
      </c>
      <c r="B5816" t="s">
        <v>485</v>
      </c>
      <c r="C5816" t="s">
        <v>257</v>
      </c>
      <c r="D5816" t="s">
        <v>258</v>
      </c>
      <c r="E5816" t="s">
        <v>270</v>
      </c>
      <c r="F5816" s="8" t="s">
        <v>80</v>
      </c>
      <c r="G5816" s="8" t="s">
        <v>403</v>
      </c>
      <c r="H5816" t="s">
        <v>81</v>
      </c>
      <c r="K5816">
        <v>51.5</v>
      </c>
      <c r="L5816" s="7">
        <v>2398957441</v>
      </c>
      <c r="M5816" t="s">
        <v>458</v>
      </c>
    </row>
    <row r="5817" spans="1:13" x14ac:dyDescent="0.25">
      <c r="A5817" t="s">
        <v>742</v>
      </c>
      <c r="B5817" t="s">
        <v>485</v>
      </c>
      <c r="C5817" t="s">
        <v>257</v>
      </c>
      <c r="D5817" t="s">
        <v>259</v>
      </c>
      <c r="E5817" t="s">
        <v>270</v>
      </c>
      <c r="F5817" s="8" t="s">
        <v>80</v>
      </c>
      <c r="G5817" s="8" t="s">
        <v>403</v>
      </c>
      <c r="H5817" t="s">
        <v>81</v>
      </c>
      <c r="K5817">
        <v>54.7</v>
      </c>
      <c r="L5817" s="7">
        <v>87556207</v>
      </c>
      <c r="M5817" t="s">
        <v>458</v>
      </c>
    </row>
    <row r="5818" spans="1:13" x14ac:dyDescent="0.25">
      <c r="A5818" t="s">
        <v>743</v>
      </c>
      <c r="B5818" t="s">
        <v>485</v>
      </c>
      <c r="C5818" t="s">
        <v>257</v>
      </c>
      <c r="D5818" t="s">
        <v>260</v>
      </c>
      <c r="E5818" t="s">
        <v>270</v>
      </c>
      <c r="F5818" s="8" t="s">
        <v>80</v>
      </c>
      <c r="G5818" s="8" t="s">
        <v>403</v>
      </c>
      <c r="H5818" t="s">
        <v>81</v>
      </c>
      <c r="K5818">
        <v>26.3</v>
      </c>
      <c r="L5818" s="7">
        <v>145097351</v>
      </c>
      <c r="M5818" t="s">
        <v>458</v>
      </c>
    </row>
    <row r="5819" spans="1:13" x14ac:dyDescent="0.25">
      <c r="A5819" t="s">
        <v>744</v>
      </c>
      <c r="B5819" t="s">
        <v>485</v>
      </c>
      <c r="C5819" t="s">
        <v>257</v>
      </c>
      <c r="D5819" t="s">
        <v>261</v>
      </c>
      <c r="E5819" t="s">
        <v>270</v>
      </c>
      <c r="F5819" s="8" t="s">
        <v>80</v>
      </c>
      <c r="G5819" s="8" t="s">
        <v>403</v>
      </c>
      <c r="H5819" t="s">
        <v>81</v>
      </c>
      <c r="K5819">
        <v>0</v>
      </c>
      <c r="L5819" s="7">
        <v>88988160</v>
      </c>
      <c r="M5819" t="s">
        <v>458</v>
      </c>
    </row>
    <row r="5820" spans="1:13" x14ac:dyDescent="0.25">
      <c r="A5820" t="s">
        <v>745</v>
      </c>
      <c r="B5820" t="s">
        <v>486</v>
      </c>
      <c r="C5820" t="s">
        <v>262</v>
      </c>
      <c r="D5820" t="s">
        <v>263</v>
      </c>
      <c r="E5820" t="s">
        <v>270</v>
      </c>
      <c r="F5820" t="s">
        <v>80</v>
      </c>
      <c r="G5820" s="8" t="s">
        <v>403</v>
      </c>
      <c r="H5820" t="s">
        <v>81</v>
      </c>
      <c r="K5820">
        <v>100</v>
      </c>
      <c r="L5820" s="7">
        <v>27282552000</v>
      </c>
      <c r="M5820" t="s">
        <v>458</v>
      </c>
    </row>
    <row r="5821" spans="1:13" x14ac:dyDescent="0.25">
      <c r="A5821" t="s">
        <v>746</v>
      </c>
      <c r="B5821" t="s">
        <v>486</v>
      </c>
      <c r="C5821" t="s">
        <v>262</v>
      </c>
      <c r="D5821" t="s">
        <v>264</v>
      </c>
      <c r="E5821" t="s">
        <v>270</v>
      </c>
      <c r="F5821" t="s">
        <v>80</v>
      </c>
      <c r="G5821" s="8" t="s">
        <v>403</v>
      </c>
      <c r="H5821" t="s">
        <v>81</v>
      </c>
      <c r="K5821">
        <v>100</v>
      </c>
      <c r="L5821" s="7">
        <v>5427913000</v>
      </c>
      <c r="M5821" t="s">
        <v>458</v>
      </c>
    </row>
    <row r="5822" spans="1:13" x14ac:dyDescent="0.25">
      <c r="A5822" t="s">
        <v>747</v>
      </c>
      <c r="B5822" t="s">
        <v>486</v>
      </c>
      <c r="C5822" t="s">
        <v>262</v>
      </c>
      <c r="D5822" t="s">
        <v>265</v>
      </c>
      <c r="E5822" t="s">
        <v>270</v>
      </c>
      <c r="F5822" t="s">
        <v>80</v>
      </c>
      <c r="G5822" s="8" t="s">
        <v>403</v>
      </c>
      <c r="H5822" t="s">
        <v>81</v>
      </c>
      <c r="K5822">
        <v>100</v>
      </c>
      <c r="L5822" s="7">
        <v>950652000</v>
      </c>
      <c r="M5822" t="s">
        <v>458</v>
      </c>
    </row>
    <row r="5823" spans="1:13" x14ac:dyDescent="0.25">
      <c r="A5823" t="s">
        <v>748</v>
      </c>
      <c r="B5823" t="s">
        <v>486</v>
      </c>
      <c r="C5823" t="s">
        <v>262</v>
      </c>
      <c r="D5823" t="s">
        <v>203</v>
      </c>
      <c r="E5823" t="s">
        <v>269</v>
      </c>
      <c r="F5823" t="s">
        <v>80</v>
      </c>
      <c r="G5823" s="8" t="s">
        <v>403</v>
      </c>
      <c r="H5823" t="s">
        <v>81</v>
      </c>
      <c r="K5823">
        <v>84</v>
      </c>
      <c r="L5823" s="7">
        <v>134097058000</v>
      </c>
      <c r="M5823" t="s">
        <v>458</v>
      </c>
    </row>
    <row r="5824" spans="1:13" x14ac:dyDescent="0.25">
      <c r="A5824" t="s">
        <v>749</v>
      </c>
      <c r="B5824" t="s">
        <v>332</v>
      </c>
      <c r="C5824" t="s">
        <v>266</v>
      </c>
      <c r="D5824" t="s">
        <v>267</v>
      </c>
      <c r="E5824" t="s">
        <v>270</v>
      </c>
      <c r="F5824" t="s">
        <v>80</v>
      </c>
      <c r="G5824" s="8" t="s">
        <v>403</v>
      </c>
      <c r="H5824" t="s">
        <v>81</v>
      </c>
      <c r="K5824">
        <v>100</v>
      </c>
      <c r="L5824" s="7">
        <v>2421364394</v>
      </c>
      <c r="M5824" t="s">
        <v>458</v>
      </c>
    </row>
    <row r="5825" spans="1:13" x14ac:dyDescent="0.25">
      <c r="A5825" t="s">
        <v>750</v>
      </c>
      <c r="B5825" t="s">
        <v>332</v>
      </c>
      <c r="C5825" t="s">
        <v>266</v>
      </c>
      <c r="D5825" t="s">
        <v>590</v>
      </c>
      <c r="E5825" t="s">
        <v>270</v>
      </c>
      <c r="F5825" t="s">
        <v>80</v>
      </c>
      <c r="G5825" s="8" t="s">
        <v>403</v>
      </c>
      <c r="H5825" t="s">
        <v>81</v>
      </c>
      <c r="K5825">
        <v>100</v>
      </c>
      <c r="L5825" s="7">
        <v>1946905414</v>
      </c>
      <c r="M5825" t="s">
        <v>458</v>
      </c>
    </row>
    <row r="5826" spans="1:13" x14ac:dyDescent="0.25">
      <c r="A5826" t="s">
        <v>751</v>
      </c>
      <c r="B5826" t="s">
        <v>332</v>
      </c>
      <c r="C5826" t="s">
        <v>266</v>
      </c>
      <c r="D5826" t="s">
        <v>582</v>
      </c>
      <c r="E5826" t="s">
        <v>270</v>
      </c>
      <c r="F5826" t="s">
        <v>80</v>
      </c>
      <c r="G5826" s="8" t="s">
        <v>403</v>
      </c>
      <c r="H5826" t="s">
        <v>81</v>
      </c>
      <c r="K5826">
        <v>100</v>
      </c>
      <c r="L5826" s="7">
        <v>102527329</v>
      </c>
      <c r="M5826" t="s">
        <v>458</v>
      </c>
    </row>
    <row r="5827" spans="1:13" x14ac:dyDescent="0.25">
      <c r="A5827" t="s">
        <v>752</v>
      </c>
      <c r="B5827" t="s">
        <v>332</v>
      </c>
      <c r="C5827" t="s">
        <v>266</v>
      </c>
      <c r="D5827" t="s">
        <v>203</v>
      </c>
      <c r="E5827" t="s">
        <v>269</v>
      </c>
      <c r="F5827" t="s">
        <v>80</v>
      </c>
      <c r="G5827" s="8" t="s">
        <v>403</v>
      </c>
      <c r="H5827" t="s">
        <v>81</v>
      </c>
      <c r="K5827">
        <v>83</v>
      </c>
      <c r="L5827" s="7">
        <v>260926476812</v>
      </c>
      <c r="M5827" t="s">
        <v>458</v>
      </c>
    </row>
    <row r="5828" spans="1:13" x14ac:dyDescent="0.25">
      <c r="A5828" t="s">
        <v>753</v>
      </c>
      <c r="B5828" t="s">
        <v>487</v>
      </c>
      <c r="C5828" t="s">
        <v>207</v>
      </c>
      <c r="D5828" t="s">
        <v>208</v>
      </c>
      <c r="E5828" t="s">
        <v>270</v>
      </c>
      <c r="F5828" t="s">
        <v>80</v>
      </c>
      <c r="G5828" s="8" t="s">
        <v>403</v>
      </c>
      <c r="H5828" t="s">
        <v>81</v>
      </c>
      <c r="K5828">
        <v>99.7</v>
      </c>
      <c r="L5828" s="7">
        <v>2389556713</v>
      </c>
      <c r="M5828" t="s">
        <v>458</v>
      </c>
    </row>
    <row r="5829" spans="1:13" x14ac:dyDescent="0.25">
      <c r="A5829" t="s">
        <v>754</v>
      </c>
      <c r="B5829" t="s">
        <v>487</v>
      </c>
      <c r="C5829" t="s">
        <v>207</v>
      </c>
      <c r="D5829" t="s">
        <v>209</v>
      </c>
      <c r="E5829" t="s">
        <v>270</v>
      </c>
      <c r="F5829" t="s">
        <v>80</v>
      </c>
      <c r="G5829" s="8" t="s">
        <v>403</v>
      </c>
      <c r="H5829" t="s">
        <v>81</v>
      </c>
      <c r="K5829">
        <v>97.9</v>
      </c>
      <c r="L5829" s="7">
        <v>5701620841</v>
      </c>
      <c r="M5829" t="s">
        <v>458</v>
      </c>
    </row>
    <row r="5830" spans="1:13" x14ac:dyDescent="0.25">
      <c r="A5830" t="s">
        <v>755</v>
      </c>
      <c r="B5830" t="s">
        <v>487</v>
      </c>
      <c r="C5830" t="s">
        <v>207</v>
      </c>
      <c r="D5830" t="s">
        <v>210</v>
      </c>
      <c r="E5830" t="s">
        <v>270</v>
      </c>
      <c r="F5830" t="s">
        <v>80</v>
      </c>
      <c r="G5830" s="8" t="s">
        <v>403</v>
      </c>
      <c r="H5830" t="s">
        <v>81</v>
      </c>
      <c r="K5830">
        <v>100</v>
      </c>
      <c r="L5830" s="7">
        <v>326696832</v>
      </c>
      <c r="M5830" t="s">
        <v>458</v>
      </c>
    </row>
    <row r="5831" spans="1:13" x14ac:dyDescent="0.25">
      <c r="A5831" t="s">
        <v>756</v>
      </c>
      <c r="B5831" t="s">
        <v>487</v>
      </c>
      <c r="C5831" t="s">
        <v>207</v>
      </c>
      <c r="D5831" t="s">
        <v>211</v>
      </c>
      <c r="E5831" t="s">
        <v>269</v>
      </c>
      <c r="F5831" t="s">
        <v>80</v>
      </c>
      <c r="G5831" s="8" t="s">
        <v>403</v>
      </c>
      <c r="H5831" t="s">
        <v>81</v>
      </c>
      <c r="K5831">
        <v>73.97</v>
      </c>
      <c r="L5831" s="7">
        <v>370042694916</v>
      </c>
      <c r="M5831" t="s">
        <v>458</v>
      </c>
    </row>
    <row r="5832" spans="1:13" x14ac:dyDescent="0.25">
      <c r="A5832" t="s">
        <v>757</v>
      </c>
      <c r="B5832" t="s">
        <v>487</v>
      </c>
      <c r="C5832" t="s">
        <v>207</v>
      </c>
      <c r="D5832" t="s">
        <v>385</v>
      </c>
      <c r="E5832" t="s">
        <v>270</v>
      </c>
      <c r="F5832" t="s">
        <v>80</v>
      </c>
      <c r="G5832" s="8" t="s">
        <v>403</v>
      </c>
      <c r="H5832" t="s">
        <v>81</v>
      </c>
      <c r="K5832">
        <v>100</v>
      </c>
      <c r="L5832" s="7">
        <v>777116048</v>
      </c>
      <c r="M5832" t="s">
        <v>458</v>
      </c>
    </row>
    <row r="5833" spans="1:13" x14ac:dyDescent="0.25">
      <c r="A5833" t="s">
        <v>659</v>
      </c>
      <c r="B5833" t="s">
        <v>468</v>
      </c>
      <c r="C5833" t="s">
        <v>0</v>
      </c>
      <c r="D5833" t="s">
        <v>200</v>
      </c>
      <c r="E5833" t="s">
        <v>270</v>
      </c>
      <c r="F5833" t="s">
        <v>82</v>
      </c>
      <c r="G5833" s="8" t="s">
        <v>409</v>
      </c>
      <c r="H5833" t="s">
        <v>83</v>
      </c>
      <c r="K5833">
        <v>0.6</v>
      </c>
      <c r="L5833" s="7">
        <v>50185283716</v>
      </c>
      <c r="M5833" t="s">
        <v>458</v>
      </c>
    </row>
    <row r="5834" spans="1:13" x14ac:dyDescent="0.25">
      <c r="A5834" t="s">
        <v>660</v>
      </c>
      <c r="B5834" t="s">
        <v>468</v>
      </c>
      <c r="C5834" t="s">
        <v>0</v>
      </c>
      <c r="D5834" t="s">
        <v>201</v>
      </c>
      <c r="E5834" t="s">
        <v>270</v>
      </c>
      <c r="F5834" s="8" t="s">
        <v>82</v>
      </c>
      <c r="G5834" s="8" t="s">
        <v>409</v>
      </c>
      <c r="H5834" t="s">
        <v>83</v>
      </c>
      <c r="K5834">
        <v>0.3</v>
      </c>
      <c r="L5834" s="7">
        <v>89599596613</v>
      </c>
      <c r="M5834" t="s">
        <v>458</v>
      </c>
    </row>
    <row r="5835" spans="1:13" x14ac:dyDescent="0.25">
      <c r="A5835" t="s">
        <v>661</v>
      </c>
      <c r="B5835" t="s">
        <v>468</v>
      </c>
      <c r="C5835" t="s">
        <v>0</v>
      </c>
      <c r="D5835" t="s">
        <v>202</v>
      </c>
      <c r="E5835" t="s">
        <v>270</v>
      </c>
      <c r="F5835" s="8" t="s">
        <v>82</v>
      </c>
      <c r="G5835" s="8" t="s">
        <v>409</v>
      </c>
      <c r="H5835" t="s">
        <v>83</v>
      </c>
      <c r="K5835">
        <v>0</v>
      </c>
      <c r="L5835" s="7">
        <v>44497385600</v>
      </c>
      <c r="M5835" t="s">
        <v>458</v>
      </c>
    </row>
    <row r="5836" spans="1:13" x14ac:dyDescent="0.25">
      <c r="A5836" t="s">
        <v>662</v>
      </c>
      <c r="B5836" t="s">
        <v>468</v>
      </c>
      <c r="C5836" t="s">
        <v>0</v>
      </c>
      <c r="D5836" t="s">
        <v>308</v>
      </c>
      <c r="E5836" t="s">
        <v>270</v>
      </c>
      <c r="F5836" s="8" t="s">
        <v>82</v>
      </c>
      <c r="G5836" s="8" t="s">
        <v>409</v>
      </c>
      <c r="H5836" t="s">
        <v>83</v>
      </c>
      <c r="K5836">
        <v>0</v>
      </c>
      <c r="L5836" s="7">
        <v>891110221</v>
      </c>
      <c r="M5836" t="s">
        <v>458</v>
      </c>
    </row>
    <row r="5837" spans="1:13" x14ac:dyDescent="0.25">
      <c r="A5837" t="s">
        <v>758</v>
      </c>
      <c r="B5837" t="s">
        <v>468</v>
      </c>
      <c r="C5837" t="s">
        <v>0</v>
      </c>
      <c r="D5837" t="s">
        <v>1</v>
      </c>
      <c r="E5837" t="s">
        <v>270</v>
      </c>
      <c r="F5837" s="8" t="s">
        <v>82</v>
      </c>
      <c r="G5837" s="8" t="s">
        <v>409</v>
      </c>
      <c r="H5837" t="s">
        <v>83</v>
      </c>
      <c r="K5837">
        <v>0</v>
      </c>
      <c r="L5837" s="7">
        <v>33596222776</v>
      </c>
      <c r="M5837" t="s">
        <v>458</v>
      </c>
    </row>
    <row r="5838" spans="1:13" x14ac:dyDescent="0.25">
      <c r="A5838" t="s">
        <v>663</v>
      </c>
      <c r="B5838" t="s">
        <v>468</v>
      </c>
      <c r="C5838" t="s">
        <v>0</v>
      </c>
      <c r="D5838" t="s">
        <v>198</v>
      </c>
      <c r="E5838" t="s">
        <v>270</v>
      </c>
      <c r="F5838" s="8" t="s">
        <v>82</v>
      </c>
      <c r="G5838" s="8" t="s">
        <v>409</v>
      </c>
      <c r="H5838" t="s">
        <v>83</v>
      </c>
      <c r="K5838">
        <v>0</v>
      </c>
      <c r="L5838" s="7">
        <v>1360016630</v>
      </c>
      <c r="M5838" t="s">
        <v>458</v>
      </c>
    </row>
    <row r="5839" spans="1:13" x14ac:dyDescent="0.25">
      <c r="A5839" t="s">
        <v>664</v>
      </c>
      <c r="B5839" t="s">
        <v>468</v>
      </c>
      <c r="C5839" t="s">
        <v>0</v>
      </c>
      <c r="D5839" t="s">
        <v>199</v>
      </c>
      <c r="E5839" t="s">
        <v>269</v>
      </c>
      <c r="F5839" s="8" t="s">
        <v>82</v>
      </c>
      <c r="G5839" s="8" t="s">
        <v>409</v>
      </c>
      <c r="H5839" t="s">
        <v>83</v>
      </c>
      <c r="K5839">
        <v>9</v>
      </c>
      <c r="L5839" s="7">
        <v>195045422077</v>
      </c>
      <c r="M5839" t="s">
        <v>458</v>
      </c>
    </row>
    <row r="5840" spans="1:13" x14ac:dyDescent="0.25">
      <c r="A5840" t="s">
        <v>672</v>
      </c>
      <c r="B5840" t="s">
        <v>470</v>
      </c>
      <c r="C5840" t="s">
        <v>292</v>
      </c>
      <c r="D5840" t="s">
        <v>307</v>
      </c>
      <c r="E5840" t="s">
        <v>270</v>
      </c>
      <c r="F5840" s="8" t="s">
        <v>82</v>
      </c>
      <c r="G5840" s="8" t="s">
        <v>409</v>
      </c>
      <c r="H5840" t="s">
        <v>83</v>
      </c>
      <c r="K5840">
        <v>0</v>
      </c>
      <c r="L5840" s="7">
        <v>9764336905</v>
      </c>
      <c r="M5840" t="s">
        <v>458</v>
      </c>
    </row>
    <row r="5841" spans="1:13" x14ac:dyDescent="0.25">
      <c r="A5841" t="s">
        <v>673</v>
      </c>
      <c r="B5841" t="s">
        <v>470</v>
      </c>
      <c r="C5841" t="s">
        <v>292</v>
      </c>
      <c r="D5841" t="s">
        <v>206</v>
      </c>
      <c r="E5841" t="s">
        <v>270</v>
      </c>
      <c r="F5841" t="s">
        <v>82</v>
      </c>
      <c r="G5841" s="8" t="s">
        <v>409</v>
      </c>
      <c r="H5841" t="s">
        <v>83</v>
      </c>
      <c r="K5841">
        <v>0</v>
      </c>
      <c r="L5841" s="7">
        <v>5411649516</v>
      </c>
      <c r="M5841" t="s">
        <v>458</v>
      </c>
    </row>
    <row r="5842" spans="1:13" x14ac:dyDescent="0.25">
      <c r="A5842" t="s">
        <v>674</v>
      </c>
      <c r="B5842" t="s">
        <v>470</v>
      </c>
      <c r="C5842" t="s">
        <v>292</v>
      </c>
      <c r="D5842" t="s">
        <v>203</v>
      </c>
      <c r="E5842" t="s">
        <v>269</v>
      </c>
      <c r="F5842" t="s">
        <v>82</v>
      </c>
      <c r="G5842" s="8" t="s">
        <v>409</v>
      </c>
      <c r="H5842" t="s">
        <v>83</v>
      </c>
      <c r="K5842">
        <v>11.35</v>
      </c>
      <c r="L5842" s="7">
        <v>599483569520</v>
      </c>
      <c r="M5842" t="s">
        <v>458</v>
      </c>
    </row>
    <row r="5843" spans="1:13" x14ac:dyDescent="0.25">
      <c r="A5843" t="s">
        <v>675</v>
      </c>
      <c r="B5843" t="s">
        <v>470</v>
      </c>
      <c r="C5843" t="s">
        <v>292</v>
      </c>
      <c r="D5843" t="s">
        <v>306</v>
      </c>
      <c r="E5843" t="s">
        <v>270</v>
      </c>
      <c r="F5843" t="s">
        <v>82</v>
      </c>
      <c r="G5843" s="8" t="s">
        <v>409</v>
      </c>
      <c r="H5843" t="s">
        <v>83</v>
      </c>
      <c r="K5843">
        <v>0</v>
      </c>
      <c r="L5843" s="7">
        <v>9122399685</v>
      </c>
      <c r="M5843" t="s">
        <v>458</v>
      </c>
    </row>
    <row r="5844" spans="1:13" x14ac:dyDescent="0.25">
      <c r="A5844" t="s">
        <v>676</v>
      </c>
      <c r="B5844" t="s">
        <v>331</v>
      </c>
      <c r="C5844" t="s">
        <v>215</v>
      </c>
      <c r="D5844" t="s">
        <v>251</v>
      </c>
      <c r="E5844" t="s">
        <v>269</v>
      </c>
      <c r="F5844" t="s">
        <v>82</v>
      </c>
      <c r="G5844" s="8" t="s">
        <v>409</v>
      </c>
      <c r="H5844" t="s">
        <v>83</v>
      </c>
      <c r="K5844">
        <v>26.2</v>
      </c>
      <c r="L5844" s="7">
        <v>310261377494</v>
      </c>
      <c r="M5844" t="s">
        <v>458</v>
      </c>
    </row>
    <row r="5845" spans="1:13" x14ac:dyDescent="0.25">
      <c r="A5845" t="s">
        <v>677</v>
      </c>
      <c r="B5845" t="s">
        <v>331</v>
      </c>
      <c r="C5845" t="s">
        <v>215</v>
      </c>
      <c r="D5845" t="s">
        <v>216</v>
      </c>
      <c r="E5845" t="s">
        <v>269</v>
      </c>
      <c r="F5845" t="s">
        <v>82</v>
      </c>
      <c r="G5845" s="8" t="s">
        <v>409</v>
      </c>
      <c r="H5845" t="s">
        <v>83</v>
      </c>
      <c r="K5845">
        <v>2.7</v>
      </c>
      <c r="L5845" s="7">
        <v>15226914126</v>
      </c>
      <c r="M5845" t="s">
        <v>458</v>
      </c>
    </row>
    <row r="5846" spans="1:13" x14ac:dyDescent="0.25">
      <c r="A5846" t="s">
        <v>678</v>
      </c>
      <c r="B5846" t="s">
        <v>331</v>
      </c>
      <c r="C5846" t="s">
        <v>215</v>
      </c>
      <c r="D5846" t="s">
        <v>217</v>
      </c>
      <c r="E5846" t="s">
        <v>269</v>
      </c>
      <c r="F5846" t="s">
        <v>82</v>
      </c>
      <c r="G5846" s="8" t="s">
        <v>409</v>
      </c>
      <c r="H5846" t="s">
        <v>83</v>
      </c>
      <c r="K5846">
        <v>60.2</v>
      </c>
      <c r="L5846" s="7">
        <v>67671087956</v>
      </c>
      <c r="M5846" t="s">
        <v>458</v>
      </c>
    </row>
    <row r="5847" spans="1:13" x14ac:dyDescent="0.25">
      <c r="A5847" t="s">
        <v>679</v>
      </c>
      <c r="B5847" t="s">
        <v>333</v>
      </c>
      <c r="C5847" t="s">
        <v>533</v>
      </c>
      <c r="D5847" t="s">
        <v>203</v>
      </c>
      <c r="E5847" t="s">
        <v>269</v>
      </c>
      <c r="F5847" t="s">
        <v>82</v>
      </c>
      <c r="G5847" s="8" t="s">
        <v>409</v>
      </c>
      <c r="H5847" t="s">
        <v>83</v>
      </c>
      <c r="K5847">
        <v>7.92</v>
      </c>
      <c r="L5847" s="7">
        <v>60695593000</v>
      </c>
      <c r="M5847" t="s">
        <v>458</v>
      </c>
    </row>
    <row r="5848" spans="1:13" x14ac:dyDescent="0.25">
      <c r="A5848" t="s">
        <v>680</v>
      </c>
      <c r="B5848" t="s">
        <v>471</v>
      </c>
      <c r="C5848" t="s">
        <v>219</v>
      </c>
      <c r="D5848" t="s">
        <v>203</v>
      </c>
      <c r="E5848" t="s">
        <v>269</v>
      </c>
      <c r="F5848" s="8" t="s">
        <v>82</v>
      </c>
      <c r="G5848" s="8" t="s">
        <v>409</v>
      </c>
      <c r="H5848" t="s">
        <v>83</v>
      </c>
      <c r="K5848">
        <v>28</v>
      </c>
      <c r="L5848" s="7">
        <v>278736778404</v>
      </c>
      <c r="M5848" t="s">
        <v>458</v>
      </c>
    </row>
    <row r="5849" spans="1:13" x14ac:dyDescent="0.25">
      <c r="A5849" t="s">
        <v>681</v>
      </c>
      <c r="B5849" t="s">
        <v>471</v>
      </c>
      <c r="C5849" t="s">
        <v>219</v>
      </c>
      <c r="D5849" t="s">
        <v>457</v>
      </c>
      <c r="E5849" t="s">
        <v>270</v>
      </c>
      <c r="F5849" s="8" t="s">
        <v>82</v>
      </c>
      <c r="G5849" s="8" t="s">
        <v>409</v>
      </c>
      <c r="H5849" t="s">
        <v>83</v>
      </c>
      <c r="K5849">
        <v>0</v>
      </c>
      <c r="L5849" s="7">
        <v>150706287</v>
      </c>
      <c r="M5849" t="s">
        <v>458</v>
      </c>
    </row>
    <row r="5850" spans="1:13" x14ac:dyDescent="0.25">
      <c r="A5850" t="s">
        <v>682</v>
      </c>
      <c r="B5850" t="s">
        <v>471</v>
      </c>
      <c r="C5850" t="s">
        <v>219</v>
      </c>
      <c r="D5850" t="s">
        <v>381</v>
      </c>
      <c r="E5850" t="s">
        <v>270</v>
      </c>
      <c r="F5850" s="8" t="s">
        <v>82</v>
      </c>
      <c r="G5850" s="8" t="s">
        <v>409</v>
      </c>
      <c r="H5850" t="s">
        <v>83</v>
      </c>
      <c r="K5850">
        <v>1.22</v>
      </c>
      <c r="L5850" s="7">
        <v>1331924172</v>
      </c>
      <c r="M5850" t="s">
        <v>458</v>
      </c>
    </row>
    <row r="5851" spans="1:13" x14ac:dyDescent="0.25">
      <c r="A5851" t="s">
        <v>683</v>
      </c>
      <c r="B5851" t="s">
        <v>472</v>
      </c>
      <c r="C5851" t="s">
        <v>220</v>
      </c>
      <c r="D5851" t="s">
        <v>221</v>
      </c>
      <c r="E5851" t="s">
        <v>270</v>
      </c>
      <c r="F5851" s="8" t="s">
        <v>82</v>
      </c>
      <c r="G5851" s="8" t="s">
        <v>409</v>
      </c>
      <c r="H5851" t="s">
        <v>83</v>
      </c>
      <c r="K5851">
        <v>0.6</v>
      </c>
      <c r="L5851" s="7">
        <v>210379447000</v>
      </c>
      <c r="M5851" t="s">
        <v>458</v>
      </c>
    </row>
    <row r="5852" spans="1:13" x14ac:dyDescent="0.25">
      <c r="A5852" t="s">
        <v>684</v>
      </c>
      <c r="B5852" t="s">
        <v>472</v>
      </c>
      <c r="C5852" t="s">
        <v>220</v>
      </c>
      <c r="D5852" t="s">
        <v>222</v>
      </c>
      <c r="E5852" t="s">
        <v>270</v>
      </c>
      <c r="F5852" s="8" t="s">
        <v>82</v>
      </c>
      <c r="G5852" s="8" t="s">
        <v>409</v>
      </c>
      <c r="H5852" t="s">
        <v>83</v>
      </c>
      <c r="K5852">
        <v>0.1</v>
      </c>
      <c r="L5852" s="7">
        <v>35195197000</v>
      </c>
      <c r="M5852" t="s">
        <v>458</v>
      </c>
    </row>
    <row r="5853" spans="1:13" x14ac:dyDescent="0.25">
      <c r="A5853" t="s">
        <v>685</v>
      </c>
      <c r="B5853" t="s">
        <v>472</v>
      </c>
      <c r="C5853" t="s">
        <v>220</v>
      </c>
      <c r="D5853" t="s">
        <v>223</v>
      </c>
      <c r="E5853" t="s">
        <v>270</v>
      </c>
      <c r="F5853" s="8" t="s">
        <v>82</v>
      </c>
      <c r="G5853" s="8" t="s">
        <v>409</v>
      </c>
      <c r="H5853" t="s">
        <v>83</v>
      </c>
      <c r="K5853">
        <v>0.6</v>
      </c>
      <c r="L5853" s="7">
        <v>54187851000</v>
      </c>
      <c r="M5853" t="s">
        <v>458</v>
      </c>
    </row>
    <row r="5854" spans="1:13" x14ac:dyDescent="0.25">
      <c r="A5854" t="s">
        <v>686</v>
      </c>
      <c r="B5854" t="s">
        <v>472</v>
      </c>
      <c r="C5854" t="s">
        <v>220</v>
      </c>
      <c r="D5854" t="s">
        <v>224</v>
      </c>
      <c r="E5854" t="s">
        <v>270</v>
      </c>
      <c r="F5854" s="8" t="s">
        <v>82</v>
      </c>
      <c r="G5854" s="8" t="s">
        <v>409</v>
      </c>
      <c r="H5854" t="s">
        <v>83</v>
      </c>
      <c r="K5854">
        <v>0</v>
      </c>
      <c r="L5854" s="7">
        <v>3835522000</v>
      </c>
      <c r="M5854" t="s">
        <v>458</v>
      </c>
    </row>
    <row r="5855" spans="1:13" x14ac:dyDescent="0.25">
      <c r="A5855" t="s">
        <v>687</v>
      </c>
      <c r="B5855" t="s">
        <v>472</v>
      </c>
      <c r="C5855" t="s">
        <v>220</v>
      </c>
      <c r="D5855" t="s">
        <v>305</v>
      </c>
      <c r="E5855" t="s">
        <v>270</v>
      </c>
      <c r="F5855" t="s">
        <v>82</v>
      </c>
      <c r="G5855" s="8" t="s">
        <v>409</v>
      </c>
      <c r="H5855" t="s">
        <v>83</v>
      </c>
      <c r="K5855">
        <v>0</v>
      </c>
      <c r="L5855" s="7">
        <v>0</v>
      </c>
      <c r="M5855" t="s">
        <v>458</v>
      </c>
    </row>
    <row r="5856" spans="1:13" x14ac:dyDescent="0.25">
      <c r="A5856" t="s">
        <v>688</v>
      </c>
      <c r="B5856" t="s">
        <v>472</v>
      </c>
      <c r="C5856" t="s">
        <v>220</v>
      </c>
      <c r="D5856" t="s">
        <v>203</v>
      </c>
      <c r="E5856" t="s">
        <v>269</v>
      </c>
      <c r="F5856" t="s">
        <v>82</v>
      </c>
      <c r="G5856" s="8" t="s">
        <v>409</v>
      </c>
      <c r="H5856" t="s">
        <v>83</v>
      </c>
      <c r="K5856">
        <v>43.8</v>
      </c>
      <c r="L5856" s="7">
        <v>150910896000</v>
      </c>
      <c r="M5856" t="s">
        <v>458</v>
      </c>
    </row>
    <row r="5857" spans="1:13" x14ac:dyDescent="0.25">
      <c r="A5857" t="s">
        <v>689</v>
      </c>
      <c r="B5857" t="s">
        <v>473</v>
      </c>
      <c r="C5857" t="s">
        <v>225</v>
      </c>
      <c r="D5857" t="s">
        <v>366</v>
      </c>
      <c r="E5857" t="s">
        <v>270</v>
      </c>
      <c r="F5857" t="s">
        <v>82</v>
      </c>
      <c r="G5857" s="8" t="s">
        <v>409</v>
      </c>
      <c r="H5857" t="s">
        <v>83</v>
      </c>
      <c r="K5857">
        <v>1.1399999999999999</v>
      </c>
      <c r="L5857" s="7">
        <v>3439632410</v>
      </c>
      <c r="M5857" t="s">
        <v>458</v>
      </c>
    </row>
    <row r="5858" spans="1:13" x14ac:dyDescent="0.25">
      <c r="A5858" t="s">
        <v>690</v>
      </c>
      <c r="B5858" t="s">
        <v>473</v>
      </c>
      <c r="C5858" t="s">
        <v>225</v>
      </c>
      <c r="D5858" t="s">
        <v>367</v>
      </c>
      <c r="E5858" t="s">
        <v>270</v>
      </c>
      <c r="F5858" t="s">
        <v>82</v>
      </c>
      <c r="G5858" s="8" t="s">
        <v>409</v>
      </c>
      <c r="H5858" t="s">
        <v>83</v>
      </c>
      <c r="K5858">
        <v>1.29</v>
      </c>
      <c r="L5858" s="7">
        <v>3601903742</v>
      </c>
      <c r="M5858" t="s">
        <v>458</v>
      </c>
    </row>
    <row r="5859" spans="1:13" x14ac:dyDescent="0.25">
      <c r="A5859" t="s">
        <v>691</v>
      </c>
      <c r="B5859" t="s">
        <v>473</v>
      </c>
      <c r="C5859" t="s">
        <v>225</v>
      </c>
      <c r="D5859" t="s">
        <v>373</v>
      </c>
      <c r="E5859" t="s">
        <v>270</v>
      </c>
      <c r="F5859" t="s">
        <v>82</v>
      </c>
      <c r="G5859" s="8" t="s">
        <v>409</v>
      </c>
      <c r="H5859" t="s">
        <v>83</v>
      </c>
      <c r="K5859">
        <v>2.76</v>
      </c>
      <c r="L5859" s="7">
        <v>2032897322</v>
      </c>
      <c r="M5859" t="s">
        <v>458</v>
      </c>
    </row>
    <row r="5860" spans="1:13" x14ac:dyDescent="0.25">
      <c r="A5860" t="s">
        <v>692</v>
      </c>
      <c r="B5860" t="s">
        <v>473</v>
      </c>
      <c r="C5860" t="s">
        <v>225</v>
      </c>
      <c r="D5860" t="s">
        <v>203</v>
      </c>
      <c r="E5860" t="s">
        <v>269</v>
      </c>
      <c r="F5860" t="s">
        <v>82</v>
      </c>
      <c r="G5860" s="8" t="s">
        <v>409</v>
      </c>
      <c r="H5860" t="s">
        <v>83</v>
      </c>
      <c r="K5860">
        <v>28.19</v>
      </c>
      <c r="L5860" s="7">
        <v>983182712065</v>
      </c>
      <c r="M5860" t="s">
        <v>458</v>
      </c>
    </row>
    <row r="5861" spans="1:13" x14ac:dyDescent="0.25">
      <c r="A5861" t="s">
        <v>703</v>
      </c>
      <c r="B5861" t="s">
        <v>475</v>
      </c>
      <c r="C5861" t="s">
        <v>236</v>
      </c>
      <c r="D5861" t="s">
        <v>628</v>
      </c>
      <c r="E5861" t="s">
        <v>270</v>
      </c>
      <c r="F5861" t="s">
        <v>82</v>
      </c>
      <c r="G5861" s="8" t="s">
        <v>409</v>
      </c>
      <c r="H5861" t="s">
        <v>83</v>
      </c>
      <c r="K5861">
        <v>1.57</v>
      </c>
      <c r="L5861" s="7">
        <v>33391986272</v>
      </c>
      <c r="M5861" t="s">
        <v>458</v>
      </c>
    </row>
    <row r="5862" spans="1:13" x14ac:dyDescent="0.25">
      <c r="A5862" t="s">
        <v>704</v>
      </c>
      <c r="B5862" t="s">
        <v>475</v>
      </c>
      <c r="C5862" t="s">
        <v>236</v>
      </c>
      <c r="D5862" t="s">
        <v>629</v>
      </c>
      <c r="E5862" t="s">
        <v>270</v>
      </c>
      <c r="F5862" s="8" t="s">
        <v>82</v>
      </c>
      <c r="G5862" s="8" t="s">
        <v>409</v>
      </c>
      <c r="H5862" t="s">
        <v>83</v>
      </c>
      <c r="K5862">
        <v>0.37</v>
      </c>
      <c r="L5862" s="7">
        <v>28433897982</v>
      </c>
      <c r="M5862" t="s">
        <v>458</v>
      </c>
    </row>
    <row r="5863" spans="1:13" x14ac:dyDescent="0.25">
      <c r="A5863" t="s">
        <v>705</v>
      </c>
      <c r="B5863" t="s">
        <v>475</v>
      </c>
      <c r="C5863" t="s">
        <v>236</v>
      </c>
      <c r="D5863" t="s">
        <v>630</v>
      </c>
      <c r="E5863" t="s">
        <v>270</v>
      </c>
      <c r="F5863" s="8" t="s">
        <v>82</v>
      </c>
      <c r="G5863" s="8" t="s">
        <v>409</v>
      </c>
      <c r="H5863" t="s">
        <v>83</v>
      </c>
      <c r="K5863">
        <v>4.78</v>
      </c>
      <c r="L5863" s="7">
        <v>41655996484</v>
      </c>
      <c r="M5863" t="s">
        <v>458</v>
      </c>
    </row>
    <row r="5864" spans="1:13" x14ac:dyDescent="0.25">
      <c r="A5864" t="s">
        <v>706</v>
      </c>
      <c r="B5864" t="s">
        <v>475</v>
      </c>
      <c r="C5864" t="s">
        <v>236</v>
      </c>
      <c r="D5864" t="s">
        <v>631</v>
      </c>
      <c r="E5864" t="s">
        <v>270</v>
      </c>
      <c r="F5864" s="8" t="s">
        <v>82</v>
      </c>
      <c r="G5864" s="8" t="s">
        <v>409</v>
      </c>
      <c r="H5864" t="s">
        <v>83</v>
      </c>
      <c r="K5864">
        <v>0.13</v>
      </c>
      <c r="L5864" s="7">
        <v>17683096128</v>
      </c>
      <c r="M5864" t="s">
        <v>458</v>
      </c>
    </row>
    <row r="5865" spans="1:13" x14ac:dyDescent="0.25">
      <c r="A5865" t="s">
        <v>707</v>
      </c>
      <c r="B5865" t="s">
        <v>475</v>
      </c>
      <c r="C5865" t="s">
        <v>236</v>
      </c>
      <c r="D5865" t="s">
        <v>632</v>
      </c>
      <c r="E5865" t="s">
        <v>269</v>
      </c>
      <c r="F5865" s="8" t="s">
        <v>82</v>
      </c>
      <c r="G5865" s="8" t="s">
        <v>409</v>
      </c>
      <c r="H5865" t="s">
        <v>83</v>
      </c>
      <c r="K5865">
        <v>51.06</v>
      </c>
      <c r="L5865" s="7">
        <v>38791266538</v>
      </c>
      <c r="M5865" t="s">
        <v>458</v>
      </c>
    </row>
    <row r="5866" spans="1:13" x14ac:dyDescent="0.25">
      <c r="A5866" t="s">
        <v>718</v>
      </c>
      <c r="B5866" t="s">
        <v>246</v>
      </c>
      <c r="C5866" t="s">
        <v>246</v>
      </c>
      <c r="D5866" t="s">
        <v>203</v>
      </c>
      <c r="E5866" t="s">
        <v>269</v>
      </c>
      <c r="F5866" s="8" t="s">
        <v>82</v>
      </c>
      <c r="G5866" s="8" t="s">
        <v>409</v>
      </c>
      <c r="H5866" t="s">
        <v>83</v>
      </c>
      <c r="K5866">
        <v>6.8</v>
      </c>
      <c r="L5866" s="7">
        <v>42773601120</v>
      </c>
      <c r="M5866" t="s">
        <v>458</v>
      </c>
    </row>
    <row r="5867" spans="1:13" x14ac:dyDescent="0.25">
      <c r="A5867" t="s">
        <v>719</v>
      </c>
      <c r="B5867" t="s">
        <v>478</v>
      </c>
      <c r="C5867" t="s">
        <v>244</v>
      </c>
      <c r="D5867" t="s">
        <v>245</v>
      </c>
      <c r="E5867" t="s">
        <v>269</v>
      </c>
      <c r="F5867" s="8" t="s">
        <v>82</v>
      </c>
      <c r="G5867" s="8" t="s">
        <v>409</v>
      </c>
      <c r="H5867" t="s">
        <v>83</v>
      </c>
      <c r="K5867">
        <v>25.2</v>
      </c>
      <c r="L5867" s="7">
        <v>69558139000</v>
      </c>
      <c r="M5867" t="s">
        <v>458</v>
      </c>
    </row>
    <row r="5868" spans="1:13" x14ac:dyDescent="0.25">
      <c r="A5868" t="s">
        <v>720</v>
      </c>
      <c r="B5868" t="s">
        <v>478</v>
      </c>
      <c r="C5868" t="s">
        <v>244</v>
      </c>
      <c r="D5868" t="s">
        <v>460</v>
      </c>
      <c r="E5868" t="s">
        <v>269</v>
      </c>
      <c r="F5868" s="8" t="s">
        <v>82</v>
      </c>
      <c r="G5868" s="8" t="s">
        <v>409</v>
      </c>
      <c r="H5868" t="s">
        <v>83</v>
      </c>
      <c r="K5868">
        <v>2.8</v>
      </c>
      <c r="L5868" s="7">
        <v>40918920000</v>
      </c>
      <c r="M5868" t="s">
        <v>458</v>
      </c>
    </row>
    <row r="5869" spans="1:13" x14ac:dyDescent="0.25">
      <c r="A5869" t="s">
        <v>721</v>
      </c>
      <c r="B5869" t="s">
        <v>479</v>
      </c>
      <c r="C5869" t="s">
        <v>247</v>
      </c>
      <c r="D5869" t="s">
        <v>203</v>
      </c>
      <c r="E5869" t="s">
        <v>269</v>
      </c>
      <c r="F5869" s="8" t="s">
        <v>82</v>
      </c>
      <c r="G5869" s="8" t="s">
        <v>409</v>
      </c>
      <c r="H5869" t="s">
        <v>83</v>
      </c>
      <c r="K5869">
        <v>20.72</v>
      </c>
      <c r="L5869" s="7">
        <v>20401799000</v>
      </c>
      <c r="M5869" t="s">
        <v>458</v>
      </c>
    </row>
    <row r="5870" spans="1:13" x14ac:dyDescent="0.25">
      <c r="A5870" t="s">
        <v>722</v>
      </c>
      <c r="B5870" t="s">
        <v>480</v>
      </c>
      <c r="C5870" t="s">
        <v>268</v>
      </c>
      <c r="D5870" t="s">
        <v>203</v>
      </c>
      <c r="E5870" t="s">
        <v>269</v>
      </c>
      <c r="F5870" s="8" t="s">
        <v>82</v>
      </c>
      <c r="G5870" s="8" t="s">
        <v>409</v>
      </c>
      <c r="H5870" t="s">
        <v>83</v>
      </c>
      <c r="K5870">
        <v>2.4</v>
      </c>
      <c r="L5870" s="7">
        <v>14029578005</v>
      </c>
      <c r="M5870" t="s">
        <v>458</v>
      </c>
    </row>
    <row r="5871" spans="1:13" x14ac:dyDescent="0.25">
      <c r="A5871" t="s">
        <v>723</v>
      </c>
      <c r="B5871" t="s">
        <v>481</v>
      </c>
      <c r="C5871" t="s">
        <v>248</v>
      </c>
      <c r="D5871" t="s">
        <v>203</v>
      </c>
      <c r="E5871" t="s">
        <v>269</v>
      </c>
      <c r="F5871" s="8" t="s">
        <v>82</v>
      </c>
      <c r="G5871" s="8" t="s">
        <v>409</v>
      </c>
      <c r="H5871" t="s">
        <v>83</v>
      </c>
      <c r="K5871">
        <v>1.57</v>
      </c>
      <c r="L5871" s="7">
        <v>24360197000</v>
      </c>
      <c r="M5871" t="s">
        <v>458</v>
      </c>
    </row>
    <row r="5872" spans="1:13" x14ac:dyDescent="0.25">
      <c r="A5872" t="s">
        <v>724</v>
      </c>
      <c r="B5872" t="s">
        <v>482</v>
      </c>
      <c r="C5872" t="s">
        <v>249</v>
      </c>
      <c r="D5872" t="s">
        <v>203</v>
      </c>
      <c r="E5872" t="s">
        <v>269</v>
      </c>
      <c r="F5872" s="8" t="s">
        <v>82</v>
      </c>
      <c r="G5872" s="8" t="s">
        <v>409</v>
      </c>
      <c r="H5872" t="s">
        <v>83</v>
      </c>
      <c r="K5872">
        <v>3.3</v>
      </c>
      <c r="L5872" s="7">
        <v>91622025169</v>
      </c>
      <c r="M5872" t="s">
        <v>458</v>
      </c>
    </row>
    <row r="5873" spans="1:13" x14ac:dyDescent="0.25">
      <c r="A5873" t="s">
        <v>725</v>
      </c>
      <c r="B5873" t="s">
        <v>330</v>
      </c>
      <c r="C5873" t="s">
        <v>250</v>
      </c>
      <c r="D5873" t="s">
        <v>252</v>
      </c>
      <c r="E5873" t="s">
        <v>270</v>
      </c>
      <c r="F5873" s="8" t="s">
        <v>82</v>
      </c>
      <c r="G5873" s="8" t="s">
        <v>409</v>
      </c>
      <c r="H5873" t="s">
        <v>83</v>
      </c>
      <c r="K5873">
        <v>0.04</v>
      </c>
      <c r="L5873" s="7">
        <v>10772268571</v>
      </c>
      <c r="M5873" t="s">
        <v>458</v>
      </c>
    </row>
    <row r="5874" spans="1:13" x14ac:dyDescent="0.25">
      <c r="A5874" t="s">
        <v>726</v>
      </c>
      <c r="B5874" t="s">
        <v>330</v>
      </c>
      <c r="C5874" t="s">
        <v>250</v>
      </c>
      <c r="D5874" t="s">
        <v>253</v>
      </c>
      <c r="E5874" t="s">
        <v>270</v>
      </c>
      <c r="F5874" s="8" t="s">
        <v>82</v>
      </c>
      <c r="G5874" s="8" t="s">
        <v>409</v>
      </c>
      <c r="H5874" t="s">
        <v>83</v>
      </c>
      <c r="K5874">
        <v>0.68</v>
      </c>
      <c r="L5874" s="7">
        <v>3480752374</v>
      </c>
      <c r="M5874" t="s">
        <v>458</v>
      </c>
    </row>
    <row r="5875" spans="1:13" x14ac:dyDescent="0.25">
      <c r="A5875" t="s">
        <v>727</v>
      </c>
      <c r="B5875" t="s">
        <v>330</v>
      </c>
      <c r="C5875" t="s">
        <v>250</v>
      </c>
      <c r="D5875" t="s">
        <v>254</v>
      </c>
      <c r="E5875" t="s">
        <v>270</v>
      </c>
      <c r="F5875" s="8" t="s">
        <v>82</v>
      </c>
      <c r="G5875" s="8" t="s">
        <v>409</v>
      </c>
      <c r="H5875" t="s">
        <v>83</v>
      </c>
      <c r="K5875">
        <v>0</v>
      </c>
      <c r="L5875" s="7">
        <v>13604302435</v>
      </c>
      <c r="M5875" t="s">
        <v>458</v>
      </c>
    </row>
    <row r="5876" spans="1:13" x14ac:dyDescent="0.25">
      <c r="A5876" t="s">
        <v>728</v>
      </c>
      <c r="B5876" t="s">
        <v>330</v>
      </c>
      <c r="C5876" t="s">
        <v>250</v>
      </c>
      <c r="D5876" t="s">
        <v>633</v>
      </c>
      <c r="E5876" t="s">
        <v>269</v>
      </c>
      <c r="F5876" t="s">
        <v>82</v>
      </c>
      <c r="G5876" s="8" t="s">
        <v>409</v>
      </c>
      <c r="H5876" t="s">
        <v>83</v>
      </c>
      <c r="K5876">
        <v>20.03</v>
      </c>
      <c r="L5876" s="7">
        <v>1140113184125</v>
      </c>
      <c r="M5876" t="s">
        <v>458</v>
      </c>
    </row>
    <row r="5877" spans="1:13" x14ac:dyDescent="0.25">
      <c r="A5877" t="s">
        <v>729</v>
      </c>
      <c r="B5877" t="s">
        <v>330</v>
      </c>
      <c r="C5877" t="s">
        <v>250</v>
      </c>
      <c r="D5877" t="s">
        <v>634</v>
      </c>
      <c r="E5877" t="s">
        <v>269</v>
      </c>
      <c r="F5877" t="s">
        <v>82</v>
      </c>
      <c r="G5877" s="8" t="s">
        <v>409</v>
      </c>
      <c r="H5877" t="s">
        <v>83</v>
      </c>
      <c r="K5877">
        <v>1.57</v>
      </c>
      <c r="L5877" s="7">
        <v>237174933919</v>
      </c>
      <c r="M5877" t="s">
        <v>458</v>
      </c>
    </row>
    <row r="5878" spans="1:13" x14ac:dyDescent="0.25">
      <c r="A5878" t="s">
        <v>730</v>
      </c>
      <c r="B5878" t="s">
        <v>330</v>
      </c>
      <c r="C5878" t="s">
        <v>250</v>
      </c>
      <c r="D5878" t="s">
        <v>599</v>
      </c>
      <c r="E5878" t="s">
        <v>270</v>
      </c>
      <c r="F5878" t="s">
        <v>82</v>
      </c>
      <c r="G5878" s="8" t="s">
        <v>409</v>
      </c>
      <c r="H5878" t="s">
        <v>83</v>
      </c>
      <c r="K5878">
        <v>0</v>
      </c>
      <c r="L5878" s="7">
        <v>49186447</v>
      </c>
      <c r="M5878" t="s">
        <v>458</v>
      </c>
    </row>
    <row r="5879" spans="1:13" x14ac:dyDescent="0.25">
      <c r="A5879" t="s">
        <v>731</v>
      </c>
      <c r="B5879" t="s">
        <v>483</v>
      </c>
      <c r="C5879" t="s">
        <v>255</v>
      </c>
      <c r="D5879" t="s">
        <v>205</v>
      </c>
      <c r="E5879" t="s">
        <v>270</v>
      </c>
      <c r="F5879" t="s">
        <v>82</v>
      </c>
      <c r="G5879" s="8" t="s">
        <v>409</v>
      </c>
      <c r="H5879" t="s">
        <v>83</v>
      </c>
      <c r="K5879">
        <v>0</v>
      </c>
      <c r="L5879" s="7">
        <v>6917962126</v>
      </c>
      <c r="M5879" t="s">
        <v>458</v>
      </c>
    </row>
    <row r="5880" spans="1:13" x14ac:dyDescent="0.25">
      <c r="A5880" t="s">
        <v>732</v>
      </c>
      <c r="B5880" t="s">
        <v>483</v>
      </c>
      <c r="C5880" t="s">
        <v>255</v>
      </c>
      <c r="D5880" t="s">
        <v>203</v>
      </c>
      <c r="E5880" t="s">
        <v>269</v>
      </c>
      <c r="F5880" t="s">
        <v>82</v>
      </c>
      <c r="G5880" s="8" t="s">
        <v>409</v>
      </c>
      <c r="H5880" t="s">
        <v>83</v>
      </c>
      <c r="K5880">
        <v>7.32</v>
      </c>
      <c r="L5880" s="7">
        <v>2428869723</v>
      </c>
      <c r="M5880" t="s">
        <v>458</v>
      </c>
    </row>
    <row r="5881" spans="1:13" x14ac:dyDescent="0.25">
      <c r="A5881" t="s">
        <v>733</v>
      </c>
      <c r="B5881" t="s">
        <v>636</v>
      </c>
      <c r="C5881" t="s">
        <v>635</v>
      </c>
      <c r="D5881" t="s">
        <v>304</v>
      </c>
      <c r="E5881" t="s">
        <v>270</v>
      </c>
      <c r="F5881" t="s">
        <v>82</v>
      </c>
      <c r="G5881" s="8" t="s">
        <v>409</v>
      </c>
      <c r="H5881" t="s">
        <v>83</v>
      </c>
      <c r="K5881">
        <v>0</v>
      </c>
      <c r="L5881" s="7">
        <v>4565783313</v>
      </c>
      <c r="M5881" t="s">
        <v>458</v>
      </c>
    </row>
    <row r="5882" spans="1:13" x14ac:dyDescent="0.25">
      <c r="A5882" t="s">
        <v>734</v>
      </c>
      <c r="B5882" t="s">
        <v>636</v>
      </c>
      <c r="C5882" t="s">
        <v>635</v>
      </c>
      <c r="D5882" t="s">
        <v>303</v>
      </c>
      <c r="E5882" t="s">
        <v>270</v>
      </c>
      <c r="F5882" s="8" t="s">
        <v>82</v>
      </c>
      <c r="G5882" s="8" t="s">
        <v>409</v>
      </c>
      <c r="H5882" t="s">
        <v>83</v>
      </c>
      <c r="K5882">
        <v>0</v>
      </c>
      <c r="L5882" s="7">
        <v>3476303006</v>
      </c>
      <c r="M5882" t="s">
        <v>458</v>
      </c>
    </row>
    <row r="5883" spans="1:13" x14ac:dyDescent="0.25">
      <c r="A5883" t="s">
        <v>735</v>
      </c>
      <c r="B5883" t="s">
        <v>636</v>
      </c>
      <c r="C5883" t="s">
        <v>635</v>
      </c>
      <c r="D5883" t="s">
        <v>302</v>
      </c>
      <c r="E5883" t="s">
        <v>270</v>
      </c>
      <c r="F5883" s="8" t="s">
        <v>82</v>
      </c>
      <c r="G5883" s="8" t="s">
        <v>409</v>
      </c>
      <c r="H5883" t="s">
        <v>83</v>
      </c>
      <c r="K5883">
        <v>0</v>
      </c>
      <c r="L5883" s="7">
        <v>2100767205</v>
      </c>
      <c r="M5883" t="s">
        <v>458</v>
      </c>
    </row>
    <row r="5884" spans="1:13" x14ac:dyDescent="0.25">
      <c r="A5884" t="s">
        <v>736</v>
      </c>
      <c r="B5884" t="s">
        <v>636</v>
      </c>
      <c r="C5884" t="s">
        <v>635</v>
      </c>
      <c r="D5884" t="s">
        <v>205</v>
      </c>
      <c r="E5884" t="s">
        <v>270</v>
      </c>
      <c r="F5884" s="8" t="s">
        <v>82</v>
      </c>
      <c r="G5884" s="8" t="s">
        <v>409</v>
      </c>
      <c r="H5884" t="s">
        <v>83</v>
      </c>
      <c r="K5884">
        <v>0</v>
      </c>
      <c r="L5884" s="7">
        <v>20886055390</v>
      </c>
      <c r="M5884" t="s">
        <v>458</v>
      </c>
    </row>
    <row r="5885" spans="1:13" x14ac:dyDescent="0.25">
      <c r="A5885" t="s">
        <v>737</v>
      </c>
      <c r="B5885" t="s">
        <v>636</v>
      </c>
      <c r="C5885" t="s">
        <v>635</v>
      </c>
      <c r="D5885" t="s">
        <v>203</v>
      </c>
      <c r="E5885" t="s">
        <v>269</v>
      </c>
      <c r="F5885" s="8" t="s">
        <v>82</v>
      </c>
      <c r="G5885" s="8" t="s">
        <v>409</v>
      </c>
      <c r="H5885" t="s">
        <v>83</v>
      </c>
      <c r="K5885">
        <v>16</v>
      </c>
      <c r="L5885" s="7">
        <v>1256491994424</v>
      </c>
      <c r="M5885" t="s">
        <v>458</v>
      </c>
    </row>
    <row r="5886" spans="1:13" x14ac:dyDescent="0.25">
      <c r="A5886" t="s">
        <v>738</v>
      </c>
      <c r="B5886" t="s">
        <v>484</v>
      </c>
      <c r="C5886" t="s">
        <v>256</v>
      </c>
      <c r="D5886" t="s">
        <v>208</v>
      </c>
      <c r="E5886" t="s">
        <v>270</v>
      </c>
      <c r="F5886" s="8" t="s">
        <v>82</v>
      </c>
      <c r="G5886" s="8" t="s">
        <v>409</v>
      </c>
      <c r="H5886" t="s">
        <v>83</v>
      </c>
      <c r="K5886">
        <v>0</v>
      </c>
      <c r="L5886" s="7">
        <v>429346911</v>
      </c>
      <c r="M5886" t="s">
        <v>458</v>
      </c>
    </row>
    <row r="5887" spans="1:13" x14ac:dyDescent="0.25">
      <c r="A5887" t="s">
        <v>739</v>
      </c>
      <c r="B5887" t="s">
        <v>484</v>
      </c>
      <c r="C5887" t="s">
        <v>256</v>
      </c>
      <c r="D5887" t="s">
        <v>209</v>
      </c>
      <c r="E5887" t="s">
        <v>270</v>
      </c>
      <c r="F5887" s="8" t="s">
        <v>82</v>
      </c>
      <c r="G5887" s="8" t="s">
        <v>409</v>
      </c>
      <c r="H5887" t="s">
        <v>83</v>
      </c>
      <c r="K5887">
        <v>0</v>
      </c>
      <c r="L5887" s="7">
        <v>630379359</v>
      </c>
      <c r="M5887" t="s">
        <v>458</v>
      </c>
    </row>
    <row r="5888" spans="1:13" x14ac:dyDescent="0.25">
      <c r="A5888" t="s">
        <v>740</v>
      </c>
      <c r="B5888" t="s">
        <v>484</v>
      </c>
      <c r="C5888" t="s">
        <v>256</v>
      </c>
      <c r="D5888" t="s">
        <v>203</v>
      </c>
      <c r="E5888" t="s">
        <v>269</v>
      </c>
      <c r="F5888" s="8" t="s">
        <v>82</v>
      </c>
      <c r="G5888" s="8" t="s">
        <v>409</v>
      </c>
      <c r="H5888" t="s">
        <v>83</v>
      </c>
      <c r="K5888">
        <v>20.52</v>
      </c>
      <c r="L5888" s="7">
        <v>88224453830</v>
      </c>
      <c r="M5888" t="s">
        <v>458</v>
      </c>
    </row>
    <row r="5889" spans="1:13" x14ac:dyDescent="0.25">
      <c r="A5889" t="s">
        <v>745</v>
      </c>
      <c r="B5889" t="s">
        <v>486</v>
      </c>
      <c r="C5889" t="s">
        <v>262</v>
      </c>
      <c r="D5889" t="s">
        <v>263</v>
      </c>
      <c r="E5889" t="s">
        <v>270</v>
      </c>
      <c r="F5889" t="s">
        <v>82</v>
      </c>
      <c r="G5889" s="8" t="s">
        <v>409</v>
      </c>
      <c r="H5889" t="s">
        <v>83</v>
      </c>
      <c r="K5889">
        <v>0</v>
      </c>
      <c r="L5889" s="7">
        <v>27282552000</v>
      </c>
      <c r="M5889" t="s">
        <v>458</v>
      </c>
    </row>
    <row r="5890" spans="1:13" x14ac:dyDescent="0.25">
      <c r="A5890" t="s">
        <v>746</v>
      </c>
      <c r="B5890" t="s">
        <v>486</v>
      </c>
      <c r="C5890" t="s">
        <v>262</v>
      </c>
      <c r="D5890" t="s">
        <v>264</v>
      </c>
      <c r="E5890" t="s">
        <v>270</v>
      </c>
      <c r="F5890" t="s">
        <v>82</v>
      </c>
      <c r="G5890" s="8" t="s">
        <v>409</v>
      </c>
      <c r="H5890" t="s">
        <v>83</v>
      </c>
      <c r="K5890">
        <v>0</v>
      </c>
      <c r="L5890" s="7">
        <v>5427913000</v>
      </c>
      <c r="M5890" t="s">
        <v>458</v>
      </c>
    </row>
    <row r="5891" spans="1:13" x14ac:dyDescent="0.25">
      <c r="A5891" t="s">
        <v>747</v>
      </c>
      <c r="B5891" t="s">
        <v>486</v>
      </c>
      <c r="C5891" t="s">
        <v>262</v>
      </c>
      <c r="D5891" t="s">
        <v>265</v>
      </c>
      <c r="E5891" t="s">
        <v>270</v>
      </c>
      <c r="F5891" t="s">
        <v>82</v>
      </c>
      <c r="G5891" s="8" t="s">
        <v>409</v>
      </c>
      <c r="H5891" t="s">
        <v>83</v>
      </c>
      <c r="K5891">
        <v>0</v>
      </c>
      <c r="L5891" s="7">
        <v>950652000</v>
      </c>
      <c r="M5891" t="s">
        <v>458</v>
      </c>
    </row>
    <row r="5892" spans="1:13" x14ac:dyDescent="0.25">
      <c r="A5892" t="s">
        <v>748</v>
      </c>
      <c r="B5892" t="s">
        <v>486</v>
      </c>
      <c r="C5892" t="s">
        <v>262</v>
      </c>
      <c r="D5892" t="s">
        <v>203</v>
      </c>
      <c r="E5892" t="s">
        <v>269</v>
      </c>
      <c r="F5892" t="s">
        <v>82</v>
      </c>
      <c r="G5892" s="8" t="s">
        <v>409</v>
      </c>
      <c r="H5892" t="s">
        <v>83</v>
      </c>
      <c r="K5892">
        <v>7.7</v>
      </c>
      <c r="L5892" s="7">
        <v>134097058000</v>
      </c>
      <c r="M5892" t="s">
        <v>458</v>
      </c>
    </row>
    <row r="5893" spans="1:13" x14ac:dyDescent="0.25">
      <c r="A5893" t="s">
        <v>749</v>
      </c>
      <c r="B5893" t="s">
        <v>332</v>
      </c>
      <c r="C5893" t="s">
        <v>266</v>
      </c>
      <c r="D5893" t="s">
        <v>267</v>
      </c>
      <c r="E5893" t="s">
        <v>270</v>
      </c>
      <c r="F5893" t="s">
        <v>82</v>
      </c>
      <c r="G5893" s="8" t="s">
        <v>409</v>
      </c>
      <c r="H5893" t="s">
        <v>83</v>
      </c>
      <c r="K5893">
        <v>0</v>
      </c>
      <c r="L5893" s="7">
        <v>2421364394</v>
      </c>
      <c r="M5893" t="s">
        <v>458</v>
      </c>
    </row>
    <row r="5894" spans="1:13" x14ac:dyDescent="0.25">
      <c r="A5894" t="s">
        <v>750</v>
      </c>
      <c r="B5894" t="s">
        <v>332</v>
      </c>
      <c r="C5894" t="s">
        <v>266</v>
      </c>
      <c r="D5894" t="s">
        <v>590</v>
      </c>
      <c r="E5894" t="s">
        <v>270</v>
      </c>
      <c r="F5894" t="s">
        <v>82</v>
      </c>
      <c r="G5894" s="8" t="s">
        <v>409</v>
      </c>
      <c r="H5894" t="s">
        <v>83</v>
      </c>
      <c r="K5894">
        <v>0</v>
      </c>
      <c r="L5894" s="7">
        <v>1946905414</v>
      </c>
      <c r="M5894" t="s">
        <v>458</v>
      </c>
    </row>
    <row r="5895" spans="1:13" x14ac:dyDescent="0.25">
      <c r="A5895" t="s">
        <v>751</v>
      </c>
      <c r="B5895" t="s">
        <v>332</v>
      </c>
      <c r="C5895" t="s">
        <v>266</v>
      </c>
      <c r="D5895" t="s">
        <v>582</v>
      </c>
      <c r="E5895" t="s">
        <v>270</v>
      </c>
      <c r="F5895" t="s">
        <v>82</v>
      </c>
      <c r="G5895" s="8" t="s">
        <v>409</v>
      </c>
      <c r="H5895" t="s">
        <v>83</v>
      </c>
      <c r="K5895">
        <v>0</v>
      </c>
      <c r="L5895" s="7">
        <v>102527329</v>
      </c>
      <c r="M5895" t="s">
        <v>458</v>
      </c>
    </row>
    <row r="5896" spans="1:13" x14ac:dyDescent="0.25">
      <c r="A5896" t="s">
        <v>752</v>
      </c>
      <c r="B5896" t="s">
        <v>332</v>
      </c>
      <c r="C5896" t="s">
        <v>266</v>
      </c>
      <c r="D5896" t="s">
        <v>203</v>
      </c>
      <c r="E5896" t="s">
        <v>269</v>
      </c>
      <c r="F5896" t="s">
        <v>82</v>
      </c>
      <c r="G5896" s="8" t="s">
        <v>409</v>
      </c>
      <c r="H5896" t="s">
        <v>83</v>
      </c>
      <c r="K5896">
        <v>11</v>
      </c>
      <c r="L5896" s="7">
        <v>260926476812</v>
      </c>
      <c r="M5896" t="s">
        <v>458</v>
      </c>
    </row>
    <row r="5897" spans="1:13" x14ac:dyDescent="0.25">
      <c r="A5897" t="s">
        <v>753</v>
      </c>
      <c r="B5897" t="s">
        <v>487</v>
      </c>
      <c r="C5897" t="s">
        <v>207</v>
      </c>
      <c r="D5897" t="s">
        <v>208</v>
      </c>
      <c r="E5897" t="s">
        <v>270</v>
      </c>
      <c r="F5897" t="s">
        <v>82</v>
      </c>
      <c r="G5897" s="8" t="s">
        <v>409</v>
      </c>
      <c r="H5897" t="s">
        <v>83</v>
      </c>
      <c r="K5897">
        <v>0.3</v>
      </c>
      <c r="L5897" s="7">
        <v>2389556713</v>
      </c>
      <c r="M5897" t="s">
        <v>458</v>
      </c>
    </row>
    <row r="5898" spans="1:13" x14ac:dyDescent="0.25">
      <c r="A5898" t="s">
        <v>754</v>
      </c>
      <c r="B5898" t="s">
        <v>487</v>
      </c>
      <c r="C5898" t="s">
        <v>207</v>
      </c>
      <c r="D5898" t="s">
        <v>209</v>
      </c>
      <c r="E5898" t="s">
        <v>270</v>
      </c>
      <c r="F5898" t="s">
        <v>82</v>
      </c>
      <c r="G5898" s="8" t="s">
        <v>409</v>
      </c>
      <c r="H5898" t="s">
        <v>83</v>
      </c>
      <c r="K5898">
        <v>2.1</v>
      </c>
      <c r="L5898" s="7">
        <v>5701620841</v>
      </c>
      <c r="M5898" t="s">
        <v>458</v>
      </c>
    </row>
    <row r="5899" spans="1:13" x14ac:dyDescent="0.25">
      <c r="A5899" t="s">
        <v>755</v>
      </c>
      <c r="B5899" t="s">
        <v>487</v>
      </c>
      <c r="C5899" t="s">
        <v>207</v>
      </c>
      <c r="D5899" t="s">
        <v>210</v>
      </c>
      <c r="E5899" t="s">
        <v>270</v>
      </c>
      <c r="F5899" t="s">
        <v>82</v>
      </c>
      <c r="G5899" s="8" t="s">
        <v>409</v>
      </c>
      <c r="H5899" t="s">
        <v>83</v>
      </c>
      <c r="K5899">
        <v>0</v>
      </c>
      <c r="L5899" s="7">
        <v>326696832</v>
      </c>
      <c r="M5899" t="s">
        <v>458</v>
      </c>
    </row>
    <row r="5900" spans="1:13" x14ac:dyDescent="0.25">
      <c r="A5900" t="s">
        <v>756</v>
      </c>
      <c r="B5900" t="s">
        <v>487</v>
      </c>
      <c r="C5900" t="s">
        <v>207</v>
      </c>
      <c r="D5900" t="s">
        <v>211</v>
      </c>
      <c r="E5900" t="s">
        <v>269</v>
      </c>
      <c r="F5900" t="s">
        <v>82</v>
      </c>
      <c r="G5900" s="8" t="s">
        <v>409</v>
      </c>
      <c r="H5900" t="s">
        <v>83</v>
      </c>
      <c r="K5900">
        <v>22.36</v>
      </c>
      <c r="L5900" s="7">
        <v>370042694916</v>
      </c>
      <c r="M5900" t="s">
        <v>458</v>
      </c>
    </row>
    <row r="5901" spans="1:13" x14ac:dyDescent="0.25">
      <c r="A5901" t="s">
        <v>757</v>
      </c>
      <c r="B5901" t="s">
        <v>487</v>
      </c>
      <c r="C5901" t="s">
        <v>207</v>
      </c>
      <c r="D5901" t="s">
        <v>385</v>
      </c>
      <c r="E5901" t="s">
        <v>270</v>
      </c>
      <c r="F5901" t="s">
        <v>82</v>
      </c>
      <c r="G5901" s="8" t="s">
        <v>409</v>
      </c>
      <c r="H5901" t="s">
        <v>83</v>
      </c>
      <c r="K5901">
        <v>0</v>
      </c>
      <c r="L5901" s="7">
        <v>777116048</v>
      </c>
      <c r="M5901" t="s">
        <v>458</v>
      </c>
    </row>
    <row r="5902" spans="1:13" x14ac:dyDescent="0.25">
      <c r="A5902" t="s">
        <v>659</v>
      </c>
      <c r="B5902" t="s">
        <v>468</v>
      </c>
      <c r="C5902" t="s">
        <v>0</v>
      </c>
      <c r="D5902" t="s">
        <v>200</v>
      </c>
      <c r="E5902" t="s">
        <v>270</v>
      </c>
      <c r="F5902" t="s">
        <v>84</v>
      </c>
      <c r="G5902" s="8" t="s">
        <v>408</v>
      </c>
      <c r="H5902" t="s">
        <v>85</v>
      </c>
      <c r="K5902">
        <v>20.100000000000001</v>
      </c>
      <c r="L5902" s="7">
        <v>50185283716</v>
      </c>
      <c r="M5902" t="s">
        <v>458</v>
      </c>
    </row>
    <row r="5903" spans="1:13" x14ac:dyDescent="0.25">
      <c r="A5903" t="s">
        <v>660</v>
      </c>
      <c r="B5903" t="s">
        <v>468</v>
      </c>
      <c r="C5903" t="s">
        <v>0</v>
      </c>
      <c r="D5903" t="s">
        <v>201</v>
      </c>
      <c r="E5903" t="s">
        <v>270</v>
      </c>
      <c r="F5903" t="s">
        <v>84</v>
      </c>
      <c r="G5903" s="8" t="s">
        <v>408</v>
      </c>
      <c r="H5903" t="s">
        <v>85</v>
      </c>
      <c r="K5903">
        <v>1.3</v>
      </c>
      <c r="L5903" s="7">
        <v>89599596613</v>
      </c>
      <c r="M5903" t="s">
        <v>458</v>
      </c>
    </row>
    <row r="5904" spans="1:13" x14ac:dyDescent="0.25">
      <c r="A5904" t="s">
        <v>661</v>
      </c>
      <c r="B5904" t="s">
        <v>468</v>
      </c>
      <c r="C5904" t="s">
        <v>0</v>
      </c>
      <c r="D5904" t="s">
        <v>202</v>
      </c>
      <c r="E5904" t="s">
        <v>270</v>
      </c>
      <c r="F5904" t="s">
        <v>84</v>
      </c>
      <c r="G5904" s="8" t="s">
        <v>408</v>
      </c>
      <c r="H5904" t="s">
        <v>85</v>
      </c>
      <c r="K5904">
        <v>3.9</v>
      </c>
      <c r="L5904" s="7">
        <v>44497385600</v>
      </c>
      <c r="M5904" t="s">
        <v>458</v>
      </c>
    </row>
    <row r="5905" spans="1:13" x14ac:dyDescent="0.25">
      <c r="A5905" t="s">
        <v>662</v>
      </c>
      <c r="B5905" t="s">
        <v>468</v>
      </c>
      <c r="C5905" t="s">
        <v>0</v>
      </c>
      <c r="D5905" t="s">
        <v>308</v>
      </c>
      <c r="E5905" t="s">
        <v>270</v>
      </c>
      <c r="F5905" t="s">
        <v>84</v>
      </c>
      <c r="G5905" s="8" t="s">
        <v>408</v>
      </c>
      <c r="H5905" t="s">
        <v>85</v>
      </c>
      <c r="K5905">
        <v>0</v>
      </c>
      <c r="L5905" s="7">
        <v>891110221</v>
      </c>
      <c r="M5905" t="s">
        <v>458</v>
      </c>
    </row>
    <row r="5906" spans="1:13" x14ac:dyDescent="0.25">
      <c r="A5906" t="s">
        <v>758</v>
      </c>
      <c r="B5906" t="s">
        <v>468</v>
      </c>
      <c r="C5906" t="s">
        <v>0</v>
      </c>
      <c r="D5906" t="s">
        <v>1</v>
      </c>
      <c r="E5906" t="s">
        <v>270</v>
      </c>
      <c r="F5906" t="s">
        <v>84</v>
      </c>
      <c r="G5906" s="8" t="s">
        <v>408</v>
      </c>
      <c r="H5906" t="s">
        <v>85</v>
      </c>
      <c r="K5906">
        <v>2.8</v>
      </c>
      <c r="L5906" s="7">
        <v>33596222776</v>
      </c>
      <c r="M5906" t="s">
        <v>458</v>
      </c>
    </row>
    <row r="5907" spans="1:13" x14ac:dyDescent="0.25">
      <c r="A5907" t="s">
        <v>663</v>
      </c>
      <c r="B5907" t="s">
        <v>468</v>
      </c>
      <c r="C5907" t="s">
        <v>0</v>
      </c>
      <c r="D5907" t="s">
        <v>198</v>
      </c>
      <c r="E5907" t="s">
        <v>270</v>
      </c>
      <c r="F5907" t="s">
        <v>84</v>
      </c>
      <c r="G5907" s="8" t="s">
        <v>408</v>
      </c>
      <c r="H5907" t="s">
        <v>85</v>
      </c>
      <c r="K5907">
        <v>7.4</v>
      </c>
      <c r="L5907" s="7">
        <v>1360016630</v>
      </c>
      <c r="M5907" t="s">
        <v>458</v>
      </c>
    </row>
    <row r="5908" spans="1:13" x14ac:dyDescent="0.25">
      <c r="A5908" t="s">
        <v>664</v>
      </c>
      <c r="B5908" t="s">
        <v>468</v>
      </c>
      <c r="C5908" t="s">
        <v>0</v>
      </c>
      <c r="D5908" t="s">
        <v>199</v>
      </c>
      <c r="E5908" t="s">
        <v>269</v>
      </c>
      <c r="F5908" t="s">
        <v>84</v>
      </c>
      <c r="G5908" s="8" t="s">
        <v>408</v>
      </c>
      <c r="H5908" t="s">
        <v>85</v>
      </c>
      <c r="K5908">
        <v>7.2</v>
      </c>
      <c r="L5908" s="7">
        <v>195045422077</v>
      </c>
      <c r="M5908" t="s">
        <v>458</v>
      </c>
    </row>
    <row r="5909" spans="1:13" x14ac:dyDescent="0.25">
      <c r="A5909" t="s">
        <v>672</v>
      </c>
      <c r="B5909" t="s">
        <v>470</v>
      </c>
      <c r="C5909" t="s">
        <v>292</v>
      </c>
      <c r="D5909" t="s">
        <v>307</v>
      </c>
      <c r="E5909" t="s">
        <v>270</v>
      </c>
      <c r="F5909" t="s">
        <v>84</v>
      </c>
      <c r="G5909" s="8" t="s">
        <v>408</v>
      </c>
      <c r="H5909" t="s">
        <v>85</v>
      </c>
      <c r="K5909">
        <v>0</v>
      </c>
      <c r="L5909" s="7">
        <v>9764336905</v>
      </c>
      <c r="M5909" t="s">
        <v>458</v>
      </c>
    </row>
    <row r="5910" spans="1:13" x14ac:dyDescent="0.25">
      <c r="A5910" t="s">
        <v>673</v>
      </c>
      <c r="B5910" t="s">
        <v>470</v>
      </c>
      <c r="C5910" t="s">
        <v>292</v>
      </c>
      <c r="D5910" t="s">
        <v>206</v>
      </c>
      <c r="E5910" t="s">
        <v>270</v>
      </c>
      <c r="F5910" t="s">
        <v>84</v>
      </c>
      <c r="G5910" s="8" t="s">
        <v>408</v>
      </c>
      <c r="H5910" t="s">
        <v>85</v>
      </c>
      <c r="K5910">
        <v>0</v>
      </c>
      <c r="L5910" s="7">
        <v>5411649516</v>
      </c>
      <c r="M5910" t="s">
        <v>458</v>
      </c>
    </row>
    <row r="5911" spans="1:13" x14ac:dyDescent="0.25">
      <c r="A5911" t="s">
        <v>674</v>
      </c>
      <c r="B5911" t="s">
        <v>470</v>
      </c>
      <c r="C5911" t="s">
        <v>292</v>
      </c>
      <c r="D5911" t="s">
        <v>203</v>
      </c>
      <c r="E5911" t="s">
        <v>269</v>
      </c>
      <c r="F5911" t="s">
        <v>84</v>
      </c>
      <c r="G5911" s="8" t="s">
        <v>408</v>
      </c>
      <c r="H5911" t="s">
        <v>85</v>
      </c>
      <c r="K5911">
        <v>5.75</v>
      </c>
      <c r="L5911" s="7">
        <v>599483569520</v>
      </c>
      <c r="M5911" t="s">
        <v>458</v>
      </c>
    </row>
    <row r="5912" spans="1:13" x14ac:dyDescent="0.25">
      <c r="A5912" t="s">
        <v>675</v>
      </c>
      <c r="B5912" t="s">
        <v>470</v>
      </c>
      <c r="C5912" t="s">
        <v>292</v>
      </c>
      <c r="D5912" t="s">
        <v>306</v>
      </c>
      <c r="E5912" t="s">
        <v>270</v>
      </c>
      <c r="F5912" t="s">
        <v>84</v>
      </c>
      <c r="G5912" s="8" t="s">
        <v>408</v>
      </c>
      <c r="H5912" t="s">
        <v>85</v>
      </c>
      <c r="K5912">
        <v>0</v>
      </c>
      <c r="L5912" s="7">
        <v>9122399685</v>
      </c>
      <c r="M5912" t="s">
        <v>458</v>
      </c>
    </row>
    <row r="5913" spans="1:13" x14ac:dyDescent="0.25">
      <c r="A5913" t="s">
        <v>676</v>
      </c>
      <c r="B5913" t="s">
        <v>331</v>
      </c>
      <c r="C5913" t="s">
        <v>215</v>
      </c>
      <c r="D5913" t="s">
        <v>251</v>
      </c>
      <c r="E5913" t="s">
        <v>269</v>
      </c>
      <c r="F5913" t="s">
        <v>84</v>
      </c>
      <c r="G5913" s="8" t="s">
        <v>408</v>
      </c>
      <c r="H5913" t="s">
        <v>85</v>
      </c>
      <c r="K5913">
        <v>1.7</v>
      </c>
      <c r="L5913" s="7">
        <v>310261377494</v>
      </c>
      <c r="M5913" t="s">
        <v>458</v>
      </c>
    </row>
    <row r="5914" spans="1:13" x14ac:dyDescent="0.25">
      <c r="A5914" t="s">
        <v>677</v>
      </c>
      <c r="B5914" t="s">
        <v>331</v>
      </c>
      <c r="C5914" t="s">
        <v>215</v>
      </c>
      <c r="D5914" t="s">
        <v>216</v>
      </c>
      <c r="E5914" t="s">
        <v>269</v>
      </c>
      <c r="F5914" t="s">
        <v>84</v>
      </c>
      <c r="G5914" s="8" t="s">
        <v>408</v>
      </c>
      <c r="H5914" t="s">
        <v>85</v>
      </c>
      <c r="K5914">
        <v>11.4</v>
      </c>
      <c r="L5914" s="7">
        <v>15226914126</v>
      </c>
      <c r="M5914" t="s">
        <v>458</v>
      </c>
    </row>
    <row r="5915" spans="1:13" x14ac:dyDescent="0.25">
      <c r="A5915" t="s">
        <v>678</v>
      </c>
      <c r="B5915" t="s">
        <v>331</v>
      </c>
      <c r="C5915" t="s">
        <v>215</v>
      </c>
      <c r="D5915" t="s">
        <v>217</v>
      </c>
      <c r="E5915" t="s">
        <v>269</v>
      </c>
      <c r="F5915" t="s">
        <v>84</v>
      </c>
      <c r="G5915" s="8" t="s">
        <v>408</v>
      </c>
      <c r="H5915" t="s">
        <v>85</v>
      </c>
      <c r="K5915">
        <v>1</v>
      </c>
      <c r="L5915" s="7">
        <v>67671087956</v>
      </c>
      <c r="M5915" t="s">
        <v>458</v>
      </c>
    </row>
    <row r="5916" spans="1:13" x14ac:dyDescent="0.25">
      <c r="A5916" t="s">
        <v>679</v>
      </c>
      <c r="B5916" t="s">
        <v>333</v>
      </c>
      <c r="C5916" t="s">
        <v>533</v>
      </c>
      <c r="D5916" t="s">
        <v>203</v>
      </c>
      <c r="E5916" t="s">
        <v>269</v>
      </c>
      <c r="F5916" t="s">
        <v>84</v>
      </c>
      <c r="G5916" s="8" t="s">
        <v>408</v>
      </c>
      <c r="H5916" t="s">
        <v>85</v>
      </c>
      <c r="K5916">
        <v>11.33</v>
      </c>
      <c r="L5916" s="7">
        <v>60695593000</v>
      </c>
      <c r="M5916" t="s">
        <v>458</v>
      </c>
    </row>
    <row r="5917" spans="1:13" x14ac:dyDescent="0.25">
      <c r="A5917" t="s">
        <v>680</v>
      </c>
      <c r="B5917" t="s">
        <v>471</v>
      </c>
      <c r="C5917" t="s">
        <v>219</v>
      </c>
      <c r="D5917" t="s">
        <v>203</v>
      </c>
      <c r="E5917" t="s">
        <v>269</v>
      </c>
      <c r="F5917" t="s">
        <v>84</v>
      </c>
      <c r="G5917" s="8" t="s">
        <v>408</v>
      </c>
      <c r="H5917" t="s">
        <v>85</v>
      </c>
      <c r="K5917">
        <v>3.3</v>
      </c>
      <c r="L5917" s="7">
        <v>278736778404</v>
      </c>
      <c r="M5917" t="s">
        <v>458</v>
      </c>
    </row>
    <row r="5918" spans="1:13" x14ac:dyDescent="0.25">
      <c r="A5918" t="s">
        <v>681</v>
      </c>
      <c r="B5918" t="s">
        <v>471</v>
      </c>
      <c r="C5918" t="s">
        <v>219</v>
      </c>
      <c r="D5918" t="s">
        <v>457</v>
      </c>
      <c r="E5918" t="s">
        <v>270</v>
      </c>
      <c r="F5918" t="s">
        <v>84</v>
      </c>
      <c r="G5918" s="8" t="s">
        <v>408</v>
      </c>
      <c r="H5918" t="s">
        <v>85</v>
      </c>
      <c r="K5918">
        <v>0</v>
      </c>
      <c r="L5918" s="7">
        <v>150706287</v>
      </c>
      <c r="M5918" t="s">
        <v>458</v>
      </c>
    </row>
    <row r="5919" spans="1:13" x14ac:dyDescent="0.25">
      <c r="A5919" t="s">
        <v>682</v>
      </c>
      <c r="B5919" t="s">
        <v>471</v>
      </c>
      <c r="C5919" t="s">
        <v>219</v>
      </c>
      <c r="D5919" t="s">
        <v>381</v>
      </c>
      <c r="E5919" t="s">
        <v>270</v>
      </c>
      <c r="F5919" t="s">
        <v>84</v>
      </c>
      <c r="G5919" s="8" t="s">
        <v>408</v>
      </c>
      <c r="H5919" t="s">
        <v>85</v>
      </c>
      <c r="K5919">
        <v>4.83</v>
      </c>
      <c r="L5919" s="7">
        <v>1331924172</v>
      </c>
      <c r="M5919" t="s">
        <v>458</v>
      </c>
    </row>
    <row r="5920" spans="1:13" x14ac:dyDescent="0.25">
      <c r="A5920" t="s">
        <v>683</v>
      </c>
      <c r="B5920" t="s">
        <v>472</v>
      </c>
      <c r="C5920" t="s">
        <v>220</v>
      </c>
      <c r="D5920" t="s">
        <v>221</v>
      </c>
      <c r="E5920" t="s">
        <v>270</v>
      </c>
      <c r="F5920" t="s">
        <v>84</v>
      </c>
      <c r="G5920" s="8" t="s">
        <v>408</v>
      </c>
      <c r="H5920" t="s">
        <v>85</v>
      </c>
      <c r="K5920">
        <v>0</v>
      </c>
      <c r="L5920" s="7">
        <v>210379447000</v>
      </c>
      <c r="M5920" t="s">
        <v>458</v>
      </c>
    </row>
    <row r="5921" spans="1:13" x14ac:dyDescent="0.25">
      <c r="A5921" t="s">
        <v>684</v>
      </c>
      <c r="B5921" t="s">
        <v>472</v>
      </c>
      <c r="C5921" t="s">
        <v>220</v>
      </c>
      <c r="D5921" t="s">
        <v>222</v>
      </c>
      <c r="E5921" t="s">
        <v>270</v>
      </c>
      <c r="F5921" t="s">
        <v>84</v>
      </c>
      <c r="G5921" s="8" t="s">
        <v>408</v>
      </c>
      <c r="H5921" t="s">
        <v>85</v>
      </c>
      <c r="K5921">
        <v>0</v>
      </c>
      <c r="L5921" s="7">
        <v>35195197000</v>
      </c>
      <c r="M5921" t="s">
        <v>458</v>
      </c>
    </row>
    <row r="5922" spans="1:13" x14ac:dyDescent="0.25">
      <c r="A5922" t="s">
        <v>685</v>
      </c>
      <c r="B5922" t="s">
        <v>472</v>
      </c>
      <c r="C5922" t="s">
        <v>220</v>
      </c>
      <c r="D5922" t="s">
        <v>223</v>
      </c>
      <c r="E5922" t="s">
        <v>270</v>
      </c>
      <c r="F5922" t="s">
        <v>84</v>
      </c>
      <c r="G5922" s="8" t="s">
        <v>408</v>
      </c>
      <c r="H5922" t="s">
        <v>85</v>
      </c>
      <c r="K5922">
        <v>0</v>
      </c>
      <c r="L5922" s="7">
        <v>54187851000</v>
      </c>
      <c r="M5922" t="s">
        <v>458</v>
      </c>
    </row>
    <row r="5923" spans="1:13" x14ac:dyDescent="0.25">
      <c r="A5923" t="s">
        <v>686</v>
      </c>
      <c r="B5923" t="s">
        <v>472</v>
      </c>
      <c r="C5923" t="s">
        <v>220</v>
      </c>
      <c r="D5923" t="s">
        <v>224</v>
      </c>
      <c r="E5923" t="s">
        <v>270</v>
      </c>
      <c r="F5923" s="8" t="s">
        <v>84</v>
      </c>
      <c r="G5923" s="8" t="s">
        <v>408</v>
      </c>
      <c r="H5923" t="s">
        <v>85</v>
      </c>
      <c r="K5923">
        <v>0</v>
      </c>
      <c r="L5923" s="7">
        <v>3835522000</v>
      </c>
      <c r="M5923" t="s">
        <v>458</v>
      </c>
    </row>
    <row r="5924" spans="1:13" x14ac:dyDescent="0.25">
      <c r="A5924" t="s">
        <v>687</v>
      </c>
      <c r="B5924" t="s">
        <v>472</v>
      </c>
      <c r="C5924" t="s">
        <v>220</v>
      </c>
      <c r="D5924" t="s">
        <v>305</v>
      </c>
      <c r="E5924" t="s">
        <v>270</v>
      </c>
      <c r="F5924" s="8" t="s">
        <v>84</v>
      </c>
      <c r="G5924" s="8" t="s">
        <v>408</v>
      </c>
      <c r="H5924" t="s">
        <v>85</v>
      </c>
      <c r="K5924">
        <v>0</v>
      </c>
      <c r="L5924" s="7">
        <v>0</v>
      </c>
      <c r="M5924" t="s">
        <v>458</v>
      </c>
    </row>
    <row r="5925" spans="1:13" x14ac:dyDescent="0.25">
      <c r="A5925" t="s">
        <v>688</v>
      </c>
      <c r="B5925" t="s">
        <v>472</v>
      </c>
      <c r="C5925" t="s">
        <v>220</v>
      </c>
      <c r="D5925" t="s">
        <v>203</v>
      </c>
      <c r="E5925" t="s">
        <v>269</v>
      </c>
      <c r="F5925" s="8" t="s">
        <v>84</v>
      </c>
      <c r="G5925" s="8" t="s">
        <v>408</v>
      </c>
      <c r="H5925" t="s">
        <v>85</v>
      </c>
      <c r="K5925">
        <v>5.4</v>
      </c>
      <c r="L5925" s="7">
        <v>150910896000</v>
      </c>
      <c r="M5925" t="s">
        <v>458</v>
      </c>
    </row>
    <row r="5926" spans="1:13" x14ac:dyDescent="0.25">
      <c r="A5926" t="s">
        <v>689</v>
      </c>
      <c r="B5926" t="s">
        <v>473</v>
      </c>
      <c r="C5926" t="s">
        <v>225</v>
      </c>
      <c r="D5926" t="s">
        <v>366</v>
      </c>
      <c r="E5926" t="s">
        <v>270</v>
      </c>
      <c r="F5926" s="8" t="s">
        <v>84</v>
      </c>
      <c r="G5926" s="8" t="s">
        <v>408</v>
      </c>
      <c r="H5926" t="s">
        <v>85</v>
      </c>
      <c r="K5926">
        <v>0.67</v>
      </c>
      <c r="L5926" s="7">
        <v>3439632410</v>
      </c>
      <c r="M5926" t="s">
        <v>458</v>
      </c>
    </row>
    <row r="5927" spans="1:13" x14ac:dyDescent="0.25">
      <c r="A5927" t="s">
        <v>690</v>
      </c>
      <c r="B5927" t="s">
        <v>473</v>
      </c>
      <c r="C5927" t="s">
        <v>225</v>
      </c>
      <c r="D5927" t="s">
        <v>367</v>
      </c>
      <c r="E5927" t="s">
        <v>270</v>
      </c>
      <c r="F5927" s="8" t="s">
        <v>84</v>
      </c>
      <c r="G5927" s="8" t="s">
        <v>408</v>
      </c>
      <c r="H5927" t="s">
        <v>85</v>
      </c>
      <c r="K5927">
        <v>0</v>
      </c>
      <c r="L5927" s="7">
        <v>3601903742</v>
      </c>
      <c r="M5927" t="s">
        <v>458</v>
      </c>
    </row>
    <row r="5928" spans="1:13" x14ac:dyDescent="0.25">
      <c r="A5928" t="s">
        <v>691</v>
      </c>
      <c r="B5928" t="s">
        <v>473</v>
      </c>
      <c r="C5928" t="s">
        <v>225</v>
      </c>
      <c r="D5928" t="s">
        <v>373</v>
      </c>
      <c r="E5928" t="s">
        <v>270</v>
      </c>
      <c r="F5928" s="8" t="s">
        <v>84</v>
      </c>
      <c r="G5928" s="8" t="s">
        <v>408</v>
      </c>
      <c r="H5928" t="s">
        <v>85</v>
      </c>
      <c r="K5928">
        <v>0</v>
      </c>
      <c r="L5928" s="7">
        <v>2032897322</v>
      </c>
      <c r="M5928" t="s">
        <v>458</v>
      </c>
    </row>
    <row r="5929" spans="1:13" x14ac:dyDescent="0.25">
      <c r="A5929" t="s">
        <v>692</v>
      </c>
      <c r="B5929" t="s">
        <v>473</v>
      </c>
      <c r="C5929" t="s">
        <v>225</v>
      </c>
      <c r="D5929" t="s">
        <v>203</v>
      </c>
      <c r="E5929" t="s">
        <v>269</v>
      </c>
      <c r="F5929" s="8" t="s">
        <v>84</v>
      </c>
      <c r="G5929" s="8" t="s">
        <v>408</v>
      </c>
      <c r="H5929" t="s">
        <v>85</v>
      </c>
      <c r="K5929">
        <v>4.95</v>
      </c>
      <c r="L5929" s="7">
        <v>983182712065</v>
      </c>
      <c r="M5929" t="s">
        <v>458</v>
      </c>
    </row>
    <row r="5930" spans="1:13" x14ac:dyDescent="0.25">
      <c r="A5930" t="s">
        <v>703</v>
      </c>
      <c r="B5930" t="s">
        <v>475</v>
      </c>
      <c r="C5930" t="s">
        <v>236</v>
      </c>
      <c r="D5930" t="s">
        <v>628</v>
      </c>
      <c r="E5930" t="s">
        <v>270</v>
      </c>
      <c r="F5930" t="s">
        <v>84</v>
      </c>
      <c r="G5930" s="8" t="s">
        <v>408</v>
      </c>
      <c r="H5930" t="s">
        <v>85</v>
      </c>
      <c r="K5930">
        <v>12.74</v>
      </c>
      <c r="L5930" s="7">
        <v>33391986272</v>
      </c>
      <c r="M5930" t="s">
        <v>458</v>
      </c>
    </row>
    <row r="5931" spans="1:13" x14ac:dyDescent="0.25">
      <c r="A5931" t="s">
        <v>704</v>
      </c>
      <c r="B5931" t="s">
        <v>475</v>
      </c>
      <c r="C5931" t="s">
        <v>236</v>
      </c>
      <c r="D5931" t="s">
        <v>629</v>
      </c>
      <c r="E5931" t="s">
        <v>270</v>
      </c>
      <c r="F5931" t="s">
        <v>84</v>
      </c>
      <c r="G5931" s="8" t="s">
        <v>408</v>
      </c>
      <c r="H5931" t="s">
        <v>85</v>
      </c>
      <c r="K5931">
        <v>0.86</v>
      </c>
      <c r="L5931" s="7">
        <v>28433897982</v>
      </c>
      <c r="M5931" t="s">
        <v>458</v>
      </c>
    </row>
    <row r="5932" spans="1:13" x14ac:dyDescent="0.25">
      <c r="A5932" t="s">
        <v>705</v>
      </c>
      <c r="B5932" t="s">
        <v>475</v>
      </c>
      <c r="C5932" t="s">
        <v>236</v>
      </c>
      <c r="D5932" t="s">
        <v>630</v>
      </c>
      <c r="E5932" t="s">
        <v>270</v>
      </c>
      <c r="F5932" t="s">
        <v>84</v>
      </c>
      <c r="G5932" s="8" t="s">
        <v>408</v>
      </c>
      <c r="H5932" t="s">
        <v>85</v>
      </c>
      <c r="K5932">
        <v>0.88</v>
      </c>
      <c r="L5932" s="7">
        <v>41655996484</v>
      </c>
      <c r="M5932" t="s">
        <v>458</v>
      </c>
    </row>
    <row r="5933" spans="1:13" x14ac:dyDescent="0.25">
      <c r="A5933" t="s">
        <v>706</v>
      </c>
      <c r="B5933" t="s">
        <v>475</v>
      </c>
      <c r="C5933" t="s">
        <v>236</v>
      </c>
      <c r="D5933" t="s">
        <v>631</v>
      </c>
      <c r="E5933" t="s">
        <v>270</v>
      </c>
      <c r="F5933" t="s">
        <v>84</v>
      </c>
      <c r="G5933" s="8" t="s">
        <v>408</v>
      </c>
      <c r="H5933" t="s">
        <v>85</v>
      </c>
      <c r="K5933">
        <v>1.18</v>
      </c>
      <c r="L5933" s="7">
        <v>17683096128</v>
      </c>
      <c r="M5933" t="s">
        <v>458</v>
      </c>
    </row>
    <row r="5934" spans="1:13" x14ac:dyDescent="0.25">
      <c r="A5934" t="s">
        <v>707</v>
      </c>
      <c r="B5934" t="s">
        <v>475</v>
      </c>
      <c r="C5934" t="s">
        <v>236</v>
      </c>
      <c r="D5934" t="s">
        <v>632</v>
      </c>
      <c r="E5934" t="s">
        <v>269</v>
      </c>
      <c r="F5934" t="s">
        <v>84</v>
      </c>
      <c r="G5934" s="8" t="s">
        <v>408</v>
      </c>
      <c r="H5934" t="s">
        <v>85</v>
      </c>
      <c r="K5934">
        <v>3.59</v>
      </c>
      <c r="L5934" s="7">
        <v>38791266538</v>
      </c>
      <c r="M5934" t="s">
        <v>458</v>
      </c>
    </row>
    <row r="5935" spans="1:13" x14ac:dyDescent="0.25">
      <c r="A5935" t="s">
        <v>718</v>
      </c>
      <c r="B5935" t="s">
        <v>246</v>
      </c>
      <c r="C5935" t="s">
        <v>246</v>
      </c>
      <c r="D5935" t="s">
        <v>203</v>
      </c>
      <c r="E5935" t="s">
        <v>269</v>
      </c>
      <c r="F5935" t="s">
        <v>84</v>
      </c>
      <c r="G5935" s="8" t="s">
        <v>408</v>
      </c>
      <c r="H5935" t="s">
        <v>85</v>
      </c>
      <c r="K5935">
        <v>4.5</v>
      </c>
      <c r="L5935" s="7">
        <v>42773601120</v>
      </c>
      <c r="M5935" t="s">
        <v>458</v>
      </c>
    </row>
    <row r="5936" spans="1:13" x14ac:dyDescent="0.25">
      <c r="A5936" t="s">
        <v>719</v>
      </c>
      <c r="B5936" t="s">
        <v>478</v>
      </c>
      <c r="C5936" t="s">
        <v>244</v>
      </c>
      <c r="D5936" t="s">
        <v>245</v>
      </c>
      <c r="E5936" t="s">
        <v>269</v>
      </c>
      <c r="F5936" t="s">
        <v>84</v>
      </c>
      <c r="G5936" s="8" t="s">
        <v>408</v>
      </c>
      <c r="H5936" t="s">
        <v>85</v>
      </c>
      <c r="K5936">
        <v>1.7</v>
      </c>
      <c r="L5936" s="7">
        <v>69558139000</v>
      </c>
      <c r="M5936" t="s">
        <v>458</v>
      </c>
    </row>
    <row r="5937" spans="1:13" x14ac:dyDescent="0.25">
      <c r="A5937" t="s">
        <v>720</v>
      </c>
      <c r="B5937" t="s">
        <v>478</v>
      </c>
      <c r="C5937" t="s">
        <v>244</v>
      </c>
      <c r="D5937" t="s">
        <v>460</v>
      </c>
      <c r="E5937" t="s">
        <v>269</v>
      </c>
      <c r="F5937" t="s">
        <v>84</v>
      </c>
      <c r="G5937" s="8" t="s">
        <v>408</v>
      </c>
      <c r="H5937" t="s">
        <v>85</v>
      </c>
      <c r="K5937">
        <v>8.9</v>
      </c>
      <c r="L5937" s="7">
        <v>40918920000</v>
      </c>
      <c r="M5937" t="s">
        <v>458</v>
      </c>
    </row>
    <row r="5938" spans="1:13" x14ac:dyDescent="0.25">
      <c r="A5938" t="s">
        <v>721</v>
      </c>
      <c r="B5938" t="s">
        <v>479</v>
      </c>
      <c r="C5938" t="s">
        <v>247</v>
      </c>
      <c r="D5938" t="s">
        <v>203</v>
      </c>
      <c r="E5938" t="s">
        <v>269</v>
      </c>
      <c r="F5938" t="s">
        <v>84</v>
      </c>
      <c r="G5938" s="8" t="s">
        <v>408</v>
      </c>
      <c r="H5938" t="s">
        <v>85</v>
      </c>
      <c r="K5938">
        <v>1.7</v>
      </c>
      <c r="L5938" s="7">
        <v>20401799000</v>
      </c>
      <c r="M5938" t="s">
        <v>458</v>
      </c>
    </row>
    <row r="5939" spans="1:13" x14ac:dyDescent="0.25">
      <c r="A5939" t="s">
        <v>722</v>
      </c>
      <c r="B5939" t="s">
        <v>480</v>
      </c>
      <c r="C5939" t="s">
        <v>268</v>
      </c>
      <c r="D5939" t="s">
        <v>203</v>
      </c>
      <c r="E5939" t="s">
        <v>269</v>
      </c>
      <c r="F5939" t="s">
        <v>84</v>
      </c>
      <c r="G5939" s="8" t="s">
        <v>408</v>
      </c>
      <c r="H5939" t="s">
        <v>85</v>
      </c>
      <c r="K5939">
        <v>14.2</v>
      </c>
      <c r="L5939" s="7">
        <v>14029578005</v>
      </c>
      <c r="M5939" t="s">
        <v>458</v>
      </c>
    </row>
    <row r="5940" spans="1:13" x14ac:dyDescent="0.25">
      <c r="A5940" t="s">
        <v>723</v>
      </c>
      <c r="B5940" t="s">
        <v>481</v>
      </c>
      <c r="C5940" t="s">
        <v>248</v>
      </c>
      <c r="D5940" t="s">
        <v>203</v>
      </c>
      <c r="E5940" t="s">
        <v>269</v>
      </c>
      <c r="F5940" t="s">
        <v>84</v>
      </c>
      <c r="G5940" s="8" t="s">
        <v>408</v>
      </c>
      <c r="H5940" t="s">
        <v>85</v>
      </c>
      <c r="K5940">
        <v>8.26</v>
      </c>
      <c r="L5940" s="7">
        <v>24360197000</v>
      </c>
      <c r="M5940" t="s">
        <v>458</v>
      </c>
    </row>
    <row r="5941" spans="1:13" x14ac:dyDescent="0.25">
      <c r="A5941" t="s">
        <v>724</v>
      </c>
      <c r="B5941" t="s">
        <v>482</v>
      </c>
      <c r="C5941" t="s">
        <v>249</v>
      </c>
      <c r="D5941" t="s">
        <v>203</v>
      </c>
      <c r="E5941" t="s">
        <v>269</v>
      </c>
      <c r="F5941" t="s">
        <v>84</v>
      </c>
      <c r="G5941" s="8" t="s">
        <v>408</v>
      </c>
      <c r="H5941" t="s">
        <v>85</v>
      </c>
      <c r="K5941">
        <v>11.8</v>
      </c>
      <c r="L5941" s="7">
        <v>91622025169</v>
      </c>
      <c r="M5941" t="s">
        <v>458</v>
      </c>
    </row>
    <row r="5942" spans="1:13" x14ac:dyDescent="0.25">
      <c r="A5942" t="s">
        <v>725</v>
      </c>
      <c r="B5942" t="s">
        <v>330</v>
      </c>
      <c r="C5942" t="s">
        <v>250</v>
      </c>
      <c r="D5942" t="s">
        <v>252</v>
      </c>
      <c r="E5942" t="s">
        <v>270</v>
      </c>
      <c r="F5942" t="s">
        <v>84</v>
      </c>
      <c r="G5942" s="8" t="s">
        <v>408</v>
      </c>
      <c r="H5942" t="s">
        <v>85</v>
      </c>
      <c r="K5942">
        <v>1.22</v>
      </c>
      <c r="L5942" s="7">
        <v>10772268571</v>
      </c>
      <c r="M5942" t="s">
        <v>458</v>
      </c>
    </row>
    <row r="5943" spans="1:13" x14ac:dyDescent="0.25">
      <c r="A5943" t="s">
        <v>726</v>
      </c>
      <c r="B5943" t="s">
        <v>330</v>
      </c>
      <c r="C5943" t="s">
        <v>250</v>
      </c>
      <c r="D5943" t="s">
        <v>253</v>
      </c>
      <c r="E5943" t="s">
        <v>270</v>
      </c>
      <c r="F5943" t="s">
        <v>84</v>
      </c>
      <c r="G5943" s="8" t="s">
        <v>408</v>
      </c>
      <c r="H5943" t="s">
        <v>85</v>
      </c>
      <c r="K5943">
        <v>13.57</v>
      </c>
      <c r="L5943" s="7">
        <v>3480752374</v>
      </c>
      <c r="M5943" t="s">
        <v>458</v>
      </c>
    </row>
    <row r="5944" spans="1:13" x14ac:dyDescent="0.25">
      <c r="A5944" t="s">
        <v>727</v>
      </c>
      <c r="B5944" t="s">
        <v>330</v>
      </c>
      <c r="C5944" t="s">
        <v>250</v>
      </c>
      <c r="D5944" t="s">
        <v>254</v>
      </c>
      <c r="E5944" t="s">
        <v>270</v>
      </c>
      <c r="F5944" t="s">
        <v>84</v>
      </c>
      <c r="G5944" s="8" t="s">
        <v>408</v>
      </c>
      <c r="H5944" t="s">
        <v>85</v>
      </c>
      <c r="K5944">
        <v>2.7</v>
      </c>
      <c r="L5944" s="7">
        <v>13604302435</v>
      </c>
      <c r="M5944" t="s">
        <v>458</v>
      </c>
    </row>
    <row r="5945" spans="1:13" x14ac:dyDescent="0.25">
      <c r="A5945" t="s">
        <v>728</v>
      </c>
      <c r="B5945" t="s">
        <v>330</v>
      </c>
      <c r="C5945" t="s">
        <v>250</v>
      </c>
      <c r="D5945" t="s">
        <v>633</v>
      </c>
      <c r="E5945" t="s">
        <v>269</v>
      </c>
      <c r="F5945" t="s">
        <v>84</v>
      </c>
      <c r="G5945" s="8" t="s">
        <v>408</v>
      </c>
      <c r="H5945" t="s">
        <v>85</v>
      </c>
      <c r="K5945">
        <v>2.0499999999999998</v>
      </c>
      <c r="L5945" s="7">
        <v>1140113184125</v>
      </c>
      <c r="M5945" t="s">
        <v>458</v>
      </c>
    </row>
    <row r="5946" spans="1:13" x14ac:dyDescent="0.25">
      <c r="A5946" t="s">
        <v>729</v>
      </c>
      <c r="B5946" t="s">
        <v>330</v>
      </c>
      <c r="C5946" t="s">
        <v>250</v>
      </c>
      <c r="D5946" t="s">
        <v>634</v>
      </c>
      <c r="E5946" t="s">
        <v>269</v>
      </c>
      <c r="F5946" t="s">
        <v>84</v>
      </c>
      <c r="G5946" s="8" t="s">
        <v>408</v>
      </c>
      <c r="H5946" t="s">
        <v>85</v>
      </c>
      <c r="K5946">
        <v>12.65</v>
      </c>
      <c r="L5946" s="7">
        <v>237174933919</v>
      </c>
      <c r="M5946" t="s">
        <v>458</v>
      </c>
    </row>
    <row r="5947" spans="1:13" x14ac:dyDescent="0.25">
      <c r="A5947" t="s">
        <v>730</v>
      </c>
      <c r="B5947" t="s">
        <v>330</v>
      </c>
      <c r="C5947" t="s">
        <v>250</v>
      </c>
      <c r="D5947" t="s">
        <v>599</v>
      </c>
      <c r="E5947" t="s">
        <v>270</v>
      </c>
      <c r="F5947" t="s">
        <v>84</v>
      </c>
      <c r="G5947" s="8" t="s">
        <v>408</v>
      </c>
      <c r="H5947" t="s">
        <v>85</v>
      </c>
      <c r="K5947">
        <v>0</v>
      </c>
      <c r="L5947" s="7">
        <v>49186447</v>
      </c>
      <c r="M5947" t="s">
        <v>458</v>
      </c>
    </row>
    <row r="5948" spans="1:13" x14ac:dyDescent="0.25">
      <c r="A5948" t="s">
        <v>731</v>
      </c>
      <c r="B5948" t="s">
        <v>483</v>
      </c>
      <c r="C5948" t="s">
        <v>255</v>
      </c>
      <c r="D5948" t="s">
        <v>205</v>
      </c>
      <c r="E5948" t="s">
        <v>270</v>
      </c>
      <c r="F5948" t="s">
        <v>84</v>
      </c>
      <c r="G5948" s="8" t="s">
        <v>408</v>
      </c>
      <c r="H5948" t="s">
        <v>85</v>
      </c>
      <c r="K5948">
        <v>4.7</v>
      </c>
      <c r="L5948" s="7">
        <v>6917962126</v>
      </c>
      <c r="M5948" t="s">
        <v>458</v>
      </c>
    </row>
    <row r="5949" spans="1:13" x14ac:dyDescent="0.25">
      <c r="A5949" t="s">
        <v>732</v>
      </c>
      <c r="B5949" t="s">
        <v>483</v>
      </c>
      <c r="C5949" t="s">
        <v>255</v>
      </c>
      <c r="D5949" t="s">
        <v>203</v>
      </c>
      <c r="E5949" t="s">
        <v>269</v>
      </c>
      <c r="F5949" t="s">
        <v>84</v>
      </c>
      <c r="G5949" s="8" t="s">
        <v>408</v>
      </c>
      <c r="H5949" t="s">
        <v>85</v>
      </c>
      <c r="K5949">
        <v>3.44</v>
      </c>
      <c r="L5949" s="7">
        <v>2428869723</v>
      </c>
      <c r="M5949" t="s">
        <v>458</v>
      </c>
    </row>
    <row r="5950" spans="1:13" x14ac:dyDescent="0.25">
      <c r="A5950" t="s">
        <v>733</v>
      </c>
      <c r="B5950" t="s">
        <v>636</v>
      </c>
      <c r="C5950" t="s">
        <v>635</v>
      </c>
      <c r="D5950" t="s">
        <v>304</v>
      </c>
      <c r="E5950" t="s">
        <v>270</v>
      </c>
      <c r="F5950" t="s">
        <v>84</v>
      </c>
      <c r="G5950" s="8" t="s">
        <v>408</v>
      </c>
      <c r="H5950" t="s">
        <v>85</v>
      </c>
      <c r="K5950">
        <v>0</v>
      </c>
      <c r="L5950" s="7">
        <v>4565783313</v>
      </c>
      <c r="M5950" t="s">
        <v>458</v>
      </c>
    </row>
    <row r="5951" spans="1:13" x14ac:dyDescent="0.25">
      <c r="A5951" t="s">
        <v>734</v>
      </c>
      <c r="B5951" t="s">
        <v>636</v>
      </c>
      <c r="C5951" t="s">
        <v>635</v>
      </c>
      <c r="D5951" t="s">
        <v>303</v>
      </c>
      <c r="E5951" t="s">
        <v>270</v>
      </c>
      <c r="F5951" t="s">
        <v>84</v>
      </c>
      <c r="G5951" s="8" t="s">
        <v>408</v>
      </c>
      <c r="H5951" t="s">
        <v>85</v>
      </c>
      <c r="K5951">
        <v>0</v>
      </c>
      <c r="L5951" s="7">
        <v>3476303006</v>
      </c>
      <c r="M5951" t="s">
        <v>458</v>
      </c>
    </row>
    <row r="5952" spans="1:13" x14ac:dyDescent="0.25">
      <c r="A5952" t="s">
        <v>735</v>
      </c>
      <c r="B5952" t="s">
        <v>636</v>
      </c>
      <c r="C5952" t="s">
        <v>635</v>
      </c>
      <c r="D5952" t="s">
        <v>302</v>
      </c>
      <c r="E5952" t="s">
        <v>270</v>
      </c>
      <c r="F5952" t="s">
        <v>84</v>
      </c>
      <c r="G5952" s="8" t="s">
        <v>408</v>
      </c>
      <c r="H5952" t="s">
        <v>85</v>
      </c>
      <c r="K5952">
        <v>0</v>
      </c>
      <c r="L5952" s="7">
        <v>2100767205</v>
      </c>
      <c r="M5952" t="s">
        <v>458</v>
      </c>
    </row>
    <row r="5953" spans="1:13" x14ac:dyDescent="0.25">
      <c r="A5953" t="s">
        <v>736</v>
      </c>
      <c r="B5953" t="s">
        <v>636</v>
      </c>
      <c r="C5953" t="s">
        <v>635</v>
      </c>
      <c r="D5953" t="s">
        <v>205</v>
      </c>
      <c r="E5953" t="s">
        <v>270</v>
      </c>
      <c r="F5953" t="s">
        <v>84</v>
      </c>
      <c r="G5953" s="8" t="s">
        <v>408</v>
      </c>
      <c r="H5953" t="s">
        <v>85</v>
      </c>
      <c r="K5953">
        <v>0</v>
      </c>
      <c r="L5953" s="7">
        <v>20886055390</v>
      </c>
      <c r="M5953" t="s">
        <v>458</v>
      </c>
    </row>
    <row r="5954" spans="1:13" x14ac:dyDescent="0.25">
      <c r="A5954" t="s">
        <v>737</v>
      </c>
      <c r="B5954" t="s">
        <v>636</v>
      </c>
      <c r="C5954" t="s">
        <v>635</v>
      </c>
      <c r="D5954" t="s">
        <v>203</v>
      </c>
      <c r="E5954" t="s">
        <v>269</v>
      </c>
      <c r="F5954" t="s">
        <v>84</v>
      </c>
      <c r="G5954" s="8" t="s">
        <v>408</v>
      </c>
      <c r="H5954" t="s">
        <v>85</v>
      </c>
      <c r="K5954">
        <v>3.9</v>
      </c>
      <c r="L5954" s="7">
        <v>1256491994424</v>
      </c>
      <c r="M5954" t="s">
        <v>458</v>
      </c>
    </row>
    <row r="5955" spans="1:13" x14ac:dyDescent="0.25">
      <c r="A5955" t="s">
        <v>738</v>
      </c>
      <c r="B5955" t="s">
        <v>484</v>
      </c>
      <c r="C5955" t="s">
        <v>256</v>
      </c>
      <c r="D5955" t="s">
        <v>208</v>
      </c>
      <c r="E5955" t="s">
        <v>270</v>
      </c>
      <c r="F5955" t="s">
        <v>84</v>
      </c>
      <c r="G5955" s="8" t="s">
        <v>408</v>
      </c>
      <c r="H5955" t="s">
        <v>85</v>
      </c>
      <c r="K5955">
        <v>0</v>
      </c>
      <c r="L5955" s="7">
        <v>429346911</v>
      </c>
      <c r="M5955" t="s">
        <v>458</v>
      </c>
    </row>
    <row r="5956" spans="1:13" x14ac:dyDescent="0.25">
      <c r="A5956" t="s">
        <v>739</v>
      </c>
      <c r="B5956" t="s">
        <v>484</v>
      </c>
      <c r="C5956" t="s">
        <v>256</v>
      </c>
      <c r="D5956" t="s">
        <v>209</v>
      </c>
      <c r="E5956" t="s">
        <v>270</v>
      </c>
      <c r="F5956" t="s">
        <v>84</v>
      </c>
      <c r="G5956" s="8" t="s">
        <v>408</v>
      </c>
      <c r="H5956" t="s">
        <v>85</v>
      </c>
      <c r="K5956">
        <v>0</v>
      </c>
      <c r="L5956" s="7">
        <v>630379359</v>
      </c>
      <c r="M5956" t="s">
        <v>458</v>
      </c>
    </row>
    <row r="5957" spans="1:13" x14ac:dyDescent="0.25">
      <c r="A5957" t="s">
        <v>740</v>
      </c>
      <c r="B5957" t="s">
        <v>484</v>
      </c>
      <c r="C5957" t="s">
        <v>256</v>
      </c>
      <c r="D5957" t="s">
        <v>203</v>
      </c>
      <c r="E5957" t="s">
        <v>269</v>
      </c>
      <c r="F5957" t="s">
        <v>84</v>
      </c>
      <c r="G5957" s="8" t="s">
        <v>408</v>
      </c>
      <c r="H5957" t="s">
        <v>85</v>
      </c>
      <c r="K5957">
        <v>5.55</v>
      </c>
      <c r="L5957" s="7">
        <v>88224453830</v>
      </c>
      <c r="M5957" t="s">
        <v>458</v>
      </c>
    </row>
    <row r="5958" spans="1:13" x14ac:dyDescent="0.25">
      <c r="A5958" t="s">
        <v>745</v>
      </c>
      <c r="B5958" t="s">
        <v>486</v>
      </c>
      <c r="C5958" t="s">
        <v>262</v>
      </c>
      <c r="D5958" t="s">
        <v>263</v>
      </c>
      <c r="E5958" t="s">
        <v>270</v>
      </c>
      <c r="F5958" t="s">
        <v>84</v>
      </c>
      <c r="G5958" s="8" t="s">
        <v>408</v>
      </c>
      <c r="H5958" t="s">
        <v>85</v>
      </c>
      <c r="K5958">
        <v>0</v>
      </c>
      <c r="L5958" s="7">
        <v>27282552000</v>
      </c>
      <c r="M5958" t="s">
        <v>458</v>
      </c>
    </row>
    <row r="5959" spans="1:13" x14ac:dyDescent="0.25">
      <c r="A5959" t="s">
        <v>746</v>
      </c>
      <c r="B5959" t="s">
        <v>486</v>
      </c>
      <c r="C5959" t="s">
        <v>262</v>
      </c>
      <c r="D5959" t="s">
        <v>264</v>
      </c>
      <c r="E5959" t="s">
        <v>270</v>
      </c>
      <c r="F5959" t="s">
        <v>84</v>
      </c>
      <c r="G5959" s="8" t="s">
        <v>408</v>
      </c>
      <c r="H5959" t="s">
        <v>85</v>
      </c>
      <c r="K5959">
        <v>0</v>
      </c>
      <c r="L5959" s="7">
        <v>5427913000</v>
      </c>
      <c r="M5959" t="s">
        <v>458</v>
      </c>
    </row>
    <row r="5960" spans="1:13" x14ac:dyDescent="0.25">
      <c r="A5960" t="s">
        <v>747</v>
      </c>
      <c r="B5960" t="s">
        <v>486</v>
      </c>
      <c r="C5960" t="s">
        <v>262</v>
      </c>
      <c r="D5960" t="s">
        <v>265</v>
      </c>
      <c r="E5960" t="s">
        <v>270</v>
      </c>
      <c r="F5960" t="s">
        <v>84</v>
      </c>
      <c r="G5960" s="8" t="s">
        <v>408</v>
      </c>
      <c r="H5960" t="s">
        <v>85</v>
      </c>
      <c r="K5960">
        <v>0</v>
      </c>
      <c r="L5960" s="7">
        <v>950652000</v>
      </c>
      <c r="M5960" t="s">
        <v>458</v>
      </c>
    </row>
    <row r="5961" spans="1:13" x14ac:dyDescent="0.25">
      <c r="A5961" t="s">
        <v>748</v>
      </c>
      <c r="B5961" t="s">
        <v>486</v>
      </c>
      <c r="C5961" t="s">
        <v>262</v>
      </c>
      <c r="D5961" t="s">
        <v>203</v>
      </c>
      <c r="E5961" t="s">
        <v>269</v>
      </c>
      <c r="F5961" t="s">
        <v>84</v>
      </c>
      <c r="G5961" s="8" t="s">
        <v>408</v>
      </c>
      <c r="H5961" t="s">
        <v>85</v>
      </c>
      <c r="K5961">
        <v>7.4</v>
      </c>
      <c r="L5961" s="7">
        <v>134097058000</v>
      </c>
      <c r="M5961" t="s">
        <v>458</v>
      </c>
    </row>
    <row r="5962" spans="1:13" x14ac:dyDescent="0.25">
      <c r="A5962" t="s">
        <v>749</v>
      </c>
      <c r="B5962" t="s">
        <v>332</v>
      </c>
      <c r="C5962" t="s">
        <v>266</v>
      </c>
      <c r="D5962" t="s">
        <v>267</v>
      </c>
      <c r="E5962" t="s">
        <v>270</v>
      </c>
      <c r="F5962" t="s">
        <v>84</v>
      </c>
      <c r="G5962" s="8" t="s">
        <v>408</v>
      </c>
      <c r="H5962" t="s">
        <v>85</v>
      </c>
      <c r="K5962">
        <v>0</v>
      </c>
      <c r="L5962" s="7">
        <v>2421364394</v>
      </c>
      <c r="M5962" t="s">
        <v>458</v>
      </c>
    </row>
    <row r="5963" spans="1:13" x14ac:dyDescent="0.25">
      <c r="A5963" t="s">
        <v>750</v>
      </c>
      <c r="B5963" t="s">
        <v>332</v>
      </c>
      <c r="C5963" t="s">
        <v>266</v>
      </c>
      <c r="D5963" t="s">
        <v>590</v>
      </c>
      <c r="E5963" t="s">
        <v>270</v>
      </c>
      <c r="F5963" t="s">
        <v>84</v>
      </c>
      <c r="G5963" s="8" t="s">
        <v>408</v>
      </c>
      <c r="H5963" t="s">
        <v>85</v>
      </c>
      <c r="K5963">
        <v>0</v>
      </c>
      <c r="L5963" s="7">
        <v>1946905414</v>
      </c>
      <c r="M5963" t="s">
        <v>458</v>
      </c>
    </row>
    <row r="5964" spans="1:13" x14ac:dyDescent="0.25">
      <c r="A5964" t="s">
        <v>751</v>
      </c>
      <c r="B5964" t="s">
        <v>332</v>
      </c>
      <c r="C5964" t="s">
        <v>266</v>
      </c>
      <c r="D5964" t="s">
        <v>582</v>
      </c>
      <c r="E5964" t="s">
        <v>270</v>
      </c>
      <c r="F5964" t="s">
        <v>84</v>
      </c>
      <c r="G5964" s="8" t="s">
        <v>408</v>
      </c>
      <c r="H5964" t="s">
        <v>85</v>
      </c>
      <c r="K5964">
        <v>0</v>
      </c>
      <c r="L5964" s="7">
        <v>102527329</v>
      </c>
      <c r="M5964" t="s">
        <v>458</v>
      </c>
    </row>
    <row r="5965" spans="1:13" x14ac:dyDescent="0.25">
      <c r="A5965" t="s">
        <v>752</v>
      </c>
      <c r="B5965" t="s">
        <v>332</v>
      </c>
      <c r="C5965" t="s">
        <v>266</v>
      </c>
      <c r="D5965" t="s">
        <v>203</v>
      </c>
      <c r="E5965" t="s">
        <v>269</v>
      </c>
      <c r="F5965" s="8" t="s">
        <v>84</v>
      </c>
      <c r="G5965" s="8" t="s">
        <v>408</v>
      </c>
      <c r="H5965" t="s">
        <v>85</v>
      </c>
      <c r="K5965">
        <v>6</v>
      </c>
      <c r="L5965" s="7">
        <v>260926476812</v>
      </c>
      <c r="M5965" t="s">
        <v>458</v>
      </c>
    </row>
    <row r="5966" spans="1:13" x14ac:dyDescent="0.25">
      <c r="A5966" t="s">
        <v>753</v>
      </c>
      <c r="B5966" t="s">
        <v>487</v>
      </c>
      <c r="C5966" t="s">
        <v>207</v>
      </c>
      <c r="D5966" t="s">
        <v>208</v>
      </c>
      <c r="E5966" t="s">
        <v>270</v>
      </c>
      <c r="F5966" s="8" t="s">
        <v>84</v>
      </c>
      <c r="G5966" s="8" t="s">
        <v>408</v>
      </c>
      <c r="H5966" t="s">
        <v>85</v>
      </c>
      <c r="K5966">
        <v>0</v>
      </c>
      <c r="L5966" s="7">
        <v>2389556713</v>
      </c>
      <c r="M5966" t="s">
        <v>458</v>
      </c>
    </row>
    <row r="5967" spans="1:13" x14ac:dyDescent="0.25">
      <c r="A5967" t="s">
        <v>754</v>
      </c>
      <c r="B5967" t="s">
        <v>487</v>
      </c>
      <c r="C5967" t="s">
        <v>207</v>
      </c>
      <c r="D5967" t="s">
        <v>209</v>
      </c>
      <c r="E5967" t="s">
        <v>270</v>
      </c>
      <c r="F5967" s="8" t="s">
        <v>84</v>
      </c>
      <c r="G5967" s="8" t="s">
        <v>408</v>
      </c>
      <c r="H5967" t="s">
        <v>85</v>
      </c>
      <c r="K5967">
        <v>0</v>
      </c>
      <c r="L5967" s="7">
        <v>5701620841</v>
      </c>
      <c r="M5967" t="s">
        <v>458</v>
      </c>
    </row>
    <row r="5968" spans="1:13" x14ac:dyDescent="0.25">
      <c r="A5968" t="s">
        <v>755</v>
      </c>
      <c r="B5968" t="s">
        <v>487</v>
      </c>
      <c r="C5968" t="s">
        <v>207</v>
      </c>
      <c r="D5968" t="s">
        <v>210</v>
      </c>
      <c r="E5968" t="s">
        <v>270</v>
      </c>
      <c r="F5968" s="8" t="s">
        <v>84</v>
      </c>
      <c r="G5968" s="8" t="s">
        <v>408</v>
      </c>
      <c r="H5968" t="s">
        <v>85</v>
      </c>
      <c r="K5968">
        <v>0</v>
      </c>
      <c r="L5968" s="7">
        <v>326696832</v>
      </c>
      <c r="M5968" t="s">
        <v>458</v>
      </c>
    </row>
    <row r="5969" spans="1:13" x14ac:dyDescent="0.25">
      <c r="A5969" t="s">
        <v>756</v>
      </c>
      <c r="B5969" t="s">
        <v>487</v>
      </c>
      <c r="C5969" t="s">
        <v>207</v>
      </c>
      <c r="D5969" t="s">
        <v>211</v>
      </c>
      <c r="E5969" t="s">
        <v>269</v>
      </c>
      <c r="F5969" s="8" t="s">
        <v>84</v>
      </c>
      <c r="G5969" s="8" t="s">
        <v>408</v>
      </c>
      <c r="H5969" t="s">
        <v>85</v>
      </c>
      <c r="K5969">
        <v>3.14</v>
      </c>
      <c r="L5969" s="7">
        <v>370042694916</v>
      </c>
      <c r="M5969" t="s">
        <v>458</v>
      </c>
    </row>
    <row r="5970" spans="1:13" x14ac:dyDescent="0.25">
      <c r="A5970" t="s">
        <v>757</v>
      </c>
      <c r="B5970" t="s">
        <v>487</v>
      </c>
      <c r="C5970" t="s">
        <v>207</v>
      </c>
      <c r="D5970" t="s">
        <v>385</v>
      </c>
      <c r="E5970" t="s">
        <v>270</v>
      </c>
      <c r="F5970" s="8" t="s">
        <v>84</v>
      </c>
      <c r="G5970" s="8" t="s">
        <v>408</v>
      </c>
      <c r="H5970" t="s">
        <v>85</v>
      </c>
      <c r="K5970">
        <v>0</v>
      </c>
      <c r="L5970" s="7">
        <v>777116048</v>
      </c>
      <c r="M5970" t="s">
        <v>458</v>
      </c>
    </row>
    <row r="5971" spans="1:13" x14ac:dyDescent="0.25">
      <c r="A5971" t="s">
        <v>659</v>
      </c>
      <c r="B5971" t="s">
        <v>468</v>
      </c>
      <c r="C5971" t="s">
        <v>0</v>
      </c>
      <c r="D5971" t="s">
        <v>200</v>
      </c>
      <c r="E5971" t="s">
        <v>270</v>
      </c>
      <c r="F5971" t="s">
        <v>86</v>
      </c>
      <c r="G5971" s="8" t="s">
        <v>399</v>
      </c>
      <c r="H5971" t="s">
        <v>87</v>
      </c>
      <c r="K5971">
        <v>0</v>
      </c>
      <c r="L5971" s="7">
        <v>50185283716</v>
      </c>
      <c r="M5971" t="s">
        <v>458</v>
      </c>
    </row>
    <row r="5972" spans="1:13" x14ac:dyDescent="0.25">
      <c r="A5972" t="s">
        <v>660</v>
      </c>
      <c r="B5972" t="s">
        <v>468</v>
      </c>
      <c r="C5972" t="s">
        <v>0</v>
      </c>
      <c r="D5972" t="s">
        <v>201</v>
      </c>
      <c r="E5972" t="s">
        <v>270</v>
      </c>
      <c r="F5972" t="s">
        <v>86</v>
      </c>
      <c r="G5972" s="8" t="s">
        <v>399</v>
      </c>
      <c r="H5972" t="s">
        <v>87</v>
      </c>
      <c r="K5972">
        <v>0</v>
      </c>
      <c r="L5972" s="7">
        <v>89599596613</v>
      </c>
      <c r="M5972" t="s">
        <v>458</v>
      </c>
    </row>
    <row r="5973" spans="1:13" x14ac:dyDescent="0.25">
      <c r="A5973" t="s">
        <v>661</v>
      </c>
      <c r="B5973" t="s">
        <v>468</v>
      </c>
      <c r="C5973" t="s">
        <v>0</v>
      </c>
      <c r="D5973" t="s">
        <v>202</v>
      </c>
      <c r="E5973" t="s">
        <v>270</v>
      </c>
      <c r="F5973" t="s">
        <v>86</v>
      </c>
      <c r="G5973" s="8" t="s">
        <v>399</v>
      </c>
      <c r="H5973" t="s">
        <v>87</v>
      </c>
      <c r="K5973">
        <v>0</v>
      </c>
      <c r="L5973" s="7">
        <v>44497385600</v>
      </c>
      <c r="M5973" t="s">
        <v>458</v>
      </c>
    </row>
    <row r="5974" spans="1:13" x14ac:dyDescent="0.25">
      <c r="A5974" t="s">
        <v>662</v>
      </c>
      <c r="B5974" t="s">
        <v>468</v>
      </c>
      <c r="C5974" t="s">
        <v>0</v>
      </c>
      <c r="D5974" t="s">
        <v>308</v>
      </c>
      <c r="E5974" t="s">
        <v>270</v>
      </c>
      <c r="F5974" t="s">
        <v>86</v>
      </c>
      <c r="G5974" s="8" t="s">
        <v>399</v>
      </c>
      <c r="H5974" t="s">
        <v>87</v>
      </c>
      <c r="K5974">
        <v>0</v>
      </c>
      <c r="L5974" s="7">
        <v>891110221</v>
      </c>
      <c r="M5974" t="s">
        <v>458</v>
      </c>
    </row>
    <row r="5975" spans="1:13" x14ac:dyDescent="0.25">
      <c r="A5975" t="s">
        <v>758</v>
      </c>
      <c r="B5975" t="s">
        <v>468</v>
      </c>
      <c r="C5975" t="s">
        <v>0</v>
      </c>
      <c r="D5975" t="s">
        <v>1</v>
      </c>
      <c r="E5975" t="s">
        <v>270</v>
      </c>
      <c r="F5975" t="s">
        <v>86</v>
      </c>
      <c r="G5975" s="8" t="s">
        <v>399</v>
      </c>
      <c r="H5975" t="s">
        <v>87</v>
      </c>
      <c r="K5975">
        <v>0</v>
      </c>
      <c r="L5975" s="7">
        <v>33596222776</v>
      </c>
      <c r="M5975" t="s">
        <v>458</v>
      </c>
    </row>
    <row r="5976" spans="1:13" x14ac:dyDescent="0.25">
      <c r="A5976" t="s">
        <v>663</v>
      </c>
      <c r="B5976" t="s">
        <v>468</v>
      </c>
      <c r="C5976" t="s">
        <v>0</v>
      </c>
      <c r="D5976" t="s">
        <v>198</v>
      </c>
      <c r="E5976" t="s">
        <v>270</v>
      </c>
      <c r="F5976" t="s">
        <v>86</v>
      </c>
      <c r="G5976" s="8" t="s">
        <v>399</v>
      </c>
      <c r="H5976" t="s">
        <v>87</v>
      </c>
      <c r="K5976">
        <v>0</v>
      </c>
      <c r="L5976" s="7">
        <v>1360016630</v>
      </c>
      <c r="M5976" t="s">
        <v>458</v>
      </c>
    </row>
    <row r="5977" spans="1:13" x14ac:dyDescent="0.25">
      <c r="A5977" t="s">
        <v>664</v>
      </c>
      <c r="B5977" t="s">
        <v>468</v>
      </c>
      <c r="C5977" t="s">
        <v>0</v>
      </c>
      <c r="D5977" t="s">
        <v>199</v>
      </c>
      <c r="E5977" t="s">
        <v>269</v>
      </c>
      <c r="F5977" t="s">
        <v>86</v>
      </c>
      <c r="G5977" s="8" t="s">
        <v>399</v>
      </c>
      <c r="H5977" t="s">
        <v>87</v>
      </c>
      <c r="K5977">
        <v>1.2</v>
      </c>
      <c r="L5977" s="7">
        <v>195045422077</v>
      </c>
      <c r="M5977" t="s">
        <v>458</v>
      </c>
    </row>
    <row r="5978" spans="1:13" x14ac:dyDescent="0.25">
      <c r="A5978" t="s">
        <v>672</v>
      </c>
      <c r="B5978" t="s">
        <v>470</v>
      </c>
      <c r="C5978" t="s">
        <v>292</v>
      </c>
      <c r="D5978" t="s">
        <v>307</v>
      </c>
      <c r="E5978" t="s">
        <v>270</v>
      </c>
      <c r="F5978" s="8" t="s">
        <v>86</v>
      </c>
      <c r="G5978" s="8" t="s">
        <v>399</v>
      </c>
      <c r="H5978" t="s">
        <v>87</v>
      </c>
      <c r="K5978">
        <v>0</v>
      </c>
      <c r="L5978" s="7">
        <v>9764336905</v>
      </c>
      <c r="M5978" t="s">
        <v>458</v>
      </c>
    </row>
    <row r="5979" spans="1:13" x14ac:dyDescent="0.25">
      <c r="A5979" t="s">
        <v>673</v>
      </c>
      <c r="B5979" t="s">
        <v>470</v>
      </c>
      <c r="C5979" t="s">
        <v>292</v>
      </c>
      <c r="D5979" t="s">
        <v>206</v>
      </c>
      <c r="E5979" t="s">
        <v>270</v>
      </c>
      <c r="F5979" s="8" t="s">
        <v>86</v>
      </c>
      <c r="G5979" s="8" t="s">
        <v>399</v>
      </c>
      <c r="H5979" t="s">
        <v>87</v>
      </c>
      <c r="K5979">
        <v>0</v>
      </c>
      <c r="L5979" s="7">
        <v>5411649516</v>
      </c>
      <c r="M5979" t="s">
        <v>458</v>
      </c>
    </row>
    <row r="5980" spans="1:13" x14ac:dyDescent="0.25">
      <c r="A5980" t="s">
        <v>674</v>
      </c>
      <c r="B5980" t="s">
        <v>470</v>
      </c>
      <c r="C5980" t="s">
        <v>292</v>
      </c>
      <c r="D5980" t="s">
        <v>203</v>
      </c>
      <c r="E5980" t="s">
        <v>269</v>
      </c>
      <c r="F5980" s="8" t="s">
        <v>86</v>
      </c>
      <c r="G5980" s="8" t="s">
        <v>399</v>
      </c>
      <c r="H5980" t="s">
        <v>87</v>
      </c>
      <c r="K5980">
        <v>0.49</v>
      </c>
      <c r="L5980" s="7">
        <v>599483569520</v>
      </c>
      <c r="M5980" t="s">
        <v>458</v>
      </c>
    </row>
    <row r="5981" spans="1:13" x14ac:dyDescent="0.25">
      <c r="A5981" t="s">
        <v>675</v>
      </c>
      <c r="B5981" t="s">
        <v>470</v>
      </c>
      <c r="C5981" t="s">
        <v>292</v>
      </c>
      <c r="D5981" t="s">
        <v>306</v>
      </c>
      <c r="E5981" t="s">
        <v>270</v>
      </c>
      <c r="F5981" s="8" t="s">
        <v>86</v>
      </c>
      <c r="G5981" s="8" t="s">
        <v>399</v>
      </c>
      <c r="H5981" t="s">
        <v>87</v>
      </c>
      <c r="K5981">
        <v>0</v>
      </c>
      <c r="L5981" s="7">
        <v>9122399685</v>
      </c>
      <c r="M5981" t="s">
        <v>458</v>
      </c>
    </row>
    <row r="5982" spans="1:13" x14ac:dyDescent="0.25">
      <c r="A5982" t="s">
        <v>676</v>
      </c>
      <c r="B5982" t="s">
        <v>331</v>
      </c>
      <c r="C5982" t="s">
        <v>215</v>
      </c>
      <c r="D5982" t="s">
        <v>251</v>
      </c>
      <c r="E5982" t="s">
        <v>269</v>
      </c>
      <c r="F5982" s="8" t="s">
        <v>86</v>
      </c>
      <c r="G5982" s="8" t="s">
        <v>399</v>
      </c>
      <c r="H5982" t="s">
        <v>87</v>
      </c>
      <c r="K5982">
        <v>2</v>
      </c>
      <c r="L5982" s="7">
        <v>310261377494</v>
      </c>
      <c r="M5982" t="s">
        <v>458</v>
      </c>
    </row>
    <row r="5983" spans="1:13" x14ac:dyDescent="0.25">
      <c r="A5983" t="s">
        <v>677</v>
      </c>
      <c r="B5983" t="s">
        <v>331</v>
      </c>
      <c r="C5983" t="s">
        <v>215</v>
      </c>
      <c r="D5983" t="s">
        <v>216</v>
      </c>
      <c r="E5983" t="s">
        <v>269</v>
      </c>
      <c r="F5983" s="8" t="s">
        <v>86</v>
      </c>
      <c r="G5983" s="8" t="s">
        <v>399</v>
      </c>
      <c r="H5983" t="s">
        <v>87</v>
      </c>
      <c r="K5983">
        <v>0.1</v>
      </c>
      <c r="L5983" s="7">
        <v>15226914126</v>
      </c>
      <c r="M5983" t="s">
        <v>458</v>
      </c>
    </row>
    <row r="5984" spans="1:13" x14ac:dyDescent="0.25">
      <c r="A5984" t="s">
        <v>678</v>
      </c>
      <c r="B5984" t="s">
        <v>331</v>
      </c>
      <c r="C5984" t="s">
        <v>215</v>
      </c>
      <c r="D5984" t="s">
        <v>217</v>
      </c>
      <c r="E5984" t="s">
        <v>269</v>
      </c>
      <c r="F5984" s="8" t="s">
        <v>86</v>
      </c>
      <c r="G5984" s="8" t="s">
        <v>399</v>
      </c>
      <c r="H5984" t="s">
        <v>87</v>
      </c>
      <c r="K5984">
        <v>5.6</v>
      </c>
      <c r="L5984" s="7">
        <v>67671087956</v>
      </c>
      <c r="M5984" t="s">
        <v>458</v>
      </c>
    </row>
    <row r="5985" spans="1:13" x14ac:dyDescent="0.25">
      <c r="A5985" t="s">
        <v>679</v>
      </c>
      <c r="B5985" t="s">
        <v>333</v>
      </c>
      <c r="C5985" t="s">
        <v>533</v>
      </c>
      <c r="D5985" t="s">
        <v>203</v>
      </c>
      <c r="E5985" t="s">
        <v>269</v>
      </c>
      <c r="F5985" t="s">
        <v>86</v>
      </c>
      <c r="G5985" s="8" t="s">
        <v>399</v>
      </c>
      <c r="H5985" t="s">
        <v>87</v>
      </c>
      <c r="K5985">
        <v>0.85</v>
      </c>
      <c r="L5985" s="7">
        <v>60695593000</v>
      </c>
      <c r="M5985" t="s">
        <v>458</v>
      </c>
    </row>
    <row r="5986" spans="1:13" x14ac:dyDescent="0.25">
      <c r="A5986" t="s">
        <v>680</v>
      </c>
      <c r="B5986" t="s">
        <v>471</v>
      </c>
      <c r="C5986" t="s">
        <v>219</v>
      </c>
      <c r="D5986" t="s">
        <v>203</v>
      </c>
      <c r="E5986" t="s">
        <v>269</v>
      </c>
      <c r="F5986" t="s">
        <v>86</v>
      </c>
      <c r="G5986" s="8" t="s">
        <v>399</v>
      </c>
      <c r="H5986" t="s">
        <v>87</v>
      </c>
      <c r="K5986">
        <v>0.9</v>
      </c>
      <c r="L5986" s="7">
        <v>278736778404</v>
      </c>
      <c r="M5986" t="s">
        <v>458</v>
      </c>
    </row>
    <row r="5987" spans="1:13" x14ac:dyDescent="0.25">
      <c r="A5987" t="s">
        <v>681</v>
      </c>
      <c r="B5987" t="s">
        <v>471</v>
      </c>
      <c r="C5987" t="s">
        <v>219</v>
      </c>
      <c r="D5987" t="s">
        <v>457</v>
      </c>
      <c r="E5987" t="s">
        <v>270</v>
      </c>
      <c r="F5987" t="s">
        <v>86</v>
      </c>
      <c r="G5987" s="8" t="s">
        <v>399</v>
      </c>
      <c r="H5987" t="s">
        <v>87</v>
      </c>
      <c r="K5987">
        <v>0</v>
      </c>
      <c r="L5987" s="7">
        <v>150706287</v>
      </c>
      <c r="M5987" t="s">
        <v>458</v>
      </c>
    </row>
    <row r="5988" spans="1:13" x14ac:dyDescent="0.25">
      <c r="A5988" t="s">
        <v>682</v>
      </c>
      <c r="B5988" t="s">
        <v>471</v>
      </c>
      <c r="C5988" t="s">
        <v>219</v>
      </c>
      <c r="D5988" t="s">
        <v>381</v>
      </c>
      <c r="E5988" t="s">
        <v>270</v>
      </c>
      <c r="F5988" t="s">
        <v>86</v>
      </c>
      <c r="G5988" s="8" t="s">
        <v>399</v>
      </c>
      <c r="H5988" t="s">
        <v>87</v>
      </c>
      <c r="K5988">
        <v>0</v>
      </c>
      <c r="L5988" s="7">
        <v>1331924172</v>
      </c>
      <c r="M5988" t="s">
        <v>458</v>
      </c>
    </row>
    <row r="5989" spans="1:13" x14ac:dyDescent="0.25">
      <c r="A5989" t="s">
        <v>683</v>
      </c>
      <c r="B5989" t="s">
        <v>472</v>
      </c>
      <c r="C5989" t="s">
        <v>220</v>
      </c>
      <c r="D5989" t="s">
        <v>221</v>
      </c>
      <c r="E5989" t="s">
        <v>270</v>
      </c>
      <c r="F5989" t="s">
        <v>86</v>
      </c>
      <c r="G5989" s="8" t="s">
        <v>399</v>
      </c>
      <c r="H5989" t="s">
        <v>87</v>
      </c>
      <c r="K5989">
        <v>0</v>
      </c>
      <c r="L5989" s="7">
        <v>210379447000</v>
      </c>
      <c r="M5989" t="s">
        <v>458</v>
      </c>
    </row>
    <row r="5990" spans="1:13" x14ac:dyDescent="0.25">
      <c r="A5990" t="s">
        <v>684</v>
      </c>
      <c r="B5990" t="s">
        <v>472</v>
      </c>
      <c r="C5990" t="s">
        <v>220</v>
      </c>
      <c r="D5990" t="s">
        <v>222</v>
      </c>
      <c r="E5990" t="s">
        <v>270</v>
      </c>
      <c r="F5990" t="s">
        <v>86</v>
      </c>
      <c r="G5990" s="8" t="s">
        <v>399</v>
      </c>
      <c r="H5990" t="s">
        <v>87</v>
      </c>
      <c r="K5990">
        <v>0</v>
      </c>
      <c r="L5990" s="7">
        <v>35195197000</v>
      </c>
      <c r="M5990" t="s">
        <v>458</v>
      </c>
    </row>
    <row r="5991" spans="1:13" x14ac:dyDescent="0.25">
      <c r="A5991" t="s">
        <v>685</v>
      </c>
      <c r="B5991" t="s">
        <v>472</v>
      </c>
      <c r="C5991" t="s">
        <v>220</v>
      </c>
      <c r="D5991" t="s">
        <v>223</v>
      </c>
      <c r="E5991" t="s">
        <v>270</v>
      </c>
      <c r="F5991" t="s">
        <v>86</v>
      </c>
      <c r="G5991" s="8" t="s">
        <v>399</v>
      </c>
      <c r="H5991" t="s">
        <v>87</v>
      </c>
      <c r="K5991">
        <v>0</v>
      </c>
      <c r="L5991" s="7">
        <v>54187851000</v>
      </c>
      <c r="M5991" t="s">
        <v>458</v>
      </c>
    </row>
    <row r="5992" spans="1:13" x14ac:dyDescent="0.25">
      <c r="A5992" t="s">
        <v>686</v>
      </c>
      <c r="B5992" t="s">
        <v>472</v>
      </c>
      <c r="C5992" t="s">
        <v>220</v>
      </c>
      <c r="D5992" t="s">
        <v>224</v>
      </c>
      <c r="E5992" t="s">
        <v>270</v>
      </c>
      <c r="F5992" t="s">
        <v>86</v>
      </c>
      <c r="G5992" s="8" t="s">
        <v>399</v>
      </c>
      <c r="H5992" t="s">
        <v>87</v>
      </c>
      <c r="K5992">
        <v>0</v>
      </c>
      <c r="L5992" s="7">
        <v>3835522000</v>
      </c>
      <c r="M5992" t="s">
        <v>458</v>
      </c>
    </row>
    <row r="5993" spans="1:13" x14ac:dyDescent="0.25">
      <c r="A5993" t="s">
        <v>687</v>
      </c>
      <c r="B5993" t="s">
        <v>472</v>
      </c>
      <c r="C5993" t="s">
        <v>220</v>
      </c>
      <c r="D5993" t="s">
        <v>305</v>
      </c>
      <c r="E5993" t="s">
        <v>270</v>
      </c>
      <c r="F5993" t="s">
        <v>86</v>
      </c>
      <c r="G5993" s="8" t="s">
        <v>399</v>
      </c>
      <c r="H5993" t="s">
        <v>87</v>
      </c>
      <c r="K5993">
        <v>0</v>
      </c>
      <c r="L5993" s="7">
        <v>0</v>
      </c>
      <c r="M5993" t="s">
        <v>458</v>
      </c>
    </row>
    <row r="5994" spans="1:13" x14ac:dyDescent="0.25">
      <c r="A5994" t="s">
        <v>688</v>
      </c>
      <c r="B5994" t="s">
        <v>472</v>
      </c>
      <c r="C5994" t="s">
        <v>220</v>
      </c>
      <c r="D5994" t="s">
        <v>203</v>
      </c>
      <c r="E5994" t="s">
        <v>269</v>
      </c>
      <c r="F5994" t="s">
        <v>86</v>
      </c>
      <c r="G5994" s="8" t="s">
        <v>399</v>
      </c>
      <c r="H5994" t="s">
        <v>87</v>
      </c>
      <c r="K5994">
        <v>2.2000000000000002</v>
      </c>
      <c r="L5994" s="7">
        <v>150910896000</v>
      </c>
      <c r="M5994" t="s">
        <v>458</v>
      </c>
    </row>
    <row r="5995" spans="1:13" x14ac:dyDescent="0.25">
      <c r="A5995" t="s">
        <v>689</v>
      </c>
      <c r="B5995" t="s">
        <v>473</v>
      </c>
      <c r="C5995" t="s">
        <v>225</v>
      </c>
      <c r="D5995" t="s">
        <v>366</v>
      </c>
      <c r="E5995" t="s">
        <v>270</v>
      </c>
      <c r="F5995" t="s">
        <v>86</v>
      </c>
      <c r="G5995" s="8" t="s">
        <v>399</v>
      </c>
      <c r="H5995" t="s">
        <v>87</v>
      </c>
      <c r="K5995">
        <v>0</v>
      </c>
      <c r="L5995" s="7">
        <v>3439632410</v>
      </c>
      <c r="M5995" t="s">
        <v>458</v>
      </c>
    </row>
    <row r="5996" spans="1:13" x14ac:dyDescent="0.25">
      <c r="A5996" t="s">
        <v>690</v>
      </c>
      <c r="B5996" t="s">
        <v>473</v>
      </c>
      <c r="C5996" t="s">
        <v>225</v>
      </c>
      <c r="D5996" t="s">
        <v>367</v>
      </c>
      <c r="E5996" t="s">
        <v>270</v>
      </c>
      <c r="F5996" t="s">
        <v>86</v>
      </c>
      <c r="G5996" s="8" t="s">
        <v>399</v>
      </c>
      <c r="H5996" t="s">
        <v>87</v>
      </c>
      <c r="K5996">
        <v>0.09</v>
      </c>
      <c r="L5996" s="7">
        <v>3601903742</v>
      </c>
      <c r="M5996" t="s">
        <v>458</v>
      </c>
    </row>
    <row r="5997" spans="1:13" x14ac:dyDescent="0.25">
      <c r="A5997" t="s">
        <v>691</v>
      </c>
      <c r="B5997" t="s">
        <v>473</v>
      </c>
      <c r="C5997" t="s">
        <v>225</v>
      </c>
      <c r="D5997" t="s">
        <v>373</v>
      </c>
      <c r="E5997" t="s">
        <v>270</v>
      </c>
      <c r="F5997" t="s">
        <v>86</v>
      </c>
      <c r="G5997" s="8" t="s">
        <v>399</v>
      </c>
      <c r="H5997" t="s">
        <v>87</v>
      </c>
      <c r="K5997">
        <v>0</v>
      </c>
      <c r="L5997" s="7">
        <v>2032897322</v>
      </c>
      <c r="M5997" t="s">
        <v>458</v>
      </c>
    </row>
    <row r="5998" spans="1:13" x14ac:dyDescent="0.25">
      <c r="A5998" t="s">
        <v>692</v>
      </c>
      <c r="B5998" t="s">
        <v>473</v>
      </c>
      <c r="C5998" t="s">
        <v>225</v>
      </c>
      <c r="D5998" t="s">
        <v>203</v>
      </c>
      <c r="E5998" t="s">
        <v>269</v>
      </c>
      <c r="F5998" t="s">
        <v>86</v>
      </c>
      <c r="G5998" s="8" t="s">
        <v>399</v>
      </c>
      <c r="H5998" t="s">
        <v>87</v>
      </c>
      <c r="K5998">
        <v>0.78</v>
      </c>
      <c r="L5998" s="7">
        <v>983182712065</v>
      </c>
      <c r="M5998" t="s">
        <v>458</v>
      </c>
    </row>
    <row r="5999" spans="1:13" x14ac:dyDescent="0.25">
      <c r="A5999" t="s">
        <v>703</v>
      </c>
      <c r="B5999" t="s">
        <v>475</v>
      </c>
      <c r="C5999" t="s">
        <v>236</v>
      </c>
      <c r="D5999" t="s">
        <v>628</v>
      </c>
      <c r="E5999" t="s">
        <v>270</v>
      </c>
      <c r="F5999" t="s">
        <v>86</v>
      </c>
      <c r="G5999" s="8" t="s">
        <v>399</v>
      </c>
      <c r="H5999" t="s">
        <v>87</v>
      </c>
      <c r="K5999">
        <v>34.96</v>
      </c>
      <c r="L5999" s="7">
        <v>33391986272</v>
      </c>
      <c r="M5999" t="s">
        <v>458</v>
      </c>
    </row>
    <row r="6000" spans="1:13" x14ac:dyDescent="0.25">
      <c r="A6000" t="s">
        <v>704</v>
      </c>
      <c r="B6000" t="s">
        <v>475</v>
      </c>
      <c r="C6000" t="s">
        <v>236</v>
      </c>
      <c r="D6000" t="s">
        <v>629</v>
      </c>
      <c r="E6000" t="s">
        <v>270</v>
      </c>
      <c r="F6000" t="s">
        <v>86</v>
      </c>
      <c r="G6000" s="8" t="s">
        <v>399</v>
      </c>
      <c r="H6000" t="s">
        <v>87</v>
      </c>
      <c r="K6000">
        <v>4.78</v>
      </c>
      <c r="L6000" s="7">
        <v>28433897982</v>
      </c>
      <c r="M6000" t="s">
        <v>458</v>
      </c>
    </row>
    <row r="6001" spans="1:13" x14ac:dyDescent="0.25">
      <c r="A6001" t="s">
        <v>705</v>
      </c>
      <c r="B6001" t="s">
        <v>475</v>
      </c>
      <c r="C6001" t="s">
        <v>236</v>
      </c>
      <c r="D6001" t="s">
        <v>630</v>
      </c>
      <c r="E6001" t="s">
        <v>270</v>
      </c>
      <c r="F6001" t="s">
        <v>86</v>
      </c>
      <c r="G6001" s="8" t="s">
        <v>399</v>
      </c>
      <c r="H6001" t="s">
        <v>87</v>
      </c>
      <c r="K6001">
        <v>14.27</v>
      </c>
      <c r="L6001" s="7">
        <v>41655996484</v>
      </c>
      <c r="M6001" t="s">
        <v>458</v>
      </c>
    </row>
    <row r="6002" spans="1:13" x14ac:dyDescent="0.25">
      <c r="A6002" t="s">
        <v>706</v>
      </c>
      <c r="B6002" t="s">
        <v>475</v>
      </c>
      <c r="C6002" t="s">
        <v>236</v>
      </c>
      <c r="D6002" t="s">
        <v>631</v>
      </c>
      <c r="E6002" t="s">
        <v>270</v>
      </c>
      <c r="F6002" t="s">
        <v>86</v>
      </c>
      <c r="G6002" s="8" t="s">
        <v>399</v>
      </c>
      <c r="H6002" t="s">
        <v>87</v>
      </c>
      <c r="K6002">
        <v>4.97</v>
      </c>
      <c r="L6002" s="7">
        <v>17683096128</v>
      </c>
      <c r="M6002" t="s">
        <v>458</v>
      </c>
    </row>
    <row r="6003" spans="1:13" x14ac:dyDescent="0.25">
      <c r="A6003" t="s">
        <v>707</v>
      </c>
      <c r="B6003" t="s">
        <v>475</v>
      </c>
      <c r="C6003" t="s">
        <v>236</v>
      </c>
      <c r="D6003" t="s">
        <v>632</v>
      </c>
      <c r="E6003" t="s">
        <v>269</v>
      </c>
      <c r="F6003" t="s">
        <v>86</v>
      </c>
      <c r="G6003" s="8" t="s">
        <v>399</v>
      </c>
      <c r="H6003" t="s">
        <v>87</v>
      </c>
      <c r="K6003">
        <v>2.5499999999999998</v>
      </c>
      <c r="L6003" s="7">
        <v>38791266538</v>
      </c>
      <c r="M6003" t="s">
        <v>458</v>
      </c>
    </row>
    <row r="6004" spans="1:13" x14ac:dyDescent="0.25">
      <c r="A6004" t="s">
        <v>718</v>
      </c>
      <c r="B6004" t="s">
        <v>246</v>
      </c>
      <c r="C6004" t="s">
        <v>246</v>
      </c>
      <c r="D6004" t="s">
        <v>203</v>
      </c>
      <c r="E6004" t="s">
        <v>269</v>
      </c>
      <c r="F6004" t="s">
        <v>86</v>
      </c>
      <c r="G6004" s="8" t="s">
        <v>399</v>
      </c>
      <c r="H6004" t="s">
        <v>87</v>
      </c>
      <c r="K6004">
        <v>0.2</v>
      </c>
      <c r="L6004" s="7">
        <v>42773601120</v>
      </c>
      <c r="M6004" t="s">
        <v>458</v>
      </c>
    </row>
    <row r="6005" spans="1:13" x14ac:dyDescent="0.25">
      <c r="A6005" t="s">
        <v>719</v>
      </c>
      <c r="B6005" t="s">
        <v>478</v>
      </c>
      <c r="C6005" t="s">
        <v>244</v>
      </c>
      <c r="D6005" t="s">
        <v>245</v>
      </c>
      <c r="E6005" t="s">
        <v>269</v>
      </c>
      <c r="F6005" t="s">
        <v>86</v>
      </c>
      <c r="G6005" s="8" t="s">
        <v>399</v>
      </c>
      <c r="H6005" t="s">
        <v>87</v>
      </c>
      <c r="K6005">
        <v>0.5</v>
      </c>
      <c r="L6005" s="7">
        <v>69558139000</v>
      </c>
      <c r="M6005" t="s">
        <v>458</v>
      </c>
    </row>
    <row r="6006" spans="1:13" x14ac:dyDescent="0.25">
      <c r="A6006" t="s">
        <v>720</v>
      </c>
      <c r="B6006" t="s">
        <v>478</v>
      </c>
      <c r="C6006" t="s">
        <v>244</v>
      </c>
      <c r="D6006" t="s">
        <v>460</v>
      </c>
      <c r="E6006" t="s">
        <v>269</v>
      </c>
      <c r="F6006" t="s">
        <v>86</v>
      </c>
      <c r="G6006" s="8" t="s">
        <v>399</v>
      </c>
      <c r="H6006" t="s">
        <v>87</v>
      </c>
      <c r="K6006">
        <v>0</v>
      </c>
      <c r="L6006" s="7">
        <v>40918920000</v>
      </c>
      <c r="M6006" t="s">
        <v>458</v>
      </c>
    </row>
    <row r="6007" spans="1:13" x14ac:dyDescent="0.25">
      <c r="A6007" t="s">
        <v>721</v>
      </c>
      <c r="B6007" t="s">
        <v>479</v>
      </c>
      <c r="C6007" t="s">
        <v>247</v>
      </c>
      <c r="D6007" t="s">
        <v>203</v>
      </c>
      <c r="E6007" t="s">
        <v>269</v>
      </c>
      <c r="F6007" t="s">
        <v>86</v>
      </c>
      <c r="G6007" s="8" t="s">
        <v>399</v>
      </c>
      <c r="H6007" t="s">
        <v>87</v>
      </c>
      <c r="K6007">
        <v>0.5</v>
      </c>
      <c r="L6007" s="7">
        <v>20401799000</v>
      </c>
      <c r="M6007" t="s">
        <v>458</v>
      </c>
    </row>
    <row r="6008" spans="1:13" x14ac:dyDescent="0.25">
      <c r="A6008" t="s">
        <v>722</v>
      </c>
      <c r="B6008" t="s">
        <v>480</v>
      </c>
      <c r="C6008" t="s">
        <v>268</v>
      </c>
      <c r="D6008" t="s">
        <v>203</v>
      </c>
      <c r="E6008" t="s">
        <v>269</v>
      </c>
      <c r="F6008" t="s">
        <v>86</v>
      </c>
      <c r="G6008" s="8" t="s">
        <v>399</v>
      </c>
      <c r="H6008" t="s">
        <v>87</v>
      </c>
      <c r="K6008">
        <v>0</v>
      </c>
      <c r="L6008" s="7">
        <v>14029578005</v>
      </c>
      <c r="M6008" t="s">
        <v>458</v>
      </c>
    </row>
    <row r="6009" spans="1:13" x14ac:dyDescent="0.25">
      <c r="A6009" t="s">
        <v>723</v>
      </c>
      <c r="B6009" t="s">
        <v>481</v>
      </c>
      <c r="C6009" t="s">
        <v>248</v>
      </c>
      <c r="D6009" t="s">
        <v>203</v>
      </c>
      <c r="E6009" t="s">
        <v>269</v>
      </c>
      <c r="F6009" t="s">
        <v>86</v>
      </c>
      <c r="G6009" s="8" t="s">
        <v>399</v>
      </c>
      <c r="H6009" t="s">
        <v>87</v>
      </c>
      <c r="K6009">
        <v>0</v>
      </c>
      <c r="L6009" s="7">
        <v>24360197000</v>
      </c>
      <c r="M6009" t="s">
        <v>458</v>
      </c>
    </row>
    <row r="6010" spans="1:13" x14ac:dyDescent="0.25">
      <c r="A6010" t="s">
        <v>724</v>
      </c>
      <c r="B6010" t="s">
        <v>482</v>
      </c>
      <c r="C6010" t="s">
        <v>249</v>
      </c>
      <c r="D6010" t="s">
        <v>203</v>
      </c>
      <c r="E6010" t="s">
        <v>269</v>
      </c>
      <c r="F6010" t="s">
        <v>86</v>
      </c>
      <c r="G6010" s="8" t="s">
        <v>399</v>
      </c>
      <c r="H6010" t="s">
        <v>87</v>
      </c>
      <c r="K6010">
        <v>0</v>
      </c>
      <c r="L6010" s="7">
        <v>91622025169</v>
      </c>
      <c r="M6010" t="s">
        <v>458</v>
      </c>
    </row>
    <row r="6011" spans="1:13" x14ac:dyDescent="0.25">
      <c r="A6011" t="s">
        <v>725</v>
      </c>
      <c r="B6011" t="s">
        <v>330</v>
      </c>
      <c r="C6011" t="s">
        <v>250</v>
      </c>
      <c r="D6011" t="s">
        <v>252</v>
      </c>
      <c r="E6011" t="s">
        <v>270</v>
      </c>
      <c r="F6011" t="s">
        <v>86</v>
      </c>
      <c r="G6011" s="8" t="s">
        <v>399</v>
      </c>
      <c r="H6011" t="s">
        <v>87</v>
      </c>
      <c r="K6011">
        <v>5.68</v>
      </c>
      <c r="L6011" s="7">
        <v>10772268571</v>
      </c>
      <c r="M6011" t="s">
        <v>458</v>
      </c>
    </row>
    <row r="6012" spans="1:13" x14ac:dyDescent="0.25">
      <c r="A6012" t="s">
        <v>726</v>
      </c>
      <c r="B6012" t="s">
        <v>330</v>
      </c>
      <c r="C6012" t="s">
        <v>250</v>
      </c>
      <c r="D6012" t="s">
        <v>253</v>
      </c>
      <c r="E6012" t="s">
        <v>270</v>
      </c>
      <c r="F6012" t="s">
        <v>86</v>
      </c>
      <c r="G6012" s="8" t="s">
        <v>399</v>
      </c>
      <c r="H6012" t="s">
        <v>87</v>
      </c>
      <c r="K6012">
        <v>0.2</v>
      </c>
      <c r="L6012" s="7">
        <v>3480752374</v>
      </c>
      <c r="M6012" t="s">
        <v>458</v>
      </c>
    </row>
    <row r="6013" spans="1:13" x14ac:dyDescent="0.25">
      <c r="A6013" t="s">
        <v>727</v>
      </c>
      <c r="B6013" t="s">
        <v>330</v>
      </c>
      <c r="C6013" t="s">
        <v>250</v>
      </c>
      <c r="D6013" t="s">
        <v>254</v>
      </c>
      <c r="E6013" t="s">
        <v>270</v>
      </c>
      <c r="F6013" t="s">
        <v>86</v>
      </c>
      <c r="G6013" s="8" t="s">
        <v>399</v>
      </c>
      <c r="H6013" t="s">
        <v>87</v>
      </c>
      <c r="K6013">
        <v>2.41</v>
      </c>
      <c r="L6013" s="7">
        <v>13604302435</v>
      </c>
      <c r="M6013" t="s">
        <v>458</v>
      </c>
    </row>
    <row r="6014" spans="1:13" x14ac:dyDescent="0.25">
      <c r="A6014" t="s">
        <v>728</v>
      </c>
      <c r="B6014" t="s">
        <v>330</v>
      </c>
      <c r="C6014" t="s">
        <v>250</v>
      </c>
      <c r="D6014" t="s">
        <v>633</v>
      </c>
      <c r="E6014" t="s">
        <v>269</v>
      </c>
      <c r="F6014" t="s">
        <v>86</v>
      </c>
      <c r="G6014" s="8" t="s">
        <v>399</v>
      </c>
      <c r="H6014" t="s">
        <v>87</v>
      </c>
      <c r="K6014">
        <v>1.21</v>
      </c>
      <c r="L6014" s="7">
        <v>1140113184125</v>
      </c>
      <c r="M6014" t="s">
        <v>458</v>
      </c>
    </row>
    <row r="6015" spans="1:13" x14ac:dyDescent="0.25">
      <c r="A6015" t="s">
        <v>729</v>
      </c>
      <c r="B6015" t="s">
        <v>330</v>
      </c>
      <c r="C6015" t="s">
        <v>250</v>
      </c>
      <c r="D6015" t="s">
        <v>634</v>
      </c>
      <c r="E6015" t="s">
        <v>269</v>
      </c>
      <c r="F6015" t="s">
        <v>86</v>
      </c>
      <c r="G6015" s="8" t="s">
        <v>399</v>
      </c>
      <c r="H6015" t="s">
        <v>87</v>
      </c>
      <c r="K6015">
        <v>0.01</v>
      </c>
      <c r="L6015" s="7">
        <v>237174933919</v>
      </c>
      <c r="M6015" t="s">
        <v>458</v>
      </c>
    </row>
    <row r="6016" spans="1:13" x14ac:dyDescent="0.25">
      <c r="A6016" t="s">
        <v>730</v>
      </c>
      <c r="B6016" t="s">
        <v>330</v>
      </c>
      <c r="C6016" t="s">
        <v>250</v>
      </c>
      <c r="D6016" t="s">
        <v>599</v>
      </c>
      <c r="E6016" t="s">
        <v>270</v>
      </c>
      <c r="F6016" t="s">
        <v>86</v>
      </c>
      <c r="G6016" s="8" t="s">
        <v>399</v>
      </c>
      <c r="H6016" t="s">
        <v>87</v>
      </c>
      <c r="K6016">
        <v>0</v>
      </c>
      <c r="L6016" s="7">
        <v>49186447</v>
      </c>
      <c r="M6016" t="s">
        <v>458</v>
      </c>
    </row>
    <row r="6017" spans="1:13" x14ac:dyDescent="0.25">
      <c r="A6017" t="s">
        <v>731</v>
      </c>
      <c r="B6017" t="s">
        <v>483</v>
      </c>
      <c r="C6017" t="s">
        <v>255</v>
      </c>
      <c r="D6017" t="s">
        <v>205</v>
      </c>
      <c r="E6017" t="s">
        <v>270</v>
      </c>
      <c r="F6017" t="s">
        <v>86</v>
      </c>
      <c r="G6017" s="8" t="s">
        <v>399</v>
      </c>
      <c r="H6017" t="s">
        <v>87</v>
      </c>
      <c r="K6017">
        <v>0</v>
      </c>
      <c r="L6017" s="7">
        <v>6917962126</v>
      </c>
      <c r="M6017" t="s">
        <v>458</v>
      </c>
    </row>
    <row r="6018" spans="1:13" x14ac:dyDescent="0.25">
      <c r="A6018" t="s">
        <v>732</v>
      </c>
      <c r="B6018" t="s">
        <v>483</v>
      </c>
      <c r="C6018" t="s">
        <v>255</v>
      </c>
      <c r="D6018" t="s">
        <v>203</v>
      </c>
      <c r="E6018" t="s">
        <v>269</v>
      </c>
      <c r="F6018" t="s">
        <v>86</v>
      </c>
      <c r="G6018" s="8" t="s">
        <v>399</v>
      </c>
      <c r="H6018" t="s">
        <v>87</v>
      </c>
      <c r="K6018">
        <v>0.38</v>
      </c>
      <c r="L6018" s="7">
        <v>2428869723</v>
      </c>
      <c r="M6018" t="s">
        <v>458</v>
      </c>
    </row>
    <row r="6019" spans="1:13" x14ac:dyDescent="0.25">
      <c r="A6019" t="s">
        <v>733</v>
      </c>
      <c r="B6019" t="s">
        <v>636</v>
      </c>
      <c r="C6019" t="s">
        <v>635</v>
      </c>
      <c r="D6019" t="s">
        <v>304</v>
      </c>
      <c r="E6019" t="s">
        <v>270</v>
      </c>
      <c r="F6019" t="s">
        <v>86</v>
      </c>
      <c r="G6019" s="8" t="s">
        <v>399</v>
      </c>
      <c r="H6019" t="s">
        <v>87</v>
      </c>
      <c r="K6019">
        <v>0</v>
      </c>
      <c r="L6019" s="7">
        <v>4565783313</v>
      </c>
      <c r="M6019" t="s">
        <v>458</v>
      </c>
    </row>
    <row r="6020" spans="1:13" x14ac:dyDescent="0.25">
      <c r="A6020" t="s">
        <v>734</v>
      </c>
      <c r="B6020" t="s">
        <v>636</v>
      </c>
      <c r="C6020" t="s">
        <v>635</v>
      </c>
      <c r="D6020" t="s">
        <v>303</v>
      </c>
      <c r="E6020" t="s">
        <v>270</v>
      </c>
      <c r="F6020" t="s">
        <v>86</v>
      </c>
      <c r="G6020" s="8" t="s">
        <v>399</v>
      </c>
      <c r="H6020" t="s">
        <v>87</v>
      </c>
      <c r="K6020">
        <v>0</v>
      </c>
      <c r="L6020" s="7">
        <v>3476303006</v>
      </c>
      <c r="M6020" t="s">
        <v>458</v>
      </c>
    </row>
    <row r="6021" spans="1:13" x14ac:dyDescent="0.25">
      <c r="A6021" t="s">
        <v>735</v>
      </c>
      <c r="B6021" t="s">
        <v>636</v>
      </c>
      <c r="C6021" t="s">
        <v>635</v>
      </c>
      <c r="D6021" t="s">
        <v>302</v>
      </c>
      <c r="E6021" t="s">
        <v>270</v>
      </c>
      <c r="F6021" t="s">
        <v>86</v>
      </c>
      <c r="G6021" s="8" t="s">
        <v>399</v>
      </c>
      <c r="H6021" t="s">
        <v>87</v>
      </c>
      <c r="K6021">
        <v>0</v>
      </c>
      <c r="L6021" s="7">
        <v>2100767205</v>
      </c>
      <c r="M6021" t="s">
        <v>458</v>
      </c>
    </row>
    <row r="6022" spans="1:13" x14ac:dyDescent="0.25">
      <c r="A6022" t="s">
        <v>736</v>
      </c>
      <c r="B6022" t="s">
        <v>636</v>
      </c>
      <c r="C6022" t="s">
        <v>635</v>
      </c>
      <c r="D6022" t="s">
        <v>205</v>
      </c>
      <c r="E6022" t="s">
        <v>270</v>
      </c>
      <c r="F6022" t="s">
        <v>86</v>
      </c>
      <c r="G6022" s="8" t="s">
        <v>399</v>
      </c>
      <c r="H6022" t="s">
        <v>87</v>
      </c>
      <c r="K6022">
        <v>0</v>
      </c>
      <c r="L6022" s="7">
        <v>20886055390</v>
      </c>
      <c r="M6022" t="s">
        <v>458</v>
      </c>
    </row>
    <row r="6023" spans="1:13" x14ac:dyDescent="0.25">
      <c r="A6023" t="s">
        <v>737</v>
      </c>
      <c r="B6023" t="s">
        <v>636</v>
      </c>
      <c r="C6023" t="s">
        <v>635</v>
      </c>
      <c r="D6023" t="s">
        <v>203</v>
      </c>
      <c r="E6023" t="s">
        <v>269</v>
      </c>
      <c r="F6023" t="s">
        <v>86</v>
      </c>
      <c r="G6023" s="8" t="s">
        <v>399</v>
      </c>
      <c r="H6023" t="s">
        <v>87</v>
      </c>
      <c r="K6023">
        <v>0.5</v>
      </c>
      <c r="L6023" s="7">
        <v>1256491994424</v>
      </c>
      <c r="M6023" t="s">
        <v>458</v>
      </c>
    </row>
    <row r="6024" spans="1:13" x14ac:dyDescent="0.25">
      <c r="A6024" t="s">
        <v>738</v>
      </c>
      <c r="B6024" t="s">
        <v>484</v>
      </c>
      <c r="C6024" t="s">
        <v>256</v>
      </c>
      <c r="D6024" t="s">
        <v>208</v>
      </c>
      <c r="E6024" t="s">
        <v>270</v>
      </c>
      <c r="F6024" t="s">
        <v>86</v>
      </c>
      <c r="G6024" s="8" t="s">
        <v>399</v>
      </c>
      <c r="H6024" t="s">
        <v>87</v>
      </c>
      <c r="K6024">
        <v>0</v>
      </c>
      <c r="L6024" s="7">
        <v>429346911</v>
      </c>
      <c r="M6024" t="s">
        <v>458</v>
      </c>
    </row>
    <row r="6025" spans="1:13" x14ac:dyDescent="0.25">
      <c r="A6025" t="s">
        <v>739</v>
      </c>
      <c r="B6025" t="s">
        <v>484</v>
      </c>
      <c r="C6025" t="s">
        <v>256</v>
      </c>
      <c r="D6025" t="s">
        <v>209</v>
      </c>
      <c r="E6025" t="s">
        <v>270</v>
      </c>
      <c r="F6025" t="s">
        <v>86</v>
      </c>
      <c r="G6025" s="8" t="s">
        <v>399</v>
      </c>
      <c r="H6025" t="s">
        <v>87</v>
      </c>
      <c r="K6025">
        <v>0</v>
      </c>
      <c r="L6025" s="7">
        <v>630379359</v>
      </c>
      <c r="M6025" t="s">
        <v>458</v>
      </c>
    </row>
    <row r="6026" spans="1:13" x14ac:dyDescent="0.25">
      <c r="A6026" t="s">
        <v>740</v>
      </c>
      <c r="B6026" t="s">
        <v>484</v>
      </c>
      <c r="C6026" t="s">
        <v>256</v>
      </c>
      <c r="D6026" t="s">
        <v>203</v>
      </c>
      <c r="E6026" t="s">
        <v>269</v>
      </c>
      <c r="F6026" t="s">
        <v>86</v>
      </c>
      <c r="G6026" s="8" t="s">
        <v>399</v>
      </c>
      <c r="H6026" t="s">
        <v>87</v>
      </c>
      <c r="K6026">
        <v>0.27</v>
      </c>
      <c r="L6026" s="7">
        <v>88224453830</v>
      </c>
      <c r="M6026" t="s">
        <v>458</v>
      </c>
    </row>
    <row r="6027" spans="1:13" x14ac:dyDescent="0.25">
      <c r="A6027" t="s">
        <v>745</v>
      </c>
      <c r="B6027" t="s">
        <v>486</v>
      </c>
      <c r="C6027" t="s">
        <v>262</v>
      </c>
      <c r="D6027" t="s">
        <v>263</v>
      </c>
      <c r="E6027" t="s">
        <v>270</v>
      </c>
      <c r="F6027" t="s">
        <v>86</v>
      </c>
      <c r="G6027" s="8" t="s">
        <v>399</v>
      </c>
      <c r="H6027" t="s">
        <v>87</v>
      </c>
      <c r="K6027">
        <v>0</v>
      </c>
      <c r="L6027" s="7">
        <v>27282552000</v>
      </c>
      <c r="M6027" t="s">
        <v>458</v>
      </c>
    </row>
    <row r="6028" spans="1:13" x14ac:dyDescent="0.25">
      <c r="A6028" t="s">
        <v>746</v>
      </c>
      <c r="B6028" t="s">
        <v>486</v>
      </c>
      <c r="C6028" t="s">
        <v>262</v>
      </c>
      <c r="D6028" t="s">
        <v>264</v>
      </c>
      <c r="E6028" t="s">
        <v>270</v>
      </c>
      <c r="F6028" t="s">
        <v>86</v>
      </c>
      <c r="G6028" s="8" t="s">
        <v>399</v>
      </c>
      <c r="H6028" t="s">
        <v>87</v>
      </c>
      <c r="K6028">
        <v>0</v>
      </c>
      <c r="L6028" s="7">
        <v>5427913000</v>
      </c>
      <c r="M6028" t="s">
        <v>458</v>
      </c>
    </row>
    <row r="6029" spans="1:13" x14ac:dyDescent="0.25">
      <c r="A6029" t="s">
        <v>747</v>
      </c>
      <c r="B6029" t="s">
        <v>486</v>
      </c>
      <c r="C6029" t="s">
        <v>262</v>
      </c>
      <c r="D6029" t="s">
        <v>265</v>
      </c>
      <c r="E6029" t="s">
        <v>270</v>
      </c>
      <c r="F6029" t="s">
        <v>86</v>
      </c>
      <c r="G6029" s="8" t="s">
        <v>399</v>
      </c>
      <c r="H6029" t="s">
        <v>87</v>
      </c>
      <c r="K6029">
        <v>0</v>
      </c>
      <c r="L6029" s="7">
        <v>950652000</v>
      </c>
      <c r="M6029" t="s">
        <v>458</v>
      </c>
    </row>
    <row r="6030" spans="1:13" x14ac:dyDescent="0.25">
      <c r="A6030" t="s">
        <v>748</v>
      </c>
      <c r="B6030" t="s">
        <v>486</v>
      </c>
      <c r="C6030" t="s">
        <v>262</v>
      </c>
      <c r="D6030" t="s">
        <v>203</v>
      </c>
      <c r="E6030" t="s">
        <v>269</v>
      </c>
      <c r="F6030" t="s">
        <v>86</v>
      </c>
      <c r="G6030" s="8" t="s">
        <v>399</v>
      </c>
      <c r="H6030" t="s">
        <v>87</v>
      </c>
      <c r="K6030">
        <v>0.9</v>
      </c>
      <c r="L6030" s="7">
        <v>134097058000</v>
      </c>
      <c r="M6030" t="s">
        <v>458</v>
      </c>
    </row>
    <row r="6031" spans="1:13" x14ac:dyDescent="0.25">
      <c r="A6031" t="s">
        <v>749</v>
      </c>
      <c r="B6031" t="s">
        <v>332</v>
      </c>
      <c r="C6031" t="s">
        <v>266</v>
      </c>
      <c r="D6031" t="s">
        <v>267</v>
      </c>
      <c r="E6031" t="s">
        <v>270</v>
      </c>
      <c r="F6031" t="s">
        <v>86</v>
      </c>
      <c r="G6031" s="8" t="s">
        <v>399</v>
      </c>
      <c r="H6031" t="s">
        <v>87</v>
      </c>
      <c r="K6031">
        <v>0</v>
      </c>
      <c r="L6031" s="7">
        <v>2421364394</v>
      </c>
      <c r="M6031" t="s">
        <v>458</v>
      </c>
    </row>
    <row r="6032" spans="1:13" x14ac:dyDescent="0.25">
      <c r="A6032" t="s">
        <v>750</v>
      </c>
      <c r="B6032" t="s">
        <v>332</v>
      </c>
      <c r="C6032" t="s">
        <v>266</v>
      </c>
      <c r="D6032" t="s">
        <v>590</v>
      </c>
      <c r="E6032" t="s">
        <v>270</v>
      </c>
      <c r="F6032" t="s">
        <v>86</v>
      </c>
      <c r="G6032" s="8" t="s">
        <v>399</v>
      </c>
      <c r="H6032" t="s">
        <v>87</v>
      </c>
      <c r="K6032">
        <v>0</v>
      </c>
      <c r="L6032" s="7">
        <v>1946905414</v>
      </c>
      <c r="M6032" t="s">
        <v>458</v>
      </c>
    </row>
    <row r="6033" spans="1:13" x14ac:dyDescent="0.25">
      <c r="A6033" t="s">
        <v>751</v>
      </c>
      <c r="B6033" t="s">
        <v>332</v>
      </c>
      <c r="C6033" t="s">
        <v>266</v>
      </c>
      <c r="D6033" t="s">
        <v>582</v>
      </c>
      <c r="E6033" t="s">
        <v>270</v>
      </c>
      <c r="F6033" t="s">
        <v>86</v>
      </c>
      <c r="G6033" s="8" t="s">
        <v>399</v>
      </c>
      <c r="H6033" t="s">
        <v>87</v>
      </c>
      <c r="K6033">
        <v>0</v>
      </c>
      <c r="L6033" s="7">
        <v>102527329</v>
      </c>
      <c r="M6033" t="s">
        <v>458</v>
      </c>
    </row>
    <row r="6034" spans="1:13" x14ac:dyDescent="0.25">
      <c r="A6034" t="s">
        <v>752</v>
      </c>
      <c r="B6034" t="s">
        <v>332</v>
      </c>
      <c r="C6034" t="s">
        <v>266</v>
      </c>
      <c r="D6034" t="s">
        <v>203</v>
      </c>
      <c r="E6034" t="s">
        <v>269</v>
      </c>
      <c r="F6034" t="s">
        <v>86</v>
      </c>
      <c r="G6034" s="8" t="s">
        <v>399</v>
      </c>
      <c r="H6034" t="s">
        <v>87</v>
      </c>
      <c r="K6034">
        <v>0</v>
      </c>
      <c r="L6034" s="7">
        <v>260926476812</v>
      </c>
      <c r="M6034" t="s">
        <v>458</v>
      </c>
    </row>
    <row r="6035" spans="1:13" x14ac:dyDescent="0.25">
      <c r="A6035" t="s">
        <v>753</v>
      </c>
      <c r="B6035" t="s">
        <v>487</v>
      </c>
      <c r="C6035" t="s">
        <v>207</v>
      </c>
      <c r="D6035" t="s">
        <v>208</v>
      </c>
      <c r="E6035" t="s">
        <v>270</v>
      </c>
      <c r="F6035" t="s">
        <v>86</v>
      </c>
      <c r="G6035" s="8" t="s">
        <v>399</v>
      </c>
      <c r="H6035" t="s">
        <v>87</v>
      </c>
      <c r="K6035">
        <v>0</v>
      </c>
      <c r="L6035" s="7">
        <v>2389556713</v>
      </c>
      <c r="M6035" t="s">
        <v>458</v>
      </c>
    </row>
    <row r="6036" spans="1:13" x14ac:dyDescent="0.25">
      <c r="A6036" t="s">
        <v>754</v>
      </c>
      <c r="B6036" t="s">
        <v>487</v>
      </c>
      <c r="C6036" t="s">
        <v>207</v>
      </c>
      <c r="D6036" t="s">
        <v>209</v>
      </c>
      <c r="E6036" t="s">
        <v>270</v>
      </c>
      <c r="F6036" t="s">
        <v>86</v>
      </c>
      <c r="G6036" s="8" t="s">
        <v>399</v>
      </c>
      <c r="H6036" t="s">
        <v>87</v>
      </c>
      <c r="K6036">
        <v>0</v>
      </c>
      <c r="L6036" s="7">
        <v>5701620841</v>
      </c>
      <c r="M6036" t="s">
        <v>458</v>
      </c>
    </row>
    <row r="6037" spans="1:13" x14ac:dyDescent="0.25">
      <c r="A6037" t="s">
        <v>755</v>
      </c>
      <c r="B6037" t="s">
        <v>487</v>
      </c>
      <c r="C6037" t="s">
        <v>207</v>
      </c>
      <c r="D6037" t="s">
        <v>210</v>
      </c>
      <c r="E6037" t="s">
        <v>270</v>
      </c>
      <c r="F6037" t="s">
        <v>86</v>
      </c>
      <c r="G6037" s="8" t="s">
        <v>399</v>
      </c>
      <c r="H6037" t="s">
        <v>87</v>
      </c>
      <c r="K6037">
        <v>0</v>
      </c>
      <c r="L6037" s="7">
        <v>326696832</v>
      </c>
      <c r="M6037" t="s">
        <v>458</v>
      </c>
    </row>
    <row r="6038" spans="1:13" x14ac:dyDescent="0.25">
      <c r="A6038" t="s">
        <v>756</v>
      </c>
      <c r="B6038" t="s">
        <v>487</v>
      </c>
      <c r="C6038" t="s">
        <v>207</v>
      </c>
      <c r="D6038" t="s">
        <v>211</v>
      </c>
      <c r="E6038" t="s">
        <v>269</v>
      </c>
      <c r="F6038" t="s">
        <v>86</v>
      </c>
      <c r="G6038" s="8" t="s">
        <v>399</v>
      </c>
      <c r="H6038" t="s">
        <v>87</v>
      </c>
      <c r="K6038">
        <v>0.53</v>
      </c>
      <c r="L6038" s="7">
        <v>370042694916</v>
      </c>
      <c r="M6038" t="s">
        <v>458</v>
      </c>
    </row>
    <row r="6039" spans="1:13" x14ac:dyDescent="0.25">
      <c r="A6039" t="s">
        <v>757</v>
      </c>
      <c r="B6039" t="s">
        <v>487</v>
      </c>
      <c r="C6039" t="s">
        <v>207</v>
      </c>
      <c r="D6039" t="s">
        <v>385</v>
      </c>
      <c r="E6039" t="s">
        <v>270</v>
      </c>
      <c r="F6039" t="s">
        <v>86</v>
      </c>
      <c r="G6039" s="8" t="s">
        <v>399</v>
      </c>
      <c r="H6039" t="s">
        <v>87</v>
      </c>
      <c r="K6039">
        <v>0</v>
      </c>
      <c r="L6039" s="7">
        <v>777116048</v>
      </c>
      <c r="M6039" t="s">
        <v>458</v>
      </c>
    </row>
    <row r="6040" spans="1:13" x14ac:dyDescent="0.25">
      <c r="A6040" t="s">
        <v>659</v>
      </c>
      <c r="B6040" t="s">
        <v>468</v>
      </c>
      <c r="C6040" t="s">
        <v>0</v>
      </c>
      <c r="D6040" t="s">
        <v>200</v>
      </c>
      <c r="E6040" t="s">
        <v>270</v>
      </c>
      <c r="F6040" t="s">
        <v>88</v>
      </c>
      <c r="G6040" s="8" t="s">
        <v>368</v>
      </c>
      <c r="H6040" t="s">
        <v>89</v>
      </c>
      <c r="K6040">
        <v>22</v>
      </c>
      <c r="L6040" s="7">
        <v>50185283716</v>
      </c>
      <c r="M6040" t="s">
        <v>458</v>
      </c>
    </row>
    <row r="6041" spans="1:13" x14ac:dyDescent="0.25">
      <c r="A6041" t="s">
        <v>660</v>
      </c>
      <c r="B6041" t="s">
        <v>468</v>
      </c>
      <c r="C6041" t="s">
        <v>0</v>
      </c>
      <c r="D6041" t="s">
        <v>201</v>
      </c>
      <c r="E6041" t="s">
        <v>270</v>
      </c>
      <c r="F6041" t="s">
        <v>88</v>
      </c>
      <c r="G6041" s="8" t="s">
        <v>368</v>
      </c>
      <c r="H6041" t="s">
        <v>89</v>
      </c>
      <c r="K6041">
        <v>22</v>
      </c>
      <c r="L6041" s="7">
        <v>89599596613</v>
      </c>
      <c r="M6041" t="s">
        <v>458</v>
      </c>
    </row>
    <row r="6042" spans="1:13" x14ac:dyDescent="0.25">
      <c r="A6042" t="s">
        <v>661</v>
      </c>
      <c r="B6042" t="s">
        <v>468</v>
      </c>
      <c r="C6042" t="s">
        <v>0</v>
      </c>
      <c r="D6042" t="s">
        <v>202</v>
      </c>
      <c r="E6042" t="s">
        <v>270</v>
      </c>
      <c r="F6042" t="s">
        <v>88</v>
      </c>
      <c r="G6042" s="8" t="s">
        <v>368</v>
      </c>
      <c r="H6042" t="s">
        <v>89</v>
      </c>
      <c r="K6042">
        <v>22</v>
      </c>
      <c r="L6042" s="7">
        <v>44497385600</v>
      </c>
      <c r="M6042" t="s">
        <v>458</v>
      </c>
    </row>
    <row r="6043" spans="1:13" x14ac:dyDescent="0.25">
      <c r="A6043" t="s">
        <v>662</v>
      </c>
      <c r="B6043" t="s">
        <v>468</v>
      </c>
      <c r="C6043" t="s">
        <v>0</v>
      </c>
      <c r="D6043" t="s">
        <v>308</v>
      </c>
      <c r="E6043" t="s">
        <v>270</v>
      </c>
      <c r="F6043" t="s">
        <v>88</v>
      </c>
      <c r="G6043" s="8" t="s">
        <v>368</v>
      </c>
      <c r="H6043" t="s">
        <v>89</v>
      </c>
      <c r="K6043">
        <v>22</v>
      </c>
      <c r="L6043" s="7">
        <v>891110221</v>
      </c>
      <c r="M6043" t="s">
        <v>458</v>
      </c>
    </row>
    <row r="6044" spans="1:13" x14ac:dyDescent="0.25">
      <c r="A6044" t="s">
        <v>758</v>
      </c>
      <c r="B6044" t="s">
        <v>468</v>
      </c>
      <c r="C6044" t="s">
        <v>0</v>
      </c>
      <c r="D6044" t="s">
        <v>1</v>
      </c>
      <c r="E6044" t="s">
        <v>270</v>
      </c>
      <c r="F6044" t="s">
        <v>88</v>
      </c>
      <c r="G6044" s="8" t="s">
        <v>368</v>
      </c>
      <c r="H6044" t="s">
        <v>89</v>
      </c>
      <c r="K6044">
        <v>22</v>
      </c>
      <c r="L6044" s="7">
        <v>33596222776</v>
      </c>
      <c r="M6044" t="s">
        <v>458</v>
      </c>
    </row>
    <row r="6045" spans="1:13" x14ac:dyDescent="0.25">
      <c r="A6045" t="s">
        <v>663</v>
      </c>
      <c r="B6045" t="s">
        <v>468</v>
      </c>
      <c r="C6045" t="s">
        <v>0</v>
      </c>
      <c r="D6045" t="s">
        <v>198</v>
      </c>
      <c r="E6045" t="s">
        <v>270</v>
      </c>
      <c r="F6045" t="s">
        <v>88</v>
      </c>
      <c r="G6045" s="8" t="s">
        <v>368</v>
      </c>
      <c r="H6045" t="s">
        <v>89</v>
      </c>
      <c r="K6045">
        <v>22</v>
      </c>
      <c r="L6045" s="7">
        <v>1360016630</v>
      </c>
      <c r="M6045" t="s">
        <v>458</v>
      </c>
    </row>
    <row r="6046" spans="1:13" x14ac:dyDescent="0.25">
      <c r="A6046" t="s">
        <v>664</v>
      </c>
      <c r="B6046" t="s">
        <v>468</v>
      </c>
      <c r="C6046" t="s">
        <v>0</v>
      </c>
      <c r="D6046" t="s">
        <v>199</v>
      </c>
      <c r="E6046" t="s">
        <v>269</v>
      </c>
      <c r="F6046" t="s">
        <v>88</v>
      </c>
      <c r="G6046" s="8" t="s">
        <v>368</v>
      </c>
      <c r="H6046" t="s">
        <v>89</v>
      </c>
      <c r="K6046">
        <v>22</v>
      </c>
      <c r="L6046" s="7">
        <v>195045422077</v>
      </c>
      <c r="M6046" t="s">
        <v>458</v>
      </c>
    </row>
    <row r="6047" spans="1:13" x14ac:dyDescent="0.25">
      <c r="A6047" t="s">
        <v>665</v>
      </c>
      <c r="B6047" t="s">
        <v>469</v>
      </c>
      <c r="C6047" t="s">
        <v>212</v>
      </c>
      <c r="D6047" t="s">
        <v>213</v>
      </c>
      <c r="E6047" t="s">
        <v>270</v>
      </c>
      <c r="F6047" t="s">
        <v>88</v>
      </c>
      <c r="G6047" s="8" t="s">
        <v>368</v>
      </c>
      <c r="H6047" t="s">
        <v>89</v>
      </c>
      <c r="K6047">
        <v>0</v>
      </c>
      <c r="L6047" s="7">
        <v>1209774000</v>
      </c>
      <c r="M6047" t="s">
        <v>458</v>
      </c>
    </row>
    <row r="6048" spans="1:13" x14ac:dyDescent="0.25">
      <c r="A6048" t="s">
        <v>666</v>
      </c>
      <c r="B6048" t="s">
        <v>469</v>
      </c>
      <c r="C6048" t="s">
        <v>212</v>
      </c>
      <c r="D6048" t="s">
        <v>214</v>
      </c>
      <c r="E6048" t="s">
        <v>270</v>
      </c>
      <c r="F6048" t="s">
        <v>88</v>
      </c>
      <c r="G6048" s="8" t="s">
        <v>368</v>
      </c>
      <c r="H6048" t="s">
        <v>89</v>
      </c>
      <c r="K6048">
        <v>0</v>
      </c>
      <c r="L6048" s="7">
        <v>10185099000</v>
      </c>
      <c r="M6048" t="s">
        <v>458</v>
      </c>
    </row>
    <row r="6049" spans="1:13" x14ac:dyDescent="0.25">
      <c r="A6049" t="s">
        <v>667</v>
      </c>
      <c r="B6049" t="s">
        <v>469</v>
      </c>
      <c r="C6049" t="s">
        <v>212</v>
      </c>
      <c r="D6049" t="s">
        <v>370</v>
      </c>
      <c r="E6049" t="s">
        <v>270</v>
      </c>
      <c r="F6049" t="s">
        <v>88</v>
      </c>
      <c r="G6049" s="8" t="s">
        <v>368</v>
      </c>
      <c r="H6049" t="s">
        <v>89</v>
      </c>
      <c r="K6049">
        <v>0</v>
      </c>
      <c r="L6049" s="7">
        <v>7250762000</v>
      </c>
      <c r="M6049" t="s">
        <v>458</v>
      </c>
    </row>
    <row r="6050" spans="1:13" x14ac:dyDescent="0.25">
      <c r="A6050" t="s">
        <v>668</v>
      </c>
      <c r="B6050" t="s">
        <v>469</v>
      </c>
      <c r="C6050" t="s">
        <v>212</v>
      </c>
      <c r="D6050" t="s">
        <v>365</v>
      </c>
      <c r="E6050" t="s">
        <v>270</v>
      </c>
      <c r="F6050" t="s">
        <v>88</v>
      </c>
      <c r="G6050" s="8" t="s">
        <v>368</v>
      </c>
      <c r="H6050" t="s">
        <v>89</v>
      </c>
      <c r="K6050">
        <v>0</v>
      </c>
      <c r="L6050" s="7">
        <v>22153880000</v>
      </c>
      <c r="M6050" t="s">
        <v>458</v>
      </c>
    </row>
    <row r="6051" spans="1:13" x14ac:dyDescent="0.25">
      <c r="A6051" t="s">
        <v>669</v>
      </c>
      <c r="B6051" t="s">
        <v>469</v>
      </c>
      <c r="C6051" t="s">
        <v>212</v>
      </c>
      <c r="D6051" t="s">
        <v>364</v>
      </c>
      <c r="E6051" t="s">
        <v>270</v>
      </c>
      <c r="F6051" t="s">
        <v>88</v>
      </c>
      <c r="G6051" s="8" t="s">
        <v>368</v>
      </c>
      <c r="H6051" t="s">
        <v>89</v>
      </c>
      <c r="K6051">
        <v>0</v>
      </c>
      <c r="L6051" s="7">
        <v>31842258000</v>
      </c>
      <c r="M6051" t="s">
        <v>458</v>
      </c>
    </row>
    <row r="6052" spans="1:13" x14ac:dyDescent="0.25">
      <c r="A6052" t="s">
        <v>670</v>
      </c>
      <c r="B6052" t="s">
        <v>469</v>
      </c>
      <c r="C6052" t="s">
        <v>212</v>
      </c>
      <c r="D6052" t="s">
        <v>573</v>
      </c>
      <c r="E6052" t="s">
        <v>270</v>
      </c>
      <c r="F6052" t="s">
        <v>88</v>
      </c>
      <c r="G6052" s="8" t="s">
        <v>368</v>
      </c>
      <c r="H6052" t="s">
        <v>89</v>
      </c>
      <c r="K6052">
        <v>0</v>
      </c>
      <c r="L6052" s="7">
        <v>16763779000</v>
      </c>
      <c r="M6052" t="s">
        <v>458</v>
      </c>
    </row>
    <row r="6053" spans="1:13" x14ac:dyDescent="0.25">
      <c r="A6053" t="s">
        <v>671</v>
      </c>
      <c r="B6053" t="s">
        <v>469</v>
      </c>
      <c r="C6053" t="s">
        <v>212</v>
      </c>
      <c r="D6053" t="s">
        <v>362</v>
      </c>
      <c r="E6053" t="s">
        <v>270</v>
      </c>
      <c r="F6053" t="s">
        <v>88</v>
      </c>
      <c r="G6053" s="8" t="s">
        <v>368</v>
      </c>
      <c r="H6053" t="s">
        <v>89</v>
      </c>
      <c r="K6053">
        <v>0</v>
      </c>
      <c r="L6053" s="7">
        <v>58491556000</v>
      </c>
      <c r="M6053" t="s">
        <v>458</v>
      </c>
    </row>
    <row r="6054" spans="1:13" x14ac:dyDescent="0.25">
      <c r="A6054" t="s">
        <v>672</v>
      </c>
      <c r="B6054" t="s">
        <v>470</v>
      </c>
      <c r="C6054" t="s">
        <v>292</v>
      </c>
      <c r="D6054" t="s">
        <v>307</v>
      </c>
      <c r="E6054" t="s">
        <v>270</v>
      </c>
      <c r="F6054" t="s">
        <v>88</v>
      </c>
      <c r="G6054" s="8" t="s">
        <v>368</v>
      </c>
      <c r="H6054" t="s">
        <v>89</v>
      </c>
      <c r="K6054">
        <v>0</v>
      </c>
      <c r="L6054" s="7">
        <v>9764336905</v>
      </c>
      <c r="M6054" t="s">
        <v>458</v>
      </c>
    </row>
    <row r="6055" spans="1:13" x14ac:dyDescent="0.25">
      <c r="A6055" t="s">
        <v>673</v>
      </c>
      <c r="B6055" t="s">
        <v>470</v>
      </c>
      <c r="C6055" t="s">
        <v>292</v>
      </c>
      <c r="D6055" t="s">
        <v>206</v>
      </c>
      <c r="E6055" t="s">
        <v>270</v>
      </c>
      <c r="F6055" t="s">
        <v>88</v>
      </c>
      <c r="G6055" s="8" t="s">
        <v>368</v>
      </c>
      <c r="H6055" t="s">
        <v>89</v>
      </c>
      <c r="K6055">
        <v>0</v>
      </c>
      <c r="L6055" s="7">
        <v>5411649516</v>
      </c>
      <c r="M6055" t="s">
        <v>458</v>
      </c>
    </row>
    <row r="6056" spans="1:13" x14ac:dyDescent="0.25">
      <c r="A6056" t="s">
        <v>674</v>
      </c>
      <c r="B6056" t="s">
        <v>470</v>
      </c>
      <c r="C6056" t="s">
        <v>292</v>
      </c>
      <c r="D6056" t="s">
        <v>203</v>
      </c>
      <c r="E6056" t="s">
        <v>269</v>
      </c>
      <c r="F6056" t="s">
        <v>88</v>
      </c>
      <c r="G6056" s="8" t="s">
        <v>368</v>
      </c>
      <c r="H6056" t="s">
        <v>89</v>
      </c>
      <c r="K6056">
        <v>28.7</v>
      </c>
      <c r="L6056" s="7">
        <v>599483569520</v>
      </c>
      <c r="M6056" t="s">
        <v>458</v>
      </c>
    </row>
    <row r="6057" spans="1:13" x14ac:dyDescent="0.25">
      <c r="A6057" t="s">
        <v>675</v>
      </c>
      <c r="B6057" t="s">
        <v>470</v>
      </c>
      <c r="C6057" t="s">
        <v>292</v>
      </c>
      <c r="D6057" t="s">
        <v>306</v>
      </c>
      <c r="E6057" t="s">
        <v>270</v>
      </c>
      <c r="F6057" t="s">
        <v>88</v>
      </c>
      <c r="G6057" s="8" t="s">
        <v>368</v>
      </c>
      <c r="H6057" t="s">
        <v>89</v>
      </c>
      <c r="K6057">
        <v>0</v>
      </c>
      <c r="L6057" s="7">
        <v>9122399685</v>
      </c>
      <c r="M6057" t="s">
        <v>458</v>
      </c>
    </row>
    <row r="6058" spans="1:13" x14ac:dyDescent="0.25">
      <c r="A6058" t="s">
        <v>676</v>
      </c>
      <c r="B6058" t="s">
        <v>331</v>
      </c>
      <c r="C6058" t="s">
        <v>215</v>
      </c>
      <c r="D6058" t="s">
        <v>251</v>
      </c>
      <c r="E6058" t="s">
        <v>269</v>
      </c>
      <c r="F6058" t="s">
        <v>88</v>
      </c>
      <c r="G6058" s="8" t="s">
        <v>368</v>
      </c>
      <c r="H6058" t="s">
        <v>89</v>
      </c>
      <c r="K6058">
        <v>25.3</v>
      </c>
      <c r="L6058" s="7">
        <v>310261377494</v>
      </c>
      <c r="M6058" t="s">
        <v>458</v>
      </c>
    </row>
    <row r="6059" spans="1:13" x14ac:dyDescent="0.25">
      <c r="A6059" t="s">
        <v>677</v>
      </c>
      <c r="B6059" t="s">
        <v>331</v>
      </c>
      <c r="C6059" t="s">
        <v>215</v>
      </c>
      <c r="D6059" t="s">
        <v>216</v>
      </c>
      <c r="E6059" t="s">
        <v>269</v>
      </c>
      <c r="F6059" t="s">
        <v>88</v>
      </c>
      <c r="G6059" s="8" t="s">
        <v>368</v>
      </c>
      <c r="H6059" t="s">
        <v>89</v>
      </c>
      <c r="K6059">
        <v>0</v>
      </c>
      <c r="L6059" s="7">
        <v>15226914126</v>
      </c>
      <c r="M6059" t="s">
        <v>458</v>
      </c>
    </row>
    <row r="6060" spans="1:13" x14ac:dyDescent="0.25">
      <c r="A6060" t="s">
        <v>678</v>
      </c>
      <c r="B6060" t="s">
        <v>331</v>
      </c>
      <c r="C6060" t="s">
        <v>215</v>
      </c>
      <c r="D6060" t="s">
        <v>217</v>
      </c>
      <c r="E6060" t="s">
        <v>269</v>
      </c>
      <c r="F6060" t="s">
        <v>88</v>
      </c>
      <c r="G6060" s="8" t="s">
        <v>368</v>
      </c>
      <c r="H6060" t="s">
        <v>89</v>
      </c>
      <c r="K6060">
        <v>0</v>
      </c>
      <c r="L6060" s="7">
        <v>67671087956</v>
      </c>
      <c r="M6060" t="s">
        <v>458</v>
      </c>
    </row>
    <row r="6061" spans="1:13" x14ac:dyDescent="0.25">
      <c r="A6061" t="s">
        <v>679</v>
      </c>
      <c r="B6061" t="s">
        <v>333</v>
      </c>
      <c r="C6061" t="s">
        <v>533</v>
      </c>
      <c r="D6061" t="s">
        <v>203</v>
      </c>
      <c r="E6061" t="s">
        <v>269</v>
      </c>
      <c r="F6061" t="s">
        <v>88</v>
      </c>
      <c r="G6061" s="8" t="s">
        <v>368</v>
      </c>
      <c r="H6061" t="s">
        <v>89</v>
      </c>
      <c r="K6061">
        <v>0</v>
      </c>
      <c r="L6061" s="7">
        <v>60695593000</v>
      </c>
      <c r="M6061" t="s">
        <v>458</v>
      </c>
    </row>
    <row r="6062" spans="1:13" x14ac:dyDescent="0.25">
      <c r="A6062" t="s">
        <v>680</v>
      </c>
      <c r="B6062" t="s">
        <v>471</v>
      </c>
      <c r="C6062" t="s">
        <v>219</v>
      </c>
      <c r="D6062" t="s">
        <v>203</v>
      </c>
      <c r="E6062" t="s">
        <v>269</v>
      </c>
      <c r="F6062" t="s">
        <v>88</v>
      </c>
      <c r="G6062" s="8" t="s">
        <v>368</v>
      </c>
      <c r="H6062" t="s">
        <v>89</v>
      </c>
      <c r="K6062">
        <v>14.7</v>
      </c>
      <c r="L6062" s="7">
        <v>278736778404</v>
      </c>
      <c r="M6062" t="s">
        <v>458</v>
      </c>
    </row>
    <row r="6063" spans="1:13" x14ac:dyDescent="0.25">
      <c r="A6063" t="s">
        <v>681</v>
      </c>
      <c r="B6063" t="s">
        <v>471</v>
      </c>
      <c r="C6063" t="s">
        <v>219</v>
      </c>
      <c r="D6063" t="s">
        <v>457</v>
      </c>
      <c r="E6063" t="s">
        <v>270</v>
      </c>
      <c r="F6063" t="s">
        <v>88</v>
      </c>
      <c r="G6063" s="8" t="s">
        <v>368</v>
      </c>
      <c r="H6063" t="s">
        <v>89</v>
      </c>
      <c r="K6063">
        <v>0</v>
      </c>
      <c r="L6063" s="7">
        <v>150706287</v>
      </c>
      <c r="M6063" t="s">
        <v>458</v>
      </c>
    </row>
    <row r="6064" spans="1:13" x14ac:dyDescent="0.25">
      <c r="A6064" t="s">
        <v>682</v>
      </c>
      <c r="B6064" t="s">
        <v>471</v>
      </c>
      <c r="C6064" t="s">
        <v>219</v>
      </c>
      <c r="D6064" t="s">
        <v>381</v>
      </c>
      <c r="E6064" t="s">
        <v>270</v>
      </c>
      <c r="F6064" t="s">
        <v>88</v>
      </c>
      <c r="G6064" s="8" t="s">
        <v>368</v>
      </c>
      <c r="H6064" t="s">
        <v>89</v>
      </c>
      <c r="K6064">
        <v>0</v>
      </c>
      <c r="L6064" s="7">
        <v>1331924172</v>
      </c>
      <c r="M6064" t="s">
        <v>458</v>
      </c>
    </row>
    <row r="6065" spans="1:13" x14ac:dyDescent="0.25">
      <c r="A6065" t="s">
        <v>683</v>
      </c>
      <c r="B6065" t="s">
        <v>472</v>
      </c>
      <c r="C6065" t="s">
        <v>220</v>
      </c>
      <c r="D6065" t="s">
        <v>221</v>
      </c>
      <c r="E6065" t="s">
        <v>270</v>
      </c>
      <c r="F6065" t="s">
        <v>88</v>
      </c>
      <c r="G6065" s="8" t="s">
        <v>368</v>
      </c>
      <c r="H6065" t="s">
        <v>89</v>
      </c>
      <c r="K6065">
        <v>0.46</v>
      </c>
      <c r="L6065" s="7">
        <v>210379447000</v>
      </c>
      <c r="M6065" t="s">
        <v>458</v>
      </c>
    </row>
    <row r="6066" spans="1:13" x14ac:dyDescent="0.25">
      <c r="A6066" t="s">
        <v>684</v>
      </c>
      <c r="B6066" t="s">
        <v>472</v>
      </c>
      <c r="C6066" t="s">
        <v>220</v>
      </c>
      <c r="D6066" t="s">
        <v>222</v>
      </c>
      <c r="E6066" t="s">
        <v>270</v>
      </c>
      <c r="F6066" t="s">
        <v>88</v>
      </c>
      <c r="G6066" s="8" t="s">
        <v>368</v>
      </c>
      <c r="H6066" t="s">
        <v>89</v>
      </c>
      <c r="K6066">
        <v>7.0000000000000007E-2</v>
      </c>
      <c r="L6066" s="7">
        <v>35195197000</v>
      </c>
      <c r="M6066" t="s">
        <v>458</v>
      </c>
    </row>
    <row r="6067" spans="1:13" x14ac:dyDescent="0.25">
      <c r="A6067" t="s">
        <v>685</v>
      </c>
      <c r="B6067" t="s">
        <v>472</v>
      </c>
      <c r="C6067" t="s">
        <v>220</v>
      </c>
      <c r="D6067" t="s">
        <v>223</v>
      </c>
      <c r="E6067" t="s">
        <v>270</v>
      </c>
      <c r="F6067" t="s">
        <v>88</v>
      </c>
      <c r="G6067" s="8" t="s">
        <v>368</v>
      </c>
      <c r="H6067" t="s">
        <v>89</v>
      </c>
      <c r="K6067">
        <v>0.11</v>
      </c>
      <c r="L6067" s="7">
        <v>54187851000</v>
      </c>
      <c r="M6067" t="s">
        <v>458</v>
      </c>
    </row>
    <row r="6068" spans="1:13" x14ac:dyDescent="0.25">
      <c r="A6068" t="s">
        <v>686</v>
      </c>
      <c r="B6068" t="s">
        <v>472</v>
      </c>
      <c r="C6068" t="s">
        <v>220</v>
      </c>
      <c r="D6068" t="s">
        <v>224</v>
      </c>
      <c r="E6068" t="s">
        <v>270</v>
      </c>
      <c r="F6068" t="s">
        <v>88</v>
      </c>
      <c r="G6068" s="8" t="s">
        <v>368</v>
      </c>
      <c r="H6068" t="s">
        <v>89</v>
      </c>
      <c r="K6068">
        <v>0</v>
      </c>
      <c r="L6068" s="7">
        <v>3835522000</v>
      </c>
      <c r="M6068" t="s">
        <v>458</v>
      </c>
    </row>
    <row r="6069" spans="1:13" x14ac:dyDescent="0.25">
      <c r="A6069" t="s">
        <v>687</v>
      </c>
      <c r="B6069" t="s">
        <v>472</v>
      </c>
      <c r="C6069" t="s">
        <v>220</v>
      </c>
      <c r="D6069" t="s">
        <v>305</v>
      </c>
      <c r="E6069" t="s">
        <v>270</v>
      </c>
      <c r="F6069" t="s">
        <v>88</v>
      </c>
      <c r="G6069" s="8" t="s">
        <v>368</v>
      </c>
      <c r="H6069" t="s">
        <v>89</v>
      </c>
      <c r="K6069">
        <v>0</v>
      </c>
      <c r="L6069" s="7">
        <v>0</v>
      </c>
      <c r="M6069" t="s">
        <v>458</v>
      </c>
    </row>
    <row r="6070" spans="1:13" x14ac:dyDescent="0.25">
      <c r="A6070" t="s">
        <v>688</v>
      </c>
      <c r="B6070" t="s">
        <v>472</v>
      </c>
      <c r="C6070" t="s">
        <v>220</v>
      </c>
      <c r="D6070" t="s">
        <v>203</v>
      </c>
      <c r="E6070" t="s">
        <v>269</v>
      </c>
      <c r="F6070" t="s">
        <v>88</v>
      </c>
      <c r="G6070" s="8" t="s">
        <v>368</v>
      </c>
      <c r="H6070" t="s">
        <v>89</v>
      </c>
      <c r="K6070">
        <v>0.33</v>
      </c>
      <c r="L6070" s="7">
        <v>150910896000</v>
      </c>
      <c r="M6070" t="s">
        <v>458</v>
      </c>
    </row>
    <row r="6071" spans="1:13" x14ac:dyDescent="0.25">
      <c r="A6071" t="s">
        <v>689</v>
      </c>
      <c r="B6071" t="s">
        <v>473</v>
      </c>
      <c r="C6071" t="s">
        <v>225</v>
      </c>
      <c r="D6071" t="s">
        <v>366</v>
      </c>
      <c r="E6071" t="s">
        <v>270</v>
      </c>
      <c r="F6071" t="s">
        <v>88</v>
      </c>
      <c r="G6071" s="8" t="s">
        <v>368</v>
      </c>
      <c r="H6071" t="s">
        <v>89</v>
      </c>
      <c r="K6071">
        <v>0</v>
      </c>
      <c r="L6071" s="7">
        <v>3439632410</v>
      </c>
      <c r="M6071" t="s">
        <v>458</v>
      </c>
    </row>
    <row r="6072" spans="1:13" x14ac:dyDescent="0.25">
      <c r="A6072" t="s">
        <v>690</v>
      </c>
      <c r="B6072" t="s">
        <v>473</v>
      </c>
      <c r="C6072" t="s">
        <v>225</v>
      </c>
      <c r="D6072" t="s">
        <v>367</v>
      </c>
      <c r="E6072" t="s">
        <v>270</v>
      </c>
      <c r="F6072" t="s">
        <v>88</v>
      </c>
      <c r="G6072" s="8" t="s">
        <v>368</v>
      </c>
      <c r="H6072" t="s">
        <v>89</v>
      </c>
      <c r="K6072">
        <v>0</v>
      </c>
      <c r="L6072" s="7">
        <v>3601903742</v>
      </c>
      <c r="M6072" t="s">
        <v>458</v>
      </c>
    </row>
    <row r="6073" spans="1:13" x14ac:dyDescent="0.25">
      <c r="A6073" t="s">
        <v>691</v>
      </c>
      <c r="B6073" t="s">
        <v>473</v>
      </c>
      <c r="C6073" t="s">
        <v>225</v>
      </c>
      <c r="D6073" t="s">
        <v>373</v>
      </c>
      <c r="E6073" t="s">
        <v>270</v>
      </c>
      <c r="F6073" t="s">
        <v>88</v>
      </c>
      <c r="G6073" s="8" t="s">
        <v>368</v>
      </c>
      <c r="H6073" t="s">
        <v>89</v>
      </c>
      <c r="K6073">
        <v>0</v>
      </c>
      <c r="L6073" s="7">
        <v>2032897322</v>
      </c>
      <c r="M6073" t="s">
        <v>458</v>
      </c>
    </row>
    <row r="6074" spans="1:13" x14ac:dyDescent="0.25">
      <c r="A6074" t="s">
        <v>692</v>
      </c>
      <c r="B6074" t="s">
        <v>473</v>
      </c>
      <c r="C6074" t="s">
        <v>225</v>
      </c>
      <c r="D6074" t="s">
        <v>203</v>
      </c>
      <c r="E6074" t="s">
        <v>269</v>
      </c>
      <c r="F6074" t="s">
        <v>88</v>
      </c>
      <c r="G6074" s="8" t="s">
        <v>368</v>
      </c>
      <c r="H6074" t="s">
        <v>89</v>
      </c>
      <c r="K6074">
        <v>44.7</v>
      </c>
      <c r="L6074" s="7">
        <v>983182712065</v>
      </c>
      <c r="M6074" t="s">
        <v>458</v>
      </c>
    </row>
    <row r="6075" spans="1:13" x14ac:dyDescent="0.25">
      <c r="A6075" t="s">
        <v>693</v>
      </c>
      <c r="B6075" t="s">
        <v>474</v>
      </c>
      <c r="C6075" t="s">
        <v>226</v>
      </c>
      <c r="D6075" t="s">
        <v>227</v>
      </c>
      <c r="E6075" t="s">
        <v>270</v>
      </c>
      <c r="F6075" t="s">
        <v>88</v>
      </c>
      <c r="G6075" s="8" t="s">
        <v>368</v>
      </c>
      <c r="H6075" t="s">
        <v>89</v>
      </c>
      <c r="K6075">
        <v>9</v>
      </c>
      <c r="L6075" s="7">
        <v>1565286544</v>
      </c>
      <c r="M6075" t="s">
        <v>458</v>
      </c>
    </row>
    <row r="6076" spans="1:13" x14ac:dyDescent="0.25">
      <c r="A6076" t="s">
        <v>694</v>
      </c>
      <c r="B6076" t="s">
        <v>474</v>
      </c>
      <c r="C6076" t="s">
        <v>226</v>
      </c>
      <c r="D6076" t="s">
        <v>301</v>
      </c>
      <c r="E6076" t="s">
        <v>270</v>
      </c>
      <c r="F6076" t="s">
        <v>88</v>
      </c>
      <c r="G6076" s="8" t="s">
        <v>368</v>
      </c>
      <c r="H6076" t="s">
        <v>89</v>
      </c>
      <c r="K6076">
        <v>9</v>
      </c>
      <c r="L6076" s="7">
        <v>4154359457</v>
      </c>
      <c r="M6076" t="s">
        <v>458</v>
      </c>
    </row>
    <row r="6077" spans="1:13" x14ac:dyDescent="0.25">
      <c r="A6077" t="s">
        <v>695</v>
      </c>
      <c r="B6077" t="s">
        <v>474</v>
      </c>
      <c r="C6077" t="s">
        <v>226</v>
      </c>
      <c r="D6077" t="s">
        <v>229</v>
      </c>
      <c r="E6077" t="s">
        <v>270</v>
      </c>
      <c r="F6077" t="s">
        <v>88</v>
      </c>
      <c r="G6077" s="8" t="s">
        <v>368</v>
      </c>
      <c r="H6077" t="s">
        <v>89</v>
      </c>
      <c r="K6077">
        <v>9</v>
      </c>
      <c r="L6077" s="7">
        <v>4178737190</v>
      </c>
      <c r="M6077" t="s">
        <v>458</v>
      </c>
    </row>
    <row r="6078" spans="1:13" x14ac:dyDescent="0.25">
      <c r="A6078" t="s">
        <v>696</v>
      </c>
      <c r="B6078" t="s">
        <v>474</v>
      </c>
      <c r="C6078" t="s">
        <v>226</v>
      </c>
      <c r="D6078" t="s">
        <v>230</v>
      </c>
      <c r="E6078" t="s">
        <v>270</v>
      </c>
      <c r="F6078" t="s">
        <v>88</v>
      </c>
      <c r="G6078" s="8" t="s">
        <v>368</v>
      </c>
      <c r="H6078" t="s">
        <v>89</v>
      </c>
      <c r="K6078">
        <v>9</v>
      </c>
      <c r="L6078" s="7">
        <v>46078829939</v>
      </c>
      <c r="M6078" t="s">
        <v>458</v>
      </c>
    </row>
    <row r="6079" spans="1:13" x14ac:dyDescent="0.25">
      <c r="A6079" t="s">
        <v>697</v>
      </c>
      <c r="B6079" t="s">
        <v>474</v>
      </c>
      <c r="C6079" t="s">
        <v>226</v>
      </c>
      <c r="D6079" t="s">
        <v>231</v>
      </c>
      <c r="E6079" t="s">
        <v>270</v>
      </c>
      <c r="F6079" t="s">
        <v>88</v>
      </c>
      <c r="G6079" s="8" t="s">
        <v>368</v>
      </c>
      <c r="H6079" t="s">
        <v>89</v>
      </c>
      <c r="K6079">
        <v>9</v>
      </c>
      <c r="L6079" s="7">
        <v>733170416</v>
      </c>
      <c r="M6079" t="s">
        <v>458</v>
      </c>
    </row>
    <row r="6080" spans="1:13" x14ac:dyDescent="0.25">
      <c r="A6080" t="s">
        <v>698</v>
      </c>
      <c r="B6080" t="s">
        <v>474</v>
      </c>
      <c r="C6080" t="s">
        <v>226</v>
      </c>
      <c r="D6080" t="s">
        <v>232</v>
      </c>
      <c r="E6080" t="s">
        <v>270</v>
      </c>
      <c r="F6080" t="s">
        <v>88</v>
      </c>
      <c r="G6080" s="8" t="s">
        <v>368</v>
      </c>
      <c r="H6080" t="s">
        <v>89</v>
      </c>
      <c r="K6080">
        <v>9</v>
      </c>
      <c r="L6080" s="7">
        <v>4596812359</v>
      </c>
      <c r="M6080" t="s">
        <v>458</v>
      </c>
    </row>
    <row r="6081" spans="1:13" x14ac:dyDescent="0.25">
      <c r="A6081" t="s">
        <v>699</v>
      </c>
      <c r="B6081" t="s">
        <v>474</v>
      </c>
      <c r="C6081" t="s">
        <v>226</v>
      </c>
      <c r="D6081" t="s">
        <v>233</v>
      </c>
      <c r="E6081" t="s">
        <v>270</v>
      </c>
      <c r="F6081" t="s">
        <v>88</v>
      </c>
      <c r="G6081" s="8" t="s">
        <v>368</v>
      </c>
      <c r="H6081" t="s">
        <v>89</v>
      </c>
      <c r="K6081">
        <v>9</v>
      </c>
      <c r="L6081" s="7">
        <v>6739103718</v>
      </c>
      <c r="M6081" t="s">
        <v>458</v>
      </c>
    </row>
    <row r="6082" spans="1:13" x14ac:dyDescent="0.25">
      <c r="A6082" t="s">
        <v>700</v>
      </c>
      <c r="B6082" t="s">
        <v>474</v>
      </c>
      <c r="C6082" t="s">
        <v>226</v>
      </c>
      <c r="D6082" t="s">
        <v>234</v>
      </c>
      <c r="E6082" t="s">
        <v>270</v>
      </c>
      <c r="F6082" t="s">
        <v>88</v>
      </c>
      <c r="G6082" s="8" t="s">
        <v>368</v>
      </c>
      <c r="H6082" t="s">
        <v>89</v>
      </c>
      <c r="K6082">
        <v>9</v>
      </c>
      <c r="L6082" s="7">
        <v>8239367205</v>
      </c>
      <c r="M6082" t="s">
        <v>458</v>
      </c>
    </row>
    <row r="6083" spans="1:13" x14ac:dyDescent="0.25">
      <c r="A6083" t="s">
        <v>701</v>
      </c>
      <c r="B6083" t="s">
        <v>474</v>
      </c>
      <c r="C6083" t="s">
        <v>226</v>
      </c>
      <c r="D6083" t="s">
        <v>235</v>
      </c>
      <c r="E6083" t="s">
        <v>270</v>
      </c>
      <c r="F6083" t="s">
        <v>88</v>
      </c>
      <c r="G6083" s="8" t="s">
        <v>368</v>
      </c>
      <c r="H6083" t="s">
        <v>89</v>
      </c>
      <c r="K6083">
        <v>9</v>
      </c>
      <c r="L6083" s="7">
        <v>7955312120</v>
      </c>
      <c r="M6083" t="s">
        <v>458</v>
      </c>
    </row>
    <row r="6084" spans="1:13" x14ac:dyDescent="0.25">
      <c r="A6084" t="s">
        <v>702</v>
      </c>
      <c r="B6084" t="s">
        <v>474</v>
      </c>
      <c r="C6084" t="s">
        <v>226</v>
      </c>
      <c r="D6084" t="s">
        <v>570</v>
      </c>
      <c r="E6084" t="s">
        <v>270</v>
      </c>
      <c r="F6084" t="s">
        <v>88</v>
      </c>
      <c r="G6084" s="8" t="s">
        <v>368</v>
      </c>
      <c r="H6084" t="s">
        <v>89</v>
      </c>
      <c r="K6084">
        <v>9</v>
      </c>
      <c r="L6084" s="7">
        <v>186808058</v>
      </c>
      <c r="M6084" t="s">
        <v>458</v>
      </c>
    </row>
    <row r="6085" spans="1:13" x14ac:dyDescent="0.25">
      <c r="A6085" t="s">
        <v>703</v>
      </c>
      <c r="B6085" t="s">
        <v>475</v>
      </c>
      <c r="C6085" t="s">
        <v>236</v>
      </c>
      <c r="D6085" t="s">
        <v>628</v>
      </c>
      <c r="E6085" t="s">
        <v>270</v>
      </c>
      <c r="F6085" t="s">
        <v>88</v>
      </c>
      <c r="G6085" s="8" t="s">
        <v>368</v>
      </c>
      <c r="H6085" t="s">
        <v>89</v>
      </c>
      <c r="K6085">
        <v>0</v>
      </c>
      <c r="L6085" s="7">
        <v>33391986272</v>
      </c>
      <c r="M6085" t="s">
        <v>458</v>
      </c>
    </row>
    <row r="6086" spans="1:13" x14ac:dyDescent="0.25">
      <c r="A6086" t="s">
        <v>704</v>
      </c>
      <c r="B6086" t="s">
        <v>475</v>
      </c>
      <c r="C6086" t="s">
        <v>236</v>
      </c>
      <c r="D6086" t="s">
        <v>629</v>
      </c>
      <c r="E6086" t="s">
        <v>270</v>
      </c>
      <c r="F6086" t="s">
        <v>88</v>
      </c>
      <c r="G6086" s="8" t="s">
        <v>368</v>
      </c>
      <c r="H6086" t="s">
        <v>89</v>
      </c>
      <c r="K6086">
        <v>0</v>
      </c>
      <c r="L6086" s="7">
        <v>28433897982</v>
      </c>
      <c r="M6086" t="s">
        <v>458</v>
      </c>
    </row>
    <row r="6087" spans="1:13" x14ac:dyDescent="0.25">
      <c r="A6087" t="s">
        <v>705</v>
      </c>
      <c r="B6087" t="s">
        <v>475</v>
      </c>
      <c r="C6087" t="s">
        <v>236</v>
      </c>
      <c r="D6087" t="s">
        <v>630</v>
      </c>
      <c r="E6087" t="s">
        <v>270</v>
      </c>
      <c r="F6087" t="s">
        <v>88</v>
      </c>
      <c r="G6087" s="8" t="s">
        <v>368</v>
      </c>
      <c r="H6087" t="s">
        <v>89</v>
      </c>
      <c r="K6087">
        <v>0</v>
      </c>
      <c r="L6087" s="7">
        <v>41655996484</v>
      </c>
      <c r="M6087" t="s">
        <v>458</v>
      </c>
    </row>
    <row r="6088" spans="1:13" x14ac:dyDescent="0.25">
      <c r="A6088" t="s">
        <v>706</v>
      </c>
      <c r="B6088" t="s">
        <v>475</v>
      </c>
      <c r="C6088" t="s">
        <v>236</v>
      </c>
      <c r="D6088" t="s">
        <v>631</v>
      </c>
      <c r="E6088" t="s">
        <v>270</v>
      </c>
      <c r="F6088" t="s">
        <v>88</v>
      </c>
      <c r="G6088" s="8" t="s">
        <v>368</v>
      </c>
      <c r="H6088" t="s">
        <v>89</v>
      </c>
      <c r="K6088">
        <v>0</v>
      </c>
      <c r="L6088" s="7">
        <v>17683096128</v>
      </c>
      <c r="M6088" t="s">
        <v>458</v>
      </c>
    </row>
    <row r="6089" spans="1:13" x14ac:dyDescent="0.25">
      <c r="A6089" t="s">
        <v>707</v>
      </c>
      <c r="B6089" t="s">
        <v>475</v>
      </c>
      <c r="C6089" t="s">
        <v>236</v>
      </c>
      <c r="D6089" t="s">
        <v>632</v>
      </c>
      <c r="E6089" t="s">
        <v>269</v>
      </c>
      <c r="F6089" t="s">
        <v>88</v>
      </c>
      <c r="G6089" s="8" t="s">
        <v>368</v>
      </c>
      <c r="H6089" t="s">
        <v>89</v>
      </c>
      <c r="K6089">
        <v>0</v>
      </c>
      <c r="L6089" s="7">
        <v>38791266538</v>
      </c>
      <c r="M6089" t="s">
        <v>458</v>
      </c>
    </row>
    <row r="6090" spans="1:13" x14ac:dyDescent="0.25">
      <c r="A6090" t="s">
        <v>708</v>
      </c>
      <c r="B6090" t="s">
        <v>476</v>
      </c>
      <c r="C6090" t="s">
        <v>237</v>
      </c>
      <c r="D6090" t="s">
        <v>242</v>
      </c>
      <c r="E6090" t="s">
        <v>270</v>
      </c>
      <c r="F6090" t="s">
        <v>88</v>
      </c>
      <c r="G6090" s="8" t="s">
        <v>368</v>
      </c>
      <c r="H6090" t="s">
        <v>89</v>
      </c>
      <c r="K6090">
        <v>0</v>
      </c>
      <c r="L6090" s="7">
        <v>77422761</v>
      </c>
      <c r="M6090" t="s">
        <v>458</v>
      </c>
    </row>
    <row r="6091" spans="1:13" x14ac:dyDescent="0.25">
      <c r="A6091" t="s">
        <v>709</v>
      </c>
      <c r="B6091" t="s">
        <v>476</v>
      </c>
      <c r="C6091" t="s">
        <v>237</v>
      </c>
      <c r="D6091" t="s">
        <v>228</v>
      </c>
      <c r="E6091" t="s">
        <v>270</v>
      </c>
      <c r="F6091" t="s">
        <v>88</v>
      </c>
      <c r="G6091" s="8" t="s">
        <v>368</v>
      </c>
      <c r="H6091" t="s">
        <v>89</v>
      </c>
      <c r="K6091">
        <v>0</v>
      </c>
      <c r="L6091" s="7">
        <v>2672173342</v>
      </c>
      <c r="M6091" t="s">
        <v>458</v>
      </c>
    </row>
    <row r="6092" spans="1:13" x14ac:dyDescent="0.25">
      <c r="A6092" t="s">
        <v>710</v>
      </c>
      <c r="B6092" t="s">
        <v>476</v>
      </c>
      <c r="C6092" t="s">
        <v>237</v>
      </c>
      <c r="D6092" t="s">
        <v>464</v>
      </c>
      <c r="E6092" t="s">
        <v>270</v>
      </c>
      <c r="F6092" t="s">
        <v>88</v>
      </c>
      <c r="G6092" s="8" t="s">
        <v>368</v>
      </c>
      <c r="H6092" t="s">
        <v>89</v>
      </c>
      <c r="K6092">
        <v>0</v>
      </c>
      <c r="L6092" s="7">
        <v>1120256617</v>
      </c>
      <c r="M6092" t="s">
        <v>458</v>
      </c>
    </row>
    <row r="6093" spans="1:13" x14ac:dyDescent="0.25">
      <c r="A6093" t="s">
        <v>711</v>
      </c>
      <c r="B6093" t="s">
        <v>476</v>
      </c>
      <c r="C6093" t="s">
        <v>237</v>
      </c>
      <c r="D6093" t="s">
        <v>238</v>
      </c>
      <c r="E6093" t="s">
        <v>270</v>
      </c>
      <c r="F6093" t="s">
        <v>88</v>
      </c>
      <c r="G6093" s="8" t="s">
        <v>368</v>
      </c>
      <c r="H6093" t="s">
        <v>89</v>
      </c>
      <c r="K6093">
        <v>0</v>
      </c>
      <c r="L6093" s="7">
        <v>858542993</v>
      </c>
      <c r="M6093" t="s">
        <v>458</v>
      </c>
    </row>
    <row r="6094" spans="1:13" x14ac:dyDescent="0.25">
      <c r="A6094" t="s">
        <v>712</v>
      </c>
      <c r="B6094" t="s">
        <v>476</v>
      </c>
      <c r="C6094" t="s">
        <v>237</v>
      </c>
      <c r="D6094" t="s">
        <v>239</v>
      </c>
      <c r="E6094" t="s">
        <v>270</v>
      </c>
      <c r="F6094" t="s">
        <v>88</v>
      </c>
      <c r="G6094" s="8" t="s">
        <v>368</v>
      </c>
      <c r="H6094" t="s">
        <v>89</v>
      </c>
      <c r="K6094">
        <v>0</v>
      </c>
      <c r="L6094" s="7">
        <v>857579764</v>
      </c>
      <c r="M6094" t="s">
        <v>458</v>
      </c>
    </row>
    <row r="6095" spans="1:13" x14ac:dyDescent="0.25">
      <c r="A6095" t="s">
        <v>713</v>
      </c>
      <c r="B6095" t="s">
        <v>476</v>
      </c>
      <c r="C6095" t="s">
        <v>237</v>
      </c>
      <c r="D6095" t="s">
        <v>240</v>
      </c>
      <c r="E6095" t="s">
        <v>270</v>
      </c>
      <c r="F6095" t="s">
        <v>88</v>
      </c>
      <c r="G6095" s="8" t="s">
        <v>368</v>
      </c>
      <c r="H6095" t="s">
        <v>89</v>
      </c>
      <c r="K6095">
        <v>0</v>
      </c>
      <c r="L6095" s="7">
        <v>93471759</v>
      </c>
      <c r="M6095" t="s">
        <v>458</v>
      </c>
    </row>
    <row r="6096" spans="1:13" x14ac:dyDescent="0.25">
      <c r="A6096" t="s">
        <v>714</v>
      </c>
      <c r="B6096" t="s">
        <v>476</v>
      </c>
      <c r="C6096" t="s">
        <v>237</v>
      </c>
      <c r="D6096" t="s">
        <v>241</v>
      </c>
      <c r="E6096" t="s">
        <v>270</v>
      </c>
      <c r="F6096" t="s">
        <v>88</v>
      </c>
      <c r="G6096" s="8" t="s">
        <v>368</v>
      </c>
      <c r="H6096" t="s">
        <v>89</v>
      </c>
      <c r="K6096">
        <v>0</v>
      </c>
      <c r="L6096" s="7">
        <v>53446428</v>
      </c>
      <c r="M6096" t="s">
        <v>458</v>
      </c>
    </row>
    <row r="6097" spans="1:13" x14ac:dyDescent="0.25">
      <c r="A6097" t="s">
        <v>715</v>
      </c>
      <c r="B6097" t="s">
        <v>477</v>
      </c>
      <c r="C6097" t="s">
        <v>243</v>
      </c>
      <c r="D6097" t="s">
        <v>378</v>
      </c>
      <c r="E6097" t="s">
        <v>270</v>
      </c>
      <c r="F6097" t="s">
        <v>88</v>
      </c>
      <c r="G6097" s="8" t="s">
        <v>368</v>
      </c>
      <c r="H6097" t="s">
        <v>89</v>
      </c>
      <c r="K6097">
        <v>0</v>
      </c>
      <c r="L6097" s="7">
        <v>3795039921</v>
      </c>
      <c r="M6097" t="s">
        <v>458</v>
      </c>
    </row>
    <row r="6098" spans="1:13" x14ac:dyDescent="0.25">
      <c r="A6098" t="s">
        <v>716</v>
      </c>
      <c r="B6098" t="s">
        <v>477</v>
      </c>
      <c r="C6098" t="s">
        <v>243</v>
      </c>
      <c r="D6098" t="s">
        <v>360</v>
      </c>
      <c r="E6098" t="s">
        <v>270</v>
      </c>
      <c r="F6098" t="s">
        <v>88</v>
      </c>
      <c r="G6098" s="8" t="s">
        <v>368</v>
      </c>
      <c r="H6098" t="s">
        <v>89</v>
      </c>
      <c r="K6098">
        <v>0</v>
      </c>
      <c r="L6098" s="7">
        <v>4697527012</v>
      </c>
      <c r="M6098" t="s">
        <v>458</v>
      </c>
    </row>
    <row r="6099" spans="1:13" x14ac:dyDescent="0.25">
      <c r="A6099" t="s">
        <v>717</v>
      </c>
      <c r="B6099" t="s">
        <v>477</v>
      </c>
      <c r="C6099" t="s">
        <v>243</v>
      </c>
      <c r="D6099" t="s">
        <v>581</v>
      </c>
      <c r="E6099" t="s">
        <v>270</v>
      </c>
      <c r="F6099" t="s">
        <v>88</v>
      </c>
      <c r="G6099" s="8" t="s">
        <v>368</v>
      </c>
      <c r="H6099" t="s">
        <v>89</v>
      </c>
      <c r="K6099">
        <v>0</v>
      </c>
      <c r="L6099" s="7">
        <v>89940181951</v>
      </c>
      <c r="M6099" t="s">
        <v>458</v>
      </c>
    </row>
    <row r="6100" spans="1:13" x14ac:dyDescent="0.25">
      <c r="A6100" t="s">
        <v>718</v>
      </c>
      <c r="B6100" t="s">
        <v>246</v>
      </c>
      <c r="C6100" t="s">
        <v>246</v>
      </c>
      <c r="D6100" t="s">
        <v>203</v>
      </c>
      <c r="E6100" t="s">
        <v>269</v>
      </c>
      <c r="F6100" t="s">
        <v>88</v>
      </c>
      <c r="G6100" s="8" t="s">
        <v>368</v>
      </c>
      <c r="H6100" t="s">
        <v>89</v>
      </c>
      <c r="K6100">
        <v>4</v>
      </c>
      <c r="L6100" s="7">
        <v>42773601120</v>
      </c>
      <c r="M6100" t="s">
        <v>458</v>
      </c>
    </row>
    <row r="6101" spans="1:13" x14ac:dyDescent="0.25">
      <c r="A6101" t="s">
        <v>719</v>
      </c>
      <c r="B6101" t="s">
        <v>478</v>
      </c>
      <c r="C6101" t="s">
        <v>244</v>
      </c>
      <c r="D6101" t="s">
        <v>245</v>
      </c>
      <c r="E6101" t="s">
        <v>269</v>
      </c>
      <c r="F6101" t="s">
        <v>88</v>
      </c>
      <c r="G6101" s="8" t="s">
        <v>368</v>
      </c>
      <c r="H6101" t="s">
        <v>89</v>
      </c>
      <c r="K6101">
        <v>4</v>
      </c>
      <c r="L6101" s="7">
        <v>69558139000</v>
      </c>
      <c r="M6101" t="s">
        <v>458</v>
      </c>
    </row>
    <row r="6102" spans="1:13" x14ac:dyDescent="0.25">
      <c r="A6102" t="s">
        <v>720</v>
      </c>
      <c r="B6102" t="s">
        <v>478</v>
      </c>
      <c r="C6102" t="s">
        <v>244</v>
      </c>
      <c r="D6102" t="s">
        <v>460</v>
      </c>
      <c r="E6102" t="s">
        <v>269</v>
      </c>
      <c r="F6102" t="s">
        <v>88</v>
      </c>
      <c r="G6102" s="8" t="s">
        <v>368</v>
      </c>
      <c r="H6102" t="s">
        <v>89</v>
      </c>
      <c r="K6102">
        <v>4</v>
      </c>
      <c r="L6102" s="7">
        <v>40918920000</v>
      </c>
      <c r="M6102" t="s">
        <v>458</v>
      </c>
    </row>
    <row r="6103" spans="1:13" x14ac:dyDescent="0.25">
      <c r="A6103" t="s">
        <v>721</v>
      </c>
      <c r="B6103" t="s">
        <v>479</v>
      </c>
      <c r="C6103" t="s">
        <v>247</v>
      </c>
      <c r="D6103" t="s">
        <v>203</v>
      </c>
      <c r="E6103" t="s">
        <v>269</v>
      </c>
      <c r="F6103" t="s">
        <v>88</v>
      </c>
      <c r="G6103" s="8" t="s">
        <v>368</v>
      </c>
      <c r="H6103" t="s">
        <v>89</v>
      </c>
      <c r="K6103">
        <v>0</v>
      </c>
      <c r="L6103" s="7">
        <v>20401799000</v>
      </c>
      <c r="M6103" t="s">
        <v>458</v>
      </c>
    </row>
    <row r="6104" spans="1:13" x14ac:dyDescent="0.25">
      <c r="A6104" t="s">
        <v>722</v>
      </c>
      <c r="B6104" t="s">
        <v>480</v>
      </c>
      <c r="C6104" t="s">
        <v>268</v>
      </c>
      <c r="D6104" t="s">
        <v>203</v>
      </c>
      <c r="E6104" t="s">
        <v>269</v>
      </c>
      <c r="F6104" t="s">
        <v>88</v>
      </c>
      <c r="G6104" s="8" t="s">
        <v>368</v>
      </c>
      <c r="H6104" t="s">
        <v>89</v>
      </c>
      <c r="K6104">
        <v>0</v>
      </c>
      <c r="L6104" s="7">
        <v>14029578005</v>
      </c>
      <c r="M6104" t="s">
        <v>458</v>
      </c>
    </row>
    <row r="6105" spans="1:13" x14ac:dyDescent="0.25">
      <c r="A6105" t="s">
        <v>723</v>
      </c>
      <c r="B6105" t="s">
        <v>481</v>
      </c>
      <c r="C6105" t="s">
        <v>248</v>
      </c>
      <c r="D6105" t="s">
        <v>203</v>
      </c>
      <c r="E6105" t="s">
        <v>269</v>
      </c>
      <c r="F6105" t="s">
        <v>88</v>
      </c>
      <c r="G6105" s="8" t="s">
        <v>368</v>
      </c>
      <c r="H6105" t="s">
        <v>89</v>
      </c>
      <c r="K6105">
        <v>0</v>
      </c>
      <c r="L6105" s="7">
        <v>24360197000</v>
      </c>
      <c r="M6105" t="s">
        <v>458</v>
      </c>
    </row>
    <row r="6106" spans="1:13" x14ac:dyDescent="0.25">
      <c r="A6106" t="s">
        <v>724</v>
      </c>
      <c r="B6106" t="s">
        <v>482</v>
      </c>
      <c r="C6106" t="s">
        <v>249</v>
      </c>
      <c r="D6106" t="s">
        <v>203</v>
      </c>
      <c r="E6106" t="s">
        <v>269</v>
      </c>
      <c r="F6106" t="s">
        <v>88</v>
      </c>
      <c r="G6106" s="8" t="s">
        <v>368</v>
      </c>
      <c r="H6106" t="s">
        <v>89</v>
      </c>
      <c r="K6106">
        <v>0</v>
      </c>
      <c r="L6106" s="7">
        <v>91622025169</v>
      </c>
      <c r="M6106" t="s">
        <v>458</v>
      </c>
    </row>
    <row r="6107" spans="1:13" x14ac:dyDescent="0.25">
      <c r="A6107" t="s">
        <v>725</v>
      </c>
      <c r="B6107" t="s">
        <v>330</v>
      </c>
      <c r="C6107" t="s">
        <v>250</v>
      </c>
      <c r="D6107" t="s">
        <v>252</v>
      </c>
      <c r="E6107" t="s">
        <v>270</v>
      </c>
      <c r="F6107" s="8" t="s">
        <v>88</v>
      </c>
      <c r="G6107" s="8" t="s">
        <v>368</v>
      </c>
      <c r="H6107" t="s">
        <v>89</v>
      </c>
      <c r="K6107">
        <v>0</v>
      </c>
      <c r="L6107" s="7">
        <v>10772268571</v>
      </c>
      <c r="M6107" t="s">
        <v>458</v>
      </c>
    </row>
    <row r="6108" spans="1:13" x14ac:dyDescent="0.25">
      <c r="A6108" t="s">
        <v>726</v>
      </c>
      <c r="B6108" t="s">
        <v>330</v>
      </c>
      <c r="C6108" t="s">
        <v>250</v>
      </c>
      <c r="D6108" t="s">
        <v>253</v>
      </c>
      <c r="E6108" t="s">
        <v>270</v>
      </c>
      <c r="F6108" s="8" t="s">
        <v>88</v>
      </c>
      <c r="G6108" s="8" t="s">
        <v>368</v>
      </c>
      <c r="H6108" t="s">
        <v>89</v>
      </c>
      <c r="K6108" s="150">
        <v>0</v>
      </c>
      <c r="L6108" s="7">
        <v>3480752374</v>
      </c>
      <c r="M6108" t="s">
        <v>458</v>
      </c>
    </row>
    <row r="6109" spans="1:13" x14ac:dyDescent="0.25">
      <c r="A6109" t="s">
        <v>727</v>
      </c>
      <c r="B6109" t="s">
        <v>330</v>
      </c>
      <c r="C6109" t="s">
        <v>250</v>
      </c>
      <c r="D6109" t="s">
        <v>254</v>
      </c>
      <c r="E6109" t="s">
        <v>270</v>
      </c>
      <c r="F6109" s="8" t="s">
        <v>88</v>
      </c>
      <c r="G6109" s="8" t="s">
        <v>368</v>
      </c>
      <c r="H6109" t="s">
        <v>89</v>
      </c>
      <c r="K6109">
        <v>0</v>
      </c>
      <c r="L6109" s="7">
        <v>13604302435</v>
      </c>
      <c r="M6109" t="s">
        <v>458</v>
      </c>
    </row>
    <row r="6110" spans="1:13" x14ac:dyDescent="0.25">
      <c r="A6110" t="s">
        <v>728</v>
      </c>
      <c r="B6110" t="s">
        <v>330</v>
      </c>
      <c r="C6110" t="s">
        <v>250</v>
      </c>
      <c r="D6110" t="s">
        <v>633</v>
      </c>
      <c r="E6110" t="s">
        <v>269</v>
      </c>
      <c r="F6110" s="8" t="s">
        <v>88</v>
      </c>
      <c r="G6110" s="8" t="s">
        <v>368</v>
      </c>
      <c r="H6110" t="s">
        <v>89</v>
      </c>
      <c r="K6110">
        <v>37</v>
      </c>
      <c r="L6110" s="7">
        <v>1140113184125</v>
      </c>
      <c r="M6110" t="s">
        <v>458</v>
      </c>
    </row>
    <row r="6111" spans="1:13" x14ac:dyDescent="0.25">
      <c r="A6111" t="s">
        <v>729</v>
      </c>
      <c r="B6111" t="s">
        <v>330</v>
      </c>
      <c r="C6111" t="s">
        <v>250</v>
      </c>
      <c r="D6111" t="s">
        <v>634</v>
      </c>
      <c r="E6111" t="s">
        <v>269</v>
      </c>
      <c r="F6111" s="8" t="s">
        <v>88</v>
      </c>
      <c r="G6111" s="8" t="s">
        <v>368</v>
      </c>
      <c r="H6111" t="s">
        <v>89</v>
      </c>
      <c r="K6111">
        <v>20</v>
      </c>
      <c r="L6111" s="7">
        <v>237174933919</v>
      </c>
      <c r="M6111" t="s">
        <v>458</v>
      </c>
    </row>
    <row r="6112" spans="1:13" x14ac:dyDescent="0.25">
      <c r="A6112" t="s">
        <v>730</v>
      </c>
      <c r="B6112" t="s">
        <v>330</v>
      </c>
      <c r="C6112" t="s">
        <v>250</v>
      </c>
      <c r="D6112" t="s">
        <v>599</v>
      </c>
      <c r="E6112" t="s">
        <v>270</v>
      </c>
      <c r="F6112" s="8" t="s">
        <v>88</v>
      </c>
      <c r="G6112" s="8" t="s">
        <v>368</v>
      </c>
      <c r="H6112" t="s">
        <v>89</v>
      </c>
      <c r="K6112">
        <v>0</v>
      </c>
      <c r="L6112" s="7">
        <v>49186447</v>
      </c>
      <c r="M6112" t="s">
        <v>458</v>
      </c>
    </row>
    <row r="6113" spans="1:13" x14ac:dyDescent="0.25">
      <c r="A6113" t="s">
        <v>731</v>
      </c>
      <c r="B6113" t="s">
        <v>483</v>
      </c>
      <c r="C6113" t="s">
        <v>255</v>
      </c>
      <c r="D6113" t="s">
        <v>205</v>
      </c>
      <c r="E6113" t="s">
        <v>270</v>
      </c>
      <c r="F6113" s="8" t="s">
        <v>88</v>
      </c>
      <c r="G6113" s="8" t="s">
        <v>368</v>
      </c>
      <c r="H6113" t="s">
        <v>89</v>
      </c>
      <c r="K6113">
        <v>0</v>
      </c>
      <c r="L6113" s="7">
        <v>6917962126</v>
      </c>
      <c r="M6113" t="s">
        <v>458</v>
      </c>
    </row>
    <row r="6114" spans="1:13" x14ac:dyDescent="0.25">
      <c r="A6114" t="s">
        <v>732</v>
      </c>
      <c r="B6114" t="s">
        <v>483</v>
      </c>
      <c r="C6114" t="s">
        <v>255</v>
      </c>
      <c r="D6114" t="s">
        <v>203</v>
      </c>
      <c r="E6114" t="s">
        <v>269</v>
      </c>
      <c r="F6114" t="s">
        <v>88</v>
      </c>
      <c r="G6114" s="8" t="s">
        <v>368</v>
      </c>
      <c r="H6114" t="s">
        <v>89</v>
      </c>
      <c r="K6114">
        <v>0</v>
      </c>
      <c r="L6114" s="7">
        <v>2428869723</v>
      </c>
      <c r="M6114" t="s">
        <v>458</v>
      </c>
    </row>
    <row r="6115" spans="1:13" x14ac:dyDescent="0.25">
      <c r="A6115" t="s">
        <v>733</v>
      </c>
      <c r="B6115" t="s">
        <v>636</v>
      </c>
      <c r="C6115" t="s">
        <v>635</v>
      </c>
      <c r="D6115" t="s">
        <v>304</v>
      </c>
      <c r="E6115" t="s">
        <v>270</v>
      </c>
      <c r="F6115" t="s">
        <v>88</v>
      </c>
      <c r="G6115" s="8" t="s">
        <v>368</v>
      </c>
      <c r="H6115" t="s">
        <v>89</v>
      </c>
      <c r="K6115">
        <v>0.3</v>
      </c>
      <c r="L6115" s="7">
        <v>4565783313</v>
      </c>
      <c r="M6115" t="s">
        <v>458</v>
      </c>
    </row>
    <row r="6116" spans="1:13" x14ac:dyDescent="0.25">
      <c r="A6116" t="s">
        <v>734</v>
      </c>
      <c r="B6116" t="s">
        <v>636</v>
      </c>
      <c r="C6116" t="s">
        <v>635</v>
      </c>
      <c r="D6116" t="s">
        <v>303</v>
      </c>
      <c r="E6116" t="s">
        <v>270</v>
      </c>
      <c r="F6116" t="s">
        <v>88</v>
      </c>
      <c r="G6116" s="8" t="s">
        <v>368</v>
      </c>
      <c r="H6116" t="s">
        <v>89</v>
      </c>
      <c r="K6116">
        <v>0.2</v>
      </c>
      <c r="L6116" s="7">
        <v>3476303006</v>
      </c>
      <c r="M6116" t="s">
        <v>458</v>
      </c>
    </row>
    <row r="6117" spans="1:13" x14ac:dyDescent="0.25">
      <c r="A6117" t="s">
        <v>735</v>
      </c>
      <c r="B6117" t="s">
        <v>636</v>
      </c>
      <c r="C6117" t="s">
        <v>635</v>
      </c>
      <c r="D6117" t="s">
        <v>302</v>
      </c>
      <c r="E6117" t="s">
        <v>270</v>
      </c>
      <c r="F6117" t="s">
        <v>88</v>
      </c>
      <c r="G6117" s="8" t="s">
        <v>368</v>
      </c>
      <c r="H6117" t="s">
        <v>89</v>
      </c>
      <c r="K6117">
        <v>0.1</v>
      </c>
      <c r="L6117" s="7">
        <v>2100767205</v>
      </c>
      <c r="M6117" t="s">
        <v>458</v>
      </c>
    </row>
    <row r="6118" spans="1:13" x14ac:dyDescent="0.25">
      <c r="A6118" t="s">
        <v>736</v>
      </c>
      <c r="B6118" t="s">
        <v>636</v>
      </c>
      <c r="C6118" t="s">
        <v>635</v>
      </c>
      <c r="D6118" t="s">
        <v>205</v>
      </c>
      <c r="E6118" t="s">
        <v>270</v>
      </c>
      <c r="F6118" t="s">
        <v>88</v>
      </c>
      <c r="G6118" s="8" t="s">
        <v>368</v>
      </c>
      <c r="H6118" t="s">
        <v>89</v>
      </c>
      <c r="K6118">
        <v>0.9</v>
      </c>
      <c r="L6118" s="7">
        <v>20886055390</v>
      </c>
      <c r="M6118" t="s">
        <v>458</v>
      </c>
    </row>
    <row r="6119" spans="1:13" x14ac:dyDescent="0.25">
      <c r="A6119" t="s">
        <v>737</v>
      </c>
      <c r="B6119" t="s">
        <v>636</v>
      </c>
      <c r="C6119" t="s">
        <v>635</v>
      </c>
      <c r="D6119" t="s">
        <v>203</v>
      </c>
      <c r="E6119" t="s">
        <v>269</v>
      </c>
      <c r="F6119" t="s">
        <v>88</v>
      </c>
      <c r="G6119" s="8" t="s">
        <v>368</v>
      </c>
      <c r="H6119" t="s">
        <v>89</v>
      </c>
      <c r="K6119">
        <v>56.1</v>
      </c>
      <c r="L6119" s="7">
        <v>1256491994424</v>
      </c>
      <c r="M6119" t="s">
        <v>458</v>
      </c>
    </row>
    <row r="6120" spans="1:13" x14ac:dyDescent="0.25">
      <c r="A6120" t="s">
        <v>738</v>
      </c>
      <c r="B6120" t="s">
        <v>484</v>
      </c>
      <c r="C6120" t="s">
        <v>256</v>
      </c>
      <c r="D6120" t="s">
        <v>208</v>
      </c>
      <c r="E6120" t="s">
        <v>270</v>
      </c>
      <c r="F6120" t="s">
        <v>88</v>
      </c>
      <c r="G6120" s="8" t="s">
        <v>368</v>
      </c>
      <c r="H6120" t="s">
        <v>89</v>
      </c>
      <c r="K6120">
        <v>0</v>
      </c>
      <c r="L6120" s="7">
        <v>429346911</v>
      </c>
      <c r="M6120" t="s">
        <v>458</v>
      </c>
    </row>
    <row r="6121" spans="1:13" x14ac:dyDescent="0.25">
      <c r="A6121" t="s">
        <v>739</v>
      </c>
      <c r="B6121" t="s">
        <v>484</v>
      </c>
      <c r="C6121" t="s">
        <v>256</v>
      </c>
      <c r="D6121" t="s">
        <v>209</v>
      </c>
      <c r="E6121" t="s">
        <v>270</v>
      </c>
      <c r="F6121" t="s">
        <v>88</v>
      </c>
      <c r="G6121" s="8" t="s">
        <v>368</v>
      </c>
      <c r="H6121" t="s">
        <v>89</v>
      </c>
      <c r="K6121">
        <v>0</v>
      </c>
      <c r="L6121" s="7">
        <v>630379359</v>
      </c>
      <c r="M6121" t="s">
        <v>458</v>
      </c>
    </row>
    <row r="6122" spans="1:13" x14ac:dyDescent="0.25">
      <c r="A6122" t="s">
        <v>740</v>
      </c>
      <c r="B6122" t="s">
        <v>484</v>
      </c>
      <c r="C6122" t="s">
        <v>256</v>
      </c>
      <c r="D6122" t="s">
        <v>203</v>
      </c>
      <c r="E6122" t="s">
        <v>269</v>
      </c>
      <c r="F6122" t="s">
        <v>88</v>
      </c>
      <c r="G6122" s="8" t="s">
        <v>368</v>
      </c>
      <c r="H6122" t="s">
        <v>89</v>
      </c>
      <c r="K6122">
        <v>3.6</v>
      </c>
      <c r="L6122" s="7">
        <v>88224453830</v>
      </c>
      <c r="M6122" t="s">
        <v>458</v>
      </c>
    </row>
    <row r="6123" spans="1:13" x14ac:dyDescent="0.25">
      <c r="A6123" t="s">
        <v>741</v>
      </c>
      <c r="B6123" t="s">
        <v>485</v>
      </c>
      <c r="C6123" t="s">
        <v>257</v>
      </c>
      <c r="D6123" t="s">
        <v>258</v>
      </c>
      <c r="E6123" t="s">
        <v>270</v>
      </c>
      <c r="F6123" t="s">
        <v>88</v>
      </c>
      <c r="G6123" s="8" t="s">
        <v>368</v>
      </c>
      <c r="H6123" t="s">
        <v>89</v>
      </c>
      <c r="K6123">
        <v>1</v>
      </c>
      <c r="L6123" s="7">
        <v>2398957441</v>
      </c>
      <c r="M6123" t="s">
        <v>458</v>
      </c>
    </row>
    <row r="6124" spans="1:13" x14ac:dyDescent="0.25">
      <c r="A6124" t="s">
        <v>742</v>
      </c>
      <c r="B6124" t="s">
        <v>485</v>
      </c>
      <c r="C6124" t="s">
        <v>257</v>
      </c>
      <c r="D6124" t="s">
        <v>259</v>
      </c>
      <c r="E6124" t="s">
        <v>270</v>
      </c>
      <c r="F6124" t="s">
        <v>88</v>
      </c>
      <c r="G6124" s="8" t="s">
        <v>368</v>
      </c>
      <c r="H6124" t="s">
        <v>89</v>
      </c>
      <c r="K6124">
        <v>1</v>
      </c>
      <c r="L6124" s="7">
        <v>87556207</v>
      </c>
      <c r="M6124" t="s">
        <v>458</v>
      </c>
    </row>
    <row r="6125" spans="1:13" x14ac:dyDescent="0.25">
      <c r="A6125" t="s">
        <v>743</v>
      </c>
      <c r="B6125" t="s">
        <v>485</v>
      </c>
      <c r="C6125" t="s">
        <v>257</v>
      </c>
      <c r="D6125" t="s">
        <v>260</v>
      </c>
      <c r="E6125" t="s">
        <v>270</v>
      </c>
      <c r="F6125" t="s">
        <v>88</v>
      </c>
      <c r="G6125" s="8" t="s">
        <v>368</v>
      </c>
      <c r="H6125" t="s">
        <v>89</v>
      </c>
      <c r="K6125" s="151">
        <v>1</v>
      </c>
      <c r="L6125" s="7">
        <v>145097351</v>
      </c>
      <c r="M6125" t="s">
        <v>458</v>
      </c>
    </row>
    <row r="6126" spans="1:13" x14ac:dyDescent="0.25">
      <c r="A6126" t="s">
        <v>744</v>
      </c>
      <c r="B6126" t="s">
        <v>485</v>
      </c>
      <c r="C6126" t="s">
        <v>257</v>
      </c>
      <c r="D6126" t="s">
        <v>261</v>
      </c>
      <c r="E6126" t="s">
        <v>270</v>
      </c>
      <c r="F6126" t="s">
        <v>88</v>
      </c>
      <c r="G6126" s="8" t="s">
        <v>368</v>
      </c>
      <c r="H6126" t="s">
        <v>89</v>
      </c>
      <c r="K6126" s="151">
        <v>1</v>
      </c>
      <c r="L6126" s="7">
        <v>88988160</v>
      </c>
      <c r="M6126" t="s">
        <v>458</v>
      </c>
    </row>
    <row r="6127" spans="1:13" x14ac:dyDescent="0.25">
      <c r="A6127" t="s">
        <v>748</v>
      </c>
      <c r="B6127" t="s">
        <v>486</v>
      </c>
      <c r="C6127" t="s">
        <v>262</v>
      </c>
      <c r="D6127" t="s">
        <v>203</v>
      </c>
      <c r="E6127" t="s">
        <v>269</v>
      </c>
      <c r="F6127" t="s">
        <v>88</v>
      </c>
      <c r="G6127" s="8" t="s">
        <v>368</v>
      </c>
      <c r="H6127" t="s">
        <v>89</v>
      </c>
      <c r="K6127" s="151">
        <v>10</v>
      </c>
      <c r="L6127" s="7">
        <v>134097058000</v>
      </c>
      <c r="M6127" t="s">
        <v>458</v>
      </c>
    </row>
    <row r="6128" spans="1:13" x14ac:dyDescent="0.25">
      <c r="A6128" t="s">
        <v>749</v>
      </c>
      <c r="B6128" t="s">
        <v>332</v>
      </c>
      <c r="C6128" t="s">
        <v>266</v>
      </c>
      <c r="D6128" t="s">
        <v>267</v>
      </c>
      <c r="E6128" t="s">
        <v>270</v>
      </c>
      <c r="F6128" t="s">
        <v>88</v>
      </c>
      <c r="G6128" s="8" t="s">
        <v>368</v>
      </c>
      <c r="H6128" t="s">
        <v>89</v>
      </c>
      <c r="K6128" s="150">
        <v>0</v>
      </c>
      <c r="L6128" s="7">
        <v>2421364394</v>
      </c>
      <c r="M6128" t="s">
        <v>458</v>
      </c>
    </row>
    <row r="6129" spans="1:13" x14ac:dyDescent="0.25">
      <c r="A6129" t="s">
        <v>750</v>
      </c>
      <c r="B6129" t="s">
        <v>332</v>
      </c>
      <c r="C6129" t="s">
        <v>266</v>
      </c>
      <c r="D6129" t="s">
        <v>590</v>
      </c>
      <c r="E6129" t="s">
        <v>270</v>
      </c>
      <c r="F6129" t="s">
        <v>88</v>
      </c>
      <c r="G6129" s="8" t="s">
        <v>368</v>
      </c>
      <c r="H6129" t="s">
        <v>89</v>
      </c>
      <c r="K6129" s="151">
        <v>0</v>
      </c>
      <c r="L6129" s="7">
        <v>1946905414</v>
      </c>
      <c r="M6129" t="s">
        <v>458</v>
      </c>
    </row>
    <row r="6130" spans="1:13" x14ac:dyDescent="0.25">
      <c r="A6130" t="s">
        <v>751</v>
      </c>
      <c r="B6130" t="s">
        <v>332</v>
      </c>
      <c r="C6130" t="s">
        <v>266</v>
      </c>
      <c r="D6130" t="s">
        <v>582</v>
      </c>
      <c r="E6130" t="s">
        <v>270</v>
      </c>
      <c r="F6130" t="s">
        <v>88</v>
      </c>
      <c r="G6130" s="8" t="s">
        <v>368</v>
      </c>
      <c r="H6130" t="s">
        <v>89</v>
      </c>
      <c r="K6130">
        <v>0</v>
      </c>
      <c r="L6130" s="7">
        <v>102527329</v>
      </c>
      <c r="M6130" t="s">
        <v>458</v>
      </c>
    </row>
    <row r="6131" spans="1:13" x14ac:dyDescent="0.25">
      <c r="A6131" t="s">
        <v>752</v>
      </c>
      <c r="B6131" t="s">
        <v>332</v>
      </c>
      <c r="C6131" t="s">
        <v>266</v>
      </c>
      <c r="D6131" t="s">
        <v>203</v>
      </c>
      <c r="E6131" t="s">
        <v>269</v>
      </c>
      <c r="F6131" t="s">
        <v>88</v>
      </c>
      <c r="G6131" s="8" t="s">
        <v>368</v>
      </c>
      <c r="H6131" t="s">
        <v>89</v>
      </c>
      <c r="K6131">
        <v>16.600000000000001</v>
      </c>
      <c r="L6131" s="7">
        <v>260926476812</v>
      </c>
      <c r="M6131" t="s">
        <v>458</v>
      </c>
    </row>
    <row r="6132" spans="1:13" x14ac:dyDescent="0.25">
      <c r="A6132" t="s">
        <v>753</v>
      </c>
      <c r="B6132" t="s">
        <v>487</v>
      </c>
      <c r="C6132" t="s">
        <v>207</v>
      </c>
      <c r="D6132" t="s">
        <v>208</v>
      </c>
      <c r="E6132" t="s">
        <v>270</v>
      </c>
      <c r="F6132" t="s">
        <v>88</v>
      </c>
      <c r="G6132" s="8" t="s">
        <v>368</v>
      </c>
      <c r="H6132" t="s">
        <v>89</v>
      </c>
      <c r="K6132">
        <v>0</v>
      </c>
      <c r="L6132" s="7">
        <v>2389556713</v>
      </c>
      <c r="M6132" t="s">
        <v>458</v>
      </c>
    </row>
    <row r="6133" spans="1:13" x14ac:dyDescent="0.25">
      <c r="A6133" t="s">
        <v>754</v>
      </c>
      <c r="B6133" t="s">
        <v>487</v>
      </c>
      <c r="C6133" t="s">
        <v>207</v>
      </c>
      <c r="D6133" t="s">
        <v>209</v>
      </c>
      <c r="E6133" t="s">
        <v>270</v>
      </c>
      <c r="F6133" t="s">
        <v>88</v>
      </c>
      <c r="G6133" s="8" t="s">
        <v>368</v>
      </c>
      <c r="H6133" t="s">
        <v>89</v>
      </c>
      <c r="K6133">
        <v>0</v>
      </c>
      <c r="L6133" s="7">
        <v>5701620841</v>
      </c>
      <c r="M6133" t="s">
        <v>458</v>
      </c>
    </row>
    <row r="6134" spans="1:13" x14ac:dyDescent="0.25">
      <c r="A6134" t="s">
        <v>755</v>
      </c>
      <c r="B6134" t="s">
        <v>487</v>
      </c>
      <c r="C6134" t="s">
        <v>207</v>
      </c>
      <c r="D6134" t="s">
        <v>210</v>
      </c>
      <c r="E6134" t="s">
        <v>270</v>
      </c>
      <c r="F6134" t="s">
        <v>88</v>
      </c>
      <c r="G6134" s="8" t="s">
        <v>368</v>
      </c>
      <c r="H6134" t="s">
        <v>89</v>
      </c>
      <c r="K6134">
        <v>0</v>
      </c>
      <c r="L6134" s="7">
        <v>326696832</v>
      </c>
      <c r="M6134" t="s">
        <v>458</v>
      </c>
    </row>
    <row r="6135" spans="1:13" x14ac:dyDescent="0.25">
      <c r="A6135" t="s">
        <v>756</v>
      </c>
      <c r="B6135" t="s">
        <v>487</v>
      </c>
      <c r="C6135" t="s">
        <v>207</v>
      </c>
      <c r="D6135" t="s">
        <v>211</v>
      </c>
      <c r="E6135" t="s">
        <v>269</v>
      </c>
      <c r="F6135" t="s">
        <v>88</v>
      </c>
      <c r="G6135" s="8" t="s">
        <v>368</v>
      </c>
      <c r="H6135" t="s">
        <v>89</v>
      </c>
      <c r="K6135">
        <v>19.8</v>
      </c>
      <c r="L6135" s="7">
        <v>370042694916</v>
      </c>
      <c r="M6135" t="s">
        <v>458</v>
      </c>
    </row>
    <row r="6136" spans="1:13" x14ac:dyDescent="0.25">
      <c r="A6136" t="s">
        <v>757</v>
      </c>
      <c r="B6136" t="s">
        <v>487</v>
      </c>
      <c r="C6136" t="s">
        <v>207</v>
      </c>
      <c r="D6136" t="s">
        <v>385</v>
      </c>
      <c r="E6136" t="s">
        <v>270</v>
      </c>
      <c r="F6136" t="s">
        <v>88</v>
      </c>
      <c r="G6136" s="8" t="s">
        <v>368</v>
      </c>
      <c r="H6136" t="s">
        <v>89</v>
      </c>
      <c r="K6136">
        <v>0</v>
      </c>
      <c r="L6136" s="7">
        <v>777116048</v>
      </c>
      <c r="M6136" t="s">
        <v>458</v>
      </c>
    </row>
    <row r="6137" spans="1:13" x14ac:dyDescent="0.25">
      <c r="A6137" t="s">
        <v>659</v>
      </c>
      <c r="B6137" t="s">
        <v>468</v>
      </c>
      <c r="C6137" t="s">
        <v>0</v>
      </c>
      <c r="D6137" t="s">
        <v>200</v>
      </c>
      <c r="E6137" t="s">
        <v>270</v>
      </c>
      <c r="F6137" t="s">
        <v>351</v>
      </c>
      <c r="G6137" s="8" t="s">
        <v>352</v>
      </c>
      <c r="H6137" t="s">
        <v>353</v>
      </c>
      <c r="I6137" s="7">
        <v>3589344826</v>
      </c>
      <c r="L6137" s="7">
        <v>50185283716</v>
      </c>
      <c r="M6137" t="s">
        <v>458</v>
      </c>
    </row>
    <row r="6138" spans="1:13" x14ac:dyDescent="0.25">
      <c r="A6138" t="s">
        <v>660</v>
      </c>
      <c r="B6138" t="s">
        <v>468</v>
      </c>
      <c r="C6138" t="s">
        <v>0</v>
      </c>
      <c r="D6138" t="s">
        <v>201</v>
      </c>
      <c r="E6138" t="s">
        <v>270</v>
      </c>
      <c r="F6138" t="s">
        <v>351</v>
      </c>
      <c r="G6138" s="8" t="s">
        <v>352</v>
      </c>
      <c r="H6138" t="s">
        <v>353</v>
      </c>
      <c r="I6138" s="7">
        <v>2287765252</v>
      </c>
      <c r="K6138" s="150"/>
      <c r="L6138" s="7">
        <v>89599596613</v>
      </c>
      <c r="M6138" t="s">
        <v>458</v>
      </c>
    </row>
    <row r="6139" spans="1:13" x14ac:dyDescent="0.25">
      <c r="A6139" t="s">
        <v>661</v>
      </c>
      <c r="B6139" t="s">
        <v>468</v>
      </c>
      <c r="C6139" t="s">
        <v>0</v>
      </c>
      <c r="D6139" t="s">
        <v>202</v>
      </c>
      <c r="E6139" t="s">
        <v>270</v>
      </c>
      <c r="F6139" t="s">
        <v>351</v>
      </c>
      <c r="G6139" s="8" t="s">
        <v>352</v>
      </c>
      <c r="H6139" t="s">
        <v>353</v>
      </c>
      <c r="I6139" s="7">
        <v>5702266764</v>
      </c>
      <c r="L6139" s="7">
        <v>44497385600</v>
      </c>
      <c r="M6139" t="s">
        <v>458</v>
      </c>
    </row>
    <row r="6140" spans="1:13" x14ac:dyDescent="0.25">
      <c r="A6140" t="s">
        <v>662</v>
      </c>
      <c r="B6140" t="s">
        <v>468</v>
      </c>
      <c r="C6140" t="s">
        <v>0</v>
      </c>
      <c r="D6140" t="s">
        <v>308</v>
      </c>
      <c r="E6140" t="s">
        <v>270</v>
      </c>
      <c r="F6140" t="s">
        <v>351</v>
      </c>
      <c r="G6140" s="8" t="s">
        <v>352</v>
      </c>
      <c r="H6140" t="s">
        <v>353</v>
      </c>
      <c r="I6140" s="7">
        <v>238383450</v>
      </c>
      <c r="L6140" s="7">
        <v>891110221</v>
      </c>
      <c r="M6140" t="s">
        <v>458</v>
      </c>
    </row>
    <row r="6141" spans="1:13" x14ac:dyDescent="0.25">
      <c r="A6141" t="s">
        <v>758</v>
      </c>
      <c r="B6141" t="s">
        <v>468</v>
      </c>
      <c r="C6141" t="s">
        <v>0</v>
      </c>
      <c r="D6141" t="s">
        <v>1</v>
      </c>
      <c r="E6141" t="s">
        <v>270</v>
      </c>
      <c r="F6141" t="s">
        <v>351</v>
      </c>
      <c r="G6141" s="8" t="s">
        <v>352</v>
      </c>
      <c r="H6141" t="s">
        <v>353</v>
      </c>
      <c r="I6141" s="7">
        <v>1287771254</v>
      </c>
      <c r="L6141" s="7">
        <v>33596222776</v>
      </c>
      <c r="M6141" t="s">
        <v>458</v>
      </c>
    </row>
    <row r="6142" spans="1:13" x14ac:dyDescent="0.25">
      <c r="A6142" t="s">
        <v>663</v>
      </c>
      <c r="B6142" t="s">
        <v>468</v>
      </c>
      <c r="C6142" t="s">
        <v>0</v>
      </c>
      <c r="D6142" t="s">
        <v>198</v>
      </c>
      <c r="E6142" t="s">
        <v>270</v>
      </c>
      <c r="F6142" t="s">
        <v>351</v>
      </c>
      <c r="G6142" s="8" t="s">
        <v>352</v>
      </c>
      <c r="H6142" t="s">
        <v>353</v>
      </c>
      <c r="I6142" s="7">
        <v>-3862299</v>
      </c>
      <c r="L6142" s="7">
        <v>1360016630</v>
      </c>
      <c r="M6142" t="s">
        <v>458</v>
      </c>
    </row>
    <row r="6143" spans="1:13" x14ac:dyDescent="0.25">
      <c r="A6143" t="s">
        <v>664</v>
      </c>
      <c r="B6143" t="s">
        <v>468</v>
      </c>
      <c r="C6143" t="s">
        <v>0</v>
      </c>
      <c r="D6143" t="s">
        <v>199</v>
      </c>
      <c r="E6143" t="s">
        <v>269</v>
      </c>
      <c r="F6143" t="s">
        <v>351</v>
      </c>
      <c r="G6143" s="8" t="s">
        <v>352</v>
      </c>
      <c r="H6143" t="s">
        <v>353</v>
      </c>
      <c r="I6143" s="7">
        <v>4983194566.5</v>
      </c>
      <c r="L6143" s="7">
        <v>195045422077</v>
      </c>
      <c r="M6143" t="s">
        <v>458</v>
      </c>
    </row>
    <row r="6144" spans="1:13" x14ac:dyDescent="0.25">
      <c r="A6144" t="s">
        <v>672</v>
      </c>
      <c r="B6144" t="s">
        <v>470</v>
      </c>
      <c r="C6144" t="s">
        <v>292</v>
      </c>
      <c r="D6144" t="s">
        <v>307</v>
      </c>
      <c r="E6144" t="s">
        <v>270</v>
      </c>
      <c r="F6144" t="s">
        <v>351</v>
      </c>
      <c r="G6144" s="8" t="s">
        <v>352</v>
      </c>
      <c r="H6144" t="s">
        <v>353</v>
      </c>
      <c r="I6144" s="7">
        <v>363228118.5</v>
      </c>
      <c r="K6144" s="150"/>
      <c r="L6144" s="7">
        <v>9764336905</v>
      </c>
      <c r="M6144" t="s">
        <v>458</v>
      </c>
    </row>
    <row r="6145" spans="1:13" x14ac:dyDescent="0.25">
      <c r="A6145" t="s">
        <v>673</v>
      </c>
      <c r="B6145" t="s">
        <v>470</v>
      </c>
      <c r="C6145" t="s">
        <v>292</v>
      </c>
      <c r="D6145" t="s">
        <v>206</v>
      </c>
      <c r="E6145" t="s">
        <v>270</v>
      </c>
      <c r="F6145" t="s">
        <v>351</v>
      </c>
      <c r="G6145" s="8" t="s">
        <v>352</v>
      </c>
      <c r="H6145" t="s">
        <v>353</v>
      </c>
      <c r="I6145" s="7">
        <v>278679912</v>
      </c>
      <c r="L6145" s="7">
        <v>5411649516</v>
      </c>
      <c r="M6145" t="s">
        <v>458</v>
      </c>
    </row>
    <row r="6146" spans="1:13" x14ac:dyDescent="0.25">
      <c r="A6146" t="s">
        <v>674</v>
      </c>
      <c r="B6146" t="s">
        <v>470</v>
      </c>
      <c r="C6146" t="s">
        <v>292</v>
      </c>
      <c r="D6146" t="s">
        <v>203</v>
      </c>
      <c r="E6146" t="s">
        <v>269</v>
      </c>
      <c r="F6146" t="s">
        <v>351</v>
      </c>
      <c r="G6146" s="8" t="s">
        <v>352</v>
      </c>
      <c r="H6146" t="s">
        <v>353</v>
      </c>
      <c r="I6146" s="7">
        <v>11429695927.5</v>
      </c>
      <c r="L6146" s="7">
        <v>599483569520</v>
      </c>
      <c r="M6146" t="s">
        <v>458</v>
      </c>
    </row>
    <row r="6147" spans="1:13" x14ac:dyDescent="0.25">
      <c r="A6147" t="s">
        <v>675</v>
      </c>
      <c r="B6147" t="s">
        <v>470</v>
      </c>
      <c r="C6147" t="s">
        <v>292</v>
      </c>
      <c r="D6147" t="s">
        <v>306</v>
      </c>
      <c r="E6147" t="s">
        <v>270</v>
      </c>
      <c r="F6147" t="s">
        <v>351</v>
      </c>
      <c r="G6147" s="8" t="s">
        <v>352</v>
      </c>
      <c r="H6147" t="s">
        <v>353</v>
      </c>
      <c r="I6147" s="7">
        <v>166015839</v>
      </c>
      <c r="L6147" s="7">
        <v>9122399685</v>
      </c>
      <c r="M6147" t="s">
        <v>458</v>
      </c>
    </row>
    <row r="6148" spans="1:13" x14ac:dyDescent="0.25">
      <c r="A6148" t="s">
        <v>676</v>
      </c>
      <c r="B6148" t="s">
        <v>331</v>
      </c>
      <c r="C6148" t="s">
        <v>215</v>
      </c>
      <c r="D6148" t="s">
        <v>251</v>
      </c>
      <c r="E6148" t="s">
        <v>269</v>
      </c>
      <c r="F6148" t="s">
        <v>351</v>
      </c>
      <c r="G6148" s="8" t="s">
        <v>352</v>
      </c>
      <c r="H6148" t="s">
        <v>353</v>
      </c>
      <c r="I6148" s="7">
        <v>10476983518.5</v>
      </c>
      <c r="L6148" s="7">
        <v>310261377494</v>
      </c>
      <c r="M6148" t="s">
        <v>458</v>
      </c>
    </row>
    <row r="6149" spans="1:13" x14ac:dyDescent="0.25">
      <c r="A6149" t="s">
        <v>677</v>
      </c>
      <c r="B6149" t="s">
        <v>331</v>
      </c>
      <c r="C6149" t="s">
        <v>215</v>
      </c>
      <c r="D6149" t="s">
        <v>216</v>
      </c>
      <c r="E6149" t="s">
        <v>269</v>
      </c>
      <c r="F6149" s="8" t="s">
        <v>351</v>
      </c>
      <c r="G6149" s="8" t="s">
        <v>352</v>
      </c>
      <c r="H6149" t="s">
        <v>353</v>
      </c>
      <c r="I6149" s="7">
        <v>1616547477</v>
      </c>
      <c r="L6149" s="7">
        <v>15226914126</v>
      </c>
      <c r="M6149" t="s">
        <v>458</v>
      </c>
    </row>
    <row r="6150" spans="1:13" x14ac:dyDescent="0.25">
      <c r="A6150" t="s">
        <v>678</v>
      </c>
      <c r="B6150" t="s">
        <v>331</v>
      </c>
      <c r="C6150" t="s">
        <v>215</v>
      </c>
      <c r="D6150" t="s">
        <v>217</v>
      </c>
      <c r="E6150" t="s">
        <v>269</v>
      </c>
      <c r="F6150" s="8" t="s">
        <v>351</v>
      </c>
      <c r="G6150" s="8" t="s">
        <v>352</v>
      </c>
      <c r="H6150" t="s">
        <v>353</v>
      </c>
      <c r="I6150" s="7">
        <v>2922074891.5</v>
      </c>
      <c r="L6150" s="7">
        <v>67671087956</v>
      </c>
      <c r="M6150" t="s">
        <v>458</v>
      </c>
    </row>
    <row r="6151" spans="1:13" x14ac:dyDescent="0.25">
      <c r="A6151" t="s">
        <v>679</v>
      </c>
      <c r="B6151" t="s">
        <v>333</v>
      </c>
      <c r="C6151" t="s">
        <v>533</v>
      </c>
      <c r="D6151" t="s">
        <v>203</v>
      </c>
      <c r="E6151" t="s">
        <v>269</v>
      </c>
      <c r="F6151" s="8" t="s">
        <v>351</v>
      </c>
      <c r="G6151" s="8" t="s">
        <v>352</v>
      </c>
      <c r="H6151" t="s">
        <v>353</v>
      </c>
      <c r="I6151" s="7">
        <v>1363821000</v>
      </c>
      <c r="L6151" s="7">
        <v>60695593000</v>
      </c>
      <c r="M6151" t="s">
        <v>458</v>
      </c>
    </row>
    <row r="6152" spans="1:13" x14ac:dyDescent="0.25">
      <c r="A6152" t="s">
        <v>680</v>
      </c>
      <c r="B6152" t="s">
        <v>471</v>
      </c>
      <c r="C6152" t="s">
        <v>219</v>
      </c>
      <c r="D6152" t="s">
        <v>203</v>
      </c>
      <c r="E6152" t="s">
        <v>269</v>
      </c>
      <c r="F6152" s="8" t="s">
        <v>351</v>
      </c>
      <c r="G6152" s="8" t="s">
        <v>352</v>
      </c>
      <c r="H6152" t="s">
        <v>353</v>
      </c>
      <c r="I6152" s="7">
        <v>8110268960.5</v>
      </c>
      <c r="L6152" s="7">
        <v>278736778404</v>
      </c>
      <c r="M6152" t="s">
        <v>458</v>
      </c>
    </row>
    <row r="6153" spans="1:13" x14ac:dyDescent="0.25">
      <c r="A6153" t="s">
        <v>681</v>
      </c>
      <c r="B6153" t="s">
        <v>471</v>
      </c>
      <c r="C6153" t="s">
        <v>219</v>
      </c>
      <c r="D6153" t="s">
        <v>457</v>
      </c>
      <c r="E6153" t="s">
        <v>270</v>
      </c>
      <c r="F6153" s="8" t="s">
        <v>351</v>
      </c>
      <c r="G6153" s="8" t="s">
        <v>352</v>
      </c>
      <c r="H6153" t="s">
        <v>353</v>
      </c>
      <c r="I6153" s="7">
        <v>30833198</v>
      </c>
      <c r="L6153" s="7">
        <v>150706287</v>
      </c>
      <c r="M6153" t="s">
        <v>458</v>
      </c>
    </row>
    <row r="6154" spans="1:13" x14ac:dyDescent="0.25">
      <c r="A6154" t="s">
        <v>682</v>
      </c>
      <c r="B6154" t="s">
        <v>471</v>
      </c>
      <c r="C6154" t="s">
        <v>219</v>
      </c>
      <c r="D6154" t="s">
        <v>381</v>
      </c>
      <c r="E6154" t="s">
        <v>270</v>
      </c>
      <c r="F6154" s="8" t="s">
        <v>351</v>
      </c>
      <c r="G6154" s="8" t="s">
        <v>352</v>
      </c>
      <c r="H6154" t="s">
        <v>353</v>
      </c>
      <c r="I6154" s="7">
        <v>83024481</v>
      </c>
      <c r="L6154" s="7">
        <v>1331924172</v>
      </c>
      <c r="M6154" t="s">
        <v>458</v>
      </c>
    </row>
    <row r="6155" spans="1:13" x14ac:dyDescent="0.25">
      <c r="A6155" t="s">
        <v>683</v>
      </c>
      <c r="B6155" t="s">
        <v>472</v>
      </c>
      <c r="C6155" t="s">
        <v>220</v>
      </c>
      <c r="D6155" t="s">
        <v>221</v>
      </c>
      <c r="E6155" t="s">
        <v>270</v>
      </c>
      <c r="F6155" s="8" t="s">
        <v>351</v>
      </c>
      <c r="G6155" s="8" t="s">
        <v>352</v>
      </c>
      <c r="H6155" t="s">
        <v>353</v>
      </c>
      <c r="I6155" s="7">
        <v>5479567000</v>
      </c>
      <c r="L6155" s="7">
        <v>210379447000</v>
      </c>
      <c r="M6155" t="s">
        <v>458</v>
      </c>
    </row>
    <row r="6156" spans="1:13" x14ac:dyDescent="0.25">
      <c r="A6156" t="s">
        <v>684</v>
      </c>
      <c r="B6156" t="s">
        <v>472</v>
      </c>
      <c r="C6156" t="s">
        <v>220</v>
      </c>
      <c r="D6156" t="s">
        <v>222</v>
      </c>
      <c r="E6156" t="s">
        <v>270</v>
      </c>
      <c r="F6156" t="s">
        <v>351</v>
      </c>
      <c r="G6156" s="8" t="s">
        <v>352</v>
      </c>
      <c r="H6156" t="s">
        <v>353</v>
      </c>
      <c r="I6156" s="7">
        <v>1983291000</v>
      </c>
      <c r="L6156" s="7">
        <v>35195197000</v>
      </c>
      <c r="M6156" t="s">
        <v>458</v>
      </c>
    </row>
    <row r="6157" spans="1:13" x14ac:dyDescent="0.25">
      <c r="A6157" t="s">
        <v>685</v>
      </c>
      <c r="B6157" t="s">
        <v>472</v>
      </c>
      <c r="C6157" t="s">
        <v>220</v>
      </c>
      <c r="D6157" t="s">
        <v>223</v>
      </c>
      <c r="E6157" t="s">
        <v>270</v>
      </c>
      <c r="F6157" t="s">
        <v>351</v>
      </c>
      <c r="G6157" s="8" t="s">
        <v>352</v>
      </c>
      <c r="H6157" t="s">
        <v>353</v>
      </c>
      <c r="I6157" s="7">
        <v>1970255000</v>
      </c>
      <c r="L6157" s="7">
        <v>54187851000</v>
      </c>
      <c r="M6157" t="s">
        <v>458</v>
      </c>
    </row>
    <row r="6158" spans="1:13" x14ac:dyDescent="0.25">
      <c r="A6158" t="s">
        <v>686</v>
      </c>
      <c r="B6158" t="s">
        <v>472</v>
      </c>
      <c r="C6158" t="s">
        <v>220</v>
      </c>
      <c r="D6158" t="s">
        <v>224</v>
      </c>
      <c r="E6158" t="s">
        <v>270</v>
      </c>
      <c r="F6158" t="s">
        <v>351</v>
      </c>
      <c r="G6158" s="8" t="s">
        <v>352</v>
      </c>
      <c r="H6158" t="s">
        <v>353</v>
      </c>
      <c r="I6158" s="7">
        <v>466159500</v>
      </c>
      <c r="L6158" s="7">
        <v>3835522000</v>
      </c>
      <c r="M6158" t="s">
        <v>458</v>
      </c>
    </row>
    <row r="6159" spans="1:13" x14ac:dyDescent="0.25">
      <c r="A6159" t="s">
        <v>687</v>
      </c>
      <c r="B6159" t="s">
        <v>472</v>
      </c>
      <c r="C6159" t="s">
        <v>220</v>
      </c>
      <c r="D6159" t="s">
        <v>305</v>
      </c>
      <c r="E6159" t="s">
        <v>270</v>
      </c>
      <c r="F6159" t="s">
        <v>351</v>
      </c>
      <c r="G6159" s="8" t="s">
        <v>352</v>
      </c>
      <c r="H6159" t="s">
        <v>353</v>
      </c>
      <c r="I6159" s="7">
        <v>0</v>
      </c>
      <c r="L6159" s="7">
        <v>0</v>
      </c>
      <c r="M6159" t="s">
        <v>458</v>
      </c>
    </row>
    <row r="6160" spans="1:13" x14ac:dyDescent="0.25">
      <c r="A6160" t="s">
        <v>688</v>
      </c>
      <c r="B6160" t="s">
        <v>472</v>
      </c>
      <c r="C6160" t="s">
        <v>220</v>
      </c>
      <c r="D6160" t="s">
        <v>203</v>
      </c>
      <c r="E6160" t="s">
        <v>269</v>
      </c>
      <c r="F6160" t="s">
        <v>351</v>
      </c>
      <c r="G6160" s="8" t="s">
        <v>352</v>
      </c>
      <c r="H6160" t="s">
        <v>353</v>
      </c>
      <c r="I6160" s="7">
        <v>5646067500</v>
      </c>
      <c r="L6160" s="7">
        <v>150910896000</v>
      </c>
      <c r="M6160" t="s">
        <v>458</v>
      </c>
    </row>
    <row r="6161" spans="1:13" x14ac:dyDescent="0.25">
      <c r="A6161" t="s">
        <v>689</v>
      </c>
      <c r="B6161" t="s">
        <v>473</v>
      </c>
      <c r="C6161" t="s">
        <v>225</v>
      </c>
      <c r="D6161" t="s">
        <v>366</v>
      </c>
      <c r="E6161" t="s">
        <v>270</v>
      </c>
      <c r="F6161" t="s">
        <v>351</v>
      </c>
      <c r="G6161" s="8" t="s">
        <v>352</v>
      </c>
      <c r="H6161" t="s">
        <v>353</v>
      </c>
      <c r="I6161" s="7">
        <v>77905967</v>
      </c>
      <c r="L6161" s="7">
        <v>3439632410</v>
      </c>
      <c r="M6161" t="s">
        <v>458</v>
      </c>
    </row>
    <row r="6162" spans="1:13" x14ac:dyDescent="0.25">
      <c r="A6162" t="s">
        <v>690</v>
      </c>
      <c r="B6162" t="s">
        <v>473</v>
      </c>
      <c r="C6162" t="s">
        <v>225</v>
      </c>
      <c r="D6162" t="s">
        <v>367</v>
      </c>
      <c r="E6162" t="s">
        <v>270</v>
      </c>
      <c r="F6162" t="s">
        <v>351</v>
      </c>
      <c r="G6162" s="8" t="s">
        <v>352</v>
      </c>
      <c r="H6162" t="s">
        <v>353</v>
      </c>
      <c r="I6162" s="7">
        <v>117359012.5</v>
      </c>
      <c r="L6162" s="7">
        <v>3601903742</v>
      </c>
      <c r="M6162" t="s">
        <v>458</v>
      </c>
    </row>
    <row r="6163" spans="1:13" x14ac:dyDescent="0.25">
      <c r="A6163" t="s">
        <v>691</v>
      </c>
      <c r="B6163" t="s">
        <v>473</v>
      </c>
      <c r="C6163" t="s">
        <v>225</v>
      </c>
      <c r="D6163" t="s">
        <v>373</v>
      </c>
      <c r="E6163" t="s">
        <v>270</v>
      </c>
      <c r="F6163" t="s">
        <v>351</v>
      </c>
      <c r="G6163" s="8" t="s">
        <v>352</v>
      </c>
      <c r="H6163" t="s">
        <v>353</v>
      </c>
      <c r="I6163" s="7">
        <v>164971872</v>
      </c>
      <c r="L6163" s="7">
        <v>2032897322</v>
      </c>
      <c r="M6163" t="s">
        <v>458</v>
      </c>
    </row>
    <row r="6164" spans="1:13" x14ac:dyDescent="0.25">
      <c r="A6164" t="s">
        <v>692</v>
      </c>
      <c r="B6164" t="s">
        <v>473</v>
      </c>
      <c r="C6164" t="s">
        <v>225</v>
      </c>
      <c r="D6164" t="s">
        <v>203</v>
      </c>
      <c r="E6164" t="s">
        <v>269</v>
      </c>
      <c r="F6164" t="s">
        <v>351</v>
      </c>
      <c r="G6164" s="8" t="s">
        <v>352</v>
      </c>
      <c r="H6164" t="s">
        <v>353</v>
      </c>
      <c r="I6164" s="7">
        <v>23502887424.5</v>
      </c>
      <c r="L6164" s="7">
        <v>983182712065</v>
      </c>
      <c r="M6164" t="s">
        <v>458</v>
      </c>
    </row>
    <row r="6165" spans="1:13" x14ac:dyDescent="0.25">
      <c r="A6165" t="s">
        <v>703</v>
      </c>
      <c r="B6165" t="s">
        <v>475</v>
      </c>
      <c r="C6165" t="s">
        <v>236</v>
      </c>
      <c r="D6165" t="s">
        <v>628</v>
      </c>
      <c r="E6165" t="s">
        <v>270</v>
      </c>
      <c r="F6165" t="s">
        <v>351</v>
      </c>
      <c r="G6165" s="8" t="s">
        <v>352</v>
      </c>
      <c r="H6165" t="s">
        <v>353</v>
      </c>
      <c r="I6165" s="7">
        <v>958930664.5</v>
      </c>
      <c r="L6165" s="7">
        <v>33391986272</v>
      </c>
      <c r="M6165" t="s">
        <v>458</v>
      </c>
    </row>
    <row r="6166" spans="1:13" x14ac:dyDescent="0.25">
      <c r="A6166" t="s">
        <v>704</v>
      </c>
      <c r="B6166" t="s">
        <v>475</v>
      </c>
      <c r="C6166" t="s">
        <v>236</v>
      </c>
      <c r="D6166" t="s">
        <v>629</v>
      </c>
      <c r="E6166" t="s">
        <v>270</v>
      </c>
      <c r="F6166" t="s">
        <v>351</v>
      </c>
      <c r="G6166" s="8" t="s">
        <v>352</v>
      </c>
      <c r="H6166" t="s">
        <v>353</v>
      </c>
      <c r="I6166" s="7">
        <v>830173722</v>
      </c>
      <c r="L6166" s="7">
        <v>28433897982</v>
      </c>
      <c r="M6166" t="s">
        <v>458</v>
      </c>
    </row>
    <row r="6167" spans="1:13" x14ac:dyDescent="0.25">
      <c r="A6167" t="s">
        <v>705</v>
      </c>
      <c r="B6167" t="s">
        <v>475</v>
      </c>
      <c r="C6167" t="s">
        <v>236</v>
      </c>
      <c r="D6167" t="s">
        <v>630</v>
      </c>
      <c r="E6167" t="s">
        <v>270</v>
      </c>
      <c r="F6167" t="s">
        <v>351</v>
      </c>
      <c r="G6167" s="8" t="s">
        <v>352</v>
      </c>
      <c r="H6167" t="s">
        <v>353</v>
      </c>
      <c r="I6167" s="7">
        <v>3391803221</v>
      </c>
      <c r="L6167" s="7">
        <v>41655996484</v>
      </c>
      <c r="M6167" t="s">
        <v>458</v>
      </c>
    </row>
    <row r="6168" spans="1:13" x14ac:dyDescent="0.25">
      <c r="A6168" t="s">
        <v>706</v>
      </c>
      <c r="B6168" t="s">
        <v>475</v>
      </c>
      <c r="C6168" t="s">
        <v>236</v>
      </c>
      <c r="D6168" t="s">
        <v>631</v>
      </c>
      <c r="E6168" t="s">
        <v>270</v>
      </c>
      <c r="F6168" t="s">
        <v>351</v>
      </c>
      <c r="G6168" s="8" t="s">
        <v>352</v>
      </c>
      <c r="H6168" t="s">
        <v>353</v>
      </c>
      <c r="I6168" s="7">
        <v>941279387</v>
      </c>
      <c r="L6168" s="7">
        <v>17683096128</v>
      </c>
      <c r="M6168" t="s">
        <v>458</v>
      </c>
    </row>
    <row r="6169" spans="1:13" x14ac:dyDescent="0.25">
      <c r="A6169" t="s">
        <v>707</v>
      </c>
      <c r="B6169" t="s">
        <v>475</v>
      </c>
      <c r="C6169" t="s">
        <v>236</v>
      </c>
      <c r="D6169" t="s">
        <v>632</v>
      </c>
      <c r="E6169" t="s">
        <v>269</v>
      </c>
      <c r="F6169" t="s">
        <v>351</v>
      </c>
      <c r="G6169" s="8" t="s">
        <v>352</v>
      </c>
      <c r="H6169" t="s">
        <v>353</v>
      </c>
      <c r="I6169" s="7">
        <v>1945873142.5</v>
      </c>
      <c r="L6169" s="7">
        <v>38791266538</v>
      </c>
      <c r="M6169" t="s">
        <v>458</v>
      </c>
    </row>
    <row r="6170" spans="1:13" x14ac:dyDescent="0.25">
      <c r="A6170" t="s">
        <v>718</v>
      </c>
      <c r="B6170" t="s">
        <v>246</v>
      </c>
      <c r="C6170" t="s">
        <v>246</v>
      </c>
      <c r="D6170" t="s">
        <v>203</v>
      </c>
      <c r="E6170" t="s">
        <v>269</v>
      </c>
      <c r="F6170" t="s">
        <v>351</v>
      </c>
      <c r="G6170" s="8" t="s">
        <v>352</v>
      </c>
      <c r="H6170" t="s">
        <v>353</v>
      </c>
      <c r="I6170" s="7">
        <v>523741062</v>
      </c>
      <c r="L6170" s="7">
        <v>42773601120</v>
      </c>
      <c r="M6170" t="s">
        <v>458</v>
      </c>
    </row>
    <row r="6171" spans="1:13" x14ac:dyDescent="0.25">
      <c r="A6171" t="s">
        <v>719</v>
      </c>
      <c r="B6171" t="s">
        <v>478</v>
      </c>
      <c r="C6171" t="s">
        <v>244</v>
      </c>
      <c r="D6171" t="s">
        <v>245</v>
      </c>
      <c r="E6171" t="s">
        <v>269</v>
      </c>
      <c r="F6171" t="s">
        <v>351</v>
      </c>
      <c r="G6171" s="8" t="s">
        <v>352</v>
      </c>
      <c r="H6171" t="s">
        <v>353</v>
      </c>
      <c r="I6171" s="7">
        <v>1030999000</v>
      </c>
      <c r="L6171" s="7">
        <v>69558139000</v>
      </c>
      <c r="M6171" t="s">
        <v>458</v>
      </c>
    </row>
    <row r="6172" spans="1:13" x14ac:dyDescent="0.25">
      <c r="A6172" t="s">
        <v>720</v>
      </c>
      <c r="B6172" t="s">
        <v>478</v>
      </c>
      <c r="C6172" t="s">
        <v>244</v>
      </c>
      <c r="D6172" t="s">
        <v>460</v>
      </c>
      <c r="E6172" t="s">
        <v>269</v>
      </c>
      <c r="F6172" t="s">
        <v>351</v>
      </c>
      <c r="G6172" s="8" t="s">
        <v>352</v>
      </c>
      <c r="H6172" t="s">
        <v>353</v>
      </c>
      <c r="I6172" s="7">
        <v>52231000</v>
      </c>
      <c r="K6172" s="150"/>
      <c r="L6172" s="7">
        <v>40918920000</v>
      </c>
      <c r="M6172" t="s">
        <v>458</v>
      </c>
    </row>
    <row r="6173" spans="1:13" x14ac:dyDescent="0.25">
      <c r="A6173" t="s">
        <v>721</v>
      </c>
      <c r="B6173" t="s">
        <v>479</v>
      </c>
      <c r="C6173" t="s">
        <v>247</v>
      </c>
      <c r="D6173" t="s">
        <v>203</v>
      </c>
      <c r="E6173" t="s">
        <v>269</v>
      </c>
      <c r="F6173" t="s">
        <v>351</v>
      </c>
      <c r="G6173" s="8" t="s">
        <v>352</v>
      </c>
      <c r="H6173" t="s">
        <v>353</v>
      </c>
      <c r="I6173" s="7">
        <v>641275500</v>
      </c>
      <c r="L6173" s="7">
        <v>20401799000</v>
      </c>
      <c r="M6173" t="s">
        <v>458</v>
      </c>
    </row>
    <row r="6174" spans="1:13" x14ac:dyDescent="0.25">
      <c r="A6174" t="s">
        <v>722</v>
      </c>
      <c r="B6174" t="s">
        <v>480</v>
      </c>
      <c r="C6174" t="s">
        <v>268</v>
      </c>
      <c r="D6174" t="s">
        <v>203</v>
      </c>
      <c r="E6174" t="s">
        <v>269</v>
      </c>
      <c r="F6174" t="s">
        <v>351</v>
      </c>
      <c r="G6174" s="8" t="s">
        <v>352</v>
      </c>
      <c r="H6174" t="s">
        <v>353</v>
      </c>
      <c r="I6174" s="7">
        <v>276257910</v>
      </c>
      <c r="L6174" s="7">
        <v>14029578005</v>
      </c>
      <c r="M6174" t="s">
        <v>458</v>
      </c>
    </row>
    <row r="6175" spans="1:13" x14ac:dyDescent="0.25">
      <c r="A6175" t="s">
        <v>723</v>
      </c>
      <c r="B6175" t="s">
        <v>481</v>
      </c>
      <c r="C6175" t="s">
        <v>248</v>
      </c>
      <c r="D6175" t="s">
        <v>203</v>
      </c>
      <c r="E6175" t="s">
        <v>269</v>
      </c>
      <c r="F6175" t="s">
        <v>351</v>
      </c>
      <c r="G6175" s="8" t="s">
        <v>352</v>
      </c>
      <c r="H6175" t="s">
        <v>353</v>
      </c>
      <c r="I6175" s="7">
        <v>5746000</v>
      </c>
      <c r="L6175" s="7">
        <v>24360197000</v>
      </c>
      <c r="M6175" t="s">
        <v>458</v>
      </c>
    </row>
    <row r="6176" spans="1:13" x14ac:dyDescent="0.25">
      <c r="A6176" t="s">
        <v>724</v>
      </c>
      <c r="B6176" t="s">
        <v>482</v>
      </c>
      <c r="C6176" t="s">
        <v>249</v>
      </c>
      <c r="D6176" t="s">
        <v>203</v>
      </c>
      <c r="E6176" t="s">
        <v>269</v>
      </c>
      <c r="F6176" t="s">
        <v>351</v>
      </c>
      <c r="G6176" s="8" t="s">
        <v>352</v>
      </c>
      <c r="H6176" t="s">
        <v>353</v>
      </c>
      <c r="I6176" s="7">
        <v>1535854851.5</v>
      </c>
      <c r="L6176" s="7">
        <v>91622025169</v>
      </c>
      <c r="M6176" t="s">
        <v>458</v>
      </c>
    </row>
    <row r="6177" spans="1:13" x14ac:dyDescent="0.25">
      <c r="A6177" t="s">
        <v>725</v>
      </c>
      <c r="B6177" t="s">
        <v>330</v>
      </c>
      <c r="C6177" t="s">
        <v>250</v>
      </c>
      <c r="D6177" t="s">
        <v>252</v>
      </c>
      <c r="E6177" t="s">
        <v>270</v>
      </c>
      <c r="F6177" t="s">
        <v>351</v>
      </c>
      <c r="G6177" s="8" t="s">
        <v>352</v>
      </c>
      <c r="H6177" t="s">
        <v>353</v>
      </c>
      <c r="I6177" s="7">
        <v>-10895495.5</v>
      </c>
      <c r="L6177" s="7">
        <v>10772268571</v>
      </c>
      <c r="M6177" t="s">
        <v>458</v>
      </c>
    </row>
    <row r="6178" spans="1:13" x14ac:dyDescent="0.25">
      <c r="A6178" t="s">
        <v>726</v>
      </c>
      <c r="B6178" t="s">
        <v>330</v>
      </c>
      <c r="C6178" t="s">
        <v>250</v>
      </c>
      <c r="D6178" t="s">
        <v>253</v>
      </c>
      <c r="E6178" t="s">
        <v>270</v>
      </c>
      <c r="F6178" t="s">
        <v>351</v>
      </c>
      <c r="G6178" s="8" t="s">
        <v>352</v>
      </c>
      <c r="H6178" t="s">
        <v>353</v>
      </c>
      <c r="I6178" s="7">
        <v>84364909</v>
      </c>
      <c r="L6178" s="7">
        <v>3480752374</v>
      </c>
      <c r="M6178" t="s">
        <v>458</v>
      </c>
    </row>
    <row r="6179" spans="1:13" x14ac:dyDescent="0.25">
      <c r="A6179" t="s">
        <v>727</v>
      </c>
      <c r="B6179" t="s">
        <v>330</v>
      </c>
      <c r="C6179" t="s">
        <v>250</v>
      </c>
      <c r="D6179" t="s">
        <v>254</v>
      </c>
      <c r="E6179" t="s">
        <v>270</v>
      </c>
      <c r="F6179" t="s">
        <v>351</v>
      </c>
      <c r="G6179" s="8" t="s">
        <v>352</v>
      </c>
      <c r="H6179" t="s">
        <v>353</v>
      </c>
      <c r="I6179" s="7">
        <v>627854402.5</v>
      </c>
      <c r="L6179" s="7">
        <v>13604302435</v>
      </c>
      <c r="M6179" t="s">
        <v>458</v>
      </c>
    </row>
    <row r="6180" spans="1:13" x14ac:dyDescent="0.25">
      <c r="A6180" t="s">
        <v>728</v>
      </c>
      <c r="B6180" t="s">
        <v>330</v>
      </c>
      <c r="C6180" t="s">
        <v>250</v>
      </c>
      <c r="D6180" t="s">
        <v>633</v>
      </c>
      <c r="E6180" t="s">
        <v>269</v>
      </c>
      <c r="F6180" t="s">
        <v>351</v>
      </c>
      <c r="G6180" s="8" t="s">
        <v>352</v>
      </c>
      <c r="H6180" t="s">
        <v>353</v>
      </c>
      <c r="I6180" s="7">
        <v>24396239006</v>
      </c>
      <c r="L6180" s="7">
        <v>1140113184125</v>
      </c>
      <c r="M6180" t="s">
        <v>458</v>
      </c>
    </row>
    <row r="6181" spans="1:13" x14ac:dyDescent="0.25">
      <c r="A6181" t="s">
        <v>729</v>
      </c>
      <c r="B6181" t="s">
        <v>330</v>
      </c>
      <c r="C6181" t="s">
        <v>250</v>
      </c>
      <c r="D6181" t="s">
        <v>634</v>
      </c>
      <c r="E6181" t="s">
        <v>269</v>
      </c>
      <c r="F6181" t="s">
        <v>351</v>
      </c>
      <c r="G6181" s="8" t="s">
        <v>352</v>
      </c>
      <c r="H6181" t="s">
        <v>353</v>
      </c>
      <c r="I6181" s="7">
        <v>21041692396.5</v>
      </c>
      <c r="L6181" s="7">
        <v>237174933919</v>
      </c>
      <c r="M6181" t="s">
        <v>458</v>
      </c>
    </row>
    <row r="6182" spans="1:13" x14ac:dyDescent="0.25">
      <c r="A6182" t="s">
        <v>730</v>
      </c>
      <c r="B6182" t="s">
        <v>330</v>
      </c>
      <c r="C6182" t="s">
        <v>250</v>
      </c>
      <c r="D6182" t="s">
        <v>599</v>
      </c>
      <c r="E6182" t="s">
        <v>270</v>
      </c>
      <c r="F6182" t="s">
        <v>351</v>
      </c>
      <c r="G6182" s="8" t="s">
        <v>352</v>
      </c>
      <c r="H6182" t="s">
        <v>353</v>
      </c>
      <c r="I6182" s="7">
        <v>24239288.5</v>
      </c>
      <c r="L6182" s="7">
        <v>49186447</v>
      </c>
      <c r="M6182" t="s">
        <v>458</v>
      </c>
    </row>
    <row r="6183" spans="1:13" x14ac:dyDescent="0.25">
      <c r="A6183" t="s">
        <v>731</v>
      </c>
      <c r="B6183" t="s">
        <v>483</v>
      </c>
      <c r="C6183" t="s">
        <v>255</v>
      </c>
      <c r="D6183" t="s">
        <v>205</v>
      </c>
      <c r="E6183" t="s">
        <v>270</v>
      </c>
      <c r="F6183" t="s">
        <v>351</v>
      </c>
      <c r="G6183" s="8" t="s">
        <v>352</v>
      </c>
      <c r="H6183" t="s">
        <v>353</v>
      </c>
      <c r="I6183" s="7">
        <v>143985564</v>
      </c>
      <c r="L6183" s="7">
        <v>6917962126</v>
      </c>
      <c r="M6183" t="s">
        <v>458</v>
      </c>
    </row>
    <row r="6184" spans="1:13" x14ac:dyDescent="0.25">
      <c r="A6184" t="s">
        <v>732</v>
      </c>
      <c r="B6184" t="s">
        <v>483</v>
      </c>
      <c r="C6184" t="s">
        <v>255</v>
      </c>
      <c r="D6184" t="s">
        <v>203</v>
      </c>
      <c r="E6184" t="s">
        <v>269</v>
      </c>
      <c r="F6184" t="s">
        <v>351</v>
      </c>
      <c r="G6184" s="8" t="s">
        <v>352</v>
      </c>
      <c r="H6184" t="s">
        <v>353</v>
      </c>
      <c r="I6184" s="7">
        <v>76197222.5</v>
      </c>
      <c r="L6184" s="7">
        <v>2428869723</v>
      </c>
      <c r="M6184" t="s">
        <v>458</v>
      </c>
    </row>
    <row r="6185" spans="1:13" x14ac:dyDescent="0.25">
      <c r="A6185" t="s">
        <v>733</v>
      </c>
      <c r="B6185" t="s">
        <v>636</v>
      </c>
      <c r="C6185" t="s">
        <v>635</v>
      </c>
      <c r="D6185" t="s">
        <v>304</v>
      </c>
      <c r="E6185" t="s">
        <v>270</v>
      </c>
      <c r="F6185" t="s">
        <v>351</v>
      </c>
      <c r="G6185" s="8" t="s">
        <v>352</v>
      </c>
      <c r="H6185" t="s">
        <v>353</v>
      </c>
      <c r="I6185" s="7">
        <v>560286681.5</v>
      </c>
      <c r="L6185" s="7">
        <v>4565783313</v>
      </c>
      <c r="M6185" t="s">
        <v>458</v>
      </c>
    </row>
    <row r="6186" spans="1:13" x14ac:dyDescent="0.25">
      <c r="A6186" t="s">
        <v>734</v>
      </c>
      <c r="B6186" t="s">
        <v>636</v>
      </c>
      <c r="C6186" t="s">
        <v>635</v>
      </c>
      <c r="D6186" t="s">
        <v>303</v>
      </c>
      <c r="E6186" t="s">
        <v>270</v>
      </c>
      <c r="F6186" t="s">
        <v>351</v>
      </c>
      <c r="G6186" s="8" t="s">
        <v>352</v>
      </c>
      <c r="H6186" t="s">
        <v>353</v>
      </c>
      <c r="I6186" s="7">
        <v>361858217</v>
      </c>
      <c r="L6186" s="7">
        <v>3476303006</v>
      </c>
      <c r="M6186" t="s">
        <v>458</v>
      </c>
    </row>
    <row r="6187" spans="1:13" x14ac:dyDescent="0.25">
      <c r="A6187" t="s">
        <v>735</v>
      </c>
      <c r="B6187" t="s">
        <v>636</v>
      </c>
      <c r="C6187" t="s">
        <v>635</v>
      </c>
      <c r="D6187" t="s">
        <v>302</v>
      </c>
      <c r="E6187" t="s">
        <v>270</v>
      </c>
      <c r="F6187" t="s">
        <v>351</v>
      </c>
      <c r="G6187" s="8" t="s">
        <v>352</v>
      </c>
      <c r="H6187" t="s">
        <v>353</v>
      </c>
      <c r="I6187" s="7">
        <v>224271134</v>
      </c>
      <c r="K6187" s="150"/>
      <c r="L6187" s="7">
        <v>2100767205</v>
      </c>
      <c r="M6187" t="s">
        <v>458</v>
      </c>
    </row>
    <row r="6188" spans="1:13" x14ac:dyDescent="0.25">
      <c r="A6188" t="s">
        <v>736</v>
      </c>
      <c r="B6188" t="s">
        <v>636</v>
      </c>
      <c r="C6188" t="s">
        <v>635</v>
      </c>
      <c r="D6188" t="s">
        <v>205</v>
      </c>
      <c r="E6188" t="s">
        <v>270</v>
      </c>
      <c r="F6188" t="s">
        <v>351</v>
      </c>
      <c r="G6188" s="8" t="s">
        <v>352</v>
      </c>
      <c r="H6188" t="s">
        <v>353</v>
      </c>
      <c r="I6188" s="7">
        <v>389444064</v>
      </c>
      <c r="L6188" s="7">
        <v>20886055390</v>
      </c>
      <c r="M6188" t="s">
        <v>458</v>
      </c>
    </row>
    <row r="6189" spans="1:13" x14ac:dyDescent="0.25">
      <c r="A6189" t="s">
        <v>737</v>
      </c>
      <c r="B6189" t="s">
        <v>636</v>
      </c>
      <c r="C6189" t="s">
        <v>635</v>
      </c>
      <c r="D6189" t="s">
        <v>203</v>
      </c>
      <c r="E6189" t="s">
        <v>269</v>
      </c>
      <c r="F6189" t="s">
        <v>351</v>
      </c>
      <c r="G6189" s="8" t="s">
        <v>352</v>
      </c>
      <c r="H6189" t="s">
        <v>353</v>
      </c>
      <c r="I6189" s="7">
        <v>22434355665.5</v>
      </c>
      <c r="L6189" s="7">
        <v>1256491994424</v>
      </c>
      <c r="M6189" t="s">
        <v>458</v>
      </c>
    </row>
    <row r="6190" spans="1:13" x14ac:dyDescent="0.25">
      <c r="A6190" t="s">
        <v>738</v>
      </c>
      <c r="B6190" t="s">
        <v>484</v>
      </c>
      <c r="C6190" t="s">
        <v>256</v>
      </c>
      <c r="D6190" t="s">
        <v>208</v>
      </c>
      <c r="E6190" t="s">
        <v>270</v>
      </c>
      <c r="F6190" t="s">
        <v>351</v>
      </c>
      <c r="G6190" s="8" t="s">
        <v>352</v>
      </c>
      <c r="H6190" t="s">
        <v>353</v>
      </c>
      <c r="I6190" s="7">
        <v>0</v>
      </c>
      <c r="L6190" s="7">
        <v>429346911</v>
      </c>
      <c r="M6190" t="s">
        <v>458</v>
      </c>
    </row>
    <row r="6191" spans="1:13" x14ac:dyDescent="0.25">
      <c r="A6191" t="s">
        <v>739</v>
      </c>
      <c r="B6191" t="s">
        <v>484</v>
      </c>
      <c r="C6191" t="s">
        <v>256</v>
      </c>
      <c r="D6191" t="s">
        <v>209</v>
      </c>
      <c r="E6191" t="s">
        <v>270</v>
      </c>
      <c r="F6191" t="s">
        <v>351</v>
      </c>
      <c r="G6191" s="8" t="s">
        <v>352</v>
      </c>
      <c r="H6191" t="s">
        <v>353</v>
      </c>
      <c r="I6191" s="7">
        <v>0</v>
      </c>
      <c r="L6191" s="7">
        <v>630379359</v>
      </c>
      <c r="M6191" t="s">
        <v>458</v>
      </c>
    </row>
    <row r="6192" spans="1:13" x14ac:dyDescent="0.25">
      <c r="A6192" t="s">
        <v>740</v>
      </c>
      <c r="B6192" t="s">
        <v>484</v>
      </c>
      <c r="C6192" t="s">
        <v>256</v>
      </c>
      <c r="D6192" t="s">
        <v>203</v>
      </c>
      <c r="E6192" t="s">
        <v>269</v>
      </c>
      <c r="F6192" t="s">
        <v>351</v>
      </c>
      <c r="G6192" s="8" t="s">
        <v>352</v>
      </c>
      <c r="H6192" t="s">
        <v>353</v>
      </c>
      <c r="I6192" s="7">
        <v>1225710500</v>
      </c>
      <c r="L6192" s="7">
        <v>88224453830</v>
      </c>
      <c r="M6192" t="s">
        <v>458</v>
      </c>
    </row>
    <row r="6193" spans="1:13" x14ac:dyDescent="0.25">
      <c r="A6193" t="s">
        <v>745</v>
      </c>
      <c r="B6193" t="s">
        <v>486</v>
      </c>
      <c r="C6193" t="s">
        <v>262</v>
      </c>
      <c r="D6193" t="s">
        <v>263</v>
      </c>
      <c r="E6193" t="s">
        <v>270</v>
      </c>
      <c r="F6193" t="s">
        <v>351</v>
      </c>
      <c r="G6193" s="8" t="s">
        <v>352</v>
      </c>
      <c r="H6193" t="s">
        <v>353</v>
      </c>
      <c r="I6193" s="7">
        <v>0</v>
      </c>
      <c r="L6193" s="7">
        <v>27282552000</v>
      </c>
      <c r="M6193" t="s">
        <v>458</v>
      </c>
    </row>
    <row r="6194" spans="1:13" x14ac:dyDescent="0.25">
      <c r="A6194" t="s">
        <v>746</v>
      </c>
      <c r="B6194" t="s">
        <v>486</v>
      </c>
      <c r="C6194" t="s">
        <v>262</v>
      </c>
      <c r="D6194" t="s">
        <v>264</v>
      </c>
      <c r="E6194" t="s">
        <v>270</v>
      </c>
      <c r="F6194" t="s">
        <v>351</v>
      </c>
      <c r="G6194" s="8" t="s">
        <v>352</v>
      </c>
      <c r="H6194" t="s">
        <v>353</v>
      </c>
      <c r="I6194" s="7">
        <v>0</v>
      </c>
      <c r="K6194" s="180"/>
      <c r="L6194" s="7">
        <v>5427913000</v>
      </c>
      <c r="M6194" t="s">
        <v>458</v>
      </c>
    </row>
    <row r="6195" spans="1:13" x14ac:dyDescent="0.25">
      <c r="A6195" t="s">
        <v>747</v>
      </c>
      <c r="B6195" t="s">
        <v>486</v>
      </c>
      <c r="C6195" t="s">
        <v>262</v>
      </c>
      <c r="D6195" t="s">
        <v>265</v>
      </c>
      <c r="E6195" t="s">
        <v>270</v>
      </c>
      <c r="F6195" t="s">
        <v>351</v>
      </c>
      <c r="G6195" s="8" t="s">
        <v>352</v>
      </c>
      <c r="H6195" t="s">
        <v>353</v>
      </c>
      <c r="I6195" s="7">
        <v>0</v>
      </c>
      <c r="L6195" s="7">
        <v>950652000</v>
      </c>
      <c r="M6195" t="s">
        <v>458</v>
      </c>
    </row>
    <row r="6196" spans="1:13" x14ac:dyDescent="0.25">
      <c r="A6196" t="s">
        <v>748</v>
      </c>
      <c r="B6196" t="s">
        <v>486</v>
      </c>
      <c r="C6196" t="s">
        <v>262</v>
      </c>
      <c r="D6196" t="s">
        <v>203</v>
      </c>
      <c r="E6196" t="s">
        <v>269</v>
      </c>
      <c r="F6196" t="s">
        <v>351</v>
      </c>
      <c r="G6196" s="8" t="s">
        <v>352</v>
      </c>
      <c r="H6196" t="s">
        <v>353</v>
      </c>
      <c r="I6196" s="7">
        <v>2626251000</v>
      </c>
      <c r="L6196" s="7">
        <v>134097058000</v>
      </c>
      <c r="M6196" t="s">
        <v>458</v>
      </c>
    </row>
    <row r="6197" spans="1:13" x14ac:dyDescent="0.25">
      <c r="A6197" t="s">
        <v>749</v>
      </c>
      <c r="B6197" t="s">
        <v>332</v>
      </c>
      <c r="C6197" t="s">
        <v>266</v>
      </c>
      <c r="D6197" t="s">
        <v>267</v>
      </c>
      <c r="E6197" t="s">
        <v>270</v>
      </c>
      <c r="F6197" t="s">
        <v>351</v>
      </c>
      <c r="G6197" s="8" t="s">
        <v>352</v>
      </c>
      <c r="H6197" t="s">
        <v>353</v>
      </c>
      <c r="I6197" s="7">
        <v>0</v>
      </c>
      <c r="K6197" s="150"/>
      <c r="L6197" s="7">
        <v>2421364394</v>
      </c>
      <c r="M6197" t="s">
        <v>458</v>
      </c>
    </row>
    <row r="6198" spans="1:13" x14ac:dyDescent="0.25">
      <c r="A6198" t="s">
        <v>750</v>
      </c>
      <c r="B6198" t="s">
        <v>332</v>
      </c>
      <c r="C6198" t="s">
        <v>266</v>
      </c>
      <c r="D6198" t="s">
        <v>590</v>
      </c>
      <c r="E6198" t="s">
        <v>270</v>
      </c>
      <c r="F6198" t="s">
        <v>351</v>
      </c>
      <c r="G6198" s="8" t="s">
        <v>352</v>
      </c>
      <c r="H6198" t="s">
        <v>353</v>
      </c>
      <c r="I6198" s="7">
        <v>0</v>
      </c>
      <c r="L6198" s="7">
        <v>1946905414</v>
      </c>
      <c r="M6198" t="s">
        <v>458</v>
      </c>
    </row>
    <row r="6199" spans="1:13" x14ac:dyDescent="0.25">
      <c r="A6199" t="s">
        <v>751</v>
      </c>
      <c r="B6199" t="s">
        <v>332</v>
      </c>
      <c r="C6199" t="s">
        <v>266</v>
      </c>
      <c r="D6199" t="s">
        <v>582</v>
      </c>
      <c r="E6199" t="s">
        <v>270</v>
      </c>
      <c r="F6199" t="s">
        <v>351</v>
      </c>
      <c r="G6199" s="8" t="s">
        <v>352</v>
      </c>
      <c r="H6199" t="s">
        <v>353</v>
      </c>
      <c r="I6199" s="7">
        <v>0</v>
      </c>
      <c r="L6199" s="7">
        <v>102527329</v>
      </c>
      <c r="M6199" t="s">
        <v>458</v>
      </c>
    </row>
    <row r="6200" spans="1:13" x14ac:dyDescent="0.25">
      <c r="A6200" t="s">
        <v>752</v>
      </c>
      <c r="B6200" t="s">
        <v>332</v>
      </c>
      <c r="C6200" t="s">
        <v>266</v>
      </c>
      <c r="D6200" t="s">
        <v>203</v>
      </c>
      <c r="E6200" t="s">
        <v>269</v>
      </c>
      <c r="F6200" t="s">
        <v>351</v>
      </c>
      <c r="G6200" s="8" t="s">
        <v>352</v>
      </c>
      <c r="H6200" t="s">
        <v>353</v>
      </c>
      <c r="I6200" s="7">
        <v>0</v>
      </c>
      <c r="K6200" s="150"/>
      <c r="L6200" s="7">
        <v>260926476812</v>
      </c>
      <c r="M6200" t="s">
        <v>458</v>
      </c>
    </row>
    <row r="6201" spans="1:13" x14ac:dyDescent="0.25">
      <c r="A6201" t="s">
        <v>753</v>
      </c>
      <c r="B6201" t="s">
        <v>487</v>
      </c>
      <c r="C6201" t="s">
        <v>207</v>
      </c>
      <c r="D6201" t="s">
        <v>208</v>
      </c>
      <c r="E6201" t="s">
        <v>270</v>
      </c>
      <c r="F6201" t="s">
        <v>351</v>
      </c>
      <c r="G6201" s="8" t="s">
        <v>352</v>
      </c>
      <c r="H6201" t="s">
        <v>353</v>
      </c>
      <c r="I6201" s="7">
        <v>46222600</v>
      </c>
      <c r="K6201" s="150"/>
      <c r="L6201" s="7">
        <v>2389556713</v>
      </c>
      <c r="M6201" t="s">
        <v>458</v>
      </c>
    </row>
    <row r="6202" spans="1:13" x14ac:dyDescent="0.25">
      <c r="A6202" t="s">
        <v>754</v>
      </c>
      <c r="B6202" t="s">
        <v>487</v>
      </c>
      <c r="C6202" t="s">
        <v>207</v>
      </c>
      <c r="D6202" t="s">
        <v>209</v>
      </c>
      <c r="E6202" t="s">
        <v>270</v>
      </c>
      <c r="F6202" t="s">
        <v>351</v>
      </c>
      <c r="G6202" s="8" t="s">
        <v>352</v>
      </c>
      <c r="H6202" t="s">
        <v>353</v>
      </c>
      <c r="I6202" s="7">
        <v>94435429.5</v>
      </c>
      <c r="L6202" s="7">
        <v>5701620841</v>
      </c>
      <c r="M6202" t="s">
        <v>458</v>
      </c>
    </row>
    <row r="6203" spans="1:13" x14ac:dyDescent="0.25">
      <c r="A6203" t="s">
        <v>755</v>
      </c>
      <c r="B6203" t="s">
        <v>487</v>
      </c>
      <c r="C6203" t="s">
        <v>207</v>
      </c>
      <c r="D6203" t="s">
        <v>210</v>
      </c>
      <c r="E6203" t="s">
        <v>270</v>
      </c>
      <c r="F6203" t="s">
        <v>351</v>
      </c>
      <c r="G6203" s="8" t="s">
        <v>352</v>
      </c>
      <c r="H6203" t="s">
        <v>353</v>
      </c>
      <c r="I6203" s="7">
        <v>25000663.5</v>
      </c>
      <c r="K6203" s="151"/>
      <c r="L6203" s="7">
        <v>326696832</v>
      </c>
      <c r="M6203" t="s">
        <v>458</v>
      </c>
    </row>
    <row r="6204" spans="1:13" x14ac:dyDescent="0.25">
      <c r="A6204" t="s">
        <v>756</v>
      </c>
      <c r="B6204" t="s">
        <v>487</v>
      </c>
      <c r="C6204" t="s">
        <v>207</v>
      </c>
      <c r="D6204" t="s">
        <v>211</v>
      </c>
      <c r="E6204" t="s">
        <v>269</v>
      </c>
      <c r="F6204" t="s">
        <v>351</v>
      </c>
      <c r="G6204" s="8" t="s">
        <v>352</v>
      </c>
      <c r="H6204" t="s">
        <v>353</v>
      </c>
      <c r="I6204" s="7">
        <v>9238313216.5</v>
      </c>
      <c r="L6204" s="7">
        <v>370042694916</v>
      </c>
      <c r="M6204" t="s">
        <v>458</v>
      </c>
    </row>
    <row r="6205" spans="1:13" x14ac:dyDescent="0.25">
      <c r="A6205" t="s">
        <v>757</v>
      </c>
      <c r="B6205" t="s">
        <v>487</v>
      </c>
      <c r="C6205" t="s">
        <v>207</v>
      </c>
      <c r="D6205" t="s">
        <v>385</v>
      </c>
      <c r="E6205" t="s">
        <v>270</v>
      </c>
      <c r="F6205" t="s">
        <v>351</v>
      </c>
      <c r="G6205" s="8" t="s">
        <v>352</v>
      </c>
      <c r="H6205" t="s">
        <v>353</v>
      </c>
      <c r="I6205" s="7">
        <v>106331749</v>
      </c>
      <c r="L6205" s="7">
        <v>777116048</v>
      </c>
      <c r="M6205" t="s">
        <v>458</v>
      </c>
    </row>
    <row r="6206" spans="1:13" x14ac:dyDescent="0.25">
      <c r="A6206" t="s">
        <v>659</v>
      </c>
      <c r="B6206" t="s">
        <v>468</v>
      </c>
      <c r="C6206" t="s">
        <v>0</v>
      </c>
      <c r="D6206" t="s">
        <v>200</v>
      </c>
      <c r="E6206" t="s">
        <v>270</v>
      </c>
      <c r="F6206" t="s">
        <v>354</v>
      </c>
      <c r="G6206" s="8" t="s">
        <v>355</v>
      </c>
      <c r="H6206" t="s">
        <v>356</v>
      </c>
      <c r="I6206" s="7">
        <v>423918305.5</v>
      </c>
      <c r="L6206" s="7">
        <v>50185283716</v>
      </c>
      <c r="M6206" t="s">
        <v>458</v>
      </c>
    </row>
    <row r="6207" spans="1:13" x14ac:dyDescent="0.25">
      <c r="A6207" t="s">
        <v>660</v>
      </c>
      <c r="B6207" t="s">
        <v>468</v>
      </c>
      <c r="C6207" t="s">
        <v>0</v>
      </c>
      <c r="D6207" t="s">
        <v>201</v>
      </c>
      <c r="E6207" t="s">
        <v>270</v>
      </c>
      <c r="F6207" t="s">
        <v>354</v>
      </c>
      <c r="G6207" s="8" t="s">
        <v>355</v>
      </c>
      <c r="H6207" t="s">
        <v>356</v>
      </c>
      <c r="I6207" s="7">
        <v>1225068598</v>
      </c>
      <c r="L6207" s="7">
        <v>89599596613</v>
      </c>
      <c r="M6207" t="s">
        <v>458</v>
      </c>
    </row>
    <row r="6208" spans="1:13" x14ac:dyDescent="0.25">
      <c r="A6208" t="s">
        <v>661</v>
      </c>
      <c r="B6208" t="s">
        <v>468</v>
      </c>
      <c r="C6208" t="s">
        <v>0</v>
      </c>
      <c r="D6208" t="s">
        <v>202</v>
      </c>
      <c r="E6208" t="s">
        <v>270</v>
      </c>
      <c r="F6208" t="s">
        <v>354</v>
      </c>
      <c r="G6208" s="8" t="s">
        <v>355</v>
      </c>
      <c r="H6208" t="s">
        <v>356</v>
      </c>
      <c r="I6208" s="7">
        <v>1225390984</v>
      </c>
      <c r="L6208" s="7">
        <v>44497385600</v>
      </c>
      <c r="M6208" t="s">
        <v>458</v>
      </c>
    </row>
    <row r="6209" spans="1:13" x14ac:dyDescent="0.25">
      <c r="A6209" t="s">
        <v>662</v>
      </c>
      <c r="B6209" t="s">
        <v>468</v>
      </c>
      <c r="C6209" t="s">
        <v>0</v>
      </c>
      <c r="D6209" t="s">
        <v>308</v>
      </c>
      <c r="E6209" t="s">
        <v>270</v>
      </c>
      <c r="F6209" t="s">
        <v>354</v>
      </c>
      <c r="G6209" s="8" t="s">
        <v>355</v>
      </c>
      <c r="H6209" t="s">
        <v>356</v>
      </c>
      <c r="I6209" s="7">
        <v>47557543.5</v>
      </c>
      <c r="L6209" s="7">
        <v>891110221</v>
      </c>
      <c r="M6209" t="s">
        <v>458</v>
      </c>
    </row>
    <row r="6210" spans="1:13" x14ac:dyDescent="0.25">
      <c r="A6210" t="s">
        <v>758</v>
      </c>
      <c r="B6210" t="s">
        <v>468</v>
      </c>
      <c r="C6210" t="s">
        <v>0</v>
      </c>
      <c r="D6210" t="s">
        <v>1</v>
      </c>
      <c r="E6210" t="s">
        <v>270</v>
      </c>
      <c r="F6210" t="s">
        <v>354</v>
      </c>
      <c r="G6210" s="8" t="s">
        <v>355</v>
      </c>
      <c r="H6210" t="s">
        <v>356</v>
      </c>
      <c r="I6210" s="7">
        <v>573677747</v>
      </c>
      <c r="K6210" s="150"/>
      <c r="L6210" s="7">
        <v>33596222776</v>
      </c>
      <c r="M6210" t="s">
        <v>458</v>
      </c>
    </row>
    <row r="6211" spans="1:13" x14ac:dyDescent="0.25">
      <c r="A6211" t="s">
        <v>663</v>
      </c>
      <c r="B6211" t="s">
        <v>468</v>
      </c>
      <c r="C6211" t="s">
        <v>0</v>
      </c>
      <c r="D6211" t="s">
        <v>198</v>
      </c>
      <c r="E6211" t="s">
        <v>270</v>
      </c>
      <c r="F6211" t="s">
        <v>354</v>
      </c>
      <c r="G6211" s="8" t="s">
        <v>355</v>
      </c>
      <c r="H6211" t="s">
        <v>356</v>
      </c>
      <c r="I6211" s="7">
        <v>45175021</v>
      </c>
      <c r="L6211" s="7">
        <v>1360016630</v>
      </c>
      <c r="M6211" t="s">
        <v>458</v>
      </c>
    </row>
    <row r="6212" spans="1:13" x14ac:dyDescent="0.25">
      <c r="A6212" t="s">
        <v>664</v>
      </c>
      <c r="B6212" t="s">
        <v>468</v>
      </c>
      <c r="C6212" t="s">
        <v>0</v>
      </c>
      <c r="D6212" t="s">
        <v>199</v>
      </c>
      <c r="E6212" t="s">
        <v>269</v>
      </c>
      <c r="F6212" t="s">
        <v>354</v>
      </c>
      <c r="G6212" s="8" t="s">
        <v>355</v>
      </c>
      <c r="H6212" t="s">
        <v>356</v>
      </c>
      <c r="I6212" s="7">
        <v>2302961114.5</v>
      </c>
      <c r="L6212" s="7">
        <v>195045422077</v>
      </c>
      <c r="M6212" t="s">
        <v>458</v>
      </c>
    </row>
    <row r="6213" spans="1:13" x14ac:dyDescent="0.25">
      <c r="A6213" t="s">
        <v>672</v>
      </c>
      <c r="B6213" t="s">
        <v>470</v>
      </c>
      <c r="C6213" t="s">
        <v>292</v>
      </c>
      <c r="D6213" t="s">
        <v>307</v>
      </c>
      <c r="E6213" t="s">
        <v>270</v>
      </c>
      <c r="F6213" t="s">
        <v>354</v>
      </c>
      <c r="G6213" s="8" t="s">
        <v>355</v>
      </c>
      <c r="H6213" t="s">
        <v>356</v>
      </c>
      <c r="I6213" s="7">
        <v>147645219</v>
      </c>
      <c r="K6213" s="150"/>
      <c r="L6213" s="7">
        <v>9764336905</v>
      </c>
      <c r="M6213" t="s">
        <v>458</v>
      </c>
    </row>
    <row r="6214" spans="1:13" x14ac:dyDescent="0.25">
      <c r="A6214" t="s">
        <v>673</v>
      </c>
      <c r="B6214" t="s">
        <v>470</v>
      </c>
      <c r="C6214" t="s">
        <v>292</v>
      </c>
      <c r="D6214" t="s">
        <v>206</v>
      </c>
      <c r="E6214" t="s">
        <v>270</v>
      </c>
      <c r="F6214" t="s">
        <v>354</v>
      </c>
      <c r="G6214" s="8" t="s">
        <v>355</v>
      </c>
      <c r="H6214" t="s">
        <v>356</v>
      </c>
      <c r="I6214" s="7">
        <v>160517793</v>
      </c>
      <c r="L6214" s="7">
        <v>5411649516</v>
      </c>
      <c r="M6214" t="s">
        <v>458</v>
      </c>
    </row>
    <row r="6215" spans="1:13" x14ac:dyDescent="0.25">
      <c r="A6215" t="s">
        <v>674</v>
      </c>
      <c r="B6215" t="s">
        <v>470</v>
      </c>
      <c r="C6215" t="s">
        <v>292</v>
      </c>
      <c r="D6215" t="s">
        <v>203</v>
      </c>
      <c r="E6215" t="s">
        <v>269</v>
      </c>
      <c r="F6215" t="s">
        <v>354</v>
      </c>
      <c r="G6215" s="8" t="s">
        <v>355</v>
      </c>
      <c r="H6215" t="s">
        <v>356</v>
      </c>
      <c r="I6215" s="7">
        <v>9693306835.5</v>
      </c>
      <c r="L6215" s="7">
        <v>599483569520</v>
      </c>
      <c r="M6215" t="s">
        <v>458</v>
      </c>
    </row>
    <row r="6216" spans="1:13" x14ac:dyDescent="0.25">
      <c r="A6216" t="s">
        <v>675</v>
      </c>
      <c r="B6216" t="s">
        <v>470</v>
      </c>
      <c r="C6216" t="s">
        <v>292</v>
      </c>
      <c r="D6216" t="s">
        <v>306</v>
      </c>
      <c r="E6216" t="s">
        <v>270</v>
      </c>
      <c r="F6216" t="s">
        <v>354</v>
      </c>
      <c r="G6216" s="8" t="s">
        <v>355</v>
      </c>
      <c r="H6216" t="s">
        <v>356</v>
      </c>
      <c r="I6216" s="7">
        <v>177778342.5</v>
      </c>
      <c r="L6216" s="7">
        <v>9122399685</v>
      </c>
      <c r="M6216" t="s">
        <v>458</v>
      </c>
    </row>
    <row r="6217" spans="1:13" x14ac:dyDescent="0.25">
      <c r="A6217" t="s">
        <v>676</v>
      </c>
      <c r="B6217" t="s">
        <v>331</v>
      </c>
      <c r="C6217" t="s">
        <v>215</v>
      </c>
      <c r="D6217" t="s">
        <v>251</v>
      </c>
      <c r="E6217" t="s">
        <v>269</v>
      </c>
      <c r="F6217" t="s">
        <v>354</v>
      </c>
      <c r="G6217" s="8" t="s">
        <v>355</v>
      </c>
      <c r="H6217" t="s">
        <v>356</v>
      </c>
      <c r="I6217" s="7">
        <v>3624633948.5</v>
      </c>
      <c r="L6217" s="7">
        <v>310261377494</v>
      </c>
      <c r="M6217" t="s">
        <v>458</v>
      </c>
    </row>
    <row r="6218" spans="1:13" x14ac:dyDescent="0.25">
      <c r="A6218" t="s">
        <v>677</v>
      </c>
      <c r="B6218" t="s">
        <v>331</v>
      </c>
      <c r="C6218" t="s">
        <v>215</v>
      </c>
      <c r="D6218" t="s">
        <v>216</v>
      </c>
      <c r="E6218" t="s">
        <v>269</v>
      </c>
      <c r="F6218" t="s">
        <v>354</v>
      </c>
      <c r="G6218" s="8" t="s">
        <v>355</v>
      </c>
      <c r="H6218" t="s">
        <v>356</v>
      </c>
      <c r="I6218" s="7">
        <v>2055813461</v>
      </c>
      <c r="L6218" s="7">
        <v>15226914126</v>
      </c>
      <c r="M6218" t="s">
        <v>458</v>
      </c>
    </row>
    <row r="6219" spans="1:13" x14ac:dyDescent="0.25">
      <c r="A6219" t="s">
        <v>678</v>
      </c>
      <c r="B6219" t="s">
        <v>331</v>
      </c>
      <c r="C6219" t="s">
        <v>215</v>
      </c>
      <c r="D6219" t="s">
        <v>217</v>
      </c>
      <c r="E6219" t="s">
        <v>269</v>
      </c>
      <c r="F6219" t="s">
        <v>354</v>
      </c>
      <c r="G6219" s="8" t="s">
        <v>355</v>
      </c>
      <c r="H6219" t="s">
        <v>356</v>
      </c>
      <c r="I6219" s="7">
        <v>387960916</v>
      </c>
      <c r="K6219" s="180"/>
      <c r="L6219" s="7">
        <v>67671087956</v>
      </c>
      <c r="M6219" t="s">
        <v>458</v>
      </c>
    </row>
    <row r="6220" spans="1:13" x14ac:dyDescent="0.25">
      <c r="A6220" t="s">
        <v>679</v>
      </c>
      <c r="B6220" t="s">
        <v>333</v>
      </c>
      <c r="C6220" t="s">
        <v>533</v>
      </c>
      <c r="D6220" t="s">
        <v>203</v>
      </c>
      <c r="E6220" t="s">
        <v>269</v>
      </c>
      <c r="F6220" t="s">
        <v>354</v>
      </c>
      <c r="G6220" s="8" t="s">
        <v>355</v>
      </c>
      <c r="H6220" t="s">
        <v>356</v>
      </c>
      <c r="I6220" s="7">
        <v>873177000</v>
      </c>
      <c r="L6220" s="7">
        <v>60695593000</v>
      </c>
      <c r="M6220" t="s">
        <v>458</v>
      </c>
    </row>
    <row r="6221" spans="1:13" x14ac:dyDescent="0.25">
      <c r="A6221" t="s">
        <v>680</v>
      </c>
      <c r="B6221" t="s">
        <v>471</v>
      </c>
      <c r="C6221" t="s">
        <v>219</v>
      </c>
      <c r="D6221" t="s">
        <v>203</v>
      </c>
      <c r="E6221" t="s">
        <v>269</v>
      </c>
      <c r="F6221" t="s">
        <v>354</v>
      </c>
      <c r="G6221" s="8" t="s">
        <v>355</v>
      </c>
      <c r="H6221" t="s">
        <v>356</v>
      </c>
      <c r="I6221" s="7">
        <v>3709990533</v>
      </c>
      <c r="L6221" s="7">
        <v>278736778404</v>
      </c>
      <c r="M6221" t="s">
        <v>458</v>
      </c>
    </row>
    <row r="6222" spans="1:13" x14ac:dyDescent="0.25">
      <c r="A6222" t="s">
        <v>681</v>
      </c>
      <c r="B6222" t="s">
        <v>471</v>
      </c>
      <c r="C6222" t="s">
        <v>219</v>
      </c>
      <c r="D6222" t="s">
        <v>457</v>
      </c>
      <c r="E6222" t="s">
        <v>270</v>
      </c>
      <c r="F6222" t="s">
        <v>354</v>
      </c>
      <c r="G6222" s="8" t="s">
        <v>355</v>
      </c>
      <c r="H6222" t="s">
        <v>356</v>
      </c>
      <c r="I6222" s="7">
        <v>7740170.5</v>
      </c>
      <c r="K6222" s="180"/>
      <c r="L6222" s="7">
        <v>150706287</v>
      </c>
      <c r="M6222" t="s">
        <v>458</v>
      </c>
    </row>
    <row r="6223" spans="1:13" x14ac:dyDescent="0.25">
      <c r="A6223" t="s">
        <v>682</v>
      </c>
      <c r="B6223" t="s">
        <v>471</v>
      </c>
      <c r="C6223" t="s">
        <v>219</v>
      </c>
      <c r="D6223" t="s">
        <v>381</v>
      </c>
      <c r="E6223" t="s">
        <v>270</v>
      </c>
      <c r="F6223" t="s">
        <v>354</v>
      </c>
      <c r="G6223" s="8" t="s">
        <v>355</v>
      </c>
      <c r="H6223" t="s">
        <v>356</v>
      </c>
      <c r="I6223" s="7">
        <v>22163021.5</v>
      </c>
      <c r="K6223" s="180"/>
      <c r="L6223" s="7">
        <v>1331924172</v>
      </c>
      <c r="M6223" t="s">
        <v>458</v>
      </c>
    </row>
    <row r="6224" spans="1:13" x14ac:dyDescent="0.25">
      <c r="A6224" t="s">
        <v>683</v>
      </c>
      <c r="B6224" t="s">
        <v>472</v>
      </c>
      <c r="C6224" t="s">
        <v>220</v>
      </c>
      <c r="D6224" t="s">
        <v>221</v>
      </c>
      <c r="E6224" t="s">
        <v>270</v>
      </c>
      <c r="F6224" t="s">
        <v>354</v>
      </c>
      <c r="G6224" s="8" t="s">
        <v>355</v>
      </c>
      <c r="H6224" t="s">
        <v>356</v>
      </c>
      <c r="I6224" s="7">
        <v>2003771500</v>
      </c>
      <c r="K6224" s="150"/>
      <c r="L6224" s="7">
        <v>210379447000</v>
      </c>
      <c r="M6224" t="s">
        <v>458</v>
      </c>
    </row>
    <row r="6225" spans="1:13" x14ac:dyDescent="0.25">
      <c r="A6225" t="s">
        <v>684</v>
      </c>
      <c r="B6225" t="s">
        <v>472</v>
      </c>
      <c r="C6225" t="s">
        <v>220</v>
      </c>
      <c r="D6225" t="s">
        <v>222</v>
      </c>
      <c r="E6225" t="s">
        <v>270</v>
      </c>
      <c r="F6225" t="s">
        <v>354</v>
      </c>
      <c r="G6225" s="8" t="s">
        <v>355</v>
      </c>
      <c r="H6225" t="s">
        <v>356</v>
      </c>
      <c r="I6225" s="7">
        <v>441049500</v>
      </c>
      <c r="K6225" s="150"/>
      <c r="L6225" s="7">
        <v>35195197000</v>
      </c>
      <c r="M6225" t="s">
        <v>458</v>
      </c>
    </row>
    <row r="6226" spans="1:13" x14ac:dyDescent="0.25">
      <c r="A6226" t="s">
        <v>685</v>
      </c>
      <c r="B6226" t="s">
        <v>472</v>
      </c>
      <c r="C6226" t="s">
        <v>220</v>
      </c>
      <c r="D6226" t="s">
        <v>223</v>
      </c>
      <c r="E6226" t="s">
        <v>270</v>
      </c>
      <c r="F6226" t="s">
        <v>354</v>
      </c>
      <c r="G6226" s="8" t="s">
        <v>355</v>
      </c>
      <c r="H6226" t="s">
        <v>356</v>
      </c>
      <c r="I6226" s="7">
        <v>1393297500</v>
      </c>
      <c r="K6226" s="151"/>
      <c r="L6226" s="7">
        <v>54187851000</v>
      </c>
      <c r="M6226" t="s">
        <v>458</v>
      </c>
    </row>
    <row r="6227" spans="1:13" x14ac:dyDescent="0.25">
      <c r="A6227" t="s">
        <v>686</v>
      </c>
      <c r="B6227" t="s">
        <v>472</v>
      </c>
      <c r="C6227" t="s">
        <v>220</v>
      </c>
      <c r="D6227" t="s">
        <v>224</v>
      </c>
      <c r="E6227" t="s">
        <v>270</v>
      </c>
      <c r="F6227" t="s">
        <v>354</v>
      </c>
      <c r="G6227" s="8" t="s">
        <v>355</v>
      </c>
      <c r="H6227" t="s">
        <v>356</v>
      </c>
      <c r="I6227" s="7">
        <v>37795500</v>
      </c>
      <c r="K6227" s="151"/>
      <c r="L6227" s="7">
        <v>3835522000</v>
      </c>
      <c r="M6227" t="s">
        <v>458</v>
      </c>
    </row>
    <row r="6228" spans="1:13" x14ac:dyDescent="0.25">
      <c r="A6228" t="s">
        <v>687</v>
      </c>
      <c r="B6228" t="s">
        <v>472</v>
      </c>
      <c r="C6228" t="s">
        <v>220</v>
      </c>
      <c r="D6228" t="s">
        <v>305</v>
      </c>
      <c r="E6228" t="s">
        <v>270</v>
      </c>
      <c r="F6228" t="s">
        <v>354</v>
      </c>
      <c r="G6228" s="8" t="s">
        <v>355</v>
      </c>
      <c r="H6228" t="s">
        <v>356</v>
      </c>
      <c r="I6228" s="7">
        <v>0</v>
      </c>
      <c r="K6228" s="150"/>
      <c r="L6228" s="7">
        <v>0</v>
      </c>
      <c r="M6228" t="s">
        <v>458</v>
      </c>
    </row>
    <row r="6229" spans="1:13" x14ac:dyDescent="0.25">
      <c r="A6229" t="s">
        <v>688</v>
      </c>
      <c r="B6229" t="s">
        <v>472</v>
      </c>
      <c r="C6229" t="s">
        <v>220</v>
      </c>
      <c r="D6229" t="s">
        <v>203</v>
      </c>
      <c r="E6229" t="s">
        <v>269</v>
      </c>
      <c r="F6229" t="s">
        <v>354</v>
      </c>
      <c r="G6229" s="8" t="s">
        <v>355</v>
      </c>
      <c r="H6229" t="s">
        <v>356</v>
      </c>
      <c r="I6229" s="7">
        <v>1057365500</v>
      </c>
      <c r="K6229" s="150"/>
      <c r="L6229" s="7">
        <v>150910896000</v>
      </c>
      <c r="M6229" t="s">
        <v>458</v>
      </c>
    </row>
    <row r="6230" spans="1:13" x14ac:dyDescent="0.25">
      <c r="A6230" t="s">
        <v>689</v>
      </c>
      <c r="B6230" t="s">
        <v>473</v>
      </c>
      <c r="C6230" t="s">
        <v>225</v>
      </c>
      <c r="D6230" t="s">
        <v>366</v>
      </c>
      <c r="E6230" t="s">
        <v>270</v>
      </c>
      <c r="F6230" t="s">
        <v>354</v>
      </c>
      <c r="G6230" s="8" t="s">
        <v>355</v>
      </c>
      <c r="H6230" t="s">
        <v>356</v>
      </c>
      <c r="I6230" s="7">
        <v>53142257</v>
      </c>
      <c r="K6230" s="150"/>
      <c r="L6230" s="7">
        <v>3439632410</v>
      </c>
      <c r="M6230" t="s">
        <v>458</v>
      </c>
    </row>
    <row r="6231" spans="1:13" x14ac:dyDescent="0.25">
      <c r="A6231" t="s">
        <v>690</v>
      </c>
      <c r="B6231" t="s">
        <v>473</v>
      </c>
      <c r="C6231" t="s">
        <v>225</v>
      </c>
      <c r="D6231" t="s">
        <v>367</v>
      </c>
      <c r="E6231" t="s">
        <v>270</v>
      </c>
      <c r="F6231" t="s">
        <v>354</v>
      </c>
      <c r="G6231" s="8" t="s">
        <v>355</v>
      </c>
      <c r="H6231" t="s">
        <v>356</v>
      </c>
      <c r="I6231" s="7">
        <v>53142257</v>
      </c>
      <c r="L6231" s="7">
        <v>3601903742</v>
      </c>
      <c r="M6231" t="s">
        <v>458</v>
      </c>
    </row>
    <row r="6232" spans="1:13" x14ac:dyDescent="0.25">
      <c r="A6232" t="s">
        <v>691</v>
      </c>
      <c r="B6232" t="s">
        <v>473</v>
      </c>
      <c r="C6232" t="s">
        <v>225</v>
      </c>
      <c r="D6232" t="s">
        <v>373</v>
      </c>
      <c r="E6232" t="s">
        <v>270</v>
      </c>
      <c r="F6232" t="s">
        <v>354</v>
      </c>
      <c r="G6232" s="8" t="s">
        <v>355</v>
      </c>
      <c r="H6232" t="s">
        <v>356</v>
      </c>
      <c r="I6232" s="7">
        <v>41264896.5</v>
      </c>
      <c r="L6232" s="7">
        <v>2032897322</v>
      </c>
      <c r="M6232" t="s">
        <v>458</v>
      </c>
    </row>
    <row r="6233" spans="1:13" x14ac:dyDescent="0.25">
      <c r="A6233" t="s">
        <v>692</v>
      </c>
      <c r="B6233" t="s">
        <v>473</v>
      </c>
      <c r="C6233" t="s">
        <v>225</v>
      </c>
      <c r="D6233" t="s">
        <v>203</v>
      </c>
      <c r="E6233" t="s">
        <v>269</v>
      </c>
      <c r="F6233" t="s">
        <v>354</v>
      </c>
      <c r="G6233" s="8" t="s">
        <v>355</v>
      </c>
      <c r="H6233" t="s">
        <v>356</v>
      </c>
      <c r="I6233" s="7">
        <v>15246225241.5</v>
      </c>
      <c r="L6233" s="7">
        <v>983182712065</v>
      </c>
      <c r="M6233" t="s">
        <v>458</v>
      </c>
    </row>
    <row r="6234" spans="1:13" x14ac:dyDescent="0.25">
      <c r="A6234" t="s">
        <v>703</v>
      </c>
      <c r="B6234" t="s">
        <v>475</v>
      </c>
      <c r="C6234" t="s">
        <v>236</v>
      </c>
      <c r="D6234" t="s">
        <v>628</v>
      </c>
      <c r="E6234" t="s">
        <v>270</v>
      </c>
      <c r="F6234" t="s">
        <v>354</v>
      </c>
      <c r="G6234" s="8" t="s">
        <v>355</v>
      </c>
      <c r="H6234" t="s">
        <v>356</v>
      </c>
      <c r="I6234" s="7">
        <v>289366950.5</v>
      </c>
      <c r="L6234" s="7">
        <v>33391986272</v>
      </c>
      <c r="M6234" t="s">
        <v>458</v>
      </c>
    </row>
    <row r="6235" spans="1:13" x14ac:dyDescent="0.25">
      <c r="A6235" t="s">
        <v>704</v>
      </c>
      <c r="B6235" t="s">
        <v>475</v>
      </c>
      <c r="C6235" t="s">
        <v>236</v>
      </c>
      <c r="D6235" t="s">
        <v>629</v>
      </c>
      <c r="E6235" t="s">
        <v>270</v>
      </c>
      <c r="F6235" t="s">
        <v>354</v>
      </c>
      <c r="G6235" s="8" t="s">
        <v>355</v>
      </c>
      <c r="H6235" t="s">
        <v>356</v>
      </c>
      <c r="I6235" s="7">
        <v>454068496</v>
      </c>
      <c r="L6235" s="7">
        <v>28433897982</v>
      </c>
      <c r="M6235" t="s">
        <v>458</v>
      </c>
    </row>
    <row r="6236" spans="1:13" x14ac:dyDescent="0.25">
      <c r="A6236" t="s">
        <v>705</v>
      </c>
      <c r="B6236" t="s">
        <v>475</v>
      </c>
      <c r="C6236" t="s">
        <v>236</v>
      </c>
      <c r="D6236" t="s">
        <v>630</v>
      </c>
      <c r="E6236" t="s">
        <v>270</v>
      </c>
      <c r="F6236" t="s">
        <v>354</v>
      </c>
      <c r="G6236" s="8" t="s">
        <v>355</v>
      </c>
      <c r="H6236" t="s">
        <v>356</v>
      </c>
      <c r="I6236" s="7">
        <v>1223568167.5</v>
      </c>
      <c r="L6236" s="7">
        <v>41655996484</v>
      </c>
      <c r="M6236" t="s">
        <v>458</v>
      </c>
    </row>
    <row r="6237" spans="1:13" x14ac:dyDescent="0.25">
      <c r="A6237" t="s">
        <v>706</v>
      </c>
      <c r="B6237" t="s">
        <v>475</v>
      </c>
      <c r="C6237" t="s">
        <v>236</v>
      </c>
      <c r="D6237" t="s">
        <v>631</v>
      </c>
      <c r="E6237" t="s">
        <v>270</v>
      </c>
      <c r="F6237" t="s">
        <v>354</v>
      </c>
      <c r="G6237" s="8" t="s">
        <v>355</v>
      </c>
      <c r="H6237" t="s">
        <v>356</v>
      </c>
      <c r="I6237" s="7">
        <v>493114604.5</v>
      </c>
      <c r="L6237" s="7">
        <v>17683096128</v>
      </c>
      <c r="M6237" t="s">
        <v>458</v>
      </c>
    </row>
    <row r="6238" spans="1:13" x14ac:dyDescent="0.25">
      <c r="A6238" t="s">
        <v>707</v>
      </c>
      <c r="B6238" t="s">
        <v>475</v>
      </c>
      <c r="C6238" t="s">
        <v>236</v>
      </c>
      <c r="D6238" t="s">
        <v>632</v>
      </c>
      <c r="E6238" t="s">
        <v>269</v>
      </c>
      <c r="F6238" t="s">
        <v>354</v>
      </c>
      <c r="G6238" s="8" t="s">
        <v>355</v>
      </c>
      <c r="H6238" t="s">
        <v>356</v>
      </c>
      <c r="I6238" s="7">
        <v>162939638.5</v>
      </c>
      <c r="L6238" s="7">
        <v>38791266538</v>
      </c>
      <c r="M6238" t="s">
        <v>458</v>
      </c>
    </row>
    <row r="6239" spans="1:13" x14ac:dyDescent="0.25">
      <c r="A6239" t="s">
        <v>718</v>
      </c>
      <c r="B6239" t="s">
        <v>246</v>
      </c>
      <c r="C6239" t="s">
        <v>246</v>
      </c>
      <c r="D6239" t="s">
        <v>203</v>
      </c>
      <c r="E6239" t="s">
        <v>269</v>
      </c>
      <c r="F6239" t="s">
        <v>354</v>
      </c>
      <c r="G6239" s="8" t="s">
        <v>355</v>
      </c>
      <c r="H6239" t="s">
        <v>356</v>
      </c>
      <c r="I6239" s="7">
        <v>1187081043.5</v>
      </c>
      <c r="L6239" s="7">
        <v>42773601120</v>
      </c>
      <c r="M6239" t="s">
        <v>458</v>
      </c>
    </row>
    <row r="6240" spans="1:13" x14ac:dyDescent="0.25">
      <c r="A6240" t="s">
        <v>719</v>
      </c>
      <c r="B6240" t="s">
        <v>478</v>
      </c>
      <c r="C6240" t="s">
        <v>244</v>
      </c>
      <c r="D6240" t="s">
        <v>245</v>
      </c>
      <c r="E6240" t="s">
        <v>269</v>
      </c>
      <c r="F6240" t="s">
        <v>354</v>
      </c>
      <c r="G6240" s="8" t="s">
        <v>355</v>
      </c>
      <c r="H6240" t="s">
        <v>356</v>
      </c>
      <c r="I6240" s="7">
        <v>577085500</v>
      </c>
      <c r="K6240" s="180"/>
      <c r="L6240" s="7">
        <v>69558139000</v>
      </c>
      <c r="M6240" t="s">
        <v>458</v>
      </c>
    </row>
    <row r="6241" spans="1:13" x14ac:dyDescent="0.25">
      <c r="A6241" t="s">
        <v>720</v>
      </c>
      <c r="B6241" t="s">
        <v>478</v>
      </c>
      <c r="C6241" t="s">
        <v>244</v>
      </c>
      <c r="D6241" t="s">
        <v>460</v>
      </c>
      <c r="E6241" t="s">
        <v>269</v>
      </c>
      <c r="F6241" t="s">
        <v>354</v>
      </c>
      <c r="G6241" s="8" t="s">
        <v>355</v>
      </c>
      <c r="H6241" t="s">
        <v>356</v>
      </c>
      <c r="I6241" s="7">
        <v>1674425000</v>
      </c>
      <c r="L6241" s="7">
        <v>40918920000</v>
      </c>
      <c r="M6241" t="s">
        <v>458</v>
      </c>
    </row>
    <row r="6242" spans="1:13" x14ac:dyDescent="0.25">
      <c r="A6242" t="s">
        <v>721</v>
      </c>
      <c r="B6242" t="s">
        <v>479</v>
      </c>
      <c r="C6242" t="s">
        <v>247</v>
      </c>
      <c r="D6242" t="s">
        <v>203</v>
      </c>
      <c r="E6242" t="s">
        <v>269</v>
      </c>
      <c r="F6242" t="s">
        <v>354</v>
      </c>
      <c r="G6242" s="8" t="s">
        <v>355</v>
      </c>
      <c r="H6242" t="s">
        <v>356</v>
      </c>
      <c r="I6242" s="7">
        <v>246237000</v>
      </c>
      <c r="L6242" s="7">
        <v>20401799000</v>
      </c>
      <c r="M6242" t="s">
        <v>458</v>
      </c>
    </row>
    <row r="6243" spans="1:13" x14ac:dyDescent="0.25">
      <c r="A6243" t="s">
        <v>722</v>
      </c>
      <c r="B6243" t="s">
        <v>480</v>
      </c>
      <c r="C6243" t="s">
        <v>268</v>
      </c>
      <c r="D6243" t="s">
        <v>203</v>
      </c>
      <c r="E6243" t="s">
        <v>269</v>
      </c>
      <c r="F6243" t="s">
        <v>354</v>
      </c>
      <c r="G6243" s="8" t="s">
        <v>355</v>
      </c>
      <c r="H6243" t="s">
        <v>356</v>
      </c>
      <c r="I6243" s="7">
        <v>662711910.5</v>
      </c>
      <c r="K6243" s="180"/>
      <c r="L6243" s="7">
        <v>14029578005</v>
      </c>
      <c r="M6243" t="s">
        <v>458</v>
      </c>
    </row>
    <row r="6244" spans="1:13" x14ac:dyDescent="0.25">
      <c r="A6244" t="s">
        <v>723</v>
      </c>
      <c r="B6244" t="s">
        <v>481</v>
      </c>
      <c r="C6244" t="s">
        <v>248</v>
      </c>
      <c r="D6244" t="s">
        <v>203</v>
      </c>
      <c r="E6244" t="s">
        <v>269</v>
      </c>
      <c r="F6244" t="s">
        <v>354</v>
      </c>
      <c r="G6244" s="8" t="s">
        <v>355</v>
      </c>
      <c r="H6244" t="s">
        <v>356</v>
      </c>
      <c r="I6244" s="7">
        <v>911046000</v>
      </c>
      <c r="L6244" s="7">
        <v>24360197000</v>
      </c>
      <c r="M6244" t="s">
        <v>458</v>
      </c>
    </row>
    <row r="6245" spans="1:13" x14ac:dyDescent="0.25">
      <c r="A6245" t="s">
        <v>724</v>
      </c>
      <c r="B6245" t="s">
        <v>482</v>
      </c>
      <c r="C6245" t="s">
        <v>249</v>
      </c>
      <c r="D6245" t="s">
        <v>203</v>
      </c>
      <c r="E6245" t="s">
        <v>269</v>
      </c>
      <c r="F6245" t="s">
        <v>354</v>
      </c>
      <c r="G6245" s="8" t="s">
        <v>355</v>
      </c>
      <c r="H6245" t="s">
        <v>356</v>
      </c>
      <c r="I6245" s="7">
        <v>3628287297</v>
      </c>
      <c r="L6245" s="7">
        <v>91622025169</v>
      </c>
      <c r="M6245" t="s">
        <v>458</v>
      </c>
    </row>
    <row r="6246" spans="1:13" x14ac:dyDescent="0.25">
      <c r="A6246" t="s">
        <v>725</v>
      </c>
      <c r="B6246" t="s">
        <v>330</v>
      </c>
      <c r="C6246" t="s">
        <v>250</v>
      </c>
      <c r="D6246" t="s">
        <v>252</v>
      </c>
      <c r="E6246" t="s">
        <v>270</v>
      </c>
      <c r="F6246" t="s">
        <v>354</v>
      </c>
      <c r="G6246" s="8" t="s">
        <v>355</v>
      </c>
      <c r="H6246" t="s">
        <v>356</v>
      </c>
      <c r="I6246" s="7">
        <v>162030476.5</v>
      </c>
      <c r="L6246" s="7">
        <v>10772268571</v>
      </c>
      <c r="M6246" t="s">
        <v>458</v>
      </c>
    </row>
    <row r="6247" spans="1:13" x14ac:dyDescent="0.25">
      <c r="A6247" t="s">
        <v>726</v>
      </c>
      <c r="B6247" t="s">
        <v>330</v>
      </c>
      <c r="C6247" t="s">
        <v>250</v>
      </c>
      <c r="D6247" t="s">
        <v>253</v>
      </c>
      <c r="E6247" t="s">
        <v>270</v>
      </c>
      <c r="F6247" t="s">
        <v>354</v>
      </c>
      <c r="G6247" s="8" t="s">
        <v>355</v>
      </c>
      <c r="H6247" t="s">
        <v>356</v>
      </c>
      <c r="I6247" s="7">
        <v>30936559.5</v>
      </c>
      <c r="K6247" s="150"/>
      <c r="L6247" s="7">
        <v>3480752374</v>
      </c>
      <c r="M6247" t="s">
        <v>458</v>
      </c>
    </row>
    <row r="6248" spans="1:13" x14ac:dyDescent="0.25">
      <c r="A6248" t="s">
        <v>727</v>
      </c>
      <c r="B6248" t="s">
        <v>330</v>
      </c>
      <c r="C6248" t="s">
        <v>250</v>
      </c>
      <c r="D6248" t="s">
        <v>254</v>
      </c>
      <c r="E6248" t="s">
        <v>270</v>
      </c>
      <c r="F6248" t="s">
        <v>354</v>
      </c>
      <c r="G6248" s="8" t="s">
        <v>355</v>
      </c>
      <c r="H6248" t="s">
        <v>356</v>
      </c>
      <c r="I6248" s="7">
        <v>286672293</v>
      </c>
      <c r="L6248" s="7">
        <v>13604302435</v>
      </c>
      <c r="M6248" t="s">
        <v>458</v>
      </c>
    </row>
    <row r="6249" spans="1:13" x14ac:dyDescent="0.25">
      <c r="A6249" t="s">
        <v>728</v>
      </c>
      <c r="B6249" t="s">
        <v>330</v>
      </c>
      <c r="C6249" t="s">
        <v>250</v>
      </c>
      <c r="D6249" t="s">
        <v>633</v>
      </c>
      <c r="E6249" t="s">
        <v>269</v>
      </c>
      <c r="F6249" t="s">
        <v>354</v>
      </c>
      <c r="G6249" s="8" t="s">
        <v>355</v>
      </c>
      <c r="H6249" t="s">
        <v>356</v>
      </c>
      <c r="I6249" s="7">
        <v>10998789989</v>
      </c>
      <c r="L6249" s="7">
        <v>1140113184125</v>
      </c>
      <c r="M6249" t="s">
        <v>458</v>
      </c>
    </row>
    <row r="6250" spans="1:13" x14ac:dyDescent="0.25">
      <c r="A6250" t="s">
        <v>729</v>
      </c>
      <c r="B6250" t="s">
        <v>330</v>
      </c>
      <c r="C6250" t="s">
        <v>250</v>
      </c>
      <c r="D6250" t="s">
        <v>634</v>
      </c>
      <c r="E6250" t="s">
        <v>269</v>
      </c>
      <c r="F6250" t="s">
        <v>354</v>
      </c>
      <c r="G6250" s="8" t="s">
        <v>355</v>
      </c>
      <c r="H6250" t="s">
        <v>356</v>
      </c>
      <c r="I6250" s="7">
        <v>37278089497</v>
      </c>
      <c r="L6250" s="7">
        <v>237174933919</v>
      </c>
      <c r="M6250" t="s">
        <v>458</v>
      </c>
    </row>
    <row r="6251" spans="1:13" x14ac:dyDescent="0.25">
      <c r="A6251" t="s">
        <v>730</v>
      </c>
      <c r="B6251" t="s">
        <v>330</v>
      </c>
      <c r="C6251" t="s">
        <v>250</v>
      </c>
      <c r="D6251" t="s">
        <v>599</v>
      </c>
      <c r="E6251" t="s">
        <v>270</v>
      </c>
      <c r="F6251" t="s">
        <v>354</v>
      </c>
      <c r="G6251" s="8" t="s">
        <v>355</v>
      </c>
      <c r="H6251" t="s">
        <v>356</v>
      </c>
      <c r="I6251" s="7">
        <v>0</v>
      </c>
      <c r="K6251" s="180"/>
      <c r="L6251" s="7">
        <v>49186447</v>
      </c>
      <c r="M6251" t="s">
        <v>458</v>
      </c>
    </row>
    <row r="6252" spans="1:13" x14ac:dyDescent="0.25">
      <c r="A6252" t="s">
        <v>731</v>
      </c>
      <c r="B6252" t="s">
        <v>483</v>
      </c>
      <c r="C6252" t="s">
        <v>255</v>
      </c>
      <c r="D6252" t="s">
        <v>205</v>
      </c>
      <c r="E6252" t="s">
        <v>270</v>
      </c>
      <c r="F6252" t="s">
        <v>354</v>
      </c>
      <c r="G6252" s="8" t="s">
        <v>355</v>
      </c>
      <c r="H6252" t="s">
        <v>356</v>
      </c>
      <c r="I6252" s="7">
        <v>111508085.5</v>
      </c>
      <c r="L6252" s="7">
        <v>6917962126</v>
      </c>
      <c r="M6252" t="s">
        <v>458</v>
      </c>
    </row>
    <row r="6253" spans="1:13" x14ac:dyDescent="0.25">
      <c r="A6253" t="s">
        <v>732</v>
      </c>
      <c r="B6253" t="s">
        <v>483</v>
      </c>
      <c r="C6253" t="s">
        <v>255</v>
      </c>
      <c r="D6253" t="s">
        <v>203</v>
      </c>
      <c r="E6253" t="s">
        <v>269</v>
      </c>
      <c r="F6253" t="s">
        <v>354</v>
      </c>
      <c r="G6253" s="8" t="s">
        <v>355</v>
      </c>
      <c r="H6253" t="s">
        <v>356</v>
      </c>
      <c r="I6253" s="7">
        <v>18103560</v>
      </c>
      <c r="K6253" s="180"/>
      <c r="L6253" s="7">
        <v>2428869723</v>
      </c>
      <c r="M6253" t="s">
        <v>458</v>
      </c>
    </row>
    <row r="6254" spans="1:13" x14ac:dyDescent="0.25">
      <c r="A6254" t="s">
        <v>733</v>
      </c>
      <c r="B6254" t="s">
        <v>636</v>
      </c>
      <c r="C6254" t="s">
        <v>635</v>
      </c>
      <c r="D6254" t="s">
        <v>304</v>
      </c>
      <c r="E6254" t="s">
        <v>270</v>
      </c>
      <c r="F6254" t="s">
        <v>354</v>
      </c>
      <c r="G6254" s="8" t="s">
        <v>355</v>
      </c>
      <c r="H6254" t="s">
        <v>356</v>
      </c>
      <c r="I6254" s="7">
        <v>99006296</v>
      </c>
      <c r="L6254" s="7">
        <v>4565783313</v>
      </c>
      <c r="M6254" t="s">
        <v>458</v>
      </c>
    </row>
    <row r="6255" spans="1:13" x14ac:dyDescent="0.25">
      <c r="A6255" t="s">
        <v>734</v>
      </c>
      <c r="B6255" t="s">
        <v>636</v>
      </c>
      <c r="C6255" t="s">
        <v>635</v>
      </c>
      <c r="D6255" t="s">
        <v>303</v>
      </c>
      <c r="E6255" t="s">
        <v>270</v>
      </c>
      <c r="F6255" t="s">
        <v>354</v>
      </c>
      <c r="G6255" s="8" t="s">
        <v>355</v>
      </c>
      <c r="H6255" t="s">
        <v>356</v>
      </c>
      <c r="I6255" s="7">
        <v>78245850</v>
      </c>
      <c r="L6255" s="7">
        <v>3476303006</v>
      </c>
      <c r="M6255" t="s">
        <v>458</v>
      </c>
    </row>
    <row r="6256" spans="1:13" x14ac:dyDescent="0.25">
      <c r="A6256" t="s">
        <v>735</v>
      </c>
      <c r="B6256" t="s">
        <v>636</v>
      </c>
      <c r="C6256" t="s">
        <v>635</v>
      </c>
      <c r="D6256" t="s">
        <v>302</v>
      </c>
      <c r="E6256" t="s">
        <v>270</v>
      </c>
      <c r="F6256" t="s">
        <v>354</v>
      </c>
      <c r="G6256" s="8" t="s">
        <v>355</v>
      </c>
      <c r="H6256" t="s">
        <v>356</v>
      </c>
      <c r="I6256" s="7">
        <v>118129240</v>
      </c>
      <c r="L6256" s="7">
        <v>2100767205</v>
      </c>
      <c r="M6256" t="s">
        <v>458</v>
      </c>
    </row>
    <row r="6257" spans="1:13" x14ac:dyDescent="0.25">
      <c r="A6257" t="s">
        <v>736</v>
      </c>
      <c r="B6257" t="s">
        <v>636</v>
      </c>
      <c r="C6257" t="s">
        <v>635</v>
      </c>
      <c r="D6257" t="s">
        <v>205</v>
      </c>
      <c r="E6257" t="s">
        <v>270</v>
      </c>
      <c r="F6257" t="s">
        <v>354</v>
      </c>
      <c r="G6257" s="8" t="s">
        <v>355</v>
      </c>
      <c r="H6257" t="s">
        <v>356</v>
      </c>
      <c r="I6257" s="7">
        <v>337531456</v>
      </c>
      <c r="L6257" s="7">
        <v>20886055390</v>
      </c>
      <c r="M6257" t="s">
        <v>458</v>
      </c>
    </row>
    <row r="6258" spans="1:13" x14ac:dyDescent="0.25">
      <c r="A6258" t="s">
        <v>737</v>
      </c>
      <c r="B6258" t="s">
        <v>636</v>
      </c>
      <c r="C6258" t="s">
        <v>635</v>
      </c>
      <c r="D6258" t="s">
        <v>203</v>
      </c>
      <c r="E6258" t="s">
        <v>269</v>
      </c>
      <c r="F6258" s="8" t="s">
        <v>354</v>
      </c>
      <c r="G6258" s="8" t="s">
        <v>355</v>
      </c>
      <c r="H6258" t="s">
        <v>356</v>
      </c>
      <c r="I6258" s="7">
        <v>16752084594</v>
      </c>
      <c r="K6258" s="150"/>
      <c r="L6258" s="7">
        <v>1256491994424</v>
      </c>
      <c r="M6258" t="s">
        <v>458</v>
      </c>
    </row>
    <row r="6259" spans="1:13" x14ac:dyDescent="0.25">
      <c r="A6259" t="s">
        <v>738</v>
      </c>
      <c r="B6259" t="s">
        <v>484</v>
      </c>
      <c r="C6259" t="s">
        <v>256</v>
      </c>
      <c r="D6259" t="s">
        <v>208</v>
      </c>
      <c r="E6259" t="s">
        <v>270</v>
      </c>
      <c r="F6259" s="8" t="s">
        <v>354</v>
      </c>
      <c r="G6259" s="8" t="s">
        <v>355</v>
      </c>
      <c r="H6259" t="s">
        <v>356</v>
      </c>
      <c r="I6259" s="7">
        <v>0</v>
      </c>
      <c r="K6259" s="150"/>
      <c r="L6259" s="7">
        <v>429346911</v>
      </c>
      <c r="M6259" t="s">
        <v>458</v>
      </c>
    </row>
    <row r="6260" spans="1:13" x14ac:dyDescent="0.25">
      <c r="A6260" t="s">
        <v>739</v>
      </c>
      <c r="B6260" t="s">
        <v>484</v>
      </c>
      <c r="C6260" t="s">
        <v>256</v>
      </c>
      <c r="D6260" t="s">
        <v>209</v>
      </c>
      <c r="E6260" t="s">
        <v>270</v>
      </c>
      <c r="F6260" s="8" t="s">
        <v>354</v>
      </c>
      <c r="G6260" s="8" t="s">
        <v>355</v>
      </c>
      <c r="H6260" t="s">
        <v>356</v>
      </c>
      <c r="I6260" s="7">
        <v>0</v>
      </c>
      <c r="L6260" s="7">
        <v>630379359</v>
      </c>
      <c r="M6260" t="s">
        <v>458</v>
      </c>
    </row>
    <row r="6261" spans="1:13" x14ac:dyDescent="0.25">
      <c r="A6261" t="s">
        <v>740</v>
      </c>
      <c r="B6261" t="s">
        <v>484</v>
      </c>
      <c r="C6261" t="s">
        <v>256</v>
      </c>
      <c r="D6261" t="s">
        <v>203</v>
      </c>
      <c r="E6261" t="s">
        <v>269</v>
      </c>
      <c r="F6261" s="8" t="s">
        <v>354</v>
      </c>
      <c r="G6261" s="8" t="s">
        <v>355</v>
      </c>
      <c r="H6261" t="s">
        <v>356</v>
      </c>
      <c r="I6261" s="7">
        <v>1592374000</v>
      </c>
      <c r="K6261" s="180"/>
      <c r="L6261" s="7">
        <v>88224453830</v>
      </c>
      <c r="M6261" t="s">
        <v>458</v>
      </c>
    </row>
    <row r="6262" spans="1:13" x14ac:dyDescent="0.25">
      <c r="A6262" t="s">
        <v>745</v>
      </c>
      <c r="B6262" t="s">
        <v>486</v>
      </c>
      <c r="C6262" t="s">
        <v>262</v>
      </c>
      <c r="D6262" t="s">
        <v>263</v>
      </c>
      <c r="E6262" t="s">
        <v>270</v>
      </c>
      <c r="F6262" s="8" t="s">
        <v>354</v>
      </c>
      <c r="G6262" s="8" t="s">
        <v>355</v>
      </c>
      <c r="H6262" t="s">
        <v>356</v>
      </c>
      <c r="I6262" s="7">
        <v>0</v>
      </c>
      <c r="L6262" s="7">
        <v>27282552000</v>
      </c>
      <c r="M6262" t="s">
        <v>458</v>
      </c>
    </row>
    <row r="6263" spans="1:13" x14ac:dyDescent="0.25">
      <c r="A6263" t="s">
        <v>746</v>
      </c>
      <c r="B6263" t="s">
        <v>486</v>
      </c>
      <c r="C6263" t="s">
        <v>262</v>
      </c>
      <c r="D6263" t="s">
        <v>264</v>
      </c>
      <c r="E6263" t="s">
        <v>270</v>
      </c>
      <c r="F6263" s="8" t="s">
        <v>354</v>
      </c>
      <c r="G6263" s="8" t="s">
        <v>355</v>
      </c>
      <c r="H6263" t="s">
        <v>356</v>
      </c>
      <c r="I6263" s="7">
        <v>0</v>
      </c>
      <c r="L6263" s="7">
        <v>5427913000</v>
      </c>
      <c r="M6263" t="s">
        <v>458</v>
      </c>
    </row>
    <row r="6264" spans="1:13" x14ac:dyDescent="0.25">
      <c r="A6264" t="s">
        <v>747</v>
      </c>
      <c r="B6264" t="s">
        <v>486</v>
      </c>
      <c r="C6264" t="s">
        <v>262</v>
      </c>
      <c r="D6264" t="s">
        <v>265</v>
      </c>
      <c r="E6264" t="s">
        <v>270</v>
      </c>
      <c r="F6264" s="8" t="s">
        <v>354</v>
      </c>
      <c r="G6264" s="8" t="s">
        <v>355</v>
      </c>
      <c r="H6264" t="s">
        <v>356</v>
      </c>
      <c r="I6264" s="7">
        <v>0</v>
      </c>
      <c r="K6264" s="150"/>
      <c r="L6264" s="7">
        <v>950652000</v>
      </c>
      <c r="M6264" t="s">
        <v>458</v>
      </c>
    </row>
    <row r="6265" spans="1:13" x14ac:dyDescent="0.25">
      <c r="A6265" t="s">
        <v>748</v>
      </c>
      <c r="B6265" t="s">
        <v>486</v>
      </c>
      <c r="C6265" t="s">
        <v>262</v>
      </c>
      <c r="D6265" t="s">
        <v>203</v>
      </c>
      <c r="E6265" t="s">
        <v>269</v>
      </c>
      <c r="F6265" s="8" t="s">
        <v>354</v>
      </c>
      <c r="G6265" s="8" t="s">
        <v>355</v>
      </c>
      <c r="H6265" t="s">
        <v>356</v>
      </c>
      <c r="I6265" s="7">
        <v>1165442000</v>
      </c>
      <c r="L6265" s="7">
        <v>134097058000</v>
      </c>
      <c r="M6265" t="s">
        <v>458</v>
      </c>
    </row>
    <row r="6266" spans="1:13" x14ac:dyDescent="0.25">
      <c r="A6266" t="s">
        <v>749</v>
      </c>
      <c r="B6266" t="s">
        <v>332</v>
      </c>
      <c r="C6266" t="s">
        <v>266</v>
      </c>
      <c r="D6266" t="s">
        <v>267</v>
      </c>
      <c r="E6266" t="s">
        <v>270</v>
      </c>
      <c r="F6266" s="8" t="s">
        <v>354</v>
      </c>
      <c r="G6266" s="8" t="s">
        <v>355</v>
      </c>
      <c r="H6266" t="s">
        <v>356</v>
      </c>
      <c r="I6266" s="7">
        <v>0</v>
      </c>
      <c r="L6266" s="7">
        <v>2421364394</v>
      </c>
      <c r="M6266" t="s">
        <v>458</v>
      </c>
    </row>
    <row r="6267" spans="1:13" x14ac:dyDescent="0.25">
      <c r="A6267" t="s">
        <v>750</v>
      </c>
      <c r="B6267" t="s">
        <v>332</v>
      </c>
      <c r="C6267" t="s">
        <v>266</v>
      </c>
      <c r="D6267" t="s">
        <v>590</v>
      </c>
      <c r="E6267" t="s">
        <v>270</v>
      </c>
      <c r="F6267" s="8" t="s">
        <v>354</v>
      </c>
      <c r="G6267" s="8" t="s">
        <v>355</v>
      </c>
      <c r="H6267" t="s">
        <v>356</v>
      </c>
      <c r="I6267" s="7">
        <v>0</v>
      </c>
      <c r="K6267" s="151"/>
      <c r="L6267" s="7">
        <v>1946905414</v>
      </c>
      <c r="M6267" t="s">
        <v>458</v>
      </c>
    </row>
    <row r="6268" spans="1:13" x14ac:dyDescent="0.25">
      <c r="A6268" t="s">
        <v>751</v>
      </c>
      <c r="B6268" t="s">
        <v>332</v>
      </c>
      <c r="C6268" t="s">
        <v>266</v>
      </c>
      <c r="D6268" t="s">
        <v>582</v>
      </c>
      <c r="E6268" t="s">
        <v>270</v>
      </c>
      <c r="F6268" s="8" t="s">
        <v>354</v>
      </c>
      <c r="G6268" s="8" t="s">
        <v>355</v>
      </c>
      <c r="H6268" t="s">
        <v>356</v>
      </c>
      <c r="I6268" s="7">
        <v>0</v>
      </c>
      <c r="L6268" s="7">
        <v>102527329</v>
      </c>
      <c r="M6268" t="s">
        <v>458</v>
      </c>
    </row>
    <row r="6269" spans="1:13" x14ac:dyDescent="0.25">
      <c r="A6269" t="s">
        <v>752</v>
      </c>
      <c r="B6269" t="s">
        <v>332</v>
      </c>
      <c r="C6269" t="s">
        <v>266</v>
      </c>
      <c r="D6269" t="s">
        <v>203</v>
      </c>
      <c r="E6269" t="s">
        <v>269</v>
      </c>
      <c r="F6269" s="8" t="s">
        <v>354</v>
      </c>
      <c r="G6269" s="8" t="s">
        <v>355</v>
      </c>
      <c r="H6269" t="s">
        <v>356</v>
      </c>
      <c r="I6269" s="7">
        <v>0</v>
      </c>
      <c r="L6269" s="7">
        <v>260926476812</v>
      </c>
      <c r="M6269" t="s">
        <v>458</v>
      </c>
    </row>
    <row r="6270" spans="1:13" x14ac:dyDescent="0.25">
      <c r="A6270" t="s">
        <v>753</v>
      </c>
      <c r="B6270" t="s">
        <v>487</v>
      </c>
      <c r="C6270" t="s">
        <v>207</v>
      </c>
      <c r="D6270" t="s">
        <v>208</v>
      </c>
      <c r="E6270" t="s">
        <v>270</v>
      </c>
      <c r="F6270" s="8" t="s">
        <v>354</v>
      </c>
      <c r="G6270" s="8" t="s">
        <v>355</v>
      </c>
      <c r="H6270" t="s">
        <v>356</v>
      </c>
      <c r="I6270" s="7">
        <v>63129166.5</v>
      </c>
      <c r="K6270" s="150"/>
      <c r="L6270" s="7">
        <v>2389556713</v>
      </c>
      <c r="M6270" t="s">
        <v>458</v>
      </c>
    </row>
    <row r="6271" spans="1:13" x14ac:dyDescent="0.25">
      <c r="A6271" t="s">
        <v>754</v>
      </c>
      <c r="B6271" t="s">
        <v>487</v>
      </c>
      <c r="C6271" t="s">
        <v>207</v>
      </c>
      <c r="D6271" t="s">
        <v>209</v>
      </c>
      <c r="E6271" t="s">
        <v>270</v>
      </c>
      <c r="F6271" t="s">
        <v>354</v>
      </c>
      <c r="G6271" s="8" t="s">
        <v>355</v>
      </c>
      <c r="H6271" t="s">
        <v>356</v>
      </c>
      <c r="I6271" s="7">
        <v>70384300</v>
      </c>
      <c r="K6271" s="150"/>
      <c r="L6271" s="7">
        <v>5701620841</v>
      </c>
      <c r="M6271" t="s">
        <v>458</v>
      </c>
    </row>
    <row r="6272" spans="1:13" x14ac:dyDescent="0.25">
      <c r="A6272" t="s">
        <v>755</v>
      </c>
      <c r="B6272" t="s">
        <v>487</v>
      </c>
      <c r="C6272" t="s">
        <v>207</v>
      </c>
      <c r="D6272" t="s">
        <v>210</v>
      </c>
      <c r="E6272" t="s">
        <v>270</v>
      </c>
      <c r="F6272" t="s">
        <v>354</v>
      </c>
      <c r="G6272" s="8" t="s">
        <v>355</v>
      </c>
      <c r="H6272" t="s">
        <v>356</v>
      </c>
      <c r="I6272" s="7">
        <v>4833467</v>
      </c>
      <c r="L6272" s="7">
        <v>326696832</v>
      </c>
      <c r="M6272" t="s">
        <v>458</v>
      </c>
    </row>
    <row r="6273" spans="1:13" x14ac:dyDescent="0.25">
      <c r="A6273" t="s">
        <v>756</v>
      </c>
      <c r="B6273" t="s">
        <v>487</v>
      </c>
      <c r="C6273" t="s">
        <v>207</v>
      </c>
      <c r="D6273" t="s">
        <v>211</v>
      </c>
      <c r="E6273" t="s">
        <v>269</v>
      </c>
      <c r="F6273" t="s">
        <v>354</v>
      </c>
      <c r="G6273" s="8" t="s">
        <v>355</v>
      </c>
      <c r="H6273" t="s">
        <v>356</v>
      </c>
      <c r="I6273" s="7">
        <v>5408143549.5</v>
      </c>
      <c r="K6273" s="151"/>
      <c r="L6273" s="7">
        <v>370042694916</v>
      </c>
      <c r="M6273" t="s">
        <v>458</v>
      </c>
    </row>
    <row r="6274" spans="1:13" x14ac:dyDescent="0.25">
      <c r="A6274" t="s">
        <v>757</v>
      </c>
      <c r="B6274" t="s">
        <v>487</v>
      </c>
      <c r="C6274" t="s">
        <v>207</v>
      </c>
      <c r="D6274" t="s">
        <v>385</v>
      </c>
      <c r="E6274" t="s">
        <v>270</v>
      </c>
      <c r="F6274" t="s">
        <v>354</v>
      </c>
      <c r="G6274" s="8" t="s">
        <v>355</v>
      </c>
      <c r="H6274" t="s">
        <v>356</v>
      </c>
      <c r="I6274" s="7">
        <v>14162289</v>
      </c>
      <c r="K6274" s="151"/>
      <c r="L6274" s="7">
        <v>777116048</v>
      </c>
      <c r="M6274" t="s">
        <v>458</v>
      </c>
    </row>
    <row r="6275" spans="1:13" x14ac:dyDescent="0.25">
      <c r="A6275" t="s">
        <v>659</v>
      </c>
      <c r="B6275" t="s">
        <v>468</v>
      </c>
      <c r="C6275" t="s">
        <v>0</v>
      </c>
      <c r="D6275" t="s">
        <v>200</v>
      </c>
      <c r="E6275" t="s">
        <v>270</v>
      </c>
      <c r="F6275" t="s">
        <v>347</v>
      </c>
      <c r="G6275" s="8" t="s">
        <v>348</v>
      </c>
      <c r="H6275" t="s">
        <v>349</v>
      </c>
      <c r="I6275" s="7">
        <v>2567728996.5</v>
      </c>
      <c r="L6275" s="7">
        <v>50185283716</v>
      </c>
      <c r="M6275" t="s">
        <v>458</v>
      </c>
    </row>
    <row r="6276" spans="1:13" x14ac:dyDescent="0.25">
      <c r="A6276" t="s">
        <v>660</v>
      </c>
      <c r="B6276" t="s">
        <v>468</v>
      </c>
      <c r="C6276" t="s">
        <v>0</v>
      </c>
      <c r="D6276" t="s">
        <v>201</v>
      </c>
      <c r="E6276" t="s">
        <v>270</v>
      </c>
      <c r="F6276" t="s">
        <v>347</v>
      </c>
      <c r="G6276" s="8" t="s">
        <v>348</v>
      </c>
      <c r="H6276" t="s">
        <v>349</v>
      </c>
      <c r="I6276" s="7">
        <v>4402551382.5</v>
      </c>
      <c r="L6276" s="7">
        <v>89599596613</v>
      </c>
      <c r="M6276" t="s">
        <v>458</v>
      </c>
    </row>
    <row r="6277" spans="1:13" x14ac:dyDescent="0.25">
      <c r="A6277" t="s">
        <v>661</v>
      </c>
      <c r="B6277" t="s">
        <v>468</v>
      </c>
      <c r="C6277" t="s">
        <v>0</v>
      </c>
      <c r="D6277" t="s">
        <v>202</v>
      </c>
      <c r="E6277" t="s">
        <v>270</v>
      </c>
      <c r="F6277" t="s">
        <v>347</v>
      </c>
      <c r="G6277" s="8" t="s">
        <v>348</v>
      </c>
      <c r="H6277" t="s">
        <v>349</v>
      </c>
      <c r="I6277" s="7">
        <v>1883348399</v>
      </c>
      <c r="L6277" s="7">
        <v>44497385600</v>
      </c>
      <c r="M6277" t="s">
        <v>458</v>
      </c>
    </row>
    <row r="6278" spans="1:13" x14ac:dyDescent="0.25">
      <c r="A6278" t="s">
        <v>662</v>
      </c>
      <c r="B6278" t="s">
        <v>468</v>
      </c>
      <c r="C6278" t="s">
        <v>0</v>
      </c>
      <c r="D6278" t="s">
        <v>308</v>
      </c>
      <c r="E6278" t="s">
        <v>270</v>
      </c>
      <c r="F6278" t="s">
        <v>347</v>
      </c>
      <c r="G6278" s="8" t="s">
        <v>348</v>
      </c>
      <c r="H6278" t="s">
        <v>349</v>
      </c>
      <c r="I6278" s="7">
        <v>30520429.5</v>
      </c>
      <c r="L6278" s="7">
        <v>891110221</v>
      </c>
      <c r="M6278" t="s">
        <v>458</v>
      </c>
    </row>
    <row r="6279" spans="1:13" x14ac:dyDescent="0.25">
      <c r="A6279" t="s">
        <v>758</v>
      </c>
      <c r="B6279" t="s">
        <v>468</v>
      </c>
      <c r="C6279" t="s">
        <v>0</v>
      </c>
      <c r="D6279" t="s">
        <v>1</v>
      </c>
      <c r="E6279" t="s">
        <v>270</v>
      </c>
      <c r="F6279" t="s">
        <v>347</v>
      </c>
      <c r="G6279" s="8" t="s">
        <v>348</v>
      </c>
      <c r="H6279" t="s">
        <v>349</v>
      </c>
      <c r="I6279" s="7">
        <v>1366529586.5</v>
      </c>
      <c r="L6279" s="7">
        <v>33596222776</v>
      </c>
      <c r="M6279" t="s">
        <v>458</v>
      </c>
    </row>
    <row r="6280" spans="1:13" x14ac:dyDescent="0.25">
      <c r="A6280" t="s">
        <v>663</v>
      </c>
      <c r="B6280" t="s">
        <v>468</v>
      </c>
      <c r="C6280" t="s">
        <v>0</v>
      </c>
      <c r="D6280" t="s">
        <v>198</v>
      </c>
      <c r="E6280" t="s">
        <v>270</v>
      </c>
      <c r="F6280" t="s">
        <v>347</v>
      </c>
      <c r="G6280" s="8" t="s">
        <v>348</v>
      </c>
      <c r="H6280" t="s">
        <v>349</v>
      </c>
      <c r="I6280" s="7">
        <v>99184039</v>
      </c>
      <c r="L6280" s="7">
        <v>1360016630</v>
      </c>
      <c r="M6280" t="s">
        <v>458</v>
      </c>
    </row>
    <row r="6281" spans="1:13" x14ac:dyDescent="0.25">
      <c r="A6281" t="s">
        <v>664</v>
      </c>
      <c r="B6281" t="s">
        <v>468</v>
      </c>
      <c r="C6281" t="s">
        <v>0</v>
      </c>
      <c r="D6281" t="s">
        <v>199</v>
      </c>
      <c r="E6281" t="s">
        <v>269</v>
      </c>
      <c r="F6281" t="s">
        <v>347</v>
      </c>
      <c r="G6281" s="8" t="s">
        <v>348</v>
      </c>
      <c r="H6281" t="s">
        <v>349</v>
      </c>
      <c r="I6281" s="7">
        <v>9271874121.5</v>
      </c>
      <c r="L6281" s="7">
        <v>195045422077</v>
      </c>
      <c r="M6281" t="s">
        <v>458</v>
      </c>
    </row>
    <row r="6282" spans="1:13" x14ac:dyDescent="0.25">
      <c r="A6282" t="s">
        <v>672</v>
      </c>
      <c r="B6282" t="s">
        <v>470</v>
      </c>
      <c r="C6282" t="s">
        <v>292</v>
      </c>
      <c r="D6282" t="s">
        <v>307</v>
      </c>
      <c r="E6282" t="s">
        <v>270</v>
      </c>
      <c r="F6282" t="s">
        <v>347</v>
      </c>
      <c r="G6282" s="8" t="s">
        <v>348</v>
      </c>
      <c r="H6282" t="s">
        <v>349</v>
      </c>
      <c r="I6282" s="7">
        <v>356300216.5</v>
      </c>
      <c r="K6282" s="150"/>
      <c r="L6282" s="7">
        <v>9764336905</v>
      </c>
      <c r="M6282" t="s">
        <v>458</v>
      </c>
    </row>
    <row r="6283" spans="1:13" x14ac:dyDescent="0.25">
      <c r="A6283" t="s">
        <v>673</v>
      </c>
      <c r="B6283" t="s">
        <v>470</v>
      </c>
      <c r="C6283" t="s">
        <v>292</v>
      </c>
      <c r="D6283" t="s">
        <v>206</v>
      </c>
      <c r="E6283" t="s">
        <v>270</v>
      </c>
      <c r="F6283" t="s">
        <v>347</v>
      </c>
      <c r="G6283" s="8" t="s">
        <v>348</v>
      </c>
      <c r="H6283" t="s">
        <v>349</v>
      </c>
      <c r="I6283" s="7">
        <v>199546554</v>
      </c>
      <c r="K6283" s="150"/>
      <c r="L6283" s="7">
        <v>5411649516</v>
      </c>
      <c r="M6283" t="s">
        <v>458</v>
      </c>
    </row>
    <row r="6284" spans="1:13" x14ac:dyDescent="0.25">
      <c r="A6284" t="s">
        <v>674</v>
      </c>
      <c r="B6284" t="s">
        <v>470</v>
      </c>
      <c r="C6284" t="s">
        <v>292</v>
      </c>
      <c r="D6284" t="s">
        <v>203</v>
      </c>
      <c r="E6284" t="s">
        <v>269</v>
      </c>
      <c r="F6284" t="s">
        <v>347</v>
      </c>
      <c r="G6284" s="8" t="s">
        <v>348</v>
      </c>
      <c r="H6284" t="s">
        <v>349</v>
      </c>
      <c r="I6284" s="7">
        <v>25788872914.5</v>
      </c>
      <c r="K6284" s="150"/>
      <c r="L6284" s="7">
        <v>599483569520</v>
      </c>
      <c r="M6284" t="s">
        <v>458</v>
      </c>
    </row>
    <row r="6285" spans="1:13" x14ac:dyDescent="0.25">
      <c r="A6285" t="s">
        <v>675</v>
      </c>
      <c r="B6285" t="s">
        <v>470</v>
      </c>
      <c r="C6285" t="s">
        <v>292</v>
      </c>
      <c r="D6285" t="s">
        <v>306</v>
      </c>
      <c r="E6285" t="s">
        <v>270</v>
      </c>
      <c r="F6285" t="s">
        <v>347</v>
      </c>
      <c r="G6285" s="8" t="s">
        <v>348</v>
      </c>
      <c r="H6285" t="s">
        <v>349</v>
      </c>
      <c r="I6285" s="7">
        <v>335112226</v>
      </c>
      <c r="L6285" s="7">
        <v>9122399685</v>
      </c>
      <c r="M6285" t="s">
        <v>458</v>
      </c>
    </row>
    <row r="6286" spans="1:13" x14ac:dyDescent="0.25">
      <c r="A6286" t="s">
        <v>676</v>
      </c>
      <c r="B6286" t="s">
        <v>331</v>
      </c>
      <c r="C6286" t="s">
        <v>215</v>
      </c>
      <c r="D6286" t="s">
        <v>251</v>
      </c>
      <c r="E6286" t="s">
        <v>269</v>
      </c>
      <c r="F6286" t="s">
        <v>347</v>
      </c>
      <c r="G6286" s="8" t="s">
        <v>348</v>
      </c>
      <c r="H6286" t="s">
        <v>349</v>
      </c>
      <c r="I6286" s="7">
        <v>14812391864</v>
      </c>
      <c r="K6286" s="150"/>
      <c r="L6286" s="7">
        <v>310261377494</v>
      </c>
      <c r="M6286" t="s">
        <v>458</v>
      </c>
    </row>
    <row r="6287" spans="1:13" x14ac:dyDescent="0.25">
      <c r="A6287" t="s">
        <v>677</v>
      </c>
      <c r="B6287" t="s">
        <v>331</v>
      </c>
      <c r="C6287" t="s">
        <v>215</v>
      </c>
      <c r="D6287" t="s">
        <v>216</v>
      </c>
      <c r="E6287" t="s">
        <v>269</v>
      </c>
      <c r="F6287" t="s">
        <v>347</v>
      </c>
      <c r="G6287" s="8" t="s">
        <v>348</v>
      </c>
      <c r="H6287" t="s">
        <v>349</v>
      </c>
      <c r="I6287" s="7">
        <v>736621977.5</v>
      </c>
      <c r="L6287" s="7">
        <v>15226914126</v>
      </c>
      <c r="M6287" t="s">
        <v>458</v>
      </c>
    </row>
    <row r="6288" spans="1:13" x14ac:dyDescent="0.25">
      <c r="A6288" t="s">
        <v>678</v>
      </c>
      <c r="B6288" t="s">
        <v>331</v>
      </c>
      <c r="C6288" t="s">
        <v>215</v>
      </c>
      <c r="D6288" t="s">
        <v>217</v>
      </c>
      <c r="E6288" t="s">
        <v>269</v>
      </c>
      <c r="F6288" t="s">
        <v>347</v>
      </c>
      <c r="G6288" s="8" t="s">
        <v>348</v>
      </c>
      <c r="H6288" t="s">
        <v>349</v>
      </c>
      <c r="I6288" s="7">
        <v>3178433582</v>
      </c>
      <c r="K6288" s="151"/>
      <c r="L6288" s="7">
        <v>67671087956</v>
      </c>
      <c r="M6288" t="s">
        <v>458</v>
      </c>
    </row>
    <row r="6289" spans="1:13" x14ac:dyDescent="0.25">
      <c r="A6289" t="s">
        <v>679</v>
      </c>
      <c r="B6289" t="s">
        <v>333</v>
      </c>
      <c r="C6289" t="s">
        <v>533</v>
      </c>
      <c r="D6289" t="s">
        <v>203</v>
      </c>
      <c r="E6289" t="s">
        <v>269</v>
      </c>
      <c r="F6289" t="s">
        <v>347</v>
      </c>
      <c r="G6289" s="8" t="s">
        <v>348</v>
      </c>
      <c r="H6289" t="s">
        <v>349</v>
      </c>
      <c r="I6289" s="7">
        <v>2082919500</v>
      </c>
      <c r="K6289" s="151"/>
      <c r="L6289" s="7">
        <v>60695593000</v>
      </c>
      <c r="M6289" t="s">
        <v>458</v>
      </c>
    </row>
    <row r="6290" spans="1:13" x14ac:dyDescent="0.25">
      <c r="A6290" t="s">
        <v>680</v>
      </c>
      <c r="B6290" t="s">
        <v>471</v>
      </c>
      <c r="C6290" t="s">
        <v>219</v>
      </c>
      <c r="D6290" t="s">
        <v>203</v>
      </c>
      <c r="E6290" t="s">
        <v>269</v>
      </c>
      <c r="F6290" t="s">
        <v>347</v>
      </c>
      <c r="G6290" s="8" t="s">
        <v>348</v>
      </c>
      <c r="H6290" t="s">
        <v>349</v>
      </c>
      <c r="I6290" s="7">
        <v>9790986019</v>
      </c>
      <c r="K6290" s="151"/>
      <c r="L6290" s="7">
        <v>278736778404</v>
      </c>
      <c r="M6290" t="s">
        <v>458</v>
      </c>
    </row>
    <row r="6291" spans="1:13" x14ac:dyDescent="0.25">
      <c r="A6291" t="s">
        <v>681</v>
      </c>
      <c r="B6291" t="s">
        <v>471</v>
      </c>
      <c r="C6291" t="s">
        <v>219</v>
      </c>
      <c r="D6291" t="s">
        <v>457</v>
      </c>
      <c r="E6291" t="s">
        <v>270</v>
      </c>
      <c r="F6291" t="s">
        <v>347</v>
      </c>
      <c r="G6291" s="8" t="s">
        <v>348</v>
      </c>
      <c r="H6291" t="s">
        <v>349</v>
      </c>
      <c r="I6291" s="7">
        <v>1920231.5</v>
      </c>
      <c r="K6291" s="151"/>
      <c r="L6291" s="7">
        <v>150706287</v>
      </c>
      <c r="M6291" t="s">
        <v>458</v>
      </c>
    </row>
    <row r="6292" spans="1:13" x14ac:dyDescent="0.25">
      <c r="A6292" t="s">
        <v>682</v>
      </c>
      <c r="B6292" t="s">
        <v>471</v>
      </c>
      <c r="C6292" t="s">
        <v>219</v>
      </c>
      <c r="D6292" t="s">
        <v>381</v>
      </c>
      <c r="E6292" t="s">
        <v>270</v>
      </c>
      <c r="F6292" t="s">
        <v>347</v>
      </c>
      <c r="G6292" s="8" t="s">
        <v>348</v>
      </c>
      <c r="H6292" t="s">
        <v>349</v>
      </c>
      <c r="I6292" s="7">
        <v>64179989.5</v>
      </c>
      <c r="K6292" s="150"/>
      <c r="L6292" s="7">
        <v>1331924172</v>
      </c>
      <c r="M6292" t="s">
        <v>458</v>
      </c>
    </row>
    <row r="6293" spans="1:13" x14ac:dyDescent="0.25">
      <c r="A6293" t="s">
        <v>683</v>
      </c>
      <c r="B6293" t="s">
        <v>472</v>
      </c>
      <c r="C6293" t="s">
        <v>220</v>
      </c>
      <c r="D6293" t="s">
        <v>221</v>
      </c>
      <c r="E6293" t="s">
        <v>270</v>
      </c>
      <c r="F6293" t="s">
        <v>347</v>
      </c>
      <c r="G6293" s="8" t="s">
        <v>348</v>
      </c>
      <c r="H6293" t="s">
        <v>349</v>
      </c>
      <c r="I6293" s="7">
        <v>8201581000</v>
      </c>
      <c r="K6293" s="150"/>
      <c r="L6293" s="7">
        <v>210379447000</v>
      </c>
      <c r="M6293" t="s">
        <v>458</v>
      </c>
    </row>
    <row r="6294" spans="1:13" x14ac:dyDescent="0.25">
      <c r="A6294" t="s">
        <v>684</v>
      </c>
      <c r="B6294" t="s">
        <v>472</v>
      </c>
      <c r="C6294" t="s">
        <v>220</v>
      </c>
      <c r="D6294" t="s">
        <v>222</v>
      </c>
      <c r="E6294" t="s">
        <v>270</v>
      </c>
      <c r="F6294" t="s">
        <v>347</v>
      </c>
      <c r="G6294" s="8" t="s">
        <v>348</v>
      </c>
      <c r="H6294" t="s">
        <v>349</v>
      </c>
      <c r="I6294" s="7">
        <v>1171651500</v>
      </c>
      <c r="K6294" s="150"/>
      <c r="L6294" s="7">
        <v>35195197000</v>
      </c>
      <c r="M6294" t="s">
        <v>458</v>
      </c>
    </row>
    <row r="6295" spans="1:13" x14ac:dyDescent="0.25">
      <c r="A6295" t="s">
        <v>685</v>
      </c>
      <c r="B6295" t="s">
        <v>472</v>
      </c>
      <c r="C6295" t="s">
        <v>220</v>
      </c>
      <c r="D6295" t="s">
        <v>223</v>
      </c>
      <c r="E6295" t="s">
        <v>270</v>
      </c>
      <c r="F6295" t="s">
        <v>347</v>
      </c>
      <c r="G6295" s="8" t="s">
        <v>348</v>
      </c>
      <c r="H6295" t="s">
        <v>349</v>
      </c>
      <c r="I6295" s="7">
        <v>1527450000</v>
      </c>
      <c r="K6295" s="150"/>
      <c r="L6295" s="7">
        <v>54187851000</v>
      </c>
      <c r="M6295" t="s">
        <v>458</v>
      </c>
    </row>
    <row r="6296" spans="1:13" x14ac:dyDescent="0.25">
      <c r="A6296" t="s">
        <v>686</v>
      </c>
      <c r="B6296" t="s">
        <v>472</v>
      </c>
      <c r="C6296" t="s">
        <v>220</v>
      </c>
      <c r="D6296" t="s">
        <v>224</v>
      </c>
      <c r="E6296" t="s">
        <v>270</v>
      </c>
      <c r="F6296" t="s">
        <v>347</v>
      </c>
      <c r="G6296" s="8" t="s">
        <v>348</v>
      </c>
      <c r="H6296" t="s">
        <v>349</v>
      </c>
      <c r="I6296" s="7">
        <v>139454500</v>
      </c>
      <c r="K6296" s="150"/>
      <c r="L6296" s="7">
        <v>3835522000</v>
      </c>
      <c r="M6296" t="s">
        <v>458</v>
      </c>
    </row>
    <row r="6297" spans="1:13" x14ac:dyDescent="0.25">
      <c r="A6297" t="s">
        <v>687</v>
      </c>
      <c r="B6297" t="s">
        <v>472</v>
      </c>
      <c r="C6297" t="s">
        <v>220</v>
      </c>
      <c r="D6297" t="s">
        <v>305</v>
      </c>
      <c r="E6297" t="s">
        <v>270</v>
      </c>
      <c r="F6297" t="s">
        <v>347</v>
      </c>
      <c r="G6297" s="8" t="s">
        <v>348</v>
      </c>
      <c r="H6297" t="s">
        <v>349</v>
      </c>
      <c r="I6297" s="7">
        <v>0</v>
      </c>
      <c r="K6297" s="151"/>
      <c r="L6297" s="7">
        <v>0</v>
      </c>
      <c r="M6297" t="s">
        <v>458</v>
      </c>
    </row>
    <row r="6298" spans="1:13" x14ac:dyDescent="0.25">
      <c r="A6298" t="s">
        <v>688</v>
      </c>
      <c r="B6298" t="s">
        <v>472</v>
      </c>
      <c r="C6298" t="s">
        <v>220</v>
      </c>
      <c r="D6298" t="s">
        <v>203</v>
      </c>
      <c r="E6298" t="s">
        <v>269</v>
      </c>
      <c r="F6298" t="s">
        <v>347</v>
      </c>
      <c r="G6298" s="8" t="s">
        <v>348</v>
      </c>
      <c r="H6298" t="s">
        <v>349</v>
      </c>
      <c r="I6298" s="7">
        <v>5649302000</v>
      </c>
      <c r="K6298" s="150"/>
      <c r="L6298" s="7">
        <v>150910896000</v>
      </c>
      <c r="M6298" t="s">
        <v>458</v>
      </c>
    </row>
    <row r="6299" spans="1:13" x14ac:dyDescent="0.25">
      <c r="A6299" t="s">
        <v>689</v>
      </c>
      <c r="B6299" t="s">
        <v>473</v>
      </c>
      <c r="C6299" t="s">
        <v>225</v>
      </c>
      <c r="D6299" t="s">
        <v>366</v>
      </c>
      <c r="E6299" t="s">
        <v>270</v>
      </c>
      <c r="F6299" t="s">
        <v>347</v>
      </c>
      <c r="G6299" s="8" t="s">
        <v>348</v>
      </c>
      <c r="H6299" t="s">
        <v>349</v>
      </c>
      <c r="I6299" s="7">
        <v>95256434.5</v>
      </c>
      <c r="K6299" s="150"/>
      <c r="L6299" s="7">
        <v>3439632410</v>
      </c>
      <c r="M6299" t="s">
        <v>458</v>
      </c>
    </row>
    <row r="6300" spans="1:13" x14ac:dyDescent="0.25">
      <c r="A6300" t="s">
        <v>690</v>
      </c>
      <c r="B6300" t="s">
        <v>473</v>
      </c>
      <c r="C6300" t="s">
        <v>225</v>
      </c>
      <c r="D6300" t="s">
        <v>367</v>
      </c>
      <c r="E6300" t="s">
        <v>270</v>
      </c>
      <c r="F6300" t="s">
        <v>347</v>
      </c>
      <c r="G6300" s="8" t="s">
        <v>348</v>
      </c>
      <c r="H6300" t="s">
        <v>349</v>
      </c>
      <c r="I6300" s="7">
        <v>91069382.5</v>
      </c>
      <c r="K6300" s="150"/>
      <c r="L6300" s="7">
        <v>3601903742</v>
      </c>
      <c r="M6300" t="s">
        <v>458</v>
      </c>
    </row>
    <row r="6301" spans="1:13" x14ac:dyDescent="0.25">
      <c r="A6301" t="s">
        <v>691</v>
      </c>
      <c r="B6301" t="s">
        <v>473</v>
      </c>
      <c r="C6301" t="s">
        <v>225</v>
      </c>
      <c r="D6301" t="s">
        <v>373</v>
      </c>
      <c r="E6301" t="s">
        <v>270</v>
      </c>
      <c r="F6301" t="s">
        <v>347</v>
      </c>
      <c r="G6301" s="8" t="s">
        <v>348</v>
      </c>
      <c r="H6301" t="s">
        <v>349</v>
      </c>
      <c r="I6301" s="7">
        <v>71368468.5</v>
      </c>
      <c r="L6301" s="7">
        <v>2032897322</v>
      </c>
      <c r="M6301" t="s">
        <v>458</v>
      </c>
    </row>
    <row r="6302" spans="1:13" x14ac:dyDescent="0.25">
      <c r="A6302" t="s">
        <v>692</v>
      </c>
      <c r="B6302" t="s">
        <v>473</v>
      </c>
      <c r="C6302" t="s">
        <v>225</v>
      </c>
      <c r="D6302" t="s">
        <v>203</v>
      </c>
      <c r="E6302" t="s">
        <v>269</v>
      </c>
      <c r="F6302" t="s">
        <v>347</v>
      </c>
      <c r="G6302" s="8" t="s">
        <v>348</v>
      </c>
      <c r="H6302" t="s">
        <v>349</v>
      </c>
      <c r="I6302" s="7">
        <v>31287077428.5</v>
      </c>
      <c r="K6302" s="150"/>
      <c r="L6302" s="7">
        <v>983182712065</v>
      </c>
      <c r="M6302" t="s">
        <v>458</v>
      </c>
    </row>
    <row r="6303" spans="1:13" x14ac:dyDescent="0.25">
      <c r="A6303" t="s">
        <v>703</v>
      </c>
      <c r="B6303" t="s">
        <v>475</v>
      </c>
      <c r="C6303" t="s">
        <v>236</v>
      </c>
      <c r="D6303" t="s">
        <v>628</v>
      </c>
      <c r="E6303" t="s">
        <v>270</v>
      </c>
      <c r="F6303" t="s">
        <v>347</v>
      </c>
      <c r="G6303" s="8" t="s">
        <v>348</v>
      </c>
      <c r="H6303" t="s">
        <v>349</v>
      </c>
      <c r="I6303" s="7">
        <v>1193504219.5</v>
      </c>
      <c r="K6303" s="150"/>
      <c r="L6303" s="7">
        <v>33391986272</v>
      </c>
      <c r="M6303" t="s">
        <v>458</v>
      </c>
    </row>
    <row r="6304" spans="1:13" x14ac:dyDescent="0.25">
      <c r="A6304" t="s">
        <v>704</v>
      </c>
      <c r="B6304" t="s">
        <v>475</v>
      </c>
      <c r="C6304" t="s">
        <v>236</v>
      </c>
      <c r="D6304" t="s">
        <v>629</v>
      </c>
      <c r="E6304" t="s">
        <v>270</v>
      </c>
      <c r="F6304" t="s">
        <v>347</v>
      </c>
      <c r="G6304" s="8" t="s">
        <v>348</v>
      </c>
      <c r="H6304" t="s">
        <v>349</v>
      </c>
      <c r="I6304" s="7">
        <v>942360467</v>
      </c>
      <c r="L6304" s="7">
        <v>28433897982</v>
      </c>
      <c r="M6304" t="s">
        <v>458</v>
      </c>
    </row>
    <row r="6305" spans="1:13" x14ac:dyDescent="0.25">
      <c r="A6305" t="s">
        <v>705</v>
      </c>
      <c r="B6305" t="s">
        <v>475</v>
      </c>
      <c r="C6305" t="s">
        <v>236</v>
      </c>
      <c r="D6305" t="s">
        <v>630</v>
      </c>
      <c r="E6305" t="s">
        <v>270</v>
      </c>
      <c r="F6305" s="8" t="s">
        <v>347</v>
      </c>
      <c r="G6305" s="8" t="s">
        <v>348</v>
      </c>
      <c r="H6305" t="s">
        <v>349</v>
      </c>
      <c r="I6305" s="7">
        <v>1499693018.5</v>
      </c>
      <c r="K6305" s="150"/>
      <c r="L6305" s="7">
        <v>41655996484</v>
      </c>
      <c r="M6305" t="s">
        <v>458</v>
      </c>
    </row>
    <row r="6306" spans="1:13" x14ac:dyDescent="0.25">
      <c r="A6306" t="s">
        <v>706</v>
      </c>
      <c r="B6306" t="s">
        <v>475</v>
      </c>
      <c r="C6306" t="s">
        <v>236</v>
      </c>
      <c r="D6306" t="s">
        <v>631</v>
      </c>
      <c r="E6306" t="s">
        <v>270</v>
      </c>
      <c r="F6306" s="8" t="s">
        <v>347</v>
      </c>
      <c r="G6306" s="8" t="s">
        <v>348</v>
      </c>
      <c r="H6306" t="s">
        <v>349</v>
      </c>
      <c r="I6306" s="7">
        <v>450050670.5</v>
      </c>
      <c r="L6306" s="7">
        <v>17683096128</v>
      </c>
      <c r="M6306" t="s">
        <v>458</v>
      </c>
    </row>
    <row r="6307" spans="1:13" x14ac:dyDescent="0.25">
      <c r="A6307" t="s">
        <v>707</v>
      </c>
      <c r="B6307" t="s">
        <v>475</v>
      </c>
      <c r="C6307" t="s">
        <v>236</v>
      </c>
      <c r="D6307" t="s">
        <v>632</v>
      </c>
      <c r="E6307" t="s">
        <v>269</v>
      </c>
      <c r="F6307" s="8" t="s">
        <v>347</v>
      </c>
      <c r="G6307" s="8" t="s">
        <v>348</v>
      </c>
      <c r="H6307" t="s">
        <v>349</v>
      </c>
      <c r="I6307" s="7">
        <v>1315185745.5</v>
      </c>
      <c r="L6307" s="7">
        <v>38791266538</v>
      </c>
      <c r="M6307" t="s">
        <v>458</v>
      </c>
    </row>
    <row r="6308" spans="1:13" x14ac:dyDescent="0.25">
      <c r="A6308" t="s">
        <v>718</v>
      </c>
      <c r="B6308" t="s">
        <v>246</v>
      </c>
      <c r="C6308" t="s">
        <v>246</v>
      </c>
      <c r="D6308" t="s">
        <v>203</v>
      </c>
      <c r="E6308" t="s">
        <v>269</v>
      </c>
      <c r="F6308" s="8" t="s">
        <v>347</v>
      </c>
      <c r="G6308" s="8" t="s">
        <v>348</v>
      </c>
      <c r="H6308" t="s">
        <v>349</v>
      </c>
      <c r="I6308" s="7">
        <v>1625780057.5</v>
      </c>
      <c r="L6308" s="7">
        <v>42773601120</v>
      </c>
      <c r="M6308" t="s">
        <v>458</v>
      </c>
    </row>
    <row r="6309" spans="1:13" x14ac:dyDescent="0.25">
      <c r="A6309" t="s">
        <v>719</v>
      </c>
      <c r="B6309" t="s">
        <v>478</v>
      </c>
      <c r="C6309" t="s">
        <v>244</v>
      </c>
      <c r="D6309" t="s">
        <v>245</v>
      </c>
      <c r="E6309" t="s">
        <v>269</v>
      </c>
      <c r="F6309" s="8" t="s">
        <v>347</v>
      </c>
      <c r="G6309" s="8" t="s">
        <v>348</v>
      </c>
      <c r="H6309" t="s">
        <v>349</v>
      </c>
      <c r="I6309" s="7">
        <v>3155534500</v>
      </c>
      <c r="L6309" s="7">
        <v>69558139000</v>
      </c>
      <c r="M6309" t="s">
        <v>458</v>
      </c>
    </row>
    <row r="6310" spans="1:13" x14ac:dyDescent="0.25">
      <c r="A6310" t="s">
        <v>720</v>
      </c>
      <c r="B6310" t="s">
        <v>478</v>
      </c>
      <c r="C6310" t="s">
        <v>244</v>
      </c>
      <c r="D6310" t="s">
        <v>460</v>
      </c>
      <c r="E6310" t="s">
        <v>269</v>
      </c>
      <c r="F6310" s="8" t="s">
        <v>347</v>
      </c>
      <c r="G6310" s="8" t="s">
        <v>348</v>
      </c>
      <c r="H6310" t="s">
        <v>349</v>
      </c>
      <c r="I6310" s="7">
        <v>1997355500</v>
      </c>
      <c r="K6310" s="150"/>
      <c r="L6310" s="7">
        <v>40918920000</v>
      </c>
      <c r="M6310" t="s">
        <v>458</v>
      </c>
    </row>
    <row r="6311" spans="1:13" x14ac:dyDescent="0.25">
      <c r="A6311" t="s">
        <v>721</v>
      </c>
      <c r="B6311" t="s">
        <v>479</v>
      </c>
      <c r="C6311" t="s">
        <v>247</v>
      </c>
      <c r="D6311" t="s">
        <v>203</v>
      </c>
      <c r="E6311" t="s">
        <v>269</v>
      </c>
      <c r="F6311" s="8" t="s">
        <v>347</v>
      </c>
      <c r="G6311" s="8" t="s">
        <v>348</v>
      </c>
      <c r="H6311" t="s">
        <v>349</v>
      </c>
      <c r="I6311" s="7">
        <v>664528500</v>
      </c>
      <c r="L6311" s="7">
        <v>20401799000</v>
      </c>
      <c r="M6311" t="s">
        <v>458</v>
      </c>
    </row>
    <row r="6312" spans="1:13" x14ac:dyDescent="0.25">
      <c r="A6312" t="s">
        <v>722</v>
      </c>
      <c r="B6312" t="s">
        <v>480</v>
      </c>
      <c r="C6312" t="s">
        <v>268</v>
      </c>
      <c r="D6312" t="s">
        <v>203</v>
      </c>
      <c r="E6312" t="s">
        <v>269</v>
      </c>
      <c r="F6312" t="s">
        <v>347</v>
      </c>
      <c r="G6312" s="8" t="s">
        <v>348</v>
      </c>
      <c r="H6312" t="s">
        <v>349</v>
      </c>
      <c r="I6312" s="7">
        <v>536703982.5</v>
      </c>
      <c r="L6312" s="7">
        <v>14029578005</v>
      </c>
      <c r="M6312" t="s">
        <v>458</v>
      </c>
    </row>
    <row r="6313" spans="1:13" x14ac:dyDescent="0.25">
      <c r="A6313" t="s">
        <v>723</v>
      </c>
      <c r="B6313" t="s">
        <v>481</v>
      </c>
      <c r="C6313" t="s">
        <v>248</v>
      </c>
      <c r="D6313" t="s">
        <v>203</v>
      </c>
      <c r="E6313" t="s">
        <v>269</v>
      </c>
      <c r="F6313" t="s">
        <v>347</v>
      </c>
      <c r="G6313" s="8" t="s">
        <v>348</v>
      </c>
      <c r="H6313" t="s">
        <v>349</v>
      </c>
      <c r="I6313" s="7">
        <v>833412000</v>
      </c>
      <c r="L6313" s="7">
        <v>24360197000</v>
      </c>
      <c r="M6313" t="s">
        <v>458</v>
      </c>
    </row>
    <row r="6314" spans="1:13" x14ac:dyDescent="0.25">
      <c r="A6314" t="s">
        <v>724</v>
      </c>
      <c r="B6314" t="s">
        <v>482</v>
      </c>
      <c r="C6314" t="s">
        <v>249</v>
      </c>
      <c r="D6314" t="s">
        <v>203</v>
      </c>
      <c r="E6314" t="s">
        <v>269</v>
      </c>
      <c r="F6314" t="s">
        <v>347</v>
      </c>
      <c r="G6314" s="8" t="s">
        <v>348</v>
      </c>
      <c r="H6314" t="s">
        <v>349</v>
      </c>
      <c r="I6314" s="7">
        <v>4412994387</v>
      </c>
      <c r="L6314" s="7">
        <v>91622025169</v>
      </c>
      <c r="M6314" t="s">
        <v>458</v>
      </c>
    </row>
    <row r="6315" spans="1:13" x14ac:dyDescent="0.25">
      <c r="A6315" t="s">
        <v>725</v>
      </c>
      <c r="B6315" t="s">
        <v>330</v>
      </c>
      <c r="C6315" t="s">
        <v>250</v>
      </c>
      <c r="D6315" t="s">
        <v>252</v>
      </c>
      <c r="E6315" t="s">
        <v>270</v>
      </c>
      <c r="F6315" t="s">
        <v>347</v>
      </c>
      <c r="G6315" s="8" t="s">
        <v>348</v>
      </c>
      <c r="H6315" t="s">
        <v>349</v>
      </c>
      <c r="I6315" s="7">
        <v>558524846</v>
      </c>
      <c r="L6315" s="7">
        <v>10772268571</v>
      </c>
      <c r="M6315" t="s">
        <v>458</v>
      </c>
    </row>
    <row r="6316" spans="1:13" x14ac:dyDescent="0.25">
      <c r="A6316" t="s">
        <v>726</v>
      </c>
      <c r="B6316" t="s">
        <v>330</v>
      </c>
      <c r="C6316" t="s">
        <v>250</v>
      </c>
      <c r="D6316" t="s">
        <v>253</v>
      </c>
      <c r="E6316" t="s">
        <v>270</v>
      </c>
      <c r="F6316" t="s">
        <v>347</v>
      </c>
      <c r="G6316" s="8" t="s">
        <v>348</v>
      </c>
      <c r="H6316" t="s">
        <v>349</v>
      </c>
      <c r="I6316" s="7">
        <v>135068786.5</v>
      </c>
      <c r="L6316" s="7">
        <v>3480752374</v>
      </c>
      <c r="M6316" t="s">
        <v>458</v>
      </c>
    </row>
    <row r="6317" spans="1:13" x14ac:dyDescent="0.25">
      <c r="A6317" t="s">
        <v>727</v>
      </c>
      <c r="B6317" t="s">
        <v>330</v>
      </c>
      <c r="C6317" t="s">
        <v>250</v>
      </c>
      <c r="D6317" t="s">
        <v>254</v>
      </c>
      <c r="E6317" t="s">
        <v>270</v>
      </c>
      <c r="F6317" t="s">
        <v>347</v>
      </c>
      <c r="G6317" s="8" t="s">
        <v>348</v>
      </c>
      <c r="H6317" t="s">
        <v>349</v>
      </c>
      <c r="I6317" s="7">
        <v>553847455</v>
      </c>
      <c r="K6317" s="150"/>
      <c r="L6317" s="7">
        <v>13604302435</v>
      </c>
      <c r="M6317" t="s">
        <v>458</v>
      </c>
    </row>
    <row r="6318" spans="1:13" x14ac:dyDescent="0.25">
      <c r="A6318" t="s">
        <v>728</v>
      </c>
      <c r="B6318" t="s">
        <v>330</v>
      </c>
      <c r="C6318" t="s">
        <v>250</v>
      </c>
      <c r="D6318" t="s">
        <v>633</v>
      </c>
      <c r="E6318" t="s">
        <v>269</v>
      </c>
      <c r="F6318" t="s">
        <v>347</v>
      </c>
      <c r="G6318" s="8" t="s">
        <v>348</v>
      </c>
      <c r="H6318" t="s">
        <v>349</v>
      </c>
      <c r="I6318" s="7">
        <v>48580747788</v>
      </c>
      <c r="L6318" s="7">
        <v>1140113184125</v>
      </c>
      <c r="M6318" t="s">
        <v>458</v>
      </c>
    </row>
    <row r="6319" spans="1:13" x14ac:dyDescent="0.25">
      <c r="A6319" t="s">
        <v>729</v>
      </c>
      <c r="B6319" t="s">
        <v>330</v>
      </c>
      <c r="C6319" t="s">
        <v>250</v>
      </c>
      <c r="D6319" t="s">
        <v>634</v>
      </c>
      <c r="E6319" t="s">
        <v>269</v>
      </c>
      <c r="F6319" t="s">
        <v>347</v>
      </c>
      <c r="G6319" s="8" t="s">
        <v>348</v>
      </c>
      <c r="H6319" t="s">
        <v>349</v>
      </c>
      <c r="I6319" s="7">
        <v>11866998719</v>
      </c>
      <c r="L6319" s="7">
        <v>237174933919</v>
      </c>
      <c r="M6319" t="s">
        <v>458</v>
      </c>
    </row>
    <row r="6320" spans="1:13" x14ac:dyDescent="0.25">
      <c r="A6320" t="s">
        <v>730</v>
      </c>
      <c r="B6320" t="s">
        <v>330</v>
      </c>
      <c r="C6320" t="s">
        <v>250</v>
      </c>
      <c r="D6320" t="s">
        <v>599</v>
      </c>
      <c r="E6320" t="s">
        <v>270</v>
      </c>
      <c r="F6320" t="s">
        <v>347</v>
      </c>
      <c r="G6320" s="8" t="s">
        <v>348</v>
      </c>
      <c r="H6320" t="s">
        <v>349</v>
      </c>
      <c r="I6320" s="7">
        <v>677382</v>
      </c>
      <c r="L6320" s="7">
        <v>49186447</v>
      </c>
      <c r="M6320" t="s">
        <v>458</v>
      </c>
    </row>
    <row r="6321" spans="1:13" x14ac:dyDescent="0.25">
      <c r="A6321" t="s">
        <v>731</v>
      </c>
      <c r="B6321" t="s">
        <v>483</v>
      </c>
      <c r="C6321" t="s">
        <v>255</v>
      </c>
      <c r="D6321" t="s">
        <v>205</v>
      </c>
      <c r="E6321" t="s">
        <v>270</v>
      </c>
      <c r="F6321" t="s">
        <v>347</v>
      </c>
      <c r="G6321" s="8" t="s">
        <v>348</v>
      </c>
      <c r="H6321" t="s">
        <v>349</v>
      </c>
      <c r="I6321" s="7">
        <v>286438862.5</v>
      </c>
      <c r="K6321" s="150"/>
      <c r="L6321" s="7">
        <v>6917962126</v>
      </c>
      <c r="M6321" t="s">
        <v>458</v>
      </c>
    </row>
    <row r="6322" spans="1:13" x14ac:dyDescent="0.25">
      <c r="A6322" t="s">
        <v>732</v>
      </c>
      <c r="B6322" t="s">
        <v>483</v>
      </c>
      <c r="C6322" t="s">
        <v>255</v>
      </c>
      <c r="D6322" t="s">
        <v>203</v>
      </c>
      <c r="E6322" t="s">
        <v>269</v>
      </c>
      <c r="F6322" t="s">
        <v>347</v>
      </c>
      <c r="G6322" s="8" t="s">
        <v>348</v>
      </c>
      <c r="H6322" t="s">
        <v>349</v>
      </c>
      <c r="I6322" s="7">
        <v>97897630.5</v>
      </c>
      <c r="L6322" s="7">
        <v>2428869723</v>
      </c>
      <c r="M6322" t="s">
        <v>458</v>
      </c>
    </row>
    <row r="6323" spans="1:13" x14ac:dyDescent="0.25">
      <c r="A6323" t="s">
        <v>733</v>
      </c>
      <c r="B6323" t="s">
        <v>636</v>
      </c>
      <c r="C6323" t="s">
        <v>635</v>
      </c>
      <c r="D6323" t="s">
        <v>304</v>
      </c>
      <c r="E6323" t="s">
        <v>270</v>
      </c>
      <c r="F6323" t="s">
        <v>347</v>
      </c>
      <c r="G6323" s="8" t="s">
        <v>348</v>
      </c>
      <c r="H6323" t="s">
        <v>349</v>
      </c>
      <c r="I6323" s="7">
        <v>142407615.5</v>
      </c>
      <c r="L6323" s="7">
        <v>4565783313</v>
      </c>
      <c r="M6323" t="s">
        <v>458</v>
      </c>
    </row>
    <row r="6324" spans="1:13" x14ac:dyDescent="0.25">
      <c r="A6324" t="s">
        <v>734</v>
      </c>
      <c r="B6324" t="s">
        <v>636</v>
      </c>
      <c r="C6324" t="s">
        <v>635</v>
      </c>
      <c r="D6324" t="s">
        <v>303</v>
      </c>
      <c r="E6324" t="s">
        <v>270</v>
      </c>
      <c r="F6324" t="s">
        <v>347</v>
      </c>
      <c r="G6324" s="8" t="s">
        <v>348</v>
      </c>
      <c r="H6324" t="s">
        <v>349</v>
      </c>
      <c r="I6324" s="7">
        <v>92105404</v>
      </c>
      <c r="L6324" s="7">
        <v>3476303006</v>
      </c>
      <c r="M6324" t="s">
        <v>458</v>
      </c>
    </row>
    <row r="6325" spans="1:13" x14ac:dyDescent="0.25">
      <c r="A6325" t="s">
        <v>735</v>
      </c>
      <c r="B6325" t="s">
        <v>636</v>
      </c>
      <c r="C6325" t="s">
        <v>635</v>
      </c>
      <c r="D6325" t="s">
        <v>302</v>
      </c>
      <c r="E6325" t="s">
        <v>270</v>
      </c>
      <c r="F6325" t="s">
        <v>347</v>
      </c>
      <c r="G6325" s="8" t="s">
        <v>348</v>
      </c>
      <c r="H6325" t="s">
        <v>349</v>
      </c>
      <c r="I6325" s="7">
        <v>56656777.5</v>
      </c>
      <c r="K6325" s="151"/>
      <c r="L6325" s="7">
        <v>2100767205</v>
      </c>
      <c r="M6325" t="s">
        <v>458</v>
      </c>
    </row>
    <row r="6326" spans="1:13" x14ac:dyDescent="0.25">
      <c r="A6326" t="s">
        <v>736</v>
      </c>
      <c r="B6326" t="s">
        <v>636</v>
      </c>
      <c r="C6326" t="s">
        <v>635</v>
      </c>
      <c r="D6326" t="s">
        <v>205</v>
      </c>
      <c r="E6326" t="s">
        <v>270</v>
      </c>
      <c r="F6326" t="s">
        <v>347</v>
      </c>
      <c r="G6326" s="8" t="s">
        <v>348</v>
      </c>
      <c r="H6326" t="s">
        <v>349</v>
      </c>
      <c r="I6326" s="7">
        <v>840359144.5</v>
      </c>
      <c r="L6326" s="7">
        <v>20886055390</v>
      </c>
      <c r="M6326" t="s">
        <v>458</v>
      </c>
    </row>
    <row r="6327" spans="1:13" x14ac:dyDescent="0.25">
      <c r="A6327" t="s">
        <v>737</v>
      </c>
      <c r="B6327" t="s">
        <v>636</v>
      </c>
      <c r="C6327" t="s">
        <v>635</v>
      </c>
      <c r="D6327" t="s">
        <v>203</v>
      </c>
      <c r="E6327" t="s">
        <v>269</v>
      </c>
      <c r="F6327" t="s">
        <v>347</v>
      </c>
      <c r="G6327" s="8" t="s">
        <v>348</v>
      </c>
      <c r="H6327" t="s">
        <v>349</v>
      </c>
      <c r="I6327" s="7">
        <v>50347555288.5</v>
      </c>
      <c r="L6327" s="7">
        <v>1256491994424</v>
      </c>
      <c r="M6327" t="s">
        <v>458</v>
      </c>
    </row>
    <row r="6328" spans="1:13" x14ac:dyDescent="0.25">
      <c r="A6328" t="s">
        <v>738</v>
      </c>
      <c r="B6328" t="s">
        <v>484</v>
      </c>
      <c r="C6328" t="s">
        <v>256</v>
      </c>
      <c r="D6328" t="s">
        <v>208</v>
      </c>
      <c r="E6328" t="s">
        <v>270</v>
      </c>
      <c r="F6328" t="s">
        <v>347</v>
      </c>
      <c r="G6328" s="8" t="s">
        <v>348</v>
      </c>
      <c r="H6328" t="s">
        <v>349</v>
      </c>
      <c r="I6328" s="7">
        <v>0</v>
      </c>
      <c r="L6328" s="7">
        <v>429346911</v>
      </c>
      <c r="M6328" t="s">
        <v>458</v>
      </c>
    </row>
    <row r="6329" spans="1:13" x14ac:dyDescent="0.25">
      <c r="A6329" t="s">
        <v>739</v>
      </c>
      <c r="B6329" t="s">
        <v>484</v>
      </c>
      <c r="C6329" t="s">
        <v>256</v>
      </c>
      <c r="D6329" t="s">
        <v>209</v>
      </c>
      <c r="E6329" t="s">
        <v>270</v>
      </c>
      <c r="F6329" t="s">
        <v>347</v>
      </c>
      <c r="G6329" s="8" t="s">
        <v>348</v>
      </c>
      <c r="H6329" t="s">
        <v>349</v>
      </c>
      <c r="I6329" s="7">
        <v>0</v>
      </c>
      <c r="L6329" s="7">
        <v>630379359</v>
      </c>
      <c r="M6329" t="s">
        <v>458</v>
      </c>
    </row>
    <row r="6330" spans="1:13" x14ac:dyDescent="0.25">
      <c r="A6330" t="s">
        <v>740</v>
      </c>
      <c r="B6330" t="s">
        <v>484</v>
      </c>
      <c r="C6330" t="s">
        <v>256</v>
      </c>
      <c r="D6330" t="s">
        <v>203</v>
      </c>
      <c r="E6330" t="s">
        <v>269</v>
      </c>
      <c r="F6330" t="s">
        <v>347</v>
      </c>
      <c r="G6330" s="8" t="s">
        <v>348</v>
      </c>
      <c r="H6330" t="s">
        <v>349</v>
      </c>
      <c r="I6330" s="7">
        <v>3426425500</v>
      </c>
      <c r="L6330" s="7">
        <v>88224453830</v>
      </c>
      <c r="M6330" t="s">
        <v>458</v>
      </c>
    </row>
    <row r="6331" spans="1:13" x14ac:dyDescent="0.25">
      <c r="A6331" t="s">
        <v>745</v>
      </c>
      <c r="B6331" t="s">
        <v>486</v>
      </c>
      <c r="C6331" t="s">
        <v>262</v>
      </c>
      <c r="D6331" t="s">
        <v>263</v>
      </c>
      <c r="E6331" t="s">
        <v>270</v>
      </c>
      <c r="F6331" t="s">
        <v>347</v>
      </c>
      <c r="G6331" s="8" t="s">
        <v>348</v>
      </c>
      <c r="H6331" t="s">
        <v>349</v>
      </c>
      <c r="I6331" s="7">
        <v>0</v>
      </c>
      <c r="L6331" s="7">
        <v>27282552000</v>
      </c>
      <c r="M6331" t="s">
        <v>458</v>
      </c>
    </row>
    <row r="6332" spans="1:13" x14ac:dyDescent="0.25">
      <c r="A6332" t="s">
        <v>746</v>
      </c>
      <c r="B6332" t="s">
        <v>486</v>
      </c>
      <c r="C6332" t="s">
        <v>262</v>
      </c>
      <c r="D6332" t="s">
        <v>264</v>
      </c>
      <c r="E6332" t="s">
        <v>270</v>
      </c>
      <c r="F6332" t="s">
        <v>347</v>
      </c>
      <c r="G6332" s="8" t="s">
        <v>348</v>
      </c>
      <c r="H6332" t="s">
        <v>349</v>
      </c>
      <c r="I6332" s="7">
        <v>0</v>
      </c>
      <c r="L6332" s="7">
        <v>5427913000</v>
      </c>
      <c r="M6332" t="s">
        <v>458</v>
      </c>
    </row>
    <row r="6333" spans="1:13" x14ac:dyDescent="0.25">
      <c r="A6333" t="s">
        <v>747</v>
      </c>
      <c r="B6333" t="s">
        <v>486</v>
      </c>
      <c r="C6333" t="s">
        <v>262</v>
      </c>
      <c r="D6333" t="s">
        <v>265</v>
      </c>
      <c r="E6333" t="s">
        <v>270</v>
      </c>
      <c r="F6333" t="s">
        <v>347</v>
      </c>
      <c r="G6333" s="8" t="s">
        <v>348</v>
      </c>
      <c r="H6333" t="s">
        <v>349</v>
      </c>
      <c r="I6333" s="7">
        <v>0</v>
      </c>
      <c r="L6333" s="7">
        <v>950652000</v>
      </c>
      <c r="M6333" t="s">
        <v>458</v>
      </c>
    </row>
    <row r="6334" spans="1:13" x14ac:dyDescent="0.25">
      <c r="A6334" t="s">
        <v>748</v>
      </c>
      <c r="B6334" t="s">
        <v>486</v>
      </c>
      <c r="C6334" t="s">
        <v>262</v>
      </c>
      <c r="D6334" t="s">
        <v>203</v>
      </c>
      <c r="E6334" t="s">
        <v>269</v>
      </c>
      <c r="F6334" t="s">
        <v>347</v>
      </c>
      <c r="G6334" s="8" t="s">
        <v>348</v>
      </c>
      <c r="H6334" t="s">
        <v>349</v>
      </c>
      <c r="I6334" s="7">
        <v>4686679000</v>
      </c>
      <c r="K6334" s="150"/>
      <c r="L6334" s="7">
        <v>134097058000</v>
      </c>
      <c r="M6334" t="s">
        <v>458</v>
      </c>
    </row>
    <row r="6335" spans="1:13" x14ac:dyDescent="0.25">
      <c r="A6335" t="s">
        <v>749</v>
      </c>
      <c r="B6335" t="s">
        <v>332</v>
      </c>
      <c r="C6335" t="s">
        <v>266</v>
      </c>
      <c r="D6335" t="s">
        <v>267</v>
      </c>
      <c r="E6335" t="s">
        <v>270</v>
      </c>
      <c r="F6335" t="s">
        <v>347</v>
      </c>
      <c r="G6335" s="8" t="s">
        <v>348</v>
      </c>
      <c r="H6335" t="s">
        <v>349</v>
      </c>
      <c r="I6335" s="7">
        <v>0</v>
      </c>
      <c r="L6335" s="7">
        <v>2421364394</v>
      </c>
      <c r="M6335" t="s">
        <v>458</v>
      </c>
    </row>
    <row r="6336" spans="1:13" x14ac:dyDescent="0.25">
      <c r="A6336" t="s">
        <v>750</v>
      </c>
      <c r="B6336" t="s">
        <v>332</v>
      </c>
      <c r="C6336" t="s">
        <v>266</v>
      </c>
      <c r="D6336" t="s">
        <v>590</v>
      </c>
      <c r="E6336" t="s">
        <v>270</v>
      </c>
      <c r="F6336" t="s">
        <v>347</v>
      </c>
      <c r="G6336" s="8" t="s">
        <v>348</v>
      </c>
      <c r="H6336" t="s">
        <v>349</v>
      </c>
      <c r="I6336" s="7">
        <v>0</v>
      </c>
      <c r="L6336" s="7">
        <v>1946905414</v>
      </c>
      <c r="M6336" t="s">
        <v>458</v>
      </c>
    </row>
    <row r="6337" spans="1:13" x14ac:dyDescent="0.25">
      <c r="A6337" t="s">
        <v>751</v>
      </c>
      <c r="B6337" t="s">
        <v>332</v>
      </c>
      <c r="C6337" t="s">
        <v>266</v>
      </c>
      <c r="D6337" t="s">
        <v>582</v>
      </c>
      <c r="E6337" t="s">
        <v>270</v>
      </c>
      <c r="F6337" t="s">
        <v>347</v>
      </c>
      <c r="G6337" s="8" t="s">
        <v>348</v>
      </c>
      <c r="H6337" t="s">
        <v>349</v>
      </c>
      <c r="I6337" s="7">
        <v>0</v>
      </c>
      <c r="L6337" s="7">
        <v>102527329</v>
      </c>
      <c r="M6337" t="s">
        <v>458</v>
      </c>
    </row>
    <row r="6338" spans="1:13" x14ac:dyDescent="0.25">
      <c r="A6338" t="s">
        <v>752</v>
      </c>
      <c r="B6338" t="s">
        <v>332</v>
      </c>
      <c r="C6338" t="s">
        <v>266</v>
      </c>
      <c r="D6338" t="s">
        <v>203</v>
      </c>
      <c r="E6338" t="s">
        <v>269</v>
      </c>
      <c r="F6338" t="s">
        <v>347</v>
      </c>
      <c r="G6338" s="8" t="s">
        <v>348</v>
      </c>
      <c r="H6338" t="s">
        <v>349</v>
      </c>
      <c r="I6338" s="7">
        <v>0</v>
      </c>
      <c r="L6338" s="7">
        <v>260926476812</v>
      </c>
      <c r="M6338" t="s">
        <v>458</v>
      </c>
    </row>
    <row r="6339" spans="1:13" x14ac:dyDescent="0.25">
      <c r="A6339" t="s">
        <v>753</v>
      </c>
      <c r="B6339" t="s">
        <v>487</v>
      </c>
      <c r="C6339" t="s">
        <v>207</v>
      </c>
      <c r="D6339" t="s">
        <v>208</v>
      </c>
      <c r="E6339" t="s">
        <v>270</v>
      </c>
      <c r="F6339" t="s">
        <v>347</v>
      </c>
      <c r="G6339" s="8" t="s">
        <v>348</v>
      </c>
      <c r="H6339" t="s">
        <v>349</v>
      </c>
      <c r="I6339" s="7">
        <v>93047193.5</v>
      </c>
      <c r="L6339" s="7">
        <v>2389556713</v>
      </c>
      <c r="M6339" t="s">
        <v>458</v>
      </c>
    </row>
    <row r="6340" spans="1:13" x14ac:dyDescent="0.25">
      <c r="A6340" t="s">
        <v>754</v>
      </c>
      <c r="B6340" t="s">
        <v>487</v>
      </c>
      <c r="C6340" t="s">
        <v>207</v>
      </c>
      <c r="D6340" t="s">
        <v>209</v>
      </c>
      <c r="E6340" t="s">
        <v>270</v>
      </c>
      <c r="F6340" t="s">
        <v>347</v>
      </c>
      <c r="G6340" s="8" t="s">
        <v>348</v>
      </c>
      <c r="H6340" t="s">
        <v>349</v>
      </c>
      <c r="I6340" s="7">
        <v>232974586</v>
      </c>
      <c r="K6340" s="150"/>
      <c r="L6340" s="7">
        <v>5701620841</v>
      </c>
      <c r="M6340" t="s">
        <v>458</v>
      </c>
    </row>
    <row r="6341" spans="1:13" x14ac:dyDescent="0.25">
      <c r="A6341" t="s">
        <v>755</v>
      </c>
      <c r="B6341" t="s">
        <v>487</v>
      </c>
      <c r="C6341" t="s">
        <v>207</v>
      </c>
      <c r="D6341" t="s">
        <v>210</v>
      </c>
      <c r="E6341" t="s">
        <v>270</v>
      </c>
      <c r="F6341" t="s">
        <v>347</v>
      </c>
      <c r="G6341" s="8" t="s">
        <v>348</v>
      </c>
      <c r="H6341" t="s">
        <v>349</v>
      </c>
      <c r="I6341" s="7">
        <v>8713863</v>
      </c>
      <c r="L6341" s="7">
        <v>326696832</v>
      </c>
      <c r="M6341" t="s">
        <v>458</v>
      </c>
    </row>
    <row r="6342" spans="1:13" x14ac:dyDescent="0.25">
      <c r="A6342" t="s">
        <v>756</v>
      </c>
      <c r="B6342" t="s">
        <v>487</v>
      </c>
      <c r="C6342" t="s">
        <v>207</v>
      </c>
      <c r="D6342" t="s">
        <v>211</v>
      </c>
      <c r="E6342" t="s">
        <v>269</v>
      </c>
      <c r="F6342" t="s">
        <v>347</v>
      </c>
      <c r="G6342" s="8" t="s">
        <v>348</v>
      </c>
      <c r="H6342" t="s">
        <v>349</v>
      </c>
      <c r="I6342" s="7">
        <v>10880311887.5</v>
      </c>
      <c r="K6342" s="150"/>
      <c r="L6342" s="7">
        <v>370042694916</v>
      </c>
      <c r="M6342" t="s">
        <v>458</v>
      </c>
    </row>
    <row r="6343" spans="1:13" x14ac:dyDescent="0.25">
      <c r="A6343" t="s">
        <v>757</v>
      </c>
      <c r="B6343" t="s">
        <v>487</v>
      </c>
      <c r="C6343" t="s">
        <v>207</v>
      </c>
      <c r="D6343" t="s">
        <v>385</v>
      </c>
      <c r="E6343" t="s">
        <v>270</v>
      </c>
      <c r="F6343" t="s">
        <v>347</v>
      </c>
      <c r="G6343" s="8" t="s">
        <v>348</v>
      </c>
      <c r="H6343" t="s">
        <v>349</v>
      </c>
      <c r="I6343" s="7">
        <v>23920633.5</v>
      </c>
      <c r="K6343" s="180"/>
      <c r="L6343" s="7">
        <v>777116048</v>
      </c>
      <c r="M6343" t="s">
        <v>458</v>
      </c>
    </row>
    <row r="6344" spans="1:13" x14ac:dyDescent="0.25">
      <c r="A6344" t="s">
        <v>659</v>
      </c>
      <c r="B6344" t="s">
        <v>468</v>
      </c>
      <c r="C6344" t="s">
        <v>0</v>
      </c>
      <c r="D6344" t="s">
        <v>200</v>
      </c>
      <c r="E6344" t="s">
        <v>270</v>
      </c>
      <c r="F6344" t="s">
        <v>375</v>
      </c>
      <c r="G6344" s="8" t="s">
        <v>376</v>
      </c>
      <c r="H6344" t="s">
        <v>377</v>
      </c>
      <c r="I6344" s="7">
        <v>52259543</v>
      </c>
      <c r="K6344" s="150"/>
      <c r="L6344" s="7">
        <v>50185283716</v>
      </c>
      <c r="M6344" t="s">
        <v>458</v>
      </c>
    </row>
    <row r="6345" spans="1:13" x14ac:dyDescent="0.25">
      <c r="A6345" t="s">
        <v>660</v>
      </c>
      <c r="B6345" t="s">
        <v>468</v>
      </c>
      <c r="C6345" t="s">
        <v>0</v>
      </c>
      <c r="D6345" t="s">
        <v>201</v>
      </c>
      <c r="E6345" t="s">
        <v>270</v>
      </c>
      <c r="F6345" t="s">
        <v>375</v>
      </c>
      <c r="G6345" s="8" t="s">
        <v>376</v>
      </c>
      <c r="H6345" t="s">
        <v>377</v>
      </c>
      <c r="I6345" s="7">
        <v>97272402.5</v>
      </c>
      <c r="L6345" s="7">
        <v>89599596613</v>
      </c>
      <c r="M6345" t="s">
        <v>458</v>
      </c>
    </row>
    <row r="6346" spans="1:13" x14ac:dyDescent="0.25">
      <c r="A6346" t="s">
        <v>661</v>
      </c>
      <c r="B6346" t="s">
        <v>468</v>
      </c>
      <c r="C6346" t="s">
        <v>0</v>
      </c>
      <c r="D6346" t="s">
        <v>202</v>
      </c>
      <c r="E6346" t="s">
        <v>270</v>
      </c>
      <c r="F6346" t="s">
        <v>375</v>
      </c>
      <c r="G6346" s="8" t="s">
        <v>376</v>
      </c>
      <c r="H6346" t="s">
        <v>377</v>
      </c>
      <c r="I6346" s="7">
        <v>46472234.5</v>
      </c>
      <c r="L6346" s="7">
        <v>44497385600</v>
      </c>
      <c r="M6346" t="s">
        <v>458</v>
      </c>
    </row>
    <row r="6347" spans="1:13" x14ac:dyDescent="0.25">
      <c r="A6347" t="s">
        <v>662</v>
      </c>
      <c r="B6347" t="s">
        <v>468</v>
      </c>
      <c r="C6347" t="s">
        <v>0</v>
      </c>
      <c r="D6347" t="s">
        <v>308</v>
      </c>
      <c r="E6347" t="s">
        <v>270</v>
      </c>
      <c r="F6347" t="s">
        <v>375</v>
      </c>
      <c r="G6347" s="8" t="s">
        <v>376</v>
      </c>
      <c r="H6347" t="s">
        <v>377</v>
      </c>
      <c r="I6347" s="7">
        <v>899985</v>
      </c>
      <c r="L6347" s="7">
        <v>891110221</v>
      </c>
      <c r="M6347" t="s">
        <v>458</v>
      </c>
    </row>
    <row r="6348" spans="1:13" x14ac:dyDescent="0.25">
      <c r="A6348" t="s">
        <v>758</v>
      </c>
      <c r="B6348" t="s">
        <v>468</v>
      </c>
      <c r="C6348" t="s">
        <v>0</v>
      </c>
      <c r="D6348" t="s">
        <v>1</v>
      </c>
      <c r="E6348" t="s">
        <v>270</v>
      </c>
      <c r="F6348" t="s">
        <v>375</v>
      </c>
      <c r="G6348" s="8" t="s">
        <v>376</v>
      </c>
      <c r="H6348" t="s">
        <v>377</v>
      </c>
      <c r="I6348" s="7">
        <v>37063043.5</v>
      </c>
      <c r="L6348" s="7">
        <v>33596222776</v>
      </c>
      <c r="M6348" t="s">
        <v>458</v>
      </c>
    </row>
    <row r="6349" spans="1:13" x14ac:dyDescent="0.25">
      <c r="A6349" t="s">
        <v>663</v>
      </c>
      <c r="B6349" t="s">
        <v>468</v>
      </c>
      <c r="C6349" t="s">
        <v>0</v>
      </c>
      <c r="D6349" t="s">
        <v>198</v>
      </c>
      <c r="E6349" t="s">
        <v>270</v>
      </c>
      <c r="F6349" t="s">
        <v>375</v>
      </c>
      <c r="G6349" s="8" t="s">
        <v>376</v>
      </c>
      <c r="H6349" t="s">
        <v>377</v>
      </c>
      <c r="I6349" s="7">
        <v>3107856</v>
      </c>
      <c r="L6349" s="7">
        <v>1360016630</v>
      </c>
      <c r="M6349" t="s">
        <v>458</v>
      </c>
    </row>
    <row r="6350" spans="1:13" x14ac:dyDescent="0.25">
      <c r="A6350" t="s">
        <v>664</v>
      </c>
      <c r="B6350" t="s">
        <v>468</v>
      </c>
      <c r="C6350" t="s">
        <v>0</v>
      </c>
      <c r="D6350" t="s">
        <v>199</v>
      </c>
      <c r="E6350" t="s">
        <v>269</v>
      </c>
      <c r="F6350" t="s">
        <v>375</v>
      </c>
      <c r="G6350" s="8" t="s">
        <v>376</v>
      </c>
      <c r="H6350" t="s">
        <v>377</v>
      </c>
      <c r="I6350" s="7">
        <v>211795749.5</v>
      </c>
      <c r="L6350" s="7">
        <v>195045422077</v>
      </c>
      <c r="M6350" t="s">
        <v>458</v>
      </c>
    </row>
    <row r="6351" spans="1:13" x14ac:dyDescent="0.25">
      <c r="A6351" t="s">
        <v>672</v>
      </c>
      <c r="B6351" t="s">
        <v>470</v>
      </c>
      <c r="C6351" t="s">
        <v>292</v>
      </c>
      <c r="D6351" t="s">
        <v>307</v>
      </c>
      <c r="E6351" t="s">
        <v>270</v>
      </c>
      <c r="F6351" t="s">
        <v>375</v>
      </c>
      <c r="G6351" s="8" t="s">
        <v>376</v>
      </c>
      <c r="H6351" t="s">
        <v>377</v>
      </c>
      <c r="I6351" s="7">
        <v>13798226</v>
      </c>
      <c r="L6351" s="7">
        <v>9764336905</v>
      </c>
      <c r="M6351" t="s">
        <v>458</v>
      </c>
    </row>
    <row r="6352" spans="1:13" x14ac:dyDescent="0.25">
      <c r="A6352" t="s">
        <v>673</v>
      </c>
      <c r="B6352" t="s">
        <v>470</v>
      </c>
      <c r="C6352" t="s">
        <v>292</v>
      </c>
      <c r="D6352" t="s">
        <v>206</v>
      </c>
      <c r="E6352" t="s">
        <v>270</v>
      </c>
      <c r="F6352" t="s">
        <v>375</v>
      </c>
      <c r="G6352" s="8" t="s">
        <v>376</v>
      </c>
      <c r="H6352" t="s">
        <v>377</v>
      </c>
      <c r="I6352" s="7">
        <v>7714512</v>
      </c>
      <c r="K6352" s="180"/>
      <c r="L6352" s="7">
        <v>5411649516</v>
      </c>
      <c r="M6352" t="s">
        <v>458</v>
      </c>
    </row>
    <row r="6353" spans="1:13" x14ac:dyDescent="0.25">
      <c r="A6353" t="s">
        <v>674</v>
      </c>
      <c r="B6353" t="s">
        <v>470</v>
      </c>
      <c r="C6353" t="s">
        <v>292</v>
      </c>
      <c r="D6353" t="s">
        <v>203</v>
      </c>
      <c r="E6353" t="s">
        <v>269</v>
      </c>
      <c r="F6353" t="s">
        <v>375</v>
      </c>
      <c r="G6353" s="8" t="s">
        <v>376</v>
      </c>
      <c r="H6353" t="s">
        <v>377</v>
      </c>
      <c r="I6353" s="7">
        <v>418471423</v>
      </c>
      <c r="L6353" s="7">
        <v>599483569520</v>
      </c>
      <c r="M6353" t="s">
        <v>458</v>
      </c>
    </row>
    <row r="6354" spans="1:13" x14ac:dyDescent="0.25">
      <c r="A6354" t="s">
        <v>675</v>
      </c>
      <c r="B6354" t="s">
        <v>470</v>
      </c>
      <c r="C6354" t="s">
        <v>292</v>
      </c>
      <c r="D6354" t="s">
        <v>306</v>
      </c>
      <c r="E6354" t="s">
        <v>270</v>
      </c>
      <c r="F6354" t="s">
        <v>375</v>
      </c>
      <c r="G6354" s="8" t="s">
        <v>376</v>
      </c>
      <c r="H6354" t="s">
        <v>377</v>
      </c>
      <c r="I6354" s="7">
        <v>13298234.5</v>
      </c>
      <c r="L6354" s="7">
        <v>9122399685</v>
      </c>
      <c r="M6354" t="s">
        <v>458</v>
      </c>
    </row>
    <row r="6355" spans="1:13" x14ac:dyDescent="0.25">
      <c r="A6355" t="s">
        <v>676</v>
      </c>
      <c r="B6355" t="s">
        <v>331</v>
      </c>
      <c r="C6355" t="s">
        <v>215</v>
      </c>
      <c r="D6355" t="s">
        <v>251</v>
      </c>
      <c r="E6355" t="s">
        <v>269</v>
      </c>
      <c r="F6355" t="s">
        <v>375</v>
      </c>
      <c r="G6355" s="8" t="s">
        <v>376</v>
      </c>
      <c r="H6355" t="s">
        <v>377</v>
      </c>
      <c r="I6355" s="7">
        <v>249112439</v>
      </c>
      <c r="L6355" s="7">
        <v>310261377494</v>
      </c>
      <c r="M6355" t="s">
        <v>458</v>
      </c>
    </row>
    <row r="6356" spans="1:13" x14ac:dyDescent="0.25">
      <c r="A6356" t="s">
        <v>677</v>
      </c>
      <c r="B6356" t="s">
        <v>331</v>
      </c>
      <c r="C6356" t="s">
        <v>215</v>
      </c>
      <c r="D6356" t="s">
        <v>216</v>
      </c>
      <c r="E6356" t="s">
        <v>269</v>
      </c>
      <c r="F6356" t="s">
        <v>375</v>
      </c>
      <c r="G6356" s="8" t="s">
        <v>376</v>
      </c>
      <c r="H6356" t="s">
        <v>377</v>
      </c>
      <c r="I6356" s="7">
        <v>56977688</v>
      </c>
      <c r="L6356" s="7">
        <v>15226914126</v>
      </c>
      <c r="M6356" t="s">
        <v>458</v>
      </c>
    </row>
    <row r="6357" spans="1:13" x14ac:dyDescent="0.25">
      <c r="A6357" t="s">
        <v>678</v>
      </c>
      <c r="B6357" t="s">
        <v>331</v>
      </c>
      <c r="C6357" t="s">
        <v>215</v>
      </c>
      <c r="D6357" t="s">
        <v>217</v>
      </c>
      <c r="E6357" t="s">
        <v>269</v>
      </c>
      <c r="F6357" t="s">
        <v>375</v>
      </c>
      <c r="G6357" s="8" t="s">
        <v>376</v>
      </c>
      <c r="H6357" t="s">
        <v>377</v>
      </c>
      <c r="I6357" s="7">
        <v>51934811</v>
      </c>
      <c r="L6357" s="7">
        <v>67671087956</v>
      </c>
      <c r="M6357" t="s">
        <v>458</v>
      </c>
    </row>
    <row r="6358" spans="1:13" x14ac:dyDescent="0.25">
      <c r="A6358" t="s">
        <v>679</v>
      </c>
      <c r="B6358" t="s">
        <v>333</v>
      </c>
      <c r="C6358" t="s">
        <v>533</v>
      </c>
      <c r="D6358" t="s">
        <v>203</v>
      </c>
      <c r="E6358" t="s">
        <v>269</v>
      </c>
      <c r="F6358" t="s">
        <v>375</v>
      </c>
      <c r="G6358" s="8" t="s">
        <v>376</v>
      </c>
      <c r="H6358" t="s">
        <v>377</v>
      </c>
      <c r="I6358" s="7">
        <v>58368500</v>
      </c>
      <c r="L6358" s="7">
        <v>60695593000</v>
      </c>
      <c r="M6358" t="s">
        <v>458</v>
      </c>
    </row>
    <row r="6359" spans="1:13" x14ac:dyDescent="0.25">
      <c r="A6359" t="s">
        <v>680</v>
      </c>
      <c r="B6359" t="s">
        <v>471</v>
      </c>
      <c r="C6359" t="s">
        <v>219</v>
      </c>
      <c r="D6359" t="s">
        <v>203</v>
      </c>
      <c r="E6359" t="s">
        <v>269</v>
      </c>
      <c r="F6359" t="s">
        <v>375</v>
      </c>
      <c r="G6359" s="8" t="s">
        <v>376</v>
      </c>
      <c r="H6359" t="s">
        <v>377</v>
      </c>
      <c r="I6359" s="7">
        <v>227441241</v>
      </c>
      <c r="K6359" s="151"/>
      <c r="L6359" s="7">
        <v>278736778404</v>
      </c>
      <c r="M6359" t="s">
        <v>458</v>
      </c>
    </row>
    <row r="6360" spans="1:13" x14ac:dyDescent="0.25">
      <c r="A6360" t="s">
        <v>681</v>
      </c>
      <c r="B6360" t="s">
        <v>471</v>
      </c>
      <c r="C6360" t="s">
        <v>219</v>
      </c>
      <c r="D6360" t="s">
        <v>457</v>
      </c>
      <c r="E6360" t="s">
        <v>270</v>
      </c>
      <c r="F6360" t="s">
        <v>375</v>
      </c>
      <c r="G6360" s="8" t="s">
        <v>376</v>
      </c>
      <c r="H6360" t="s">
        <v>377</v>
      </c>
      <c r="I6360" s="7">
        <v>46554</v>
      </c>
      <c r="K6360" s="180"/>
      <c r="L6360" s="7">
        <v>150706287</v>
      </c>
      <c r="M6360" t="s">
        <v>458</v>
      </c>
    </row>
    <row r="6361" spans="1:13" x14ac:dyDescent="0.25">
      <c r="A6361" t="s">
        <v>682</v>
      </c>
      <c r="B6361" t="s">
        <v>471</v>
      </c>
      <c r="C6361" t="s">
        <v>219</v>
      </c>
      <c r="D6361" t="s">
        <v>381</v>
      </c>
      <c r="E6361" t="s">
        <v>270</v>
      </c>
      <c r="F6361" t="s">
        <v>375</v>
      </c>
      <c r="G6361" s="8" t="s">
        <v>376</v>
      </c>
      <c r="H6361" t="s">
        <v>377</v>
      </c>
      <c r="I6361" s="7">
        <v>497718</v>
      </c>
      <c r="K6361" s="180"/>
      <c r="L6361" s="7">
        <v>1331924172</v>
      </c>
      <c r="M6361" t="s">
        <v>458</v>
      </c>
    </row>
    <row r="6362" spans="1:13" x14ac:dyDescent="0.25">
      <c r="A6362" t="s">
        <v>683</v>
      </c>
      <c r="B6362" t="s">
        <v>472</v>
      </c>
      <c r="C6362" t="s">
        <v>220</v>
      </c>
      <c r="D6362" t="s">
        <v>221</v>
      </c>
      <c r="E6362" t="s">
        <v>270</v>
      </c>
      <c r="F6362" t="s">
        <v>375</v>
      </c>
      <c r="G6362" s="8" t="s">
        <v>376</v>
      </c>
      <c r="H6362" t="s">
        <v>377</v>
      </c>
      <c r="I6362" s="7">
        <v>133457000</v>
      </c>
      <c r="L6362" s="7">
        <v>210379447000</v>
      </c>
      <c r="M6362" t="s">
        <v>458</v>
      </c>
    </row>
    <row r="6363" spans="1:13" x14ac:dyDescent="0.25">
      <c r="A6363" t="s">
        <v>684</v>
      </c>
      <c r="B6363" t="s">
        <v>472</v>
      </c>
      <c r="C6363" t="s">
        <v>220</v>
      </c>
      <c r="D6363" t="s">
        <v>222</v>
      </c>
      <c r="E6363" t="s">
        <v>270</v>
      </c>
      <c r="F6363" t="s">
        <v>375</v>
      </c>
      <c r="G6363" s="8" t="s">
        <v>376</v>
      </c>
      <c r="H6363" t="s">
        <v>377</v>
      </c>
      <c r="I6363" s="7">
        <v>21964000</v>
      </c>
      <c r="L6363" s="7">
        <v>35195197000</v>
      </c>
      <c r="M6363" t="s">
        <v>458</v>
      </c>
    </row>
    <row r="6364" spans="1:13" x14ac:dyDescent="0.25">
      <c r="A6364" t="s">
        <v>685</v>
      </c>
      <c r="B6364" t="s">
        <v>472</v>
      </c>
      <c r="C6364" t="s">
        <v>220</v>
      </c>
      <c r="D6364" t="s">
        <v>223</v>
      </c>
      <c r="E6364" t="s">
        <v>270</v>
      </c>
      <c r="F6364" t="s">
        <v>375</v>
      </c>
      <c r="G6364" s="8" t="s">
        <v>376</v>
      </c>
      <c r="H6364" t="s">
        <v>377</v>
      </c>
      <c r="I6364" s="7">
        <v>35211500</v>
      </c>
      <c r="L6364" s="7">
        <v>54187851000</v>
      </c>
      <c r="M6364" t="s">
        <v>458</v>
      </c>
    </row>
    <row r="6365" spans="1:13" x14ac:dyDescent="0.25">
      <c r="A6365" t="s">
        <v>686</v>
      </c>
      <c r="B6365" t="s">
        <v>472</v>
      </c>
      <c r="C6365" t="s">
        <v>220</v>
      </c>
      <c r="D6365" t="s">
        <v>224</v>
      </c>
      <c r="E6365" t="s">
        <v>270</v>
      </c>
      <c r="F6365" t="s">
        <v>375</v>
      </c>
      <c r="G6365" s="8" t="s">
        <v>376</v>
      </c>
      <c r="H6365" t="s">
        <v>377</v>
      </c>
      <c r="I6365" s="7">
        <v>2122000</v>
      </c>
      <c r="L6365" s="7">
        <v>3835522000</v>
      </c>
      <c r="M6365" t="s">
        <v>458</v>
      </c>
    </row>
    <row r="6366" spans="1:13" x14ac:dyDescent="0.25">
      <c r="A6366" t="s">
        <v>687</v>
      </c>
      <c r="B6366" t="s">
        <v>472</v>
      </c>
      <c r="C6366" t="s">
        <v>220</v>
      </c>
      <c r="D6366" t="s">
        <v>305</v>
      </c>
      <c r="E6366" t="s">
        <v>270</v>
      </c>
      <c r="F6366" t="s">
        <v>375</v>
      </c>
      <c r="G6366" s="8" t="s">
        <v>376</v>
      </c>
      <c r="H6366" t="s">
        <v>377</v>
      </c>
      <c r="I6366" s="7">
        <v>0</v>
      </c>
      <c r="L6366" s="7">
        <v>0</v>
      </c>
      <c r="M6366" t="s">
        <v>458</v>
      </c>
    </row>
    <row r="6367" spans="1:13" x14ac:dyDescent="0.25">
      <c r="A6367" t="s">
        <v>688</v>
      </c>
      <c r="B6367" t="s">
        <v>472</v>
      </c>
      <c r="C6367" t="s">
        <v>220</v>
      </c>
      <c r="D6367" t="s">
        <v>203</v>
      </c>
      <c r="E6367" t="s">
        <v>269</v>
      </c>
      <c r="F6367" t="s">
        <v>375</v>
      </c>
      <c r="G6367" s="8" t="s">
        <v>376</v>
      </c>
      <c r="H6367" t="s">
        <v>377</v>
      </c>
      <c r="I6367" s="7">
        <v>97268500</v>
      </c>
      <c r="L6367" s="7">
        <v>150910896000</v>
      </c>
      <c r="M6367" t="s">
        <v>458</v>
      </c>
    </row>
    <row r="6368" spans="1:13" x14ac:dyDescent="0.25">
      <c r="A6368" t="s">
        <v>689</v>
      </c>
      <c r="B6368" t="s">
        <v>473</v>
      </c>
      <c r="C6368" t="s">
        <v>225</v>
      </c>
      <c r="D6368" t="s">
        <v>366</v>
      </c>
      <c r="E6368" t="s">
        <v>270</v>
      </c>
      <c r="F6368" t="s">
        <v>375</v>
      </c>
      <c r="G6368" s="8" t="s">
        <v>376</v>
      </c>
      <c r="H6368" t="s">
        <v>377</v>
      </c>
      <c r="I6368" s="7">
        <v>6226644.5</v>
      </c>
      <c r="L6368" s="7">
        <v>3439632410</v>
      </c>
      <c r="M6368" t="s">
        <v>458</v>
      </c>
    </row>
    <row r="6369" spans="1:13" x14ac:dyDescent="0.25">
      <c r="A6369" t="s">
        <v>690</v>
      </c>
      <c r="B6369" t="s">
        <v>473</v>
      </c>
      <c r="C6369" t="s">
        <v>225</v>
      </c>
      <c r="D6369" t="s">
        <v>367</v>
      </c>
      <c r="E6369" t="s">
        <v>270</v>
      </c>
      <c r="F6369" t="s">
        <v>375</v>
      </c>
      <c r="G6369" s="8" t="s">
        <v>376</v>
      </c>
      <c r="H6369" t="s">
        <v>377</v>
      </c>
      <c r="I6369" s="7">
        <v>6318475.5</v>
      </c>
      <c r="K6369" s="150"/>
      <c r="L6369" s="7">
        <v>3601903742</v>
      </c>
      <c r="M6369" t="s">
        <v>458</v>
      </c>
    </row>
    <row r="6370" spans="1:13" x14ac:dyDescent="0.25">
      <c r="A6370" t="s">
        <v>691</v>
      </c>
      <c r="B6370" t="s">
        <v>473</v>
      </c>
      <c r="C6370" t="s">
        <v>225</v>
      </c>
      <c r="D6370" t="s">
        <v>373</v>
      </c>
      <c r="E6370" t="s">
        <v>270</v>
      </c>
      <c r="F6370" t="s">
        <v>375</v>
      </c>
      <c r="G6370" s="8" t="s">
        <v>376</v>
      </c>
      <c r="H6370" t="s">
        <v>377</v>
      </c>
      <c r="I6370" s="7">
        <v>2944388.5</v>
      </c>
      <c r="L6370" s="7">
        <v>2032897322</v>
      </c>
      <c r="M6370" t="s">
        <v>458</v>
      </c>
    </row>
    <row r="6371" spans="1:13" x14ac:dyDescent="0.25">
      <c r="A6371" t="s">
        <v>692</v>
      </c>
      <c r="B6371" t="s">
        <v>473</v>
      </c>
      <c r="C6371" t="s">
        <v>225</v>
      </c>
      <c r="D6371" t="s">
        <v>203</v>
      </c>
      <c r="E6371" t="s">
        <v>269</v>
      </c>
      <c r="F6371" t="s">
        <v>375</v>
      </c>
      <c r="G6371" s="8" t="s">
        <v>376</v>
      </c>
      <c r="H6371" t="s">
        <v>377</v>
      </c>
      <c r="I6371" s="7">
        <v>689656480</v>
      </c>
      <c r="L6371" s="7">
        <v>983182712065</v>
      </c>
      <c r="M6371" t="s">
        <v>458</v>
      </c>
    </row>
    <row r="6372" spans="1:13" x14ac:dyDescent="0.25">
      <c r="A6372" t="s">
        <v>703</v>
      </c>
      <c r="B6372" t="s">
        <v>475</v>
      </c>
      <c r="C6372" t="s">
        <v>236</v>
      </c>
      <c r="D6372" t="s">
        <v>628</v>
      </c>
      <c r="E6372" t="s">
        <v>270</v>
      </c>
      <c r="F6372" t="s">
        <v>375</v>
      </c>
      <c r="G6372" s="8" t="s">
        <v>376</v>
      </c>
      <c r="H6372" t="s">
        <v>377</v>
      </c>
      <c r="I6372" s="7">
        <v>51022797</v>
      </c>
      <c r="K6372" s="150"/>
      <c r="L6372" s="7">
        <v>33391986272</v>
      </c>
      <c r="M6372" t="s">
        <v>458</v>
      </c>
    </row>
    <row r="6373" spans="1:13" x14ac:dyDescent="0.25">
      <c r="A6373" t="s">
        <v>704</v>
      </c>
      <c r="B6373" t="s">
        <v>475</v>
      </c>
      <c r="C6373" t="s">
        <v>236</v>
      </c>
      <c r="D6373" t="s">
        <v>629</v>
      </c>
      <c r="E6373" t="s">
        <v>270</v>
      </c>
      <c r="F6373" t="s">
        <v>375</v>
      </c>
      <c r="G6373" s="8" t="s">
        <v>376</v>
      </c>
      <c r="H6373" t="s">
        <v>377</v>
      </c>
      <c r="I6373" s="7">
        <v>43779184</v>
      </c>
      <c r="K6373" s="150"/>
      <c r="L6373" s="7">
        <v>28433897982</v>
      </c>
      <c r="M6373" t="s">
        <v>458</v>
      </c>
    </row>
    <row r="6374" spans="1:13" x14ac:dyDescent="0.25">
      <c r="A6374" t="s">
        <v>705</v>
      </c>
      <c r="B6374" t="s">
        <v>475</v>
      </c>
      <c r="C6374" t="s">
        <v>236</v>
      </c>
      <c r="D6374" t="s">
        <v>630</v>
      </c>
      <c r="E6374" t="s">
        <v>270</v>
      </c>
      <c r="F6374" t="s">
        <v>375</v>
      </c>
      <c r="G6374" s="8" t="s">
        <v>376</v>
      </c>
      <c r="H6374" t="s">
        <v>377</v>
      </c>
      <c r="I6374" s="7">
        <v>60837288</v>
      </c>
      <c r="L6374" s="7">
        <v>41655996484</v>
      </c>
      <c r="M6374" t="s">
        <v>458</v>
      </c>
    </row>
    <row r="6375" spans="1:13" x14ac:dyDescent="0.25">
      <c r="A6375" t="s">
        <v>706</v>
      </c>
      <c r="B6375" t="s">
        <v>475</v>
      </c>
      <c r="C6375" t="s">
        <v>236</v>
      </c>
      <c r="D6375" t="s">
        <v>631</v>
      </c>
      <c r="E6375" t="s">
        <v>270</v>
      </c>
      <c r="F6375" t="s">
        <v>375</v>
      </c>
      <c r="G6375" s="8" t="s">
        <v>376</v>
      </c>
      <c r="H6375" t="s">
        <v>377</v>
      </c>
      <c r="I6375" s="7">
        <v>27169285</v>
      </c>
      <c r="K6375" s="151"/>
      <c r="L6375" s="7">
        <v>17683096128</v>
      </c>
      <c r="M6375" t="s">
        <v>458</v>
      </c>
    </row>
    <row r="6376" spans="1:13" x14ac:dyDescent="0.25">
      <c r="A6376" t="s">
        <v>707</v>
      </c>
      <c r="B6376" t="s">
        <v>475</v>
      </c>
      <c r="C6376" t="s">
        <v>236</v>
      </c>
      <c r="D6376" t="s">
        <v>632</v>
      </c>
      <c r="E6376" t="s">
        <v>269</v>
      </c>
      <c r="F6376" t="s">
        <v>375</v>
      </c>
      <c r="G6376" s="8" t="s">
        <v>376</v>
      </c>
      <c r="H6376" t="s">
        <v>377</v>
      </c>
      <c r="I6376" s="7">
        <v>54615641</v>
      </c>
      <c r="L6376" s="7">
        <v>38791266538</v>
      </c>
      <c r="M6376" t="s">
        <v>458</v>
      </c>
    </row>
    <row r="6377" spans="1:13" x14ac:dyDescent="0.25">
      <c r="A6377" t="s">
        <v>718</v>
      </c>
      <c r="B6377" t="s">
        <v>246</v>
      </c>
      <c r="C6377" t="s">
        <v>246</v>
      </c>
      <c r="D6377" t="s">
        <v>203</v>
      </c>
      <c r="E6377" t="s">
        <v>269</v>
      </c>
      <c r="F6377" t="s">
        <v>375</v>
      </c>
      <c r="G6377" s="8" t="s">
        <v>376</v>
      </c>
      <c r="H6377" t="s">
        <v>377</v>
      </c>
      <c r="I6377" s="7">
        <v>89801852</v>
      </c>
      <c r="L6377" s="7">
        <v>42773601120</v>
      </c>
      <c r="M6377" t="s">
        <v>458</v>
      </c>
    </row>
    <row r="6378" spans="1:13" x14ac:dyDescent="0.25">
      <c r="A6378" t="s">
        <v>719</v>
      </c>
      <c r="B6378" t="s">
        <v>478</v>
      </c>
      <c r="C6378" t="s">
        <v>244</v>
      </c>
      <c r="D6378" t="s">
        <v>245</v>
      </c>
      <c r="E6378" t="s">
        <v>269</v>
      </c>
      <c r="F6378" t="s">
        <v>375</v>
      </c>
      <c r="G6378" s="8" t="s">
        <v>376</v>
      </c>
      <c r="H6378" t="s">
        <v>377</v>
      </c>
      <c r="I6378" s="7">
        <v>64971500</v>
      </c>
      <c r="L6378" s="7">
        <v>69558139000</v>
      </c>
      <c r="M6378" t="s">
        <v>458</v>
      </c>
    </row>
    <row r="6379" spans="1:13" x14ac:dyDescent="0.25">
      <c r="A6379" t="s">
        <v>720</v>
      </c>
      <c r="B6379" t="s">
        <v>478</v>
      </c>
      <c r="C6379" t="s">
        <v>244</v>
      </c>
      <c r="D6379" t="s">
        <v>460</v>
      </c>
      <c r="E6379" t="s">
        <v>269</v>
      </c>
      <c r="F6379" t="s">
        <v>375</v>
      </c>
      <c r="G6379" s="8" t="s">
        <v>376</v>
      </c>
      <c r="H6379" t="s">
        <v>377</v>
      </c>
      <c r="I6379" s="7">
        <v>15636500</v>
      </c>
      <c r="L6379" s="7">
        <v>40918920000</v>
      </c>
      <c r="M6379" t="s">
        <v>458</v>
      </c>
    </row>
    <row r="6380" spans="1:13" x14ac:dyDescent="0.25">
      <c r="A6380" t="s">
        <v>721</v>
      </c>
      <c r="B6380" t="s">
        <v>479</v>
      </c>
      <c r="C6380" t="s">
        <v>247</v>
      </c>
      <c r="D6380" t="s">
        <v>203</v>
      </c>
      <c r="E6380" t="s">
        <v>269</v>
      </c>
      <c r="F6380" t="s">
        <v>375</v>
      </c>
      <c r="G6380" s="8" t="s">
        <v>376</v>
      </c>
      <c r="H6380" t="s">
        <v>377</v>
      </c>
      <c r="I6380" s="7">
        <v>36655500</v>
      </c>
      <c r="L6380" s="7">
        <v>20401799000</v>
      </c>
      <c r="M6380" t="s">
        <v>458</v>
      </c>
    </row>
    <row r="6381" spans="1:13" x14ac:dyDescent="0.25">
      <c r="A6381" t="s">
        <v>722</v>
      </c>
      <c r="B6381" t="s">
        <v>480</v>
      </c>
      <c r="C6381" t="s">
        <v>268</v>
      </c>
      <c r="D6381" t="s">
        <v>203</v>
      </c>
      <c r="E6381" t="s">
        <v>269</v>
      </c>
      <c r="F6381" t="s">
        <v>375</v>
      </c>
      <c r="G6381" s="8" t="s">
        <v>376</v>
      </c>
      <c r="H6381" t="s">
        <v>377</v>
      </c>
      <c r="I6381" s="7">
        <v>24470252.5</v>
      </c>
      <c r="L6381" s="7">
        <v>14029578005</v>
      </c>
      <c r="M6381" t="s">
        <v>458</v>
      </c>
    </row>
    <row r="6382" spans="1:13" x14ac:dyDescent="0.25">
      <c r="A6382" t="s">
        <v>723</v>
      </c>
      <c r="B6382" t="s">
        <v>481</v>
      </c>
      <c r="C6382" t="s">
        <v>248</v>
      </c>
      <c r="D6382" t="s">
        <v>203</v>
      </c>
      <c r="E6382" t="s">
        <v>269</v>
      </c>
      <c r="F6382" t="s">
        <v>375</v>
      </c>
      <c r="G6382" s="8" t="s">
        <v>376</v>
      </c>
      <c r="H6382" t="s">
        <v>377</v>
      </c>
      <c r="I6382" s="7">
        <v>14982000</v>
      </c>
      <c r="L6382" s="7">
        <v>24360197000</v>
      </c>
      <c r="M6382" t="s">
        <v>458</v>
      </c>
    </row>
    <row r="6383" spans="1:13" x14ac:dyDescent="0.25">
      <c r="A6383" t="s">
        <v>724</v>
      </c>
      <c r="B6383" t="s">
        <v>482</v>
      </c>
      <c r="C6383" t="s">
        <v>249</v>
      </c>
      <c r="D6383" t="s">
        <v>203</v>
      </c>
      <c r="E6383" t="s">
        <v>269</v>
      </c>
      <c r="F6383" t="s">
        <v>375</v>
      </c>
      <c r="G6383" s="8" t="s">
        <v>376</v>
      </c>
      <c r="H6383" t="s">
        <v>377</v>
      </c>
      <c r="I6383" s="7">
        <v>99353449.5</v>
      </c>
      <c r="L6383" s="7">
        <v>91622025169</v>
      </c>
      <c r="M6383" t="s">
        <v>458</v>
      </c>
    </row>
    <row r="6384" spans="1:13" x14ac:dyDescent="0.25">
      <c r="A6384" t="s">
        <v>725</v>
      </c>
      <c r="B6384" t="s">
        <v>330</v>
      </c>
      <c r="C6384" t="s">
        <v>250</v>
      </c>
      <c r="D6384" t="s">
        <v>252</v>
      </c>
      <c r="E6384" t="s">
        <v>270</v>
      </c>
      <c r="F6384" t="s">
        <v>375</v>
      </c>
      <c r="G6384" s="8" t="s">
        <v>376</v>
      </c>
      <c r="H6384" t="s">
        <v>377</v>
      </c>
      <c r="I6384" s="7">
        <v>4766888</v>
      </c>
      <c r="L6384" s="7">
        <v>10772268571</v>
      </c>
      <c r="M6384" t="s">
        <v>458</v>
      </c>
    </row>
    <row r="6385" spans="1:13" x14ac:dyDescent="0.25">
      <c r="A6385" t="s">
        <v>726</v>
      </c>
      <c r="B6385" t="s">
        <v>330</v>
      </c>
      <c r="C6385" t="s">
        <v>250</v>
      </c>
      <c r="D6385" t="s">
        <v>253</v>
      </c>
      <c r="E6385" t="s">
        <v>270</v>
      </c>
      <c r="F6385" t="s">
        <v>375</v>
      </c>
      <c r="G6385" s="8" t="s">
        <v>376</v>
      </c>
      <c r="H6385" t="s">
        <v>377</v>
      </c>
      <c r="I6385" s="7">
        <v>1511837</v>
      </c>
      <c r="L6385" s="7">
        <v>3480752374</v>
      </c>
      <c r="M6385" t="s">
        <v>458</v>
      </c>
    </row>
    <row r="6386" spans="1:13" x14ac:dyDescent="0.25">
      <c r="A6386" t="s">
        <v>727</v>
      </c>
      <c r="B6386" t="s">
        <v>330</v>
      </c>
      <c r="C6386" t="s">
        <v>250</v>
      </c>
      <c r="D6386" t="s">
        <v>254</v>
      </c>
      <c r="E6386" t="s">
        <v>270</v>
      </c>
      <c r="F6386" t="s">
        <v>375</v>
      </c>
      <c r="G6386" s="8" t="s">
        <v>376</v>
      </c>
      <c r="H6386" t="s">
        <v>377</v>
      </c>
      <c r="I6386" s="7">
        <v>3927741.5</v>
      </c>
      <c r="L6386" s="7">
        <v>13604302435</v>
      </c>
      <c r="M6386" t="s">
        <v>458</v>
      </c>
    </row>
    <row r="6387" spans="1:13" x14ac:dyDescent="0.25">
      <c r="A6387" t="s">
        <v>728</v>
      </c>
      <c r="B6387" t="s">
        <v>330</v>
      </c>
      <c r="C6387" t="s">
        <v>250</v>
      </c>
      <c r="D6387" t="s">
        <v>633</v>
      </c>
      <c r="E6387" t="s">
        <v>269</v>
      </c>
      <c r="F6387" t="s">
        <v>375</v>
      </c>
      <c r="G6387" s="8" t="s">
        <v>376</v>
      </c>
      <c r="H6387" t="s">
        <v>377</v>
      </c>
      <c r="I6387" s="7">
        <v>603816017</v>
      </c>
      <c r="L6387" s="7">
        <v>1140113184125</v>
      </c>
      <c r="M6387" t="s">
        <v>458</v>
      </c>
    </row>
    <row r="6388" spans="1:13" x14ac:dyDescent="0.25">
      <c r="A6388" t="s">
        <v>729</v>
      </c>
      <c r="B6388" t="s">
        <v>330</v>
      </c>
      <c r="C6388" t="s">
        <v>250</v>
      </c>
      <c r="D6388" t="s">
        <v>634</v>
      </c>
      <c r="E6388" t="s">
        <v>269</v>
      </c>
      <c r="F6388" t="s">
        <v>375</v>
      </c>
      <c r="G6388" s="8" t="s">
        <v>376</v>
      </c>
      <c r="H6388" t="s">
        <v>377</v>
      </c>
      <c r="I6388" s="7">
        <v>302355465.5</v>
      </c>
      <c r="L6388" s="7">
        <v>237174933919</v>
      </c>
      <c r="M6388" t="s">
        <v>458</v>
      </c>
    </row>
    <row r="6389" spans="1:13" x14ac:dyDescent="0.25">
      <c r="A6389" t="s">
        <v>730</v>
      </c>
      <c r="B6389" t="s">
        <v>330</v>
      </c>
      <c r="C6389" t="s">
        <v>250</v>
      </c>
      <c r="D6389" t="s">
        <v>599</v>
      </c>
      <c r="E6389" t="s">
        <v>270</v>
      </c>
      <c r="F6389" t="s">
        <v>375</v>
      </c>
      <c r="G6389" s="8" t="s">
        <v>376</v>
      </c>
      <c r="H6389" t="s">
        <v>377</v>
      </c>
      <c r="I6389" s="7">
        <v>10995.5</v>
      </c>
      <c r="L6389" s="7">
        <v>49186447</v>
      </c>
      <c r="M6389" t="s">
        <v>458</v>
      </c>
    </row>
    <row r="6390" spans="1:13" x14ac:dyDescent="0.25">
      <c r="A6390" t="s">
        <v>731</v>
      </c>
      <c r="B6390" t="s">
        <v>483</v>
      </c>
      <c r="C6390" t="s">
        <v>255</v>
      </c>
      <c r="D6390" t="s">
        <v>205</v>
      </c>
      <c r="E6390" t="s">
        <v>270</v>
      </c>
      <c r="F6390" t="s">
        <v>375</v>
      </c>
      <c r="G6390" s="8" t="s">
        <v>376</v>
      </c>
      <c r="H6390" t="s">
        <v>377</v>
      </c>
      <c r="I6390" s="7">
        <v>10378245</v>
      </c>
      <c r="L6390" s="7">
        <v>6917962126</v>
      </c>
      <c r="M6390" t="s">
        <v>458</v>
      </c>
    </row>
    <row r="6391" spans="1:13" x14ac:dyDescent="0.25">
      <c r="A6391" t="s">
        <v>732</v>
      </c>
      <c r="B6391" t="s">
        <v>483</v>
      </c>
      <c r="C6391" t="s">
        <v>255</v>
      </c>
      <c r="D6391" t="s">
        <v>203</v>
      </c>
      <c r="E6391" t="s">
        <v>269</v>
      </c>
      <c r="F6391" t="s">
        <v>375</v>
      </c>
      <c r="G6391" s="8" t="s">
        <v>376</v>
      </c>
      <c r="H6391" t="s">
        <v>377</v>
      </c>
      <c r="I6391" s="7">
        <v>3745215.5</v>
      </c>
      <c r="L6391" s="7">
        <v>2428869723</v>
      </c>
      <c r="M6391" t="s">
        <v>458</v>
      </c>
    </row>
    <row r="6392" spans="1:13" x14ac:dyDescent="0.25">
      <c r="A6392" t="s">
        <v>733</v>
      </c>
      <c r="B6392" t="s">
        <v>636</v>
      </c>
      <c r="C6392" t="s">
        <v>635</v>
      </c>
      <c r="D6392" t="s">
        <v>304</v>
      </c>
      <c r="E6392" t="s">
        <v>270</v>
      </c>
      <c r="F6392" t="s">
        <v>375</v>
      </c>
      <c r="G6392" s="8" t="s">
        <v>376</v>
      </c>
      <c r="H6392" t="s">
        <v>377</v>
      </c>
      <c r="I6392" s="7">
        <v>3901683.5</v>
      </c>
      <c r="L6392" s="7">
        <v>4565783313</v>
      </c>
      <c r="M6392" t="s">
        <v>458</v>
      </c>
    </row>
    <row r="6393" spans="1:13" x14ac:dyDescent="0.25">
      <c r="A6393" t="s">
        <v>734</v>
      </c>
      <c r="B6393" t="s">
        <v>636</v>
      </c>
      <c r="C6393" t="s">
        <v>635</v>
      </c>
      <c r="D6393" t="s">
        <v>303</v>
      </c>
      <c r="E6393" t="s">
        <v>270</v>
      </c>
      <c r="F6393" t="s">
        <v>375</v>
      </c>
      <c r="G6393" s="8" t="s">
        <v>376</v>
      </c>
      <c r="H6393" t="s">
        <v>377</v>
      </c>
      <c r="I6393" s="7">
        <v>3079795</v>
      </c>
      <c r="L6393" s="7">
        <v>3476303006</v>
      </c>
      <c r="M6393" t="s">
        <v>458</v>
      </c>
    </row>
    <row r="6394" spans="1:13" x14ac:dyDescent="0.25">
      <c r="A6394" t="s">
        <v>735</v>
      </c>
      <c r="B6394" t="s">
        <v>636</v>
      </c>
      <c r="C6394" t="s">
        <v>635</v>
      </c>
      <c r="D6394" t="s">
        <v>302</v>
      </c>
      <c r="E6394" t="s">
        <v>270</v>
      </c>
      <c r="F6394" t="s">
        <v>375</v>
      </c>
      <c r="G6394" s="8" t="s">
        <v>376</v>
      </c>
      <c r="H6394" t="s">
        <v>377</v>
      </c>
      <c r="I6394" s="7">
        <v>1930852</v>
      </c>
      <c r="L6394" s="7">
        <v>2100767205</v>
      </c>
      <c r="M6394" t="s">
        <v>458</v>
      </c>
    </row>
    <row r="6395" spans="1:13" x14ac:dyDescent="0.25">
      <c r="A6395" t="s">
        <v>736</v>
      </c>
      <c r="B6395" t="s">
        <v>636</v>
      </c>
      <c r="C6395" t="s">
        <v>635</v>
      </c>
      <c r="D6395" t="s">
        <v>205</v>
      </c>
      <c r="E6395" t="s">
        <v>270</v>
      </c>
      <c r="F6395" t="s">
        <v>375</v>
      </c>
      <c r="G6395" s="8" t="s">
        <v>376</v>
      </c>
      <c r="H6395" t="s">
        <v>377</v>
      </c>
      <c r="I6395" s="7">
        <v>13901785.5</v>
      </c>
      <c r="L6395" s="7">
        <v>20886055390</v>
      </c>
      <c r="M6395" t="s">
        <v>458</v>
      </c>
    </row>
    <row r="6396" spans="1:13" x14ac:dyDescent="0.25">
      <c r="A6396" t="s">
        <v>737</v>
      </c>
      <c r="B6396" t="s">
        <v>636</v>
      </c>
      <c r="C6396" t="s">
        <v>635</v>
      </c>
      <c r="D6396" t="s">
        <v>203</v>
      </c>
      <c r="E6396" t="s">
        <v>269</v>
      </c>
      <c r="F6396" t="s">
        <v>375</v>
      </c>
      <c r="G6396" s="8" t="s">
        <v>376</v>
      </c>
      <c r="H6396" t="s">
        <v>377</v>
      </c>
      <c r="I6396" s="7">
        <v>836322875</v>
      </c>
      <c r="L6396" s="7">
        <v>1256491994424</v>
      </c>
      <c r="M6396" t="s">
        <v>458</v>
      </c>
    </row>
    <row r="6397" spans="1:13" x14ac:dyDescent="0.25">
      <c r="A6397" t="s">
        <v>738</v>
      </c>
      <c r="B6397" t="s">
        <v>484</v>
      </c>
      <c r="C6397" t="s">
        <v>256</v>
      </c>
      <c r="D6397" t="s">
        <v>208</v>
      </c>
      <c r="E6397" t="s">
        <v>270</v>
      </c>
      <c r="F6397" t="s">
        <v>375</v>
      </c>
      <c r="G6397" s="8" t="s">
        <v>376</v>
      </c>
      <c r="H6397" t="s">
        <v>377</v>
      </c>
      <c r="I6397" s="7">
        <v>0</v>
      </c>
      <c r="L6397" s="7">
        <v>429346911</v>
      </c>
      <c r="M6397" t="s">
        <v>458</v>
      </c>
    </row>
    <row r="6398" spans="1:13" x14ac:dyDescent="0.25">
      <c r="A6398" t="s">
        <v>739</v>
      </c>
      <c r="B6398" t="s">
        <v>484</v>
      </c>
      <c r="C6398" t="s">
        <v>256</v>
      </c>
      <c r="D6398" t="s">
        <v>209</v>
      </c>
      <c r="E6398" t="s">
        <v>270</v>
      </c>
      <c r="F6398" t="s">
        <v>375</v>
      </c>
      <c r="G6398" s="8" t="s">
        <v>376</v>
      </c>
      <c r="H6398" t="s">
        <v>377</v>
      </c>
      <c r="I6398" s="7">
        <v>0</v>
      </c>
      <c r="L6398" s="7">
        <v>630379359</v>
      </c>
      <c r="M6398" t="s">
        <v>458</v>
      </c>
    </row>
    <row r="6399" spans="1:13" x14ac:dyDescent="0.25">
      <c r="A6399" t="s">
        <v>740</v>
      </c>
      <c r="B6399" t="s">
        <v>484</v>
      </c>
      <c r="C6399" t="s">
        <v>256</v>
      </c>
      <c r="D6399" t="s">
        <v>203</v>
      </c>
      <c r="E6399" t="s">
        <v>269</v>
      </c>
      <c r="F6399" t="s">
        <v>375</v>
      </c>
      <c r="G6399" s="8" t="s">
        <v>376</v>
      </c>
      <c r="H6399" t="s">
        <v>377</v>
      </c>
      <c r="I6399" s="7">
        <v>71824500</v>
      </c>
      <c r="L6399" s="7">
        <v>88224453830</v>
      </c>
      <c r="M6399" t="s">
        <v>458</v>
      </c>
    </row>
    <row r="6400" spans="1:13" x14ac:dyDescent="0.25">
      <c r="A6400" t="s">
        <v>745</v>
      </c>
      <c r="B6400" t="s">
        <v>486</v>
      </c>
      <c r="C6400" t="s">
        <v>262</v>
      </c>
      <c r="D6400" t="s">
        <v>263</v>
      </c>
      <c r="E6400" t="s">
        <v>270</v>
      </c>
      <c r="F6400" t="s">
        <v>375</v>
      </c>
      <c r="G6400" s="8" t="s">
        <v>376</v>
      </c>
      <c r="H6400" t="s">
        <v>377</v>
      </c>
      <c r="I6400" s="7">
        <v>0</v>
      </c>
      <c r="L6400" s="7">
        <v>27282552000</v>
      </c>
      <c r="M6400" t="s">
        <v>458</v>
      </c>
    </row>
    <row r="6401" spans="1:13" x14ac:dyDescent="0.25">
      <c r="A6401" t="s">
        <v>746</v>
      </c>
      <c r="B6401" t="s">
        <v>486</v>
      </c>
      <c r="C6401" t="s">
        <v>262</v>
      </c>
      <c r="D6401" t="s">
        <v>264</v>
      </c>
      <c r="E6401" t="s">
        <v>270</v>
      </c>
      <c r="F6401" t="s">
        <v>375</v>
      </c>
      <c r="G6401" s="8" t="s">
        <v>376</v>
      </c>
      <c r="H6401" t="s">
        <v>377</v>
      </c>
      <c r="I6401" s="7">
        <v>0</v>
      </c>
      <c r="L6401" s="7">
        <v>5427913000</v>
      </c>
      <c r="M6401" t="s">
        <v>458</v>
      </c>
    </row>
    <row r="6402" spans="1:13" x14ac:dyDescent="0.25">
      <c r="A6402" t="s">
        <v>747</v>
      </c>
      <c r="B6402" t="s">
        <v>486</v>
      </c>
      <c r="C6402" t="s">
        <v>262</v>
      </c>
      <c r="D6402" t="s">
        <v>265</v>
      </c>
      <c r="E6402" t="s">
        <v>270</v>
      </c>
      <c r="F6402" t="s">
        <v>375</v>
      </c>
      <c r="G6402" s="8" t="s">
        <v>376</v>
      </c>
      <c r="H6402" t="s">
        <v>377</v>
      </c>
      <c r="I6402" s="7">
        <v>0</v>
      </c>
      <c r="L6402" s="7">
        <v>950652000</v>
      </c>
      <c r="M6402" t="s">
        <v>458</v>
      </c>
    </row>
    <row r="6403" spans="1:13" x14ac:dyDescent="0.25">
      <c r="A6403" t="s">
        <v>748</v>
      </c>
      <c r="B6403" t="s">
        <v>486</v>
      </c>
      <c r="C6403" t="s">
        <v>262</v>
      </c>
      <c r="D6403" t="s">
        <v>203</v>
      </c>
      <c r="E6403" t="s">
        <v>269</v>
      </c>
      <c r="F6403" t="s">
        <v>375</v>
      </c>
      <c r="G6403" s="8" t="s">
        <v>376</v>
      </c>
      <c r="H6403" t="s">
        <v>377</v>
      </c>
      <c r="I6403" s="7">
        <v>176879000</v>
      </c>
      <c r="L6403" s="7">
        <v>134097058000</v>
      </c>
      <c r="M6403" t="s">
        <v>458</v>
      </c>
    </row>
    <row r="6404" spans="1:13" x14ac:dyDescent="0.25">
      <c r="A6404" t="s">
        <v>749</v>
      </c>
      <c r="B6404" t="s">
        <v>332</v>
      </c>
      <c r="C6404" t="s">
        <v>266</v>
      </c>
      <c r="D6404" t="s">
        <v>267</v>
      </c>
      <c r="E6404" t="s">
        <v>270</v>
      </c>
      <c r="F6404" t="s">
        <v>375</v>
      </c>
      <c r="G6404" s="8" t="s">
        <v>376</v>
      </c>
      <c r="H6404" t="s">
        <v>377</v>
      </c>
      <c r="I6404" s="7">
        <v>0</v>
      </c>
      <c r="L6404" s="7">
        <v>2421364394</v>
      </c>
      <c r="M6404" t="s">
        <v>458</v>
      </c>
    </row>
    <row r="6405" spans="1:13" x14ac:dyDescent="0.25">
      <c r="A6405" t="s">
        <v>750</v>
      </c>
      <c r="B6405" t="s">
        <v>332</v>
      </c>
      <c r="C6405" t="s">
        <v>266</v>
      </c>
      <c r="D6405" t="s">
        <v>590</v>
      </c>
      <c r="E6405" t="s">
        <v>270</v>
      </c>
      <c r="F6405" t="s">
        <v>375</v>
      </c>
      <c r="G6405" s="8" t="s">
        <v>376</v>
      </c>
      <c r="H6405" t="s">
        <v>377</v>
      </c>
      <c r="I6405" s="7">
        <v>0</v>
      </c>
      <c r="L6405" s="7">
        <v>1946905414</v>
      </c>
      <c r="M6405" t="s">
        <v>458</v>
      </c>
    </row>
    <row r="6406" spans="1:13" x14ac:dyDescent="0.25">
      <c r="A6406" t="s">
        <v>751</v>
      </c>
      <c r="B6406" t="s">
        <v>332</v>
      </c>
      <c r="C6406" t="s">
        <v>266</v>
      </c>
      <c r="D6406" t="s">
        <v>582</v>
      </c>
      <c r="E6406" t="s">
        <v>270</v>
      </c>
      <c r="F6406" t="s">
        <v>375</v>
      </c>
      <c r="G6406" s="8" t="s">
        <v>376</v>
      </c>
      <c r="H6406" t="s">
        <v>377</v>
      </c>
      <c r="I6406" s="7">
        <v>0</v>
      </c>
      <c r="L6406" s="7">
        <v>102527329</v>
      </c>
      <c r="M6406" t="s">
        <v>458</v>
      </c>
    </row>
    <row r="6407" spans="1:13" x14ac:dyDescent="0.25">
      <c r="A6407" t="s">
        <v>752</v>
      </c>
      <c r="B6407" t="s">
        <v>332</v>
      </c>
      <c r="C6407" t="s">
        <v>266</v>
      </c>
      <c r="D6407" t="s">
        <v>203</v>
      </c>
      <c r="E6407" t="s">
        <v>269</v>
      </c>
      <c r="F6407" t="s">
        <v>375</v>
      </c>
      <c r="G6407" s="8" t="s">
        <v>376</v>
      </c>
      <c r="H6407" t="s">
        <v>377</v>
      </c>
      <c r="I6407" s="7">
        <v>0</v>
      </c>
      <c r="L6407" s="7">
        <v>260926476812</v>
      </c>
      <c r="M6407" t="s">
        <v>458</v>
      </c>
    </row>
    <row r="6408" spans="1:13" x14ac:dyDescent="0.25">
      <c r="A6408" t="s">
        <v>753</v>
      </c>
      <c r="B6408" t="s">
        <v>487</v>
      </c>
      <c r="C6408" t="s">
        <v>207</v>
      </c>
      <c r="D6408" t="s">
        <v>208</v>
      </c>
      <c r="E6408" t="s">
        <v>270</v>
      </c>
      <c r="F6408" t="s">
        <v>375</v>
      </c>
      <c r="G6408" s="8" t="s">
        <v>376</v>
      </c>
      <c r="H6408" t="s">
        <v>377</v>
      </c>
      <c r="I6408" s="7">
        <v>5733868</v>
      </c>
      <c r="L6408" s="7">
        <v>2389556713</v>
      </c>
      <c r="M6408" t="s">
        <v>458</v>
      </c>
    </row>
    <row r="6409" spans="1:13" x14ac:dyDescent="0.25">
      <c r="A6409" t="s">
        <v>754</v>
      </c>
      <c r="B6409" t="s">
        <v>487</v>
      </c>
      <c r="C6409" t="s">
        <v>207</v>
      </c>
      <c r="D6409" t="s">
        <v>209</v>
      </c>
      <c r="E6409" t="s">
        <v>270</v>
      </c>
      <c r="F6409" t="s">
        <v>375</v>
      </c>
      <c r="G6409" s="8" t="s">
        <v>376</v>
      </c>
      <c r="H6409" t="s">
        <v>377</v>
      </c>
      <c r="I6409" s="7">
        <v>13399186.5</v>
      </c>
      <c r="L6409" s="7">
        <v>5701620841</v>
      </c>
      <c r="M6409" t="s">
        <v>458</v>
      </c>
    </row>
    <row r="6410" spans="1:13" x14ac:dyDescent="0.25">
      <c r="A6410" t="s">
        <v>755</v>
      </c>
      <c r="B6410" t="s">
        <v>487</v>
      </c>
      <c r="C6410" t="s">
        <v>207</v>
      </c>
      <c r="D6410" t="s">
        <v>210</v>
      </c>
      <c r="E6410" t="s">
        <v>270</v>
      </c>
      <c r="F6410" t="s">
        <v>375</v>
      </c>
      <c r="G6410" s="8" t="s">
        <v>376</v>
      </c>
      <c r="H6410" t="s">
        <v>377</v>
      </c>
      <c r="I6410" s="7">
        <v>210587.5</v>
      </c>
      <c r="L6410" s="7">
        <v>326696832</v>
      </c>
      <c r="M6410" t="s">
        <v>458</v>
      </c>
    </row>
    <row r="6411" spans="1:13" x14ac:dyDescent="0.25">
      <c r="A6411" t="s">
        <v>756</v>
      </c>
      <c r="B6411" t="s">
        <v>487</v>
      </c>
      <c r="C6411" t="s">
        <v>207</v>
      </c>
      <c r="D6411" t="s">
        <v>211</v>
      </c>
      <c r="E6411" t="s">
        <v>269</v>
      </c>
      <c r="F6411" t="s">
        <v>375</v>
      </c>
      <c r="G6411" s="8" t="s">
        <v>376</v>
      </c>
      <c r="H6411" t="s">
        <v>377</v>
      </c>
      <c r="I6411" s="7">
        <v>254497248</v>
      </c>
      <c r="L6411" s="7">
        <v>370042694916</v>
      </c>
      <c r="M6411" t="s">
        <v>458</v>
      </c>
    </row>
    <row r="6412" spans="1:13" x14ac:dyDescent="0.25">
      <c r="A6412" t="s">
        <v>757</v>
      </c>
      <c r="B6412" t="s">
        <v>487</v>
      </c>
      <c r="C6412" t="s">
        <v>207</v>
      </c>
      <c r="D6412" t="s">
        <v>385</v>
      </c>
      <c r="E6412" t="s">
        <v>270</v>
      </c>
      <c r="F6412" t="s">
        <v>375</v>
      </c>
      <c r="G6412" s="8" t="s">
        <v>376</v>
      </c>
      <c r="H6412" t="s">
        <v>377</v>
      </c>
      <c r="I6412" s="7">
        <v>1450514.5</v>
      </c>
      <c r="L6412" s="7">
        <v>777116048</v>
      </c>
      <c r="M6412" t="s">
        <v>458</v>
      </c>
    </row>
    <row r="6413" spans="1:13" x14ac:dyDescent="0.25">
      <c r="A6413" t="s">
        <v>659</v>
      </c>
      <c r="B6413" t="s">
        <v>468</v>
      </c>
      <c r="C6413" t="s">
        <v>0</v>
      </c>
      <c r="D6413" t="s">
        <v>200</v>
      </c>
      <c r="E6413" t="s">
        <v>270</v>
      </c>
      <c r="F6413" t="s">
        <v>343</v>
      </c>
      <c r="G6413" s="8" t="s">
        <v>344</v>
      </c>
      <c r="H6413" t="s">
        <v>345</v>
      </c>
      <c r="I6413" s="7">
        <v>3886683415.5</v>
      </c>
      <c r="L6413" s="7">
        <v>50185283716</v>
      </c>
      <c r="M6413" t="s">
        <v>458</v>
      </c>
    </row>
    <row r="6414" spans="1:13" x14ac:dyDescent="0.25">
      <c r="A6414" t="s">
        <v>660</v>
      </c>
      <c r="B6414" t="s">
        <v>468</v>
      </c>
      <c r="C6414" t="s">
        <v>0</v>
      </c>
      <c r="D6414" t="s">
        <v>201</v>
      </c>
      <c r="E6414" t="s">
        <v>270</v>
      </c>
      <c r="F6414" t="s">
        <v>343</v>
      </c>
      <c r="G6414" s="8" t="s">
        <v>344</v>
      </c>
      <c r="H6414" t="s">
        <v>345</v>
      </c>
      <c r="I6414" s="7">
        <v>4224946271.5</v>
      </c>
      <c r="K6414" s="150"/>
      <c r="L6414" s="7">
        <v>89599596613</v>
      </c>
      <c r="M6414" t="s">
        <v>458</v>
      </c>
    </row>
    <row r="6415" spans="1:13" x14ac:dyDescent="0.25">
      <c r="A6415" t="s">
        <v>661</v>
      </c>
      <c r="B6415" t="s">
        <v>468</v>
      </c>
      <c r="C6415" t="s">
        <v>0</v>
      </c>
      <c r="D6415" t="s">
        <v>202</v>
      </c>
      <c r="E6415" t="s">
        <v>270</v>
      </c>
      <c r="F6415" t="s">
        <v>343</v>
      </c>
      <c r="G6415" s="8" t="s">
        <v>344</v>
      </c>
      <c r="H6415" t="s">
        <v>345</v>
      </c>
      <c r="I6415" s="7">
        <v>3463027957</v>
      </c>
      <c r="L6415" s="7">
        <v>44497385600</v>
      </c>
      <c r="M6415" t="s">
        <v>458</v>
      </c>
    </row>
    <row r="6416" spans="1:13" x14ac:dyDescent="0.25">
      <c r="A6416" t="s">
        <v>662</v>
      </c>
      <c r="B6416" t="s">
        <v>468</v>
      </c>
      <c r="C6416" t="s">
        <v>0</v>
      </c>
      <c r="D6416" t="s">
        <v>308</v>
      </c>
      <c r="E6416" t="s">
        <v>270</v>
      </c>
      <c r="F6416" t="s">
        <v>343</v>
      </c>
      <c r="G6416" s="8" t="s">
        <v>344</v>
      </c>
      <c r="H6416" t="s">
        <v>345</v>
      </c>
      <c r="I6416" s="7">
        <v>101262554.5</v>
      </c>
      <c r="L6416" s="7">
        <v>891110221</v>
      </c>
      <c r="M6416" t="s">
        <v>458</v>
      </c>
    </row>
    <row r="6417" spans="1:13" x14ac:dyDescent="0.25">
      <c r="A6417" t="s">
        <v>758</v>
      </c>
      <c r="B6417" t="s">
        <v>468</v>
      </c>
      <c r="C6417" t="s">
        <v>0</v>
      </c>
      <c r="D6417" t="s">
        <v>1</v>
      </c>
      <c r="E6417" t="s">
        <v>270</v>
      </c>
      <c r="F6417" t="s">
        <v>343</v>
      </c>
      <c r="G6417" s="8" t="s">
        <v>344</v>
      </c>
      <c r="H6417" t="s">
        <v>345</v>
      </c>
      <c r="I6417" s="7">
        <v>1400000219</v>
      </c>
      <c r="K6417" s="180"/>
      <c r="L6417" s="7">
        <v>33596222776</v>
      </c>
      <c r="M6417" t="s">
        <v>458</v>
      </c>
    </row>
    <row r="6418" spans="1:13" x14ac:dyDescent="0.25">
      <c r="A6418" t="s">
        <v>663</v>
      </c>
      <c r="B6418" t="s">
        <v>468</v>
      </c>
      <c r="C6418" t="s">
        <v>0</v>
      </c>
      <c r="D6418" t="s">
        <v>198</v>
      </c>
      <c r="E6418" t="s">
        <v>270</v>
      </c>
      <c r="F6418" t="s">
        <v>343</v>
      </c>
      <c r="G6418" s="8" t="s">
        <v>344</v>
      </c>
      <c r="H6418" t="s">
        <v>345</v>
      </c>
      <c r="I6418" s="7">
        <v>-47066083</v>
      </c>
      <c r="L6418" s="7">
        <v>1360016630</v>
      </c>
      <c r="M6418" t="s">
        <v>458</v>
      </c>
    </row>
    <row r="6419" spans="1:13" x14ac:dyDescent="0.25">
      <c r="A6419" t="s">
        <v>664</v>
      </c>
      <c r="B6419" t="s">
        <v>468</v>
      </c>
      <c r="C6419" t="s">
        <v>0</v>
      </c>
      <c r="D6419" t="s">
        <v>199</v>
      </c>
      <c r="E6419" t="s">
        <v>269</v>
      </c>
      <c r="F6419" t="s">
        <v>343</v>
      </c>
      <c r="G6419" s="8" t="s">
        <v>344</v>
      </c>
      <c r="H6419" t="s">
        <v>345</v>
      </c>
      <c r="I6419" s="7">
        <v>23403266700</v>
      </c>
      <c r="L6419" s="7">
        <v>195045422077</v>
      </c>
      <c r="M6419" t="s">
        <v>458</v>
      </c>
    </row>
    <row r="6420" spans="1:13" x14ac:dyDescent="0.25">
      <c r="A6420" t="s">
        <v>672</v>
      </c>
      <c r="B6420" t="s">
        <v>470</v>
      </c>
      <c r="C6420" t="s">
        <v>292</v>
      </c>
      <c r="D6420" t="s">
        <v>307</v>
      </c>
      <c r="E6420" t="s">
        <v>270</v>
      </c>
      <c r="F6420" t="s">
        <v>343</v>
      </c>
      <c r="G6420" s="8" t="s">
        <v>344</v>
      </c>
      <c r="H6420" t="s">
        <v>345</v>
      </c>
      <c r="I6420" s="7">
        <v>1025169780</v>
      </c>
      <c r="L6420" s="7">
        <v>9764336905</v>
      </c>
      <c r="M6420" t="s">
        <v>458</v>
      </c>
    </row>
    <row r="6421" spans="1:13" x14ac:dyDescent="0.25">
      <c r="A6421" t="s">
        <v>673</v>
      </c>
      <c r="B6421" t="s">
        <v>470</v>
      </c>
      <c r="C6421" t="s">
        <v>292</v>
      </c>
      <c r="D6421" t="s">
        <v>206</v>
      </c>
      <c r="E6421" t="s">
        <v>270</v>
      </c>
      <c r="F6421" t="s">
        <v>343</v>
      </c>
      <c r="G6421" s="8" t="s">
        <v>344</v>
      </c>
      <c r="H6421" t="s">
        <v>345</v>
      </c>
      <c r="I6421" s="7">
        <v>619988322</v>
      </c>
      <c r="K6421" s="150"/>
      <c r="L6421" s="7">
        <v>5411649516</v>
      </c>
      <c r="M6421" t="s">
        <v>458</v>
      </c>
    </row>
    <row r="6422" spans="1:13" x14ac:dyDescent="0.25">
      <c r="A6422" t="s">
        <v>674</v>
      </c>
      <c r="B6422" t="s">
        <v>470</v>
      </c>
      <c r="C6422" t="s">
        <v>292</v>
      </c>
      <c r="D6422" t="s">
        <v>203</v>
      </c>
      <c r="E6422" t="s">
        <v>269</v>
      </c>
      <c r="F6422" t="s">
        <v>343</v>
      </c>
      <c r="G6422" s="8" t="s">
        <v>344</v>
      </c>
      <c r="H6422" t="s">
        <v>345</v>
      </c>
      <c r="I6422" s="7">
        <v>54213581167</v>
      </c>
      <c r="L6422" s="7">
        <v>599483569520</v>
      </c>
      <c r="M6422" t="s">
        <v>458</v>
      </c>
    </row>
    <row r="6423" spans="1:13" x14ac:dyDescent="0.25">
      <c r="A6423" t="s">
        <v>675</v>
      </c>
      <c r="B6423" t="s">
        <v>470</v>
      </c>
      <c r="C6423" t="s">
        <v>292</v>
      </c>
      <c r="D6423" t="s">
        <v>306</v>
      </c>
      <c r="E6423" t="s">
        <v>270</v>
      </c>
      <c r="F6423" t="s">
        <v>343</v>
      </c>
      <c r="G6423" s="8" t="s">
        <v>344</v>
      </c>
      <c r="H6423" t="s">
        <v>345</v>
      </c>
      <c r="I6423" s="7">
        <v>620102976</v>
      </c>
      <c r="L6423" s="7">
        <v>9122399685</v>
      </c>
      <c r="M6423" t="s">
        <v>458</v>
      </c>
    </row>
    <row r="6424" spans="1:13" x14ac:dyDescent="0.25">
      <c r="A6424" t="s">
        <v>676</v>
      </c>
      <c r="B6424" t="s">
        <v>331</v>
      </c>
      <c r="C6424" t="s">
        <v>215</v>
      </c>
      <c r="D6424" t="s">
        <v>251</v>
      </c>
      <c r="E6424" t="s">
        <v>269</v>
      </c>
      <c r="F6424" t="s">
        <v>343</v>
      </c>
      <c r="G6424" s="8" t="s">
        <v>344</v>
      </c>
      <c r="H6424" t="s">
        <v>345</v>
      </c>
      <c r="I6424" s="7">
        <v>42831257990</v>
      </c>
      <c r="L6424" s="7">
        <v>310261377494</v>
      </c>
      <c r="M6424" t="s">
        <v>458</v>
      </c>
    </row>
    <row r="6425" spans="1:13" x14ac:dyDescent="0.25">
      <c r="A6425" t="s">
        <v>677</v>
      </c>
      <c r="B6425" t="s">
        <v>331</v>
      </c>
      <c r="C6425" t="s">
        <v>215</v>
      </c>
      <c r="D6425" t="s">
        <v>216</v>
      </c>
      <c r="E6425" t="s">
        <v>269</v>
      </c>
      <c r="F6425" t="s">
        <v>343</v>
      </c>
      <c r="G6425" s="8" t="s">
        <v>344</v>
      </c>
      <c r="H6425" t="s">
        <v>345</v>
      </c>
      <c r="I6425" s="7">
        <v>480756611</v>
      </c>
      <c r="L6425" s="7">
        <v>15226914126</v>
      </c>
      <c r="M6425" t="s">
        <v>458</v>
      </c>
    </row>
    <row r="6426" spans="1:13" x14ac:dyDescent="0.25">
      <c r="A6426" t="s">
        <v>678</v>
      </c>
      <c r="B6426" t="s">
        <v>331</v>
      </c>
      <c r="C6426" t="s">
        <v>215</v>
      </c>
      <c r="D6426" t="s">
        <v>217</v>
      </c>
      <c r="E6426" t="s">
        <v>269</v>
      </c>
      <c r="F6426" t="s">
        <v>343</v>
      </c>
      <c r="G6426" s="8" t="s">
        <v>344</v>
      </c>
      <c r="H6426" t="s">
        <v>345</v>
      </c>
      <c r="I6426" s="7">
        <v>11321225493</v>
      </c>
      <c r="L6426" s="7">
        <v>67671087956</v>
      </c>
      <c r="M6426" t="s">
        <v>458</v>
      </c>
    </row>
    <row r="6427" spans="1:13" x14ac:dyDescent="0.25">
      <c r="A6427" t="s">
        <v>679</v>
      </c>
      <c r="B6427" t="s">
        <v>333</v>
      </c>
      <c r="C6427" t="s">
        <v>533</v>
      </c>
      <c r="D6427" t="s">
        <v>203</v>
      </c>
      <c r="E6427" t="s">
        <v>269</v>
      </c>
      <c r="F6427" t="s">
        <v>343</v>
      </c>
      <c r="G6427" s="8" t="s">
        <v>344</v>
      </c>
      <c r="H6427" t="s">
        <v>345</v>
      </c>
      <c r="I6427" s="7">
        <v>5030390000</v>
      </c>
      <c r="L6427" s="7">
        <v>60695593000</v>
      </c>
      <c r="M6427" t="s">
        <v>458</v>
      </c>
    </row>
    <row r="6428" spans="1:13" x14ac:dyDescent="0.25">
      <c r="A6428" t="s">
        <v>680</v>
      </c>
      <c r="B6428" t="s">
        <v>471</v>
      </c>
      <c r="C6428" t="s">
        <v>219</v>
      </c>
      <c r="D6428" t="s">
        <v>203</v>
      </c>
      <c r="E6428" t="s">
        <v>269</v>
      </c>
      <c r="F6428" t="s">
        <v>343</v>
      </c>
      <c r="G6428" s="8" t="s">
        <v>344</v>
      </c>
      <c r="H6428" t="s">
        <v>345</v>
      </c>
      <c r="I6428" s="7">
        <v>27927646411</v>
      </c>
      <c r="L6428" s="7">
        <v>278736778404</v>
      </c>
      <c r="M6428" t="s">
        <v>458</v>
      </c>
    </row>
    <row r="6429" spans="1:13" x14ac:dyDescent="0.25">
      <c r="A6429" t="s">
        <v>681</v>
      </c>
      <c r="B6429" t="s">
        <v>471</v>
      </c>
      <c r="C6429" t="s">
        <v>219</v>
      </c>
      <c r="D6429" t="s">
        <v>457</v>
      </c>
      <c r="E6429" t="s">
        <v>270</v>
      </c>
      <c r="F6429" t="s">
        <v>343</v>
      </c>
      <c r="G6429" s="8" t="s">
        <v>344</v>
      </c>
      <c r="H6429" t="s">
        <v>345</v>
      </c>
      <c r="I6429" s="7">
        <v>49933410</v>
      </c>
      <c r="L6429" s="7">
        <v>150706287</v>
      </c>
      <c r="M6429" t="s">
        <v>458</v>
      </c>
    </row>
    <row r="6430" spans="1:13" x14ac:dyDescent="0.25">
      <c r="A6430" t="s">
        <v>682</v>
      </c>
      <c r="B6430" t="s">
        <v>471</v>
      </c>
      <c r="C6430" t="s">
        <v>219</v>
      </c>
      <c r="D6430" t="s">
        <v>381</v>
      </c>
      <c r="E6430" t="s">
        <v>270</v>
      </c>
      <c r="F6430" t="s">
        <v>343</v>
      </c>
      <c r="G6430" s="8" t="s">
        <v>344</v>
      </c>
      <c r="H6430" t="s">
        <v>345</v>
      </c>
      <c r="I6430" s="7">
        <v>249087462</v>
      </c>
      <c r="L6430" s="7">
        <v>1331924172</v>
      </c>
      <c r="M6430" t="s">
        <v>458</v>
      </c>
    </row>
    <row r="6431" spans="1:13" x14ac:dyDescent="0.25">
      <c r="A6431" t="s">
        <v>683</v>
      </c>
      <c r="B6431" t="s">
        <v>472</v>
      </c>
      <c r="C6431" t="s">
        <v>220</v>
      </c>
      <c r="D6431" t="s">
        <v>221</v>
      </c>
      <c r="E6431" t="s">
        <v>270</v>
      </c>
      <c r="F6431" t="s">
        <v>343</v>
      </c>
      <c r="G6431" s="8" t="s">
        <v>344</v>
      </c>
      <c r="H6431" t="s">
        <v>345</v>
      </c>
      <c r="I6431" s="7">
        <v>23087839000</v>
      </c>
      <c r="L6431" s="7">
        <v>210379447000</v>
      </c>
      <c r="M6431" t="s">
        <v>458</v>
      </c>
    </row>
    <row r="6432" spans="1:13" x14ac:dyDescent="0.25">
      <c r="A6432" t="s">
        <v>684</v>
      </c>
      <c r="B6432" t="s">
        <v>472</v>
      </c>
      <c r="C6432" t="s">
        <v>220</v>
      </c>
      <c r="D6432" t="s">
        <v>222</v>
      </c>
      <c r="E6432" t="s">
        <v>270</v>
      </c>
      <c r="F6432" t="s">
        <v>343</v>
      </c>
      <c r="G6432" s="8" t="s">
        <v>344</v>
      </c>
      <c r="H6432" t="s">
        <v>345</v>
      </c>
      <c r="I6432" s="7">
        <v>5383858000</v>
      </c>
      <c r="L6432" s="7">
        <v>35195197000</v>
      </c>
      <c r="M6432" t="s">
        <v>458</v>
      </c>
    </row>
    <row r="6433" spans="1:13" x14ac:dyDescent="0.25">
      <c r="A6433" t="s">
        <v>685</v>
      </c>
      <c r="B6433" t="s">
        <v>472</v>
      </c>
      <c r="C6433" t="s">
        <v>220</v>
      </c>
      <c r="D6433" t="s">
        <v>223</v>
      </c>
      <c r="E6433" t="s">
        <v>270</v>
      </c>
      <c r="F6433" t="s">
        <v>343</v>
      </c>
      <c r="G6433" s="8" t="s">
        <v>344</v>
      </c>
      <c r="H6433" t="s">
        <v>345</v>
      </c>
      <c r="I6433" s="7">
        <v>4138392000</v>
      </c>
      <c r="L6433" s="7">
        <v>54187851000</v>
      </c>
      <c r="M6433" t="s">
        <v>458</v>
      </c>
    </row>
    <row r="6434" spans="1:13" x14ac:dyDescent="0.25">
      <c r="A6434" t="s">
        <v>686</v>
      </c>
      <c r="B6434" t="s">
        <v>472</v>
      </c>
      <c r="C6434" t="s">
        <v>220</v>
      </c>
      <c r="D6434" t="s">
        <v>224</v>
      </c>
      <c r="E6434" t="s">
        <v>270</v>
      </c>
      <c r="F6434" t="s">
        <v>343</v>
      </c>
      <c r="G6434" s="8" t="s">
        <v>344</v>
      </c>
      <c r="H6434" t="s">
        <v>345</v>
      </c>
      <c r="I6434" s="7">
        <v>1131393000</v>
      </c>
      <c r="L6434" s="7">
        <v>3835522000</v>
      </c>
      <c r="M6434" t="s">
        <v>458</v>
      </c>
    </row>
    <row r="6435" spans="1:13" x14ac:dyDescent="0.25">
      <c r="A6435" t="s">
        <v>687</v>
      </c>
      <c r="B6435" t="s">
        <v>472</v>
      </c>
      <c r="C6435" t="s">
        <v>220</v>
      </c>
      <c r="D6435" t="s">
        <v>305</v>
      </c>
      <c r="E6435" t="s">
        <v>270</v>
      </c>
      <c r="F6435" t="s">
        <v>343</v>
      </c>
      <c r="G6435" s="8" t="s">
        <v>344</v>
      </c>
      <c r="H6435" t="s">
        <v>345</v>
      </c>
      <c r="I6435" s="7">
        <v>0</v>
      </c>
      <c r="L6435" s="7">
        <v>0</v>
      </c>
      <c r="M6435" t="s">
        <v>458</v>
      </c>
    </row>
    <row r="6436" spans="1:13" x14ac:dyDescent="0.25">
      <c r="A6436" t="s">
        <v>688</v>
      </c>
      <c r="B6436" t="s">
        <v>472</v>
      </c>
      <c r="C6436" t="s">
        <v>220</v>
      </c>
      <c r="D6436" t="s">
        <v>203</v>
      </c>
      <c r="E6436" t="s">
        <v>269</v>
      </c>
      <c r="F6436" t="s">
        <v>343</v>
      </c>
      <c r="G6436" s="8" t="s">
        <v>344</v>
      </c>
      <c r="H6436" t="s">
        <v>345</v>
      </c>
      <c r="I6436" s="7">
        <v>20281471000</v>
      </c>
      <c r="L6436" s="7">
        <v>150910896000</v>
      </c>
      <c r="M6436" t="s">
        <v>458</v>
      </c>
    </row>
    <row r="6437" spans="1:13" x14ac:dyDescent="0.25">
      <c r="A6437" t="s">
        <v>689</v>
      </c>
      <c r="B6437" t="s">
        <v>473</v>
      </c>
      <c r="C6437" t="s">
        <v>225</v>
      </c>
      <c r="D6437" t="s">
        <v>366</v>
      </c>
      <c r="E6437" t="s">
        <v>270</v>
      </c>
      <c r="F6437" t="s">
        <v>343</v>
      </c>
      <c r="G6437" s="8" t="s">
        <v>344</v>
      </c>
      <c r="H6437" t="s">
        <v>345</v>
      </c>
      <c r="I6437" s="7">
        <v>227587000</v>
      </c>
      <c r="L6437" s="7">
        <v>3439632410</v>
      </c>
      <c r="M6437" t="s">
        <v>458</v>
      </c>
    </row>
    <row r="6438" spans="1:13" x14ac:dyDescent="0.25">
      <c r="A6438" t="s">
        <v>690</v>
      </c>
      <c r="B6438" t="s">
        <v>473</v>
      </c>
      <c r="C6438" t="s">
        <v>225</v>
      </c>
      <c r="D6438" t="s">
        <v>367</v>
      </c>
      <c r="E6438" t="s">
        <v>270</v>
      </c>
      <c r="F6438" t="s">
        <v>343</v>
      </c>
      <c r="G6438" s="8" t="s">
        <v>344</v>
      </c>
      <c r="H6438" t="s">
        <v>345</v>
      </c>
      <c r="I6438" s="7">
        <v>320582736</v>
      </c>
      <c r="L6438" s="7">
        <v>3601903742</v>
      </c>
      <c r="M6438" t="s">
        <v>458</v>
      </c>
    </row>
    <row r="6439" spans="1:13" x14ac:dyDescent="0.25">
      <c r="A6439" t="s">
        <v>691</v>
      </c>
      <c r="B6439" t="s">
        <v>473</v>
      </c>
      <c r="C6439" t="s">
        <v>225</v>
      </c>
      <c r="D6439" t="s">
        <v>373</v>
      </c>
      <c r="E6439" t="s">
        <v>270</v>
      </c>
      <c r="F6439" t="s">
        <v>343</v>
      </c>
      <c r="G6439" s="8" t="s">
        <v>344</v>
      </c>
      <c r="H6439" t="s">
        <v>345</v>
      </c>
      <c r="I6439" s="7">
        <v>384262111</v>
      </c>
      <c r="L6439" s="7">
        <v>2032897322</v>
      </c>
      <c r="M6439" t="s">
        <v>458</v>
      </c>
    </row>
    <row r="6440" spans="1:13" x14ac:dyDescent="0.25">
      <c r="A6440" t="s">
        <v>692</v>
      </c>
      <c r="B6440" t="s">
        <v>473</v>
      </c>
      <c r="C6440" t="s">
        <v>225</v>
      </c>
      <c r="D6440" t="s">
        <v>203</v>
      </c>
      <c r="E6440" t="s">
        <v>269</v>
      </c>
      <c r="F6440" t="s">
        <v>343</v>
      </c>
      <c r="G6440" s="8" t="s">
        <v>344</v>
      </c>
      <c r="H6440" t="s">
        <v>345</v>
      </c>
      <c r="I6440" s="7">
        <v>77708166263</v>
      </c>
      <c r="L6440" s="7">
        <v>983182712065</v>
      </c>
      <c r="M6440" t="s">
        <v>458</v>
      </c>
    </row>
    <row r="6441" spans="1:13" x14ac:dyDescent="0.25">
      <c r="A6441" t="s">
        <v>703</v>
      </c>
      <c r="B6441" t="s">
        <v>475</v>
      </c>
      <c r="C6441" t="s">
        <v>236</v>
      </c>
      <c r="D6441" t="s">
        <v>628</v>
      </c>
      <c r="E6441" t="s">
        <v>270</v>
      </c>
      <c r="F6441" t="s">
        <v>343</v>
      </c>
      <c r="G6441" s="8" t="s">
        <v>344</v>
      </c>
      <c r="H6441" t="s">
        <v>345</v>
      </c>
      <c r="I6441" s="7">
        <v>3624090273</v>
      </c>
      <c r="L6441" s="7">
        <v>33391986272</v>
      </c>
      <c r="M6441" t="s">
        <v>458</v>
      </c>
    </row>
    <row r="6442" spans="1:13" x14ac:dyDescent="0.25">
      <c r="A6442" t="s">
        <v>704</v>
      </c>
      <c r="B6442" t="s">
        <v>475</v>
      </c>
      <c r="C6442" t="s">
        <v>236</v>
      </c>
      <c r="D6442" t="s">
        <v>629</v>
      </c>
      <c r="E6442" t="s">
        <v>270</v>
      </c>
      <c r="F6442" t="s">
        <v>343</v>
      </c>
      <c r="G6442" s="8" t="s">
        <v>344</v>
      </c>
      <c r="H6442" t="s">
        <v>345</v>
      </c>
      <c r="I6442" s="7">
        <v>2549373018</v>
      </c>
      <c r="L6442" s="7">
        <v>28433897982</v>
      </c>
      <c r="M6442" t="s">
        <v>458</v>
      </c>
    </row>
    <row r="6443" spans="1:13" x14ac:dyDescent="0.25">
      <c r="A6443" t="s">
        <v>705</v>
      </c>
      <c r="B6443" t="s">
        <v>475</v>
      </c>
      <c r="C6443" t="s">
        <v>236</v>
      </c>
      <c r="D6443" t="s">
        <v>630</v>
      </c>
      <c r="E6443" t="s">
        <v>270</v>
      </c>
      <c r="F6443" t="s">
        <v>343</v>
      </c>
      <c r="G6443" s="8" t="s">
        <v>344</v>
      </c>
      <c r="H6443" t="s">
        <v>345</v>
      </c>
      <c r="I6443" s="7">
        <v>7214181568</v>
      </c>
      <c r="L6443" s="7">
        <v>41655996484</v>
      </c>
      <c r="M6443" t="s">
        <v>458</v>
      </c>
    </row>
    <row r="6444" spans="1:13" x14ac:dyDescent="0.25">
      <c r="A6444" t="s">
        <v>706</v>
      </c>
      <c r="B6444" t="s">
        <v>475</v>
      </c>
      <c r="C6444" t="s">
        <v>236</v>
      </c>
      <c r="D6444" t="s">
        <v>631</v>
      </c>
      <c r="E6444" t="s">
        <v>270</v>
      </c>
      <c r="F6444" t="s">
        <v>343</v>
      </c>
      <c r="G6444" s="8" t="s">
        <v>344</v>
      </c>
      <c r="H6444" t="s">
        <v>345</v>
      </c>
      <c r="I6444" s="7">
        <v>1742092336</v>
      </c>
      <c r="L6444" s="7">
        <v>17683096128</v>
      </c>
      <c r="M6444" t="s">
        <v>458</v>
      </c>
    </row>
    <row r="6445" spans="1:13" x14ac:dyDescent="0.25">
      <c r="A6445" t="s">
        <v>707</v>
      </c>
      <c r="B6445" t="s">
        <v>475</v>
      </c>
      <c r="C6445" t="s">
        <v>236</v>
      </c>
      <c r="D6445" t="s">
        <v>632</v>
      </c>
      <c r="E6445" t="s">
        <v>269</v>
      </c>
      <c r="F6445" t="s">
        <v>343</v>
      </c>
      <c r="G6445" s="8" t="s">
        <v>344</v>
      </c>
      <c r="H6445" t="s">
        <v>345</v>
      </c>
      <c r="I6445" s="7">
        <v>6148025881</v>
      </c>
      <c r="L6445" s="7">
        <v>38791266538</v>
      </c>
      <c r="M6445" t="s">
        <v>458</v>
      </c>
    </row>
    <row r="6446" spans="1:13" x14ac:dyDescent="0.25">
      <c r="A6446" t="s">
        <v>718</v>
      </c>
      <c r="B6446" t="s">
        <v>246</v>
      </c>
      <c r="C6446" t="s">
        <v>246</v>
      </c>
      <c r="D6446" t="s">
        <v>203</v>
      </c>
      <c r="E6446" t="s">
        <v>269</v>
      </c>
      <c r="F6446" t="s">
        <v>343</v>
      </c>
      <c r="G6446" s="8" t="s">
        <v>344</v>
      </c>
      <c r="H6446" t="s">
        <v>345</v>
      </c>
      <c r="I6446" s="7">
        <v>1745276448</v>
      </c>
      <c r="L6446" s="7">
        <v>42773601120</v>
      </c>
      <c r="M6446" t="s">
        <v>458</v>
      </c>
    </row>
    <row r="6447" spans="1:13" x14ac:dyDescent="0.25">
      <c r="A6447" t="s">
        <v>719</v>
      </c>
      <c r="B6447" t="s">
        <v>478</v>
      </c>
      <c r="C6447" t="s">
        <v>244</v>
      </c>
      <c r="D6447" t="s">
        <v>245</v>
      </c>
      <c r="E6447" t="s">
        <v>269</v>
      </c>
      <c r="F6447" t="s">
        <v>343</v>
      </c>
      <c r="G6447" s="8" t="s">
        <v>344</v>
      </c>
      <c r="H6447" t="s">
        <v>345</v>
      </c>
      <c r="I6447" s="7">
        <v>7070006000</v>
      </c>
      <c r="L6447" s="7">
        <v>69558139000</v>
      </c>
      <c r="M6447" t="s">
        <v>458</v>
      </c>
    </row>
    <row r="6448" spans="1:13" x14ac:dyDescent="0.25">
      <c r="A6448" t="s">
        <v>720</v>
      </c>
      <c r="B6448" t="s">
        <v>478</v>
      </c>
      <c r="C6448" t="s">
        <v>244</v>
      </c>
      <c r="D6448" t="s">
        <v>460</v>
      </c>
      <c r="E6448" t="s">
        <v>269</v>
      </c>
      <c r="F6448" t="s">
        <v>343</v>
      </c>
      <c r="G6448" s="8" t="s">
        <v>344</v>
      </c>
      <c r="H6448" t="s">
        <v>345</v>
      </c>
      <c r="I6448" s="7">
        <v>719050000</v>
      </c>
      <c r="L6448" s="7">
        <v>40918920000</v>
      </c>
      <c r="M6448" t="s">
        <v>458</v>
      </c>
    </row>
    <row r="6449" spans="1:13" x14ac:dyDescent="0.25">
      <c r="A6449" t="s">
        <v>721</v>
      </c>
      <c r="B6449" t="s">
        <v>479</v>
      </c>
      <c r="C6449" t="s">
        <v>247</v>
      </c>
      <c r="D6449" t="s">
        <v>203</v>
      </c>
      <c r="E6449" t="s">
        <v>269</v>
      </c>
      <c r="F6449" t="s">
        <v>343</v>
      </c>
      <c r="G6449" s="8" t="s">
        <v>344</v>
      </c>
      <c r="H6449" t="s">
        <v>345</v>
      </c>
      <c r="I6449" s="7">
        <v>2045823000</v>
      </c>
      <c r="L6449" s="7">
        <v>20401799000</v>
      </c>
      <c r="M6449" t="s">
        <v>458</v>
      </c>
    </row>
    <row r="6450" spans="1:13" x14ac:dyDescent="0.25">
      <c r="A6450" t="s">
        <v>722</v>
      </c>
      <c r="B6450" t="s">
        <v>480</v>
      </c>
      <c r="C6450" t="s">
        <v>268</v>
      </c>
      <c r="D6450" t="s">
        <v>203</v>
      </c>
      <c r="E6450" t="s">
        <v>269</v>
      </c>
      <c r="F6450" t="s">
        <v>343</v>
      </c>
      <c r="G6450" s="8" t="s">
        <v>344</v>
      </c>
      <c r="H6450" t="s">
        <v>345</v>
      </c>
      <c r="I6450" s="7">
        <v>251559459</v>
      </c>
      <c r="L6450" s="7">
        <v>14029578005</v>
      </c>
      <c r="M6450" t="s">
        <v>458</v>
      </c>
    </row>
    <row r="6451" spans="1:13" x14ac:dyDescent="0.25">
      <c r="A6451" t="s">
        <v>723</v>
      </c>
      <c r="B6451" t="s">
        <v>481</v>
      </c>
      <c r="C6451" t="s">
        <v>248</v>
      </c>
      <c r="D6451" t="s">
        <v>203</v>
      </c>
      <c r="E6451" t="s">
        <v>269</v>
      </c>
      <c r="F6451" t="s">
        <v>343</v>
      </c>
      <c r="G6451" s="8" t="s">
        <v>344</v>
      </c>
      <c r="H6451" t="s">
        <v>345</v>
      </c>
      <c r="I6451" s="7">
        <v>-173740000</v>
      </c>
      <c r="L6451" s="7">
        <v>24360197000</v>
      </c>
      <c r="M6451" t="s">
        <v>458</v>
      </c>
    </row>
    <row r="6452" spans="1:13" x14ac:dyDescent="0.25">
      <c r="A6452" t="s">
        <v>724</v>
      </c>
      <c r="B6452" t="s">
        <v>482</v>
      </c>
      <c r="C6452" t="s">
        <v>249</v>
      </c>
      <c r="D6452" t="s">
        <v>203</v>
      </c>
      <c r="E6452" t="s">
        <v>269</v>
      </c>
      <c r="F6452" t="s">
        <v>343</v>
      </c>
      <c r="G6452" s="8" t="s">
        <v>344</v>
      </c>
      <c r="H6452" t="s">
        <v>345</v>
      </c>
      <c r="I6452" s="7">
        <v>4442416984</v>
      </c>
      <c r="L6452" s="7">
        <v>91622025169</v>
      </c>
      <c r="M6452" t="s">
        <v>458</v>
      </c>
    </row>
    <row r="6453" spans="1:13" x14ac:dyDescent="0.25">
      <c r="A6453" t="s">
        <v>725</v>
      </c>
      <c r="B6453" t="s">
        <v>330</v>
      </c>
      <c r="C6453" t="s">
        <v>250</v>
      </c>
      <c r="D6453" t="s">
        <v>252</v>
      </c>
      <c r="E6453" t="s">
        <v>270</v>
      </c>
      <c r="F6453" t="s">
        <v>343</v>
      </c>
      <c r="G6453" s="8" t="s">
        <v>344</v>
      </c>
      <c r="H6453" t="s">
        <v>345</v>
      </c>
      <c r="I6453" s="7">
        <v>761663972</v>
      </c>
      <c r="L6453" s="7">
        <v>10772268571</v>
      </c>
      <c r="M6453" t="s">
        <v>458</v>
      </c>
    </row>
    <row r="6454" spans="1:13" x14ac:dyDescent="0.25">
      <c r="A6454" t="s">
        <v>726</v>
      </c>
      <c r="B6454" t="s">
        <v>330</v>
      </c>
      <c r="C6454" t="s">
        <v>250</v>
      </c>
      <c r="D6454" t="s">
        <v>253</v>
      </c>
      <c r="E6454" t="s">
        <v>270</v>
      </c>
      <c r="F6454" t="s">
        <v>343</v>
      </c>
      <c r="G6454" s="8" t="s">
        <v>344</v>
      </c>
      <c r="H6454" t="s">
        <v>345</v>
      </c>
      <c r="I6454" s="7">
        <v>373970598</v>
      </c>
      <c r="L6454" s="7">
        <v>3480752374</v>
      </c>
      <c r="M6454" t="s">
        <v>458</v>
      </c>
    </row>
    <row r="6455" spans="1:13" x14ac:dyDescent="0.25">
      <c r="A6455" t="s">
        <v>727</v>
      </c>
      <c r="B6455" t="s">
        <v>330</v>
      </c>
      <c r="C6455" t="s">
        <v>250</v>
      </c>
      <c r="D6455" t="s">
        <v>254</v>
      </c>
      <c r="E6455" t="s">
        <v>270</v>
      </c>
      <c r="F6455" t="s">
        <v>343</v>
      </c>
      <c r="G6455" s="8" t="s">
        <v>344</v>
      </c>
      <c r="H6455" t="s">
        <v>345</v>
      </c>
      <c r="I6455" s="7">
        <v>1782203646</v>
      </c>
      <c r="L6455" s="7">
        <v>13604302435</v>
      </c>
      <c r="M6455" t="s">
        <v>458</v>
      </c>
    </row>
    <row r="6456" spans="1:13" x14ac:dyDescent="0.25">
      <c r="A6456" t="s">
        <v>728</v>
      </c>
      <c r="B6456" t="s">
        <v>330</v>
      </c>
      <c r="C6456" t="s">
        <v>250</v>
      </c>
      <c r="D6456" t="s">
        <v>633</v>
      </c>
      <c r="E6456" t="s">
        <v>269</v>
      </c>
      <c r="F6456" s="8" t="s">
        <v>343</v>
      </c>
      <c r="G6456" s="8" t="s">
        <v>344</v>
      </c>
      <c r="H6456" t="s">
        <v>345</v>
      </c>
      <c r="I6456" s="7">
        <v>122748761576</v>
      </c>
      <c r="L6456" s="7">
        <v>1140113184125</v>
      </c>
      <c r="M6456" t="s">
        <v>458</v>
      </c>
    </row>
    <row r="6457" spans="1:13" x14ac:dyDescent="0.25">
      <c r="A6457" t="s">
        <v>729</v>
      </c>
      <c r="B6457" t="s">
        <v>330</v>
      </c>
      <c r="C6457" t="s">
        <v>250</v>
      </c>
      <c r="D6457" t="s">
        <v>634</v>
      </c>
      <c r="E6457" t="s">
        <v>269</v>
      </c>
      <c r="F6457" s="8" t="s">
        <v>343</v>
      </c>
      <c r="G6457" s="8" t="s">
        <v>344</v>
      </c>
      <c r="H6457" t="s">
        <v>345</v>
      </c>
      <c r="I6457" s="7">
        <v>-9343507693</v>
      </c>
      <c r="L6457" s="7">
        <v>237174933919</v>
      </c>
      <c r="M6457" t="s">
        <v>458</v>
      </c>
    </row>
    <row r="6458" spans="1:13" x14ac:dyDescent="0.25">
      <c r="A6458" t="s">
        <v>730</v>
      </c>
      <c r="B6458" t="s">
        <v>330</v>
      </c>
      <c r="C6458" t="s">
        <v>250</v>
      </c>
      <c r="D6458" t="s">
        <v>599</v>
      </c>
      <c r="E6458" t="s">
        <v>270</v>
      </c>
      <c r="F6458" s="8" t="s">
        <v>343</v>
      </c>
      <c r="G6458" s="8" t="s">
        <v>344</v>
      </c>
      <c r="H6458" t="s">
        <v>345</v>
      </c>
      <c r="I6458" s="7">
        <v>49811350</v>
      </c>
      <c r="L6458" s="7">
        <v>49186447</v>
      </c>
      <c r="M6458" t="s">
        <v>458</v>
      </c>
    </row>
    <row r="6459" spans="1:13" x14ac:dyDescent="0.25">
      <c r="A6459" t="s">
        <v>731</v>
      </c>
      <c r="B6459" t="s">
        <v>483</v>
      </c>
      <c r="C6459" t="s">
        <v>255</v>
      </c>
      <c r="D6459" t="s">
        <v>205</v>
      </c>
      <c r="E6459" t="s">
        <v>270</v>
      </c>
      <c r="F6459" t="s">
        <v>343</v>
      </c>
      <c r="G6459" s="8" t="s">
        <v>344</v>
      </c>
      <c r="H6459" t="s">
        <v>345</v>
      </c>
      <c r="I6459" s="7">
        <v>617076192</v>
      </c>
      <c r="K6459" s="151"/>
      <c r="L6459" s="7">
        <v>6917962126</v>
      </c>
      <c r="M6459" t="s">
        <v>458</v>
      </c>
    </row>
    <row r="6460" spans="1:13" x14ac:dyDescent="0.25">
      <c r="A6460" t="s">
        <v>732</v>
      </c>
      <c r="B6460" t="s">
        <v>483</v>
      </c>
      <c r="C6460" t="s">
        <v>255</v>
      </c>
      <c r="D6460" t="s">
        <v>203</v>
      </c>
      <c r="E6460" t="s">
        <v>269</v>
      </c>
      <c r="F6460" s="8" t="s">
        <v>343</v>
      </c>
      <c r="G6460" s="8" t="s">
        <v>344</v>
      </c>
      <c r="H6460" t="s">
        <v>345</v>
      </c>
      <c r="I6460" s="7">
        <v>304492155</v>
      </c>
      <c r="L6460" s="7">
        <v>2428869723</v>
      </c>
      <c r="M6460" t="s">
        <v>458</v>
      </c>
    </row>
    <row r="6461" spans="1:13" x14ac:dyDescent="0.25">
      <c r="A6461" t="s">
        <v>733</v>
      </c>
      <c r="B6461" t="s">
        <v>636</v>
      </c>
      <c r="C6461" t="s">
        <v>635</v>
      </c>
      <c r="D6461" t="s">
        <v>304</v>
      </c>
      <c r="E6461" t="s">
        <v>270</v>
      </c>
      <c r="F6461" t="s">
        <v>343</v>
      </c>
      <c r="G6461" s="8" t="s">
        <v>344</v>
      </c>
      <c r="H6461" t="s">
        <v>345</v>
      </c>
      <c r="I6461" s="7">
        <v>1199572635</v>
      </c>
      <c r="L6461" s="7">
        <v>4565783313</v>
      </c>
      <c r="M6461" t="s">
        <v>458</v>
      </c>
    </row>
    <row r="6462" spans="1:13" x14ac:dyDescent="0.25">
      <c r="A6462" t="s">
        <v>734</v>
      </c>
      <c r="B6462" t="s">
        <v>636</v>
      </c>
      <c r="C6462" t="s">
        <v>635</v>
      </c>
      <c r="D6462" t="s">
        <v>303</v>
      </c>
      <c r="E6462" t="s">
        <v>270</v>
      </c>
      <c r="F6462" t="s">
        <v>343</v>
      </c>
      <c r="G6462" s="8" t="s">
        <v>344</v>
      </c>
      <c r="H6462" t="s">
        <v>345</v>
      </c>
      <c r="I6462" s="7">
        <v>745275952</v>
      </c>
      <c r="L6462" s="7">
        <v>3476303006</v>
      </c>
      <c r="M6462" t="s">
        <v>458</v>
      </c>
    </row>
    <row r="6463" spans="1:13" x14ac:dyDescent="0.25">
      <c r="A6463" t="s">
        <v>735</v>
      </c>
      <c r="B6463" t="s">
        <v>636</v>
      </c>
      <c r="C6463" t="s">
        <v>635</v>
      </c>
      <c r="D6463" t="s">
        <v>302</v>
      </c>
      <c r="E6463" t="s">
        <v>270</v>
      </c>
      <c r="F6463" s="8" t="s">
        <v>343</v>
      </c>
      <c r="G6463" s="8" t="s">
        <v>344</v>
      </c>
      <c r="H6463" t="s">
        <v>345</v>
      </c>
      <c r="I6463" s="7">
        <v>321735639</v>
      </c>
      <c r="L6463" s="7">
        <v>2100767205</v>
      </c>
      <c r="M6463" t="s">
        <v>458</v>
      </c>
    </row>
    <row r="6464" spans="1:13" x14ac:dyDescent="0.25">
      <c r="A6464" t="s">
        <v>736</v>
      </c>
      <c r="B6464" t="s">
        <v>636</v>
      </c>
      <c r="C6464" t="s">
        <v>635</v>
      </c>
      <c r="D6464" t="s">
        <v>205</v>
      </c>
      <c r="E6464" t="s">
        <v>270</v>
      </c>
      <c r="F6464" s="8" t="s">
        <v>343</v>
      </c>
      <c r="G6464" s="8" t="s">
        <v>344</v>
      </c>
      <c r="H6464" t="s">
        <v>345</v>
      </c>
      <c r="I6464" s="7">
        <v>1756739934</v>
      </c>
      <c r="L6464" s="7">
        <v>20886055390</v>
      </c>
      <c r="M6464" t="s">
        <v>458</v>
      </c>
    </row>
    <row r="6465" spans="1:13" x14ac:dyDescent="0.25">
      <c r="A6465" t="s">
        <v>737</v>
      </c>
      <c r="B6465" t="s">
        <v>636</v>
      </c>
      <c r="C6465" t="s">
        <v>635</v>
      </c>
      <c r="D6465" t="s">
        <v>203</v>
      </c>
      <c r="E6465" t="s">
        <v>269</v>
      </c>
      <c r="F6465" t="s">
        <v>343</v>
      </c>
      <c r="G6465" s="8" t="s">
        <v>344</v>
      </c>
      <c r="H6465" t="s">
        <v>345</v>
      </c>
      <c r="I6465" s="7">
        <v>110387006970</v>
      </c>
      <c r="L6465" s="7">
        <v>1256491994424</v>
      </c>
      <c r="M6465" t="s">
        <v>458</v>
      </c>
    </row>
    <row r="6466" spans="1:13" x14ac:dyDescent="0.25">
      <c r="A6466" t="s">
        <v>738</v>
      </c>
      <c r="B6466" t="s">
        <v>484</v>
      </c>
      <c r="C6466" t="s">
        <v>256</v>
      </c>
      <c r="D6466" t="s">
        <v>208</v>
      </c>
      <c r="E6466" t="s">
        <v>270</v>
      </c>
      <c r="F6466" t="s">
        <v>343</v>
      </c>
      <c r="G6466" s="8" t="s">
        <v>344</v>
      </c>
      <c r="H6466" t="s">
        <v>345</v>
      </c>
      <c r="I6466" s="7">
        <v>0</v>
      </c>
      <c r="L6466" s="7">
        <v>429346911</v>
      </c>
      <c r="M6466" t="s">
        <v>458</v>
      </c>
    </row>
    <row r="6467" spans="1:13" x14ac:dyDescent="0.25">
      <c r="A6467" t="s">
        <v>739</v>
      </c>
      <c r="B6467" t="s">
        <v>484</v>
      </c>
      <c r="C6467" t="s">
        <v>256</v>
      </c>
      <c r="D6467" t="s">
        <v>209</v>
      </c>
      <c r="E6467" t="s">
        <v>270</v>
      </c>
      <c r="F6467" t="s">
        <v>343</v>
      </c>
      <c r="G6467" s="8" t="s">
        <v>344</v>
      </c>
      <c r="H6467" t="s">
        <v>345</v>
      </c>
      <c r="I6467" s="7">
        <v>0</v>
      </c>
      <c r="K6467" s="150"/>
      <c r="L6467" s="7">
        <v>630379359</v>
      </c>
      <c r="M6467" t="s">
        <v>458</v>
      </c>
    </row>
    <row r="6468" spans="1:13" x14ac:dyDescent="0.25">
      <c r="A6468" t="s">
        <v>740</v>
      </c>
      <c r="B6468" t="s">
        <v>484</v>
      </c>
      <c r="C6468" t="s">
        <v>256</v>
      </c>
      <c r="D6468" t="s">
        <v>203</v>
      </c>
      <c r="E6468" t="s">
        <v>269</v>
      </c>
      <c r="F6468" t="s">
        <v>343</v>
      </c>
      <c r="G6468" s="8" t="s">
        <v>344</v>
      </c>
      <c r="H6468" t="s">
        <v>345</v>
      </c>
      <c r="I6468" s="7">
        <v>5975874000</v>
      </c>
      <c r="L6468" s="7">
        <v>88224453830</v>
      </c>
      <c r="M6468" t="s">
        <v>458</v>
      </c>
    </row>
    <row r="6469" spans="1:13" x14ac:dyDescent="0.25">
      <c r="A6469" t="s">
        <v>745</v>
      </c>
      <c r="B6469" t="s">
        <v>486</v>
      </c>
      <c r="C6469" t="s">
        <v>262</v>
      </c>
      <c r="D6469" t="s">
        <v>263</v>
      </c>
      <c r="E6469" t="s">
        <v>270</v>
      </c>
      <c r="F6469" s="8" t="s">
        <v>343</v>
      </c>
      <c r="G6469" s="8" t="s">
        <v>344</v>
      </c>
      <c r="H6469" t="s">
        <v>345</v>
      </c>
      <c r="I6469" s="7">
        <v>0</v>
      </c>
      <c r="L6469" s="7">
        <v>27282552000</v>
      </c>
      <c r="M6469" t="s">
        <v>458</v>
      </c>
    </row>
    <row r="6470" spans="1:13" x14ac:dyDescent="0.25">
      <c r="A6470" t="s">
        <v>746</v>
      </c>
      <c r="B6470" t="s">
        <v>486</v>
      </c>
      <c r="C6470" t="s">
        <v>262</v>
      </c>
      <c r="D6470" t="s">
        <v>264</v>
      </c>
      <c r="E6470" t="s">
        <v>270</v>
      </c>
      <c r="F6470" s="8" t="s">
        <v>343</v>
      </c>
      <c r="G6470" s="8" t="s">
        <v>344</v>
      </c>
      <c r="H6470" t="s">
        <v>345</v>
      </c>
      <c r="I6470" s="7">
        <v>0</v>
      </c>
      <c r="L6470" s="7">
        <v>5427913000</v>
      </c>
      <c r="M6470" t="s">
        <v>458</v>
      </c>
    </row>
    <row r="6471" spans="1:13" x14ac:dyDescent="0.25">
      <c r="A6471" t="s">
        <v>747</v>
      </c>
      <c r="B6471" t="s">
        <v>486</v>
      </c>
      <c r="C6471" t="s">
        <v>262</v>
      </c>
      <c r="D6471" t="s">
        <v>265</v>
      </c>
      <c r="E6471" t="s">
        <v>270</v>
      </c>
      <c r="F6471" t="s">
        <v>343</v>
      </c>
      <c r="G6471" s="8" t="s">
        <v>344</v>
      </c>
      <c r="H6471" t="s">
        <v>345</v>
      </c>
      <c r="I6471" s="7">
        <v>0</v>
      </c>
      <c r="L6471" s="7">
        <v>950652000</v>
      </c>
      <c r="M6471" t="s">
        <v>458</v>
      </c>
    </row>
    <row r="6472" spans="1:13" x14ac:dyDescent="0.25">
      <c r="A6472" t="s">
        <v>748</v>
      </c>
      <c r="B6472" t="s">
        <v>486</v>
      </c>
      <c r="C6472" t="s">
        <v>262</v>
      </c>
      <c r="D6472" t="s">
        <v>203</v>
      </c>
      <c r="E6472" t="s">
        <v>269</v>
      </c>
      <c r="F6472" t="s">
        <v>343</v>
      </c>
      <c r="G6472" s="8" t="s">
        <v>344</v>
      </c>
      <c r="H6472" t="s">
        <v>345</v>
      </c>
      <c r="I6472" s="7">
        <v>11941218000</v>
      </c>
      <c r="L6472" s="7">
        <v>134097058000</v>
      </c>
      <c r="M6472" t="s">
        <v>458</v>
      </c>
    </row>
    <row r="6473" spans="1:13" x14ac:dyDescent="0.25">
      <c r="A6473" t="s">
        <v>749</v>
      </c>
      <c r="B6473" t="s">
        <v>332</v>
      </c>
      <c r="C6473" t="s">
        <v>266</v>
      </c>
      <c r="D6473" t="s">
        <v>267</v>
      </c>
      <c r="E6473" t="s">
        <v>270</v>
      </c>
      <c r="F6473" s="8" t="s">
        <v>343</v>
      </c>
      <c r="G6473" s="8" t="s">
        <v>344</v>
      </c>
      <c r="H6473" t="s">
        <v>345</v>
      </c>
      <c r="I6473" s="7">
        <v>215378452</v>
      </c>
      <c r="L6473" s="7">
        <v>2421364394</v>
      </c>
      <c r="M6473" t="s">
        <v>458</v>
      </c>
    </row>
    <row r="6474" spans="1:13" x14ac:dyDescent="0.25">
      <c r="A6474" t="s">
        <v>750</v>
      </c>
      <c r="B6474" t="s">
        <v>332</v>
      </c>
      <c r="C6474" t="s">
        <v>266</v>
      </c>
      <c r="D6474" t="s">
        <v>590</v>
      </c>
      <c r="E6474" t="s">
        <v>270</v>
      </c>
      <c r="F6474" s="8" t="s">
        <v>343</v>
      </c>
      <c r="G6474" s="8" t="s">
        <v>344</v>
      </c>
      <c r="H6474" t="s">
        <v>345</v>
      </c>
      <c r="I6474" s="7">
        <v>240856819</v>
      </c>
      <c r="L6474" s="7">
        <v>1946905414</v>
      </c>
      <c r="M6474" t="s">
        <v>458</v>
      </c>
    </row>
    <row r="6475" spans="1:13" x14ac:dyDescent="0.25">
      <c r="A6475" t="s">
        <v>751</v>
      </c>
      <c r="B6475" t="s">
        <v>332</v>
      </c>
      <c r="C6475" t="s">
        <v>266</v>
      </c>
      <c r="D6475" t="s">
        <v>582</v>
      </c>
      <c r="E6475" t="s">
        <v>270</v>
      </c>
      <c r="F6475" t="s">
        <v>343</v>
      </c>
      <c r="G6475" s="8" t="s">
        <v>344</v>
      </c>
      <c r="H6475" t="s">
        <v>345</v>
      </c>
      <c r="I6475" s="7">
        <v>46921469</v>
      </c>
      <c r="L6475" s="7">
        <v>102527329</v>
      </c>
      <c r="M6475" t="s">
        <v>458</v>
      </c>
    </row>
    <row r="6476" spans="1:13" x14ac:dyDescent="0.25">
      <c r="A6476" t="s">
        <v>752</v>
      </c>
      <c r="B6476" t="s">
        <v>332</v>
      </c>
      <c r="C6476" t="s">
        <v>266</v>
      </c>
      <c r="D6476" t="s">
        <v>203</v>
      </c>
      <c r="E6476" t="s">
        <v>269</v>
      </c>
      <c r="F6476" s="8" t="s">
        <v>343</v>
      </c>
      <c r="G6476" s="8" t="s">
        <v>344</v>
      </c>
      <c r="H6476" t="s">
        <v>345</v>
      </c>
      <c r="I6476" s="7">
        <v>22122345320</v>
      </c>
      <c r="L6476" s="7">
        <v>260926476812</v>
      </c>
      <c r="M6476" t="s">
        <v>458</v>
      </c>
    </row>
    <row r="6477" spans="1:13" x14ac:dyDescent="0.25">
      <c r="A6477" t="s">
        <v>753</v>
      </c>
      <c r="B6477" t="s">
        <v>487</v>
      </c>
      <c r="C6477" t="s">
        <v>207</v>
      </c>
      <c r="D6477" t="s">
        <v>208</v>
      </c>
      <c r="E6477" t="s">
        <v>270</v>
      </c>
      <c r="F6477" s="8" t="s">
        <v>343</v>
      </c>
      <c r="G6477" s="8" t="s">
        <v>344</v>
      </c>
      <c r="H6477" t="s">
        <v>345</v>
      </c>
      <c r="I6477" s="7">
        <v>140813518</v>
      </c>
      <c r="L6477" s="7">
        <v>2389556713</v>
      </c>
      <c r="M6477" t="s">
        <v>458</v>
      </c>
    </row>
    <row r="6478" spans="1:13" x14ac:dyDescent="0.25">
      <c r="A6478" t="s">
        <v>754</v>
      </c>
      <c r="B6478" t="s">
        <v>487</v>
      </c>
      <c r="C6478" t="s">
        <v>207</v>
      </c>
      <c r="D6478" t="s">
        <v>209</v>
      </c>
      <c r="E6478" t="s">
        <v>270</v>
      </c>
      <c r="F6478" s="8" t="s">
        <v>343</v>
      </c>
      <c r="G6478" s="8" t="s">
        <v>344</v>
      </c>
      <c r="H6478" t="s">
        <v>345</v>
      </c>
      <c r="I6478" s="7">
        <v>487253058</v>
      </c>
      <c r="L6478" s="7">
        <v>5701620841</v>
      </c>
      <c r="M6478" t="s">
        <v>458</v>
      </c>
    </row>
    <row r="6479" spans="1:13" x14ac:dyDescent="0.25">
      <c r="A6479" t="s">
        <v>755</v>
      </c>
      <c r="B6479" t="s">
        <v>487</v>
      </c>
      <c r="C6479" t="s">
        <v>207</v>
      </c>
      <c r="D6479" t="s">
        <v>210</v>
      </c>
      <c r="E6479" t="s">
        <v>270</v>
      </c>
      <c r="F6479" s="8" t="s">
        <v>343</v>
      </c>
      <c r="G6479" s="8" t="s">
        <v>344</v>
      </c>
      <c r="H6479" t="s">
        <v>345</v>
      </c>
      <c r="I6479" s="7">
        <v>57340944</v>
      </c>
      <c r="L6479" s="7">
        <v>326696832</v>
      </c>
      <c r="M6479" t="s">
        <v>458</v>
      </c>
    </row>
    <row r="6480" spans="1:13" x14ac:dyDescent="0.25">
      <c r="A6480" t="s">
        <v>756</v>
      </c>
      <c r="B6480" t="s">
        <v>487</v>
      </c>
      <c r="C6480" t="s">
        <v>207</v>
      </c>
      <c r="D6480" t="s">
        <v>211</v>
      </c>
      <c r="E6480" t="s">
        <v>269</v>
      </c>
      <c r="F6480" t="s">
        <v>343</v>
      </c>
      <c r="G6480" s="8" t="s">
        <v>344</v>
      </c>
      <c r="H6480" t="s">
        <v>345</v>
      </c>
      <c r="I6480" s="7">
        <v>28911968613</v>
      </c>
      <c r="L6480" s="7">
        <v>370042694916</v>
      </c>
      <c r="M6480" t="s">
        <v>458</v>
      </c>
    </row>
    <row r="6481" spans="1:13" x14ac:dyDescent="0.25">
      <c r="A6481" t="s">
        <v>757</v>
      </c>
      <c r="B6481" t="s">
        <v>487</v>
      </c>
      <c r="C6481" t="s">
        <v>207</v>
      </c>
      <c r="D6481" t="s">
        <v>385</v>
      </c>
      <c r="E6481" t="s">
        <v>270</v>
      </c>
      <c r="F6481" t="s">
        <v>343</v>
      </c>
      <c r="G6481" s="8" t="s">
        <v>344</v>
      </c>
      <c r="H6481" t="s">
        <v>345</v>
      </c>
      <c r="I6481" s="7">
        <v>229279158</v>
      </c>
      <c r="L6481" s="7">
        <v>777116048</v>
      </c>
      <c r="M6481" t="s">
        <v>458</v>
      </c>
    </row>
    <row r="6482" spans="1:13" x14ac:dyDescent="0.25">
      <c r="A6482" t="s">
        <v>659</v>
      </c>
      <c r="B6482" t="s">
        <v>468</v>
      </c>
      <c r="C6482" t="s">
        <v>0</v>
      </c>
      <c r="D6482" t="s">
        <v>200</v>
      </c>
      <c r="E6482" t="s">
        <v>270</v>
      </c>
      <c r="F6482" s="8" t="s">
        <v>90</v>
      </c>
      <c r="G6482" s="8" t="s">
        <v>407</v>
      </c>
      <c r="H6482" t="s">
        <v>91</v>
      </c>
      <c r="K6482">
        <v>15.3</v>
      </c>
      <c r="L6482" s="7">
        <v>50185283716</v>
      </c>
      <c r="M6482" t="s">
        <v>458</v>
      </c>
    </row>
    <row r="6483" spans="1:13" x14ac:dyDescent="0.25">
      <c r="A6483" t="s">
        <v>660</v>
      </c>
      <c r="B6483" t="s">
        <v>468</v>
      </c>
      <c r="C6483" t="s">
        <v>0</v>
      </c>
      <c r="D6483" t="s">
        <v>201</v>
      </c>
      <c r="E6483" t="s">
        <v>270</v>
      </c>
      <c r="F6483" s="8" t="s">
        <v>90</v>
      </c>
      <c r="G6483" s="8" t="s">
        <v>407</v>
      </c>
      <c r="H6483" t="s">
        <v>91</v>
      </c>
      <c r="K6483">
        <v>55.8</v>
      </c>
      <c r="L6483" s="7">
        <v>89599596613</v>
      </c>
      <c r="M6483" t="s">
        <v>458</v>
      </c>
    </row>
    <row r="6484" spans="1:13" x14ac:dyDescent="0.25">
      <c r="A6484" t="s">
        <v>661</v>
      </c>
      <c r="B6484" t="s">
        <v>468</v>
      </c>
      <c r="C6484" t="s">
        <v>0</v>
      </c>
      <c r="D6484" t="s">
        <v>202</v>
      </c>
      <c r="E6484" t="s">
        <v>270</v>
      </c>
      <c r="F6484" t="s">
        <v>90</v>
      </c>
      <c r="G6484" s="8" t="s">
        <v>407</v>
      </c>
      <c r="H6484" t="s">
        <v>91</v>
      </c>
      <c r="K6484">
        <v>128</v>
      </c>
      <c r="L6484" s="7">
        <v>44497385600</v>
      </c>
      <c r="M6484" t="s">
        <v>458</v>
      </c>
    </row>
    <row r="6485" spans="1:13" x14ac:dyDescent="0.25">
      <c r="A6485" t="s">
        <v>662</v>
      </c>
      <c r="B6485" t="s">
        <v>468</v>
      </c>
      <c r="C6485" t="s">
        <v>0</v>
      </c>
      <c r="D6485" t="s">
        <v>308</v>
      </c>
      <c r="E6485" t="s">
        <v>270</v>
      </c>
      <c r="F6485" t="s">
        <v>90</v>
      </c>
      <c r="G6485" s="8" t="s">
        <v>407</v>
      </c>
      <c r="H6485" t="s">
        <v>91</v>
      </c>
      <c r="K6485">
        <v>41.1</v>
      </c>
      <c r="L6485" s="7">
        <v>891110221</v>
      </c>
      <c r="M6485" t="s">
        <v>458</v>
      </c>
    </row>
    <row r="6486" spans="1:13" x14ac:dyDescent="0.25">
      <c r="A6486" t="s">
        <v>758</v>
      </c>
      <c r="B6486" t="s">
        <v>468</v>
      </c>
      <c r="C6486" t="s">
        <v>0</v>
      </c>
      <c r="D6486" t="s">
        <v>1</v>
      </c>
      <c r="E6486" t="s">
        <v>270</v>
      </c>
      <c r="F6486" t="s">
        <v>90</v>
      </c>
      <c r="G6486" s="8" t="s">
        <v>407</v>
      </c>
      <c r="H6486" t="s">
        <v>91</v>
      </c>
      <c r="K6486">
        <v>104.7</v>
      </c>
      <c r="L6486" s="7">
        <v>33596222776</v>
      </c>
      <c r="M6486" t="s">
        <v>458</v>
      </c>
    </row>
    <row r="6487" spans="1:13" x14ac:dyDescent="0.25">
      <c r="A6487" t="s">
        <v>663</v>
      </c>
      <c r="B6487" t="s">
        <v>468</v>
      </c>
      <c r="C6487" t="s">
        <v>0</v>
      </c>
      <c r="D6487" t="s">
        <v>198</v>
      </c>
      <c r="E6487" t="s">
        <v>270</v>
      </c>
      <c r="F6487" t="s">
        <v>90</v>
      </c>
      <c r="G6487" s="8" t="s">
        <v>407</v>
      </c>
      <c r="H6487" t="s">
        <v>91</v>
      </c>
      <c r="K6487">
        <v>87.3</v>
      </c>
      <c r="L6487" s="7">
        <v>1360016630</v>
      </c>
      <c r="M6487" t="s">
        <v>458</v>
      </c>
    </row>
    <row r="6488" spans="1:13" x14ac:dyDescent="0.25">
      <c r="A6488" t="s">
        <v>664</v>
      </c>
      <c r="B6488" t="s">
        <v>468</v>
      </c>
      <c r="C6488" t="s">
        <v>0</v>
      </c>
      <c r="D6488" t="s">
        <v>199</v>
      </c>
      <c r="E6488" t="s">
        <v>269</v>
      </c>
      <c r="F6488" t="s">
        <v>90</v>
      </c>
      <c r="G6488" s="8" t="s">
        <v>407</v>
      </c>
      <c r="H6488" t="s">
        <v>91</v>
      </c>
      <c r="K6488" s="180">
        <v>46.2</v>
      </c>
      <c r="L6488" s="7">
        <v>195045422077</v>
      </c>
      <c r="M6488" t="s">
        <v>458</v>
      </c>
    </row>
    <row r="6489" spans="1:13" x14ac:dyDescent="0.25">
      <c r="A6489" t="s">
        <v>665</v>
      </c>
      <c r="B6489" t="s">
        <v>469</v>
      </c>
      <c r="C6489" t="s">
        <v>212</v>
      </c>
      <c r="D6489" t="s">
        <v>213</v>
      </c>
      <c r="E6489" t="s">
        <v>270</v>
      </c>
      <c r="F6489" t="s">
        <v>90</v>
      </c>
      <c r="G6489" s="8" t="s">
        <v>407</v>
      </c>
      <c r="H6489" t="s">
        <v>91</v>
      </c>
      <c r="K6489">
        <v>30.9</v>
      </c>
      <c r="L6489" s="7">
        <v>1209774000</v>
      </c>
      <c r="M6489" t="s">
        <v>458</v>
      </c>
    </row>
    <row r="6490" spans="1:13" x14ac:dyDescent="0.25">
      <c r="A6490" t="s">
        <v>666</v>
      </c>
      <c r="B6490" t="s">
        <v>469</v>
      </c>
      <c r="C6490" t="s">
        <v>212</v>
      </c>
      <c r="D6490" t="s">
        <v>214</v>
      </c>
      <c r="E6490" t="s">
        <v>270</v>
      </c>
      <c r="F6490" t="s">
        <v>90</v>
      </c>
      <c r="G6490" s="8" t="s">
        <v>407</v>
      </c>
      <c r="H6490" t="s">
        <v>91</v>
      </c>
      <c r="K6490">
        <v>17.600000000000001</v>
      </c>
      <c r="L6490" s="7">
        <v>10185099000</v>
      </c>
      <c r="M6490" t="s">
        <v>458</v>
      </c>
    </row>
    <row r="6491" spans="1:13" x14ac:dyDescent="0.25">
      <c r="A6491" t="s">
        <v>667</v>
      </c>
      <c r="B6491" t="s">
        <v>469</v>
      </c>
      <c r="C6491" t="s">
        <v>212</v>
      </c>
      <c r="D6491" t="s">
        <v>370</v>
      </c>
      <c r="E6491" t="s">
        <v>270</v>
      </c>
      <c r="F6491" t="s">
        <v>90</v>
      </c>
      <c r="G6491" s="8" t="s">
        <v>407</v>
      </c>
      <c r="H6491" t="s">
        <v>91</v>
      </c>
      <c r="K6491">
        <v>37.799999999999997</v>
      </c>
      <c r="L6491" s="7">
        <v>7250762000</v>
      </c>
      <c r="M6491" t="s">
        <v>458</v>
      </c>
    </row>
    <row r="6492" spans="1:13" x14ac:dyDescent="0.25">
      <c r="A6492" t="s">
        <v>668</v>
      </c>
      <c r="B6492" t="s">
        <v>469</v>
      </c>
      <c r="C6492" t="s">
        <v>212</v>
      </c>
      <c r="D6492" t="s">
        <v>365</v>
      </c>
      <c r="E6492" t="s">
        <v>270</v>
      </c>
      <c r="F6492" t="s">
        <v>90</v>
      </c>
      <c r="G6492" s="8" t="s">
        <v>407</v>
      </c>
      <c r="H6492" t="s">
        <v>91</v>
      </c>
      <c r="K6492" s="180">
        <v>61.5</v>
      </c>
      <c r="L6492" s="7">
        <v>22153880000</v>
      </c>
      <c r="M6492" t="s">
        <v>458</v>
      </c>
    </row>
    <row r="6493" spans="1:13" x14ac:dyDescent="0.25">
      <c r="A6493" t="s">
        <v>669</v>
      </c>
      <c r="B6493" t="s">
        <v>469</v>
      </c>
      <c r="C6493" t="s">
        <v>212</v>
      </c>
      <c r="D6493" t="s">
        <v>364</v>
      </c>
      <c r="E6493" t="s">
        <v>270</v>
      </c>
      <c r="F6493" t="s">
        <v>90</v>
      </c>
      <c r="G6493" s="8" t="s">
        <v>407</v>
      </c>
      <c r="H6493" t="s">
        <v>91</v>
      </c>
      <c r="K6493">
        <v>45.2</v>
      </c>
      <c r="L6493" s="7">
        <v>31842258000</v>
      </c>
      <c r="M6493" t="s">
        <v>458</v>
      </c>
    </row>
    <row r="6494" spans="1:13" x14ac:dyDescent="0.25">
      <c r="A6494" t="s">
        <v>670</v>
      </c>
      <c r="B6494" t="s">
        <v>469</v>
      </c>
      <c r="C6494" t="s">
        <v>212</v>
      </c>
      <c r="D6494" t="s">
        <v>573</v>
      </c>
      <c r="E6494" t="s">
        <v>270</v>
      </c>
      <c r="F6494" s="8" t="s">
        <v>90</v>
      </c>
      <c r="G6494" s="8" t="s">
        <v>407</v>
      </c>
      <c r="H6494" t="s">
        <v>91</v>
      </c>
      <c r="K6494">
        <v>-750</v>
      </c>
      <c r="L6494" s="7">
        <v>16763779000</v>
      </c>
      <c r="M6494" t="s">
        <v>458</v>
      </c>
    </row>
    <row r="6495" spans="1:13" x14ac:dyDescent="0.25">
      <c r="A6495" t="s">
        <v>671</v>
      </c>
      <c r="B6495" t="s">
        <v>469</v>
      </c>
      <c r="C6495" t="s">
        <v>212</v>
      </c>
      <c r="D6495" t="s">
        <v>362</v>
      </c>
      <c r="E6495" t="s">
        <v>270</v>
      </c>
      <c r="F6495" s="8" t="s">
        <v>90</v>
      </c>
      <c r="G6495" s="8" t="s">
        <v>407</v>
      </c>
      <c r="H6495" t="s">
        <v>91</v>
      </c>
      <c r="K6495">
        <v>56.4</v>
      </c>
      <c r="L6495" s="7">
        <v>58491556000</v>
      </c>
      <c r="M6495" t="s">
        <v>458</v>
      </c>
    </row>
    <row r="6496" spans="1:13" x14ac:dyDescent="0.25">
      <c r="A6496" t="s">
        <v>672</v>
      </c>
      <c r="B6496" t="s">
        <v>470</v>
      </c>
      <c r="C6496" t="s">
        <v>292</v>
      </c>
      <c r="D6496" t="s">
        <v>307</v>
      </c>
      <c r="E6496" t="s">
        <v>270</v>
      </c>
      <c r="F6496" t="s">
        <v>90</v>
      </c>
      <c r="G6496" s="8" t="s">
        <v>407</v>
      </c>
      <c r="H6496" t="s">
        <v>91</v>
      </c>
      <c r="K6496">
        <v>54.4</v>
      </c>
      <c r="L6496" s="7">
        <v>9764336905</v>
      </c>
      <c r="M6496" t="s">
        <v>458</v>
      </c>
    </row>
    <row r="6497" spans="1:13" x14ac:dyDescent="0.25">
      <c r="A6497" t="s">
        <v>673</v>
      </c>
      <c r="B6497" t="s">
        <v>470</v>
      </c>
      <c r="C6497" t="s">
        <v>292</v>
      </c>
      <c r="D6497" t="s">
        <v>206</v>
      </c>
      <c r="E6497" t="s">
        <v>270</v>
      </c>
      <c r="F6497" t="s">
        <v>90</v>
      </c>
      <c r="G6497" s="8" t="s">
        <v>407</v>
      </c>
      <c r="H6497" t="s">
        <v>91</v>
      </c>
      <c r="K6497">
        <v>57.6</v>
      </c>
      <c r="L6497" s="7">
        <v>5411649516</v>
      </c>
      <c r="M6497" t="s">
        <v>458</v>
      </c>
    </row>
    <row r="6498" spans="1:13" x14ac:dyDescent="0.25">
      <c r="A6498" t="s">
        <v>674</v>
      </c>
      <c r="B6498" t="s">
        <v>470</v>
      </c>
      <c r="C6498" t="s">
        <v>292</v>
      </c>
      <c r="D6498" t="s">
        <v>203</v>
      </c>
      <c r="E6498" t="s">
        <v>269</v>
      </c>
      <c r="F6498" t="s">
        <v>90</v>
      </c>
      <c r="G6498" s="8" t="s">
        <v>407</v>
      </c>
      <c r="H6498" t="s">
        <v>91</v>
      </c>
      <c r="K6498">
        <v>84.81</v>
      </c>
      <c r="L6498" s="7">
        <v>599483569520</v>
      </c>
      <c r="M6498" t="s">
        <v>458</v>
      </c>
    </row>
    <row r="6499" spans="1:13" x14ac:dyDescent="0.25">
      <c r="A6499" t="s">
        <v>675</v>
      </c>
      <c r="B6499" t="s">
        <v>470</v>
      </c>
      <c r="C6499" t="s">
        <v>292</v>
      </c>
      <c r="D6499" t="s">
        <v>306</v>
      </c>
      <c r="E6499" t="s">
        <v>270</v>
      </c>
      <c r="F6499" t="s">
        <v>90</v>
      </c>
      <c r="G6499" s="8" t="s">
        <v>407</v>
      </c>
      <c r="H6499" t="s">
        <v>91</v>
      </c>
      <c r="K6499">
        <v>107.1</v>
      </c>
      <c r="L6499" s="7">
        <v>9122399685</v>
      </c>
      <c r="M6499" t="s">
        <v>458</v>
      </c>
    </row>
    <row r="6500" spans="1:13" x14ac:dyDescent="0.25">
      <c r="A6500" t="s">
        <v>676</v>
      </c>
      <c r="B6500" t="s">
        <v>331</v>
      </c>
      <c r="C6500" t="s">
        <v>215</v>
      </c>
      <c r="D6500" t="s">
        <v>251</v>
      </c>
      <c r="E6500" t="s">
        <v>269</v>
      </c>
      <c r="F6500" t="s">
        <v>90</v>
      </c>
      <c r="G6500" s="8" t="s">
        <v>407</v>
      </c>
      <c r="H6500" t="s">
        <v>91</v>
      </c>
      <c r="K6500">
        <v>34.6</v>
      </c>
      <c r="L6500" s="7">
        <v>310261377494</v>
      </c>
      <c r="M6500" t="s">
        <v>458</v>
      </c>
    </row>
    <row r="6501" spans="1:13" x14ac:dyDescent="0.25">
      <c r="A6501" t="s">
        <v>677</v>
      </c>
      <c r="B6501" t="s">
        <v>331</v>
      </c>
      <c r="C6501" t="s">
        <v>215</v>
      </c>
      <c r="D6501" t="s">
        <v>216</v>
      </c>
      <c r="E6501" t="s">
        <v>269</v>
      </c>
      <c r="F6501" t="s">
        <v>90</v>
      </c>
      <c r="G6501" s="8" t="s">
        <v>407</v>
      </c>
      <c r="H6501" t="s">
        <v>91</v>
      </c>
      <c r="K6501">
        <v>4665.5</v>
      </c>
      <c r="L6501" s="7">
        <v>15226914126</v>
      </c>
      <c r="M6501" t="s">
        <v>458</v>
      </c>
    </row>
    <row r="6502" spans="1:13" x14ac:dyDescent="0.25">
      <c r="A6502" t="s">
        <v>678</v>
      </c>
      <c r="B6502" t="s">
        <v>331</v>
      </c>
      <c r="C6502" t="s">
        <v>215</v>
      </c>
      <c r="D6502" t="s">
        <v>217</v>
      </c>
      <c r="E6502" t="s">
        <v>269</v>
      </c>
      <c r="F6502" t="s">
        <v>90</v>
      </c>
      <c r="G6502" s="8" t="s">
        <v>407</v>
      </c>
      <c r="H6502" t="s">
        <v>91</v>
      </c>
      <c r="K6502">
        <v>13.3</v>
      </c>
      <c r="L6502" s="7">
        <v>67671087956</v>
      </c>
      <c r="M6502" t="s">
        <v>458</v>
      </c>
    </row>
    <row r="6503" spans="1:13" x14ac:dyDescent="0.25">
      <c r="A6503" t="s">
        <v>679</v>
      </c>
      <c r="B6503" t="s">
        <v>333</v>
      </c>
      <c r="C6503" t="s">
        <v>533</v>
      </c>
      <c r="D6503" t="s">
        <v>203</v>
      </c>
      <c r="E6503" t="s">
        <v>269</v>
      </c>
      <c r="F6503" t="s">
        <v>90</v>
      </c>
      <c r="G6503" s="8" t="s">
        <v>407</v>
      </c>
      <c r="H6503" t="s">
        <v>91</v>
      </c>
      <c r="K6503">
        <v>64</v>
      </c>
      <c r="L6503" s="7">
        <v>60695593000</v>
      </c>
      <c r="M6503" t="s">
        <v>458</v>
      </c>
    </row>
    <row r="6504" spans="1:13" x14ac:dyDescent="0.25">
      <c r="A6504" t="s">
        <v>680</v>
      </c>
      <c r="B6504" t="s">
        <v>471</v>
      </c>
      <c r="C6504" t="s">
        <v>219</v>
      </c>
      <c r="D6504" t="s">
        <v>203</v>
      </c>
      <c r="E6504" t="s">
        <v>269</v>
      </c>
      <c r="F6504" t="s">
        <v>90</v>
      </c>
      <c r="G6504" s="8" t="s">
        <v>407</v>
      </c>
      <c r="H6504" t="s">
        <v>91</v>
      </c>
      <c r="K6504">
        <v>45.74</v>
      </c>
      <c r="L6504" s="7">
        <v>278736778404</v>
      </c>
      <c r="M6504" t="s">
        <v>458</v>
      </c>
    </row>
    <row r="6505" spans="1:13" x14ac:dyDescent="0.25">
      <c r="A6505" t="s">
        <v>681</v>
      </c>
      <c r="B6505" t="s">
        <v>471</v>
      </c>
      <c r="C6505" t="s">
        <v>219</v>
      </c>
      <c r="D6505" t="s">
        <v>457</v>
      </c>
      <c r="E6505" t="s">
        <v>270</v>
      </c>
      <c r="F6505" t="s">
        <v>90</v>
      </c>
      <c r="G6505" s="8" t="s">
        <v>407</v>
      </c>
      <c r="H6505" t="s">
        <v>91</v>
      </c>
      <c r="K6505">
        <v>25.1</v>
      </c>
      <c r="L6505" s="7">
        <v>150706287</v>
      </c>
      <c r="M6505" t="s">
        <v>458</v>
      </c>
    </row>
    <row r="6506" spans="1:13" x14ac:dyDescent="0.25">
      <c r="A6506" t="s">
        <v>682</v>
      </c>
      <c r="B6506" t="s">
        <v>471</v>
      </c>
      <c r="C6506" t="s">
        <v>219</v>
      </c>
      <c r="D6506" t="s">
        <v>381</v>
      </c>
      <c r="E6506" t="s">
        <v>270</v>
      </c>
      <c r="F6506" s="8" t="s">
        <v>90</v>
      </c>
      <c r="G6506" s="8" t="s">
        <v>407</v>
      </c>
      <c r="H6506" t="s">
        <v>91</v>
      </c>
      <c r="K6506">
        <v>26.69</v>
      </c>
      <c r="L6506" s="7">
        <v>1331924172</v>
      </c>
      <c r="M6506" t="s">
        <v>458</v>
      </c>
    </row>
    <row r="6507" spans="1:13" x14ac:dyDescent="0.25">
      <c r="A6507" t="s">
        <v>683</v>
      </c>
      <c r="B6507" t="s">
        <v>472</v>
      </c>
      <c r="C6507" t="s">
        <v>220</v>
      </c>
      <c r="D6507" t="s">
        <v>221</v>
      </c>
      <c r="E6507" t="s">
        <v>270</v>
      </c>
      <c r="F6507" s="8" t="s">
        <v>90</v>
      </c>
      <c r="G6507" s="8" t="s">
        <v>407</v>
      </c>
      <c r="H6507" t="s">
        <v>91</v>
      </c>
      <c r="K6507">
        <v>36.6</v>
      </c>
      <c r="L6507" s="7">
        <v>210379447000</v>
      </c>
      <c r="M6507" t="s">
        <v>458</v>
      </c>
    </row>
    <row r="6508" spans="1:13" x14ac:dyDescent="0.25">
      <c r="A6508" t="s">
        <v>684</v>
      </c>
      <c r="B6508" t="s">
        <v>472</v>
      </c>
      <c r="C6508" t="s">
        <v>220</v>
      </c>
      <c r="D6508" t="s">
        <v>222</v>
      </c>
      <c r="E6508" t="s">
        <v>270</v>
      </c>
      <c r="F6508" t="s">
        <v>90</v>
      </c>
      <c r="G6508" s="8" t="s">
        <v>407</v>
      </c>
      <c r="H6508" t="s">
        <v>91</v>
      </c>
      <c r="K6508">
        <v>22.2</v>
      </c>
      <c r="L6508" s="7">
        <v>35195197000</v>
      </c>
      <c r="M6508" t="s">
        <v>458</v>
      </c>
    </row>
    <row r="6509" spans="1:13" x14ac:dyDescent="0.25">
      <c r="A6509" t="s">
        <v>685</v>
      </c>
      <c r="B6509" t="s">
        <v>472</v>
      </c>
      <c r="C6509" t="s">
        <v>220</v>
      </c>
      <c r="D6509" t="s">
        <v>223</v>
      </c>
      <c r="E6509" t="s">
        <v>270</v>
      </c>
      <c r="F6509" t="s">
        <v>90</v>
      </c>
      <c r="G6509" s="8" t="s">
        <v>407</v>
      </c>
      <c r="H6509" t="s">
        <v>91</v>
      </c>
      <c r="K6509">
        <v>70.7</v>
      </c>
      <c r="L6509" s="7">
        <v>54187851000</v>
      </c>
      <c r="M6509" t="s">
        <v>458</v>
      </c>
    </row>
    <row r="6510" spans="1:13" x14ac:dyDescent="0.25">
      <c r="A6510" t="s">
        <v>686</v>
      </c>
      <c r="B6510" t="s">
        <v>472</v>
      </c>
      <c r="C6510" t="s">
        <v>220</v>
      </c>
      <c r="D6510" t="s">
        <v>224</v>
      </c>
      <c r="E6510" t="s">
        <v>270</v>
      </c>
      <c r="F6510" s="8" t="s">
        <v>90</v>
      </c>
      <c r="G6510" s="8" t="s">
        <v>407</v>
      </c>
      <c r="H6510" t="s">
        <v>91</v>
      </c>
      <c r="K6510">
        <v>8.1</v>
      </c>
      <c r="L6510" s="7">
        <v>3835522000</v>
      </c>
      <c r="M6510" t="s">
        <v>458</v>
      </c>
    </row>
    <row r="6511" spans="1:13" x14ac:dyDescent="0.25">
      <c r="A6511" t="s">
        <v>687</v>
      </c>
      <c r="B6511" t="s">
        <v>472</v>
      </c>
      <c r="C6511" t="s">
        <v>220</v>
      </c>
      <c r="D6511" t="s">
        <v>305</v>
      </c>
      <c r="E6511" t="s">
        <v>270</v>
      </c>
      <c r="F6511" s="8" t="s">
        <v>90</v>
      </c>
      <c r="G6511" s="8" t="s">
        <v>407</v>
      </c>
      <c r="H6511" t="s">
        <v>91</v>
      </c>
      <c r="K6511">
        <v>0</v>
      </c>
      <c r="L6511" s="7">
        <v>0</v>
      </c>
      <c r="M6511" t="s">
        <v>458</v>
      </c>
    </row>
    <row r="6512" spans="1:13" x14ac:dyDescent="0.25">
      <c r="A6512" t="s">
        <v>688</v>
      </c>
      <c r="B6512" t="s">
        <v>472</v>
      </c>
      <c r="C6512" t="s">
        <v>220</v>
      </c>
      <c r="D6512" t="s">
        <v>203</v>
      </c>
      <c r="E6512" t="s">
        <v>269</v>
      </c>
      <c r="F6512" t="s">
        <v>90</v>
      </c>
      <c r="G6512" s="8" t="s">
        <v>407</v>
      </c>
      <c r="H6512" t="s">
        <v>91</v>
      </c>
      <c r="K6512">
        <v>18.7</v>
      </c>
      <c r="L6512" s="7">
        <v>150910896000</v>
      </c>
      <c r="M6512" t="s">
        <v>458</v>
      </c>
    </row>
    <row r="6513" spans="1:13" x14ac:dyDescent="0.25">
      <c r="A6513" t="s">
        <v>689</v>
      </c>
      <c r="B6513" t="s">
        <v>473</v>
      </c>
      <c r="C6513" t="s">
        <v>225</v>
      </c>
      <c r="D6513" t="s">
        <v>366</v>
      </c>
      <c r="E6513" t="s">
        <v>270</v>
      </c>
      <c r="F6513" t="s">
        <v>90</v>
      </c>
      <c r="G6513" s="8" t="s">
        <v>407</v>
      </c>
      <c r="H6513" t="s">
        <v>91</v>
      </c>
      <c r="K6513">
        <v>68.209999999999994</v>
      </c>
      <c r="L6513" s="7">
        <v>3439632410</v>
      </c>
      <c r="M6513" t="s">
        <v>458</v>
      </c>
    </row>
    <row r="6514" spans="1:13" x14ac:dyDescent="0.25">
      <c r="A6514" t="s">
        <v>690</v>
      </c>
      <c r="B6514" t="s">
        <v>473</v>
      </c>
      <c r="C6514" t="s">
        <v>225</v>
      </c>
      <c r="D6514" t="s">
        <v>367</v>
      </c>
      <c r="E6514" t="s">
        <v>270</v>
      </c>
      <c r="F6514" t="s">
        <v>90</v>
      </c>
      <c r="G6514" s="8" t="s">
        <v>407</v>
      </c>
      <c r="H6514" t="s">
        <v>91</v>
      </c>
      <c r="K6514">
        <v>45.28</v>
      </c>
      <c r="L6514" s="7">
        <v>3601903742</v>
      </c>
      <c r="M6514" t="s">
        <v>458</v>
      </c>
    </row>
    <row r="6515" spans="1:13" x14ac:dyDescent="0.25">
      <c r="A6515" t="s">
        <v>691</v>
      </c>
      <c r="B6515" t="s">
        <v>473</v>
      </c>
      <c r="C6515" t="s">
        <v>225</v>
      </c>
      <c r="D6515" t="s">
        <v>373</v>
      </c>
      <c r="E6515" t="s">
        <v>270</v>
      </c>
      <c r="F6515" t="s">
        <v>90</v>
      </c>
      <c r="G6515" s="8" t="s">
        <v>407</v>
      </c>
      <c r="H6515" t="s">
        <v>91</v>
      </c>
      <c r="K6515">
        <v>25.01</v>
      </c>
      <c r="L6515" s="7">
        <v>2032897322</v>
      </c>
      <c r="M6515" t="s">
        <v>458</v>
      </c>
    </row>
    <row r="6516" spans="1:13" x14ac:dyDescent="0.25">
      <c r="A6516" t="s">
        <v>692</v>
      </c>
      <c r="B6516" t="s">
        <v>473</v>
      </c>
      <c r="C6516" t="s">
        <v>225</v>
      </c>
      <c r="D6516" t="s">
        <v>203</v>
      </c>
      <c r="E6516" t="s">
        <v>269</v>
      </c>
      <c r="F6516" t="s">
        <v>90</v>
      </c>
      <c r="G6516" s="8" t="s">
        <v>407</v>
      </c>
      <c r="H6516" t="s">
        <v>91</v>
      </c>
      <c r="K6516">
        <v>64.86</v>
      </c>
      <c r="L6516" s="7">
        <v>983182712065</v>
      </c>
      <c r="M6516" t="s">
        <v>458</v>
      </c>
    </row>
    <row r="6517" spans="1:13" x14ac:dyDescent="0.25">
      <c r="A6517" t="s">
        <v>693</v>
      </c>
      <c r="B6517" t="s">
        <v>474</v>
      </c>
      <c r="C6517" t="s">
        <v>226</v>
      </c>
      <c r="D6517" t="s">
        <v>227</v>
      </c>
      <c r="E6517" t="s">
        <v>270</v>
      </c>
      <c r="F6517" t="s">
        <v>90</v>
      </c>
      <c r="G6517" s="8" t="s">
        <v>407</v>
      </c>
      <c r="H6517" t="s">
        <v>91</v>
      </c>
      <c r="K6517">
        <v>39.229999999999997</v>
      </c>
      <c r="L6517" s="7">
        <v>1565286544</v>
      </c>
      <c r="M6517" t="s">
        <v>458</v>
      </c>
    </row>
    <row r="6518" spans="1:13" x14ac:dyDescent="0.25">
      <c r="A6518" t="s">
        <v>694</v>
      </c>
      <c r="B6518" t="s">
        <v>474</v>
      </c>
      <c r="C6518" t="s">
        <v>226</v>
      </c>
      <c r="D6518" t="s">
        <v>301</v>
      </c>
      <c r="E6518" t="s">
        <v>270</v>
      </c>
      <c r="F6518" t="s">
        <v>90</v>
      </c>
      <c r="G6518" s="8" t="s">
        <v>407</v>
      </c>
      <c r="H6518" t="s">
        <v>91</v>
      </c>
      <c r="K6518">
        <v>0.93</v>
      </c>
      <c r="L6518" s="7">
        <v>4154359457</v>
      </c>
      <c r="M6518" t="s">
        <v>458</v>
      </c>
    </row>
    <row r="6519" spans="1:13" x14ac:dyDescent="0.25">
      <c r="A6519" t="s">
        <v>695</v>
      </c>
      <c r="B6519" t="s">
        <v>474</v>
      </c>
      <c r="C6519" t="s">
        <v>226</v>
      </c>
      <c r="D6519" t="s">
        <v>229</v>
      </c>
      <c r="E6519" t="s">
        <v>270</v>
      </c>
      <c r="F6519" t="s">
        <v>90</v>
      </c>
      <c r="G6519" s="8" t="s">
        <v>407</v>
      </c>
      <c r="H6519" t="s">
        <v>91</v>
      </c>
      <c r="K6519">
        <v>9.42</v>
      </c>
      <c r="L6519" s="7">
        <v>4178737190</v>
      </c>
      <c r="M6519" t="s">
        <v>458</v>
      </c>
    </row>
    <row r="6520" spans="1:13" x14ac:dyDescent="0.25">
      <c r="A6520" t="s">
        <v>696</v>
      </c>
      <c r="B6520" t="s">
        <v>474</v>
      </c>
      <c r="C6520" t="s">
        <v>226</v>
      </c>
      <c r="D6520" t="s">
        <v>230</v>
      </c>
      <c r="E6520" t="s">
        <v>270</v>
      </c>
      <c r="F6520" t="s">
        <v>90</v>
      </c>
      <c r="G6520" s="8" t="s">
        <v>407</v>
      </c>
      <c r="H6520" t="s">
        <v>91</v>
      </c>
      <c r="K6520">
        <v>34.96</v>
      </c>
      <c r="L6520" s="7">
        <v>46078829939</v>
      </c>
      <c r="M6520" t="s">
        <v>458</v>
      </c>
    </row>
    <row r="6521" spans="1:13" x14ac:dyDescent="0.25">
      <c r="A6521" t="s">
        <v>697</v>
      </c>
      <c r="B6521" t="s">
        <v>474</v>
      </c>
      <c r="C6521" t="s">
        <v>226</v>
      </c>
      <c r="D6521" t="s">
        <v>231</v>
      </c>
      <c r="E6521" t="s">
        <v>270</v>
      </c>
      <c r="F6521" t="s">
        <v>90</v>
      </c>
      <c r="G6521" s="8" t="s">
        <v>407</v>
      </c>
      <c r="H6521" t="s">
        <v>91</v>
      </c>
      <c r="K6521">
        <v>38.72</v>
      </c>
      <c r="L6521" s="7">
        <v>733170416</v>
      </c>
      <c r="M6521" t="s">
        <v>458</v>
      </c>
    </row>
    <row r="6522" spans="1:13" x14ac:dyDescent="0.25">
      <c r="A6522" t="s">
        <v>698</v>
      </c>
      <c r="B6522" t="s">
        <v>474</v>
      </c>
      <c r="C6522" t="s">
        <v>226</v>
      </c>
      <c r="D6522" t="s">
        <v>232</v>
      </c>
      <c r="E6522" t="s">
        <v>270</v>
      </c>
      <c r="F6522" t="s">
        <v>90</v>
      </c>
      <c r="G6522" s="8" t="s">
        <v>407</v>
      </c>
      <c r="H6522" t="s">
        <v>91</v>
      </c>
      <c r="K6522">
        <v>95.7</v>
      </c>
      <c r="L6522" s="7">
        <v>4596812359</v>
      </c>
      <c r="M6522" t="s">
        <v>458</v>
      </c>
    </row>
    <row r="6523" spans="1:13" x14ac:dyDescent="0.25">
      <c r="A6523" t="s">
        <v>699</v>
      </c>
      <c r="B6523" t="s">
        <v>474</v>
      </c>
      <c r="C6523" t="s">
        <v>226</v>
      </c>
      <c r="D6523" t="s">
        <v>233</v>
      </c>
      <c r="E6523" t="s">
        <v>270</v>
      </c>
      <c r="F6523" t="s">
        <v>90</v>
      </c>
      <c r="G6523" s="8" t="s">
        <v>407</v>
      </c>
      <c r="H6523" t="s">
        <v>91</v>
      </c>
      <c r="K6523">
        <v>32.380000000000003</v>
      </c>
      <c r="L6523" s="7">
        <v>6739103718</v>
      </c>
      <c r="M6523" t="s">
        <v>458</v>
      </c>
    </row>
    <row r="6524" spans="1:13" x14ac:dyDescent="0.25">
      <c r="A6524" t="s">
        <v>700</v>
      </c>
      <c r="B6524" t="s">
        <v>474</v>
      </c>
      <c r="C6524" t="s">
        <v>226</v>
      </c>
      <c r="D6524" t="s">
        <v>234</v>
      </c>
      <c r="E6524" t="s">
        <v>270</v>
      </c>
      <c r="F6524" t="s">
        <v>90</v>
      </c>
      <c r="G6524" s="8" t="s">
        <v>407</v>
      </c>
      <c r="H6524" t="s">
        <v>91</v>
      </c>
      <c r="K6524">
        <v>8.1300000000000008</v>
      </c>
      <c r="L6524" s="7">
        <v>8239367205</v>
      </c>
      <c r="M6524" t="s">
        <v>458</v>
      </c>
    </row>
    <row r="6525" spans="1:13" x14ac:dyDescent="0.25">
      <c r="A6525" t="s">
        <v>701</v>
      </c>
      <c r="B6525" t="s">
        <v>474</v>
      </c>
      <c r="C6525" t="s">
        <v>226</v>
      </c>
      <c r="D6525" t="s">
        <v>235</v>
      </c>
      <c r="E6525" t="s">
        <v>270</v>
      </c>
      <c r="F6525" t="s">
        <v>90</v>
      </c>
      <c r="G6525" s="8" t="s">
        <v>407</v>
      </c>
      <c r="H6525" t="s">
        <v>91</v>
      </c>
      <c r="K6525">
        <v>1.61</v>
      </c>
      <c r="L6525" s="7">
        <v>7955312120</v>
      </c>
      <c r="M6525" t="s">
        <v>458</v>
      </c>
    </row>
    <row r="6526" spans="1:13" x14ac:dyDescent="0.25">
      <c r="A6526" t="s">
        <v>702</v>
      </c>
      <c r="B6526" t="s">
        <v>474</v>
      </c>
      <c r="C6526" t="s">
        <v>226</v>
      </c>
      <c r="D6526" t="s">
        <v>570</v>
      </c>
      <c r="E6526" t="s">
        <v>270</v>
      </c>
      <c r="F6526" t="s">
        <v>90</v>
      </c>
      <c r="G6526" s="8" t="s">
        <v>407</v>
      </c>
      <c r="H6526" t="s">
        <v>91</v>
      </c>
      <c r="K6526">
        <v>7.0000000000000007E-2</v>
      </c>
      <c r="L6526" s="7">
        <v>186808058</v>
      </c>
      <c r="M6526" t="s">
        <v>458</v>
      </c>
    </row>
    <row r="6527" spans="1:13" x14ac:dyDescent="0.25">
      <c r="A6527" t="s">
        <v>703</v>
      </c>
      <c r="B6527" t="s">
        <v>475</v>
      </c>
      <c r="C6527" t="s">
        <v>236</v>
      </c>
      <c r="D6527" t="s">
        <v>628</v>
      </c>
      <c r="E6527" t="s">
        <v>270</v>
      </c>
      <c r="F6527" t="s">
        <v>90</v>
      </c>
      <c r="G6527" s="8" t="s">
        <v>407</v>
      </c>
      <c r="H6527" t="s">
        <v>91</v>
      </c>
      <c r="K6527">
        <v>30.18</v>
      </c>
      <c r="L6527" s="7">
        <v>33391986272</v>
      </c>
      <c r="M6527" t="s">
        <v>458</v>
      </c>
    </row>
    <row r="6528" spans="1:13" x14ac:dyDescent="0.25">
      <c r="A6528" t="s">
        <v>704</v>
      </c>
      <c r="B6528" t="s">
        <v>475</v>
      </c>
      <c r="C6528" t="s">
        <v>236</v>
      </c>
      <c r="D6528" t="s">
        <v>629</v>
      </c>
      <c r="E6528" t="s">
        <v>270</v>
      </c>
      <c r="F6528" t="s">
        <v>90</v>
      </c>
      <c r="G6528" s="8" t="s">
        <v>407</v>
      </c>
      <c r="H6528" t="s">
        <v>91</v>
      </c>
      <c r="K6528">
        <v>54.7</v>
      </c>
      <c r="L6528" s="7">
        <v>28433897982</v>
      </c>
      <c r="M6528" t="s">
        <v>458</v>
      </c>
    </row>
    <row r="6529" spans="1:13" x14ac:dyDescent="0.25">
      <c r="A6529" t="s">
        <v>705</v>
      </c>
      <c r="B6529" t="s">
        <v>475</v>
      </c>
      <c r="C6529" t="s">
        <v>236</v>
      </c>
      <c r="D6529" t="s">
        <v>630</v>
      </c>
      <c r="E6529" t="s">
        <v>270</v>
      </c>
      <c r="F6529" t="s">
        <v>90</v>
      </c>
      <c r="G6529" s="8" t="s">
        <v>407</v>
      </c>
      <c r="H6529" t="s">
        <v>91</v>
      </c>
      <c r="K6529">
        <v>36.07</v>
      </c>
      <c r="L6529" s="7">
        <v>41655996484</v>
      </c>
      <c r="M6529" t="s">
        <v>458</v>
      </c>
    </row>
    <row r="6530" spans="1:13" x14ac:dyDescent="0.25">
      <c r="A6530" t="s">
        <v>706</v>
      </c>
      <c r="B6530" t="s">
        <v>475</v>
      </c>
      <c r="C6530" t="s">
        <v>236</v>
      </c>
      <c r="D6530" t="s">
        <v>631</v>
      </c>
      <c r="E6530" t="s">
        <v>270</v>
      </c>
      <c r="F6530" t="s">
        <v>90</v>
      </c>
      <c r="G6530" s="8" t="s">
        <v>407</v>
      </c>
      <c r="H6530" t="s">
        <v>91</v>
      </c>
      <c r="K6530">
        <v>52.39</v>
      </c>
      <c r="L6530" s="7">
        <v>17683096128</v>
      </c>
      <c r="M6530" t="s">
        <v>458</v>
      </c>
    </row>
    <row r="6531" spans="1:13" x14ac:dyDescent="0.25">
      <c r="A6531" t="s">
        <v>707</v>
      </c>
      <c r="B6531" t="s">
        <v>475</v>
      </c>
      <c r="C6531" t="s">
        <v>236</v>
      </c>
      <c r="D6531" t="s">
        <v>632</v>
      </c>
      <c r="E6531" t="s">
        <v>269</v>
      </c>
      <c r="F6531" t="s">
        <v>90</v>
      </c>
      <c r="G6531" s="8" t="s">
        <v>407</v>
      </c>
      <c r="H6531" t="s">
        <v>91</v>
      </c>
      <c r="K6531">
        <v>8.3699999999999992</v>
      </c>
      <c r="L6531" s="7">
        <v>38791266538</v>
      </c>
      <c r="M6531" t="s">
        <v>458</v>
      </c>
    </row>
    <row r="6532" spans="1:13" x14ac:dyDescent="0.25">
      <c r="A6532" t="s">
        <v>708</v>
      </c>
      <c r="B6532" t="s">
        <v>476</v>
      </c>
      <c r="C6532" t="s">
        <v>237</v>
      </c>
      <c r="D6532" t="s">
        <v>242</v>
      </c>
      <c r="E6532" t="s">
        <v>270</v>
      </c>
      <c r="F6532" t="s">
        <v>90</v>
      </c>
      <c r="G6532" s="8" t="s">
        <v>407</v>
      </c>
      <c r="H6532" t="s">
        <v>91</v>
      </c>
      <c r="K6532">
        <v>4.0999999999999996</v>
      </c>
      <c r="L6532" s="7">
        <v>77422761</v>
      </c>
      <c r="M6532" t="s">
        <v>458</v>
      </c>
    </row>
    <row r="6533" spans="1:13" x14ac:dyDescent="0.25">
      <c r="A6533" t="s">
        <v>709</v>
      </c>
      <c r="B6533" t="s">
        <v>476</v>
      </c>
      <c r="C6533" t="s">
        <v>237</v>
      </c>
      <c r="D6533" t="s">
        <v>228</v>
      </c>
      <c r="E6533" t="s">
        <v>270</v>
      </c>
      <c r="F6533" t="s">
        <v>90</v>
      </c>
      <c r="G6533" s="8" t="s">
        <v>407</v>
      </c>
      <c r="H6533" t="s">
        <v>91</v>
      </c>
      <c r="K6533">
        <v>9.1</v>
      </c>
      <c r="L6533" s="7">
        <v>2672173342</v>
      </c>
      <c r="M6533" t="s">
        <v>458</v>
      </c>
    </row>
    <row r="6534" spans="1:13" x14ac:dyDescent="0.25">
      <c r="A6534" t="s">
        <v>710</v>
      </c>
      <c r="B6534" t="s">
        <v>476</v>
      </c>
      <c r="C6534" t="s">
        <v>237</v>
      </c>
      <c r="D6534" t="s">
        <v>464</v>
      </c>
      <c r="E6534" t="s">
        <v>270</v>
      </c>
      <c r="F6534" t="s">
        <v>90</v>
      </c>
      <c r="G6534" s="8" t="s">
        <v>407</v>
      </c>
      <c r="H6534" t="s">
        <v>91</v>
      </c>
      <c r="K6534">
        <v>0</v>
      </c>
      <c r="L6534" s="7">
        <v>1120256617</v>
      </c>
      <c r="M6534" t="s">
        <v>458</v>
      </c>
    </row>
    <row r="6535" spans="1:13" x14ac:dyDescent="0.25">
      <c r="A6535" t="s">
        <v>711</v>
      </c>
      <c r="B6535" t="s">
        <v>476</v>
      </c>
      <c r="C6535" t="s">
        <v>237</v>
      </c>
      <c r="D6535" t="s">
        <v>238</v>
      </c>
      <c r="E6535" t="s">
        <v>270</v>
      </c>
      <c r="F6535" t="s">
        <v>90</v>
      </c>
      <c r="G6535" s="8" t="s">
        <v>407</v>
      </c>
      <c r="H6535" t="s">
        <v>91</v>
      </c>
      <c r="K6535">
        <v>54</v>
      </c>
      <c r="L6535" s="7">
        <v>858542993</v>
      </c>
      <c r="M6535" t="s">
        <v>458</v>
      </c>
    </row>
    <row r="6536" spans="1:13" x14ac:dyDescent="0.25">
      <c r="A6536" t="s">
        <v>712</v>
      </c>
      <c r="B6536" t="s">
        <v>476</v>
      </c>
      <c r="C6536" t="s">
        <v>237</v>
      </c>
      <c r="D6536" t="s">
        <v>239</v>
      </c>
      <c r="E6536" t="s">
        <v>270</v>
      </c>
      <c r="F6536" t="s">
        <v>90</v>
      </c>
      <c r="G6536" s="8" t="s">
        <v>407</v>
      </c>
      <c r="H6536" t="s">
        <v>91</v>
      </c>
      <c r="K6536">
        <v>29.1</v>
      </c>
      <c r="L6536" s="7">
        <v>857579764</v>
      </c>
      <c r="M6536" t="s">
        <v>458</v>
      </c>
    </row>
    <row r="6537" spans="1:13" x14ac:dyDescent="0.25">
      <c r="A6537" t="s">
        <v>713</v>
      </c>
      <c r="B6537" t="s">
        <v>476</v>
      </c>
      <c r="C6537" t="s">
        <v>237</v>
      </c>
      <c r="D6537" t="s">
        <v>240</v>
      </c>
      <c r="E6537" t="s">
        <v>270</v>
      </c>
      <c r="F6537" t="s">
        <v>90</v>
      </c>
      <c r="G6537" s="8" t="s">
        <v>407</v>
      </c>
      <c r="H6537" t="s">
        <v>91</v>
      </c>
      <c r="K6537">
        <v>108.5</v>
      </c>
      <c r="L6537" s="7">
        <v>93471759</v>
      </c>
      <c r="M6537" t="s">
        <v>458</v>
      </c>
    </row>
    <row r="6538" spans="1:13" x14ac:dyDescent="0.25">
      <c r="A6538" t="s">
        <v>714</v>
      </c>
      <c r="B6538" t="s">
        <v>476</v>
      </c>
      <c r="C6538" t="s">
        <v>237</v>
      </c>
      <c r="D6538" t="s">
        <v>241</v>
      </c>
      <c r="E6538" t="s">
        <v>270</v>
      </c>
      <c r="F6538" t="s">
        <v>90</v>
      </c>
      <c r="G6538" s="8" t="s">
        <v>407</v>
      </c>
      <c r="H6538" t="s">
        <v>91</v>
      </c>
      <c r="K6538">
        <v>0</v>
      </c>
      <c r="L6538" s="7">
        <v>53446428</v>
      </c>
      <c r="M6538" t="s">
        <v>458</v>
      </c>
    </row>
    <row r="6539" spans="1:13" x14ac:dyDescent="0.25">
      <c r="A6539" t="s">
        <v>715</v>
      </c>
      <c r="B6539" t="s">
        <v>477</v>
      </c>
      <c r="C6539" t="s">
        <v>243</v>
      </c>
      <c r="D6539" t="s">
        <v>378</v>
      </c>
      <c r="E6539" t="s">
        <v>270</v>
      </c>
      <c r="F6539" t="s">
        <v>90</v>
      </c>
      <c r="G6539" s="8" t="s">
        <v>407</v>
      </c>
      <c r="H6539" t="s">
        <v>91</v>
      </c>
      <c r="K6539">
        <v>0.33</v>
      </c>
      <c r="L6539" s="7">
        <v>3795039921</v>
      </c>
      <c r="M6539" t="s">
        <v>458</v>
      </c>
    </row>
    <row r="6540" spans="1:13" x14ac:dyDescent="0.25">
      <c r="A6540" t="s">
        <v>716</v>
      </c>
      <c r="B6540" t="s">
        <v>477</v>
      </c>
      <c r="C6540" t="s">
        <v>243</v>
      </c>
      <c r="D6540" t="s">
        <v>360</v>
      </c>
      <c r="E6540" t="s">
        <v>270</v>
      </c>
      <c r="F6540" t="s">
        <v>90</v>
      </c>
      <c r="G6540" s="8" t="s">
        <v>407</v>
      </c>
      <c r="H6540" t="s">
        <v>91</v>
      </c>
      <c r="K6540">
        <v>0.18</v>
      </c>
      <c r="L6540" s="7">
        <v>4697527012</v>
      </c>
      <c r="M6540" t="s">
        <v>458</v>
      </c>
    </row>
    <row r="6541" spans="1:13" x14ac:dyDescent="0.25">
      <c r="A6541" t="s">
        <v>717</v>
      </c>
      <c r="B6541" t="s">
        <v>477</v>
      </c>
      <c r="C6541" t="s">
        <v>243</v>
      </c>
      <c r="D6541" t="s">
        <v>581</v>
      </c>
      <c r="E6541" t="s">
        <v>270</v>
      </c>
      <c r="F6541" t="s">
        <v>90</v>
      </c>
      <c r="G6541" s="8" t="s">
        <v>407</v>
      </c>
      <c r="H6541" t="s">
        <v>91</v>
      </c>
      <c r="K6541">
        <v>0.25</v>
      </c>
      <c r="L6541" s="7">
        <v>89940181951</v>
      </c>
      <c r="M6541" t="s">
        <v>458</v>
      </c>
    </row>
    <row r="6542" spans="1:13" x14ac:dyDescent="0.25">
      <c r="A6542" t="s">
        <v>718</v>
      </c>
      <c r="B6542" t="s">
        <v>246</v>
      </c>
      <c r="C6542" t="s">
        <v>246</v>
      </c>
      <c r="D6542" t="s">
        <v>203</v>
      </c>
      <c r="E6542" t="s">
        <v>269</v>
      </c>
      <c r="F6542" t="s">
        <v>90</v>
      </c>
      <c r="G6542" s="8" t="s">
        <v>407</v>
      </c>
      <c r="H6542" t="s">
        <v>91</v>
      </c>
      <c r="K6542">
        <v>226.7</v>
      </c>
      <c r="L6542" s="7">
        <v>42773601120</v>
      </c>
      <c r="M6542" t="s">
        <v>458</v>
      </c>
    </row>
    <row r="6543" spans="1:13" x14ac:dyDescent="0.25">
      <c r="A6543" t="s">
        <v>719</v>
      </c>
      <c r="B6543" t="s">
        <v>478</v>
      </c>
      <c r="C6543" t="s">
        <v>244</v>
      </c>
      <c r="D6543" t="s">
        <v>245</v>
      </c>
      <c r="E6543" t="s">
        <v>269</v>
      </c>
      <c r="F6543" t="s">
        <v>90</v>
      </c>
      <c r="G6543" s="8" t="s">
        <v>407</v>
      </c>
      <c r="H6543" t="s">
        <v>91</v>
      </c>
      <c r="K6543">
        <v>56</v>
      </c>
      <c r="L6543" s="7">
        <v>69558139000</v>
      </c>
      <c r="M6543" t="s">
        <v>458</v>
      </c>
    </row>
    <row r="6544" spans="1:13" x14ac:dyDescent="0.25">
      <c r="A6544" t="s">
        <v>720</v>
      </c>
      <c r="B6544" t="s">
        <v>478</v>
      </c>
      <c r="C6544" t="s">
        <v>244</v>
      </c>
      <c r="D6544" t="s">
        <v>460</v>
      </c>
      <c r="E6544" t="s">
        <v>269</v>
      </c>
      <c r="F6544" t="s">
        <v>90</v>
      </c>
      <c r="G6544" s="8" t="s">
        <v>407</v>
      </c>
      <c r="H6544" t="s">
        <v>91</v>
      </c>
      <c r="K6544">
        <v>3205.8</v>
      </c>
      <c r="L6544" s="7">
        <v>40918920000</v>
      </c>
      <c r="M6544" t="s">
        <v>458</v>
      </c>
    </row>
    <row r="6545" spans="1:13" x14ac:dyDescent="0.25">
      <c r="A6545" t="s">
        <v>721</v>
      </c>
      <c r="B6545" t="s">
        <v>479</v>
      </c>
      <c r="C6545" t="s">
        <v>247</v>
      </c>
      <c r="D6545" t="s">
        <v>203</v>
      </c>
      <c r="E6545" t="s">
        <v>269</v>
      </c>
      <c r="F6545" t="s">
        <v>90</v>
      </c>
      <c r="G6545" s="8" t="s">
        <v>407</v>
      </c>
      <c r="H6545" t="s">
        <v>91</v>
      </c>
      <c r="K6545">
        <v>38.39</v>
      </c>
      <c r="L6545" s="7">
        <v>20401799000</v>
      </c>
      <c r="M6545" t="s">
        <v>458</v>
      </c>
    </row>
    <row r="6546" spans="1:13" x14ac:dyDescent="0.25">
      <c r="A6546" t="s">
        <v>722</v>
      </c>
      <c r="B6546" t="s">
        <v>480</v>
      </c>
      <c r="C6546" t="s">
        <v>268</v>
      </c>
      <c r="D6546" t="s">
        <v>203</v>
      </c>
      <c r="E6546" t="s">
        <v>269</v>
      </c>
      <c r="F6546" s="8" t="s">
        <v>90</v>
      </c>
      <c r="G6546" s="8" t="s">
        <v>407</v>
      </c>
      <c r="H6546" t="s">
        <v>91</v>
      </c>
      <c r="K6546">
        <v>240</v>
      </c>
      <c r="L6546" s="7">
        <v>14029578005</v>
      </c>
      <c r="M6546" t="s">
        <v>458</v>
      </c>
    </row>
    <row r="6547" spans="1:13" x14ac:dyDescent="0.25">
      <c r="A6547" t="s">
        <v>723</v>
      </c>
      <c r="B6547" t="s">
        <v>481</v>
      </c>
      <c r="C6547" t="s">
        <v>248</v>
      </c>
      <c r="D6547" t="s">
        <v>203</v>
      </c>
      <c r="E6547" t="s">
        <v>269</v>
      </c>
      <c r="F6547" s="8" t="s">
        <v>90</v>
      </c>
      <c r="G6547" s="8" t="s">
        <v>407</v>
      </c>
      <c r="H6547" t="s">
        <v>91</v>
      </c>
      <c r="K6547">
        <v>15855.7</v>
      </c>
      <c r="L6547" s="7">
        <v>24360197000</v>
      </c>
      <c r="M6547" t="s">
        <v>458</v>
      </c>
    </row>
    <row r="6548" spans="1:13" x14ac:dyDescent="0.25">
      <c r="A6548" t="s">
        <v>724</v>
      </c>
      <c r="B6548" t="s">
        <v>482</v>
      </c>
      <c r="C6548" t="s">
        <v>249</v>
      </c>
      <c r="D6548" t="s">
        <v>203</v>
      </c>
      <c r="E6548" t="s">
        <v>269</v>
      </c>
      <c r="F6548" t="s">
        <v>90</v>
      </c>
      <c r="G6548" s="8" t="s">
        <v>407</v>
      </c>
      <c r="H6548" t="s">
        <v>91</v>
      </c>
      <c r="K6548">
        <v>236.2</v>
      </c>
      <c r="L6548" s="7">
        <v>91622025169</v>
      </c>
      <c r="M6548" t="s">
        <v>458</v>
      </c>
    </row>
    <row r="6549" spans="1:13" x14ac:dyDescent="0.25">
      <c r="A6549" t="s">
        <v>725</v>
      </c>
      <c r="B6549" t="s">
        <v>330</v>
      </c>
      <c r="C6549" t="s">
        <v>250</v>
      </c>
      <c r="D6549" t="s">
        <v>252</v>
      </c>
      <c r="E6549" t="s">
        <v>270</v>
      </c>
      <c r="F6549" t="s">
        <v>90</v>
      </c>
      <c r="G6549" s="8" t="s">
        <v>407</v>
      </c>
      <c r="H6549" t="s">
        <v>91</v>
      </c>
      <c r="K6549">
        <v>-1487.13</v>
      </c>
      <c r="L6549" s="7">
        <v>10772268571</v>
      </c>
      <c r="M6549" t="s">
        <v>458</v>
      </c>
    </row>
    <row r="6550" spans="1:13" x14ac:dyDescent="0.25">
      <c r="A6550" t="s">
        <v>726</v>
      </c>
      <c r="B6550" t="s">
        <v>330</v>
      </c>
      <c r="C6550" t="s">
        <v>250</v>
      </c>
      <c r="D6550" t="s">
        <v>253</v>
      </c>
      <c r="E6550" t="s">
        <v>270</v>
      </c>
      <c r="F6550" t="s">
        <v>90</v>
      </c>
      <c r="G6550" s="8" t="s">
        <v>407</v>
      </c>
      <c r="H6550" t="s">
        <v>91</v>
      </c>
      <c r="K6550">
        <v>36.67</v>
      </c>
      <c r="L6550" s="7">
        <v>3480752374</v>
      </c>
      <c r="M6550" t="s">
        <v>458</v>
      </c>
    </row>
    <row r="6551" spans="1:13" x14ac:dyDescent="0.25">
      <c r="A6551" t="s">
        <v>727</v>
      </c>
      <c r="B6551" t="s">
        <v>330</v>
      </c>
      <c r="C6551" t="s">
        <v>250</v>
      </c>
      <c r="D6551" t="s">
        <v>254</v>
      </c>
      <c r="E6551" t="s">
        <v>270</v>
      </c>
      <c r="F6551" t="s">
        <v>90</v>
      </c>
      <c r="G6551" s="8" t="s">
        <v>407</v>
      </c>
      <c r="H6551" t="s">
        <v>91</v>
      </c>
      <c r="K6551">
        <v>45.66</v>
      </c>
      <c r="L6551" s="7">
        <v>13604302435</v>
      </c>
      <c r="M6551" t="s">
        <v>458</v>
      </c>
    </row>
    <row r="6552" spans="1:13" x14ac:dyDescent="0.25">
      <c r="A6552" t="s">
        <v>728</v>
      </c>
      <c r="B6552" t="s">
        <v>330</v>
      </c>
      <c r="C6552" t="s">
        <v>250</v>
      </c>
      <c r="D6552" t="s">
        <v>633</v>
      </c>
      <c r="E6552" t="s">
        <v>269</v>
      </c>
      <c r="F6552" t="s">
        <v>90</v>
      </c>
      <c r="G6552" s="8" t="s">
        <v>407</v>
      </c>
      <c r="H6552" t="s">
        <v>91</v>
      </c>
      <c r="K6552">
        <v>45.08</v>
      </c>
      <c r="L6552" s="7">
        <v>1140113184125</v>
      </c>
      <c r="M6552" t="s">
        <v>458</v>
      </c>
    </row>
    <row r="6553" spans="1:13" x14ac:dyDescent="0.25">
      <c r="A6553" t="s">
        <v>729</v>
      </c>
      <c r="B6553" t="s">
        <v>330</v>
      </c>
      <c r="C6553" t="s">
        <v>250</v>
      </c>
      <c r="D6553" t="s">
        <v>634</v>
      </c>
      <c r="E6553" t="s">
        <v>269</v>
      </c>
      <c r="F6553" t="s">
        <v>90</v>
      </c>
      <c r="G6553" s="8" t="s">
        <v>407</v>
      </c>
      <c r="H6553" t="s">
        <v>91</v>
      </c>
      <c r="K6553">
        <v>177.16</v>
      </c>
      <c r="L6553" s="7">
        <v>237174933919</v>
      </c>
      <c r="M6553" t="s">
        <v>458</v>
      </c>
    </row>
    <row r="6554" spans="1:13" x14ac:dyDescent="0.25">
      <c r="A6554" t="s">
        <v>730</v>
      </c>
      <c r="B6554" t="s">
        <v>330</v>
      </c>
      <c r="C6554" t="s">
        <v>250</v>
      </c>
      <c r="D6554" t="s">
        <v>599</v>
      </c>
      <c r="E6554" t="s">
        <v>270</v>
      </c>
      <c r="F6554" t="s">
        <v>90</v>
      </c>
      <c r="G6554" s="8" t="s">
        <v>407</v>
      </c>
      <c r="H6554" t="s">
        <v>91</v>
      </c>
      <c r="K6554">
        <v>0</v>
      </c>
      <c r="L6554" s="7">
        <v>49186447</v>
      </c>
      <c r="M6554" t="s">
        <v>458</v>
      </c>
    </row>
    <row r="6555" spans="1:13" x14ac:dyDescent="0.25">
      <c r="A6555" t="s">
        <v>731</v>
      </c>
      <c r="B6555" t="s">
        <v>483</v>
      </c>
      <c r="C6555" t="s">
        <v>255</v>
      </c>
      <c r="D6555" t="s">
        <v>205</v>
      </c>
      <c r="E6555" t="s">
        <v>270</v>
      </c>
      <c r="F6555" t="s">
        <v>90</v>
      </c>
      <c r="G6555" s="8" t="s">
        <v>407</v>
      </c>
      <c r="H6555" t="s">
        <v>91</v>
      </c>
      <c r="K6555">
        <v>77.44</v>
      </c>
      <c r="L6555" s="7">
        <v>6917962126</v>
      </c>
      <c r="M6555" t="s">
        <v>458</v>
      </c>
    </row>
    <row r="6556" spans="1:13" x14ac:dyDescent="0.25">
      <c r="A6556" t="s">
        <v>732</v>
      </c>
      <c r="B6556" t="s">
        <v>483</v>
      </c>
      <c r="C6556" t="s">
        <v>255</v>
      </c>
      <c r="D6556" t="s">
        <v>203</v>
      </c>
      <c r="E6556" t="s">
        <v>269</v>
      </c>
      <c r="F6556" t="s">
        <v>90</v>
      </c>
      <c r="G6556" s="8" t="s">
        <v>407</v>
      </c>
      <c r="H6556" t="s">
        <v>91</v>
      </c>
      <c r="K6556">
        <v>23.76</v>
      </c>
      <c r="L6556" s="7">
        <v>2428869723</v>
      </c>
      <c r="M6556" t="s">
        <v>458</v>
      </c>
    </row>
    <row r="6557" spans="1:13" x14ac:dyDescent="0.25">
      <c r="A6557" t="s">
        <v>733</v>
      </c>
      <c r="B6557" t="s">
        <v>636</v>
      </c>
      <c r="C6557" t="s">
        <v>635</v>
      </c>
      <c r="D6557" t="s">
        <v>304</v>
      </c>
      <c r="E6557" t="s">
        <v>270</v>
      </c>
      <c r="F6557" t="s">
        <v>90</v>
      </c>
      <c r="G6557" s="8" t="s">
        <v>407</v>
      </c>
      <c r="H6557" t="s">
        <v>91</v>
      </c>
      <c r="K6557">
        <v>17.7</v>
      </c>
      <c r="L6557" s="7">
        <v>4565783313</v>
      </c>
      <c r="M6557" t="s">
        <v>458</v>
      </c>
    </row>
    <row r="6558" spans="1:13" x14ac:dyDescent="0.25">
      <c r="A6558" t="s">
        <v>734</v>
      </c>
      <c r="B6558" t="s">
        <v>636</v>
      </c>
      <c r="C6558" t="s">
        <v>635</v>
      </c>
      <c r="D6558" t="s">
        <v>303</v>
      </c>
      <c r="E6558" t="s">
        <v>270</v>
      </c>
      <c r="F6558" s="8" t="s">
        <v>90</v>
      </c>
      <c r="G6558" s="8" t="s">
        <v>407</v>
      </c>
      <c r="H6558" t="s">
        <v>91</v>
      </c>
      <c r="K6558">
        <v>21.6</v>
      </c>
      <c r="L6558" s="7">
        <v>3476303006</v>
      </c>
      <c r="M6558" t="s">
        <v>458</v>
      </c>
    </row>
    <row r="6559" spans="1:13" x14ac:dyDescent="0.25">
      <c r="A6559" t="s">
        <v>735</v>
      </c>
      <c r="B6559" t="s">
        <v>636</v>
      </c>
      <c r="C6559" t="s">
        <v>635</v>
      </c>
      <c r="D6559" t="s">
        <v>302</v>
      </c>
      <c r="E6559" t="s">
        <v>270</v>
      </c>
      <c r="F6559" s="8" t="s">
        <v>90</v>
      </c>
      <c r="G6559" s="8" t="s">
        <v>407</v>
      </c>
      <c r="H6559" t="s">
        <v>91</v>
      </c>
      <c r="K6559">
        <v>52.7</v>
      </c>
      <c r="L6559" s="7">
        <v>2100767205</v>
      </c>
      <c r="M6559" t="s">
        <v>458</v>
      </c>
    </row>
    <row r="6560" spans="1:13" x14ac:dyDescent="0.25">
      <c r="A6560" t="s">
        <v>736</v>
      </c>
      <c r="B6560" t="s">
        <v>636</v>
      </c>
      <c r="C6560" t="s">
        <v>635</v>
      </c>
      <c r="D6560" t="s">
        <v>205</v>
      </c>
      <c r="E6560" t="s">
        <v>270</v>
      </c>
      <c r="F6560" t="s">
        <v>90</v>
      </c>
      <c r="G6560" s="8" t="s">
        <v>407</v>
      </c>
      <c r="H6560" t="s">
        <v>91</v>
      </c>
      <c r="K6560">
        <v>86.7</v>
      </c>
      <c r="L6560" s="7">
        <v>20886055390</v>
      </c>
      <c r="M6560" t="s">
        <v>458</v>
      </c>
    </row>
    <row r="6561" spans="1:13" x14ac:dyDescent="0.25">
      <c r="A6561" t="s">
        <v>737</v>
      </c>
      <c r="B6561" t="s">
        <v>636</v>
      </c>
      <c r="C6561" t="s">
        <v>635</v>
      </c>
      <c r="D6561" t="s">
        <v>203</v>
      </c>
      <c r="E6561" t="s">
        <v>269</v>
      </c>
      <c r="F6561" t="s">
        <v>90</v>
      </c>
      <c r="G6561" s="8" t="s">
        <v>407</v>
      </c>
      <c r="H6561" t="s">
        <v>91</v>
      </c>
      <c r="K6561">
        <v>74.7</v>
      </c>
      <c r="L6561" s="7">
        <v>1256491994424</v>
      </c>
      <c r="M6561" t="s">
        <v>458</v>
      </c>
    </row>
    <row r="6562" spans="1:13" x14ac:dyDescent="0.25">
      <c r="A6562" t="s">
        <v>738</v>
      </c>
      <c r="B6562" t="s">
        <v>484</v>
      </c>
      <c r="C6562" t="s">
        <v>256</v>
      </c>
      <c r="D6562" t="s">
        <v>208</v>
      </c>
      <c r="E6562" t="s">
        <v>270</v>
      </c>
      <c r="F6562" t="s">
        <v>90</v>
      </c>
      <c r="G6562" s="8" t="s">
        <v>407</v>
      </c>
      <c r="H6562" t="s">
        <v>91</v>
      </c>
      <c r="K6562">
        <v>0</v>
      </c>
      <c r="L6562" s="7">
        <v>429346911</v>
      </c>
      <c r="M6562" t="s">
        <v>458</v>
      </c>
    </row>
    <row r="6563" spans="1:13" x14ac:dyDescent="0.25">
      <c r="A6563" t="s">
        <v>739</v>
      </c>
      <c r="B6563" t="s">
        <v>484</v>
      </c>
      <c r="C6563" t="s">
        <v>256</v>
      </c>
      <c r="D6563" t="s">
        <v>209</v>
      </c>
      <c r="E6563" t="s">
        <v>270</v>
      </c>
      <c r="F6563" t="s">
        <v>90</v>
      </c>
      <c r="G6563" s="8" t="s">
        <v>407</v>
      </c>
      <c r="H6563" t="s">
        <v>91</v>
      </c>
      <c r="K6563">
        <v>0</v>
      </c>
      <c r="L6563" s="7">
        <v>630379359</v>
      </c>
      <c r="M6563" t="s">
        <v>458</v>
      </c>
    </row>
    <row r="6564" spans="1:13" x14ac:dyDescent="0.25">
      <c r="A6564" t="s">
        <v>740</v>
      </c>
      <c r="B6564" t="s">
        <v>484</v>
      </c>
      <c r="C6564" t="s">
        <v>256</v>
      </c>
      <c r="D6564" t="s">
        <v>203</v>
      </c>
      <c r="E6564" t="s">
        <v>269</v>
      </c>
      <c r="F6564" t="s">
        <v>90</v>
      </c>
      <c r="G6564" s="8" t="s">
        <v>407</v>
      </c>
      <c r="H6564" t="s">
        <v>91</v>
      </c>
      <c r="K6564">
        <v>129.91</v>
      </c>
      <c r="L6564" s="7">
        <v>88224453830</v>
      </c>
      <c r="M6564" t="s">
        <v>458</v>
      </c>
    </row>
    <row r="6565" spans="1:13" x14ac:dyDescent="0.25">
      <c r="A6565" t="s">
        <v>741</v>
      </c>
      <c r="B6565" t="s">
        <v>485</v>
      </c>
      <c r="C6565" t="s">
        <v>257</v>
      </c>
      <c r="D6565" t="s">
        <v>258</v>
      </c>
      <c r="E6565" t="s">
        <v>270</v>
      </c>
      <c r="F6565" t="s">
        <v>90</v>
      </c>
      <c r="G6565" s="8" t="s">
        <v>407</v>
      </c>
      <c r="H6565" t="s">
        <v>91</v>
      </c>
      <c r="K6565">
        <v>29.07</v>
      </c>
      <c r="L6565" s="7">
        <v>2398957441</v>
      </c>
      <c r="M6565" t="s">
        <v>458</v>
      </c>
    </row>
    <row r="6566" spans="1:13" x14ac:dyDescent="0.25">
      <c r="A6566" t="s">
        <v>742</v>
      </c>
      <c r="B6566" t="s">
        <v>485</v>
      </c>
      <c r="C6566" t="s">
        <v>257</v>
      </c>
      <c r="D6566" t="s">
        <v>259</v>
      </c>
      <c r="E6566" t="s">
        <v>270</v>
      </c>
      <c r="F6566" t="s">
        <v>90</v>
      </c>
      <c r="G6566" s="8" t="s">
        <v>407</v>
      </c>
      <c r="H6566" t="s">
        <v>91</v>
      </c>
      <c r="K6566">
        <v>13.14</v>
      </c>
      <c r="L6566" s="7">
        <v>87556207</v>
      </c>
      <c r="M6566" t="s">
        <v>458</v>
      </c>
    </row>
    <row r="6567" spans="1:13" x14ac:dyDescent="0.25">
      <c r="A6567" t="s">
        <v>743</v>
      </c>
      <c r="B6567" t="s">
        <v>485</v>
      </c>
      <c r="C6567" t="s">
        <v>257</v>
      </c>
      <c r="D6567" t="s">
        <v>260</v>
      </c>
      <c r="E6567" t="s">
        <v>270</v>
      </c>
      <c r="F6567" t="s">
        <v>90</v>
      </c>
      <c r="G6567" s="8" t="s">
        <v>407</v>
      </c>
      <c r="H6567" t="s">
        <v>91</v>
      </c>
      <c r="K6567">
        <v>10.27</v>
      </c>
      <c r="L6567" s="7">
        <v>145097351</v>
      </c>
      <c r="M6567" t="s">
        <v>458</v>
      </c>
    </row>
    <row r="6568" spans="1:13" x14ac:dyDescent="0.25">
      <c r="A6568" t="s">
        <v>744</v>
      </c>
      <c r="B6568" t="s">
        <v>485</v>
      </c>
      <c r="C6568" t="s">
        <v>257</v>
      </c>
      <c r="D6568" t="s">
        <v>261</v>
      </c>
      <c r="E6568" t="s">
        <v>270</v>
      </c>
      <c r="F6568" t="s">
        <v>90</v>
      </c>
      <c r="G6568" s="8" t="s">
        <v>407</v>
      </c>
      <c r="H6568" t="s">
        <v>91</v>
      </c>
      <c r="K6568">
        <v>0</v>
      </c>
      <c r="L6568" s="7">
        <v>88988160</v>
      </c>
      <c r="M6568" t="s">
        <v>458</v>
      </c>
    </row>
    <row r="6569" spans="1:13" x14ac:dyDescent="0.25">
      <c r="A6569" t="s">
        <v>748</v>
      </c>
      <c r="B6569" t="s">
        <v>486</v>
      </c>
      <c r="C6569" t="s">
        <v>262</v>
      </c>
      <c r="D6569" t="s">
        <v>203</v>
      </c>
      <c r="E6569" t="s">
        <v>269</v>
      </c>
      <c r="F6569" t="s">
        <v>90</v>
      </c>
      <c r="G6569" s="8" t="s">
        <v>407</v>
      </c>
      <c r="H6569" t="s">
        <v>91</v>
      </c>
      <c r="K6569">
        <v>44.4</v>
      </c>
      <c r="L6569" s="7">
        <v>134097058000</v>
      </c>
      <c r="M6569" t="s">
        <v>458</v>
      </c>
    </row>
    <row r="6570" spans="1:13" x14ac:dyDescent="0.25">
      <c r="A6570" t="s">
        <v>749</v>
      </c>
      <c r="B6570" t="s">
        <v>332</v>
      </c>
      <c r="C6570" t="s">
        <v>266</v>
      </c>
      <c r="D6570" t="s">
        <v>267</v>
      </c>
      <c r="E6570" t="s">
        <v>270</v>
      </c>
      <c r="F6570" t="s">
        <v>90</v>
      </c>
      <c r="G6570" s="8" t="s">
        <v>407</v>
      </c>
      <c r="H6570" t="s">
        <v>91</v>
      </c>
      <c r="K6570">
        <v>65.599999999999994</v>
      </c>
      <c r="L6570" s="7">
        <v>2421364394</v>
      </c>
      <c r="M6570" t="s">
        <v>458</v>
      </c>
    </row>
    <row r="6571" spans="1:13" x14ac:dyDescent="0.25">
      <c r="A6571" t="s">
        <v>750</v>
      </c>
      <c r="B6571" t="s">
        <v>332</v>
      </c>
      <c r="C6571" t="s">
        <v>266</v>
      </c>
      <c r="D6571" t="s">
        <v>590</v>
      </c>
      <c r="E6571" t="s">
        <v>270</v>
      </c>
      <c r="F6571" t="s">
        <v>90</v>
      </c>
      <c r="G6571" s="8" t="s">
        <v>407</v>
      </c>
      <c r="H6571" t="s">
        <v>91</v>
      </c>
      <c r="K6571">
        <v>37.9</v>
      </c>
      <c r="L6571" s="7">
        <v>1946905414</v>
      </c>
      <c r="M6571" t="s">
        <v>458</v>
      </c>
    </row>
    <row r="6572" spans="1:13" x14ac:dyDescent="0.25">
      <c r="A6572" t="s">
        <v>751</v>
      </c>
      <c r="B6572" t="s">
        <v>332</v>
      </c>
      <c r="C6572" t="s">
        <v>266</v>
      </c>
      <c r="D6572" t="s">
        <v>582</v>
      </c>
      <c r="E6572" t="s">
        <v>270</v>
      </c>
      <c r="F6572" t="s">
        <v>90</v>
      </c>
      <c r="G6572" s="8" t="s">
        <v>407</v>
      </c>
      <c r="H6572" t="s">
        <v>91</v>
      </c>
      <c r="K6572">
        <v>1.2</v>
      </c>
      <c r="L6572" s="7">
        <v>102527329</v>
      </c>
      <c r="M6572" t="s">
        <v>458</v>
      </c>
    </row>
    <row r="6573" spans="1:13" x14ac:dyDescent="0.25">
      <c r="A6573" t="s">
        <v>752</v>
      </c>
      <c r="B6573" t="s">
        <v>332</v>
      </c>
      <c r="C6573" t="s">
        <v>266</v>
      </c>
      <c r="D6573" t="s">
        <v>203</v>
      </c>
      <c r="E6573" t="s">
        <v>269</v>
      </c>
      <c r="F6573" t="s">
        <v>90</v>
      </c>
      <c r="G6573" s="8" t="s">
        <v>407</v>
      </c>
      <c r="H6573" t="s">
        <v>91</v>
      </c>
      <c r="K6573">
        <v>154.1</v>
      </c>
      <c r="L6573" s="7">
        <v>260926476812</v>
      </c>
      <c r="M6573" t="s">
        <v>458</v>
      </c>
    </row>
    <row r="6574" spans="1:13" x14ac:dyDescent="0.25">
      <c r="A6574" t="s">
        <v>753</v>
      </c>
      <c r="B6574" t="s">
        <v>487</v>
      </c>
      <c r="C6574" t="s">
        <v>207</v>
      </c>
      <c r="D6574" t="s">
        <v>208</v>
      </c>
      <c r="E6574" t="s">
        <v>270</v>
      </c>
      <c r="F6574" t="s">
        <v>90</v>
      </c>
      <c r="G6574" s="8" t="s">
        <v>407</v>
      </c>
      <c r="H6574" t="s">
        <v>91</v>
      </c>
      <c r="K6574">
        <v>136.58000000000001</v>
      </c>
      <c r="L6574" s="7">
        <v>2389556713</v>
      </c>
      <c r="M6574" t="s">
        <v>458</v>
      </c>
    </row>
    <row r="6575" spans="1:13" x14ac:dyDescent="0.25">
      <c r="A6575" t="s">
        <v>754</v>
      </c>
      <c r="B6575" t="s">
        <v>487</v>
      </c>
      <c r="C6575" t="s">
        <v>207</v>
      </c>
      <c r="D6575" t="s">
        <v>209</v>
      </c>
      <c r="E6575" t="s">
        <v>270</v>
      </c>
      <c r="F6575" t="s">
        <v>90</v>
      </c>
      <c r="G6575" s="8" t="s">
        <v>407</v>
      </c>
      <c r="H6575" t="s">
        <v>91</v>
      </c>
      <c r="K6575">
        <v>74.53</v>
      </c>
      <c r="L6575" s="7">
        <v>5701620841</v>
      </c>
      <c r="M6575" t="s">
        <v>458</v>
      </c>
    </row>
    <row r="6576" spans="1:13" x14ac:dyDescent="0.25">
      <c r="A6576" t="s">
        <v>755</v>
      </c>
      <c r="B6576" t="s">
        <v>487</v>
      </c>
      <c r="C6576" t="s">
        <v>207</v>
      </c>
      <c r="D6576" t="s">
        <v>210</v>
      </c>
      <c r="E6576" t="s">
        <v>270</v>
      </c>
      <c r="F6576" t="s">
        <v>90</v>
      </c>
      <c r="G6576" s="8" t="s">
        <v>407</v>
      </c>
      <c r="H6576" t="s">
        <v>91</v>
      </c>
      <c r="K6576">
        <v>19.329999999999998</v>
      </c>
      <c r="L6576" s="7">
        <v>326696832</v>
      </c>
      <c r="M6576" t="s">
        <v>458</v>
      </c>
    </row>
    <row r="6577" spans="1:13" x14ac:dyDescent="0.25">
      <c r="A6577" t="s">
        <v>756</v>
      </c>
      <c r="B6577" t="s">
        <v>487</v>
      </c>
      <c r="C6577" t="s">
        <v>207</v>
      </c>
      <c r="D6577" t="s">
        <v>211</v>
      </c>
      <c r="E6577" t="s">
        <v>269</v>
      </c>
      <c r="F6577" t="s">
        <v>90</v>
      </c>
      <c r="G6577" s="8" t="s">
        <v>407</v>
      </c>
      <c r="H6577" t="s">
        <v>91</v>
      </c>
      <c r="K6577">
        <v>58.54</v>
      </c>
      <c r="L6577" s="7">
        <v>370042694916</v>
      </c>
      <c r="M6577" t="s">
        <v>458</v>
      </c>
    </row>
    <row r="6578" spans="1:13" x14ac:dyDescent="0.25">
      <c r="A6578" t="s">
        <v>757</v>
      </c>
      <c r="B6578" t="s">
        <v>487</v>
      </c>
      <c r="C6578" t="s">
        <v>207</v>
      </c>
      <c r="D6578" t="s">
        <v>385</v>
      </c>
      <c r="E6578" t="s">
        <v>270</v>
      </c>
      <c r="F6578" t="s">
        <v>90</v>
      </c>
      <c r="G6578" s="8" t="s">
        <v>407</v>
      </c>
      <c r="H6578" t="s">
        <v>91</v>
      </c>
      <c r="K6578">
        <v>13.32</v>
      </c>
      <c r="L6578" s="7">
        <v>777116048</v>
      </c>
      <c r="M6578" t="s">
        <v>458</v>
      </c>
    </row>
    <row r="6579" spans="1:13" x14ac:dyDescent="0.25">
      <c r="A6579" t="s">
        <v>659</v>
      </c>
      <c r="B6579" t="s">
        <v>468</v>
      </c>
      <c r="C6579" t="s">
        <v>0</v>
      </c>
      <c r="D6579" t="s">
        <v>200</v>
      </c>
      <c r="E6579" t="s">
        <v>270</v>
      </c>
      <c r="F6579" t="s">
        <v>92</v>
      </c>
      <c r="G6579" s="8" t="s">
        <v>406</v>
      </c>
      <c r="H6579" t="s">
        <v>93</v>
      </c>
      <c r="K6579">
        <v>2.9</v>
      </c>
      <c r="L6579" s="7">
        <v>50185283716</v>
      </c>
      <c r="M6579" t="s">
        <v>458</v>
      </c>
    </row>
    <row r="6580" spans="1:13" x14ac:dyDescent="0.25">
      <c r="A6580" t="s">
        <v>660</v>
      </c>
      <c r="B6580" t="s">
        <v>468</v>
      </c>
      <c r="C6580" t="s">
        <v>0</v>
      </c>
      <c r="D6580" t="s">
        <v>201</v>
      </c>
      <c r="E6580" t="s">
        <v>270</v>
      </c>
      <c r="F6580" t="s">
        <v>92</v>
      </c>
      <c r="G6580" s="8" t="s">
        <v>406</v>
      </c>
      <c r="H6580" t="s">
        <v>93</v>
      </c>
      <c r="K6580">
        <v>8.5</v>
      </c>
      <c r="L6580" s="7">
        <v>89599596613</v>
      </c>
      <c r="M6580" t="s">
        <v>458</v>
      </c>
    </row>
    <row r="6581" spans="1:13" x14ac:dyDescent="0.25">
      <c r="A6581" t="s">
        <v>661</v>
      </c>
      <c r="B6581" t="s">
        <v>468</v>
      </c>
      <c r="C6581" t="s">
        <v>0</v>
      </c>
      <c r="D6581" t="s">
        <v>202</v>
      </c>
      <c r="E6581" t="s">
        <v>270</v>
      </c>
      <c r="F6581" t="s">
        <v>92</v>
      </c>
      <c r="G6581" s="8" t="s">
        <v>406</v>
      </c>
      <c r="H6581" t="s">
        <v>93</v>
      </c>
      <c r="K6581">
        <v>1.6</v>
      </c>
      <c r="L6581" s="7">
        <v>44497385600</v>
      </c>
      <c r="M6581" t="s">
        <v>458</v>
      </c>
    </row>
    <row r="6582" spans="1:13" x14ac:dyDescent="0.25">
      <c r="A6582" t="s">
        <v>662</v>
      </c>
      <c r="B6582" t="s">
        <v>468</v>
      </c>
      <c r="C6582" t="s">
        <v>0</v>
      </c>
      <c r="D6582" t="s">
        <v>308</v>
      </c>
      <c r="E6582" t="s">
        <v>270</v>
      </c>
      <c r="F6582" t="s">
        <v>92</v>
      </c>
      <c r="G6582" s="8" t="s">
        <v>406</v>
      </c>
      <c r="H6582" t="s">
        <v>93</v>
      </c>
      <c r="K6582">
        <v>0.8</v>
      </c>
      <c r="L6582" s="7">
        <v>891110221</v>
      </c>
      <c r="M6582" t="s">
        <v>458</v>
      </c>
    </row>
    <row r="6583" spans="1:13" x14ac:dyDescent="0.25">
      <c r="A6583" t="s">
        <v>758</v>
      </c>
      <c r="B6583" t="s">
        <v>468</v>
      </c>
      <c r="C6583" t="s">
        <v>0</v>
      </c>
      <c r="D6583" t="s">
        <v>1</v>
      </c>
      <c r="E6583" t="s">
        <v>270</v>
      </c>
      <c r="F6583" t="s">
        <v>92</v>
      </c>
      <c r="G6583" s="8" t="s">
        <v>406</v>
      </c>
      <c r="H6583" t="s">
        <v>93</v>
      </c>
      <c r="K6583">
        <v>5.8</v>
      </c>
      <c r="L6583" s="7">
        <v>33596222776</v>
      </c>
      <c r="M6583" t="s">
        <v>458</v>
      </c>
    </row>
    <row r="6584" spans="1:13" x14ac:dyDescent="0.25">
      <c r="A6584" t="s">
        <v>663</v>
      </c>
      <c r="B6584" t="s">
        <v>468</v>
      </c>
      <c r="C6584" t="s">
        <v>0</v>
      </c>
      <c r="D6584" t="s">
        <v>198</v>
      </c>
      <c r="E6584" t="s">
        <v>270</v>
      </c>
      <c r="F6584" t="s">
        <v>92</v>
      </c>
      <c r="G6584" s="8" t="s">
        <v>406</v>
      </c>
      <c r="H6584" t="s">
        <v>93</v>
      </c>
      <c r="K6584">
        <v>-80.5</v>
      </c>
      <c r="L6584" s="7">
        <v>1360016630</v>
      </c>
      <c r="M6584" t="s">
        <v>458</v>
      </c>
    </row>
    <row r="6585" spans="1:13" x14ac:dyDescent="0.25">
      <c r="A6585" t="s">
        <v>664</v>
      </c>
      <c r="B6585" t="s">
        <v>468</v>
      </c>
      <c r="C6585" t="s">
        <v>0</v>
      </c>
      <c r="D6585" t="s">
        <v>199</v>
      </c>
      <c r="E6585" t="s">
        <v>269</v>
      </c>
      <c r="F6585" t="s">
        <v>92</v>
      </c>
      <c r="G6585" s="8" t="s">
        <v>406</v>
      </c>
      <c r="H6585" t="s">
        <v>93</v>
      </c>
      <c r="K6585">
        <v>4.3</v>
      </c>
      <c r="L6585" s="7">
        <v>195045422077</v>
      </c>
      <c r="M6585" t="s">
        <v>458</v>
      </c>
    </row>
    <row r="6586" spans="1:13" x14ac:dyDescent="0.25">
      <c r="A6586" t="s">
        <v>665</v>
      </c>
      <c r="B6586" t="s">
        <v>469</v>
      </c>
      <c r="C6586" t="s">
        <v>212</v>
      </c>
      <c r="D6586" t="s">
        <v>213</v>
      </c>
      <c r="E6586" t="s">
        <v>270</v>
      </c>
      <c r="F6586" t="s">
        <v>92</v>
      </c>
      <c r="G6586" s="8" t="s">
        <v>406</v>
      </c>
      <c r="H6586" t="s">
        <v>93</v>
      </c>
      <c r="K6586">
        <v>3.7</v>
      </c>
      <c r="L6586" s="7">
        <v>1209774000</v>
      </c>
      <c r="M6586" t="s">
        <v>458</v>
      </c>
    </row>
    <row r="6587" spans="1:13" x14ac:dyDescent="0.25">
      <c r="A6587" t="s">
        <v>666</v>
      </c>
      <c r="B6587" t="s">
        <v>469</v>
      </c>
      <c r="C6587" t="s">
        <v>212</v>
      </c>
      <c r="D6587" t="s">
        <v>214</v>
      </c>
      <c r="E6587" t="s">
        <v>270</v>
      </c>
      <c r="F6587" t="s">
        <v>92</v>
      </c>
      <c r="G6587" s="8" t="s">
        <v>406</v>
      </c>
      <c r="H6587" t="s">
        <v>93</v>
      </c>
      <c r="K6587">
        <v>0.9</v>
      </c>
      <c r="L6587" s="7">
        <v>10185099000</v>
      </c>
      <c r="M6587" t="s">
        <v>458</v>
      </c>
    </row>
    <row r="6588" spans="1:13" x14ac:dyDescent="0.25">
      <c r="A6588" t="s">
        <v>667</v>
      </c>
      <c r="B6588" t="s">
        <v>469</v>
      </c>
      <c r="C6588" t="s">
        <v>212</v>
      </c>
      <c r="D6588" t="s">
        <v>370</v>
      </c>
      <c r="E6588" t="s">
        <v>270</v>
      </c>
      <c r="F6588" t="s">
        <v>92</v>
      </c>
      <c r="G6588" s="8" t="s">
        <v>406</v>
      </c>
      <c r="H6588" t="s">
        <v>93</v>
      </c>
      <c r="K6588">
        <v>1.2</v>
      </c>
      <c r="L6588" s="7">
        <v>7250762000</v>
      </c>
      <c r="M6588" t="s">
        <v>458</v>
      </c>
    </row>
    <row r="6589" spans="1:13" x14ac:dyDescent="0.25">
      <c r="A6589" t="s">
        <v>668</v>
      </c>
      <c r="B6589" t="s">
        <v>469</v>
      </c>
      <c r="C6589" t="s">
        <v>212</v>
      </c>
      <c r="D6589" t="s">
        <v>365</v>
      </c>
      <c r="E6589" t="s">
        <v>270</v>
      </c>
      <c r="F6589" t="s">
        <v>92</v>
      </c>
      <c r="G6589" s="8" t="s">
        <v>406</v>
      </c>
      <c r="H6589" t="s">
        <v>93</v>
      </c>
      <c r="K6589">
        <v>3.7</v>
      </c>
      <c r="L6589" s="7">
        <v>22153880000</v>
      </c>
      <c r="M6589" t="s">
        <v>458</v>
      </c>
    </row>
    <row r="6590" spans="1:13" x14ac:dyDescent="0.25">
      <c r="A6590" t="s">
        <v>669</v>
      </c>
      <c r="B6590" t="s">
        <v>469</v>
      </c>
      <c r="C6590" t="s">
        <v>212</v>
      </c>
      <c r="D6590" t="s">
        <v>364</v>
      </c>
      <c r="E6590" t="s">
        <v>270</v>
      </c>
      <c r="F6590" s="8" t="s">
        <v>92</v>
      </c>
      <c r="G6590" s="8" t="s">
        <v>406</v>
      </c>
      <c r="H6590" t="s">
        <v>93</v>
      </c>
      <c r="K6590">
        <v>4.4000000000000004</v>
      </c>
      <c r="L6590" s="7">
        <v>31842258000</v>
      </c>
      <c r="M6590" t="s">
        <v>458</v>
      </c>
    </row>
    <row r="6591" spans="1:13" x14ac:dyDescent="0.25">
      <c r="A6591" t="s">
        <v>670</v>
      </c>
      <c r="B6591" t="s">
        <v>469</v>
      </c>
      <c r="C6591" t="s">
        <v>212</v>
      </c>
      <c r="D6591" t="s">
        <v>573</v>
      </c>
      <c r="E6591" t="s">
        <v>270</v>
      </c>
      <c r="F6591" s="8" t="s">
        <v>92</v>
      </c>
      <c r="G6591" s="8" t="s">
        <v>406</v>
      </c>
      <c r="H6591" t="s">
        <v>93</v>
      </c>
      <c r="K6591">
        <v>-42.9</v>
      </c>
      <c r="L6591" s="7">
        <v>16763779000</v>
      </c>
      <c r="M6591" t="s">
        <v>458</v>
      </c>
    </row>
    <row r="6592" spans="1:13" x14ac:dyDescent="0.25">
      <c r="A6592" t="s">
        <v>671</v>
      </c>
      <c r="B6592" t="s">
        <v>469</v>
      </c>
      <c r="C6592" t="s">
        <v>212</v>
      </c>
      <c r="D6592" t="s">
        <v>362</v>
      </c>
      <c r="E6592" t="s">
        <v>270</v>
      </c>
      <c r="F6592" s="8" t="s">
        <v>92</v>
      </c>
      <c r="G6592" s="8" t="s">
        <v>406</v>
      </c>
      <c r="H6592" t="s">
        <v>93</v>
      </c>
      <c r="K6592">
        <v>3.3</v>
      </c>
      <c r="L6592" s="7">
        <v>58491556000</v>
      </c>
      <c r="M6592" t="s">
        <v>458</v>
      </c>
    </row>
    <row r="6593" spans="1:13" x14ac:dyDescent="0.25">
      <c r="A6593" t="s">
        <v>672</v>
      </c>
      <c r="B6593" t="s">
        <v>470</v>
      </c>
      <c r="C6593" t="s">
        <v>292</v>
      </c>
      <c r="D6593" t="s">
        <v>307</v>
      </c>
      <c r="E6593" t="s">
        <v>270</v>
      </c>
      <c r="F6593" s="8" t="s">
        <v>92</v>
      </c>
      <c r="G6593" s="8" t="s">
        <v>406</v>
      </c>
      <c r="H6593" t="s">
        <v>93</v>
      </c>
      <c r="K6593">
        <v>3.8</v>
      </c>
      <c r="L6593" s="7">
        <v>9764336905</v>
      </c>
      <c r="M6593" t="s">
        <v>458</v>
      </c>
    </row>
    <row r="6594" spans="1:13" x14ac:dyDescent="0.25">
      <c r="A6594" t="s">
        <v>673</v>
      </c>
      <c r="B6594" t="s">
        <v>470</v>
      </c>
      <c r="C6594" t="s">
        <v>292</v>
      </c>
      <c r="D6594" t="s">
        <v>206</v>
      </c>
      <c r="E6594" t="s">
        <v>270</v>
      </c>
      <c r="F6594" t="s">
        <v>92</v>
      </c>
      <c r="G6594" s="8" t="s">
        <v>406</v>
      </c>
      <c r="H6594" t="s">
        <v>93</v>
      </c>
      <c r="K6594">
        <v>2.8</v>
      </c>
      <c r="L6594" s="7">
        <v>5411649516</v>
      </c>
      <c r="M6594" t="s">
        <v>458</v>
      </c>
    </row>
    <row r="6595" spans="1:13" x14ac:dyDescent="0.25">
      <c r="A6595" t="s">
        <v>674</v>
      </c>
      <c r="B6595" t="s">
        <v>470</v>
      </c>
      <c r="C6595" t="s">
        <v>292</v>
      </c>
      <c r="D6595" t="s">
        <v>203</v>
      </c>
      <c r="E6595" t="s">
        <v>269</v>
      </c>
      <c r="F6595" t="s">
        <v>92</v>
      </c>
      <c r="G6595" s="8" t="s">
        <v>406</v>
      </c>
      <c r="H6595" t="s">
        <v>93</v>
      </c>
      <c r="K6595">
        <v>3.66</v>
      </c>
      <c r="L6595" s="7">
        <v>599483569520</v>
      </c>
      <c r="M6595" t="s">
        <v>458</v>
      </c>
    </row>
    <row r="6596" spans="1:13" x14ac:dyDescent="0.25">
      <c r="A6596" t="s">
        <v>675</v>
      </c>
      <c r="B6596" t="s">
        <v>470</v>
      </c>
      <c r="C6596" t="s">
        <v>292</v>
      </c>
      <c r="D6596" t="s">
        <v>306</v>
      </c>
      <c r="E6596" t="s">
        <v>270</v>
      </c>
      <c r="F6596" t="s">
        <v>92</v>
      </c>
      <c r="G6596" s="8" t="s">
        <v>406</v>
      </c>
      <c r="H6596" t="s">
        <v>93</v>
      </c>
      <c r="K6596">
        <v>8</v>
      </c>
      <c r="L6596" s="7">
        <v>9122399685</v>
      </c>
      <c r="M6596" t="s">
        <v>458</v>
      </c>
    </row>
    <row r="6597" spans="1:13" x14ac:dyDescent="0.25">
      <c r="A6597" t="s">
        <v>676</v>
      </c>
      <c r="B6597" t="s">
        <v>331</v>
      </c>
      <c r="C6597" t="s">
        <v>215</v>
      </c>
      <c r="D6597" t="s">
        <v>251</v>
      </c>
      <c r="E6597" t="s">
        <v>269</v>
      </c>
      <c r="F6597" t="s">
        <v>92</v>
      </c>
      <c r="G6597" s="8" t="s">
        <v>406</v>
      </c>
      <c r="H6597" t="s">
        <v>93</v>
      </c>
      <c r="K6597">
        <v>2.4</v>
      </c>
      <c r="L6597" s="7">
        <v>310261377494</v>
      </c>
      <c r="M6597" t="s">
        <v>458</v>
      </c>
    </row>
    <row r="6598" spans="1:13" x14ac:dyDescent="0.25">
      <c r="A6598" t="s">
        <v>677</v>
      </c>
      <c r="B6598" t="s">
        <v>331</v>
      </c>
      <c r="C6598" t="s">
        <v>215</v>
      </c>
      <c r="D6598" t="s">
        <v>216</v>
      </c>
      <c r="E6598" t="s">
        <v>269</v>
      </c>
      <c r="F6598" t="s">
        <v>92</v>
      </c>
      <c r="G6598" s="8" t="s">
        <v>406</v>
      </c>
      <c r="H6598" t="s">
        <v>93</v>
      </c>
      <c r="K6598">
        <v>3.5</v>
      </c>
      <c r="L6598" s="7">
        <v>15226914126</v>
      </c>
      <c r="M6598" t="s">
        <v>458</v>
      </c>
    </row>
    <row r="6599" spans="1:13" x14ac:dyDescent="0.25">
      <c r="A6599" t="s">
        <v>678</v>
      </c>
      <c r="B6599" t="s">
        <v>331</v>
      </c>
      <c r="C6599" t="s">
        <v>215</v>
      </c>
      <c r="D6599" t="s">
        <v>217</v>
      </c>
      <c r="E6599" t="s">
        <v>269</v>
      </c>
      <c r="F6599" t="s">
        <v>92</v>
      </c>
      <c r="G6599" s="8" t="s">
        <v>406</v>
      </c>
      <c r="H6599" t="s">
        <v>93</v>
      </c>
      <c r="K6599">
        <v>1.8</v>
      </c>
      <c r="L6599" s="7">
        <v>67671087956</v>
      </c>
      <c r="M6599" t="s">
        <v>458</v>
      </c>
    </row>
    <row r="6600" spans="1:13" x14ac:dyDescent="0.25">
      <c r="A6600" t="s">
        <v>679</v>
      </c>
      <c r="B6600" t="s">
        <v>333</v>
      </c>
      <c r="C6600" t="s">
        <v>533</v>
      </c>
      <c r="D6600" t="s">
        <v>203</v>
      </c>
      <c r="E6600" t="s">
        <v>269</v>
      </c>
      <c r="F6600" t="s">
        <v>92</v>
      </c>
      <c r="G6600" s="8" t="s">
        <v>406</v>
      </c>
      <c r="H6600" t="s">
        <v>93</v>
      </c>
      <c r="K6600">
        <v>4.3</v>
      </c>
      <c r="L6600" s="7">
        <v>60695593000</v>
      </c>
      <c r="M6600" t="s">
        <v>458</v>
      </c>
    </row>
    <row r="6601" spans="1:13" x14ac:dyDescent="0.25">
      <c r="A6601" t="s">
        <v>680</v>
      </c>
      <c r="B6601" t="s">
        <v>471</v>
      </c>
      <c r="C6601" t="s">
        <v>219</v>
      </c>
      <c r="D6601" t="s">
        <v>203</v>
      </c>
      <c r="E6601" t="s">
        <v>269</v>
      </c>
      <c r="F6601" t="s">
        <v>92</v>
      </c>
      <c r="G6601" s="8" t="s">
        <v>406</v>
      </c>
      <c r="H6601" t="s">
        <v>93</v>
      </c>
      <c r="K6601">
        <v>2.8</v>
      </c>
      <c r="L6601" s="7">
        <v>278736778404</v>
      </c>
      <c r="M6601" t="s">
        <v>458</v>
      </c>
    </row>
    <row r="6602" spans="1:13" x14ac:dyDescent="0.25">
      <c r="A6602" t="s">
        <v>681</v>
      </c>
      <c r="B6602" t="s">
        <v>471</v>
      </c>
      <c r="C6602" t="s">
        <v>219</v>
      </c>
      <c r="D6602" t="s">
        <v>457</v>
      </c>
      <c r="E6602" t="s">
        <v>270</v>
      </c>
      <c r="F6602" t="s">
        <v>92</v>
      </c>
      <c r="G6602" s="8" t="s">
        <v>406</v>
      </c>
      <c r="H6602" t="s">
        <v>93</v>
      </c>
      <c r="K6602">
        <v>0.15</v>
      </c>
      <c r="L6602" s="7">
        <v>150706287</v>
      </c>
      <c r="M6602" t="s">
        <v>458</v>
      </c>
    </row>
    <row r="6603" spans="1:13" x14ac:dyDescent="0.25">
      <c r="A6603" t="s">
        <v>682</v>
      </c>
      <c r="B6603" t="s">
        <v>471</v>
      </c>
      <c r="C6603" t="s">
        <v>219</v>
      </c>
      <c r="D6603" t="s">
        <v>381</v>
      </c>
      <c r="E6603" t="s">
        <v>270</v>
      </c>
      <c r="F6603" s="8" t="s">
        <v>92</v>
      </c>
      <c r="G6603" s="8" t="s">
        <v>406</v>
      </c>
      <c r="H6603" t="s">
        <v>93</v>
      </c>
      <c r="K6603">
        <v>0.6</v>
      </c>
      <c r="L6603" s="7">
        <v>1331924172</v>
      </c>
      <c r="M6603" t="s">
        <v>458</v>
      </c>
    </row>
    <row r="6604" spans="1:13" x14ac:dyDescent="0.25">
      <c r="A6604" t="s">
        <v>683</v>
      </c>
      <c r="B6604" t="s">
        <v>472</v>
      </c>
      <c r="C6604" t="s">
        <v>220</v>
      </c>
      <c r="D6604" t="s">
        <v>221</v>
      </c>
      <c r="E6604" t="s">
        <v>270</v>
      </c>
      <c r="F6604" s="8" t="s">
        <v>92</v>
      </c>
      <c r="G6604" s="8" t="s">
        <v>406</v>
      </c>
      <c r="H6604" t="s">
        <v>93</v>
      </c>
      <c r="K6604">
        <v>2.4</v>
      </c>
      <c r="L6604" s="7">
        <v>210379447000</v>
      </c>
      <c r="M6604" t="s">
        <v>458</v>
      </c>
    </row>
    <row r="6605" spans="1:13" x14ac:dyDescent="0.25">
      <c r="A6605" t="s">
        <v>684</v>
      </c>
      <c r="B6605" t="s">
        <v>472</v>
      </c>
      <c r="C6605" t="s">
        <v>220</v>
      </c>
      <c r="D6605" t="s">
        <v>222</v>
      </c>
      <c r="E6605" t="s">
        <v>270</v>
      </c>
      <c r="F6605" t="s">
        <v>92</v>
      </c>
      <c r="G6605" s="8" t="s">
        <v>406</v>
      </c>
      <c r="H6605" t="s">
        <v>93</v>
      </c>
      <c r="K6605">
        <v>1.1000000000000001</v>
      </c>
      <c r="L6605" s="7">
        <v>35195197000</v>
      </c>
      <c r="M6605" t="s">
        <v>458</v>
      </c>
    </row>
    <row r="6606" spans="1:13" x14ac:dyDescent="0.25">
      <c r="A6606" t="s">
        <v>685</v>
      </c>
      <c r="B6606" t="s">
        <v>472</v>
      </c>
      <c r="C6606" t="s">
        <v>220</v>
      </c>
      <c r="D6606" t="s">
        <v>223</v>
      </c>
      <c r="E6606" t="s">
        <v>270</v>
      </c>
      <c r="F6606" t="s">
        <v>92</v>
      </c>
      <c r="G6606" s="8" t="s">
        <v>406</v>
      </c>
      <c r="H6606" t="s">
        <v>93</v>
      </c>
      <c r="K6606">
        <v>1.8</v>
      </c>
      <c r="L6606" s="7">
        <v>54187851000</v>
      </c>
      <c r="M6606" t="s">
        <v>458</v>
      </c>
    </row>
    <row r="6607" spans="1:13" x14ac:dyDescent="0.25">
      <c r="A6607" t="s">
        <v>686</v>
      </c>
      <c r="B6607" t="s">
        <v>472</v>
      </c>
      <c r="C6607" t="s">
        <v>220</v>
      </c>
      <c r="D6607" t="s">
        <v>224</v>
      </c>
      <c r="E6607" t="s">
        <v>270</v>
      </c>
      <c r="F6607" t="s">
        <v>92</v>
      </c>
      <c r="G6607" s="8" t="s">
        <v>406</v>
      </c>
      <c r="H6607" t="s">
        <v>93</v>
      </c>
      <c r="K6607">
        <v>0.5</v>
      </c>
      <c r="L6607" s="7">
        <v>3835522000</v>
      </c>
      <c r="M6607" t="s">
        <v>458</v>
      </c>
    </row>
    <row r="6608" spans="1:13" x14ac:dyDescent="0.25">
      <c r="A6608" t="s">
        <v>687</v>
      </c>
      <c r="B6608" t="s">
        <v>472</v>
      </c>
      <c r="C6608" t="s">
        <v>220</v>
      </c>
      <c r="D6608" t="s">
        <v>305</v>
      </c>
      <c r="E6608" t="s">
        <v>270</v>
      </c>
      <c r="F6608" t="s">
        <v>92</v>
      </c>
      <c r="G6608" s="8" t="s">
        <v>406</v>
      </c>
      <c r="H6608" t="s">
        <v>93</v>
      </c>
      <c r="K6608">
        <v>0</v>
      </c>
      <c r="L6608" s="7">
        <v>0</v>
      </c>
      <c r="M6608" t="s">
        <v>458</v>
      </c>
    </row>
    <row r="6609" spans="1:13" x14ac:dyDescent="0.25">
      <c r="A6609" t="s">
        <v>688</v>
      </c>
      <c r="B6609" t="s">
        <v>472</v>
      </c>
      <c r="C6609" t="s">
        <v>220</v>
      </c>
      <c r="D6609" t="s">
        <v>203</v>
      </c>
      <c r="E6609" t="s">
        <v>269</v>
      </c>
      <c r="F6609" t="s">
        <v>92</v>
      </c>
      <c r="G6609" s="8" t="s">
        <v>406</v>
      </c>
      <c r="H6609" t="s">
        <v>93</v>
      </c>
      <c r="K6609">
        <v>1.7</v>
      </c>
      <c r="L6609" s="7">
        <v>150910896000</v>
      </c>
      <c r="M6609" t="s">
        <v>458</v>
      </c>
    </row>
    <row r="6610" spans="1:13" x14ac:dyDescent="0.25">
      <c r="A6610" t="s">
        <v>689</v>
      </c>
      <c r="B6610" t="s">
        <v>473</v>
      </c>
      <c r="C6610" t="s">
        <v>225</v>
      </c>
      <c r="D6610" t="s">
        <v>366</v>
      </c>
      <c r="E6610" t="s">
        <v>270</v>
      </c>
      <c r="F6610" t="s">
        <v>92</v>
      </c>
      <c r="G6610" s="8" t="s">
        <v>406</v>
      </c>
      <c r="H6610" t="s">
        <v>93</v>
      </c>
      <c r="K6610">
        <v>7.99</v>
      </c>
      <c r="L6610" s="7">
        <v>3439632410</v>
      </c>
      <c r="M6610" t="s">
        <v>458</v>
      </c>
    </row>
    <row r="6611" spans="1:13" x14ac:dyDescent="0.25">
      <c r="A6611" t="s">
        <v>690</v>
      </c>
      <c r="B6611" t="s">
        <v>473</v>
      </c>
      <c r="C6611" t="s">
        <v>225</v>
      </c>
      <c r="D6611" t="s">
        <v>367</v>
      </c>
      <c r="E6611" t="s">
        <v>270</v>
      </c>
      <c r="F6611" t="s">
        <v>92</v>
      </c>
      <c r="G6611" s="8" t="s">
        <v>406</v>
      </c>
      <c r="H6611" t="s">
        <v>93</v>
      </c>
      <c r="K6611">
        <v>5.38</v>
      </c>
      <c r="L6611" s="7">
        <v>3601903742</v>
      </c>
      <c r="M6611" t="s">
        <v>458</v>
      </c>
    </row>
    <row r="6612" spans="1:13" x14ac:dyDescent="0.25">
      <c r="A6612" t="s">
        <v>691</v>
      </c>
      <c r="B6612" t="s">
        <v>473</v>
      </c>
      <c r="C6612" t="s">
        <v>225</v>
      </c>
      <c r="D6612" t="s">
        <v>373</v>
      </c>
      <c r="E6612" t="s">
        <v>270</v>
      </c>
      <c r="F6612" t="s">
        <v>92</v>
      </c>
      <c r="G6612" s="8" t="s">
        <v>406</v>
      </c>
      <c r="H6612" t="s">
        <v>93</v>
      </c>
      <c r="K6612">
        <v>1.78</v>
      </c>
      <c r="L6612" s="7">
        <v>2032897322</v>
      </c>
      <c r="M6612" t="s">
        <v>458</v>
      </c>
    </row>
    <row r="6613" spans="1:13" x14ac:dyDescent="0.25">
      <c r="A6613" t="s">
        <v>692</v>
      </c>
      <c r="B6613" t="s">
        <v>473</v>
      </c>
      <c r="C6613" t="s">
        <v>225</v>
      </c>
      <c r="D6613" t="s">
        <v>203</v>
      </c>
      <c r="E6613" t="s">
        <v>269</v>
      </c>
      <c r="F6613" t="s">
        <v>92</v>
      </c>
      <c r="G6613" s="8" t="s">
        <v>406</v>
      </c>
      <c r="H6613" t="s">
        <v>93</v>
      </c>
      <c r="K6613">
        <v>2.93</v>
      </c>
      <c r="L6613" s="7">
        <v>983182712065</v>
      </c>
      <c r="M6613" t="s">
        <v>458</v>
      </c>
    </row>
    <row r="6614" spans="1:13" x14ac:dyDescent="0.25">
      <c r="A6614" t="s">
        <v>693</v>
      </c>
      <c r="B6614" t="s">
        <v>474</v>
      </c>
      <c r="C6614" t="s">
        <v>226</v>
      </c>
      <c r="D6614" t="s">
        <v>227</v>
      </c>
      <c r="E6614" t="s">
        <v>270</v>
      </c>
      <c r="F6614" t="s">
        <v>92</v>
      </c>
      <c r="G6614" s="8" t="s">
        <v>406</v>
      </c>
      <c r="H6614" t="s">
        <v>93</v>
      </c>
      <c r="K6614">
        <v>25.03</v>
      </c>
      <c r="L6614" s="7">
        <v>1565286544</v>
      </c>
      <c r="M6614" t="s">
        <v>458</v>
      </c>
    </row>
    <row r="6615" spans="1:13" x14ac:dyDescent="0.25">
      <c r="A6615" t="s">
        <v>694</v>
      </c>
      <c r="B6615" t="s">
        <v>474</v>
      </c>
      <c r="C6615" t="s">
        <v>226</v>
      </c>
      <c r="D6615" t="s">
        <v>301</v>
      </c>
      <c r="E6615" t="s">
        <v>270</v>
      </c>
      <c r="F6615" t="s">
        <v>92</v>
      </c>
      <c r="G6615" s="8" t="s">
        <v>406</v>
      </c>
      <c r="H6615" t="s">
        <v>93</v>
      </c>
      <c r="K6615">
        <v>1.05</v>
      </c>
      <c r="L6615" s="7">
        <v>4154359457</v>
      </c>
      <c r="M6615" t="s">
        <v>458</v>
      </c>
    </row>
    <row r="6616" spans="1:13" x14ac:dyDescent="0.25">
      <c r="A6616" t="s">
        <v>695</v>
      </c>
      <c r="B6616" t="s">
        <v>474</v>
      </c>
      <c r="C6616" t="s">
        <v>226</v>
      </c>
      <c r="D6616" t="s">
        <v>229</v>
      </c>
      <c r="E6616" t="s">
        <v>270</v>
      </c>
      <c r="F6616" t="s">
        <v>92</v>
      </c>
      <c r="G6616" s="8" t="s">
        <v>406</v>
      </c>
      <c r="H6616" t="s">
        <v>93</v>
      </c>
      <c r="K6616">
        <v>1.53</v>
      </c>
      <c r="L6616" s="7">
        <v>4178737190</v>
      </c>
      <c r="M6616" t="s">
        <v>458</v>
      </c>
    </row>
    <row r="6617" spans="1:13" x14ac:dyDescent="0.25">
      <c r="A6617" t="s">
        <v>696</v>
      </c>
      <c r="B6617" t="s">
        <v>474</v>
      </c>
      <c r="C6617" t="s">
        <v>226</v>
      </c>
      <c r="D6617" t="s">
        <v>230</v>
      </c>
      <c r="E6617" t="s">
        <v>270</v>
      </c>
      <c r="F6617" t="s">
        <v>92</v>
      </c>
      <c r="G6617" s="8" t="s">
        <v>406</v>
      </c>
      <c r="H6617" t="s">
        <v>93</v>
      </c>
      <c r="K6617">
        <v>5.93</v>
      </c>
      <c r="L6617" s="7">
        <v>46078829939</v>
      </c>
      <c r="M6617" t="s">
        <v>458</v>
      </c>
    </row>
    <row r="6618" spans="1:13" x14ac:dyDescent="0.25">
      <c r="A6618" t="s">
        <v>697</v>
      </c>
      <c r="B6618" t="s">
        <v>474</v>
      </c>
      <c r="C6618" t="s">
        <v>226</v>
      </c>
      <c r="D6618" t="s">
        <v>231</v>
      </c>
      <c r="E6618" t="s">
        <v>270</v>
      </c>
      <c r="F6618" t="s">
        <v>92</v>
      </c>
      <c r="G6618" s="8" t="s">
        <v>406</v>
      </c>
      <c r="H6618" t="s">
        <v>93</v>
      </c>
      <c r="K6618">
        <v>6.61</v>
      </c>
      <c r="L6618" s="7">
        <v>733170416</v>
      </c>
      <c r="M6618" t="s">
        <v>458</v>
      </c>
    </row>
    <row r="6619" spans="1:13" x14ac:dyDescent="0.25">
      <c r="A6619" t="s">
        <v>698</v>
      </c>
      <c r="B6619" t="s">
        <v>474</v>
      </c>
      <c r="C6619" t="s">
        <v>226</v>
      </c>
      <c r="D6619" t="s">
        <v>232</v>
      </c>
      <c r="E6619" t="s">
        <v>270</v>
      </c>
      <c r="F6619" t="s">
        <v>92</v>
      </c>
      <c r="G6619" s="8" t="s">
        <v>406</v>
      </c>
      <c r="H6619" t="s">
        <v>93</v>
      </c>
      <c r="K6619">
        <v>9.09</v>
      </c>
      <c r="L6619" s="7">
        <v>4596812359</v>
      </c>
      <c r="M6619" t="s">
        <v>458</v>
      </c>
    </row>
    <row r="6620" spans="1:13" x14ac:dyDescent="0.25">
      <c r="A6620" t="s">
        <v>699</v>
      </c>
      <c r="B6620" t="s">
        <v>474</v>
      </c>
      <c r="C6620" t="s">
        <v>226</v>
      </c>
      <c r="D6620" t="s">
        <v>233</v>
      </c>
      <c r="E6620" t="s">
        <v>270</v>
      </c>
      <c r="F6620" t="s">
        <v>92</v>
      </c>
      <c r="G6620" s="8" t="s">
        <v>406</v>
      </c>
      <c r="H6620" t="s">
        <v>93</v>
      </c>
      <c r="K6620">
        <v>4.93</v>
      </c>
      <c r="L6620" s="7">
        <v>6739103718</v>
      </c>
      <c r="M6620" t="s">
        <v>458</v>
      </c>
    </row>
    <row r="6621" spans="1:13" x14ac:dyDescent="0.25">
      <c r="A6621" t="s">
        <v>700</v>
      </c>
      <c r="B6621" t="s">
        <v>474</v>
      </c>
      <c r="C6621" t="s">
        <v>226</v>
      </c>
      <c r="D6621" t="s">
        <v>234</v>
      </c>
      <c r="E6621" t="s">
        <v>270</v>
      </c>
      <c r="F6621" t="s">
        <v>92</v>
      </c>
      <c r="G6621" s="8" t="s">
        <v>406</v>
      </c>
      <c r="H6621" t="s">
        <v>93</v>
      </c>
      <c r="K6621">
        <v>3.8</v>
      </c>
      <c r="L6621" s="7">
        <v>8239367205</v>
      </c>
      <c r="M6621" t="s">
        <v>458</v>
      </c>
    </row>
    <row r="6622" spans="1:13" x14ac:dyDescent="0.25">
      <c r="A6622" t="s">
        <v>701</v>
      </c>
      <c r="B6622" t="s">
        <v>474</v>
      </c>
      <c r="C6622" t="s">
        <v>226</v>
      </c>
      <c r="D6622" t="s">
        <v>235</v>
      </c>
      <c r="E6622" t="s">
        <v>270</v>
      </c>
      <c r="F6622" t="s">
        <v>92</v>
      </c>
      <c r="G6622" s="8" t="s">
        <v>406</v>
      </c>
      <c r="H6622" t="s">
        <v>93</v>
      </c>
      <c r="K6622">
        <v>1.4</v>
      </c>
      <c r="L6622" s="7">
        <v>7955312120</v>
      </c>
      <c r="M6622" t="s">
        <v>458</v>
      </c>
    </row>
    <row r="6623" spans="1:13" x14ac:dyDescent="0.25">
      <c r="A6623" t="s">
        <v>702</v>
      </c>
      <c r="B6623" t="s">
        <v>474</v>
      </c>
      <c r="C6623" t="s">
        <v>226</v>
      </c>
      <c r="D6623" t="s">
        <v>570</v>
      </c>
      <c r="E6623" t="s">
        <v>270</v>
      </c>
      <c r="F6623" t="s">
        <v>92</v>
      </c>
      <c r="G6623" s="8" t="s">
        <v>406</v>
      </c>
      <c r="H6623" t="s">
        <v>93</v>
      </c>
      <c r="K6623">
        <v>1.96</v>
      </c>
      <c r="L6623" s="7">
        <v>186808058</v>
      </c>
      <c r="M6623" t="s">
        <v>458</v>
      </c>
    </row>
    <row r="6624" spans="1:13" x14ac:dyDescent="0.25">
      <c r="A6624" t="s">
        <v>703</v>
      </c>
      <c r="B6624" t="s">
        <v>475</v>
      </c>
      <c r="C6624" t="s">
        <v>236</v>
      </c>
      <c r="D6624" t="s">
        <v>628</v>
      </c>
      <c r="E6624" t="s">
        <v>270</v>
      </c>
      <c r="F6624" t="s">
        <v>92</v>
      </c>
      <c r="G6624" s="8" t="s">
        <v>406</v>
      </c>
      <c r="H6624" t="s">
        <v>93</v>
      </c>
      <c r="K6624">
        <v>5.32</v>
      </c>
      <c r="L6624" s="7">
        <v>33391986272</v>
      </c>
      <c r="M6624" t="s">
        <v>458</v>
      </c>
    </row>
    <row r="6625" spans="1:13" x14ac:dyDescent="0.25">
      <c r="A6625" t="s">
        <v>704</v>
      </c>
      <c r="B6625" t="s">
        <v>475</v>
      </c>
      <c r="C6625" t="s">
        <v>236</v>
      </c>
      <c r="D6625" t="s">
        <v>629</v>
      </c>
      <c r="E6625" t="s">
        <v>270</v>
      </c>
      <c r="F6625" t="s">
        <v>92</v>
      </c>
      <c r="G6625" s="8" t="s">
        <v>406</v>
      </c>
      <c r="H6625" t="s">
        <v>93</v>
      </c>
      <c r="K6625">
        <v>5.27</v>
      </c>
      <c r="L6625" s="7">
        <v>28433897982</v>
      </c>
      <c r="M6625" t="s">
        <v>458</v>
      </c>
    </row>
    <row r="6626" spans="1:13" x14ac:dyDescent="0.25">
      <c r="A6626" t="s">
        <v>705</v>
      </c>
      <c r="B6626" t="s">
        <v>475</v>
      </c>
      <c r="C6626" t="s">
        <v>236</v>
      </c>
      <c r="D6626" t="s">
        <v>630</v>
      </c>
      <c r="E6626" t="s">
        <v>270</v>
      </c>
      <c r="F6626" t="s">
        <v>92</v>
      </c>
      <c r="G6626" s="8" t="s">
        <v>406</v>
      </c>
      <c r="H6626" t="s">
        <v>93</v>
      </c>
      <c r="K6626">
        <v>1.79</v>
      </c>
      <c r="L6626" s="7">
        <v>41655996484</v>
      </c>
      <c r="M6626" t="s">
        <v>458</v>
      </c>
    </row>
    <row r="6627" spans="1:13" x14ac:dyDescent="0.25">
      <c r="A6627" t="s">
        <v>706</v>
      </c>
      <c r="B6627" t="s">
        <v>475</v>
      </c>
      <c r="C6627" t="s">
        <v>236</v>
      </c>
      <c r="D6627" t="s">
        <v>631</v>
      </c>
      <c r="E6627" t="s">
        <v>270</v>
      </c>
      <c r="F6627" t="s">
        <v>92</v>
      </c>
      <c r="G6627" s="8" t="s">
        <v>406</v>
      </c>
      <c r="H6627" t="s">
        <v>93</v>
      </c>
      <c r="K6627">
        <v>2.89</v>
      </c>
      <c r="L6627" s="7">
        <v>17683096128</v>
      </c>
      <c r="M6627" t="s">
        <v>458</v>
      </c>
    </row>
    <row r="6628" spans="1:13" x14ac:dyDescent="0.25">
      <c r="A6628" t="s">
        <v>707</v>
      </c>
      <c r="B6628" t="s">
        <v>475</v>
      </c>
      <c r="C6628" t="s">
        <v>236</v>
      </c>
      <c r="D6628" t="s">
        <v>632</v>
      </c>
      <c r="E6628" t="s">
        <v>269</v>
      </c>
      <c r="F6628" t="s">
        <v>92</v>
      </c>
      <c r="G6628" s="8" t="s">
        <v>406</v>
      </c>
      <c r="H6628" t="s">
        <v>93</v>
      </c>
      <c r="K6628">
        <v>2.81</v>
      </c>
      <c r="L6628" s="7">
        <v>38791266538</v>
      </c>
      <c r="M6628" t="s">
        <v>458</v>
      </c>
    </row>
    <row r="6629" spans="1:13" x14ac:dyDescent="0.25">
      <c r="A6629" t="s">
        <v>708</v>
      </c>
      <c r="B6629" t="s">
        <v>476</v>
      </c>
      <c r="C6629" t="s">
        <v>237</v>
      </c>
      <c r="D6629" t="s">
        <v>242</v>
      </c>
      <c r="E6629" t="s">
        <v>270</v>
      </c>
      <c r="F6629" t="s">
        <v>92</v>
      </c>
      <c r="G6629" s="8" t="s">
        <v>406</v>
      </c>
      <c r="H6629" t="s">
        <v>93</v>
      </c>
      <c r="K6629">
        <v>0</v>
      </c>
      <c r="L6629" s="7">
        <v>77422761</v>
      </c>
      <c r="M6629" t="s">
        <v>458</v>
      </c>
    </row>
    <row r="6630" spans="1:13" x14ac:dyDescent="0.25">
      <c r="A6630" t="s">
        <v>709</v>
      </c>
      <c r="B6630" t="s">
        <v>476</v>
      </c>
      <c r="C6630" t="s">
        <v>237</v>
      </c>
      <c r="D6630" t="s">
        <v>228</v>
      </c>
      <c r="E6630" t="s">
        <v>270</v>
      </c>
      <c r="F6630" t="s">
        <v>92</v>
      </c>
      <c r="G6630" s="8" t="s">
        <v>406</v>
      </c>
      <c r="H6630" t="s">
        <v>93</v>
      </c>
      <c r="K6630">
        <v>0</v>
      </c>
      <c r="L6630" s="7">
        <v>2672173342</v>
      </c>
      <c r="M6630" t="s">
        <v>458</v>
      </c>
    </row>
    <row r="6631" spans="1:13" x14ac:dyDescent="0.25">
      <c r="A6631" t="s">
        <v>710</v>
      </c>
      <c r="B6631" t="s">
        <v>476</v>
      </c>
      <c r="C6631" t="s">
        <v>237</v>
      </c>
      <c r="D6631" t="s">
        <v>464</v>
      </c>
      <c r="E6631" t="s">
        <v>270</v>
      </c>
      <c r="F6631" t="s">
        <v>92</v>
      </c>
      <c r="G6631" s="8" t="s">
        <v>406</v>
      </c>
      <c r="H6631" t="s">
        <v>93</v>
      </c>
      <c r="K6631">
        <v>0</v>
      </c>
      <c r="L6631" s="7">
        <v>1120256617</v>
      </c>
      <c r="M6631" t="s">
        <v>458</v>
      </c>
    </row>
    <row r="6632" spans="1:13" x14ac:dyDescent="0.25">
      <c r="A6632" t="s">
        <v>711</v>
      </c>
      <c r="B6632" t="s">
        <v>476</v>
      </c>
      <c r="C6632" t="s">
        <v>237</v>
      </c>
      <c r="D6632" t="s">
        <v>238</v>
      </c>
      <c r="E6632" t="s">
        <v>270</v>
      </c>
      <c r="F6632" t="s">
        <v>92</v>
      </c>
      <c r="G6632" s="8" t="s">
        <v>406</v>
      </c>
      <c r="H6632" t="s">
        <v>93</v>
      </c>
      <c r="K6632">
        <v>0</v>
      </c>
      <c r="L6632" s="7">
        <v>858542993</v>
      </c>
      <c r="M6632" t="s">
        <v>458</v>
      </c>
    </row>
    <row r="6633" spans="1:13" x14ac:dyDescent="0.25">
      <c r="A6633" t="s">
        <v>712</v>
      </c>
      <c r="B6633" t="s">
        <v>476</v>
      </c>
      <c r="C6633" t="s">
        <v>237</v>
      </c>
      <c r="D6633" t="s">
        <v>239</v>
      </c>
      <c r="E6633" t="s">
        <v>270</v>
      </c>
      <c r="F6633" t="s">
        <v>92</v>
      </c>
      <c r="G6633" s="8" t="s">
        <v>406</v>
      </c>
      <c r="H6633" t="s">
        <v>93</v>
      </c>
      <c r="K6633">
        <v>0</v>
      </c>
      <c r="L6633" s="7">
        <v>857579764</v>
      </c>
      <c r="M6633" t="s">
        <v>458</v>
      </c>
    </row>
    <row r="6634" spans="1:13" x14ac:dyDescent="0.25">
      <c r="A6634" t="s">
        <v>713</v>
      </c>
      <c r="B6634" t="s">
        <v>476</v>
      </c>
      <c r="C6634" t="s">
        <v>237</v>
      </c>
      <c r="D6634" t="s">
        <v>240</v>
      </c>
      <c r="E6634" t="s">
        <v>270</v>
      </c>
      <c r="F6634" t="s">
        <v>92</v>
      </c>
      <c r="G6634" s="8" t="s">
        <v>406</v>
      </c>
      <c r="H6634" t="s">
        <v>93</v>
      </c>
      <c r="K6634">
        <v>0</v>
      </c>
      <c r="L6634" s="7">
        <v>93471759</v>
      </c>
      <c r="M6634" t="s">
        <v>458</v>
      </c>
    </row>
    <row r="6635" spans="1:13" x14ac:dyDescent="0.25">
      <c r="A6635" t="s">
        <v>714</v>
      </c>
      <c r="B6635" t="s">
        <v>476</v>
      </c>
      <c r="C6635" t="s">
        <v>237</v>
      </c>
      <c r="D6635" t="s">
        <v>241</v>
      </c>
      <c r="E6635" t="s">
        <v>270</v>
      </c>
      <c r="F6635" t="s">
        <v>92</v>
      </c>
      <c r="G6635" s="8" t="s">
        <v>406</v>
      </c>
      <c r="H6635" t="s">
        <v>93</v>
      </c>
      <c r="K6635">
        <v>0</v>
      </c>
      <c r="L6635" s="7">
        <v>53446428</v>
      </c>
      <c r="M6635" t="s">
        <v>458</v>
      </c>
    </row>
    <row r="6636" spans="1:13" x14ac:dyDescent="0.25">
      <c r="A6636" t="s">
        <v>715</v>
      </c>
      <c r="B6636" t="s">
        <v>477</v>
      </c>
      <c r="C6636" t="s">
        <v>243</v>
      </c>
      <c r="D6636" t="s">
        <v>378</v>
      </c>
      <c r="E6636" t="s">
        <v>270</v>
      </c>
      <c r="F6636" t="s">
        <v>92</v>
      </c>
      <c r="G6636" s="8" t="s">
        <v>406</v>
      </c>
      <c r="H6636" t="s">
        <v>93</v>
      </c>
      <c r="K6636">
        <v>0.13</v>
      </c>
      <c r="L6636" s="7">
        <v>3795039921</v>
      </c>
      <c r="M6636" t="s">
        <v>458</v>
      </c>
    </row>
    <row r="6637" spans="1:13" x14ac:dyDescent="0.25">
      <c r="A6637" t="s">
        <v>716</v>
      </c>
      <c r="B6637" t="s">
        <v>477</v>
      </c>
      <c r="C6637" t="s">
        <v>243</v>
      </c>
      <c r="D6637" t="s">
        <v>360</v>
      </c>
      <c r="E6637" t="s">
        <v>270</v>
      </c>
      <c r="F6637" t="s">
        <v>92</v>
      </c>
      <c r="G6637" s="8" t="s">
        <v>406</v>
      </c>
      <c r="H6637" t="s">
        <v>93</v>
      </c>
      <c r="K6637">
        <v>0</v>
      </c>
      <c r="L6637" s="7">
        <v>4697527012</v>
      </c>
      <c r="M6637" t="s">
        <v>458</v>
      </c>
    </row>
    <row r="6638" spans="1:13" x14ac:dyDescent="0.25">
      <c r="A6638" t="s">
        <v>717</v>
      </c>
      <c r="B6638" t="s">
        <v>477</v>
      </c>
      <c r="C6638" t="s">
        <v>243</v>
      </c>
      <c r="D6638" t="s">
        <v>581</v>
      </c>
      <c r="E6638" t="s">
        <v>270</v>
      </c>
      <c r="F6638" t="s">
        <v>92</v>
      </c>
      <c r="G6638" s="8" t="s">
        <v>406</v>
      </c>
      <c r="H6638" t="s">
        <v>93</v>
      </c>
      <c r="K6638">
        <v>0</v>
      </c>
      <c r="L6638" s="7">
        <v>89940181951</v>
      </c>
      <c r="M6638" t="s">
        <v>458</v>
      </c>
    </row>
    <row r="6639" spans="1:13" x14ac:dyDescent="0.25">
      <c r="A6639" t="s">
        <v>718</v>
      </c>
      <c r="B6639" t="s">
        <v>246</v>
      </c>
      <c r="C6639" t="s">
        <v>246</v>
      </c>
      <c r="D6639" t="s">
        <v>203</v>
      </c>
      <c r="E6639" t="s">
        <v>269</v>
      </c>
      <c r="F6639" t="s">
        <v>92</v>
      </c>
      <c r="G6639" s="8" t="s">
        <v>406</v>
      </c>
      <c r="H6639" t="s">
        <v>93</v>
      </c>
      <c r="K6639">
        <v>17.100000000000001</v>
      </c>
      <c r="L6639" s="7">
        <v>42773601120</v>
      </c>
      <c r="M6639" t="s">
        <v>458</v>
      </c>
    </row>
    <row r="6640" spans="1:13" x14ac:dyDescent="0.25">
      <c r="A6640" t="s">
        <v>719</v>
      </c>
      <c r="B6640" t="s">
        <v>478</v>
      </c>
      <c r="C6640" t="s">
        <v>244</v>
      </c>
      <c r="D6640" t="s">
        <v>245</v>
      </c>
      <c r="E6640" t="s">
        <v>269</v>
      </c>
      <c r="F6640" t="s">
        <v>92</v>
      </c>
      <c r="G6640" s="8" t="s">
        <v>406</v>
      </c>
      <c r="H6640" t="s">
        <v>93</v>
      </c>
      <c r="K6640">
        <v>6.3</v>
      </c>
      <c r="L6640" s="7">
        <v>69558139000</v>
      </c>
      <c r="M6640" t="s">
        <v>458</v>
      </c>
    </row>
    <row r="6641" spans="1:13" x14ac:dyDescent="0.25">
      <c r="A6641" t="s">
        <v>720</v>
      </c>
      <c r="B6641" t="s">
        <v>478</v>
      </c>
      <c r="C6641" t="s">
        <v>244</v>
      </c>
      <c r="D6641" t="s">
        <v>460</v>
      </c>
      <c r="E6641" t="s">
        <v>269</v>
      </c>
      <c r="F6641" t="s">
        <v>92</v>
      </c>
      <c r="G6641" s="8" t="s">
        <v>406</v>
      </c>
      <c r="H6641" t="s">
        <v>93</v>
      </c>
      <c r="K6641">
        <v>29.9</v>
      </c>
      <c r="L6641" s="7">
        <v>40918920000</v>
      </c>
      <c r="M6641" t="s">
        <v>458</v>
      </c>
    </row>
    <row r="6642" spans="1:13" x14ac:dyDescent="0.25">
      <c r="A6642" t="s">
        <v>721</v>
      </c>
      <c r="B6642" t="s">
        <v>479</v>
      </c>
      <c r="C6642" t="s">
        <v>247</v>
      </c>
      <c r="D6642" t="s">
        <v>203</v>
      </c>
      <c r="E6642" t="s">
        <v>269</v>
      </c>
      <c r="F6642" t="s">
        <v>92</v>
      </c>
      <c r="G6642" s="8" t="s">
        <v>406</v>
      </c>
      <c r="H6642" t="s">
        <v>93</v>
      </c>
      <c r="K6642">
        <v>5.71</v>
      </c>
      <c r="L6642" s="7">
        <v>20401799000</v>
      </c>
      <c r="M6642" t="s">
        <v>458</v>
      </c>
    </row>
    <row r="6643" spans="1:13" x14ac:dyDescent="0.25">
      <c r="A6643" t="s">
        <v>722</v>
      </c>
      <c r="B6643" t="s">
        <v>480</v>
      </c>
      <c r="C6643" t="s">
        <v>268</v>
      </c>
      <c r="D6643" t="s">
        <v>203</v>
      </c>
      <c r="E6643" t="s">
        <v>269</v>
      </c>
      <c r="F6643" t="s">
        <v>92</v>
      </c>
      <c r="G6643" s="8" t="s">
        <v>406</v>
      </c>
      <c r="H6643" t="s">
        <v>93</v>
      </c>
      <c r="K6643">
        <v>8.9</v>
      </c>
      <c r="L6643" s="7">
        <v>14029578005</v>
      </c>
      <c r="M6643" t="s">
        <v>458</v>
      </c>
    </row>
    <row r="6644" spans="1:13" x14ac:dyDescent="0.25">
      <c r="A6644" t="s">
        <v>723</v>
      </c>
      <c r="B6644" t="s">
        <v>481</v>
      </c>
      <c r="C6644" t="s">
        <v>248</v>
      </c>
      <c r="D6644" t="s">
        <v>203</v>
      </c>
      <c r="E6644" t="s">
        <v>269</v>
      </c>
      <c r="F6644" t="s">
        <v>92</v>
      </c>
      <c r="G6644" s="8" t="s">
        <v>406</v>
      </c>
      <c r="H6644" t="s">
        <v>93</v>
      </c>
      <c r="K6644">
        <v>260.7</v>
      </c>
      <c r="L6644" s="7">
        <v>24360197000</v>
      </c>
      <c r="M6644" t="s">
        <v>458</v>
      </c>
    </row>
    <row r="6645" spans="1:13" x14ac:dyDescent="0.25">
      <c r="A6645" t="s">
        <v>724</v>
      </c>
      <c r="B6645" t="s">
        <v>482</v>
      </c>
      <c r="C6645" t="s">
        <v>249</v>
      </c>
      <c r="D6645" t="s">
        <v>203</v>
      </c>
      <c r="E6645" t="s">
        <v>269</v>
      </c>
      <c r="F6645" t="s">
        <v>92</v>
      </c>
      <c r="G6645" s="8" t="s">
        <v>406</v>
      </c>
      <c r="H6645" t="s">
        <v>93</v>
      </c>
      <c r="K6645">
        <v>6.5</v>
      </c>
      <c r="L6645" s="7">
        <v>91622025169</v>
      </c>
      <c r="M6645" t="s">
        <v>458</v>
      </c>
    </row>
    <row r="6646" spans="1:13" x14ac:dyDescent="0.25">
      <c r="A6646" t="s">
        <v>725</v>
      </c>
      <c r="B6646" t="s">
        <v>330</v>
      </c>
      <c r="C6646" t="s">
        <v>250</v>
      </c>
      <c r="D6646" t="s">
        <v>252</v>
      </c>
      <c r="E6646" t="s">
        <v>270</v>
      </c>
      <c r="F6646" s="8" t="s">
        <v>92</v>
      </c>
      <c r="G6646" s="8" t="s">
        <v>406</v>
      </c>
      <c r="H6646" t="s">
        <v>93</v>
      </c>
      <c r="K6646">
        <v>-43.75</v>
      </c>
      <c r="L6646" s="7">
        <v>10772268571</v>
      </c>
      <c r="M6646" t="s">
        <v>458</v>
      </c>
    </row>
    <row r="6647" spans="1:13" x14ac:dyDescent="0.25">
      <c r="A6647" t="s">
        <v>726</v>
      </c>
      <c r="B6647" t="s">
        <v>330</v>
      </c>
      <c r="C6647" t="s">
        <v>250</v>
      </c>
      <c r="D6647" t="s">
        <v>253</v>
      </c>
      <c r="E6647" t="s">
        <v>270</v>
      </c>
      <c r="F6647" s="8" t="s">
        <v>92</v>
      </c>
      <c r="G6647" s="8" t="s">
        <v>406</v>
      </c>
      <c r="H6647" t="s">
        <v>93</v>
      </c>
      <c r="K6647">
        <v>1.79</v>
      </c>
      <c r="L6647" s="7">
        <v>3480752374</v>
      </c>
      <c r="M6647" t="s">
        <v>458</v>
      </c>
    </row>
    <row r="6648" spans="1:13" x14ac:dyDescent="0.25">
      <c r="A6648" t="s">
        <v>727</v>
      </c>
      <c r="B6648" t="s">
        <v>330</v>
      </c>
      <c r="C6648" t="s">
        <v>250</v>
      </c>
      <c r="D6648" t="s">
        <v>254</v>
      </c>
      <c r="E6648" t="s">
        <v>270</v>
      </c>
      <c r="F6648" t="s">
        <v>92</v>
      </c>
      <c r="G6648" s="8" t="s">
        <v>406</v>
      </c>
      <c r="H6648" t="s">
        <v>93</v>
      </c>
      <c r="K6648">
        <v>0.63</v>
      </c>
      <c r="L6648" s="7">
        <v>13604302435</v>
      </c>
      <c r="M6648" t="s">
        <v>458</v>
      </c>
    </row>
    <row r="6649" spans="1:13" x14ac:dyDescent="0.25">
      <c r="A6649" t="s">
        <v>728</v>
      </c>
      <c r="B6649" t="s">
        <v>330</v>
      </c>
      <c r="C6649" t="s">
        <v>250</v>
      </c>
      <c r="D6649" t="s">
        <v>633</v>
      </c>
      <c r="E6649" t="s">
        <v>269</v>
      </c>
      <c r="F6649" t="s">
        <v>92</v>
      </c>
      <c r="G6649" s="8" t="s">
        <v>406</v>
      </c>
      <c r="H6649" t="s">
        <v>93</v>
      </c>
      <c r="K6649">
        <v>2.48</v>
      </c>
      <c r="L6649" s="7">
        <v>1140113184125</v>
      </c>
      <c r="M6649" t="s">
        <v>458</v>
      </c>
    </row>
    <row r="6650" spans="1:13" x14ac:dyDescent="0.25">
      <c r="A6650" t="s">
        <v>729</v>
      </c>
      <c r="B6650" t="s">
        <v>330</v>
      </c>
      <c r="C6650" t="s">
        <v>250</v>
      </c>
      <c r="D6650" t="s">
        <v>634</v>
      </c>
      <c r="E6650" t="s">
        <v>269</v>
      </c>
      <c r="F6650" s="8" t="s">
        <v>92</v>
      </c>
      <c r="G6650" s="8" t="s">
        <v>406</v>
      </c>
      <c r="H6650" t="s">
        <v>93</v>
      </c>
      <c r="K6650">
        <v>1.44</v>
      </c>
      <c r="L6650" s="7">
        <v>237174933919</v>
      </c>
      <c r="M6650" t="s">
        <v>458</v>
      </c>
    </row>
    <row r="6651" spans="1:13" x14ac:dyDescent="0.25">
      <c r="A6651" t="s">
        <v>730</v>
      </c>
      <c r="B6651" t="s">
        <v>330</v>
      </c>
      <c r="C6651" t="s">
        <v>250</v>
      </c>
      <c r="D6651" t="s">
        <v>599</v>
      </c>
      <c r="E6651" t="s">
        <v>270</v>
      </c>
      <c r="F6651" s="8" t="s">
        <v>92</v>
      </c>
      <c r="G6651" s="8" t="s">
        <v>406</v>
      </c>
      <c r="H6651" t="s">
        <v>93</v>
      </c>
      <c r="K6651">
        <v>0.05</v>
      </c>
      <c r="L6651" s="7">
        <v>49186447</v>
      </c>
      <c r="M6651" t="s">
        <v>458</v>
      </c>
    </row>
    <row r="6652" spans="1:13" x14ac:dyDescent="0.25">
      <c r="A6652" t="s">
        <v>731</v>
      </c>
      <c r="B6652" t="s">
        <v>483</v>
      </c>
      <c r="C6652" t="s">
        <v>255</v>
      </c>
      <c r="D6652" t="s">
        <v>205</v>
      </c>
      <c r="E6652" t="s">
        <v>270</v>
      </c>
      <c r="F6652" t="s">
        <v>92</v>
      </c>
      <c r="G6652" s="8" t="s">
        <v>406</v>
      </c>
      <c r="H6652" t="s">
        <v>93</v>
      </c>
      <c r="K6652">
        <v>7.21</v>
      </c>
      <c r="L6652" s="7">
        <v>6917962126</v>
      </c>
      <c r="M6652" t="s">
        <v>458</v>
      </c>
    </row>
    <row r="6653" spans="1:13" x14ac:dyDescent="0.25">
      <c r="A6653" t="s">
        <v>732</v>
      </c>
      <c r="B6653" t="s">
        <v>483</v>
      </c>
      <c r="C6653" t="s">
        <v>255</v>
      </c>
      <c r="D6653" t="s">
        <v>203</v>
      </c>
      <c r="E6653" t="s">
        <v>269</v>
      </c>
      <c r="F6653" t="s">
        <v>92</v>
      </c>
      <c r="G6653" s="8" t="s">
        <v>406</v>
      </c>
      <c r="H6653" t="s">
        <v>93</v>
      </c>
      <c r="K6653">
        <v>4.92</v>
      </c>
      <c r="L6653" s="7">
        <v>2428869723</v>
      </c>
      <c r="M6653" t="s">
        <v>458</v>
      </c>
    </row>
    <row r="6654" spans="1:13" x14ac:dyDescent="0.25">
      <c r="A6654" t="s">
        <v>733</v>
      </c>
      <c r="B6654" t="s">
        <v>636</v>
      </c>
      <c r="C6654" t="s">
        <v>635</v>
      </c>
      <c r="D6654" t="s">
        <v>304</v>
      </c>
      <c r="E6654" t="s">
        <v>270</v>
      </c>
      <c r="F6654" s="8" t="s">
        <v>92</v>
      </c>
      <c r="G6654" s="8" t="s">
        <v>406</v>
      </c>
      <c r="H6654" t="s">
        <v>93</v>
      </c>
      <c r="K6654">
        <v>0.7</v>
      </c>
      <c r="L6654" s="7">
        <v>4565783313</v>
      </c>
      <c r="M6654" t="s">
        <v>458</v>
      </c>
    </row>
    <row r="6655" spans="1:13" x14ac:dyDescent="0.25">
      <c r="A6655" t="s">
        <v>734</v>
      </c>
      <c r="B6655" t="s">
        <v>636</v>
      </c>
      <c r="C6655" t="s">
        <v>635</v>
      </c>
      <c r="D6655" t="s">
        <v>303</v>
      </c>
      <c r="E6655" t="s">
        <v>270</v>
      </c>
      <c r="F6655" t="s">
        <v>92</v>
      </c>
      <c r="G6655" s="8" t="s">
        <v>406</v>
      </c>
      <c r="H6655" t="s">
        <v>93</v>
      </c>
      <c r="K6655">
        <v>0.9</v>
      </c>
      <c r="L6655" s="7">
        <v>3476303006</v>
      </c>
      <c r="M6655" t="s">
        <v>458</v>
      </c>
    </row>
    <row r="6656" spans="1:13" x14ac:dyDescent="0.25">
      <c r="A6656" t="s">
        <v>735</v>
      </c>
      <c r="B6656" t="s">
        <v>636</v>
      </c>
      <c r="C6656" t="s">
        <v>635</v>
      </c>
      <c r="D6656" t="s">
        <v>302</v>
      </c>
      <c r="E6656" t="s">
        <v>270</v>
      </c>
      <c r="F6656" s="8" t="s">
        <v>92</v>
      </c>
      <c r="G6656" s="8" t="s">
        <v>406</v>
      </c>
      <c r="H6656" t="s">
        <v>93</v>
      </c>
      <c r="K6656">
        <v>0.9</v>
      </c>
      <c r="L6656" s="7">
        <v>2100767205</v>
      </c>
      <c r="M6656" t="s">
        <v>458</v>
      </c>
    </row>
    <row r="6657" spans="1:13" x14ac:dyDescent="0.25">
      <c r="A6657" t="s">
        <v>736</v>
      </c>
      <c r="B6657" t="s">
        <v>636</v>
      </c>
      <c r="C6657" t="s">
        <v>635</v>
      </c>
      <c r="D6657" t="s">
        <v>205</v>
      </c>
      <c r="E6657" t="s">
        <v>270</v>
      </c>
      <c r="F6657" t="s">
        <v>92</v>
      </c>
      <c r="G6657" s="8" t="s">
        <v>406</v>
      </c>
      <c r="H6657" t="s">
        <v>93</v>
      </c>
      <c r="K6657">
        <v>3.7</v>
      </c>
      <c r="L6657" s="7">
        <v>20886055390</v>
      </c>
      <c r="M6657" t="s">
        <v>458</v>
      </c>
    </row>
    <row r="6658" spans="1:13" x14ac:dyDescent="0.25">
      <c r="A6658" t="s">
        <v>737</v>
      </c>
      <c r="B6658" t="s">
        <v>636</v>
      </c>
      <c r="C6658" t="s">
        <v>635</v>
      </c>
      <c r="D6658" t="s">
        <v>203</v>
      </c>
      <c r="E6658" t="s">
        <v>269</v>
      </c>
      <c r="F6658" s="8" t="s">
        <v>92</v>
      </c>
      <c r="G6658" s="8" t="s">
        <v>406</v>
      </c>
      <c r="H6658" t="s">
        <v>93</v>
      </c>
      <c r="K6658">
        <v>3.7</v>
      </c>
      <c r="L6658" s="7">
        <v>1256491994424</v>
      </c>
      <c r="M6658" t="s">
        <v>458</v>
      </c>
    </row>
    <row r="6659" spans="1:13" x14ac:dyDescent="0.25">
      <c r="A6659" t="s">
        <v>738</v>
      </c>
      <c r="B6659" t="s">
        <v>484</v>
      </c>
      <c r="C6659" t="s">
        <v>256</v>
      </c>
      <c r="D6659" t="s">
        <v>208</v>
      </c>
      <c r="E6659" t="s">
        <v>270</v>
      </c>
      <c r="F6659" t="s">
        <v>92</v>
      </c>
      <c r="G6659" s="8" t="s">
        <v>406</v>
      </c>
      <c r="H6659" t="s">
        <v>93</v>
      </c>
      <c r="K6659">
        <v>0</v>
      </c>
      <c r="L6659" s="7">
        <v>429346911</v>
      </c>
      <c r="M6659" t="s">
        <v>458</v>
      </c>
    </row>
    <row r="6660" spans="1:13" x14ac:dyDescent="0.25">
      <c r="A6660" t="s">
        <v>739</v>
      </c>
      <c r="B6660" t="s">
        <v>484</v>
      </c>
      <c r="C6660" t="s">
        <v>256</v>
      </c>
      <c r="D6660" t="s">
        <v>209</v>
      </c>
      <c r="E6660" t="s">
        <v>270</v>
      </c>
      <c r="F6660" t="s">
        <v>92</v>
      </c>
      <c r="G6660" s="8" t="s">
        <v>406</v>
      </c>
      <c r="H6660" t="s">
        <v>93</v>
      </c>
      <c r="K6660">
        <v>0</v>
      </c>
      <c r="L6660" s="7">
        <v>630379359</v>
      </c>
      <c r="M6660" t="s">
        <v>458</v>
      </c>
    </row>
    <row r="6661" spans="1:13" x14ac:dyDescent="0.25">
      <c r="A6661" t="s">
        <v>740</v>
      </c>
      <c r="B6661" t="s">
        <v>484</v>
      </c>
      <c r="C6661" t="s">
        <v>256</v>
      </c>
      <c r="D6661" t="s">
        <v>203</v>
      </c>
      <c r="E6661" t="s">
        <v>269</v>
      </c>
      <c r="F6661" s="8" t="s">
        <v>92</v>
      </c>
      <c r="G6661" s="8" t="s">
        <v>406</v>
      </c>
      <c r="H6661" t="s">
        <v>93</v>
      </c>
      <c r="K6661">
        <v>5.86</v>
      </c>
      <c r="L6661" s="7">
        <v>88224453830</v>
      </c>
      <c r="M6661" t="s">
        <v>458</v>
      </c>
    </row>
    <row r="6662" spans="1:13" x14ac:dyDescent="0.25">
      <c r="A6662" t="s">
        <v>741</v>
      </c>
      <c r="B6662" t="s">
        <v>485</v>
      </c>
      <c r="C6662" t="s">
        <v>257</v>
      </c>
      <c r="D6662" t="s">
        <v>258</v>
      </c>
      <c r="E6662" t="s">
        <v>270</v>
      </c>
      <c r="F6662" t="s">
        <v>92</v>
      </c>
      <c r="G6662" s="8" t="s">
        <v>406</v>
      </c>
      <c r="H6662" t="s">
        <v>93</v>
      </c>
      <c r="K6662">
        <v>0</v>
      </c>
      <c r="L6662" s="7">
        <v>2398957441</v>
      </c>
      <c r="M6662" t="s">
        <v>458</v>
      </c>
    </row>
    <row r="6663" spans="1:13" x14ac:dyDescent="0.25">
      <c r="A6663" t="s">
        <v>742</v>
      </c>
      <c r="B6663" t="s">
        <v>485</v>
      </c>
      <c r="C6663" t="s">
        <v>257</v>
      </c>
      <c r="D6663" t="s">
        <v>259</v>
      </c>
      <c r="E6663" t="s">
        <v>270</v>
      </c>
      <c r="F6663" t="s">
        <v>92</v>
      </c>
      <c r="G6663" s="8" t="s">
        <v>406</v>
      </c>
      <c r="H6663" t="s">
        <v>93</v>
      </c>
      <c r="K6663">
        <v>0</v>
      </c>
      <c r="L6663" s="7">
        <v>87556207</v>
      </c>
      <c r="M6663" t="s">
        <v>458</v>
      </c>
    </row>
    <row r="6664" spans="1:13" x14ac:dyDescent="0.25">
      <c r="A6664" t="s">
        <v>743</v>
      </c>
      <c r="B6664" t="s">
        <v>485</v>
      </c>
      <c r="C6664" t="s">
        <v>257</v>
      </c>
      <c r="D6664" t="s">
        <v>260</v>
      </c>
      <c r="E6664" t="s">
        <v>270</v>
      </c>
      <c r="F6664" s="8" t="s">
        <v>92</v>
      </c>
      <c r="G6664" s="8" t="s">
        <v>406</v>
      </c>
      <c r="H6664" t="s">
        <v>93</v>
      </c>
      <c r="K6664">
        <v>0</v>
      </c>
      <c r="L6664" s="7">
        <v>145097351</v>
      </c>
      <c r="M6664" t="s">
        <v>458</v>
      </c>
    </row>
    <row r="6665" spans="1:13" x14ac:dyDescent="0.25">
      <c r="A6665" t="s">
        <v>744</v>
      </c>
      <c r="B6665" t="s">
        <v>485</v>
      </c>
      <c r="C6665" t="s">
        <v>257</v>
      </c>
      <c r="D6665" t="s">
        <v>261</v>
      </c>
      <c r="E6665" t="s">
        <v>270</v>
      </c>
      <c r="F6665" t="s">
        <v>92</v>
      </c>
      <c r="G6665" s="8" t="s">
        <v>406</v>
      </c>
      <c r="H6665" t="s">
        <v>93</v>
      </c>
      <c r="K6665">
        <v>0</v>
      </c>
      <c r="L6665" s="7">
        <v>88988160</v>
      </c>
      <c r="M6665" t="s">
        <v>458</v>
      </c>
    </row>
    <row r="6666" spans="1:13" x14ac:dyDescent="0.25">
      <c r="A6666" t="s">
        <v>748</v>
      </c>
      <c r="B6666" t="s">
        <v>486</v>
      </c>
      <c r="C6666" t="s">
        <v>262</v>
      </c>
      <c r="D6666" t="s">
        <v>203</v>
      </c>
      <c r="E6666" t="s">
        <v>269</v>
      </c>
      <c r="F6666" t="s">
        <v>92</v>
      </c>
      <c r="G6666" s="8" t="s">
        <v>406</v>
      </c>
      <c r="H6666" t="s">
        <v>93</v>
      </c>
      <c r="K6666">
        <v>6.7</v>
      </c>
      <c r="L6666" s="7">
        <v>134097058000</v>
      </c>
      <c r="M6666" t="s">
        <v>458</v>
      </c>
    </row>
    <row r="6667" spans="1:13" x14ac:dyDescent="0.25">
      <c r="A6667" t="s">
        <v>749</v>
      </c>
      <c r="B6667" t="s">
        <v>332</v>
      </c>
      <c r="C6667" t="s">
        <v>266</v>
      </c>
      <c r="D6667" t="s">
        <v>267</v>
      </c>
      <c r="E6667" t="s">
        <v>270</v>
      </c>
      <c r="F6667" t="s">
        <v>92</v>
      </c>
      <c r="G6667" s="8" t="s">
        <v>406</v>
      </c>
      <c r="H6667" t="s">
        <v>93</v>
      </c>
      <c r="K6667">
        <v>4.8</v>
      </c>
      <c r="L6667" s="7">
        <v>2421364394</v>
      </c>
      <c r="M6667" t="s">
        <v>458</v>
      </c>
    </row>
    <row r="6668" spans="1:13" x14ac:dyDescent="0.25">
      <c r="A6668" t="s">
        <v>750</v>
      </c>
      <c r="B6668" t="s">
        <v>332</v>
      </c>
      <c r="C6668" t="s">
        <v>266</v>
      </c>
      <c r="D6668" t="s">
        <v>590</v>
      </c>
      <c r="E6668" t="s">
        <v>270</v>
      </c>
      <c r="F6668" t="s">
        <v>92</v>
      </c>
      <c r="G6668" s="8" t="s">
        <v>406</v>
      </c>
      <c r="H6668" t="s">
        <v>93</v>
      </c>
      <c r="K6668">
        <v>6</v>
      </c>
      <c r="L6668" s="7">
        <v>1946905414</v>
      </c>
      <c r="M6668" t="s">
        <v>458</v>
      </c>
    </row>
    <row r="6669" spans="1:13" x14ac:dyDescent="0.25">
      <c r="A6669" t="s">
        <v>751</v>
      </c>
      <c r="B6669" t="s">
        <v>332</v>
      </c>
      <c r="C6669" t="s">
        <v>266</v>
      </c>
      <c r="D6669" t="s">
        <v>582</v>
      </c>
      <c r="E6669" t="s">
        <v>270</v>
      </c>
      <c r="F6669" t="s">
        <v>92</v>
      </c>
      <c r="G6669" s="8" t="s">
        <v>406</v>
      </c>
      <c r="H6669" t="s">
        <v>93</v>
      </c>
      <c r="K6669">
        <v>0.9</v>
      </c>
      <c r="L6669" s="7">
        <v>102527329</v>
      </c>
      <c r="M6669" t="s">
        <v>458</v>
      </c>
    </row>
    <row r="6670" spans="1:13" x14ac:dyDescent="0.25">
      <c r="A6670" t="s">
        <v>752</v>
      </c>
      <c r="B6670" t="s">
        <v>332</v>
      </c>
      <c r="C6670" t="s">
        <v>266</v>
      </c>
      <c r="D6670" t="s">
        <v>203</v>
      </c>
      <c r="E6670" t="s">
        <v>269</v>
      </c>
      <c r="F6670" t="s">
        <v>92</v>
      </c>
      <c r="G6670" s="8" t="s">
        <v>406</v>
      </c>
      <c r="H6670" t="s">
        <v>93</v>
      </c>
      <c r="K6670">
        <v>9.1999999999999993</v>
      </c>
      <c r="L6670" s="7">
        <v>260926476812</v>
      </c>
      <c r="M6670" t="s">
        <v>458</v>
      </c>
    </row>
    <row r="6671" spans="1:13" x14ac:dyDescent="0.25">
      <c r="A6671" t="s">
        <v>753</v>
      </c>
      <c r="B6671" t="s">
        <v>487</v>
      </c>
      <c r="C6671" t="s">
        <v>207</v>
      </c>
      <c r="D6671" t="s">
        <v>208</v>
      </c>
      <c r="E6671" t="s">
        <v>270</v>
      </c>
      <c r="F6671" t="s">
        <v>92</v>
      </c>
      <c r="G6671" s="8" t="s">
        <v>406</v>
      </c>
      <c r="H6671" t="s">
        <v>93</v>
      </c>
      <c r="K6671">
        <v>12.4</v>
      </c>
      <c r="L6671" s="7">
        <v>2389556713</v>
      </c>
      <c r="M6671" t="s">
        <v>458</v>
      </c>
    </row>
    <row r="6672" spans="1:13" x14ac:dyDescent="0.25">
      <c r="A6672" t="s">
        <v>754</v>
      </c>
      <c r="B6672" t="s">
        <v>487</v>
      </c>
      <c r="C6672" t="s">
        <v>207</v>
      </c>
      <c r="D6672" t="s">
        <v>209</v>
      </c>
      <c r="E6672" t="s">
        <v>270</v>
      </c>
      <c r="F6672" t="s">
        <v>92</v>
      </c>
      <c r="G6672" s="8" t="s">
        <v>406</v>
      </c>
      <c r="H6672" t="s">
        <v>93</v>
      </c>
      <c r="K6672">
        <v>14.19</v>
      </c>
      <c r="L6672" s="7">
        <v>5701620841</v>
      </c>
      <c r="M6672" t="s">
        <v>458</v>
      </c>
    </row>
    <row r="6673" spans="1:13" x14ac:dyDescent="0.25">
      <c r="A6673" t="s">
        <v>755</v>
      </c>
      <c r="B6673" t="s">
        <v>487</v>
      </c>
      <c r="C6673" t="s">
        <v>207</v>
      </c>
      <c r="D6673" t="s">
        <v>210</v>
      </c>
      <c r="E6673" t="s">
        <v>270</v>
      </c>
      <c r="F6673" t="s">
        <v>92</v>
      </c>
      <c r="G6673" s="8" t="s">
        <v>406</v>
      </c>
      <c r="H6673" t="s">
        <v>93</v>
      </c>
      <c r="K6673">
        <v>0.84</v>
      </c>
      <c r="L6673" s="7">
        <v>326696832</v>
      </c>
      <c r="M6673" t="s">
        <v>458</v>
      </c>
    </row>
    <row r="6674" spans="1:13" x14ac:dyDescent="0.25">
      <c r="A6674" t="s">
        <v>756</v>
      </c>
      <c r="B6674" t="s">
        <v>487</v>
      </c>
      <c r="C6674" t="s">
        <v>207</v>
      </c>
      <c r="D6674" t="s">
        <v>211</v>
      </c>
      <c r="E6674" t="s">
        <v>269</v>
      </c>
      <c r="F6674" t="s">
        <v>92</v>
      </c>
      <c r="G6674" s="8" t="s">
        <v>406</v>
      </c>
      <c r="H6674" t="s">
        <v>93</v>
      </c>
      <c r="K6674">
        <v>2.75</v>
      </c>
      <c r="L6674" s="7">
        <v>370042694916</v>
      </c>
      <c r="M6674" t="s">
        <v>458</v>
      </c>
    </row>
    <row r="6675" spans="1:13" x14ac:dyDescent="0.25">
      <c r="A6675" t="s">
        <v>757</v>
      </c>
      <c r="B6675" t="s">
        <v>487</v>
      </c>
      <c r="C6675" t="s">
        <v>207</v>
      </c>
      <c r="D6675" t="s">
        <v>385</v>
      </c>
      <c r="E6675" t="s">
        <v>270</v>
      </c>
      <c r="F6675" t="s">
        <v>92</v>
      </c>
      <c r="G6675" s="8" t="s">
        <v>406</v>
      </c>
      <c r="H6675" t="s">
        <v>93</v>
      </c>
      <c r="K6675">
        <v>1.36</v>
      </c>
      <c r="L6675" s="7">
        <v>777116048</v>
      </c>
      <c r="M6675" t="s">
        <v>458</v>
      </c>
    </row>
    <row r="6676" spans="1:13" x14ac:dyDescent="0.25">
      <c r="A6676" t="s">
        <v>659</v>
      </c>
      <c r="B6676" t="s">
        <v>468</v>
      </c>
      <c r="C6676" t="s">
        <v>0</v>
      </c>
      <c r="D6676" t="s">
        <v>200</v>
      </c>
      <c r="E6676" t="s">
        <v>270</v>
      </c>
      <c r="F6676" t="s">
        <v>94</v>
      </c>
      <c r="G6676" s="8" t="s">
        <v>405</v>
      </c>
      <c r="H6676" t="s">
        <v>95</v>
      </c>
      <c r="K6676">
        <v>11.2</v>
      </c>
      <c r="L6676" s="7">
        <v>50185283716</v>
      </c>
      <c r="M6676" t="s">
        <v>458</v>
      </c>
    </row>
    <row r="6677" spans="1:13" x14ac:dyDescent="0.25">
      <c r="A6677" t="s">
        <v>660</v>
      </c>
      <c r="B6677" t="s">
        <v>468</v>
      </c>
      <c r="C6677" t="s">
        <v>0</v>
      </c>
      <c r="D6677" t="s">
        <v>201</v>
      </c>
      <c r="E6677" t="s">
        <v>270</v>
      </c>
      <c r="F6677" s="8" t="s">
        <v>94</v>
      </c>
      <c r="G6677" s="8" t="s">
        <v>405</v>
      </c>
      <c r="H6677" t="s">
        <v>95</v>
      </c>
      <c r="K6677">
        <v>10.3</v>
      </c>
      <c r="L6677" s="7">
        <v>89599596613</v>
      </c>
      <c r="M6677" t="s">
        <v>458</v>
      </c>
    </row>
    <row r="6678" spans="1:13" x14ac:dyDescent="0.25">
      <c r="A6678" t="s">
        <v>661</v>
      </c>
      <c r="B6678" t="s">
        <v>468</v>
      </c>
      <c r="C6678" t="s">
        <v>0</v>
      </c>
      <c r="D6678" t="s">
        <v>202</v>
      </c>
      <c r="E6678" t="s">
        <v>270</v>
      </c>
      <c r="F6678" t="s">
        <v>94</v>
      </c>
      <c r="G6678" s="8" t="s">
        <v>405</v>
      </c>
      <c r="H6678" t="s">
        <v>95</v>
      </c>
      <c r="K6678">
        <v>9.1</v>
      </c>
      <c r="L6678" s="7">
        <v>44497385600</v>
      </c>
      <c r="M6678" t="s">
        <v>458</v>
      </c>
    </row>
    <row r="6679" spans="1:13" x14ac:dyDescent="0.25">
      <c r="A6679" t="s">
        <v>662</v>
      </c>
      <c r="B6679" t="s">
        <v>468</v>
      </c>
      <c r="C6679" t="s">
        <v>0</v>
      </c>
      <c r="D6679" t="s">
        <v>308</v>
      </c>
      <c r="E6679" t="s">
        <v>270</v>
      </c>
      <c r="F6679" t="s">
        <v>94</v>
      </c>
      <c r="G6679" s="8" t="s">
        <v>405</v>
      </c>
      <c r="H6679" t="s">
        <v>95</v>
      </c>
      <c r="K6679">
        <v>7.7</v>
      </c>
      <c r="L6679" s="7">
        <v>891110221</v>
      </c>
      <c r="M6679" t="s">
        <v>458</v>
      </c>
    </row>
    <row r="6680" spans="1:13" x14ac:dyDescent="0.25">
      <c r="A6680" t="s">
        <v>758</v>
      </c>
      <c r="B6680" t="s">
        <v>468</v>
      </c>
      <c r="C6680" t="s">
        <v>0</v>
      </c>
      <c r="D6680" t="s">
        <v>1</v>
      </c>
      <c r="E6680" t="s">
        <v>270</v>
      </c>
      <c r="F6680" t="s">
        <v>94</v>
      </c>
      <c r="G6680" s="8" t="s">
        <v>405</v>
      </c>
      <c r="H6680" t="s">
        <v>95</v>
      </c>
      <c r="K6680">
        <v>8.4</v>
      </c>
      <c r="L6680" s="7">
        <v>33596222776</v>
      </c>
      <c r="M6680" t="s">
        <v>458</v>
      </c>
    </row>
    <row r="6681" spans="1:13" x14ac:dyDescent="0.25">
      <c r="A6681" t="s">
        <v>663</v>
      </c>
      <c r="B6681" t="s">
        <v>468</v>
      </c>
      <c r="C6681" t="s">
        <v>0</v>
      </c>
      <c r="D6681" t="s">
        <v>198</v>
      </c>
      <c r="E6681" t="s">
        <v>270</v>
      </c>
      <c r="F6681" s="8" t="s">
        <v>94</v>
      </c>
      <c r="G6681" s="8" t="s">
        <v>405</v>
      </c>
      <c r="H6681" t="s">
        <v>95</v>
      </c>
      <c r="K6681">
        <v>7.4</v>
      </c>
      <c r="L6681" s="7">
        <v>1360016630</v>
      </c>
      <c r="M6681" t="s">
        <v>458</v>
      </c>
    </row>
    <row r="6682" spans="1:13" x14ac:dyDescent="0.25">
      <c r="A6682" t="s">
        <v>664</v>
      </c>
      <c r="B6682" t="s">
        <v>468</v>
      </c>
      <c r="C6682" t="s">
        <v>0</v>
      </c>
      <c r="D6682" t="s">
        <v>199</v>
      </c>
      <c r="E6682" t="s">
        <v>269</v>
      </c>
      <c r="F6682" t="s">
        <v>94</v>
      </c>
      <c r="G6682" s="8" t="s">
        <v>405</v>
      </c>
      <c r="H6682" t="s">
        <v>95</v>
      </c>
      <c r="K6682">
        <v>10.1</v>
      </c>
      <c r="L6682" s="7">
        <v>195045422077</v>
      </c>
      <c r="M6682" t="s">
        <v>458</v>
      </c>
    </row>
    <row r="6683" spans="1:13" x14ac:dyDescent="0.25">
      <c r="A6683" t="s">
        <v>665</v>
      </c>
      <c r="B6683" t="s">
        <v>469</v>
      </c>
      <c r="C6683" t="s">
        <v>212</v>
      </c>
      <c r="D6683" t="s">
        <v>213</v>
      </c>
      <c r="E6683" t="s">
        <v>270</v>
      </c>
      <c r="F6683" t="s">
        <v>94</v>
      </c>
      <c r="G6683" s="8" t="s">
        <v>405</v>
      </c>
      <c r="H6683" t="s">
        <v>95</v>
      </c>
      <c r="K6683">
        <v>12.4</v>
      </c>
      <c r="L6683" s="7">
        <v>1209774000</v>
      </c>
      <c r="M6683" t="s">
        <v>458</v>
      </c>
    </row>
    <row r="6684" spans="1:13" x14ac:dyDescent="0.25">
      <c r="A6684" t="s">
        <v>666</v>
      </c>
      <c r="B6684" t="s">
        <v>469</v>
      </c>
      <c r="C6684" t="s">
        <v>212</v>
      </c>
      <c r="D6684" t="s">
        <v>214</v>
      </c>
      <c r="E6684" t="s">
        <v>270</v>
      </c>
      <c r="F6684" t="s">
        <v>94</v>
      </c>
      <c r="G6684" s="8" t="s">
        <v>405</v>
      </c>
      <c r="H6684" t="s">
        <v>95</v>
      </c>
      <c r="K6684">
        <v>5.7</v>
      </c>
      <c r="L6684" s="7">
        <v>10185099000</v>
      </c>
      <c r="M6684" t="s">
        <v>458</v>
      </c>
    </row>
    <row r="6685" spans="1:13" x14ac:dyDescent="0.25">
      <c r="A6685" t="s">
        <v>667</v>
      </c>
      <c r="B6685" t="s">
        <v>469</v>
      </c>
      <c r="C6685" t="s">
        <v>212</v>
      </c>
      <c r="D6685" t="s">
        <v>370</v>
      </c>
      <c r="E6685" t="s">
        <v>270</v>
      </c>
      <c r="F6685" t="s">
        <v>94</v>
      </c>
      <c r="G6685" s="8" t="s">
        <v>405</v>
      </c>
      <c r="H6685" t="s">
        <v>95</v>
      </c>
      <c r="K6685">
        <v>9.8000000000000007</v>
      </c>
      <c r="L6685" s="7">
        <v>7250762000</v>
      </c>
      <c r="M6685" t="s">
        <v>458</v>
      </c>
    </row>
    <row r="6686" spans="1:13" x14ac:dyDescent="0.25">
      <c r="A6686" t="s">
        <v>668</v>
      </c>
      <c r="B6686" t="s">
        <v>469</v>
      </c>
      <c r="C6686" t="s">
        <v>212</v>
      </c>
      <c r="D6686" t="s">
        <v>365</v>
      </c>
      <c r="E6686" t="s">
        <v>270</v>
      </c>
      <c r="F6686" t="s">
        <v>94</v>
      </c>
      <c r="G6686" s="8" t="s">
        <v>405</v>
      </c>
      <c r="H6686" t="s">
        <v>95</v>
      </c>
      <c r="K6686">
        <v>8</v>
      </c>
      <c r="L6686" s="7">
        <v>22153880000</v>
      </c>
      <c r="M6686" t="s">
        <v>458</v>
      </c>
    </row>
    <row r="6687" spans="1:13" x14ac:dyDescent="0.25">
      <c r="A6687" t="s">
        <v>669</v>
      </c>
      <c r="B6687" t="s">
        <v>469</v>
      </c>
      <c r="C6687" t="s">
        <v>212</v>
      </c>
      <c r="D6687" t="s">
        <v>364</v>
      </c>
      <c r="E6687" t="s">
        <v>270</v>
      </c>
      <c r="F6687" t="s">
        <v>94</v>
      </c>
      <c r="G6687" s="8" t="s">
        <v>405</v>
      </c>
      <c r="H6687" t="s">
        <v>95</v>
      </c>
      <c r="K6687">
        <v>6.9</v>
      </c>
      <c r="L6687" s="7">
        <v>31842258000</v>
      </c>
      <c r="M6687" t="s">
        <v>458</v>
      </c>
    </row>
    <row r="6688" spans="1:13" x14ac:dyDescent="0.25">
      <c r="A6688" t="s">
        <v>670</v>
      </c>
      <c r="B6688" t="s">
        <v>469</v>
      </c>
      <c r="C6688" t="s">
        <v>212</v>
      </c>
      <c r="D6688" t="s">
        <v>573</v>
      </c>
      <c r="E6688" t="s">
        <v>270</v>
      </c>
      <c r="F6688" t="s">
        <v>94</v>
      </c>
      <c r="G6688" s="8" t="s">
        <v>405</v>
      </c>
      <c r="H6688" t="s">
        <v>95</v>
      </c>
      <c r="K6688">
        <v>6.1</v>
      </c>
      <c r="L6688" s="7">
        <v>16763779000</v>
      </c>
      <c r="M6688" t="s">
        <v>458</v>
      </c>
    </row>
    <row r="6689" spans="1:13" x14ac:dyDescent="0.25">
      <c r="A6689" t="s">
        <v>671</v>
      </c>
      <c r="B6689" t="s">
        <v>469</v>
      </c>
      <c r="C6689" t="s">
        <v>212</v>
      </c>
      <c r="D6689" t="s">
        <v>362</v>
      </c>
      <c r="E6689" t="s">
        <v>270</v>
      </c>
      <c r="F6689" t="s">
        <v>94</v>
      </c>
      <c r="G6689" s="8" t="s">
        <v>405</v>
      </c>
      <c r="H6689" t="s">
        <v>95</v>
      </c>
      <c r="K6689">
        <v>8.4</v>
      </c>
      <c r="L6689" s="7">
        <v>58491556000</v>
      </c>
      <c r="M6689" t="s">
        <v>458</v>
      </c>
    </row>
    <row r="6690" spans="1:13" x14ac:dyDescent="0.25">
      <c r="A6690" t="s">
        <v>672</v>
      </c>
      <c r="B6690" t="s">
        <v>470</v>
      </c>
      <c r="C6690" t="s">
        <v>292</v>
      </c>
      <c r="D6690" t="s">
        <v>307</v>
      </c>
      <c r="E6690" t="s">
        <v>270</v>
      </c>
      <c r="F6690" t="s">
        <v>94</v>
      </c>
      <c r="G6690" s="8" t="s">
        <v>405</v>
      </c>
      <c r="H6690" t="s">
        <v>95</v>
      </c>
      <c r="K6690">
        <v>7.8</v>
      </c>
      <c r="L6690" s="7">
        <v>9764336905</v>
      </c>
      <c r="M6690" t="s">
        <v>458</v>
      </c>
    </row>
    <row r="6691" spans="1:13" x14ac:dyDescent="0.25">
      <c r="A6691" t="s">
        <v>673</v>
      </c>
      <c r="B6691" t="s">
        <v>470</v>
      </c>
      <c r="C6691" t="s">
        <v>292</v>
      </c>
      <c r="D6691" t="s">
        <v>206</v>
      </c>
      <c r="E6691" t="s">
        <v>270</v>
      </c>
      <c r="F6691" t="s">
        <v>94</v>
      </c>
      <c r="G6691" s="8" t="s">
        <v>405</v>
      </c>
      <c r="H6691" t="s">
        <v>95</v>
      </c>
      <c r="K6691">
        <v>7.8</v>
      </c>
      <c r="L6691" s="7">
        <v>5411649516</v>
      </c>
      <c r="M6691" t="s">
        <v>458</v>
      </c>
    </row>
    <row r="6692" spans="1:13" x14ac:dyDescent="0.25">
      <c r="A6692" t="s">
        <v>674</v>
      </c>
      <c r="B6692" t="s">
        <v>470</v>
      </c>
      <c r="C6692" t="s">
        <v>292</v>
      </c>
      <c r="D6692" t="s">
        <v>203</v>
      </c>
      <c r="E6692" t="s">
        <v>269</v>
      </c>
      <c r="F6692" t="s">
        <v>94</v>
      </c>
      <c r="G6692" s="8" t="s">
        <v>405</v>
      </c>
      <c r="H6692" t="s">
        <v>95</v>
      </c>
      <c r="K6692">
        <v>9.01</v>
      </c>
      <c r="L6692" s="7">
        <v>599483569520</v>
      </c>
      <c r="M6692" t="s">
        <v>458</v>
      </c>
    </row>
    <row r="6693" spans="1:13" x14ac:dyDescent="0.25">
      <c r="A6693" t="s">
        <v>675</v>
      </c>
      <c r="B6693" t="s">
        <v>470</v>
      </c>
      <c r="C6693" t="s">
        <v>292</v>
      </c>
      <c r="D6693" t="s">
        <v>306</v>
      </c>
      <c r="E6693" t="s">
        <v>270</v>
      </c>
      <c r="F6693" t="s">
        <v>94</v>
      </c>
      <c r="G6693" s="8" t="s">
        <v>405</v>
      </c>
      <c r="H6693" t="s">
        <v>95</v>
      </c>
      <c r="K6693">
        <v>7.6</v>
      </c>
      <c r="L6693" s="7">
        <v>9122399685</v>
      </c>
      <c r="M6693" t="s">
        <v>458</v>
      </c>
    </row>
    <row r="6694" spans="1:13" x14ac:dyDescent="0.25">
      <c r="A6694" t="s">
        <v>676</v>
      </c>
      <c r="B6694" t="s">
        <v>331</v>
      </c>
      <c r="C6694" t="s">
        <v>215</v>
      </c>
      <c r="D6694" t="s">
        <v>251</v>
      </c>
      <c r="E6694" t="s">
        <v>269</v>
      </c>
      <c r="F6694" t="s">
        <v>94</v>
      </c>
      <c r="G6694" s="8" t="s">
        <v>405</v>
      </c>
      <c r="H6694" t="s">
        <v>95</v>
      </c>
      <c r="K6694">
        <v>10.199999999999999</v>
      </c>
      <c r="L6694" s="7">
        <v>310261377494</v>
      </c>
      <c r="M6694" t="s">
        <v>458</v>
      </c>
    </row>
    <row r="6695" spans="1:13" x14ac:dyDescent="0.25">
      <c r="A6695" t="s">
        <v>677</v>
      </c>
      <c r="B6695" t="s">
        <v>331</v>
      </c>
      <c r="C6695" t="s">
        <v>215</v>
      </c>
      <c r="D6695" t="s">
        <v>216</v>
      </c>
      <c r="E6695" t="s">
        <v>269</v>
      </c>
      <c r="F6695" t="s">
        <v>94</v>
      </c>
      <c r="G6695" s="8" t="s">
        <v>405</v>
      </c>
      <c r="H6695" t="s">
        <v>95</v>
      </c>
      <c r="K6695">
        <v>9.6999999999999993</v>
      </c>
      <c r="L6695" s="7">
        <v>15226914126</v>
      </c>
      <c r="M6695" t="s">
        <v>458</v>
      </c>
    </row>
    <row r="6696" spans="1:13" x14ac:dyDescent="0.25">
      <c r="A6696" t="s">
        <v>678</v>
      </c>
      <c r="B6696" t="s">
        <v>331</v>
      </c>
      <c r="C6696" t="s">
        <v>215</v>
      </c>
      <c r="D6696" t="s">
        <v>217</v>
      </c>
      <c r="E6696" t="s">
        <v>269</v>
      </c>
      <c r="F6696" t="s">
        <v>94</v>
      </c>
      <c r="G6696" s="8" t="s">
        <v>405</v>
      </c>
      <c r="H6696" t="s">
        <v>95</v>
      </c>
      <c r="K6696">
        <v>10.199999999999999</v>
      </c>
      <c r="L6696" s="7">
        <v>67671087956</v>
      </c>
      <c r="M6696" t="s">
        <v>458</v>
      </c>
    </row>
    <row r="6697" spans="1:13" x14ac:dyDescent="0.25">
      <c r="A6697" t="s">
        <v>679</v>
      </c>
      <c r="B6697" t="s">
        <v>333</v>
      </c>
      <c r="C6697" t="s">
        <v>533</v>
      </c>
      <c r="D6697" t="s">
        <v>203</v>
      </c>
      <c r="E6697" t="s">
        <v>269</v>
      </c>
      <c r="F6697" t="s">
        <v>94</v>
      </c>
      <c r="G6697" s="8" t="s">
        <v>405</v>
      </c>
      <c r="H6697" t="s">
        <v>95</v>
      </c>
      <c r="K6697">
        <v>7.1</v>
      </c>
      <c r="L6697" s="7">
        <v>60695593000</v>
      </c>
      <c r="M6697" t="s">
        <v>458</v>
      </c>
    </row>
    <row r="6698" spans="1:13" x14ac:dyDescent="0.25">
      <c r="A6698" t="s">
        <v>680</v>
      </c>
      <c r="B6698" t="s">
        <v>471</v>
      </c>
      <c r="C6698" t="s">
        <v>219</v>
      </c>
      <c r="D6698" t="s">
        <v>203</v>
      </c>
      <c r="E6698" t="s">
        <v>269</v>
      </c>
      <c r="F6698" t="s">
        <v>94</v>
      </c>
      <c r="G6698" s="8" t="s">
        <v>405</v>
      </c>
      <c r="H6698" t="s">
        <v>95</v>
      </c>
      <c r="K6698">
        <v>7.4</v>
      </c>
      <c r="L6698" s="7">
        <v>278736778404</v>
      </c>
      <c r="M6698" t="s">
        <v>458</v>
      </c>
    </row>
    <row r="6699" spans="1:13" x14ac:dyDescent="0.25">
      <c r="A6699" t="s">
        <v>681</v>
      </c>
      <c r="B6699" t="s">
        <v>471</v>
      </c>
      <c r="C6699" t="s">
        <v>219</v>
      </c>
      <c r="D6699" t="s">
        <v>457</v>
      </c>
      <c r="E6699" t="s">
        <v>270</v>
      </c>
      <c r="F6699" t="s">
        <v>94</v>
      </c>
      <c r="G6699" s="8" t="s">
        <v>405</v>
      </c>
      <c r="H6699" t="s">
        <v>95</v>
      </c>
      <c r="K6699">
        <v>3.1</v>
      </c>
      <c r="L6699" s="7">
        <v>150706287</v>
      </c>
      <c r="M6699" t="s">
        <v>458</v>
      </c>
    </row>
    <row r="6700" spans="1:13" x14ac:dyDescent="0.25">
      <c r="A6700" t="s">
        <v>682</v>
      </c>
      <c r="B6700" t="s">
        <v>471</v>
      </c>
      <c r="C6700" t="s">
        <v>219</v>
      </c>
      <c r="D6700" t="s">
        <v>381</v>
      </c>
      <c r="E6700" t="s">
        <v>270</v>
      </c>
      <c r="F6700" t="s">
        <v>94</v>
      </c>
      <c r="G6700" s="8" t="s">
        <v>405</v>
      </c>
      <c r="H6700" t="s">
        <v>95</v>
      </c>
      <c r="K6700">
        <v>10.6</v>
      </c>
      <c r="L6700" s="7">
        <v>1331924172</v>
      </c>
      <c r="M6700" t="s">
        <v>458</v>
      </c>
    </row>
    <row r="6701" spans="1:13" x14ac:dyDescent="0.25">
      <c r="A6701" t="s">
        <v>683</v>
      </c>
      <c r="B6701" t="s">
        <v>472</v>
      </c>
      <c r="C6701" t="s">
        <v>220</v>
      </c>
      <c r="D6701" t="s">
        <v>221</v>
      </c>
      <c r="E6701" t="s">
        <v>270</v>
      </c>
      <c r="F6701" t="s">
        <v>94</v>
      </c>
      <c r="G6701" s="8" t="s">
        <v>405</v>
      </c>
      <c r="H6701" t="s">
        <v>95</v>
      </c>
      <c r="K6701">
        <v>8.1999999999999993</v>
      </c>
      <c r="L6701" s="7">
        <v>210379447000</v>
      </c>
      <c r="M6701" t="s">
        <v>458</v>
      </c>
    </row>
    <row r="6702" spans="1:13" x14ac:dyDescent="0.25">
      <c r="A6702" t="s">
        <v>684</v>
      </c>
      <c r="B6702" t="s">
        <v>472</v>
      </c>
      <c r="C6702" t="s">
        <v>220</v>
      </c>
      <c r="D6702" t="s">
        <v>222</v>
      </c>
      <c r="E6702" t="s">
        <v>270</v>
      </c>
      <c r="F6702" t="s">
        <v>94</v>
      </c>
      <c r="G6702" s="8" t="s">
        <v>405</v>
      </c>
      <c r="H6702" t="s">
        <v>95</v>
      </c>
      <c r="K6702">
        <v>7.2</v>
      </c>
      <c r="L6702" s="7">
        <v>35195197000</v>
      </c>
      <c r="M6702" t="s">
        <v>458</v>
      </c>
    </row>
    <row r="6703" spans="1:13" x14ac:dyDescent="0.25">
      <c r="A6703" t="s">
        <v>685</v>
      </c>
      <c r="B6703" t="s">
        <v>472</v>
      </c>
      <c r="C6703" t="s">
        <v>220</v>
      </c>
      <c r="D6703" t="s">
        <v>223</v>
      </c>
      <c r="E6703" t="s">
        <v>270</v>
      </c>
      <c r="F6703" t="s">
        <v>94</v>
      </c>
      <c r="G6703" s="8" t="s">
        <v>405</v>
      </c>
      <c r="H6703" t="s">
        <v>95</v>
      </c>
      <c r="K6703">
        <v>5.9</v>
      </c>
      <c r="L6703" s="7">
        <v>54187851000</v>
      </c>
      <c r="M6703" t="s">
        <v>458</v>
      </c>
    </row>
    <row r="6704" spans="1:13" x14ac:dyDescent="0.25">
      <c r="A6704" t="s">
        <v>686</v>
      </c>
      <c r="B6704" t="s">
        <v>472</v>
      </c>
      <c r="C6704" t="s">
        <v>220</v>
      </c>
      <c r="D6704" t="s">
        <v>224</v>
      </c>
      <c r="E6704" t="s">
        <v>270</v>
      </c>
      <c r="F6704" t="s">
        <v>94</v>
      </c>
      <c r="G6704" s="8" t="s">
        <v>405</v>
      </c>
      <c r="H6704" t="s">
        <v>95</v>
      </c>
      <c r="K6704">
        <v>8.5</v>
      </c>
      <c r="L6704" s="7">
        <v>3835522000</v>
      </c>
      <c r="M6704" t="s">
        <v>458</v>
      </c>
    </row>
    <row r="6705" spans="1:13" x14ac:dyDescent="0.25">
      <c r="A6705" t="s">
        <v>687</v>
      </c>
      <c r="B6705" t="s">
        <v>472</v>
      </c>
      <c r="C6705" t="s">
        <v>220</v>
      </c>
      <c r="D6705" t="s">
        <v>305</v>
      </c>
      <c r="E6705" t="s">
        <v>270</v>
      </c>
      <c r="F6705" t="s">
        <v>94</v>
      </c>
      <c r="G6705" s="8" t="s">
        <v>405</v>
      </c>
      <c r="H6705" t="s">
        <v>95</v>
      </c>
      <c r="K6705">
        <v>0</v>
      </c>
      <c r="L6705" s="7">
        <v>0</v>
      </c>
      <c r="M6705" t="s">
        <v>458</v>
      </c>
    </row>
    <row r="6706" spans="1:13" x14ac:dyDescent="0.25">
      <c r="A6706" t="s">
        <v>688</v>
      </c>
      <c r="B6706" t="s">
        <v>472</v>
      </c>
      <c r="C6706" t="s">
        <v>220</v>
      </c>
      <c r="D6706" t="s">
        <v>203</v>
      </c>
      <c r="E6706" t="s">
        <v>269</v>
      </c>
      <c r="F6706" t="s">
        <v>94</v>
      </c>
      <c r="G6706" s="8" t="s">
        <v>405</v>
      </c>
      <c r="H6706" t="s">
        <v>95</v>
      </c>
      <c r="K6706">
        <v>8</v>
      </c>
      <c r="L6706" s="7">
        <v>150910896000</v>
      </c>
      <c r="M6706" t="s">
        <v>458</v>
      </c>
    </row>
    <row r="6707" spans="1:13" x14ac:dyDescent="0.25">
      <c r="A6707" t="s">
        <v>689</v>
      </c>
      <c r="B6707" t="s">
        <v>473</v>
      </c>
      <c r="C6707" t="s">
        <v>225</v>
      </c>
      <c r="D6707" t="s">
        <v>366</v>
      </c>
      <c r="E6707" t="s">
        <v>270</v>
      </c>
      <c r="F6707" s="8" t="s">
        <v>94</v>
      </c>
      <c r="G6707" s="8" t="s">
        <v>405</v>
      </c>
      <c r="H6707" t="s">
        <v>95</v>
      </c>
      <c r="K6707">
        <v>6.06</v>
      </c>
      <c r="L6707" s="7">
        <v>3439632410</v>
      </c>
      <c r="M6707" t="s">
        <v>458</v>
      </c>
    </row>
    <row r="6708" spans="1:13" x14ac:dyDescent="0.25">
      <c r="A6708" t="s">
        <v>690</v>
      </c>
      <c r="B6708" t="s">
        <v>473</v>
      </c>
      <c r="C6708" t="s">
        <v>225</v>
      </c>
      <c r="D6708" t="s">
        <v>367</v>
      </c>
      <c r="E6708" t="s">
        <v>270</v>
      </c>
      <c r="F6708" s="8" t="s">
        <v>94</v>
      </c>
      <c r="G6708" s="8" t="s">
        <v>405</v>
      </c>
      <c r="H6708" t="s">
        <v>95</v>
      </c>
      <c r="K6708">
        <v>5.52</v>
      </c>
      <c r="L6708" s="7">
        <v>3601903742</v>
      </c>
      <c r="M6708" t="s">
        <v>458</v>
      </c>
    </row>
    <row r="6709" spans="1:13" x14ac:dyDescent="0.25">
      <c r="A6709" t="s">
        <v>692</v>
      </c>
      <c r="B6709" t="s">
        <v>473</v>
      </c>
      <c r="C6709" t="s">
        <v>225</v>
      </c>
      <c r="D6709" t="s">
        <v>203</v>
      </c>
      <c r="E6709" t="s">
        <v>269</v>
      </c>
      <c r="F6709" t="s">
        <v>94</v>
      </c>
      <c r="G6709" s="8" t="s">
        <v>405</v>
      </c>
      <c r="H6709" t="s">
        <v>95</v>
      </c>
      <c r="K6709">
        <v>6.78</v>
      </c>
      <c r="L6709" s="7">
        <v>983182712065</v>
      </c>
      <c r="M6709" t="s">
        <v>458</v>
      </c>
    </row>
    <row r="6710" spans="1:13" x14ac:dyDescent="0.25">
      <c r="A6710" t="s">
        <v>693</v>
      </c>
      <c r="B6710" t="s">
        <v>474</v>
      </c>
      <c r="C6710" t="s">
        <v>226</v>
      </c>
      <c r="D6710" t="s">
        <v>227</v>
      </c>
      <c r="E6710" t="s">
        <v>270</v>
      </c>
      <c r="F6710" t="s">
        <v>94</v>
      </c>
      <c r="G6710" s="8" t="s">
        <v>405</v>
      </c>
      <c r="H6710" t="s">
        <v>95</v>
      </c>
      <c r="K6710">
        <v>10.18</v>
      </c>
      <c r="L6710" s="7">
        <v>1565286544</v>
      </c>
      <c r="M6710" t="s">
        <v>458</v>
      </c>
    </row>
    <row r="6711" spans="1:13" x14ac:dyDescent="0.25">
      <c r="A6711" t="s">
        <v>694</v>
      </c>
      <c r="B6711" t="s">
        <v>474</v>
      </c>
      <c r="C6711" t="s">
        <v>226</v>
      </c>
      <c r="D6711" t="s">
        <v>301</v>
      </c>
      <c r="E6711" t="s">
        <v>270</v>
      </c>
      <c r="F6711" t="s">
        <v>94</v>
      </c>
      <c r="G6711" s="8" t="s">
        <v>405</v>
      </c>
      <c r="H6711" t="s">
        <v>95</v>
      </c>
      <c r="K6711">
        <v>5.94</v>
      </c>
      <c r="L6711" s="7">
        <v>4154359457</v>
      </c>
      <c r="M6711" t="s">
        <v>458</v>
      </c>
    </row>
    <row r="6712" spans="1:13" x14ac:dyDescent="0.25">
      <c r="A6712" t="s">
        <v>695</v>
      </c>
      <c r="B6712" t="s">
        <v>474</v>
      </c>
      <c r="C6712" t="s">
        <v>226</v>
      </c>
      <c r="D6712" t="s">
        <v>229</v>
      </c>
      <c r="E6712" t="s">
        <v>270</v>
      </c>
      <c r="F6712" t="s">
        <v>94</v>
      </c>
      <c r="G6712" s="8" t="s">
        <v>405</v>
      </c>
      <c r="H6712" t="s">
        <v>95</v>
      </c>
      <c r="K6712">
        <v>7.6</v>
      </c>
      <c r="L6712" s="7">
        <v>4178737190</v>
      </c>
      <c r="M6712" t="s">
        <v>458</v>
      </c>
    </row>
    <row r="6713" spans="1:13" x14ac:dyDescent="0.25">
      <c r="A6713" t="s">
        <v>696</v>
      </c>
      <c r="B6713" t="s">
        <v>474</v>
      </c>
      <c r="C6713" t="s">
        <v>226</v>
      </c>
      <c r="D6713" t="s">
        <v>230</v>
      </c>
      <c r="E6713" t="s">
        <v>270</v>
      </c>
      <c r="F6713" t="s">
        <v>94</v>
      </c>
      <c r="G6713" s="8" t="s">
        <v>405</v>
      </c>
      <c r="H6713" t="s">
        <v>95</v>
      </c>
      <c r="K6713">
        <v>8.8000000000000007</v>
      </c>
      <c r="L6713" s="7">
        <v>46078829939</v>
      </c>
      <c r="M6713" t="s">
        <v>458</v>
      </c>
    </row>
    <row r="6714" spans="1:13" x14ac:dyDescent="0.25">
      <c r="A6714" t="s">
        <v>697</v>
      </c>
      <c r="B6714" t="s">
        <v>474</v>
      </c>
      <c r="C6714" t="s">
        <v>226</v>
      </c>
      <c r="D6714" t="s">
        <v>231</v>
      </c>
      <c r="E6714" t="s">
        <v>270</v>
      </c>
      <c r="F6714" t="s">
        <v>94</v>
      </c>
      <c r="G6714" s="8" t="s">
        <v>405</v>
      </c>
      <c r="H6714" t="s">
        <v>95</v>
      </c>
      <c r="K6714">
        <v>5.53</v>
      </c>
      <c r="L6714" s="7">
        <v>733170416</v>
      </c>
      <c r="M6714" t="s">
        <v>458</v>
      </c>
    </row>
    <row r="6715" spans="1:13" x14ac:dyDescent="0.25">
      <c r="A6715" t="s">
        <v>698</v>
      </c>
      <c r="B6715" t="s">
        <v>474</v>
      </c>
      <c r="C6715" t="s">
        <v>226</v>
      </c>
      <c r="D6715" t="s">
        <v>232</v>
      </c>
      <c r="E6715" t="s">
        <v>270</v>
      </c>
      <c r="F6715" s="8" t="s">
        <v>94</v>
      </c>
      <c r="G6715" s="8" t="s">
        <v>405</v>
      </c>
      <c r="H6715" t="s">
        <v>95</v>
      </c>
      <c r="K6715">
        <v>5.18</v>
      </c>
      <c r="L6715" s="7">
        <v>4596812359</v>
      </c>
      <c r="M6715" t="s">
        <v>458</v>
      </c>
    </row>
    <row r="6716" spans="1:13" x14ac:dyDescent="0.25">
      <c r="A6716" t="s">
        <v>699</v>
      </c>
      <c r="B6716" t="s">
        <v>474</v>
      </c>
      <c r="C6716" t="s">
        <v>226</v>
      </c>
      <c r="D6716" t="s">
        <v>233</v>
      </c>
      <c r="E6716" t="s">
        <v>270</v>
      </c>
      <c r="F6716" s="8" t="s">
        <v>94</v>
      </c>
      <c r="G6716" s="8" t="s">
        <v>405</v>
      </c>
      <c r="H6716" t="s">
        <v>95</v>
      </c>
      <c r="K6716">
        <v>5.49</v>
      </c>
      <c r="L6716" s="7">
        <v>6739103718</v>
      </c>
      <c r="M6716" t="s">
        <v>458</v>
      </c>
    </row>
    <row r="6717" spans="1:13" x14ac:dyDescent="0.25">
      <c r="A6717" t="s">
        <v>700</v>
      </c>
      <c r="B6717" t="s">
        <v>474</v>
      </c>
      <c r="C6717" t="s">
        <v>226</v>
      </c>
      <c r="D6717" t="s">
        <v>234</v>
      </c>
      <c r="E6717" t="s">
        <v>270</v>
      </c>
      <c r="F6717" t="s">
        <v>94</v>
      </c>
      <c r="G6717" s="8" t="s">
        <v>405</v>
      </c>
      <c r="H6717" t="s">
        <v>95</v>
      </c>
      <c r="K6717">
        <v>5.69</v>
      </c>
      <c r="L6717" s="7">
        <v>8239367205</v>
      </c>
      <c r="M6717" t="s">
        <v>458</v>
      </c>
    </row>
    <row r="6718" spans="1:13" x14ac:dyDescent="0.25">
      <c r="A6718" t="s">
        <v>701</v>
      </c>
      <c r="B6718" t="s">
        <v>474</v>
      </c>
      <c r="C6718" t="s">
        <v>226</v>
      </c>
      <c r="D6718" t="s">
        <v>235</v>
      </c>
      <c r="E6718" t="s">
        <v>270</v>
      </c>
      <c r="F6718" t="s">
        <v>94</v>
      </c>
      <c r="G6718" s="8" t="s">
        <v>405</v>
      </c>
      <c r="H6718" t="s">
        <v>95</v>
      </c>
      <c r="K6718">
        <v>5.45</v>
      </c>
      <c r="L6718" s="7">
        <v>7955312120</v>
      </c>
      <c r="M6718" t="s">
        <v>458</v>
      </c>
    </row>
    <row r="6719" spans="1:13" x14ac:dyDescent="0.25">
      <c r="A6719" t="s">
        <v>702</v>
      </c>
      <c r="B6719" t="s">
        <v>474</v>
      </c>
      <c r="C6719" t="s">
        <v>226</v>
      </c>
      <c r="D6719" t="s">
        <v>570</v>
      </c>
      <c r="E6719" t="s">
        <v>270</v>
      </c>
      <c r="F6719" t="s">
        <v>94</v>
      </c>
      <c r="G6719" s="8" t="s">
        <v>405</v>
      </c>
      <c r="H6719" t="s">
        <v>95</v>
      </c>
      <c r="K6719">
        <v>7.47</v>
      </c>
      <c r="L6719" s="7">
        <v>186808058</v>
      </c>
      <c r="M6719" t="s">
        <v>458</v>
      </c>
    </row>
    <row r="6720" spans="1:13" x14ac:dyDescent="0.25">
      <c r="A6720" t="s">
        <v>703</v>
      </c>
      <c r="B6720" t="s">
        <v>475</v>
      </c>
      <c r="C6720" t="s">
        <v>236</v>
      </c>
      <c r="D6720" t="s">
        <v>628</v>
      </c>
      <c r="E6720" t="s">
        <v>270</v>
      </c>
      <c r="F6720" t="s">
        <v>94</v>
      </c>
      <c r="G6720" s="8" t="s">
        <v>405</v>
      </c>
      <c r="H6720" t="s">
        <v>95</v>
      </c>
      <c r="K6720">
        <v>7.56</v>
      </c>
      <c r="L6720" s="7">
        <v>33391986272</v>
      </c>
      <c r="M6720" t="s">
        <v>458</v>
      </c>
    </row>
    <row r="6721" spans="1:13" x14ac:dyDescent="0.25">
      <c r="A6721" t="s">
        <v>704</v>
      </c>
      <c r="B6721" t="s">
        <v>475</v>
      </c>
      <c r="C6721" t="s">
        <v>236</v>
      </c>
      <c r="D6721" t="s">
        <v>629</v>
      </c>
      <c r="E6721" t="s">
        <v>270</v>
      </c>
      <c r="F6721" t="s">
        <v>94</v>
      </c>
      <c r="G6721" s="8" t="s">
        <v>405</v>
      </c>
      <c r="H6721" t="s">
        <v>95</v>
      </c>
      <c r="K6721">
        <v>6.94</v>
      </c>
      <c r="L6721" s="7">
        <v>28433897982</v>
      </c>
      <c r="M6721" t="s">
        <v>458</v>
      </c>
    </row>
    <row r="6722" spans="1:13" x14ac:dyDescent="0.25">
      <c r="A6722" t="s">
        <v>705</v>
      </c>
      <c r="B6722" t="s">
        <v>475</v>
      </c>
      <c r="C6722" t="s">
        <v>236</v>
      </c>
      <c r="D6722" t="s">
        <v>630</v>
      </c>
      <c r="E6722" t="s">
        <v>270</v>
      </c>
      <c r="F6722" t="s">
        <v>94</v>
      </c>
      <c r="G6722" s="8" t="s">
        <v>405</v>
      </c>
      <c r="H6722" t="s">
        <v>95</v>
      </c>
      <c r="K6722">
        <v>7.88</v>
      </c>
      <c r="L6722" s="7">
        <v>41655996484</v>
      </c>
      <c r="M6722" t="s">
        <v>458</v>
      </c>
    </row>
    <row r="6723" spans="1:13" x14ac:dyDescent="0.25">
      <c r="A6723" t="s">
        <v>706</v>
      </c>
      <c r="B6723" t="s">
        <v>475</v>
      </c>
      <c r="C6723" t="s">
        <v>236</v>
      </c>
      <c r="D6723" t="s">
        <v>631</v>
      </c>
      <c r="E6723" t="s">
        <v>270</v>
      </c>
      <c r="F6723" t="s">
        <v>94</v>
      </c>
      <c r="G6723" s="8" t="s">
        <v>405</v>
      </c>
      <c r="H6723" t="s">
        <v>95</v>
      </c>
      <c r="K6723">
        <v>5.35</v>
      </c>
      <c r="L6723" s="7">
        <v>17683096128</v>
      </c>
      <c r="M6723" t="s">
        <v>458</v>
      </c>
    </row>
    <row r="6724" spans="1:13" x14ac:dyDescent="0.25">
      <c r="A6724" t="s">
        <v>707</v>
      </c>
      <c r="B6724" t="s">
        <v>475</v>
      </c>
      <c r="C6724" t="s">
        <v>236</v>
      </c>
      <c r="D6724" t="s">
        <v>632</v>
      </c>
      <c r="E6724" t="s">
        <v>269</v>
      </c>
      <c r="F6724" t="s">
        <v>94</v>
      </c>
      <c r="G6724" s="8" t="s">
        <v>405</v>
      </c>
      <c r="H6724" t="s">
        <v>95</v>
      </c>
      <c r="K6724">
        <v>7.36</v>
      </c>
      <c r="L6724" s="7">
        <v>38791266538</v>
      </c>
      <c r="M6724" t="s">
        <v>458</v>
      </c>
    </row>
    <row r="6725" spans="1:13" x14ac:dyDescent="0.25">
      <c r="A6725" t="s">
        <v>708</v>
      </c>
      <c r="B6725" t="s">
        <v>476</v>
      </c>
      <c r="C6725" t="s">
        <v>237</v>
      </c>
      <c r="D6725" t="s">
        <v>242</v>
      </c>
      <c r="E6725" t="s">
        <v>270</v>
      </c>
      <c r="F6725" t="s">
        <v>94</v>
      </c>
      <c r="G6725" s="8" t="s">
        <v>405</v>
      </c>
      <c r="H6725" t="s">
        <v>95</v>
      </c>
      <c r="K6725">
        <v>3.6</v>
      </c>
      <c r="L6725" s="7">
        <v>77422761</v>
      </c>
      <c r="M6725" t="s">
        <v>458</v>
      </c>
    </row>
    <row r="6726" spans="1:13" x14ac:dyDescent="0.25">
      <c r="A6726" t="s">
        <v>709</v>
      </c>
      <c r="B6726" t="s">
        <v>476</v>
      </c>
      <c r="C6726" t="s">
        <v>237</v>
      </c>
      <c r="D6726" t="s">
        <v>228</v>
      </c>
      <c r="E6726" t="s">
        <v>270</v>
      </c>
      <c r="F6726" t="s">
        <v>94</v>
      </c>
      <c r="G6726" s="8" t="s">
        <v>405</v>
      </c>
      <c r="H6726" t="s">
        <v>95</v>
      </c>
      <c r="K6726">
        <v>7.8</v>
      </c>
      <c r="L6726" s="7">
        <v>2672173342</v>
      </c>
      <c r="M6726" t="s">
        <v>458</v>
      </c>
    </row>
    <row r="6727" spans="1:13" x14ac:dyDescent="0.25">
      <c r="A6727" t="s">
        <v>710</v>
      </c>
      <c r="B6727" t="s">
        <v>476</v>
      </c>
      <c r="C6727" t="s">
        <v>237</v>
      </c>
      <c r="D6727" t="s">
        <v>464</v>
      </c>
      <c r="E6727" t="s">
        <v>270</v>
      </c>
      <c r="F6727" t="s">
        <v>94</v>
      </c>
      <c r="G6727" s="8" t="s">
        <v>405</v>
      </c>
      <c r="H6727" t="s">
        <v>95</v>
      </c>
      <c r="K6727">
        <v>7</v>
      </c>
      <c r="L6727" s="7">
        <v>1120256617</v>
      </c>
      <c r="M6727" t="s">
        <v>458</v>
      </c>
    </row>
    <row r="6728" spans="1:13" x14ac:dyDescent="0.25">
      <c r="A6728" t="s">
        <v>711</v>
      </c>
      <c r="B6728" t="s">
        <v>476</v>
      </c>
      <c r="C6728" t="s">
        <v>237</v>
      </c>
      <c r="D6728" t="s">
        <v>238</v>
      </c>
      <c r="E6728" t="s">
        <v>270</v>
      </c>
      <c r="F6728" t="s">
        <v>94</v>
      </c>
      <c r="G6728" s="8" t="s">
        <v>405</v>
      </c>
      <c r="H6728" t="s">
        <v>95</v>
      </c>
      <c r="K6728">
        <v>7.7</v>
      </c>
      <c r="L6728" s="7">
        <v>858542993</v>
      </c>
      <c r="M6728" t="s">
        <v>458</v>
      </c>
    </row>
    <row r="6729" spans="1:13" x14ac:dyDescent="0.25">
      <c r="A6729" t="s">
        <v>712</v>
      </c>
      <c r="B6729" t="s">
        <v>476</v>
      </c>
      <c r="C6729" t="s">
        <v>237</v>
      </c>
      <c r="D6729" t="s">
        <v>239</v>
      </c>
      <c r="E6729" t="s">
        <v>270</v>
      </c>
      <c r="F6729" t="s">
        <v>94</v>
      </c>
      <c r="G6729" s="8" t="s">
        <v>405</v>
      </c>
      <c r="H6729" t="s">
        <v>95</v>
      </c>
      <c r="K6729">
        <v>7.1</v>
      </c>
      <c r="L6729" s="7">
        <v>857579764</v>
      </c>
      <c r="M6729" t="s">
        <v>458</v>
      </c>
    </row>
    <row r="6730" spans="1:13" x14ac:dyDescent="0.25">
      <c r="A6730" t="s">
        <v>713</v>
      </c>
      <c r="B6730" t="s">
        <v>476</v>
      </c>
      <c r="C6730" t="s">
        <v>237</v>
      </c>
      <c r="D6730" t="s">
        <v>240</v>
      </c>
      <c r="E6730" t="s">
        <v>270</v>
      </c>
      <c r="F6730" t="s">
        <v>94</v>
      </c>
      <c r="G6730" s="8" t="s">
        <v>405</v>
      </c>
      <c r="H6730" t="s">
        <v>95</v>
      </c>
      <c r="K6730">
        <v>4.7</v>
      </c>
      <c r="L6730" s="7">
        <v>93471759</v>
      </c>
      <c r="M6730" t="s">
        <v>458</v>
      </c>
    </row>
    <row r="6731" spans="1:13" x14ac:dyDescent="0.25">
      <c r="A6731" t="s">
        <v>714</v>
      </c>
      <c r="B6731" t="s">
        <v>476</v>
      </c>
      <c r="C6731" t="s">
        <v>237</v>
      </c>
      <c r="D6731" t="s">
        <v>241</v>
      </c>
      <c r="E6731" t="s">
        <v>270</v>
      </c>
      <c r="F6731" t="s">
        <v>94</v>
      </c>
      <c r="G6731" s="8" t="s">
        <v>405</v>
      </c>
      <c r="H6731" t="s">
        <v>95</v>
      </c>
      <c r="K6731">
        <v>4.4000000000000004</v>
      </c>
      <c r="L6731" s="7">
        <v>53446428</v>
      </c>
      <c r="M6731" t="s">
        <v>458</v>
      </c>
    </row>
    <row r="6732" spans="1:13" x14ac:dyDescent="0.25">
      <c r="A6732" t="s">
        <v>715</v>
      </c>
      <c r="B6732" t="s">
        <v>477</v>
      </c>
      <c r="C6732" t="s">
        <v>243</v>
      </c>
      <c r="D6732" t="s">
        <v>378</v>
      </c>
      <c r="E6732" t="s">
        <v>270</v>
      </c>
      <c r="F6732" t="s">
        <v>94</v>
      </c>
      <c r="G6732" s="8" t="s">
        <v>405</v>
      </c>
      <c r="H6732" t="s">
        <v>95</v>
      </c>
      <c r="K6732">
        <v>0.12</v>
      </c>
      <c r="L6732" s="7">
        <v>3795039921</v>
      </c>
      <c r="M6732" t="s">
        <v>458</v>
      </c>
    </row>
    <row r="6733" spans="1:13" x14ac:dyDescent="0.25">
      <c r="A6733" t="s">
        <v>716</v>
      </c>
      <c r="B6733" t="s">
        <v>477</v>
      </c>
      <c r="C6733" t="s">
        <v>243</v>
      </c>
      <c r="D6733" t="s">
        <v>360</v>
      </c>
      <c r="E6733" t="s">
        <v>270</v>
      </c>
      <c r="F6733" t="s">
        <v>94</v>
      </c>
      <c r="G6733" s="8" t="s">
        <v>405</v>
      </c>
      <c r="H6733" t="s">
        <v>95</v>
      </c>
      <c r="K6733">
        <v>7.0000000000000007E-2</v>
      </c>
      <c r="L6733" s="7">
        <v>4697527012</v>
      </c>
      <c r="M6733" t="s">
        <v>458</v>
      </c>
    </row>
    <row r="6734" spans="1:13" x14ac:dyDescent="0.25">
      <c r="A6734" t="s">
        <v>717</v>
      </c>
      <c r="B6734" t="s">
        <v>477</v>
      </c>
      <c r="C6734" t="s">
        <v>243</v>
      </c>
      <c r="D6734" t="s">
        <v>581</v>
      </c>
      <c r="E6734" t="s">
        <v>270</v>
      </c>
      <c r="F6734" t="s">
        <v>94</v>
      </c>
      <c r="G6734" s="8" t="s">
        <v>405</v>
      </c>
      <c r="H6734" t="s">
        <v>95</v>
      </c>
      <c r="K6734">
        <v>0.08</v>
      </c>
      <c r="L6734" s="7">
        <v>89940181951</v>
      </c>
      <c r="M6734" t="s">
        <v>458</v>
      </c>
    </row>
    <row r="6735" spans="1:13" x14ac:dyDescent="0.25">
      <c r="A6735" t="s">
        <v>718</v>
      </c>
      <c r="B6735" t="s">
        <v>246</v>
      </c>
      <c r="C6735" t="s">
        <v>246</v>
      </c>
      <c r="D6735" t="s">
        <v>203</v>
      </c>
      <c r="E6735" t="s">
        <v>269</v>
      </c>
      <c r="F6735" t="s">
        <v>94</v>
      </c>
      <c r="G6735" s="8" t="s">
        <v>405</v>
      </c>
      <c r="H6735" t="s">
        <v>95</v>
      </c>
      <c r="K6735">
        <v>7.8</v>
      </c>
      <c r="L6735" s="7">
        <v>42773601120</v>
      </c>
      <c r="M6735" t="s">
        <v>458</v>
      </c>
    </row>
    <row r="6736" spans="1:13" x14ac:dyDescent="0.25">
      <c r="A6736" t="s">
        <v>719</v>
      </c>
      <c r="B6736" t="s">
        <v>478</v>
      </c>
      <c r="C6736" t="s">
        <v>244</v>
      </c>
      <c r="D6736" t="s">
        <v>245</v>
      </c>
      <c r="E6736" t="s">
        <v>269</v>
      </c>
      <c r="F6736" s="8" t="s">
        <v>94</v>
      </c>
      <c r="G6736" s="8" t="s">
        <v>405</v>
      </c>
      <c r="H6736" t="s">
        <v>95</v>
      </c>
      <c r="K6736">
        <v>9.6</v>
      </c>
      <c r="L6736" s="7">
        <v>69558139000</v>
      </c>
      <c r="M6736" t="s">
        <v>458</v>
      </c>
    </row>
    <row r="6737" spans="1:13" x14ac:dyDescent="0.25">
      <c r="A6737" t="s">
        <v>720</v>
      </c>
      <c r="B6737" t="s">
        <v>478</v>
      </c>
      <c r="C6737" t="s">
        <v>244</v>
      </c>
      <c r="D6737" t="s">
        <v>460</v>
      </c>
      <c r="E6737" t="s">
        <v>269</v>
      </c>
      <c r="F6737" s="8" t="s">
        <v>94</v>
      </c>
      <c r="G6737" s="8" t="s">
        <v>405</v>
      </c>
      <c r="H6737" t="s">
        <v>95</v>
      </c>
      <c r="K6737">
        <v>9.8000000000000007</v>
      </c>
      <c r="L6737" s="7">
        <v>40918920000</v>
      </c>
      <c r="M6737" t="s">
        <v>458</v>
      </c>
    </row>
    <row r="6738" spans="1:13" x14ac:dyDescent="0.25">
      <c r="A6738" t="s">
        <v>721</v>
      </c>
      <c r="B6738" t="s">
        <v>479</v>
      </c>
      <c r="C6738" t="s">
        <v>247</v>
      </c>
      <c r="D6738" t="s">
        <v>203</v>
      </c>
      <c r="E6738" t="s">
        <v>269</v>
      </c>
      <c r="F6738" s="8" t="s">
        <v>94</v>
      </c>
      <c r="G6738" s="8" t="s">
        <v>405</v>
      </c>
      <c r="H6738" t="s">
        <v>95</v>
      </c>
      <c r="K6738">
        <v>6.85</v>
      </c>
      <c r="L6738" s="7">
        <v>20401799000</v>
      </c>
      <c r="M6738" t="s">
        <v>458</v>
      </c>
    </row>
    <row r="6739" spans="1:13" x14ac:dyDescent="0.25">
      <c r="A6739" t="s">
        <v>722</v>
      </c>
      <c r="B6739" t="s">
        <v>480</v>
      </c>
      <c r="C6739" t="s">
        <v>268</v>
      </c>
      <c r="D6739" t="s">
        <v>203</v>
      </c>
      <c r="E6739" t="s">
        <v>269</v>
      </c>
      <c r="F6739" s="8" t="s">
        <v>94</v>
      </c>
      <c r="G6739" s="8" t="s">
        <v>405</v>
      </c>
      <c r="H6739" t="s">
        <v>95</v>
      </c>
      <c r="K6739">
        <v>7.7</v>
      </c>
      <c r="L6739" s="7">
        <v>14029578005</v>
      </c>
      <c r="M6739" t="s">
        <v>458</v>
      </c>
    </row>
    <row r="6740" spans="1:13" x14ac:dyDescent="0.25">
      <c r="A6740" t="s">
        <v>723</v>
      </c>
      <c r="B6740" t="s">
        <v>481</v>
      </c>
      <c r="C6740" t="s">
        <v>248</v>
      </c>
      <c r="D6740" t="s">
        <v>203</v>
      </c>
      <c r="E6740" t="s">
        <v>269</v>
      </c>
      <c r="F6740" t="s">
        <v>94</v>
      </c>
      <c r="G6740" s="8" t="s">
        <v>405</v>
      </c>
      <c r="H6740" t="s">
        <v>95</v>
      </c>
      <c r="K6740">
        <v>6.8</v>
      </c>
      <c r="L6740" s="7">
        <v>24360197000</v>
      </c>
      <c r="M6740" t="s">
        <v>458</v>
      </c>
    </row>
    <row r="6741" spans="1:13" x14ac:dyDescent="0.25">
      <c r="A6741" t="s">
        <v>724</v>
      </c>
      <c r="B6741" t="s">
        <v>482</v>
      </c>
      <c r="C6741" t="s">
        <v>249</v>
      </c>
      <c r="D6741" t="s">
        <v>203</v>
      </c>
      <c r="E6741" t="s">
        <v>269</v>
      </c>
      <c r="F6741" t="s">
        <v>94</v>
      </c>
      <c r="G6741" s="8" t="s">
        <v>405</v>
      </c>
      <c r="H6741" t="s">
        <v>95</v>
      </c>
      <c r="K6741">
        <v>9.8000000000000007</v>
      </c>
      <c r="L6741" s="7">
        <v>91622025169</v>
      </c>
      <c r="M6741" t="s">
        <v>458</v>
      </c>
    </row>
    <row r="6742" spans="1:13" x14ac:dyDescent="0.25">
      <c r="A6742" t="s">
        <v>725</v>
      </c>
      <c r="B6742" t="s">
        <v>330</v>
      </c>
      <c r="C6742" t="s">
        <v>250</v>
      </c>
      <c r="D6742" t="s">
        <v>252</v>
      </c>
      <c r="E6742" t="s">
        <v>270</v>
      </c>
      <c r="F6742" t="s">
        <v>94</v>
      </c>
      <c r="G6742" s="8" t="s">
        <v>405</v>
      </c>
      <c r="H6742" t="s">
        <v>95</v>
      </c>
      <c r="K6742">
        <v>10.34</v>
      </c>
      <c r="L6742" s="7">
        <v>10772268571</v>
      </c>
      <c r="M6742" t="s">
        <v>458</v>
      </c>
    </row>
    <row r="6743" spans="1:13" x14ac:dyDescent="0.25">
      <c r="A6743" t="s">
        <v>726</v>
      </c>
      <c r="B6743" t="s">
        <v>330</v>
      </c>
      <c r="C6743" t="s">
        <v>250</v>
      </c>
      <c r="D6743" t="s">
        <v>253</v>
      </c>
      <c r="E6743" t="s">
        <v>270</v>
      </c>
      <c r="F6743" t="s">
        <v>94</v>
      </c>
      <c r="G6743" s="8" t="s">
        <v>405</v>
      </c>
      <c r="H6743" t="s">
        <v>95</v>
      </c>
      <c r="K6743">
        <v>7.88</v>
      </c>
      <c r="L6743" s="7">
        <v>3480752374</v>
      </c>
      <c r="M6743" t="s">
        <v>458</v>
      </c>
    </row>
    <row r="6744" spans="1:13" x14ac:dyDescent="0.25">
      <c r="A6744" t="s">
        <v>727</v>
      </c>
      <c r="B6744" t="s">
        <v>330</v>
      </c>
      <c r="C6744" t="s">
        <v>250</v>
      </c>
      <c r="D6744" t="s">
        <v>254</v>
      </c>
      <c r="E6744" t="s">
        <v>270</v>
      </c>
      <c r="F6744" t="s">
        <v>94</v>
      </c>
      <c r="G6744" s="8" t="s">
        <v>405</v>
      </c>
      <c r="H6744" t="s">
        <v>95</v>
      </c>
      <c r="K6744">
        <v>8.3699999999999992</v>
      </c>
      <c r="L6744" s="7">
        <v>13604302435</v>
      </c>
      <c r="M6744" t="s">
        <v>458</v>
      </c>
    </row>
    <row r="6745" spans="1:13" x14ac:dyDescent="0.25">
      <c r="A6745" t="s">
        <v>728</v>
      </c>
      <c r="B6745" t="s">
        <v>330</v>
      </c>
      <c r="C6745" t="s">
        <v>250</v>
      </c>
      <c r="D6745" t="s">
        <v>633</v>
      </c>
      <c r="E6745" t="s">
        <v>269</v>
      </c>
      <c r="F6745" t="s">
        <v>94</v>
      </c>
      <c r="G6745" s="8" t="s">
        <v>405</v>
      </c>
      <c r="H6745" t="s">
        <v>95</v>
      </c>
      <c r="K6745">
        <v>8.65</v>
      </c>
      <c r="L6745" s="7">
        <v>1140113184125</v>
      </c>
      <c r="M6745" t="s">
        <v>458</v>
      </c>
    </row>
    <row r="6746" spans="1:13" x14ac:dyDescent="0.25">
      <c r="A6746" t="s">
        <v>729</v>
      </c>
      <c r="B6746" t="s">
        <v>330</v>
      </c>
      <c r="C6746" t="s">
        <v>250</v>
      </c>
      <c r="D6746" t="s">
        <v>634</v>
      </c>
      <c r="E6746" t="s">
        <v>269</v>
      </c>
      <c r="F6746" t="s">
        <v>94</v>
      </c>
      <c r="G6746" s="8" t="s">
        <v>405</v>
      </c>
      <c r="H6746" t="s">
        <v>95</v>
      </c>
      <c r="K6746">
        <v>9.4600000000000009</v>
      </c>
      <c r="L6746" s="7">
        <v>237174933919</v>
      </c>
      <c r="M6746" t="s">
        <v>458</v>
      </c>
    </row>
    <row r="6747" spans="1:13" x14ac:dyDescent="0.25">
      <c r="A6747" t="s">
        <v>730</v>
      </c>
      <c r="B6747" t="s">
        <v>330</v>
      </c>
      <c r="C6747" t="s">
        <v>250</v>
      </c>
      <c r="D6747" t="s">
        <v>599</v>
      </c>
      <c r="E6747" t="s">
        <v>270</v>
      </c>
      <c r="F6747" t="s">
        <v>94</v>
      </c>
      <c r="G6747" s="8" t="s">
        <v>405</v>
      </c>
      <c r="H6747" t="s">
        <v>95</v>
      </c>
      <c r="K6747">
        <v>5.44</v>
      </c>
      <c r="L6747" s="7">
        <v>49186447</v>
      </c>
      <c r="M6747" t="s">
        <v>458</v>
      </c>
    </row>
    <row r="6748" spans="1:13" x14ac:dyDescent="0.25">
      <c r="A6748" t="s">
        <v>731</v>
      </c>
      <c r="B6748" t="s">
        <v>483</v>
      </c>
      <c r="C6748" t="s">
        <v>255</v>
      </c>
      <c r="D6748" t="s">
        <v>205</v>
      </c>
      <c r="E6748" t="s">
        <v>270</v>
      </c>
      <c r="F6748" t="s">
        <v>94</v>
      </c>
      <c r="G6748" s="8" t="s">
        <v>405</v>
      </c>
      <c r="H6748" t="s">
        <v>95</v>
      </c>
      <c r="K6748">
        <v>8.67</v>
      </c>
      <c r="L6748" s="7">
        <v>6917962126</v>
      </c>
      <c r="M6748" t="s">
        <v>458</v>
      </c>
    </row>
    <row r="6749" spans="1:13" x14ac:dyDescent="0.25">
      <c r="A6749" t="s">
        <v>732</v>
      </c>
      <c r="B6749" t="s">
        <v>483</v>
      </c>
      <c r="C6749" t="s">
        <v>255</v>
      </c>
      <c r="D6749" t="s">
        <v>203</v>
      </c>
      <c r="E6749" t="s">
        <v>269</v>
      </c>
      <c r="F6749" t="s">
        <v>94</v>
      </c>
      <c r="G6749" s="8" t="s">
        <v>405</v>
      </c>
      <c r="H6749" t="s">
        <v>95</v>
      </c>
      <c r="K6749">
        <v>8.6</v>
      </c>
      <c r="L6749" s="7">
        <v>2428869723</v>
      </c>
      <c r="M6749" t="s">
        <v>458</v>
      </c>
    </row>
    <row r="6750" spans="1:13" x14ac:dyDescent="0.25">
      <c r="A6750" t="s">
        <v>733</v>
      </c>
      <c r="B6750" t="s">
        <v>636</v>
      </c>
      <c r="C6750" t="s">
        <v>635</v>
      </c>
      <c r="D6750" t="s">
        <v>304</v>
      </c>
      <c r="E6750" t="s">
        <v>270</v>
      </c>
      <c r="F6750" t="s">
        <v>94</v>
      </c>
      <c r="G6750" s="8" t="s">
        <v>405</v>
      </c>
      <c r="H6750" t="s">
        <v>95</v>
      </c>
      <c r="K6750">
        <v>7.2</v>
      </c>
      <c r="L6750" s="7">
        <v>4565783313</v>
      </c>
      <c r="M6750" t="s">
        <v>458</v>
      </c>
    </row>
    <row r="6751" spans="1:13" x14ac:dyDescent="0.25">
      <c r="A6751" t="s">
        <v>734</v>
      </c>
      <c r="B6751" t="s">
        <v>636</v>
      </c>
      <c r="C6751" t="s">
        <v>635</v>
      </c>
      <c r="D6751" t="s">
        <v>303</v>
      </c>
      <c r="E6751" t="s">
        <v>270</v>
      </c>
      <c r="F6751" t="s">
        <v>94</v>
      </c>
      <c r="G6751" s="8" t="s">
        <v>405</v>
      </c>
      <c r="H6751" t="s">
        <v>95</v>
      </c>
      <c r="K6751">
        <v>5.9</v>
      </c>
      <c r="L6751" s="7">
        <v>3476303006</v>
      </c>
      <c r="M6751" t="s">
        <v>458</v>
      </c>
    </row>
    <row r="6752" spans="1:13" x14ac:dyDescent="0.25">
      <c r="A6752" t="s">
        <v>735</v>
      </c>
      <c r="B6752" t="s">
        <v>636</v>
      </c>
      <c r="C6752" t="s">
        <v>635</v>
      </c>
      <c r="D6752" t="s">
        <v>302</v>
      </c>
      <c r="E6752" t="s">
        <v>270</v>
      </c>
      <c r="F6752" t="s">
        <v>94</v>
      </c>
      <c r="G6752" s="8" t="s">
        <v>405</v>
      </c>
      <c r="H6752" t="s">
        <v>95</v>
      </c>
      <c r="K6752">
        <v>5.8</v>
      </c>
      <c r="L6752" s="7">
        <v>2100767205</v>
      </c>
      <c r="M6752" t="s">
        <v>458</v>
      </c>
    </row>
    <row r="6753" spans="1:13" x14ac:dyDescent="0.25">
      <c r="A6753" t="s">
        <v>736</v>
      </c>
      <c r="B6753" t="s">
        <v>636</v>
      </c>
      <c r="C6753" t="s">
        <v>635</v>
      </c>
      <c r="D6753" t="s">
        <v>205</v>
      </c>
      <c r="E6753" t="s">
        <v>270</v>
      </c>
      <c r="F6753" t="s">
        <v>94</v>
      </c>
      <c r="G6753" s="8" t="s">
        <v>405</v>
      </c>
      <c r="H6753" t="s">
        <v>95</v>
      </c>
      <c r="K6753">
        <v>8.4</v>
      </c>
      <c r="L6753" s="7">
        <v>20886055390</v>
      </c>
      <c r="M6753" t="s">
        <v>458</v>
      </c>
    </row>
    <row r="6754" spans="1:13" x14ac:dyDescent="0.25">
      <c r="A6754" t="s">
        <v>737</v>
      </c>
      <c r="B6754" t="s">
        <v>636</v>
      </c>
      <c r="C6754" t="s">
        <v>635</v>
      </c>
      <c r="D6754" t="s">
        <v>203</v>
      </c>
      <c r="E6754" t="s">
        <v>269</v>
      </c>
      <c r="F6754" t="s">
        <v>94</v>
      </c>
      <c r="G6754" s="8" t="s">
        <v>405</v>
      </c>
      <c r="H6754" t="s">
        <v>95</v>
      </c>
      <c r="K6754">
        <v>8.4</v>
      </c>
      <c r="L6754" s="7">
        <v>1256491994424</v>
      </c>
      <c r="M6754" t="s">
        <v>458</v>
      </c>
    </row>
    <row r="6755" spans="1:13" x14ac:dyDescent="0.25">
      <c r="A6755" t="s">
        <v>738</v>
      </c>
      <c r="B6755" t="s">
        <v>484</v>
      </c>
      <c r="C6755" t="s">
        <v>256</v>
      </c>
      <c r="D6755" t="s">
        <v>208</v>
      </c>
      <c r="E6755" t="s">
        <v>270</v>
      </c>
      <c r="F6755" t="s">
        <v>94</v>
      </c>
      <c r="G6755" s="8" t="s">
        <v>405</v>
      </c>
      <c r="H6755" t="s">
        <v>95</v>
      </c>
      <c r="K6755">
        <v>0</v>
      </c>
      <c r="L6755" s="7">
        <v>429346911</v>
      </c>
      <c r="M6755" t="s">
        <v>458</v>
      </c>
    </row>
    <row r="6756" spans="1:13" x14ac:dyDescent="0.25">
      <c r="A6756" t="s">
        <v>739</v>
      </c>
      <c r="B6756" t="s">
        <v>484</v>
      </c>
      <c r="C6756" t="s">
        <v>256</v>
      </c>
      <c r="D6756" t="s">
        <v>209</v>
      </c>
      <c r="E6756" t="s">
        <v>270</v>
      </c>
      <c r="F6756" t="s">
        <v>94</v>
      </c>
      <c r="G6756" s="8" t="s">
        <v>405</v>
      </c>
      <c r="H6756" t="s">
        <v>95</v>
      </c>
      <c r="K6756">
        <v>0</v>
      </c>
      <c r="L6756" s="7">
        <v>630379359</v>
      </c>
      <c r="M6756" t="s">
        <v>458</v>
      </c>
    </row>
    <row r="6757" spans="1:13" x14ac:dyDescent="0.25">
      <c r="A6757" t="s">
        <v>740</v>
      </c>
      <c r="B6757" t="s">
        <v>484</v>
      </c>
      <c r="C6757" t="s">
        <v>256</v>
      </c>
      <c r="D6757" t="s">
        <v>203</v>
      </c>
      <c r="E6757" t="s">
        <v>269</v>
      </c>
      <c r="F6757" t="s">
        <v>94</v>
      </c>
      <c r="G6757" s="8" t="s">
        <v>405</v>
      </c>
      <c r="H6757" t="s">
        <v>95</v>
      </c>
      <c r="K6757">
        <v>7.95</v>
      </c>
      <c r="L6757" s="7">
        <v>88224453830</v>
      </c>
      <c r="M6757" t="s">
        <v>458</v>
      </c>
    </row>
    <row r="6758" spans="1:13" x14ac:dyDescent="0.25">
      <c r="A6758" t="s">
        <v>741</v>
      </c>
      <c r="B6758" t="s">
        <v>485</v>
      </c>
      <c r="C6758" t="s">
        <v>257</v>
      </c>
      <c r="D6758" t="s">
        <v>258</v>
      </c>
      <c r="E6758" t="s">
        <v>270</v>
      </c>
      <c r="F6758" t="s">
        <v>94</v>
      </c>
      <c r="G6758" s="8" t="s">
        <v>405</v>
      </c>
      <c r="H6758" t="s">
        <v>95</v>
      </c>
      <c r="K6758">
        <v>0</v>
      </c>
      <c r="L6758" s="7">
        <v>2398957441</v>
      </c>
      <c r="M6758" t="s">
        <v>458</v>
      </c>
    </row>
    <row r="6759" spans="1:13" x14ac:dyDescent="0.25">
      <c r="A6759" t="s">
        <v>742</v>
      </c>
      <c r="B6759" t="s">
        <v>485</v>
      </c>
      <c r="C6759" t="s">
        <v>257</v>
      </c>
      <c r="D6759" t="s">
        <v>259</v>
      </c>
      <c r="E6759" t="s">
        <v>270</v>
      </c>
      <c r="F6759" t="s">
        <v>94</v>
      </c>
      <c r="G6759" s="8" t="s">
        <v>405</v>
      </c>
      <c r="H6759" t="s">
        <v>95</v>
      </c>
      <c r="K6759">
        <v>0</v>
      </c>
      <c r="L6759" s="7">
        <v>87556207</v>
      </c>
      <c r="M6759" t="s">
        <v>458</v>
      </c>
    </row>
    <row r="6760" spans="1:13" x14ac:dyDescent="0.25">
      <c r="A6760" t="s">
        <v>743</v>
      </c>
      <c r="B6760" t="s">
        <v>485</v>
      </c>
      <c r="C6760" t="s">
        <v>257</v>
      </c>
      <c r="D6760" t="s">
        <v>260</v>
      </c>
      <c r="E6760" t="s">
        <v>270</v>
      </c>
      <c r="F6760" t="s">
        <v>94</v>
      </c>
      <c r="G6760" s="8" t="s">
        <v>405</v>
      </c>
      <c r="H6760" t="s">
        <v>95</v>
      </c>
      <c r="K6760">
        <v>0</v>
      </c>
      <c r="L6760" s="7">
        <v>145097351</v>
      </c>
      <c r="M6760" t="s">
        <v>458</v>
      </c>
    </row>
    <row r="6761" spans="1:13" x14ac:dyDescent="0.25">
      <c r="A6761" t="s">
        <v>744</v>
      </c>
      <c r="B6761" t="s">
        <v>485</v>
      </c>
      <c r="C6761" t="s">
        <v>257</v>
      </c>
      <c r="D6761" t="s">
        <v>261</v>
      </c>
      <c r="E6761" t="s">
        <v>270</v>
      </c>
      <c r="F6761" t="s">
        <v>94</v>
      </c>
      <c r="G6761" s="8" t="s">
        <v>405</v>
      </c>
      <c r="H6761" t="s">
        <v>95</v>
      </c>
      <c r="K6761">
        <v>0</v>
      </c>
      <c r="L6761" s="7">
        <v>88988160</v>
      </c>
      <c r="M6761" t="s">
        <v>458</v>
      </c>
    </row>
    <row r="6762" spans="1:13" x14ac:dyDescent="0.25">
      <c r="A6762" t="s">
        <v>748</v>
      </c>
      <c r="B6762" t="s">
        <v>486</v>
      </c>
      <c r="C6762" t="s">
        <v>262</v>
      </c>
      <c r="D6762" t="s">
        <v>203</v>
      </c>
      <c r="E6762" t="s">
        <v>269</v>
      </c>
      <c r="F6762" t="s">
        <v>94</v>
      </c>
      <c r="G6762" s="8" t="s">
        <v>405</v>
      </c>
      <c r="H6762" t="s">
        <v>95</v>
      </c>
      <c r="K6762">
        <v>7.3</v>
      </c>
      <c r="L6762" s="7">
        <v>134097058000</v>
      </c>
      <c r="M6762" t="s">
        <v>458</v>
      </c>
    </row>
    <row r="6763" spans="1:13" x14ac:dyDescent="0.25">
      <c r="A6763" t="s">
        <v>749</v>
      </c>
      <c r="B6763" t="s">
        <v>332</v>
      </c>
      <c r="C6763" t="s">
        <v>266</v>
      </c>
      <c r="D6763" t="s">
        <v>267</v>
      </c>
      <c r="E6763" t="s">
        <v>270</v>
      </c>
      <c r="F6763" t="s">
        <v>94</v>
      </c>
      <c r="G6763" s="8" t="s">
        <v>405</v>
      </c>
      <c r="H6763" t="s">
        <v>95</v>
      </c>
      <c r="K6763">
        <v>7.3</v>
      </c>
      <c r="L6763" s="7">
        <v>2421364394</v>
      </c>
      <c r="M6763" t="s">
        <v>458</v>
      </c>
    </row>
    <row r="6764" spans="1:13" x14ac:dyDescent="0.25">
      <c r="A6764" t="s">
        <v>750</v>
      </c>
      <c r="B6764" t="s">
        <v>332</v>
      </c>
      <c r="C6764" t="s">
        <v>266</v>
      </c>
      <c r="D6764" t="s">
        <v>590</v>
      </c>
      <c r="E6764" t="s">
        <v>270</v>
      </c>
      <c r="F6764" t="s">
        <v>94</v>
      </c>
      <c r="G6764" s="8" t="s">
        <v>405</v>
      </c>
      <c r="H6764" t="s">
        <v>95</v>
      </c>
      <c r="K6764">
        <v>9.6999999999999993</v>
      </c>
      <c r="L6764" s="7">
        <v>1946905414</v>
      </c>
      <c r="M6764" t="s">
        <v>458</v>
      </c>
    </row>
    <row r="6765" spans="1:13" x14ac:dyDescent="0.25">
      <c r="A6765" t="s">
        <v>751</v>
      </c>
      <c r="B6765" t="s">
        <v>332</v>
      </c>
      <c r="C6765" t="s">
        <v>266</v>
      </c>
      <c r="D6765" t="s">
        <v>582</v>
      </c>
      <c r="E6765" t="s">
        <v>270</v>
      </c>
      <c r="F6765" t="s">
        <v>94</v>
      </c>
      <c r="G6765" s="8" t="s">
        <v>405</v>
      </c>
      <c r="H6765" t="s">
        <v>95</v>
      </c>
      <c r="K6765">
        <v>8.3000000000000007</v>
      </c>
      <c r="L6765" s="7">
        <v>102527329</v>
      </c>
      <c r="M6765" t="s">
        <v>458</v>
      </c>
    </row>
    <row r="6766" spans="1:13" x14ac:dyDescent="0.25">
      <c r="A6766" t="s">
        <v>752</v>
      </c>
      <c r="B6766" t="s">
        <v>332</v>
      </c>
      <c r="C6766" t="s">
        <v>266</v>
      </c>
      <c r="D6766" t="s">
        <v>203</v>
      </c>
      <c r="E6766" t="s">
        <v>269</v>
      </c>
      <c r="F6766" t="s">
        <v>94</v>
      </c>
      <c r="G6766" s="8" t="s">
        <v>405</v>
      </c>
      <c r="H6766" t="s">
        <v>95</v>
      </c>
      <c r="K6766">
        <v>10.3</v>
      </c>
      <c r="L6766" s="7">
        <v>260926476812</v>
      </c>
      <c r="M6766" t="s">
        <v>458</v>
      </c>
    </row>
    <row r="6767" spans="1:13" x14ac:dyDescent="0.25">
      <c r="A6767" t="s">
        <v>753</v>
      </c>
      <c r="B6767" t="s">
        <v>487</v>
      </c>
      <c r="C6767" t="s">
        <v>207</v>
      </c>
      <c r="D6767" t="s">
        <v>208</v>
      </c>
      <c r="E6767" t="s">
        <v>270</v>
      </c>
      <c r="F6767" s="8" t="s">
        <v>94</v>
      </c>
      <c r="G6767" s="8" t="s">
        <v>405</v>
      </c>
      <c r="H6767" t="s">
        <v>95</v>
      </c>
      <c r="K6767">
        <v>7.72</v>
      </c>
      <c r="L6767" s="7">
        <v>2389556713</v>
      </c>
      <c r="M6767" t="s">
        <v>458</v>
      </c>
    </row>
    <row r="6768" spans="1:13" x14ac:dyDescent="0.25">
      <c r="A6768" t="s">
        <v>754</v>
      </c>
      <c r="B6768" t="s">
        <v>487</v>
      </c>
      <c r="C6768" t="s">
        <v>207</v>
      </c>
      <c r="D6768" t="s">
        <v>209</v>
      </c>
      <c r="E6768" t="s">
        <v>270</v>
      </c>
      <c r="F6768" s="8" t="s">
        <v>94</v>
      </c>
      <c r="G6768" s="8" t="s">
        <v>405</v>
      </c>
      <c r="H6768" t="s">
        <v>95</v>
      </c>
      <c r="K6768">
        <v>8.2200000000000006</v>
      </c>
      <c r="L6768" s="7">
        <v>5701620841</v>
      </c>
      <c r="M6768" t="s">
        <v>458</v>
      </c>
    </row>
    <row r="6769" spans="1:13" x14ac:dyDescent="0.25">
      <c r="A6769" t="s">
        <v>755</v>
      </c>
      <c r="B6769" t="s">
        <v>487</v>
      </c>
      <c r="C6769" t="s">
        <v>207</v>
      </c>
      <c r="D6769" t="s">
        <v>210</v>
      </c>
      <c r="E6769" t="s">
        <v>270</v>
      </c>
      <c r="F6769" s="8" t="s">
        <v>94</v>
      </c>
      <c r="G6769" s="8" t="s">
        <v>405</v>
      </c>
      <c r="H6769" t="s">
        <v>95</v>
      </c>
      <c r="K6769">
        <v>5.64</v>
      </c>
      <c r="L6769" s="7">
        <v>326696832</v>
      </c>
      <c r="M6769" t="s">
        <v>458</v>
      </c>
    </row>
    <row r="6770" spans="1:13" x14ac:dyDescent="0.25">
      <c r="A6770" t="s">
        <v>756</v>
      </c>
      <c r="B6770" t="s">
        <v>487</v>
      </c>
      <c r="C6770" t="s">
        <v>207</v>
      </c>
      <c r="D6770" t="s">
        <v>211</v>
      </c>
      <c r="E6770" t="s">
        <v>269</v>
      </c>
      <c r="F6770" t="s">
        <v>94</v>
      </c>
      <c r="G6770" s="8" t="s">
        <v>405</v>
      </c>
      <c r="H6770" t="s">
        <v>95</v>
      </c>
      <c r="K6770">
        <v>5.89</v>
      </c>
      <c r="L6770" s="7">
        <v>370042694916</v>
      </c>
      <c r="M6770" t="s">
        <v>458</v>
      </c>
    </row>
    <row r="6771" spans="1:13" x14ac:dyDescent="0.25">
      <c r="A6771" t="s">
        <v>757</v>
      </c>
      <c r="B6771" t="s">
        <v>487</v>
      </c>
      <c r="C6771" t="s">
        <v>207</v>
      </c>
      <c r="D6771" t="s">
        <v>385</v>
      </c>
      <c r="E6771" t="s">
        <v>270</v>
      </c>
      <c r="F6771" s="8" t="s">
        <v>94</v>
      </c>
      <c r="G6771" s="8" t="s">
        <v>405</v>
      </c>
      <c r="H6771" t="s">
        <v>95</v>
      </c>
      <c r="K6771">
        <v>6.99</v>
      </c>
      <c r="L6771" s="7">
        <v>777116048</v>
      </c>
      <c r="M6771" t="s">
        <v>458</v>
      </c>
    </row>
    <row r="6772" spans="1:13" x14ac:dyDescent="0.25">
      <c r="A6772" t="s">
        <v>659</v>
      </c>
      <c r="B6772" t="s">
        <v>468</v>
      </c>
      <c r="C6772" t="s">
        <v>0</v>
      </c>
      <c r="D6772" t="s">
        <v>200</v>
      </c>
      <c r="E6772" t="s">
        <v>270</v>
      </c>
      <c r="F6772" t="s">
        <v>96</v>
      </c>
      <c r="G6772" s="8" t="s">
        <v>414</v>
      </c>
      <c r="H6772" t="s">
        <v>97</v>
      </c>
      <c r="K6772">
        <v>23</v>
      </c>
      <c r="L6772" s="7">
        <v>50185283716</v>
      </c>
      <c r="M6772" t="s">
        <v>458</v>
      </c>
    </row>
    <row r="6773" spans="1:13" x14ac:dyDescent="0.25">
      <c r="A6773" t="s">
        <v>660</v>
      </c>
      <c r="B6773" t="s">
        <v>468</v>
      </c>
      <c r="C6773" t="s">
        <v>0</v>
      </c>
      <c r="D6773" t="s">
        <v>201</v>
      </c>
      <c r="E6773" t="s">
        <v>270</v>
      </c>
      <c r="F6773" t="s">
        <v>96</v>
      </c>
      <c r="G6773" s="8" t="s">
        <v>414</v>
      </c>
      <c r="H6773" t="s">
        <v>97</v>
      </c>
      <c r="K6773">
        <v>0.23</v>
      </c>
      <c r="L6773" s="7">
        <v>89599596613</v>
      </c>
      <c r="M6773" t="s">
        <v>458</v>
      </c>
    </row>
    <row r="6774" spans="1:13" x14ac:dyDescent="0.25">
      <c r="A6774" t="s">
        <v>661</v>
      </c>
      <c r="B6774" t="s">
        <v>468</v>
      </c>
      <c r="C6774" t="s">
        <v>0</v>
      </c>
      <c r="D6774" t="s">
        <v>202</v>
      </c>
      <c r="E6774" t="s">
        <v>270</v>
      </c>
      <c r="F6774" t="s">
        <v>96</v>
      </c>
      <c r="G6774" s="8" t="s">
        <v>414</v>
      </c>
      <c r="H6774" t="s">
        <v>97</v>
      </c>
      <c r="K6774">
        <v>0.23</v>
      </c>
      <c r="L6774" s="7">
        <v>44497385600</v>
      </c>
      <c r="M6774" t="s">
        <v>458</v>
      </c>
    </row>
    <row r="6775" spans="1:13" x14ac:dyDescent="0.25">
      <c r="A6775" t="s">
        <v>662</v>
      </c>
      <c r="B6775" t="s">
        <v>468</v>
      </c>
      <c r="C6775" t="s">
        <v>0</v>
      </c>
      <c r="D6775" t="s">
        <v>308</v>
      </c>
      <c r="E6775" t="s">
        <v>270</v>
      </c>
      <c r="F6775" s="8" t="s">
        <v>96</v>
      </c>
      <c r="G6775" s="8" t="s">
        <v>414</v>
      </c>
      <c r="H6775" t="s">
        <v>97</v>
      </c>
      <c r="K6775">
        <v>0.23</v>
      </c>
      <c r="L6775" s="7">
        <v>891110221</v>
      </c>
      <c r="M6775" t="s">
        <v>458</v>
      </c>
    </row>
    <row r="6776" spans="1:13" x14ac:dyDescent="0.25">
      <c r="A6776" t="s">
        <v>758</v>
      </c>
      <c r="B6776" t="s">
        <v>468</v>
      </c>
      <c r="C6776" t="s">
        <v>0</v>
      </c>
      <c r="D6776" t="s">
        <v>1</v>
      </c>
      <c r="E6776" t="s">
        <v>270</v>
      </c>
      <c r="F6776" s="8" t="s">
        <v>96</v>
      </c>
      <c r="G6776" s="8" t="s">
        <v>414</v>
      </c>
      <c r="H6776" t="s">
        <v>97</v>
      </c>
      <c r="K6776">
        <v>0.23</v>
      </c>
      <c r="L6776" s="7">
        <v>33596222776</v>
      </c>
      <c r="M6776" t="s">
        <v>458</v>
      </c>
    </row>
    <row r="6777" spans="1:13" x14ac:dyDescent="0.25">
      <c r="A6777" t="s">
        <v>663</v>
      </c>
      <c r="B6777" t="s">
        <v>468</v>
      </c>
      <c r="C6777" t="s">
        <v>0</v>
      </c>
      <c r="D6777" t="s">
        <v>198</v>
      </c>
      <c r="E6777" t="s">
        <v>270</v>
      </c>
      <c r="F6777" s="8" t="s">
        <v>96</v>
      </c>
      <c r="G6777" s="8" t="s">
        <v>414</v>
      </c>
      <c r="H6777" t="s">
        <v>97</v>
      </c>
      <c r="K6777">
        <v>0.23</v>
      </c>
      <c r="L6777" s="7">
        <v>1360016630</v>
      </c>
      <c r="M6777" t="s">
        <v>458</v>
      </c>
    </row>
    <row r="6778" spans="1:13" x14ac:dyDescent="0.25">
      <c r="A6778" t="s">
        <v>664</v>
      </c>
      <c r="B6778" t="s">
        <v>468</v>
      </c>
      <c r="C6778" t="s">
        <v>0</v>
      </c>
      <c r="D6778" t="s">
        <v>199</v>
      </c>
      <c r="E6778" t="s">
        <v>269</v>
      </c>
      <c r="F6778" s="8" t="s">
        <v>96</v>
      </c>
      <c r="G6778" s="8" t="s">
        <v>414</v>
      </c>
      <c r="H6778" t="s">
        <v>97</v>
      </c>
      <c r="K6778">
        <v>0.23</v>
      </c>
      <c r="L6778" s="7">
        <v>195045422077</v>
      </c>
      <c r="M6778" t="s">
        <v>458</v>
      </c>
    </row>
    <row r="6779" spans="1:13" x14ac:dyDescent="0.25">
      <c r="A6779" t="s">
        <v>665</v>
      </c>
      <c r="B6779" t="s">
        <v>469</v>
      </c>
      <c r="C6779" t="s">
        <v>212</v>
      </c>
      <c r="D6779" t="s">
        <v>213</v>
      </c>
      <c r="E6779" t="s">
        <v>270</v>
      </c>
      <c r="F6779" t="s">
        <v>96</v>
      </c>
      <c r="G6779" s="8" t="s">
        <v>414</v>
      </c>
      <c r="H6779" t="s">
        <v>97</v>
      </c>
      <c r="K6779">
        <v>0.3</v>
      </c>
      <c r="L6779" s="7">
        <v>1209774000</v>
      </c>
      <c r="M6779" t="s">
        <v>458</v>
      </c>
    </row>
    <row r="6780" spans="1:13" x14ac:dyDescent="0.25">
      <c r="A6780" t="s">
        <v>666</v>
      </c>
      <c r="B6780" t="s">
        <v>469</v>
      </c>
      <c r="C6780" t="s">
        <v>212</v>
      </c>
      <c r="D6780" t="s">
        <v>214</v>
      </c>
      <c r="E6780" t="s">
        <v>270</v>
      </c>
      <c r="F6780" t="s">
        <v>96</v>
      </c>
      <c r="G6780" s="8" t="s">
        <v>414</v>
      </c>
      <c r="H6780" t="s">
        <v>97</v>
      </c>
      <c r="K6780">
        <v>0.3</v>
      </c>
      <c r="L6780" s="7">
        <v>10185099000</v>
      </c>
      <c r="M6780" t="s">
        <v>458</v>
      </c>
    </row>
    <row r="6781" spans="1:13" x14ac:dyDescent="0.25">
      <c r="A6781" t="s">
        <v>667</v>
      </c>
      <c r="B6781" t="s">
        <v>469</v>
      </c>
      <c r="C6781" t="s">
        <v>212</v>
      </c>
      <c r="D6781" t="s">
        <v>370</v>
      </c>
      <c r="E6781" t="s">
        <v>270</v>
      </c>
      <c r="F6781" t="s">
        <v>96</v>
      </c>
      <c r="G6781" s="8" t="s">
        <v>414</v>
      </c>
      <c r="H6781" t="s">
        <v>97</v>
      </c>
      <c r="K6781">
        <v>0.3</v>
      </c>
      <c r="L6781" s="7">
        <v>7250762000</v>
      </c>
      <c r="M6781" t="s">
        <v>458</v>
      </c>
    </row>
    <row r="6782" spans="1:13" x14ac:dyDescent="0.25">
      <c r="A6782" t="s">
        <v>668</v>
      </c>
      <c r="B6782" t="s">
        <v>469</v>
      </c>
      <c r="C6782" t="s">
        <v>212</v>
      </c>
      <c r="D6782" t="s">
        <v>365</v>
      </c>
      <c r="E6782" t="s">
        <v>270</v>
      </c>
      <c r="F6782" t="s">
        <v>96</v>
      </c>
      <c r="G6782" s="8" t="s">
        <v>414</v>
      </c>
      <c r="H6782" t="s">
        <v>97</v>
      </c>
      <c r="K6782">
        <v>0.3</v>
      </c>
      <c r="L6782" s="7">
        <v>22153880000</v>
      </c>
      <c r="M6782" t="s">
        <v>458</v>
      </c>
    </row>
    <row r="6783" spans="1:13" x14ac:dyDescent="0.25">
      <c r="A6783" t="s">
        <v>669</v>
      </c>
      <c r="B6783" t="s">
        <v>469</v>
      </c>
      <c r="C6783" t="s">
        <v>212</v>
      </c>
      <c r="D6783" t="s">
        <v>364</v>
      </c>
      <c r="E6783" t="s">
        <v>270</v>
      </c>
      <c r="F6783" s="8" t="s">
        <v>96</v>
      </c>
      <c r="G6783" s="8" t="s">
        <v>414</v>
      </c>
      <c r="H6783" t="s">
        <v>97</v>
      </c>
      <c r="K6783">
        <v>0.3</v>
      </c>
      <c r="L6783" s="7">
        <v>31842258000</v>
      </c>
      <c r="M6783" t="s">
        <v>458</v>
      </c>
    </row>
    <row r="6784" spans="1:13" x14ac:dyDescent="0.25">
      <c r="A6784" t="s">
        <v>670</v>
      </c>
      <c r="B6784" t="s">
        <v>469</v>
      </c>
      <c r="C6784" t="s">
        <v>212</v>
      </c>
      <c r="D6784" t="s">
        <v>573</v>
      </c>
      <c r="E6784" t="s">
        <v>270</v>
      </c>
      <c r="F6784" s="8" t="s">
        <v>96</v>
      </c>
      <c r="G6784" s="8" t="s">
        <v>414</v>
      </c>
      <c r="H6784" t="s">
        <v>97</v>
      </c>
      <c r="K6784">
        <v>0.3</v>
      </c>
      <c r="L6784" s="7">
        <v>16763779000</v>
      </c>
      <c r="M6784" t="s">
        <v>458</v>
      </c>
    </row>
    <row r="6785" spans="1:13" x14ac:dyDescent="0.25">
      <c r="A6785" t="s">
        <v>671</v>
      </c>
      <c r="B6785" t="s">
        <v>469</v>
      </c>
      <c r="C6785" t="s">
        <v>212</v>
      </c>
      <c r="D6785" t="s">
        <v>362</v>
      </c>
      <c r="E6785" t="s">
        <v>270</v>
      </c>
      <c r="F6785" t="s">
        <v>96</v>
      </c>
      <c r="G6785" s="8" t="s">
        <v>414</v>
      </c>
      <c r="H6785" t="s">
        <v>97</v>
      </c>
      <c r="K6785">
        <v>0.3</v>
      </c>
      <c r="L6785" s="7">
        <v>58491556000</v>
      </c>
      <c r="M6785" t="s">
        <v>458</v>
      </c>
    </row>
    <row r="6786" spans="1:13" x14ac:dyDescent="0.25">
      <c r="A6786" t="s">
        <v>672</v>
      </c>
      <c r="B6786" t="s">
        <v>470</v>
      </c>
      <c r="C6786" t="s">
        <v>292</v>
      </c>
      <c r="D6786" t="s">
        <v>307</v>
      </c>
      <c r="E6786" t="s">
        <v>270</v>
      </c>
      <c r="F6786" t="s">
        <v>96</v>
      </c>
      <c r="G6786" s="8" t="s">
        <v>414</v>
      </c>
      <c r="H6786" t="s">
        <v>97</v>
      </c>
      <c r="K6786">
        <v>0.3</v>
      </c>
      <c r="L6786" s="7">
        <v>9764336905</v>
      </c>
      <c r="M6786" t="s">
        <v>458</v>
      </c>
    </row>
    <row r="6787" spans="1:13" x14ac:dyDescent="0.25">
      <c r="A6787" t="s">
        <v>673</v>
      </c>
      <c r="B6787" t="s">
        <v>470</v>
      </c>
      <c r="C6787" t="s">
        <v>292</v>
      </c>
      <c r="D6787" t="s">
        <v>206</v>
      </c>
      <c r="E6787" t="s">
        <v>270</v>
      </c>
      <c r="F6787" s="8" t="s">
        <v>96</v>
      </c>
      <c r="G6787" s="8" t="s">
        <v>414</v>
      </c>
      <c r="H6787" t="s">
        <v>97</v>
      </c>
      <c r="K6787">
        <v>0.3</v>
      </c>
      <c r="L6787" s="7">
        <v>5411649516</v>
      </c>
      <c r="M6787" t="s">
        <v>458</v>
      </c>
    </row>
    <row r="6788" spans="1:13" x14ac:dyDescent="0.25">
      <c r="A6788" t="s">
        <v>674</v>
      </c>
      <c r="B6788" t="s">
        <v>470</v>
      </c>
      <c r="C6788" t="s">
        <v>292</v>
      </c>
      <c r="D6788" t="s">
        <v>203</v>
      </c>
      <c r="E6788" t="s">
        <v>269</v>
      </c>
      <c r="F6788" s="8" t="s">
        <v>96</v>
      </c>
      <c r="G6788" s="8" t="s">
        <v>414</v>
      </c>
      <c r="H6788" t="s">
        <v>97</v>
      </c>
      <c r="K6788">
        <v>0.15</v>
      </c>
      <c r="L6788" s="7">
        <v>599483569520</v>
      </c>
      <c r="M6788" t="s">
        <v>458</v>
      </c>
    </row>
    <row r="6789" spans="1:13" x14ac:dyDescent="0.25">
      <c r="A6789" t="s">
        <v>675</v>
      </c>
      <c r="B6789" t="s">
        <v>470</v>
      </c>
      <c r="C6789" t="s">
        <v>292</v>
      </c>
      <c r="D6789" t="s">
        <v>306</v>
      </c>
      <c r="E6789" t="s">
        <v>270</v>
      </c>
      <c r="F6789" t="s">
        <v>96</v>
      </c>
      <c r="G6789" s="8" t="s">
        <v>414</v>
      </c>
      <c r="H6789" t="s">
        <v>97</v>
      </c>
      <c r="K6789">
        <v>0.3</v>
      </c>
      <c r="L6789" s="7">
        <v>9122399685</v>
      </c>
      <c r="M6789" t="s">
        <v>458</v>
      </c>
    </row>
    <row r="6790" spans="1:13" x14ac:dyDescent="0.25">
      <c r="A6790" t="s">
        <v>676</v>
      </c>
      <c r="B6790" t="s">
        <v>331</v>
      </c>
      <c r="C6790" t="s">
        <v>215</v>
      </c>
      <c r="D6790" t="s">
        <v>251</v>
      </c>
      <c r="E6790" t="s">
        <v>269</v>
      </c>
      <c r="F6790" t="s">
        <v>96</v>
      </c>
      <c r="G6790" s="8" t="s">
        <v>414</v>
      </c>
      <c r="H6790" t="s">
        <v>97</v>
      </c>
      <c r="K6790">
        <v>0.2</v>
      </c>
      <c r="L6790" s="7">
        <v>310261377494</v>
      </c>
      <c r="M6790" t="s">
        <v>458</v>
      </c>
    </row>
    <row r="6791" spans="1:13" x14ac:dyDescent="0.25">
      <c r="A6791" t="s">
        <v>677</v>
      </c>
      <c r="B6791" t="s">
        <v>331</v>
      </c>
      <c r="C6791" t="s">
        <v>215</v>
      </c>
      <c r="D6791" t="s">
        <v>216</v>
      </c>
      <c r="E6791" t="s">
        <v>269</v>
      </c>
      <c r="F6791" s="8" t="s">
        <v>96</v>
      </c>
      <c r="G6791" s="8" t="s">
        <v>414</v>
      </c>
      <c r="H6791" t="s">
        <v>97</v>
      </c>
      <c r="K6791">
        <v>0.8</v>
      </c>
      <c r="L6791" s="7">
        <v>15226914126</v>
      </c>
      <c r="M6791" t="s">
        <v>458</v>
      </c>
    </row>
    <row r="6792" spans="1:13" x14ac:dyDescent="0.25">
      <c r="A6792" t="s">
        <v>678</v>
      </c>
      <c r="B6792" t="s">
        <v>331</v>
      </c>
      <c r="C6792" t="s">
        <v>215</v>
      </c>
      <c r="D6792" t="s">
        <v>217</v>
      </c>
      <c r="E6792" t="s">
        <v>269</v>
      </c>
      <c r="F6792" s="8" t="s">
        <v>96</v>
      </c>
      <c r="G6792" s="8" t="s">
        <v>414</v>
      </c>
      <c r="H6792" t="s">
        <v>97</v>
      </c>
      <c r="K6792">
        <v>0.2</v>
      </c>
      <c r="L6792" s="7">
        <v>67671087956</v>
      </c>
      <c r="M6792" t="s">
        <v>458</v>
      </c>
    </row>
    <row r="6793" spans="1:13" x14ac:dyDescent="0.25">
      <c r="A6793" t="s">
        <v>679</v>
      </c>
      <c r="B6793" t="s">
        <v>333</v>
      </c>
      <c r="C6793" t="s">
        <v>533</v>
      </c>
      <c r="D6793" t="s">
        <v>203</v>
      </c>
      <c r="E6793" t="s">
        <v>269</v>
      </c>
      <c r="F6793" t="s">
        <v>96</v>
      </c>
      <c r="G6793" s="8" t="s">
        <v>414</v>
      </c>
      <c r="H6793" t="s">
        <v>97</v>
      </c>
      <c r="K6793">
        <v>0.2</v>
      </c>
      <c r="L6793" s="7">
        <v>60695593000</v>
      </c>
      <c r="M6793" t="s">
        <v>458</v>
      </c>
    </row>
    <row r="6794" spans="1:13" x14ac:dyDescent="0.25">
      <c r="A6794" t="s">
        <v>680</v>
      </c>
      <c r="B6794" t="s">
        <v>471</v>
      </c>
      <c r="C6794" t="s">
        <v>219</v>
      </c>
      <c r="D6794" t="s">
        <v>203</v>
      </c>
      <c r="E6794" t="s">
        <v>269</v>
      </c>
      <c r="F6794" t="s">
        <v>96</v>
      </c>
      <c r="G6794" s="8" t="s">
        <v>414</v>
      </c>
      <c r="H6794" t="s">
        <v>97</v>
      </c>
      <c r="K6794">
        <v>0.17</v>
      </c>
      <c r="L6794" s="7">
        <v>278736778404</v>
      </c>
      <c r="M6794" t="s">
        <v>458</v>
      </c>
    </row>
    <row r="6795" spans="1:13" x14ac:dyDescent="0.25">
      <c r="A6795" t="s">
        <v>681</v>
      </c>
      <c r="B6795" t="s">
        <v>471</v>
      </c>
      <c r="C6795" t="s">
        <v>219</v>
      </c>
      <c r="D6795" t="s">
        <v>457</v>
      </c>
      <c r="E6795" t="s">
        <v>270</v>
      </c>
      <c r="F6795" t="s">
        <v>96</v>
      </c>
      <c r="G6795" s="8" t="s">
        <v>414</v>
      </c>
      <c r="H6795" t="s">
        <v>97</v>
      </c>
      <c r="K6795">
        <v>7.0000000000000007E-2</v>
      </c>
      <c r="L6795" s="7">
        <v>150706287</v>
      </c>
      <c r="M6795" t="s">
        <v>458</v>
      </c>
    </row>
    <row r="6796" spans="1:13" x14ac:dyDescent="0.25">
      <c r="A6796" t="s">
        <v>682</v>
      </c>
      <c r="B6796" t="s">
        <v>471</v>
      </c>
      <c r="C6796" t="s">
        <v>219</v>
      </c>
      <c r="D6796" t="s">
        <v>381</v>
      </c>
      <c r="E6796" t="s">
        <v>270</v>
      </c>
      <c r="F6796" t="s">
        <v>96</v>
      </c>
      <c r="G6796" s="8" t="s">
        <v>414</v>
      </c>
      <c r="H6796" t="s">
        <v>97</v>
      </c>
      <c r="K6796">
        <v>0.08</v>
      </c>
      <c r="L6796" s="7">
        <v>1331924172</v>
      </c>
      <c r="M6796" t="s">
        <v>458</v>
      </c>
    </row>
    <row r="6797" spans="1:13" x14ac:dyDescent="0.25">
      <c r="A6797" t="s">
        <v>683</v>
      </c>
      <c r="B6797" t="s">
        <v>472</v>
      </c>
      <c r="C6797" t="s">
        <v>220</v>
      </c>
      <c r="D6797" t="s">
        <v>221</v>
      </c>
      <c r="E6797" t="s">
        <v>270</v>
      </c>
      <c r="F6797" s="8" t="s">
        <v>96</v>
      </c>
      <c r="G6797" s="8" t="s">
        <v>414</v>
      </c>
      <c r="H6797" t="s">
        <v>97</v>
      </c>
      <c r="K6797">
        <v>0.1</v>
      </c>
      <c r="L6797" s="7">
        <v>210379447000</v>
      </c>
      <c r="M6797" t="s">
        <v>458</v>
      </c>
    </row>
    <row r="6798" spans="1:13" x14ac:dyDescent="0.25">
      <c r="A6798" t="s">
        <v>684</v>
      </c>
      <c r="B6798" t="s">
        <v>472</v>
      </c>
      <c r="C6798" t="s">
        <v>220</v>
      </c>
      <c r="D6798" t="s">
        <v>222</v>
      </c>
      <c r="E6798" t="s">
        <v>270</v>
      </c>
      <c r="F6798" s="8" t="s">
        <v>96</v>
      </c>
      <c r="G6798" s="8" t="s">
        <v>414</v>
      </c>
      <c r="H6798" t="s">
        <v>97</v>
      </c>
      <c r="K6798">
        <v>0.1</v>
      </c>
      <c r="L6798" s="7">
        <v>35195197000</v>
      </c>
      <c r="M6798" t="s">
        <v>458</v>
      </c>
    </row>
    <row r="6799" spans="1:13" x14ac:dyDescent="0.25">
      <c r="A6799" t="s">
        <v>685</v>
      </c>
      <c r="B6799" t="s">
        <v>472</v>
      </c>
      <c r="C6799" t="s">
        <v>220</v>
      </c>
      <c r="D6799" t="s">
        <v>223</v>
      </c>
      <c r="E6799" t="s">
        <v>270</v>
      </c>
      <c r="F6799" t="s">
        <v>96</v>
      </c>
      <c r="G6799" s="8" t="s">
        <v>414</v>
      </c>
      <c r="H6799" t="s">
        <v>97</v>
      </c>
      <c r="K6799">
        <v>0.1</v>
      </c>
      <c r="L6799" s="7">
        <v>54187851000</v>
      </c>
      <c r="M6799" t="s">
        <v>458</v>
      </c>
    </row>
    <row r="6800" spans="1:13" x14ac:dyDescent="0.25">
      <c r="A6800" t="s">
        <v>686</v>
      </c>
      <c r="B6800" t="s">
        <v>472</v>
      </c>
      <c r="C6800" t="s">
        <v>220</v>
      </c>
      <c r="D6800" t="s">
        <v>224</v>
      </c>
      <c r="E6800" t="s">
        <v>270</v>
      </c>
      <c r="F6800" t="s">
        <v>96</v>
      </c>
      <c r="G6800" s="8" t="s">
        <v>414</v>
      </c>
      <c r="H6800" t="s">
        <v>97</v>
      </c>
      <c r="K6800">
        <v>0.1</v>
      </c>
      <c r="L6800" s="7">
        <v>3835522000</v>
      </c>
      <c r="M6800" t="s">
        <v>458</v>
      </c>
    </row>
    <row r="6801" spans="1:13" x14ac:dyDescent="0.25">
      <c r="A6801" t="s">
        <v>687</v>
      </c>
      <c r="B6801" t="s">
        <v>472</v>
      </c>
      <c r="C6801" t="s">
        <v>220</v>
      </c>
      <c r="D6801" t="s">
        <v>305</v>
      </c>
      <c r="E6801" t="s">
        <v>270</v>
      </c>
      <c r="F6801" t="s">
        <v>96</v>
      </c>
      <c r="G6801" s="8" t="s">
        <v>414</v>
      </c>
      <c r="H6801" t="s">
        <v>97</v>
      </c>
      <c r="K6801">
        <v>0</v>
      </c>
      <c r="L6801" s="7">
        <v>0</v>
      </c>
      <c r="M6801" t="s">
        <v>458</v>
      </c>
    </row>
    <row r="6802" spans="1:13" x14ac:dyDescent="0.25">
      <c r="A6802" t="s">
        <v>688</v>
      </c>
      <c r="B6802" t="s">
        <v>472</v>
      </c>
      <c r="C6802" t="s">
        <v>220</v>
      </c>
      <c r="D6802" t="s">
        <v>203</v>
      </c>
      <c r="E6802" t="s">
        <v>269</v>
      </c>
      <c r="F6802" t="s">
        <v>96</v>
      </c>
      <c r="G6802" s="8" t="s">
        <v>414</v>
      </c>
      <c r="H6802" t="s">
        <v>97</v>
      </c>
      <c r="K6802">
        <v>0.1</v>
      </c>
      <c r="L6802" s="7">
        <v>150910896000</v>
      </c>
      <c r="M6802" t="s">
        <v>458</v>
      </c>
    </row>
    <row r="6803" spans="1:13" x14ac:dyDescent="0.25">
      <c r="A6803" t="s">
        <v>689</v>
      </c>
      <c r="B6803" t="s">
        <v>473</v>
      </c>
      <c r="C6803" t="s">
        <v>225</v>
      </c>
      <c r="D6803" t="s">
        <v>366</v>
      </c>
      <c r="E6803" t="s">
        <v>270</v>
      </c>
      <c r="F6803" s="8" t="s">
        <v>96</v>
      </c>
      <c r="G6803" s="8" t="s">
        <v>414</v>
      </c>
      <c r="H6803" t="s">
        <v>97</v>
      </c>
      <c r="K6803">
        <v>0.38</v>
      </c>
      <c r="L6803" s="7">
        <v>3439632410</v>
      </c>
      <c r="M6803" t="s">
        <v>458</v>
      </c>
    </row>
    <row r="6804" spans="1:13" x14ac:dyDescent="0.25">
      <c r="A6804" t="s">
        <v>690</v>
      </c>
      <c r="B6804" t="s">
        <v>473</v>
      </c>
      <c r="C6804" t="s">
        <v>225</v>
      </c>
      <c r="D6804" t="s">
        <v>367</v>
      </c>
      <c r="E6804" t="s">
        <v>270</v>
      </c>
      <c r="F6804" s="8" t="s">
        <v>96</v>
      </c>
      <c r="G6804" s="8" t="s">
        <v>414</v>
      </c>
      <c r="H6804" t="s">
        <v>97</v>
      </c>
      <c r="K6804">
        <v>0.38</v>
      </c>
      <c r="L6804" s="7">
        <v>3601903742</v>
      </c>
      <c r="M6804" t="s">
        <v>458</v>
      </c>
    </row>
    <row r="6805" spans="1:13" x14ac:dyDescent="0.25">
      <c r="A6805" t="s">
        <v>691</v>
      </c>
      <c r="B6805" t="s">
        <v>473</v>
      </c>
      <c r="C6805" t="s">
        <v>225</v>
      </c>
      <c r="D6805" t="s">
        <v>373</v>
      </c>
      <c r="E6805" t="s">
        <v>270</v>
      </c>
      <c r="F6805" t="s">
        <v>96</v>
      </c>
      <c r="G6805" s="8" t="s">
        <v>414</v>
      </c>
      <c r="H6805" t="s">
        <v>97</v>
      </c>
      <c r="K6805">
        <v>0.33</v>
      </c>
      <c r="L6805" s="7">
        <v>2032897322</v>
      </c>
      <c r="M6805" t="s">
        <v>458</v>
      </c>
    </row>
    <row r="6806" spans="1:13" x14ac:dyDescent="0.25">
      <c r="A6806" t="s">
        <v>692</v>
      </c>
      <c r="B6806" t="s">
        <v>473</v>
      </c>
      <c r="C6806" t="s">
        <v>225</v>
      </c>
      <c r="D6806" t="s">
        <v>203</v>
      </c>
      <c r="E6806" t="s">
        <v>269</v>
      </c>
      <c r="F6806" t="s">
        <v>96</v>
      </c>
      <c r="G6806" s="8" t="s">
        <v>414</v>
      </c>
      <c r="H6806" t="s">
        <v>97</v>
      </c>
      <c r="K6806">
        <v>0.14000000000000001</v>
      </c>
      <c r="L6806" s="7">
        <v>983182712065</v>
      </c>
      <c r="M6806" t="s">
        <v>458</v>
      </c>
    </row>
    <row r="6807" spans="1:13" x14ac:dyDescent="0.25">
      <c r="A6807" t="s">
        <v>693</v>
      </c>
      <c r="B6807" t="s">
        <v>474</v>
      </c>
      <c r="C6807" t="s">
        <v>226</v>
      </c>
      <c r="D6807" t="s">
        <v>227</v>
      </c>
      <c r="E6807" t="s">
        <v>270</v>
      </c>
      <c r="F6807" t="s">
        <v>96</v>
      </c>
      <c r="G6807" s="8" t="s">
        <v>414</v>
      </c>
      <c r="H6807" t="s">
        <v>97</v>
      </c>
      <c r="K6807">
        <v>0.33</v>
      </c>
      <c r="L6807" s="7">
        <v>1565286544</v>
      </c>
      <c r="M6807" t="s">
        <v>458</v>
      </c>
    </row>
    <row r="6808" spans="1:13" x14ac:dyDescent="0.25">
      <c r="A6808" t="s">
        <v>694</v>
      </c>
      <c r="B6808" t="s">
        <v>474</v>
      </c>
      <c r="C6808" t="s">
        <v>226</v>
      </c>
      <c r="D6808" t="s">
        <v>301</v>
      </c>
      <c r="E6808" t="s">
        <v>270</v>
      </c>
      <c r="F6808" t="s">
        <v>96</v>
      </c>
      <c r="G6808" s="8" t="s">
        <v>414</v>
      </c>
      <c r="H6808" t="s">
        <v>97</v>
      </c>
      <c r="K6808">
        <v>0.49</v>
      </c>
      <c r="L6808" s="7">
        <v>4154359457</v>
      </c>
      <c r="M6808" t="s">
        <v>458</v>
      </c>
    </row>
    <row r="6809" spans="1:13" x14ac:dyDescent="0.25">
      <c r="A6809" t="s">
        <v>695</v>
      </c>
      <c r="B6809" t="s">
        <v>474</v>
      </c>
      <c r="C6809" t="s">
        <v>226</v>
      </c>
      <c r="D6809" t="s">
        <v>229</v>
      </c>
      <c r="E6809" t="s">
        <v>270</v>
      </c>
      <c r="F6809" t="s">
        <v>96</v>
      </c>
      <c r="G6809" s="8" t="s">
        <v>414</v>
      </c>
      <c r="H6809" t="s">
        <v>97</v>
      </c>
      <c r="K6809">
        <v>0.52</v>
      </c>
      <c r="L6809" s="7">
        <v>4178737190</v>
      </c>
      <c r="M6809" t="s">
        <v>458</v>
      </c>
    </row>
    <row r="6810" spans="1:13" x14ac:dyDescent="0.25">
      <c r="A6810" t="s">
        <v>696</v>
      </c>
      <c r="B6810" t="s">
        <v>474</v>
      </c>
      <c r="C6810" t="s">
        <v>226</v>
      </c>
      <c r="D6810" t="s">
        <v>230</v>
      </c>
      <c r="E6810" t="s">
        <v>270</v>
      </c>
      <c r="F6810" t="s">
        <v>96</v>
      </c>
      <c r="G6810" s="8" t="s">
        <v>414</v>
      </c>
      <c r="H6810" t="s">
        <v>97</v>
      </c>
      <c r="K6810">
        <v>0.52</v>
      </c>
      <c r="L6810" s="7">
        <v>46078829939</v>
      </c>
      <c r="M6810" t="s">
        <v>458</v>
      </c>
    </row>
    <row r="6811" spans="1:13" x14ac:dyDescent="0.25">
      <c r="A6811" t="s">
        <v>697</v>
      </c>
      <c r="B6811" t="s">
        <v>474</v>
      </c>
      <c r="C6811" t="s">
        <v>226</v>
      </c>
      <c r="D6811" t="s">
        <v>231</v>
      </c>
      <c r="E6811" t="s">
        <v>270</v>
      </c>
      <c r="F6811" t="s">
        <v>96</v>
      </c>
      <c r="G6811" s="8" t="s">
        <v>414</v>
      </c>
      <c r="H6811" t="s">
        <v>97</v>
      </c>
      <c r="K6811">
        <v>0.49</v>
      </c>
      <c r="L6811" s="7">
        <v>733170416</v>
      </c>
      <c r="M6811" t="s">
        <v>458</v>
      </c>
    </row>
    <row r="6812" spans="1:13" x14ac:dyDescent="0.25">
      <c r="A6812" t="s">
        <v>698</v>
      </c>
      <c r="B6812" t="s">
        <v>474</v>
      </c>
      <c r="C6812" t="s">
        <v>226</v>
      </c>
      <c r="D6812" t="s">
        <v>232</v>
      </c>
      <c r="E6812" t="s">
        <v>270</v>
      </c>
      <c r="F6812" t="s">
        <v>96</v>
      </c>
      <c r="G6812" s="8" t="s">
        <v>414</v>
      </c>
      <c r="H6812" t="s">
        <v>97</v>
      </c>
      <c r="K6812">
        <v>0.5</v>
      </c>
      <c r="L6812" s="7">
        <v>4596812359</v>
      </c>
      <c r="M6812" t="s">
        <v>458</v>
      </c>
    </row>
    <row r="6813" spans="1:13" x14ac:dyDescent="0.25">
      <c r="A6813" t="s">
        <v>699</v>
      </c>
      <c r="B6813" t="s">
        <v>474</v>
      </c>
      <c r="C6813" t="s">
        <v>226</v>
      </c>
      <c r="D6813" t="s">
        <v>233</v>
      </c>
      <c r="E6813" t="s">
        <v>270</v>
      </c>
      <c r="F6813" t="s">
        <v>96</v>
      </c>
      <c r="G6813" s="8" t="s">
        <v>414</v>
      </c>
      <c r="H6813" t="s">
        <v>97</v>
      </c>
      <c r="K6813">
        <v>0.5</v>
      </c>
      <c r="L6813" s="7">
        <v>6739103718</v>
      </c>
      <c r="M6813" t="s">
        <v>458</v>
      </c>
    </row>
    <row r="6814" spans="1:13" x14ac:dyDescent="0.25">
      <c r="A6814" t="s">
        <v>700</v>
      </c>
      <c r="B6814" t="s">
        <v>474</v>
      </c>
      <c r="C6814" t="s">
        <v>226</v>
      </c>
      <c r="D6814" t="s">
        <v>234</v>
      </c>
      <c r="E6814" t="s">
        <v>270</v>
      </c>
      <c r="F6814" s="8" t="s">
        <v>96</v>
      </c>
      <c r="G6814" s="8" t="s">
        <v>414</v>
      </c>
      <c r="H6814" t="s">
        <v>97</v>
      </c>
      <c r="K6814">
        <v>0.49</v>
      </c>
      <c r="L6814" s="7">
        <v>8239367205</v>
      </c>
      <c r="M6814" t="s">
        <v>458</v>
      </c>
    </row>
    <row r="6815" spans="1:13" x14ac:dyDescent="0.25">
      <c r="A6815" t="s">
        <v>701</v>
      </c>
      <c r="B6815" t="s">
        <v>474</v>
      </c>
      <c r="C6815" t="s">
        <v>226</v>
      </c>
      <c r="D6815" t="s">
        <v>235</v>
      </c>
      <c r="E6815" t="s">
        <v>270</v>
      </c>
      <c r="F6815" s="8" t="s">
        <v>96</v>
      </c>
      <c r="G6815" s="8" t="s">
        <v>414</v>
      </c>
      <c r="H6815" t="s">
        <v>97</v>
      </c>
      <c r="K6815">
        <v>0.49</v>
      </c>
      <c r="L6815" s="7">
        <v>7955312120</v>
      </c>
      <c r="M6815" t="s">
        <v>458</v>
      </c>
    </row>
    <row r="6816" spans="1:13" x14ac:dyDescent="0.25">
      <c r="A6816" t="s">
        <v>702</v>
      </c>
      <c r="B6816" t="s">
        <v>474</v>
      </c>
      <c r="C6816" t="s">
        <v>226</v>
      </c>
      <c r="D6816" t="s">
        <v>570</v>
      </c>
      <c r="E6816" t="s">
        <v>270</v>
      </c>
      <c r="F6816" t="s">
        <v>96</v>
      </c>
      <c r="G6816" s="8" t="s">
        <v>414</v>
      </c>
      <c r="H6816" t="s">
        <v>97</v>
      </c>
      <c r="K6816">
        <v>0.11</v>
      </c>
      <c r="L6816" s="7">
        <v>186808058</v>
      </c>
      <c r="M6816" t="s">
        <v>458</v>
      </c>
    </row>
    <row r="6817" spans="1:13" x14ac:dyDescent="0.25">
      <c r="A6817" t="s">
        <v>703</v>
      </c>
      <c r="B6817" t="s">
        <v>475</v>
      </c>
      <c r="C6817" t="s">
        <v>236</v>
      </c>
      <c r="D6817" t="s">
        <v>628</v>
      </c>
      <c r="E6817" t="s">
        <v>270</v>
      </c>
      <c r="F6817" t="s">
        <v>96</v>
      </c>
      <c r="G6817" s="8" t="s">
        <v>414</v>
      </c>
      <c r="H6817" t="s">
        <v>97</v>
      </c>
      <c r="K6817">
        <v>0.32</v>
      </c>
      <c r="L6817" s="7">
        <v>33391986272</v>
      </c>
      <c r="M6817" t="s">
        <v>458</v>
      </c>
    </row>
    <row r="6818" spans="1:13" x14ac:dyDescent="0.25">
      <c r="A6818" t="s">
        <v>704</v>
      </c>
      <c r="B6818" t="s">
        <v>475</v>
      </c>
      <c r="C6818" t="s">
        <v>236</v>
      </c>
      <c r="D6818" t="s">
        <v>629</v>
      </c>
      <c r="E6818" t="s">
        <v>270</v>
      </c>
      <c r="F6818" t="s">
        <v>96</v>
      </c>
      <c r="G6818" s="8" t="s">
        <v>414</v>
      </c>
      <c r="H6818" t="s">
        <v>97</v>
      </c>
      <c r="K6818">
        <v>0.32</v>
      </c>
      <c r="L6818" s="7">
        <v>28433897982</v>
      </c>
      <c r="M6818" t="s">
        <v>458</v>
      </c>
    </row>
    <row r="6819" spans="1:13" x14ac:dyDescent="0.25">
      <c r="A6819" t="s">
        <v>705</v>
      </c>
      <c r="B6819" t="s">
        <v>475</v>
      </c>
      <c r="C6819" t="s">
        <v>236</v>
      </c>
      <c r="D6819" t="s">
        <v>630</v>
      </c>
      <c r="E6819" t="s">
        <v>270</v>
      </c>
      <c r="F6819" t="s">
        <v>96</v>
      </c>
      <c r="G6819" s="8" t="s">
        <v>414</v>
      </c>
      <c r="H6819" t="s">
        <v>97</v>
      </c>
      <c r="K6819">
        <v>0.32</v>
      </c>
      <c r="L6819" s="7">
        <v>41655996484</v>
      </c>
      <c r="M6819" t="s">
        <v>458</v>
      </c>
    </row>
    <row r="6820" spans="1:13" x14ac:dyDescent="0.25">
      <c r="A6820" t="s">
        <v>706</v>
      </c>
      <c r="B6820" t="s">
        <v>475</v>
      </c>
      <c r="C6820" t="s">
        <v>236</v>
      </c>
      <c r="D6820" t="s">
        <v>631</v>
      </c>
      <c r="E6820" t="s">
        <v>270</v>
      </c>
      <c r="F6820" t="s">
        <v>96</v>
      </c>
      <c r="G6820" s="8" t="s">
        <v>414</v>
      </c>
      <c r="H6820" t="s">
        <v>97</v>
      </c>
      <c r="K6820">
        <v>0.32</v>
      </c>
      <c r="L6820" s="7">
        <v>17683096128</v>
      </c>
      <c r="M6820" t="s">
        <v>458</v>
      </c>
    </row>
    <row r="6821" spans="1:13" x14ac:dyDescent="0.25">
      <c r="A6821" t="s">
        <v>707</v>
      </c>
      <c r="B6821" t="s">
        <v>475</v>
      </c>
      <c r="C6821" t="s">
        <v>236</v>
      </c>
      <c r="D6821" t="s">
        <v>632</v>
      </c>
      <c r="E6821" t="s">
        <v>269</v>
      </c>
      <c r="F6821" t="s">
        <v>96</v>
      </c>
      <c r="G6821" s="8" t="s">
        <v>414</v>
      </c>
      <c r="H6821" t="s">
        <v>97</v>
      </c>
      <c r="K6821">
        <v>0.31</v>
      </c>
      <c r="L6821" s="7">
        <v>38791266538</v>
      </c>
      <c r="M6821" t="s">
        <v>458</v>
      </c>
    </row>
    <row r="6822" spans="1:13" x14ac:dyDescent="0.25">
      <c r="A6822" t="s">
        <v>708</v>
      </c>
      <c r="B6822" t="s">
        <v>476</v>
      </c>
      <c r="C6822" t="s">
        <v>237</v>
      </c>
      <c r="D6822" t="s">
        <v>242</v>
      </c>
      <c r="E6822" t="s">
        <v>270</v>
      </c>
      <c r="F6822" t="s">
        <v>96</v>
      </c>
      <c r="G6822" s="8" t="s">
        <v>414</v>
      </c>
      <c r="H6822" t="s">
        <v>97</v>
      </c>
      <c r="K6822">
        <v>0</v>
      </c>
      <c r="L6822" s="7">
        <v>77422761</v>
      </c>
      <c r="M6822" t="s">
        <v>458</v>
      </c>
    </row>
    <row r="6823" spans="1:13" x14ac:dyDescent="0.25">
      <c r="A6823" t="s">
        <v>709</v>
      </c>
      <c r="B6823" t="s">
        <v>476</v>
      </c>
      <c r="C6823" t="s">
        <v>237</v>
      </c>
      <c r="D6823" t="s">
        <v>228</v>
      </c>
      <c r="E6823" t="s">
        <v>270</v>
      </c>
      <c r="F6823" t="s">
        <v>96</v>
      </c>
      <c r="G6823" s="8" t="s">
        <v>414</v>
      </c>
      <c r="H6823" t="s">
        <v>97</v>
      </c>
      <c r="K6823">
        <v>0</v>
      </c>
      <c r="L6823" s="7">
        <v>2672173342</v>
      </c>
      <c r="M6823" t="s">
        <v>458</v>
      </c>
    </row>
    <row r="6824" spans="1:13" x14ac:dyDescent="0.25">
      <c r="A6824" t="s">
        <v>710</v>
      </c>
      <c r="B6824" t="s">
        <v>476</v>
      </c>
      <c r="C6824" t="s">
        <v>237</v>
      </c>
      <c r="D6824" t="s">
        <v>464</v>
      </c>
      <c r="E6824" t="s">
        <v>270</v>
      </c>
      <c r="F6824" t="s">
        <v>96</v>
      </c>
      <c r="G6824" s="8" t="s">
        <v>414</v>
      </c>
      <c r="H6824" t="s">
        <v>97</v>
      </c>
      <c r="K6824">
        <v>0</v>
      </c>
      <c r="L6824" s="7">
        <v>1120256617</v>
      </c>
      <c r="M6824" t="s">
        <v>458</v>
      </c>
    </row>
    <row r="6825" spans="1:13" x14ac:dyDescent="0.25">
      <c r="A6825" t="s">
        <v>711</v>
      </c>
      <c r="B6825" t="s">
        <v>476</v>
      </c>
      <c r="C6825" t="s">
        <v>237</v>
      </c>
      <c r="D6825" t="s">
        <v>238</v>
      </c>
      <c r="E6825" t="s">
        <v>270</v>
      </c>
      <c r="F6825" t="s">
        <v>96</v>
      </c>
      <c r="G6825" s="8" t="s">
        <v>414</v>
      </c>
      <c r="H6825" t="s">
        <v>97</v>
      </c>
      <c r="K6825">
        <v>0</v>
      </c>
      <c r="L6825" s="7">
        <v>858542993</v>
      </c>
      <c r="M6825" t="s">
        <v>458</v>
      </c>
    </row>
    <row r="6826" spans="1:13" x14ac:dyDescent="0.25">
      <c r="A6826" t="s">
        <v>712</v>
      </c>
      <c r="B6826" t="s">
        <v>476</v>
      </c>
      <c r="C6826" t="s">
        <v>237</v>
      </c>
      <c r="D6826" t="s">
        <v>239</v>
      </c>
      <c r="E6826" t="s">
        <v>270</v>
      </c>
      <c r="F6826" t="s">
        <v>96</v>
      </c>
      <c r="G6826" s="8" t="s">
        <v>414</v>
      </c>
      <c r="H6826" t="s">
        <v>97</v>
      </c>
      <c r="K6826">
        <v>0</v>
      </c>
      <c r="L6826" s="7">
        <v>857579764</v>
      </c>
      <c r="M6826" t="s">
        <v>458</v>
      </c>
    </row>
    <row r="6827" spans="1:13" x14ac:dyDescent="0.25">
      <c r="A6827" t="s">
        <v>713</v>
      </c>
      <c r="B6827" t="s">
        <v>476</v>
      </c>
      <c r="C6827" t="s">
        <v>237</v>
      </c>
      <c r="D6827" t="s">
        <v>240</v>
      </c>
      <c r="E6827" t="s">
        <v>270</v>
      </c>
      <c r="F6827" t="s">
        <v>96</v>
      </c>
      <c r="G6827" s="8" t="s">
        <v>414</v>
      </c>
      <c r="H6827" t="s">
        <v>97</v>
      </c>
      <c r="K6827">
        <v>0</v>
      </c>
      <c r="L6827" s="7">
        <v>93471759</v>
      </c>
      <c r="M6827" t="s">
        <v>458</v>
      </c>
    </row>
    <row r="6828" spans="1:13" x14ac:dyDescent="0.25">
      <c r="A6828" t="s">
        <v>714</v>
      </c>
      <c r="B6828" t="s">
        <v>476</v>
      </c>
      <c r="C6828" t="s">
        <v>237</v>
      </c>
      <c r="D6828" t="s">
        <v>241</v>
      </c>
      <c r="E6828" t="s">
        <v>270</v>
      </c>
      <c r="F6828" t="s">
        <v>96</v>
      </c>
      <c r="G6828" s="8" t="s">
        <v>414</v>
      </c>
      <c r="H6828" t="s">
        <v>97</v>
      </c>
      <c r="K6828">
        <v>0</v>
      </c>
      <c r="L6828" s="7">
        <v>53446428</v>
      </c>
      <c r="M6828" t="s">
        <v>458</v>
      </c>
    </row>
    <row r="6829" spans="1:13" x14ac:dyDescent="0.25">
      <c r="A6829" t="s">
        <v>715</v>
      </c>
      <c r="B6829" t="s">
        <v>477</v>
      </c>
      <c r="C6829" t="s">
        <v>243</v>
      </c>
      <c r="D6829" t="s">
        <v>378</v>
      </c>
      <c r="E6829" t="s">
        <v>270</v>
      </c>
      <c r="F6829" t="s">
        <v>96</v>
      </c>
      <c r="G6829" s="8" t="s">
        <v>414</v>
      </c>
      <c r="H6829" t="s">
        <v>97</v>
      </c>
      <c r="K6829">
        <v>0.01</v>
      </c>
      <c r="L6829" s="7">
        <v>3795039921</v>
      </c>
      <c r="M6829" t="s">
        <v>458</v>
      </c>
    </row>
    <row r="6830" spans="1:13" x14ac:dyDescent="0.25">
      <c r="A6830" t="s">
        <v>716</v>
      </c>
      <c r="B6830" t="s">
        <v>477</v>
      </c>
      <c r="C6830" t="s">
        <v>243</v>
      </c>
      <c r="D6830" t="s">
        <v>360</v>
      </c>
      <c r="E6830" t="s">
        <v>270</v>
      </c>
      <c r="F6830" s="8" t="s">
        <v>96</v>
      </c>
      <c r="G6830" s="8" t="s">
        <v>414</v>
      </c>
      <c r="H6830" t="s">
        <v>97</v>
      </c>
      <c r="K6830">
        <v>0</v>
      </c>
      <c r="L6830" s="7">
        <v>4697527012</v>
      </c>
      <c r="M6830" t="s">
        <v>458</v>
      </c>
    </row>
    <row r="6831" spans="1:13" x14ac:dyDescent="0.25">
      <c r="A6831" t="s">
        <v>717</v>
      </c>
      <c r="B6831" t="s">
        <v>477</v>
      </c>
      <c r="C6831" t="s">
        <v>243</v>
      </c>
      <c r="D6831" t="s">
        <v>581</v>
      </c>
      <c r="E6831" t="s">
        <v>270</v>
      </c>
      <c r="F6831" s="8" t="s">
        <v>96</v>
      </c>
      <c r="G6831" s="8" t="s">
        <v>414</v>
      </c>
      <c r="H6831" t="s">
        <v>97</v>
      </c>
      <c r="K6831">
        <v>0</v>
      </c>
      <c r="L6831" s="7">
        <v>89940181951</v>
      </c>
      <c r="M6831" t="s">
        <v>458</v>
      </c>
    </row>
    <row r="6832" spans="1:13" x14ac:dyDescent="0.25">
      <c r="A6832" t="s">
        <v>718</v>
      </c>
      <c r="B6832" t="s">
        <v>246</v>
      </c>
      <c r="C6832" t="s">
        <v>246</v>
      </c>
      <c r="D6832" t="s">
        <v>203</v>
      </c>
      <c r="E6832" t="s">
        <v>269</v>
      </c>
      <c r="F6832" t="s">
        <v>96</v>
      </c>
      <c r="G6832" s="8" t="s">
        <v>414</v>
      </c>
      <c r="H6832" t="s">
        <v>97</v>
      </c>
      <c r="K6832">
        <v>0.4</v>
      </c>
      <c r="L6832" s="7">
        <v>42773601120</v>
      </c>
      <c r="M6832" t="s">
        <v>458</v>
      </c>
    </row>
    <row r="6833" spans="1:13" x14ac:dyDescent="0.25">
      <c r="A6833" t="s">
        <v>719</v>
      </c>
      <c r="B6833" t="s">
        <v>478</v>
      </c>
      <c r="C6833" t="s">
        <v>244</v>
      </c>
      <c r="D6833" t="s">
        <v>245</v>
      </c>
      <c r="E6833" t="s">
        <v>269</v>
      </c>
      <c r="F6833" t="s">
        <v>96</v>
      </c>
      <c r="G6833" s="8" t="s">
        <v>414</v>
      </c>
      <c r="H6833" t="s">
        <v>97</v>
      </c>
      <c r="K6833">
        <v>0.2</v>
      </c>
      <c r="L6833" s="7">
        <v>69558139000</v>
      </c>
      <c r="M6833" t="s">
        <v>458</v>
      </c>
    </row>
    <row r="6834" spans="1:13" x14ac:dyDescent="0.25">
      <c r="A6834" t="s">
        <v>720</v>
      </c>
      <c r="B6834" t="s">
        <v>478</v>
      </c>
      <c r="C6834" t="s">
        <v>244</v>
      </c>
      <c r="D6834" t="s">
        <v>460</v>
      </c>
      <c r="E6834" t="s">
        <v>269</v>
      </c>
      <c r="F6834" t="s">
        <v>96</v>
      </c>
      <c r="G6834" s="8" t="s">
        <v>414</v>
      </c>
      <c r="H6834" t="s">
        <v>97</v>
      </c>
      <c r="K6834">
        <v>0.1</v>
      </c>
      <c r="L6834" s="7">
        <v>40918920000</v>
      </c>
      <c r="M6834" t="s">
        <v>458</v>
      </c>
    </row>
    <row r="6835" spans="1:13" x14ac:dyDescent="0.25">
      <c r="A6835" t="s">
        <v>721</v>
      </c>
      <c r="B6835" t="s">
        <v>479</v>
      </c>
      <c r="C6835" t="s">
        <v>247</v>
      </c>
      <c r="D6835" t="s">
        <v>203</v>
      </c>
      <c r="E6835" t="s">
        <v>269</v>
      </c>
      <c r="F6835" t="s">
        <v>96</v>
      </c>
      <c r="G6835" s="8" t="s">
        <v>414</v>
      </c>
      <c r="H6835" t="s">
        <v>97</v>
      </c>
      <c r="K6835">
        <v>0.37</v>
      </c>
      <c r="L6835" s="7">
        <v>20401799000</v>
      </c>
      <c r="M6835" t="s">
        <v>458</v>
      </c>
    </row>
    <row r="6836" spans="1:13" x14ac:dyDescent="0.25">
      <c r="A6836" t="s">
        <v>722</v>
      </c>
      <c r="B6836" t="s">
        <v>480</v>
      </c>
      <c r="C6836" t="s">
        <v>268</v>
      </c>
      <c r="D6836" t="s">
        <v>203</v>
      </c>
      <c r="E6836" t="s">
        <v>269</v>
      </c>
      <c r="F6836" t="s">
        <v>96</v>
      </c>
      <c r="G6836" s="8" t="s">
        <v>414</v>
      </c>
      <c r="H6836" t="s">
        <v>97</v>
      </c>
      <c r="K6836">
        <v>0.35</v>
      </c>
      <c r="L6836" s="7">
        <v>14029578005</v>
      </c>
      <c r="M6836" t="s">
        <v>458</v>
      </c>
    </row>
    <row r="6837" spans="1:13" x14ac:dyDescent="0.25">
      <c r="A6837" t="s">
        <v>723</v>
      </c>
      <c r="B6837" t="s">
        <v>481</v>
      </c>
      <c r="C6837" t="s">
        <v>248</v>
      </c>
      <c r="D6837" t="s">
        <v>203</v>
      </c>
      <c r="E6837" t="s">
        <v>269</v>
      </c>
      <c r="F6837" t="s">
        <v>96</v>
      </c>
      <c r="G6837" s="8" t="s">
        <v>414</v>
      </c>
      <c r="H6837" t="s">
        <v>97</v>
      </c>
      <c r="K6837">
        <v>0.1</v>
      </c>
      <c r="L6837" s="7">
        <v>24360197000</v>
      </c>
      <c r="M6837" t="s">
        <v>458</v>
      </c>
    </row>
    <row r="6838" spans="1:13" x14ac:dyDescent="0.25">
      <c r="A6838" t="s">
        <v>724</v>
      </c>
      <c r="B6838" t="s">
        <v>482</v>
      </c>
      <c r="C6838" t="s">
        <v>249</v>
      </c>
      <c r="D6838" t="s">
        <v>203</v>
      </c>
      <c r="E6838" t="s">
        <v>269</v>
      </c>
      <c r="F6838" s="8" t="s">
        <v>96</v>
      </c>
      <c r="G6838" s="8" t="s">
        <v>414</v>
      </c>
      <c r="H6838" t="s">
        <v>97</v>
      </c>
      <c r="K6838">
        <v>0.2</v>
      </c>
      <c r="L6838" s="7">
        <v>91622025169</v>
      </c>
      <c r="M6838" t="s">
        <v>458</v>
      </c>
    </row>
    <row r="6839" spans="1:13" x14ac:dyDescent="0.25">
      <c r="A6839" t="s">
        <v>725</v>
      </c>
      <c r="B6839" t="s">
        <v>330</v>
      </c>
      <c r="C6839" t="s">
        <v>250</v>
      </c>
      <c r="D6839" t="s">
        <v>252</v>
      </c>
      <c r="E6839" t="s">
        <v>270</v>
      </c>
      <c r="F6839" s="8" t="s">
        <v>96</v>
      </c>
      <c r="G6839" s="8" t="s">
        <v>414</v>
      </c>
      <c r="H6839" t="s">
        <v>97</v>
      </c>
      <c r="K6839">
        <v>0.09</v>
      </c>
      <c r="L6839" s="7">
        <v>10772268571</v>
      </c>
      <c r="M6839" t="s">
        <v>458</v>
      </c>
    </row>
    <row r="6840" spans="1:13" x14ac:dyDescent="0.25">
      <c r="A6840" t="s">
        <v>726</v>
      </c>
      <c r="B6840" t="s">
        <v>330</v>
      </c>
      <c r="C6840" t="s">
        <v>250</v>
      </c>
      <c r="D6840" t="s">
        <v>253</v>
      </c>
      <c r="E6840" t="s">
        <v>270</v>
      </c>
      <c r="F6840" t="s">
        <v>96</v>
      </c>
      <c r="G6840" s="8" t="s">
        <v>414</v>
      </c>
      <c r="H6840" t="s">
        <v>97</v>
      </c>
      <c r="K6840">
        <v>0.09</v>
      </c>
      <c r="L6840" s="7">
        <v>3480752374</v>
      </c>
      <c r="M6840" t="s">
        <v>458</v>
      </c>
    </row>
    <row r="6841" spans="1:13" x14ac:dyDescent="0.25">
      <c r="A6841" t="s">
        <v>727</v>
      </c>
      <c r="B6841" t="s">
        <v>330</v>
      </c>
      <c r="C6841" t="s">
        <v>250</v>
      </c>
      <c r="D6841" t="s">
        <v>254</v>
      </c>
      <c r="E6841" t="s">
        <v>270</v>
      </c>
      <c r="F6841" t="s">
        <v>96</v>
      </c>
      <c r="G6841" s="8" t="s">
        <v>414</v>
      </c>
      <c r="H6841" t="s">
        <v>97</v>
      </c>
      <c r="K6841">
        <v>0.06</v>
      </c>
      <c r="L6841" s="7">
        <v>13604302435</v>
      </c>
      <c r="M6841" t="s">
        <v>458</v>
      </c>
    </row>
    <row r="6842" spans="1:13" x14ac:dyDescent="0.25">
      <c r="A6842" t="s">
        <v>728</v>
      </c>
      <c r="B6842" t="s">
        <v>330</v>
      </c>
      <c r="C6842" t="s">
        <v>250</v>
      </c>
      <c r="D6842" t="s">
        <v>633</v>
      </c>
      <c r="E6842" t="s">
        <v>269</v>
      </c>
      <c r="F6842" t="s">
        <v>96</v>
      </c>
      <c r="G6842" s="8" t="s">
        <v>414</v>
      </c>
      <c r="H6842" t="s">
        <v>97</v>
      </c>
      <c r="K6842">
        <v>0.11</v>
      </c>
      <c r="L6842" s="7">
        <v>1140113184125</v>
      </c>
      <c r="M6842" t="s">
        <v>458</v>
      </c>
    </row>
    <row r="6843" spans="1:13" x14ac:dyDescent="0.25">
      <c r="A6843" t="s">
        <v>729</v>
      </c>
      <c r="B6843" t="s">
        <v>330</v>
      </c>
      <c r="C6843" t="s">
        <v>250</v>
      </c>
      <c r="D6843" t="s">
        <v>634</v>
      </c>
      <c r="E6843" t="s">
        <v>269</v>
      </c>
      <c r="F6843" t="s">
        <v>96</v>
      </c>
      <c r="G6843" s="8" t="s">
        <v>414</v>
      </c>
      <c r="H6843" t="s">
        <v>97</v>
      </c>
      <c r="K6843">
        <v>0.24</v>
      </c>
      <c r="L6843" s="7">
        <v>237174933919</v>
      </c>
      <c r="M6843" t="s">
        <v>458</v>
      </c>
    </row>
    <row r="6844" spans="1:13" x14ac:dyDescent="0.25">
      <c r="A6844" t="s">
        <v>730</v>
      </c>
      <c r="B6844" t="s">
        <v>330</v>
      </c>
      <c r="C6844" t="s">
        <v>250</v>
      </c>
      <c r="D6844" t="s">
        <v>599</v>
      </c>
      <c r="E6844" t="s">
        <v>270</v>
      </c>
      <c r="F6844" t="s">
        <v>96</v>
      </c>
      <c r="G6844" s="8" t="s">
        <v>414</v>
      </c>
      <c r="H6844" t="s">
        <v>97</v>
      </c>
      <c r="K6844">
        <v>0.09</v>
      </c>
      <c r="L6844" s="7">
        <v>49186447</v>
      </c>
      <c r="M6844" t="s">
        <v>458</v>
      </c>
    </row>
    <row r="6845" spans="1:13" x14ac:dyDescent="0.25">
      <c r="A6845" t="s">
        <v>731</v>
      </c>
      <c r="B6845" t="s">
        <v>483</v>
      </c>
      <c r="C6845" t="s">
        <v>255</v>
      </c>
      <c r="D6845" t="s">
        <v>205</v>
      </c>
      <c r="E6845" t="s">
        <v>270</v>
      </c>
      <c r="F6845" t="s">
        <v>96</v>
      </c>
      <c r="G6845" s="8" t="s">
        <v>414</v>
      </c>
      <c r="H6845" t="s">
        <v>97</v>
      </c>
      <c r="K6845">
        <v>0.31</v>
      </c>
      <c r="L6845" s="7">
        <v>6917962126</v>
      </c>
      <c r="M6845" t="s">
        <v>458</v>
      </c>
    </row>
    <row r="6846" spans="1:13" x14ac:dyDescent="0.25">
      <c r="A6846" t="s">
        <v>732</v>
      </c>
      <c r="B6846" t="s">
        <v>483</v>
      </c>
      <c r="C6846" t="s">
        <v>255</v>
      </c>
      <c r="D6846" t="s">
        <v>203</v>
      </c>
      <c r="E6846" t="s">
        <v>269</v>
      </c>
      <c r="F6846" t="s">
        <v>96</v>
      </c>
      <c r="G6846" s="8" t="s">
        <v>414</v>
      </c>
      <c r="H6846" t="s">
        <v>97</v>
      </c>
      <c r="K6846">
        <v>0.33</v>
      </c>
      <c r="L6846" s="7">
        <v>2428869723</v>
      </c>
      <c r="M6846" t="s">
        <v>458</v>
      </c>
    </row>
    <row r="6847" spans="1:13" x14ac:dyDescent="0.25">
      <c r="A6847" t="s">
        <v>733</v>
      </c>
      <c r="B6847" t="s">
        <v>636</v>
      </c>
      <c r="C6847" t="s">
        <v>635</v>
      </c>
      <c r="D6847" t="s">
        <v>304</v>
      </c>
      <c r="E6847" t="s">
        <v>270</v>
      </c>
      <c r="F6847" t="s">
        <v>96</v>
      </c>
      <c r="G6847" s="8" t="s">
        <v>414</v>
      </c>
      <c r="H6847" t="s">
        <v>97</v>
      </c>
      <c r="K6847">
        <v>0.2</v>
      </c>
      <c r="L6847" s="7">
        <v>4565783313</v>
      </c>
      <c r="M6847" t="s">
        <v>458</v>
      </c>
    </row>
    <row r="6848" spans="1:13" x14ac:dyDescent="0.25">
      <c r="A6848" t="s">
        <v>734</v>
      </c>
      <c r="B6848" t="s">
        <v>636</v>
      </c>
      <c r="C6848" t="s">
        <v>635</v>
      </c>
      <c r="D6848" t="s">
        <v>303</v>
      </c>
      <c r="E6848" t="s">
        <v>270</v>
      </c>
      <c r="F6848" t="s">
        <v>96</v>
      </c>
      <c r="G6848" s="8" t="s">
        <v>414</v>
      </c>
      <c r="H6848" t="s">
        <v>97</v>
      </c>
      <c r="K6848" s="150">
        <v>0.2</v>
      </c>
      <c r="L6848" s="7">
        <v>3476303006</v>
      </c>
      <c r="M6848" t="s">
        <v>458</v>
      </c>
    </row>
    <row r="6849" spans="1:13" x14ac:dyDescent="0.25">
      <c r="A6849" t="s">
        <v>735</v>
      </c>
      <c r="B6849" t="s">
        <v>636</v>
      </c>
      <c r="C6849" t="s">
        <v>635</v>
      </c>
      <c r="D6849" t="s">
        <v>302</v>
      </c>
      <c r="E6849" t="s">
        <v>270</v>
      </c>
      <c r="F6849" t="s">
        <v>96</v>
      </c>
      <c r="G6849" s="8" t="s">
        <v>414</v>
      </c>
      <c r="H6849" t="s">
        <v>97</v>
      </c>
      <c r="K6849">
        <v>0.2</v>
      </c>
      <c r="L6849" s="7">
        <v>2100767205</v>
      </c>
      <c r="M6849" t="s">
        <v>458</v>
      </c>
    </row>
    <row r="6850" spans="1:13" x14ac:dyDescent="0.25">
      <c r="A6850" t="s">
        <v>736</v>
      </c>
      <c r="B6850" t="s">
        <v>636</v>
      </c>
      <c r="C6850" t="s">
        <v>635</v>
      </c>
      <c r="D6850" t="s">
        <v>205</v>
      </c>
      <c r="E6850" t="s">
        <v>270</v>
      </c>
      <c r="F6850" t="s">
        <v>96</v>
      </c>
      <c r="G6850" s="8" t="s">
        <v>414</v>
      </c>
      <c r="H6850" t="s">
        <v>97</v>
      </c>
      <c r="K6850">
        <v>0.14000000000000001</v>
      </c>
      <c r="L6850" s="7">
        <v>20886055390</v>
      </c>
      <c r="M6850" t="s">
        <v>458</v>
      </c>
    </row>
    <row r="6851" spans="1:13" x14ac:dyDescent="0.25">
      <c r="A6851" t="s">
        <v>737</v>
      </c>
      <c r="B6851" t="s">
        <v>636</v>
      </c>
      <c r="C6851" t="s">
        <v>635</v>
      </c>
      <c r="D6851" t="s">
        <v>203</v>
      </c>
      <c r="E6851" t="s">
        <v>269</v>
      </c>
      <c r="F6851" t="s">
        <v>96</v>
      </c>
      <c r="G6851" s="8" t="s">
        <v>414</v>
      </c>
      <c r="H6851" t="s">
        <v>97</v>
      </c>
      <c r="K6851">
        <v>0.14000000000000001</v>
      </c>
      <c r="L6851" s="7">
        <v>1256491994424</v>
      </c>
      <c r="M6851" t="s">
        <v>458</v>
      </c>
    </row>
    <row r="6852" spans="1:13" x14ac:dyDescent="0.25">
      <c r="A6852" t="s">
        <v>738</v>
      </c>
      <c r="B6852" t="s">
        <v>484</v>
      </c>
      <c r="C6852" t="s">
        <v>256</v>
      </c>
      <c r="D6852" t="s">
        <v>208</v>
      </c>
      <c r="E6852" t="s">
        <v>270</v>
      </c>
      <c r="F6852" t="s">
        <v>96</v>
      </c>
      <c r="G6852" s="8" t="s">
        <v>414</v>
      </c>
      <c r="H6852" t="s">
        <v>97</v>
      </c>
      <c r="K6852">
        <v>0</v>
      </c>
      <c r="L6852" s="7">
        <v>429346911</v>
      </c>
      <c r="M6852" t="s">
        <v>458</v>
      </c>
    </row>
    <row r="6853" spans="1:13" x14ac:dyDescent="0.25">
      <c r="A6853" t="s">
        <v>739</v>
      </c>
      <c r="B6853" t="s">
        <v>484</v>
      </c>
      <c r="C6853" t="s">
        <v>256</v>
      </c>
      <c r="D6853" t="s">
        <v>209</v>
      </c>
      <c r="E6853" t="s">
        <v>270</v>
      </c>
      <c r="F6853" t="s">
        <v>96</v>
      </c>
      <c r="G6853" s="8" t="s">
        <v>414</v>
      </c>
      <c r="H6853" t="s">
        <v>97</v>
      </c>
      <c r="K6853">
        <v>0</v>
      </c>
      <c r="L6853" s="7">
        <v>630379359</v>
      </c>
      <c r="M6853" t="s">
        <v>458</v>
      </c>
    </row>
    <row r="6854" spans="1:13" x14ac:dyDescent="0.25">
      <c r="A6854" t="s">
        <v>740</v>
      </c>
      <c r="B6854" t="s">
        <v>484</v>
      </c>
      <c r="C6854" t="s">
        <v>256</v>
      </c>
      <c r="D6854" t="s">
        <v>203</v>
      </c>
      <c r="E6854" t="s">
        <v>269</v>
      </c>
      <c r="F6854" t="s">
        <v>96</v>
      </c>
      <c r="G6854" s="8" t="s">
        <v>414</v>
      </c>
      <c r="H6854" t="s">
        <v>97</v>
      </c>
      <c r="K6854">
        <v>0.17</v>
      </c>
      <c r="L6854" s="7">
        <v>88224453830</v>
      </c>
      <c r="M6854" t="s">
        <v>458</v>
      </c>
    </row>
    <row r="6855" spans="1:13" x14ac:dyDescent="0.25">
      <c r="A6855" t="s">
        <v>741</v>
      </c>
      <c r="B6855" t="s">
        <v>485</v>
      </c>
      <c r="C6855" t="s">
        <v>257</v>
      </c>
      <c r="D6855" t="s">
        <v>258</v>
      </c>
      <c r="E6855" t="s">
        <v>270</v>
      </c>
      <c r="F6855" t="s">
        <v>96</v>
      </c>
      <c r="G6855" s="8" t="s">
        <v>414</v>
      </c>
      <c r="H6855" t="s">
        <v>97</v>
      </c>
      <c r="K6855">
        <v>0</v>
      </c>
      <c r="L6855" s="7">
        <v>2398957441</v>
      </c>
      <c r="M6855" t="s">
        <v>458</v>
      </c>
    </row>
    <row r="6856" spans="1:13" x14ac:dyDescent="0.25">
      <c r="A6856" t="s">
        <v>742</v>
      </c>
      <c r="B6856" t="s">
        <v>485</v>
      </c>
      <c r="C6856" t="s">
        <v>257</v>
      </c>
      <c r="D6856" t="s">
        <v>259</v>
      </c>
      <c r="E6856" t="s">
        <v>270</v>
      </c>
      <c r="F6856" t="s">
        <v>96</v>
      </c>
      <c r="G6856" s="8" t="s">
        <v>414</v>
      </c>
      <c r="H6856" t="s">
        <v>97</v>
      </c>
      <c r="K6856">
        <v>0.5</v>
      </c>
      <c r="L6856" s="7">
        <v>87556207</v>
      </c>
      <c r="M6856" t="s">
        <v>458</v>
      </c>
    </row>
    <row r="6857" spans="1:13" x14ac:dyDescent="0.25">
      <c r="A6857" t="s">
        <v>743</v>
      </c>
      <c r="B6857" t="s">
        <v>485</v>
      </c>
      <c r="C6857" t="s">
        <v>257</v>
      </c>
      <c r="D6857" t="s">
        <v>260</v>
      </c>
      <c r="E6857" t="s">
        <v>270</v>
      </c>
      <c r="F6857" t="s">
        <v>96</v>
      </c>
      <c r="G6857" s="8" t="s">
        <v>414</v>
      </c>
      <c r="H6857" t="s">
        <v>97</v>
      </c>
      <c r="K6857" s="150">
        <v>0.5</v>
      </c>
      <c r="L6857" s="7">
        <v>145097351</v>
      </c>
      <c r="M6857" t="s">
        <v>458</v>
      </c>
    </row>
    <row r="6858" spans="1:13" x14ac:dyDescent="0.25">
      <c r="A6858" t="s">
        <v>744</v>
      </c>
      <c r="B6858" t="s">
        <v>485</v>
      </c>
      <c r="C6858" t="s">
        <v>257</v>
      </c>
      <c r="D6858" t="s">
        <v>261</v>
      </c>
      <c r="E6858" t="s">
        <v>270</v>
      </c>
      <c r="F6858" t="s">
        <v>96</v>
      </c>
      <c r="G6858" s="8" t="s">
        <v>414</v>
      </c>
      <c r="H6858" t="s">
        <v>97</v>
      </c>
      <c r="K6858">
        <v>0.5</v>
      </c>
      <c r="L6858" s="7">
        <v>88988160</v>
      </c>
      <c r="M6858" t="s">
        <v>458</v>
      </c>
    </row>
    <row r="6859" spans="1:13" x14ac:dyDescent="0.25">
      <c r="A6859" t="s">
        <v>748</v>
      </c>
      <c r="B6859" t="s">
        <v>486</v>
      </c>
      <c r="C6859" t="s">
        <v>262</v>
      </c>
      <c r="D6859" t="s">
        <v>203</v>
      </c>
      <c r="E6859" t="s">
        <v>269</v>
      </c>
      <c r="F6859" t="s">
        <v>96</v>
      </c>
      <c r="G6859" s="8" t="s">
        <v>414</v>
      </c>
      <c r="H6859" t="s">
        <v>97</v>
      </c>
      <c r="K6859">
        <v>0.28000000000000003</v>
      </c>
      <c r="L6859" s="7">
        <v>134097058000</v>
      </c>
      <c r="M6859" t="s">
        <v>458</v>
      </c>
    </row>
    <row r="6860" spans="1:13" x14ac:dyDescent="0.25">
      <c r="A6860" t="s">
        <v>749</v>
      </c>
      <c r="B6860" t="s">
        <v>332</v>
      </c>
      <c r="C6860" t="s">
        <v>266</v>
      </c>
      <c r="D6860" t="s">
        <v>267</v>
      </c>
      <c r="E6860" t="s">
        <v>270</v>
      </c>
      <c r="F6860" t="s">
        <v>96</v>
      </c>
      <c r="G6860" s="8" t="s">
        <v>414</v>
      </c>
      <c r="H6860" t="s">
        <v>97</v>
      </c>
      <c r="K6860">
        <v>0.2</v>
      </c>
      <c r="L6860" s="7">
        <v>2421364394</v>
      </c>
      <c r="M6860" t="s">
        <v>458</v>
      </c>
    </row>
    <row r="6861" spans="1:13" x14ac:dyDescent="0.25">
      <c r="A6861" t="s">
        <v>750</v>
      </c>
      <c r="B6861" t="s">
        <v>332</v>
      </c>
      <c r="C6861" t="s">
        <v>266</v>
      </c>
      <c r="D6861" t="s">
        <v>590</v>
      </c>
      <c r="E6861" t="s">
        <v>270</v>
      </c>
      <c r="F6861" t="s">
        <v>96</v>
      </c>
      <c r="G6861" s="8" t="s">
        <v>414</v>
      </c>
      <c r="H6861" t="s">
        <v>97</v>
      </c>
      <c r="K6861">
        <v>0.2</v>
      </c>
      <c r="L6861" s="7">
        <v>1946905414</v>
      </c>
      <c r="M6861" t="s">
        <v>458</v>
      </c>
    </row>
    <row r="6862" spans="1:13" x14ac:dyDescent="0.25">
      <c r="A6862" t="s">
        <v>751</v>
      </c>
      <c r="B6862" t="s">
        <v>332</v>
      </c>
      <c r="C6862" t="s">
        <v>266</v>
      </c>
      <c r="D6862" t="s">
        <v>582</v>
      </c>
      <c r="E6862" t="s">
        <v>270</v>
      </c>
      <c r="F6862" t="s">
        <v>96</v>
      </c>
      <c r="G6862" s="8" t="s">
        <v>414</v>
      </c>
      <c r="H6862" t="s">
        <v>97</v>
      </c>
      <c r="K6862">
        <v>0.2</v>
      </c>
      <c r="L6862" s="7">
        <v>102527329</v>
      </c>
      <c r="M6862" t="s">
        <v>458</v>
      </c>
    </row>
    <row r="6863" spans="1:13" x14ac:dyDescent="0.25">
      <c r="A6863" t="s">
        <v>752</v>
      </c>
      <c r="B6863" t="s">
        <v>332</v>
      </c>
      <c r="C6863" t="s">
        <v>266</v>
      </c>
      <c r="D6863" t="s">
        <v>203</v>
      </c>
      <c r="E6863" t="s">
        <v>269</v>
      </c>
      <c r="F6863" t="s">
        <v>96</v>
      </c>
      <c r="G6863" s="8" t="s">
        <v>414</v>
      </c>
      <c r="H6863" t="s">
        <v>97</v>
      </c>
      <c r="K6863">
        <v>0.2</v>
      </c>
      <c r="L6863" s="7">
        <v>260926476812</v>
      </c>
      <c r="M6863" t="s">
        <v>458</v>
      </c>
    </row>
    <row r="6864" spans="1:13" x14ac:dyDescent="0.25">
      <c r="A6864" t="s">
        <v>753</v>
      </c>
      <c r="B6864" t="s">
        <v>487</v>
      </c>
      <c r="C6864" t="s">
        <v>207</v>
      </c>
      <c r="D6864" t="s">
        <v>208</v>
      </c>
      <c r="E6864" t="s">
        <v>270</v>
      </c>
      <c r="F6864" t="s">
        <v>96</v>
      </c>
      <c r="G6864" s="8" t="s">
        <v>414</v>
      </c>
      <c r="H6864" t="s">
        <v>97</v>
      </c>
      <c r="K6864">
        <v>0.48</v>
      </c>
      <c r="L6864" s="7">
        <v>2389556713</v>
      </c>
      <c r="M6864" t="s">
        <v>458</v>
      </c>
    </row>
    <row r="6865" spans="1:13" x14ac:dyDescent="0.25">
      <c r="A6865" t="s">
        <v>754</v>
      </c>
      <c r="B6865" t="s">
        <v>487</v>
      </c>
      <c r="C6865" t="s">
        <v>207</v>
      </c>
      <c r="D6865" t="s">
        <v>209</v>
      </c>
      <c r="E6865" t="s">
        <v>270</v>
      </c>
      <c r="F6865" t="s">
        <v>96</v>
      </c>
      <c r="G6865" s="8" t="s">
        <v>414</v>
      </c>
      <c r="H6865" t="s">
        <v>97</v>
      </c>
      <c r="K6865">
        <v>0.47</v>
      </c>
      <c r="L6865" s="7">
        <v>5701620841</v>
      </c>
      <c r="M6865" t="s">
        <v>458</v>
      </c>
    </row>
    <row r="6866" spans="1:13" x14ac:dyDescent="0.25">
      <c r="A6866" t="s">
        <v>755</v>
      </c>
      <c r="B6866" t="s">
        <v>487</v>
      </c>
      <c r="C6866" t="s">
        <v>207</v>
      </c>
      <c r="D6866" t="s">
        <v>210</v>
      </c>
      <c r="E6866" t="s">
        <v>270</v>
      </c>
      <c r="F6866" t="s">
        <v>96</v>
      </c>
      <c r="G6866" s="8" t="s">
        <v>414</v>
      </c>
      <c r="H6866" t="s">
        <v>97</v>
      </c>
      <c r="K6866">
        <v>0.15</v>
      </c>
      <c r="L6866" s="7">
        <v>326696832</v>
      </c>
      <c r="M6866" t="s">
        <v>458</v>
      </c>
    </row>
    <row r="6867" spans="1:13" x14ac:dyDescent="0.25">
      <c r="A6867" t="s">
        <v>756</v>
      </c>
      <c r="B6867" t="s">
        <v>487</v>
      </c>
      <c r="C6867" t="s">
        <v>207</v>
      </c>
      <c r="D6867" t="s">
        <v>211</v>
      </c>
      <c r="E6867" t="s">
        <v>269</v>
      </c>
      <c r="F6867" t="s">
        <v>96</v>
      </c>
      <c r="G6867" s="8" t="s">
        <v>414</v>
      </c>
      <c r="H6867" t="s">
        <v>97</v>
      </c>
      <c r="K6867" s="150">
        <v>0.14000000000000001</v>
      </c>
      <c r="L6867" s="7">
        <v>370042694916</v>
      </c>
      <c r="M6867" t="s">
        <v>458</v>
      </c>
    </row>
    <row r="6868" spans="1:13" x14ac:dyDescent="0.25">
      <c r="A6868" t="s">
        <v>757</v>
      </c>
      <c r="B6868" t="s">
        <v>487</v>
      </c>
      <c r="C6868" t="s">
        <v>207</v>
      </c>
      <c r="D6868" t="s">
        <v>385</v>
      </c>
      <c r="E6868" t="s">
        <v>270</v>
      </c>
      <c r="F6868" t="s">
        <v>96</v>
      </c>
      <c r="G6868" s="8" t="s">
        <v>414</v>
      </c>
      <c r="H6868" t="s">
        <v>97</v>
      </c>
      <c r="K6868">
        <v>0.44</v>
      </c>
      <c r="L6868" s="7">
        <v>777116048</v>
      </c>
      <c r="M6868" t="s">
        <v>458</v>
      </c>
    </row>
    <row r="6869" spans="1:13" x14ac:dyDescent="0.25">
      <c r="A6869" t="s">
        <v>659</v>
      </c>
      <c r="B6869" t="s">
        <v>468</v>
      </c>
      <c r="C6869" t="s">
        <v>0</v>
      </c>
      <c r="D6869" t="s">
        <v>200</v>
      </c>
      <c r="E6869" t="s">
        <v>270</v>
      </c>
      <c r="F6869" t="s">
        <v>99</v>
      </c>
      <c r="G6869" s="8" t="s">
        <v>350</v>
      </c>
      <c r="H6869" t="s">
        <v>100</v>
      </c>
      <c r="I6869" s="7">
        <v>3596301067</v>
      </c>
      <c r="L6869" s="7">
        <v>50185283716</v>
      </c>
      <c r="M6869" t="s">
        <v>458</v>
      </c>
    </row>
    <row r="6870" spans="1:13" x14ac:dyDescent="0.25">
      <c r="A6870" t="s">
        <v>660</v>
      </c>
      <c r="B6870" t="s">
        <v>468</v>
      </c>
      <c r="C6870" t="s">
        <v>0</v>
      </c>
      <c r="D6870" t="s">
        <v>201</v>
      </c>
      <c r="E6870" t="s">
        <v>270</v>
      </c>
      <c r="F6870" t="s">
        <v>99</v>
      </c>
      <c r="G6870" s="8" t="s">
        <v>350</v>
      </c>
      <c r="H6870" t="s">
        <v>100</v>
      </c>
      <c r="I6870" s="7">
        <v>2293556036</v>
      </c>
      <c r="K6870" s="150"/>
      <c r="L6870" s="7">
        <v>89599596613</v>
      </c>
      <c r="M6870" t="s">
        <v>458</v>
      </c>
    </row>
    <row r="6871" spans="1:13" x14ac:dyDescent="0.25">
      <c r="A6871" t="s">
        <v>661</v>
      </c>
      <c r="B6871" t="s">
        <v>468</v>
      </c>
      <c r="C6871" t="s">
        <v>0</v>
      </c>
      <c r="D6871" t="s">
        <v>202</v>
      </c>
      <c r="E6871" t="s">
        <v>270</v>
      </c>
      <c r="F6871" t="s">
        <v>99</v>
      </c>
      <c r="G6871" s="8" t="s">
        <v>350</v>
      </c>
      <c r="H6871" t="s">
        <v>100</v>
      </c>
      <c r="I6871" s="7">
        <v>5705451489</v>
      </c>
      <c r="L6871" s="7">
        <v>44497385600</v>
      </c>
      <c r="M6871" t="s">
        <v>458</v>
      </c>
    </row>
    <row r="6872" spans="1:13" x14ac:dyDescent="0.25">
      <c r="A6872" t="s">
        <v>662</v>
      </c>
      <c r="B6872" t="s">
        <v>468</v>
      </c>
      <c r="C6872" t="s">
        <v>0</v>
      </c>
      <c r="D6872" t="s">
        <v>308</v>
      </c>
      <c r="E6872" t="s">
        <v>270</v>
      </c>
      <c r="F6872" t="s">
        <v>99</v>
      </c>
      <c r="G6872" s="8" t="s">
        <v>350</v>
      </c>
      <c r="H6872" t="s">
        <v>100</v>
      </c>
      <c r="I6872" s="7">
        <v>238659731</v>
      </c>
      <c r="L6872" s="7">
        <v>891110221</v>
      </c>
      <c r="M6872" t="s">
        <v>458</v>
      </c>
    </row>
    <row r="6873" spans="1:13" x14ac:dyDescent="0.25">
      <c r="A6873" t="s">
        <v>758</v>
      </c>
      <c r="B6873" t="s">
        <v>468</v>
      </c>
      <c r="C6873" t="s">
        <v>0</v>
      </c>
      <c r="D6873" t="s">
        <v>1</v>
      </c>
      <c r="E6873" t="s">
        <v>270</v>
      </c>
      <c r="F6873" t="s">
        <v>99</v>
      </c>
      <c r="G6873" s="8" t="s">
        <v>350</v>
      </c>
      <c r="H6873" t="s">
        <v>100</v>
      </c>
      <c r="I6873" s="7">
        <v>1288488406</v>
      </c>
      <c r="L6873" s="7">
        <v>33596222776</v>
      </c>
      <c r="M6873" t="s">
        <v>458</v>
      </c>
    </row>
    <row r="6874" spans="1:13" x14ac:dyDescent="0.25">
      <c r="A6874" t="s">
        <v>663</v>
      </c>
      <c r="B6874" t="s">
        <v>468</v>
      </c>
      <c r="C6874" t="s">
        <v>0</v>
      </c>
      <c r="D6874" t="s">
        <v>198</v>
      </c>
      <c r="E6874" t="s">
        <v>270</v>
      </c>
      <c r="F6874" t="s">
        <v>99</v>
      </c>
      <c r="G6874" s="8" t="s">
        <v>350</v>
      </c>
      <c r="H6874" t="s">
        <v>100</v>
      </c>
      <c r="I6874" s="7">
        <v>-3844961</v>
      </c>
      <c r="L6874" s="7">
        <v>1360016630</v>
      </c>
      <c r="M6874" t="s">
        <v>458</v>
      </c>
    </row>
    <row r="6875" spans="1:13" x14ac:dyDescent="0.25">
      <c r="A6875" t="s">
        <v>664</v>
      </c>
      <c r="B6875" t="s">
        <v>468</v>
      </c>
      <c r="C6875" t="s">
        <v>0</v>
      </c>
      <c r="D6875" t="s">
        <v>199</v>
      </c>
      <c r="E6875" t="s">
        <v>269</v>
      </c>
      <c r="F6875" t="s">
        <v>99</v>
      </c>
      <c r="G6875" s="8" t="s">
        <v>350</v>
      </c>
      <c r="H6875" t="s">
        <v>100</v>
      </c>
      <c r="I6875" s="7">
        <v>9878269277</v>
      </c>
      <c r="L6875" s="7">
        <v>195045422077</v>
      </c>
      <c r="M6875" t="s">
        <v>458</v>
      </c>
    </row>
    <row r="6876" spans="1:13" x14ac:dyDescent="0.25">
      <c r="A6876" t="s">
        <v>665</v>
      </c>
      <c r="B6876" t="s">
        <v>469</v>
      </c>
      <c r="C6876" t="s">
        <v>212</v>
      </c>
      <c r="D6876" t="s">
        <v>213</v>
      </c>
      <c r="E6876" t="s">
        <v>270</v>
      </c>
      <c r="F6876" t="s">
        <v>99</v>
      </c>
      <c r="G6876" s="8" t="s">
        <v>350</v>
      </c>
      <c r="H6876" t="s">
        <v>100</v>
      </c>
      <c r="I6876" s="7">
        <v>89153000</v>
      </c>
      <c r="K6876" s="150"/>
      <c r="L6876" s="7">
        <v>1209774000</v>
      </c>
      <c r="M6876" t="s">
        <v>458</v>
      </c>
    </row>
    <row r="6877" spans="1:13" x14ac:dyDescent="0.25">
      <c r="A6877" t="s">
        <v>666</v>
      </c>
      <c r="B6877" t="s">
        <v>469</v>
      </c>
      <c r="C6877" t="s">
        <v>212</v>
      </c>
      <c r="D6877" t="s">
        <v>214</v>
      </c>
      <c r="E6877" t="s">
        <v>270</v>
      </c>
      <c r="F6877" t="s">
        <v>99</v>
      </c>
      <c r="G6877" s="8" t="s">
        <v>350</v>
      </c>
      <c r="H6877" t="s">
        <v>100</v>
      </c>
      <c r="I6877" s="7">
        <v>3040926000</v>
      </c>
      <c r="L6877" s="7">
        <v>10185099000</v>
      </c>
      <c r="M6877" t="s">
        <v>458</v>
      </c>
    </row>
    <row r="6878" spans="1:13" x14ac:dyDescent="0.25">
      <c r="A6878" t="s">
        <v>667</v>
      </c>
      <c r="B6878" t="s">
        <v>469</v>
      </c>
      <c r="C6878" t="s">
        <v>212</v>
      </c>
      <c r="D6878" t="s">
        <v>370</v>
      </c>
      <c r="E6878" t="s">
        <v>270</v>
      </c>
      <c r="F6878" t="s">
        <v>99</v>
      </c>
      <c r="G6878" s="8" t="s">
        <v>350</v>
      </c>
      <c r="H6878" t="s">
        <v>100</v>
      </c>
      <c r="I6878" s="7">
        <v>1595048000</v>
      </c>
      <c r="K6878" s="150"/>
      <c r="L6878" s="7">
        <v>7250762000</v>
      </c>
      <c r="M6878" t="s">
        <v>458</v>
      </c>
    </row>
    <row r="6879" spans="1:13" x14ac:dyDescent="0.25">
      <c r="A6879" t="s">
        <v>668</v>
      </c>
      <c r="B6879" t="s">
        <v>469</v>
      </c>
      <c r="C6879" t="s">
        <v>212</v>
      </c>
      <c r="D6879" t="s">
        <v>365</v>
      </c>
      <c r="E6879" t="s">
        <v>270</v>
      </c>
      <c r="F6879" t="s">
        <v>99</v>
      </c>
      <c r="G6879" s="8" t="s">
        <v>350</v>
      </c>
      <c r="H6879" t="s">
        <v>100</v>
      </c>
      <c r="I6879" s="7">
        <v>1732331000</v>
      </c>
      <c r="L6879" s="7">
        <v>22153880000</v>
      </c>
      <c r="M6879" t="s">
        <v>458</v>
      </c>
    </row>
    <row r="6880" spans="1:13" x14ac:dyDescent="0.25">
      <c r="A6880" t="s">
        <v>669</v>
      </c>
      <c r="B6880" t="s">
        <v>469</v>
      </c>
      <c r="C6880" t="s">
        <v>212</v>
      </c>
      <c r="D6880" t="s">
        <v>364</v>
      </c>
      <c r="E6880" t="s">
        <v>270</v>
      </c>
      <c r="F6880" t="s">
        <v>99</v>
      </c>
      <c r="G6880" s="8" t="s">
        <v>350</v>
      </c>
      <c r="H6880" t="s">
        <v>100</v>
      </c>
      <c r="I6880" s="7">
        <v>2080349000</v>
      </c>
      <c r="K6880" s="150"/>
      <c r="L6880" s="7">
        <v>31842258000</v>
      </c>
      <c r="M6880" t="s">
        <v>458</v>
      </c>
    </row>
    <row r="6881" spans="1:13" x14ac:dyDescent="0.25">
      <c r="A6881" t="s">
        <v>670</v>
      </c>
      <c r="B6881" t="s">
        <v>469</v>
      </c>
      <c r="C6881" t="s">
        <v>212</v>
      </c>
      <c r="D6881" t="s">
        <v>573</v>
      </c>
      <c r="E6881" t="s">
        <v>270</v>
      </c>
      <c r="F6881" t="s">
        <v>99</v>
      </c>
      <c r="G6881" s="8" t="s">
        <v>350</v>
      </c>
      <c r="H6881" t="s">
        <v>100</v>
      </c>
      <c r="I6881" s="7">
        <v>-118646000</v>
      </c>
      <c r="L6881" s="7">
        <v>16763779000</v>
      </c>
      <c r="M6881" t="s">
        <v>458</v>
      </c>
    </row>
    <row r="6882" spans="1:13" x14ac:dyDescent="0.25">
      <c r="A6882" t="s">
        <v>671</v>
      </c>
      <c r="B6882" t="s">
        <v>469</v>
      </c>
      <c r="C6882" t="s">
        <v>212</v>
      </c>
      <c r="D6882" t="s">
        <v>362</v>
      </c>
      <c r="E6882" t="s">
        <v>270</v>
      </c>
      <c r="F6882" t="s">
        <v>99</v>
      </c>
      <c r="G6882" s="8" t="s">
        <v>350</v>
      </c>
      <c r="H6882" t="s">
        <v>100</v>
      </c>
      <c r="I6882" s="7">
        <v>5008659000</v>
      </c>
      <c r="L6882" s="7">
        <v>58491556000</v>
      </c>
      <c r="M6882" t="s">
        <v>458</v>
      </c>
    </row>
    <row r="6883" spans="1:13" x14ac:dyDescent="0.25">
      <c r="A6883" t="s">
        <v>672</v>
      </c>
      <c r="B6883" t="s">
        <v>470</v>
      </c>
      <c r="C6883" t="s">
        <v>292</v>
      </c>
      <c r="D6883" t="s">
        <v>307</v>
      </c>
      <c r="E6883" t="s">
        <v>270</v>
      </c>
      <c r="F6883" t="s">
        <v>99</v>
      </c>
      <c r="G6883" s="8" t="s">
        <v>350</v>
      </c>
      <c r="H6883" t="s">
        <v>100</v>
      </c>
      <c r="I6883" s="7">
        <v>733302315</v>
      </c>
      <c r="L6883" s="7">
        <v>9764336905</v>
      </c>
      <c r="M6883" t="s">
        <v>458</v>
      </c>
    </row>
    <row r="6884" spans="1:13" x14ac:dyDescent="0.25">
      <c r="A6884" t="s">
        <v>673</v>
      </c>
      <c r="B6884" t="s">
        <v>470</v>
      </c>
      <c r="C6884" t="s">
        <v>292</v>
      </c>
      <c r="D6884" t="s">
        <v>206</v>
      </c>
      <c r="E6884" t="s">
        <v>270</v>
      </c>
      <c r="F6884" t="s">
        <v>99</v>
      </c>
      <c r="G6884" s="8" t="s">
        <v>350</v>
      </c>
      <c r="H6884" t="s">
        <v>100</v>
      </c>
      <c r="I6884" s="7">
        <v>549147435</v>
      </c>
      <c r="L6884" s="7">
        <v>5411649516</v>
      </c>
      <c r="M6884" t="s">
        <v>458</v>
      </c>
    </row>
    <row r="6885" spans="1:13" x14ac:dyDescent="0.25">
      <c r="A6885" t="s">
        <v>674</v>
      </c>
      <c r="B6885" t="s">
        <v>470</v>
      </c>
      <c r="C6885" t="s">
        <v>292</v>
      </c>
      <c r="D6885" t="s">
        <v>203</v>
      </c>
      <c r="E6885" t="s">
        <v>269</v>
      </c>
      <c r="F6885" t="s">
        <v>99</v>
      </c>
      <c r="G6885" s="8" t="s">
        <v>350</v>
      </c>
      <c r="H6885" t="s">
        <v>100</v>
      </c>
      <c r="I6885" s="7">
        <v>22335905296</v>
      </c>
      <c r="L6885" s="7">
        <v>599483569520</v>
      </c>
      <c r="M6885" t="s">
        <v>458</v>
      </c>
    </row>
    <row r="6886" spans="1:13" x14ac:dyDescent="0.25">
      <c r="A6886" t="s">
        <v>675</v>
      </c>
      <c r="B6886" t="s">
        <v>470</v>
      </c>
      <c r="C6886" t="s">
        <v>292</v>
      </c>
      <c r="D6886" t="s">
        <v>306</v>
      </c>
      <c r="E6886" t="s">
        <v>270</v>
      </c>
      <c r="F6886" t="s">
        <v>99</v>
      </c>
      <c r="G6886" s="8" t="s">
        <v>350</v>
      </c>
      <c r="H6886" t="s">
        <v>100</v>
      </c>
      <c r="I6886" s="7">
        <v>343276174</v>
      </c>
      <c r="L6886" s="7">
        <v>9122399685</v>
      </c>
      <c r="M6886" t="s">
        <v>458</v>
      </c>
    </row>
    <row r="6887" spans="1:13" x14ac:dyDescent="0.25">
      <c r="A6887" t="s">
        <v>676</v>
      </c>
      <c r="B6887" t="s">
        <v>331</v>
      </c>
      <c r="C6887" t="s">
        <v>215</v>
      </c>
      <c r="D6887" t="s">
        <v>251</v>
      </c>
      <c r="E6887" t="s">
        <v>269</v>
      </c>
      <c r="F6887" t="s">
        <v>99</v>
      </c>
      <c r="G6887" s="8" t="s">
        <v>350</v>
      </c>
      <c r="H6887" t="s">
        <v>100</v>
      </c>
      <c r="I6887" s="7">
        <v>20633292896</v>
      </c>
      <c r="K6887" s="151"/>
      <c r="L6887" s="7">
        <v>310261377494</v>
      </c>
      <c r="M6887" t="s">
        <v>458</v>
      </c>
    </row>
    <row r="6888" spans="1:13" x14ac:dyDescent="0.25">
      <c r="A6888" t="s">
        <v>677</v>
      </c>
      <c r="B6888" t="s">
        <v>331</v>
      </c>
      <c r="C6888" t="s">
        <v>215</v>
      </c>
      <c r="D6888" t="s">
        <v>216</v>
      </c>
      <c r="E6888" t="s">
        <v>269</v>
      </c>
      <c r="F6888" t="s">
        <v>99</v>
      </c>
      <c r="G6888" s="8" t="s">
        <v>350</v>
      </c>
      <c r="H6888" t="s">
        <v>100</v>
      </c>
      <c r="I6888" s="7">
        <v>3230379777</v>
      </c>
      <c r="L6888" s="7">
        <v>15226914126</v>
      </c>
      <c r="M6888" t="s">
        <v>458</v>
      </c>
    </row>
    <row r="6889" spans="1:13" x14ac:dyDescent="0.25">
      <c r="A6889" t="s">
        <v>678</v>
      </c>
      <c r="B6889" t="s">
        <v>331</v>
      </c>
      <c r="C6889" t="s">
        <v>215</v>
      </c>
      <c r="D6889" t="s">
        <v>217</v>
      </c>
      <c r="E6889" t="s">
        <v>269</v>
      </c>
      <c r="F6889" s="8" t="s">
        <v>99</v>
      </c>
      <c r="G6889" s="8" t="s">
        <v>350</v>
      </c>
      <c r="H6889" t="s">
        <v>100</v>
      </c>
      <c r="I6889" s="7">
        <v>5763973783</v>
      </c>
      <c r="L6889" s="7">
        <v>67671087956</v>
      </c>
      <c r="M6889" t="s">
        <v>458</v>
      </c>
    </row>
    <row r="6890" spans="1:13" x14ac:dyDescent="0.25">
      <c r="A6890" t="s">
        <v>679</v>
      </c>
      <c r="B6890" t="s">
        <v>333</v>
      </c>
      <c r="C6890" t="s">
        <v>533</v>
      </c>
      <c r="D6890" t="s">
        <v>203</v>
      </c>
      <c r="E6890" t="s">
        <v>269</v>
      </c>
      <c r="F6890" s="8" t="s">
        <v>99</v>
      </c>
      <c r="G6890" s="8" t="s">
        <v>350</v>
      </c>
      <c r="H6890" t="s">
        <v>100</v>
      </c>
      <c r="I6890" s="7">
        <v>2669993000</v>
      </c>
      <c r="L6890" s="7">
        <v>60695593000</v>
      </c>
      <c r="M6890" t="s">
        <v>458</v>
      </c>
    </row>
    <row r="6891" spans="1:13" x14ac:dyDescent="0.25">
      <c r="A6891" t="s">
        <v>680</v>
      </c>
      <c r="B6891" t="s">
        <v>471</v>
      </c>
      <c r="C6891" t="s">
        <v>219</v>
      </c>
      <c r="D6891" t="s">
        <v>203</v>
      </c>
      <c r="E6891" t="s">
        <v>269</v>
      </c>
      <c r="F6891" s="8" t="s">
        <v>99</v>
      </c>
      <c r="G6891" s="8" t="s">
        <v>350</v>
      </c>
      <c r="H6891" t="s">
        <v>100</v>
      </c>
      <c r="I6891" s="7">
        <v>15154073451</v>
      </c>
      <c r="L6891" s="7">
        <v>278736778404</v>
      </c>
      <c r="M6891" t="s">
        <v>458</v>
      </c>
    </row>
    <row r="6892" spans="1:13" x14ac:dyDescent="0.25">
      <c r="A6892" t="s">
        <v>681</v>
      </c>
      <c r="B6892" t="s">
        <v>471</v>
      </c>
      <c r="C6892" t="s">
        <v>219</v>
      </c>
      <c r="D6892" t="s">
        <v>457</v>
      </c>
      <c r="E6892" t="s">
        <v>270</v>
      </c>
      <c r="F6892" s="8" t="s">
        <v>99</v>
      </c>
      <c r="G6892" s="8" t="s">
        <v>350</v>
      </c>
      <c r="H6892" t="s">
        <v>100</v>
      </c>
      <c r="I6892" s="7">
        <v>60836402</v>
      </c>
      <c r="K6892" s="151"/>
      <c r="L6892" s="7">
        <v>150706287</v>
      </c>
      <c r="M6892" t="s">
        <v>458</v>
      </c>
    </row>
    <row r="6893" spans="1:13" x14ac:dyDescent="0.25">
      <c r="A6893" t="s">
        <v>682</v>
      </c>
      <c r="B6893" t="s">
        <v>471</v>
      </c>
      <c r="C6893" t="s">
        <v>219</v>
      </c>
      <c r="D6893" t="s">
        <v>381</v>
      </c>
      <c r="E6893" t="s">
        <v>270</v>
      </c>
      <c r="F6893" t="s">
        <v>99</v>
      </c>
      <c r="G6893" s="8" t="s">
        <v>350</v>
      </c>
      <c r="H6893" t="s">
        <v>100</v>
      </c>
      <c r="I6893" s="7">
        <v>163437817</v>
      </c>
      <c r="K6893" s="151"/>
      <c r="L6893" s="7">
        <v>1331924172</v>
      </c>
      <c r="M6893" t="s">
        <v>458</v>
      </c>
    </row>
    <row r="6894" spans="1:13" x14ac:dyDescent="0.25">
      <c r="A6894" t="s">
        <v>683</v>
      </c>
      <c r="B6894" t="s">
        <v>472</v>
      </c>
      <c r="C6894" t="s">
        <v>220</v>
      </c>
      <c r="D6894" t="s">
        <v>221</v>
      </c>
      <c r="E6894" t="s">
        <v>270</v>
      </c>
      <c r="F6894" t="s">
        <v>99</v>
      </c>
      <c r="G6894" s="8" t="s">
        <v>350</v>
      </c>
      <c r="H6894" t="s">
        <v>100</v>
      </c>
      <c r="I6894" s="7">
        <v>10963942000</v>
      </c>
      <c r="K6894" s="151"/>
      <c r="L6894" s="7">
        <v>210379447000</v>
      </c>
      <c r="M6894" t="s">
        <v>458</v>
      </c>
    </row>
    <row r="6895" spans="1:13" x14ac:dyDescent="0.25">
      <c r="A6895" t="s">
        <v>684</v>
      </c>
      <c r="B6895" t="s">
        <v>472</v>
      </c>
      <c r="C6895" t="s">
        <v>220</v>
      </c>
      <c r="D6895" t="s">
        <v>222</v>
      </c>
      <c r="E6895" t="s">
        <v>270</v>
      </c>
      <c r="F6895" t="s">
        <v>99</v>
      </c>
      <c r="G6895" s="8" t="s">
        <v>350</v>
      </c>
      <c r="H6895" t="s">
        <v>100</v>
      </c>
      <c r="I6895" s="7">
        <v>3967937000</v>
      </c>
      <c r="L6895" s="7">
        <v>35195197000</v>
      </c>
      <c r="M6895" t="s">
        <v>458</v>
      </c>
    </row>
    <row r="6896" spans="1:13" x14ac:dyDescent="0.25">
      <c r="A6896" t="s">
        <v>685</v>
      </c>
      <c r="B6896" t="s">
        <v>472</v>
      </c>
      <c r="C6896" t="s">
        <v>220</v>
      </c>
      <c r="D6896" t="s">
        <v>223</v>
      </c>
      <c r="E6896" t="s">
        <v>270</v>
      </c>
      <c r="F6896" t="s">
        <v>99</v>
      </c>
      <c r="G6896" s="8" t="s">
        <v>350</v>
      </c>
      <c r="H6896" t="s">
        <v>100</v>
      </c>
      <c r="I6896" s="7">
        <v>3939782000</v>
      </c>
      <c r="L6896" s="7">
        <v>54187851000</v>
      </c>
      <c r="M6896" t="s">
        <v>458</v>
      </c>
    </row>
    <row r="6897" spans="1:13" x14ac:dyDescent="0.25">
      <c r="A6897" t="s">
        <v>686</v>
      </c>
      <c r="B6897" t="s">
        <v>472</v>
      </c>
      <c r="C6897" t="s">
        <v>220</v>
      </c>
      <c r="D6897" t="s">
        <v>224</v>
      </c>
      <c r="E6897" t="s">
        <v>270</v>
      </c>
      <c r="F6897" t="s">
        <v>99</v>
      </c>
      <c r="G6897" s="8" t="s">
        <v>350</v>
      </c>
      <c r="H6897" t="s">
        <v>100</v>
      </c>
      <c r="I6897" s="7">
        <v>932879000</v>
      </c>
      <c r="L6897" s="7">
        <v>3835522000</v>
      </c>
      <c r="M6897" t="s">
        <v>458</v>
      </c>
    </row>
    <row r="6898" spans="1:13" x14ac:dyDescent="0.25">
      <c r="A6898" t="s">
        <v>687</v>
      </c>
      <c r="B6898" t="s">
        <v>472</v>
      </c>
      <c r="C6898" t="s">
        <v>220</v>
      </c>
      <c r="D6898" t="s">
        <v>305</v>
      </c>
      <c r="E6898" t="s">
        <v>270</v>
      </c>
      <c r="F6898" t="s">
        <v>99</v>
      </c>
      <c r="G6898" s="8" t="s">
        <v>350</v>
      </c>
      <c r="H6898" t="s">
        <v>100</v>
      </c>
      <c r="I6898" s="7">
        <v>169344000</v>
      </c>
      <c r="L6898" s="7">
        <v>0</v>
      </c>
      <c r="M6898" t="s">
        <v>458</v>
      </c>
    </row>
    <row r="6899" spans="1:13" x14ac:dyDescent="0.25">
      <c r="A6899" t="s">
        <v>688</v>
      </c>
      <c r="B6899" t="s">
        <v>472</v>
      </c>
      <c r="C6899" t="s">
        <v>220</v>
      </c>
      <c r="D6899" t="s">
        <v>203</v>
      </c>
      <c r="E6899" t="s">
        <v>269</v>
      </c>
      <c r="F6899" t="s">
        <v>99</v>
      </c>
      <c r="G6899" s="8" t="s">
        <v>350</v>
      </c>
      <c r="H6899" t="s">
        <v>100</v>
      </c>
      <c r="I6899" s="7">
        <v>11056979000</v>
      </c>
      <c r="K6899" s="151"/>
      <c r="L6899" s="7">
        <v>150910896000</v>
      </c>
      <c r="M6899" t="s">
        <v>458</v>
      </c>
    </row>
    <row r="6900" spans="1:13" x14ac:dyDescent="0.25">
      <c r="A6900" t="s">
        <v>689</v>
      </c>
      <c r="B6900" t="s">
        <v>473</v>
      </c>
      <c r="C6900" t="s">
        <v>225</v>
      </c>
      <c r="D6900" t="s">
        <v>366</v>
      </c>
      <c r="E6900" t="s">
        <v>270</v>
      </c>
      <c r="F6900" t="s">
        <v>99</v>
      </c>
      <c r="G6900" s="8" t="s">
        <v>350</v>
      </c>
      <c r="H6900" t="s">
        <v>100</v>
      </c>
      <c r="I6900" s="7">
        <v>148377481</v>
      </c>
      <c r="L6900" s="7">
        <v>3439632410</v>
      </c>
      <c r="M6900" t="s">
        <v>458</v>
      </c>
    </row>
    <row r="6901" spans="1:13" x14ac:dyDescent="0.25">
      <c r="A6901" t="s">
        <v>690</v>
      </c>
      <c r="B6901" t="s">
        <v>473</v>
      </c>
      <c r="C6901" t="s">
        <v>225</v>
      </c>
      <c r="D6901" t="s">
        <v>367</v>
      </c>
      <c r="E6901" t="s">
        <v>270</v>
      </c>
      <c r="F6901" t="s">
        <v>99</v>
      </c>
      <c r="G6901" s="8" t="s">
        <v>350</v>
      </c>
      <c r="H6901" t="s">
        <v>100</v>
      </c>
      <c r="I6901" s="7">
        <v>229344225</v>
      </c>
      <c r="K6901" s="150"/>
      <c r="L6901" s="7">
        <v>3601903742</v>
      </c>
      <c r="M6901" t="s">
        <v>458</v>
      </c>
    </row>
    <row r="6902" spans="1:13" x14ac:dyDescent="0.25">
      <c r="A6902" t="s">
        <v>691</v>
      </c>
      <c r="B6902" t="s">
        <v>473</v>
      </c>
      <c r="C6902" t="s">
        <v>225</v>
      </c>
      <c r="D6902" t="s">
        <v>373</v>
      </c>
      <c r="E6902" t="s">
        <v>270</v>
      </c>
      <c r="F6902" t="s">
        <v>99</v>
      </c>
      <c r="G6902" s="8" t="s">
        <v>350</v>
      </c>
      <c r="H6902" t="s">
        <v>100</v>
      </c>
      <c r="I6902" s="7">
        <v>318211077</v>
      </c>
      <c r="L6902" s="7">
        <v>2032897322</v>
      </c>
      <c r="M6902" t="s">
        <v>458</v>
      </c>
    </row>
    <row r="6903" spans="1:13" x14ac:dyDescent="0.25">
      <c r="A6903" t="s">
        <v>692</v>
      </c>
      <c r="B6903" t="s">
        <v>473</v>
      </c>
      <c r="C6903" t="s">
        <v>225</v>
      </c>
      <c r="D6903" t="s">
        <v>203</v>
      </c>
      <c r="E6903" t="s">
        <v>269</v>
      </c>
      <c r="F6903" t="s">
        <v>99</v>
      </c>
      <c r="G6903" s="8" t="s">
        <v>350</v>
      </c>
      <c r="H6903" t="s">
        <v>100</v>
      </c>
      <c r="I6903" s="7">
        <v>43524738445</v>
      </c>
      <c r="K6903" s="150"/>
      <c r="L6903" s="7">
        <v>983182712065</v>
      </c>
      <c r="M6903" t="s">
        <v>458</v>
      </c>
    </row>
    <row r="6904" spans="1:13" x14ac:dyDescent="0.25">
      <c r="A6904" t="s">
        <v>693</v>
      </c>
      <c r="B6904" t="s">
        <v>474</v>
      </c>
      <c r="C6904" t="s">
        <v>226</v>
      </c>
      <c r="D6904" t="s">
        <v>227</v>
      </c>
      <c r="E6904" t="s">
        <v>270</v>
      </c>
      <c r="F6904" t="s">
        <v>99</v>
      </c>
      <c r="G6904" s="8" t="s">
        <v>350</v>
      </c>
      <c r="H6904" t="s">
        <v>100</v>
      </c>
      <c r="I6904" s="7">
        <v>29109345</v>
      </c>
      <c r="L6904" s="7">
        <v>1565286544</v>
      </c>
      <c r="M6904" t="s">
        <v>458</v>
      </c>
    </row>
    <row r="6905" spans="1:13" x14ac:dyDescent="0.25">
      <c r="A6905" t="s">
        <v>694</v>
      </c>
      <c r="B6905" t="s">
        <v>474</v>
      </c>
      <c r="C6905" t="s">
        <v>226</v>
      </c>
      <c r="D6905" t="s">
        <v>301</v>
      </c>
      <c r="E6905" t="s">
        <v>270</v>
      </c>
      <c r="F6905" t="s">
        <v>99</v>
      </c>
      <c r="G6905" s="8" t="s">
        <v>350</v>
      </c>
      <c r="H6905" t="s">
        <v>100</v>
      </c>
      <c r="I6905" s="7">
        <v>1688305447</v>
      </c>
      <c r="L6905" s="7">
        <v>4154359457</v>
      </c>
      <c r="M6905" t="s">
        <v>458</v>
      </c>
    </row>
    <row r="6906" spans="1:13" x14ac:dyDescent="0.25">
      <c r="A6906" t="s">
        <v>695</v>
      </c>
      <c r="B6906" t="s">
        <v>474</v>
      </c>
      <c r="C6906" t="s">
        <v>226</v>
      </c>
      <c r="D6906" t="s">
        <v>229</v>
      </c>
      <c r="E6906" t="s">
        <v>270</v>
      </c>
      <c r="F6906" t="s">
        <v>99</v>
      </c>
      <c r="G6906" s="8" t="s">
        <v>350</v>
      </c>
      <c r="H6906" t="s">
        <v>100</v>
      </c>
      <c r="I6906" s="7">
        <v>1027168967</v>
      </c>
      <c r="L6906" s="7">
        <v>4178737190</v>
      </c>
      <c r="M6906" t="s">
        <v>458</v>
      </c>
    </row>
    <row r="6907" spans="1:13" x14ac:dyDescent="0.25">
      <c r="A6907" t="s">
        <v>696</v>
      </c>
      <c r="B6907" t="s">
        <v>474</v>
      </c>
      <c r="C6907" t="s">
        <v>226</v>
      </c>
      <c r="D6907" t="s">
        <v>230</v>
      </c>
      <c r="E6907" t="s">
        <v>270</v>
      </c>
      <c r="F6907" s="8" t="s">
        <v>99</v>
      </c>
      <c r="G6907" s="8" t="s">
        <v>350</v>
      </c>
      <c r="H6907" t="s">
        <v>100</v>
      </c>
      <c r="I6907" s="7">
        <v>3864998158</v>
      </c>
      <c r="L6907" s="7">
        <v>46078829939</v>
      </c>
      <c r="M6907" t="s">
        <v>458</v>
      </c>
    </row>
    <row r="6908" spans="1:13" x14ac:dyDescent="0.25">
      <c r="A6908" t="s">
        <v>697</v>
      </c>
      <c r="B6908" t="s">
        <v>474</v>
      </c>
      <c r="C6908" t="s">
        <v>226</v>
      </c>
      <c r="D6908" t="s">
        <v>231</v>
      </c>
      <c r="E6908" t="s">
        <v>270</v>
      </c>
      <c r="F6908" s="8" t="s">
        <v>99</v>
      </c>
      <c r="G6908" s="8" t="s">
        <v>350</v>
      </c>
      <c r="H6908" t="s">
        <v>100</v>
      </c>
      <c r="I6908" s="7">
        <v>73837583</v>
      </c>
      <c r="L6908" s="7">
        <v>733170416</v>
      </c>
      <c r="M6908" t="s">
        <v>458</v>
      </c>
    </row>
    <row r="6909" spans="1:13" x14ac:dyDescent="0.25">
      <c r="A6909" t="s">
        <v>698</v>
      </c>
      <c r="B6909" t="s">
        <v>474</v>
      </c>
      <c r="C6909" t="s">
        <v>226</v>
      </c>
      <c r="D6909" t="s">
        <v>232</v>
      </c>
      <c r="E6909" t="s">
        <v>270</v>
      </c>
      <c r="F6909" s="8" t="s">
        <v>99</v>
      </c>
      <c r="G6909" s="8" t="s">
        <v>350</v>
      </c>
      <c r="H6909" t="s">
        <v>100</v>
      </c>
      <c r="I6909" s="7">
        <v>473073299</v>
      </c>
      <c r="L6909" s="7">
        <v>4596812359</v>
      </c>
      <c r="M6909" t="s">
        <v>458</v>
      </c>
    </row>
    <row r="6910" spans="1:13" x14ac:dyDescent="0.25">
      <c r="A6910" t="s">
        <v>699</v>
      </c>
      <c r="B6910" t="s">
        <v>474</v>
      </c>
      <c r="C6910" t="s">
        <v>226</v>
      </c>
      <c r="D6910" t="s">
        <v>233</v>
      </c>
      <c r="E6910" t="s">
        <v>270</v>
      </c>
      <c r="F6910" t="s">
        <v>99</v>
      </c>
      <c r="G6910" s="8" t="s">
        <v>350</v>
      </c>
      <c r="H6910" t="s">
        <v>100</v>
      </c>
      <c r="I6910" s="7">
        <v>570682861</v>
      </c>
      <c r="L6910" s="7">
        <v>6739103718</v>
      </c>
      <c r="M6910" t="s">
        <v>458</v>
      </c>
    </row>
    <row r="6911" spans="1:13" x14ac:dyDescent="0.25">
      <c r="A6911" t="s">
        <v>700</v>
      </c>
      <c r="B6911" t="s">
        <v>474</v>
      </c>
      <c r="C6911" t="s">
        <v>226</v>
      </c>
      <c r="D6911" t="s">
        <v>234</v>
      </c>
      <c r="E6911" t="s">
        <v>270</v>
      </c>
      <c r="F6911" t="s">
        <v>99</v>
      </c>
      <c r="G6911" s="8" t="s">
        <v>350</v>
      </c>
      <c r="H6911" t="s">
        <v>100</v>
      </c>
      <c r="I6911" s="7">
        <v>710464785</v>
      </c>
      <c r="L6911" s="7">
        <v>8239367205</v>
      </c>
      <c r="M6911" t="s">
        <v>458</v>
      </c>
    </row>
    <row r="6912" spans="1:13" x14ac:dyDescent="0.25">
      <c r="A6912" t="s">
        <v>701</v>
      </c>
      <c r="B6912" t="s">
        <v>474</v>
      </c>
      <c r="C6912" t="s">
        <v>226</v>
      </c>
      <c r="D6912" t="s">
        <v>235</v>
      </c>
      <c r="E6912" t="s">
        <v>270</v>
      </c>
      <c r="F6912" t="s">
        <v>99</v>
      </c>
      <c r="G6912" s="8" t="s">
        <v>350</v>
      </c>
      <c r="H6912" t="s">
        <v>100</v>
      </c>
      <c r="I6912" s="7">
        <v>2236645937</v>
      </c>
      <c r="L6912" s="7">
        <v>7955312120</v>
      </c>
      <c r="M6912" t="s">
        <v>458</v>
      </c>
    </row>
    <row r="6913" spans="1:13" x14ac:dyDescent="0.25">
      <c r="A6913" t="s">
        <v>702</v>
      </c>
      <c r="B6913" t="s">
        <v>474</v>
      </c>
      <c r="C6913" t="s">
        <v>226</v>
      </c>
      <c r="D6913" t="s">
        <v>570</v>
      </c>
      <c r="E6913" t="s">
        <v>270</v>
      </c>
      <c r="F6913" t="s">
        <v>99</v>
      </c>
      <c r="G6913" s="8" t="s">
        <v>350</v>
      </c>
      <c r="H6913" t="s">
        <v>100</v>
      </c>
      <c r="I6913" s="7">
        <v>84513637</v>
      </c>
      <c r="L6913" s="7">
        <v>186808058</v>
      </c>
      <c r="M6913" t="s">
        <v>458</v>
      </c>
    </row>
    <row r="6914" spans="1:13" x14ac:dyDescent="0.25">
      <c r="A6914" t="s">
        <v>703</v>
      </c>
      <c r="B6914" t="s">
        <v>475</v>
      </c>
      <c r="C6914" t="s">
        <v>236</v>
      </c>
      <c r="D6914" t="s">
        <v>628</v>
      </c>
      <c r="E6914" t="s">
        <v>270</v>
      </c>
      <c r="F6914" t="s">
        <v>99</v>
      </c>
      <c r="G6914" s="8" t="s">
        <v>350</v>
      </c>
      <c r="H6914" t="s">
        <v>100</v>
      </c>
      <c r="I6914" s="7">
        <v>1917861330</v>
      </c>
      <c r="L6914" s="7">
        <v>33391986272</v>
      </c>
      <c r="M6914" t="s">
        <v>458</v>
      </c>
    </row>
    <row r="6915" spans="1:13" x14ac:dyDescent="0.25">
      <c r="A6915" t="s">
        <v>704</v>
      </c>
      <c r="B6915" t="s">
        <v>475</v>
      </c>
      <c r="C6915" t="s">
        <v>236</v>
      </c>
      <c r="D6915" t="s">
        <v>629</v>
      </c>
      <c r="E6915" t="s">
        <v>270</v>
      </c>
      <c r="F6915" t="s">
        <v>99</v>
      </c>
      <c r="G6915" s="8" t="s">
        <v>350</v>
      </c>
      <c r="H6915" t="s">
        <v>100</v>
      </c>
      <c r="I6915" s="7">
        <v>1660347444</v>
      </c>
      <c r="L6915" s="7">
        <v>28433897982</v>
      </c>
      <c r="M6915" t="s">
        <v>458</v>
      </c>
    </row>
    <row r="6916" spans="1:13" x14ac:dyDescent="0.25">
      <c r="A6916" t="s">
        <v>705</v>
      </c>
      <c r="B6916" t="s">
        <v>475</v>
      </c>
      <c r="C6916" t="s">
        <v>236</v>
      </c>
      <c r="D6916" t="s">
        <v>630</v>
      </c>
      <c r="E6916" t="s">
        <v>270</v>
      </c>
      <c r="F6916" t="s">
        <v>99</v>
      </c>
      <c r="G6916" s="8" t="s">
        <v>350</v>
      </c>
      <c r="H6916" t="s">
        <v>100</v>
      </c>
      <c r="I6916" s="7">
        <v>6783606442</v>
      </c>
      <c r="L6916" s="7">
        <v>41655996484</v>
      </c>
      <c r="M6916" t="s">
        <v>458</v>
      </c>
    </row>
    <row r="6917" spans="1:13" x14ac:dyDescent="0.25">
      <c r="A6917" t="s">
        <v>706</v>
      </c>
      <c r="B6917" t="s">
        <v>475</v>
      </c>
      <c r="C6917" t="s">
        <v>236</v>
      </c>
      <c r="D6917" t="s">
        <v>631</v>
      </c>
      <c r="E6917" t="s">
        <v>270</v>
      </c>
      <c r="F6917" t="s">
        <v>99</v>
      </c>
      <c r="G6917" s="8" t="s">
        <v>350</v>
      </c>
      <c r="H6917" t="s">
        <v>100</v>
      </c>
      <c r="I6917" s="7">
        <v>1882558774</v>
      </c>
      <c r="L6917" s="7">
        <v>17683096128</v>
      </c>
      <c r="M6917" t="s">
        <v>458</v>
      </c>
    </row>
    <row r="6918" spans="1:13" x14ac:dyDescent="0.25">
      <c r="A6918" t="s">
        <v>707</v>
      </c>
      <c r="B6918" t="s">
        <v>475</v>
      </c>
      <c r="C6918" t="s">
        <v>236</v>
      </c>
      <c r="D6918" t="s">
        <v>632</v>
      </c>
      <c r="E6918" t="s">
        <v>269</v>
      </c>
      <c r="F6918" t="s">
        <v>99</v>
      </c>
      <c r="G6918" s="8" t="s">
        <v>350</v>
      </c>
      <c r="H6918" t="s">
        <v>100</v>
      </c>
      <c r="I6918" s="7">
        <v>3768258842</v>
      </c>
      <c r="L6918" s="7">
        <v>38791266538</v>
      </c>
      <c r="M6918" t="s">
        <v>458</v>
      </c>
    </row>
    <row r="6919" spans="1:13" x14ac:dyDescent="0.25">
      <c r="A6919" t="s">
        <v>708</v>
      </c>
      <c r="B6919" t="s">
        <v>476</v>
      </c>
      <c r="C6919" t="s">
        <v>237</v>
      </c>
      <c r="D6919" t="s">
        <v>242</v>
      </c>
      <c r="E6919" t="s">
        <v>270</v>
      </c>
      <c r="F6919" t="s">
        <v>99</v>
      </c>
      <c r="G6919" s="8" t="s">
        <v>350</v>
      </c>
      <c r="H6919" t="s">
        <v>100</v>
      </c>
      <c r="I6919" s="7">
        <v>9668386</v>
      </c>
      <c r="L6919" s="7">
        <v>77422761</v>
      </c>
      <c r="M6919" t="s">
        <v>458</v>
      </c>
    </row>
    <row r="6920" spans="1:13" x14ac:dyDescent="0.25">
      <c r="A6920" t="s">
        <v>709</v>
      </c>
      <c r="B6920" t="s">
        <v>476</v>
      </c>
      <c r="C6920" t="s">
        <v>237</v>
      </c>
      <c r="D6920" t="s">
        <v>228</v>
      </c>
      <c r="E6920" t="s">
        <v>270</v>
      </c>
      <c r="F6920" t="s">
        <v>99</v>
      </c>
      <c r="G6920" s="8" t="s">
        <v>350</v>
      </c>
      <c r="H6920" t="s">
        <v>100</v>
      </c>
      <c r="I6920" s="7">
        <v>340609379</v>
      </c>
      <c r="L6920" s="7">
        <v>2672173342</v>
      </c>
      <c r="M6920" t="s">
        <v>458</v>
      </c>
    </row>
    <row r="6921" spans="1:13" x14ac:dyDescent="0.25">
      <c r="A6921" t="s">
        <v>710</v>
      </c>
      <c r="B6921" t="s">
        <v>476</v>
      </c>
      <c r="C6921" t="s">
        <v>237</v>
      </c>
      <c r="D6921" t="s">
        <v>464</v>
      </c>
      <c r="E6921" t="s">
        <v>270</v>
      </c>
      <c r="F6921" t="s">
        <v>99</v>
      </c>
      <c r="G6921" s="8" t="s">
        <v>350</v>
      </c>
      <c r="H6921" t="s">
        <v>100</v>
      </c>
      <c r="I6921" s="7">
        <v>0</v>
      </c>
      <c r="L6921" s="7">
        <v>1120256617</v>
      </c>
      <c r="M6921" t="s">
        <v>458</v>
      </c>
    </row>
    <row r="6922" spans="1:13" x14ac:dyDescent="0.25">
      <c r="A6922" t="s">
        <v>711</v>
      </c>
      <c r="B6922" t="s">
        <v>476</v>
      </c>
      <c r="C6922" t="s">
        <v>237</v>
      </c>
      <c r="D6922" t="s">
        <v>238</v>
      </c>
      <c r="E6922" t="s">
        <v>270</v>
      </c>
      <c r="F6922" t="s">
        <v>99</v>
      </c>
      <c r="G6922" s="8" t="s">
        <v>350</v>
      </c>
      <c r="H6922" t="s">
        <v>100</v>
      </c>
      <c r="I6922" s="7">
        <v>49900918</v>
      </c>
      <c r="L6922" s="7">
        <v>858542993</v>
      </c>
      <c r="M6922" t="s">
        <v>458</v>
      </c>
    </row>
    <row r="6923" spans="1:13" x14ac:dyDescent="0.25">
      <c r="A6923" t="s">
        <v>712</v>
      </c>
      <c r="B6923" t="s">
        <v>476</v>
      </c>
      <c r="C6923" t="s">
        <v>237</v>
      </c>
      <c r="D6923" t="s">
        <v>239</v>
      </c>
      <c r="E6923" t="s">
        <v>270</v>
      </c>
      <c r="F6923" t="s">
        <v>99</v>
      </c>
      <c r="G6923" s="8" t="s">
        <v>350</v>
      </c>
      <c r="H6923" t="s">
        <v>100</v>
      </c>
      <c r="I6923" s="7">
        <v>39230405</v>
      </c>
      <c r="L6923" s="7">
        <v>857579764</v>
      </c>
      <c r="M6923" t="s">
        <v>458</v>
      </c>
    </row>
    <row r="6924" spans="1:13" x14ac:dyDescent="0.25">
      <c r="A6924" t="s">
        <v>713</v>
      </c>
      <c r="B6924" t="s">
        <v>476</v>
      </c>
      <c r="C6924" t="s">
        <v>237</v>
      </c>
      <c r="D6924" t="s">
        <v>240</v>
      </c>
      <c r="E6924" t="s">
        <v>270</v>
      </c>
      <c r="F6924" t="s">
        <v>99</v>
      </c>
      <c r="G6924" s="8" t="s">
        <v>350</v>
      </c>
      <c r="H6924" t="s">
        <v>100</v>
      </c>
      <c r="I6924" s="7">
        <v>5641011</v>
      </c>
      <c r="K6924" s="150"/>
      <c r="L6924" s="7">
        <v>93471759</v>
      </c>
      <c r="M6924" t="s">
        <v>458</v>
      </c>
    </row>
    <row r="6925" spans="1:13" x14ac:dyDescent="0.25">
      <c r="A6925" t="s">
        <v>714</v>
      </c>
      <c r="B6925" t="s">
        <v>476</v>
      </c>
      <c r="C6925" t="s">
        <v>237</v>
      </c>
      <c r="D6925" t="s">
        <v>241</v>
      </c>
      <c r="E6925" t="s">
        <v>270</v>
      </c>
      <c r="F6925" t="s">
        <v>99</v>
      </c>
      <c r="G6925" s="8" t="s">
        <v>350</v>
      </c>
      <c r="H6925" t="s">
        <v>100</v>
      </c>
      <c r="I6925" s="7">
        <v>2283117</v>
      </c>
      <c r="K6925" s="150"/>
      <c r="L6925" s="7">
        <v>53446428</v>
      </c>
      <c r="M6925" t="s">
        <v>458</v>
      </c>
    </row>
    <row r="6926" spans="1:13" x14ac:dyDescent="0.25">
      <c r="A6926" t="s">
        <v>715</v>
      </c>
      <c r="B6926" t="s">
        <v>477</v>
      </c>
      <c r="C6926" t="s">
        <v>243</v>
      </c>
      <c r="D6926" t="s">
        <v>378</v>
      </c>
      <c r="E6926" t="s">
        <v>270</v>
      </c>
      <c r="F6926" t="s">
        <v>99</v>
      </c>
      <c r="G6926" s="8" t="s">
        <v>350</v>
      </c>
      <c r="H6926" t="s">
        <v>100</v>
      </c>
      <c r="I6926" s="7">
        <v>148651041</v>
      </c>
      <c r="L6926" s="7">
        <v>3795039921</v>
      </c>
      <c r="M6926" t="s">
        <v>458</v>
      </c>
    </row>
    <row r="6927" spans="1:13" x14ac:dyDescent="0.25">
      <c r="A6927" t="s">
        <v>716</v>
      </c>
      <c r="B6927" t="s">
        <v>477</v>
      </c>
      <c r="C6927" t="s">
        <v>243</v>
      </c>
      <c r="D6927" t="s">
        <v>360</v>
      </c>
      <c r="E6927" t="s">
        <v>270</v>
      </c>
      <c r="F6927" t="s">
        <v>99</v>
      </c>
      <c r="G6927" s="8" t="s">
        <v>350</v>
      </c>
      <c r="H6927" t="s">
        <v>100</v>
      </c>
      <c r="I6927" s="7">
        <v>490543077</v>
      </c>
      <c r="L6927" s="7">
        <v>4697527012</v>
      </c>
      <c r="M6927" t="s">
        <v>458</v>
      </c>
    </row>
    <row r="6928" spans="1:13" x14ac:dyDescent="0.25">
      <c r="A6928" t="s">
        <v>717</v>
      </c>
      <c r="B6928" t="s">
        <v>477</v>
      </c>
      <c r="C6928" t="s">
        <v>243</v>
      </c>
      <c r="D6928" t="s">
        <v>581</v>
      </c>
      <c r="E6928" t="s">
        <v>270</v>
      </c>
      <c r="F6928" t="s">
        <v>99</v>
      </c>
      <c r="G6928" s="8" t="s">
        <v>350</v>
      </c>
      <c r="H6928" t="s">
        <v>100</v>
      </c>
      <c r="I6928" s="7">
        <v>8392225894</v>
      </c>
      <c r="L6928" s="7">
        <v>89940181951</v>
      </c>
      <c r="M6928" t="s">
        <v>458</v>
      </c>
    </row>
    <row r="6929" spans="1:13" x14ac:dyDescent="0.25">
      <c r="A6929" t="s">
        <v>718</v>
      </c>
      <c r="B6929" t="s">
        <v>246</v>
      </c>
      <c r="C6929" t="s">
        <v>246</v>
      </c>
      <c r="D6929" t="s">
        <v>203</v>
      </c>
      <c r="E6929" t="s">
        <v>269</v>
      </c>
      <c r="F6929" t="s">
        <v>99</v>
      </c>
      <c r="G6929" s="8" t="s">
        <v>350</v>
      </c>
      <c r="H6929" t="s">
        <v>100</v>
      </c>
      <c r="I6929" s="7">
        <v>984081285</v>
      </c>
      <c r="L6929" s="7">
        <v>42773601120</v>
      </c>
      <c r="M6929" t="s">
        <v>458</v>
      </c>
    </row>
    <row r="6930" spans="1:13" x14ac:dyDescent="0.25">
      <c r="A6930" t="s">
        <v>719</v>
      </c>
      <c r="B6930" t="s">
        <v>478</v>
      </c>
      <c r="C6930" t="s">
        <v>244</v>
      </c>
      <c r="D6930" t="s">
        <v>245</v>
      </c>
      <c r="E6930" t="s">
        <v>269</v>
      </c>
      <c r="F6930" t="s">
        <v>99</v>
      </c>
      <c r="G6930" s="8" t="s">
        <v>350</v>
      </c>
      <c r="H6930" t="s">
        <v>100</v>
      </c>
      <c r="I6930" s="7">
        <v>2051698000</v>
      </c>
      <c r="L6930" s="7">
        <v>69558139000</v>
      </c>
      <c r="M6930" t="s">
        <v>458</v>
      </c>
    </row>
    <row r="6931" spans="1:13" x14ac:dyDescent="0.25">
      <c r="A6931" t="s">
        <v>720</v>
      </c>
      <c r="B6931" t="s">
        <v>478</v>
      </c>
      <c r="C6931" t="s">
        <v>244</v>
      </c>
      <c r="D6931" t="s">
        <v>460</v>
      </c>
      <c r="E6931" t="s">
        <v>269</v>
      </c>
      <c r="F6931" t="s">
        <v>99</v>
      </c>
      <c r="G6931" s="8" t="s">
        <v>350</v>
      </c>
      <c r="H6931" t="s">
        <v>100</v>
      </c>
      <c r="I6931" s="7">
        <v>104892000</v>
      </c>
      <c r="L6931" s="7">
        <v>40918920000</v>
      </c>
      <c r="M6931" t="s">
        <v>458</v>
      </c>
    </row>
    <row r="6932" spans="1:13" x14ac:dyDescent="0.25">
      <c r="A6932" t="s">
        <v>721</v>
      </c>
      <c r="B6932" t="s">
        <v>479</v>
      </c>
      <c r="C6932" t="s">
        <v>247</v>
      </c>
      <c r="D6932" t="s">
        <v>203</v>
      </c>
      <c r="E6932" t="s">
        <v>269</v>
      </c>
      <c r="F6932" t="s">
        <v>99</v>
      </c>
      <c r="G6932" s="8" t="s">
        <v>350</v>
      </c>
      <c r="H6932" t="s">
        <v>100</v>
      </c>
      <c r="I6932" s="7">
        <v>1301658000</v>
      </c>
      <c r="K6932" s="150"/>
      <c r="L6932" s="7">
        <v>20401799000</v>
      </c>
      <c r="M6932" t="s">
        <v>458</v>
      </c>
    </row>
    <row r="6933" spans="1:13" x14ac:dyDescent="0.25">
      <c r="A6933" t="s">
        <v>722</v>
      </c>
      <c r="B6933" t="s">
        <v>480</v>
      </c>
      <c r="C6933" t="s">
        <v>268</v>
      </c>
      <c r="D6933" t="s">
        <v>203</v>
      </c>
      <c r="E6933" t="s">
        <v>269</v>
      </c>
      <c r="F6933" t="s">
        <v>99</v>
      </c>
      <c r="G6933" s="8" t="s">
        <v>350</v>
      </c>
      <c r="H6933" t="s">
        <v>100</v>
      </c>
      <c r="I6933" s="7">
        <v>30429400</v>
      </c>
      <c r="L6933" s="7">
        <v>14029578005</v>
      </c>
      <c r="M6933" t="s">
        <v>458</v>
      </c>
    </row>
    <row r="6934" spans="1:13" x14ac:dyDescent="0.25">
      <c r="A6934" t="s">
        <v>723</v>
      </c>
      <c r="B6934" t="s">
        <v>481</v>
      </c>
      <c r="C6934" t="s">
        <v>248</v>
      </c>
      <c r="D6934" t="s">
        <v>203</v>
      </c>
      <c r="E6934" t="s">
        <v>269</v>
      </c>
      <c r="F6934" t="s">
        <v>99</v>
      </c>
      <c r="G6934" s="8" t="s">
        <v>350</v>
      </c>
      <c r="H6934" t="s">
        <v>100</v>
      </c>
      <c r="I6934" s="7">
        <v>11187000</v>
      </c>
      <c r="K6934" s="151"/>
      <c r="L6934" s="7">
        <v>24360197000</v>
      </c>
      <c r="M6934" t="s">
        <v>458</v>
      </c>
    </row>
    <row r="6935" spans="1:13" x14ac:dyDescent="0.25">
      <c r="A6935" t="s">
        <v>724</v>
      </c>
      <c r="B6935" t="s">
        <v>482</v>
      </c>
      <c r="C6935" t="s">
        <v>249</v>
      </c>
      <c r="D6935" t="s">
        <v>203</v>
      </c>
      <c r="E6935" t="s">
        <v>269</v>
      </c>
      <c r="F6935" t="s">
        <v>99</v>
      </c>
      <c r="G6935" s="8" t="s">
        <v>350</v>
      </c>
      <c r="H6935" t="s">
        <v>100</v>
      </c>
      <c r="I6935" s="7">
        <v>3071318144</v>
      </c>
      <c r="L6935" s="7">
        <v>91622025169</v>
      </c>
      <c r="M6935" t="s">
        <v>458</v>
      </c>
    </row>
    <row r="6936" spans="1:13" x14ac:dyDescent="0.25">
      <c r="A6936" t="s">
        <v>725</v>
      </c>
      <c r="B6936" t="s">
        <v>330</v>
      </c>
      <c r="C6936" t="s">
        <v>250</v>
      </c>
      <c r="D6936" t="s">
        <v>252</v>
      </c>
      <c r="E6936" t="s">
        <v>270</v>
      </c>
      <c r="F6936" t="s">
        <v>99</v>
      </c>
      <c r="G6936" s="8" t="s">
        <v>350</v>
      </c>
      <c r="H6936" t="s">
        <v>100</v>
      </c>
      <c r="I6936" s="7">
        <v>-20983451</v>
      </c>
      <c r="K6936" s="150"/>
      <c r="L6936" s="7">
        <v>10772268571</v>
      </c>
      <c r="M6936" t="s">
        <v>458</v>
      </c>
    </row>
    <row r="6937" spans="1:13" x14ac:dyDescent="0.25">
      <c r="A6937" t="s">
        <v>726</v>
      </c>
      <c r="B6937" t="s">
        <v>330</v>
      </c>
      <c r="C6937" t="s">
        <v>250</v>
      </c>
      <c r="D6937" t="s">
        <v>253</v>
      </c>
      <c r="E6937" t="s">
        <v>270</v>
      </c>
      <c r="F6937" t="s">
        <v>99</v>
      </c>
      <c r="G6937" s="8" t="s">
        <v>350</v>
      </c>
      <c r="H6937" t="s">
        <v>100</v>
      </c>
      <c r="I6937" s="7">
        <v>162476955</v>
      </c>
      <c r="K6937" s="150"/>
      <c r="L6937" s="7">
        <v>3480752374</v>
      </c>
      <c r="M6937" t="s">
        <v>458</v>
      </c>
    </row>
    <row r="6938" spans="1:13" x14ac:dyDescent="0.25">
      <c r="A6938" t="s">
        <v>727</v>
      </c>
      <c r="B6938" t="s">
        <v>330</v>
      </c>
      <c r="C6938" t="s">
        <v>250</v>
      </c>
      <c r="D6938" t="s">
        <v>254</v>
      </c>
      <c r="E6938" t="s">
        <v>270</v>
      </c>
      <c r="F6938" t="s">
        <v>99</v>
      </c>
      <c r="G6938" s="8" t="s">
        <v>350</v>
      </c>
      <c r="H6938" t="s">
        <v>100</v>
      </c>
      <c r="I6938" s="7">
        <v>1209174202</v>
      </c>
      <c r="K6938" s="150"/>
      <c r="L6938" s="7">
        <v>13604302435</v>
      </c>
      <c r="M6938" t="s">
        <v>458</v>
      </c>
    </row>
    <row r="6939" spans="1:13" x14ac:dyDescent="0.25">
      <c r="A6939" t="s">
        <v>728</v>
      </c>
      <c r="B6939" t="s">
        <v>330</v>
      </c>
      <c r="C6939" t="s">
        <v>250</v>
      </c>
      <c r="D6939" t="s">
        <v>633</v>
      </c>
      <c r="E6939" t="s">
        <v>269</v>
      </c>
      <c r="F6939" t="s">
        <v>99</v>
      </c>
      <c r="G6939" s="8" t="s">
        <v>350</v>
      </c>
      <c r="H6939" t="s">
        <v>100</v>
      </c>
      <c r="I6939" s="7">
        <v>45836658542</v>
      </c>
      <c r="L6939" s="7">
        <v>1140113184125</v>
      </c>
      <c r="M6939" t="s">
        <v>458</v>
      </c>
    </row>
    <row r="6940" spans="1:13" x14ac:dyDescent="0.25">
      <c r="A6940" t="s">
        <v>729</v>
      </c>
      <c r="B6940" t="s">
        <v>330</v>
      </c>
      <c r="C6940" t="s">
        <v>250</v>
      </c>
      <c r="D6940" t="s">
        <v>634</v>
      </c>
      <c r="E6940" t="s">
        <v>269</v>
      </c>
      <c r="F6940" t="s">
        <v>99</v>
      </c>
      <c r="G6940" s="8" t="s">
        <v>350</v>
      </c>
      <c r="H6940" t="s">
        <v>100</v>
      </c>
      <c r="I6940" s="7">
        <v>40407433688</v>
      </c>
      <c r="L6940" s="7">
        <v>237174933919</v>
      </c>
      <c r="M6940" t="s">
        <v>458</v>
      </c>
    </row>
    <row r="6941" spans="1:13" x14ac:dyDescent="0.25">
      <c r="A6941" t="s">
        <v>730</v>
      </c>
      <c r="B6941" t="s">
        <v>330</v>
      </c>
      <c r="C6941" t="s">
        <v>250</v>
      </c>
      <c r="D6941" t="s">
        <v>599</v>
      </c>
      <c r="E6941" t="s">
        <v>270</v>
      </c>
      <c r="F6941" t="s">
        <v>99</v>
      </c>
      <c r="G6941" s="8" t="s">
        <v>350</v>
      </c>
      <c r="H6941" t="s">
        <v>100</v>
      </c>
      <c r="I6941" s="7">
        <v>47870394</v>
      </c>
      <c r="K6941" s="150"/>
      <c r="L6941" s="7">
        <v>49186447</v>
      </c>
      <c r="M6941" t="s">
        <v>458</v>
      </c>
    </row>
    <row r="6942" spans="1:13" x14ac:dyDescent="0.25">
      <c r="A6942" t="s">
        <v>731</v>
      </c>
      <c r="B6942" t="s">
        <v>483</v>
      </c>
      <c r="C6942" t="s">
        <v>255</v>
      </c>
      <c r="D6942" t="s">
        <v>205</v>
      </c>
      <c r="E6942" t="s">
        <v>270</v>
      </c>
      <c r="F6942" t="s">
        <v>99</v>
      </c>
      <c r="G6942" s="8" t="s">
        <v>350</v>
      </c>
      <c r="H6942" t="s">
        <v>100</v>
      </c>
      <c r="I6942" s="7">
        <v>287971128</v>
      </c>
      <c r="K6942" s="150"/>
      <c r="L6942" s="7">
        <v>6917962126</v>
      </c>
      <c r="M6942" t="s">
        <v>458</v>
      </c>
    </row>
    <row r="6943" spans="1:13" x14ac:dyDescent="0.25">
      <c r="A6943" t="s">
        <v>732</v>
      </c>
      <c r="B6943" t="s">
        <v>483</v>
      </c>
      <c r="C6943" t="s">
        <v>255</v>
      </c>
      <c r="D6943" t="s">
        <v>203</v>
      </c>
      <c r="E6943" t="s">
        <v>269</v>
      </c>
      <c r="F6943" t="s">
        <v>99</v>
      </c>
      <c r="G6943" s="8" t="s">
        <v>350</v>
      </c>
      <c r="H6943" t="s">
        <v>100</v>
      </c>
      <c r="I6943" s="7">
        <v>146680363</v>
      </c>
      <c r="L6943" s="7">
        <v>2428869723</v>
      </c>
      <c r="M6943" t="s">
        <v>458</v>
      </c>
    </row>
    <row r="6944" spans="1:13" x14ac:dyDescent="0.25">
      <c r="A6944" t="s">
        <v>733</v>
      </c>
      <c r="B6944" t="s">
        <v>636</v>
      </c>
      <c r="C6944" t="s">
        <v>635</v>
      </c>
      <c r="D6944" t="s">
        <v>304</v>
      </c>
      <c r="E6944" t="s">
        <v>270</v>
      </c>
      <c r="F6944" t="s">
        <v>99</v>
      </c>
      <c r="G6944" s="8" t="s">
        <v>350</v>
      </c>
      <c r="H6944" t="s">
        <v>100</v>
      </c>
      <c r="I6944" s="7">
        <v>1120573363</v>
      </c>
      <c r="K6944" s="150"/>
      <c r="L6944" s="7">
        <v>4565783313</v>
      </c>
      <c r="M6944" t="s">
        <v>458</v>
      </c>
    </row>
    <row r="6945" spans="1:13" x14ac:dyDescent="0.25">
      <c r="A6945" t="s">
        <v>734</v>
      </c>
      <c r="B6945" t="s">
        <v>636</v>
      </c>
      <c r="C6945" t="s">
        <v>635</v>
      </c>
      <c r="D6945" t="s">
        <v>303</v>
      </c>
      <c r="E6945" t="s">
        <v>270</v>
      </c>
      <c r="F6945" t="s">
        <v>99</v>
      </c>
      <c r="G6945" s="8" t="s">
        <v>350</v>
      </c>
      <c r="H6945" t="s">
        <v>100</v>
      </c>
      <c r="I6945" s="7">
        <v>723716434</v>
      </c>
      <c r="L6945" s="7">
        <v>3476303006</v>
      </c>
      <c r="M6945" t="s">
        <v>458</v>
      </c>
    </row>
    <row r="6946" spans="1:13" x14ac:dyDescent="0.25">
      <c r="A6946" t="s">
        <v>735</v>
      </c>
      <c r="B6946" t="s">
        <v>636</v>
      </c>
      <c r="C6946" t="s">
        <v>635</v>
      </c>
      <c r="D6946" t="s">
        <v>302</v>
      </c>
      <c r="E6946" t="s">
        <v>270</v>
      </c>
      <c r="F6946" t="s">
        <v>99</v>
      </c>
      <c r="G6946" s="8" t="s">
        <v>350</v>
      </c>
      <c r="H6946" t="s">
        <v>100</v>
      </c>
      <c r="I6946" s="7">
        <v>448542268</v>
      </c>
      <c r="L6946" s="7">
        <v>2100767205</v>
      </c>
      <c r="M6946" t="s">
        <v>458</v>
      </c>
    </row>
    <row r="6947" spans="1:13" x14ac:dyDescent="0.25">
      <c r="A6947" t="s">
        <v>736</v>
      </c>
      <c r="B6947" t="s">
        <v>636</v>
      </c>
      <c r="C6947" t="s">
        <v>635</v>
      </c>
      <c r="D6947" t="s">
        <v>205</v>
      </c>
      <c r="E6947" t="s">
        <v>270</v>
      </c>
      <c r="F6947" s="8" t="s">
        <v>99</v>
      </c>
      <c r="G6947" s="8" t="s">
        <v>350</v>
      </c>
      <c r="H6947" t="s">
        <v>100</v>
      </c>
      <c r="I6947" s="7">
        <v>778888128</v>
      </c>
      <c r="L6947" s="7">
        <v>20886055390</v>
      </c>
      <c r="M6947" t="s">
        <v>458</v>
      </c>
    </row>
    <row r="6948" spans="1:13" x14ac:dyDescent="0.25">
      <c r="A6948" t="s">
        <v>737</v>
      </c>
      <c r="B6948" t="s">
        <v>636</v>
      </c>
      <c r="C6948" t="s">
        <v>635</v>
      </c>
      <c r="D6948" t="s">
        <v>203</v>
      </c>
      <c r="E6948" t="s">
        <v>269</v>
      </c>
      <c r="F6948" s="8" t="s">
        <v>99</v>
      </c>
      <c r="G6948" s="8" t="s">
        <v>350</v>
      </c>
      <c r="H6948" t="s">
        <v>100</v>
      </c>
      <c r="I6948" s="7">
        <v>44383711331</v>
      </c>
      <c r="K6948" s="150"/>
      <c r="L6948" s="7">
        <v>1256491994424</v>
      </c>
      <c r="M6948" t="s">
        <v>458</v>
      </c>
    </row>
    <row r="6949" spans="1:13" x14ac:dyDescent="0.25">
      <c r="A6949" t="s">
        <v>738</v>
      </c>
      <c r="B6949" t="s">
        <v>484</v>
      </c>
      <c r="C6949" t="s">
        <v>256</v>
      </c>
      <c r="D6949" t="s">
        <v>208</v>
      </c>
      <c r="E6949" t="s">
        <v>270</v>
      </c>
      <c r="F6949" s="8" t="s">
        <v>99</v>
      </c>
      <c r="G6949" s="8" t="s">
        <v>350</v>
      </c>
      <c r="H6949" t="s">
        <v>100</v>
      </c>
      <c r="I6949" s="7">
        <v>59537256</v>
      </c>
      <c r="K6949" s="150"/>
      <c r="L6949" s="7">
        <v>429346911</v>
      </c>
      <c r="M6949" t="s">
        <v>458</v>
      </c>
    </row>
    <row r="6950" spans="1:13" x14ac:dyDescent="0.25">
      <c r="A6950" t="s">
        <v>739</v>
      </c>
      <c r="B6950" t="s">
        <v>484</v>
      </c>
      <c r="C6950" t="s">
        <v>256</v>
      </c>
      <c r="D6950" t="s">
        <v>209</v>
      </c>
      <c r="E6950" t="s">
        <v>270</v>
      </c>
      <c r="F6950" s="8" t="s">
        <v>99</v>
      </c>
      <c r="G6950" s="8" t="s">
        <v>350</v>
      </c>
      <c r="H6950" t="s">
        <v>100</v>
      </c>
      <c r="I6950" s="7">
        <v>38262603</v>
      </c>
      <c r="K6950" s="150"/>
      <c r="L6950" s="7">
        <v>630379359</v>
      </c>
      <c r="M6950" t="s">
        <v>458</v>
      </c>
    </row>
    <row r="6951" spans="1:13" x14ac:dyDescent="0.25">
      <c r="A6951" t="s">
        <v>740</v>
      </c>
      <c r="B6951" t="s">
        <v>484</v>
      </c>
      <c r="C6951" t="s">
        <v>256</v>
      </c>
      <c r="D6951" t="s">
        <v>203</v>
      </c>
      <c r="E6951" t="s">
        <v>269</v>
      </c>
      <c r="F6951" s="8" t="s">
        <v>99</v>
      </c>
      <c r="G6951" s="8" t="s">
        <v>350</v>
      </c>
      <c r="H6951" t="s">
        <v>100</v>
      </c>
      <c r="I6951" s="7">
        <v>2321631326</v>
      </c>
      <c r="K6951" s="150"/>
      <c r="L6951" s="7">
        <v>88224453830</v>
      </c>
      <c r="M6951" t="s">
        <v>458</v>
      </c>
    </row>
    <row r="6952" spans="1:13" x14ac:dyDescent="0.25">
      <c r="A6952" t="s">
        <v>741</v>
      </c>
      <c r="B6952" t="s">
        <v>485</v>
      </c>
      <c r="C6952" t="s">
        <v>257</v>
      </c>
      <c r="D6952" t="s">
        <v>258</v>
      </c>
      <c r="E6952" t="s">
        <v>270</v>
      </c>
      <c r="F6952" s="8" t="s">
        <v>99</v>
      </c>
      <c r="G6952" s="8" t="s">
        <v>350</v>
      </c>
      <c r="H6952" t="s">
        <v>100</v>
      </c>
      <c r="I6952" s="7">
        <v>217885006</v>
      </c>
      <c r="L6952" s="7">
        <v>2398957441</v>
      </c>
      <c r="M6952" t="s">
        <v>458</v>
      </c>
    </row>
    <row r="6953" spans="1:13" x14ac:dyDescent="0.25">
      <c r="A6953" t="s">
        <v>742</v>
      </c>
      <c r="B6953" t="s">
        <v>485</v>
      </c>
      <c r="C6953" t="s">
        <v>257</v>
      </c>
      <c r="D6953" t="s">
        <v>259</v>
      </c>
      <c r="E6953" t="s">
        <v>270</v>
      </c>
      <c r="F6953" s="8" t="s">
        <v>99</v>
      </c>
      <c r="G6953" s="8" t="s">
        <v>350</v>
      </c>
      <c r="H6953" t="s">
        <v>100</v>
      </c>
      <c r="I6953" s="7">
        <v>17525469</v>
      </c>
      <c r="K6953" s="150"/>
      <c r="L6953" s="7">
        <v>87556207</v>
      </c>
      <c r="M6953" t="s">
        <v>458</v>
      </c>
    </row>
    <row r="6954" spans="1:13" x14ac:dyDescent="0.25">
      <c r="A6954" t="s">
        <v>743</v>
      </c>
      <c r="B6954" t="s">
        <v>485</v>
      </c>
      <c r="C6954" t="s">
        <v>257</v>
      </c>
      <c r="D6954" t="s">
        <v>260</v>
      </c>
      <c r="E6954" t="s">
        <v>270</v>
      </c>
      <c r="F6954" s="8" t="s">
        <v>99</v>
      </c>
      <c r="G6954" s="8" t="s">
        <v>350</v>
      </c>
      <c r="H6954" t="s">
        <v>100</v>
      </c>
      <c r="I6954" s="7">
        <v>21414949</v>
      </c>
      <c r="L6954" s="7">
        <v>145097351</v>
      </c>
      <c r="M6954" t="s">
        <v>458</v>
      </c>
    </row>
    <row r="6955" spans="1:13" x14ac:dyDescent="0.25">
      <c r="A6955" t="s">
        <v>744</v>
      </c>
      <c r="B6955" t="s">
        <v>485</v>
      </c>
      <c r="C6955" t="s">
        <v>257</v>
      </c>
      <c r="D6955" t="s">
        <v>261</v>
      </c>
      <c r="E6955" t="s">
        <v>270</v>
      </c>
      <c r="F6955" t="s">
        <v>99</v>
      </c>
      <c r="G6955" s="8" t="s">
        <v>350</v>
      </c>
      <c r="H6955" t="s">
        <v>100</v>
      </c>
      <c r="I6955" s="7">
        <v>23631352</v>
      </c>
      <c r="K6955" s="150"/>
      <c r="L6955" s="7">
        <v>88988160</v>
      </c>
      <c r="M6955" t="s">
        <v>458</v>
      </c>
    </row>
    <row r="6956" spans="1:13" x14ac:dyDescent="0.25">
      <c r="A6956" t="s">
        <v>745</v>
      </c>
      <c r="B6956" t="s">
        <v>486</v>
      </c>
      <c r="C6956" t="s">
        <v>262</v>
      </c>
      <c r="D6956" t="s">
        <v>263</v>
      </c>
      <c r="E6956" t="s">
        <v>270</v>
      </c>
      <c r="F6956" t="s">
        <v>99</v>
      </c>
      <c r="G6956" s="8" t="s">
        <v>350</v>
      </c>
      <c r="H6956" t="s">
        <v>100</v>
      </c>
      <c r="I6956" s="7">
        <v>2279292000</v>
      </c>
      <c r="K6956" s="150"/>
      <c r="L6956" s="7">
        <v>27282552000</v>
      </c>
      <c r="M6956" t="s">
        <v>458</v>
      </c>
    </row>
    <row r="6957" spans="1:13" x14ac:dyDescent="0.25">
      <c r="A6957" t="s">
        <v>746</v>
      </c>
      <c r="B6957" t="s">
        <v>486</v>
      </c>
      <c r="C6957" t="s">
        <v>262</v>
      </c>
      <c r="D6957" t="s">
        <v>264</v>
      </c>
      <c r="E6957" t="s">
        <v>270</v>
      </c>
      <c r="F6957" t="s">
        <v>99</v>
      </c>
      <c r="G6957" s="8" t="s">
        <v>350</v>
      </c>
      <c r="H6957" t="s">
        <v>100</v>
      </c>
      <c r="I6957" s="7">
        <v>654442000</v>
      </c>
      <c r="K6957" s="180"/>
      <c r="L6957" s="7">
        <v>5427913000</v>
      </c>
      <c r="M6957" t="s">
        <v>458</v>
      </c>
    </row>
    <row r="6958" spans="1:13" x14ac:dyDescent="0.25">
      <c r="A6958" t="s">
        <v>747</v>
      </c>
      <c r="B6958" t="s">
        <v>486</v>
      </c>
      <c r="C6958" t="s">
        <v>262</v>
      </c>
      <c r="D6958" t="s">
        <v>265</v>
      </c>
      <c r="E6958" t="s">
        <v>270</v>
      </c>
      <c r="F6958" t="s">
        <v>99</v>
      </c>
      <c r="G6958" s="8" t="s">
        <v>350</v>
      </c>
      <c r="H6958" t="s">
        <v>100</v>
      </c>
      <c r="I6958" s="7">
        <v>146104000</v>
      </c>
      <c r="L6958" s="7">
        <v>950652000</v>
      </c>
      <c r="M6958" t="s">
        <v>458</v>
      </c>
    </row>
    <row r="6959" spans="1:13" x14ac:dyDescent="0.25">
      <c r="A6959" t="s">
        <v>748</v>
      </c>
      <c r="B6959" t="s">
        <v>486</v>
      </c>
      <c r="C6959" t="s">
        <v>262</v>
      </c>
      <c r="D6959" t="s">
        <v>203</v>
      </c>
      <c r="E6959" t="s">
        <v>269</v>
      </c>
      <c r="F6959" t="s">
        <v>99</v>
      </c>
      <c r="G6959" s="8" t="s">
        <v>350</v>
      </c>
      <c r="H6959" t="s">
        <v>100</v>
      </c>
      <c r="I6959" s="7">
        <v>5190824000</v>
      </c>
      <c r="K6959" s="150"/>
      <c r="L6959" s="7">
        <v>134097058000</v>
      </c>
      <c r="M6959" t="s">
        <v>458</v>
      </c>
    </row>
    <row r="6960" spans="1:13" x14ac:dyDescent="0.25">
      <c r="A6960" t="s">
        <v>749</v>
      </c>
      <c r="B6960" t="s">
        <v>332</v>
      </c>
      <c r="C6960" t="s">
        <v>266</v>
      </c>
      <c r="D6960" t="s">
        <v>267</v>
      </c>
      <c r="E6960" t="s">
        <v>270</v>
      </c>
      <c r="F6960" t="s">
        <v>99</v>
      </c>
      <c r="G6960" s="8" t="s">
        <v>350</v>
      </c>
      <c r="H6960" t="s">
        <v>100</v>
      </c>
      <c r="I6960" s="7">
        <v>192857372</v>
      </c>
      <c r="K6960" s="150"/>
      <c r="L6960" s="7">
        <v>2421364394</v>
      </c>
      <c r="M6960" t="s">
        <v>458</v>
      </c>
    </row>
    <row r="6961" spans="1:13" x14ac:dyDescent="0.25">
      <c r="A6961" t="s">
        <v>750</v>
      </c>
      <c r="B6961" t="s">
        <v>332</v>
      </c>
      <c r="C6961" t="s">
        <v>266</v>
      </c>
      <c r="D6961" t="s">
        <v>590</v>
      </c>
      <c r="E6961" t="s">
        <v>270</v>
      </c>
      <c r="F6961" t="s">
        <v>99</v>
      </c>
      <c r="G6961" s="8" t="s">
        <v>350</v>
      </c>
      <c r="H6961" t="s">
        <v>100</v>
      </c>
      <c r="I6961" s="7">
        <v>123886083</v>
      </c>
      <c r="K6961" s="150"/>
      <c r="L6961" s="7">
        <v>1946905414</v>
      </c>
      <c r="M6961" t="s">
        <v>458</v>
      </c>
    </row>
    <row r="6962" spans="1:13" x14ac:dyDescent="0.25">
      <c r="A6962" t="s">
        <v>751</v>
      </c>
      <c r="B6962" t="s">
        <v>332</v>
      </c>
      <c r="C6962" t="s">
        <v>266</v>
      </c>
      <c r="D6962" t="s">
        <v>582</v>
      </c>
      <c r="E6962" t="s">
        <v>270</v>
      </c>
      <c r="F6962" t="s">
        <v>99</v>
      </c>
      <c r="G6962" s="8" t="s">
        <v>350</v>
      </c>
      <c r="H6962" t="s">
        <v>100</v>
      </c>
      <c r="I6962" s="7">
        <v>40712727</v>
      </c>
      <c r="L6962" s="7">
        <v>102527329</v>
      </c>
      <c r="M6962" t="s">
        <v>458</v>
      </c>
    </row>
    <row r="6963" spans="1:13" x14ac:dyDescent="0.25">
      <c r="A6963" t="s">
        <v>752</v>
      </c>
      <c r="B6963" t="s">
        <v>332</v>
      </c>
      <c r="C6963" t="s">
        <v>266</v>
      </c>
      <c r="D6963" t="s">
        <v>203</v>
      </c>
      <c r="E6963" t="s">
        <v>269</v>
      </c>
      <c r="F6963" t="s">
        <v>99</v>
      </c>
      <c r="G6963" s="8" t="s">
        <v>350</v>
      </c>
      <c r="H6963" t="s">
        <v>100</v>
      </c>
      <c r="I6963" s="7">
        <v>5544018449</v>
      </c>
      <c r="K6963" s="150"/>
      <c r="L6963" s="7">
        <v>260926476812</v>
      </c>
      <c r="M6963" t="s">
        <v>458</v>
      </c>
    </row>
    <row r="6964" spans="1:13" x14ac:dyDescent="0.25">
      <c r="A6964" t="s">
        <v>753</v>
      </c>
      <c r="B6964" t="s">
        <v>487</v>
      </c>
      <c r="C6964" t="s">
        <v>207</v>
      </c>
      <c r="D6964" t="s">
        <v>208</v>
      </c>
      <c r="E6964" t="s">
        <v>270</v>
      </c>
      <c r="F6964" t="s">
        <v>99</v>
      </c>
      <c r="G6964" s="8" t="s">
        <v>350</v>
      </c>
      <c r="H6964" t="s">
        <v>100</v>
      </c>
      <c r="I6964" s="7">
        <v>93131012</v>
      </c>
      <c r="K6964" s="150"/>
      <c r="L6964" s="7">
        <v>2389556713</v>
      </c>
      <c r="M6964" t="s">
        <v>458</v>
      </c>
    </row>
    <row r="6965" spans="1:13" x14ac:dyDescent="0.25">
      <c r="A6965" t="s">
        <v>754</v>
      </c>
      <c r="B6965" t="s">
        <v>487</v>
      </c>
      <c r="C6965" t="s">
        <v>207</v>
      </c>
      <c r="D6965" t="s">
        <v>209</v>
      </c>
      <c r="E6965" t="s">
        <v>270</v>
      </c>
      <c r="F6965" t="s">
        <v>99</v>
      </c>
      <c r="G6965" s="8" t="s">
        <v>350</v>
      </c>
      <c r="H6965" t="s">
        <v>100</v>
      </c>
      <c r="I6965" s="7">
        <v>175847118</v>
      </c>
      <c r="K6965" s="150"/>
      <c r="L6965" s="7">
        <v>5701620841</v>
      </c>
      <c r="M6965" t="s">
        <v>458</v>
      </c>
    </row>
    <row r="6966" spans="1:13" x14ac:dyDescent="0.25">
      <c r="A6966" t="s">
        <v>755</v>
      </c>
      <c r="B6966" t="s">
        <v>487</v>
      </c>
      <c r="C6966" t="s">
        <v>207</v>
      </c>
      <c r="D6966" t="s">
        <v>210</v>
      </c>
      <c r="E6966" t="s">
        <v>270</v>
      </c>
      <c r="F6966" t="s">
        <v>99</v>
      </c>
      <c r="G6966" s="8" t="s">
        <v>350</v>
      </c>
      <c r="H6966" t="s">
        <v>100</v>
      </c>
      <c r="I6966" s="7">
        <v>45383594</v>
      </c>
      <c r="K6966" s="180"/>
      <c r="L6966" s="7">
        <v>326696832</v>
      </c>
      <c r="M6966" t="s">
        <v>458</v>
      </c>
    </row>
    <row r="6967" spans="1:13" x14ac:dyDescent="0.25">
      <c r="A6967" t="s">
        <v>756</v>
      </c>
      <c r="B6967" t="s">
        <v>487</v>
      </c>
      <c r="C6967" t="s">
        <v>207</v>
      </c>
      <c r="D6967" t="s">
        <v>211</v>
      </c>
      <c r="E6967" t="s">
        <v>269</v>
      </c>
      <c r="F6967" s="8" t="s">
        <v>99</v>
      </c>
      <c r="G6967" s="8" t="s">
        <v>350</v>
      </c>
      <c r="H6967" t="s">
        <v>100</v>
      </c>
      <c r="I6967" s="7">
        <v>18337174854</v>
      </c>
      <c r="K6967" s="150"/>
      <c r="L6967" s="7">
        <v>370042694916</v>
      </c>
      <c r="M6967" t="s">
        <v>458</v>
      </c>
    </row>
    <row r="6968" spans="1:13" x14ac:dyDescent="0.25">
      <c r="A6968" t="s">
        <v>757</v>
      </c>
      <c r="B6968" t="s">
        <v>487</v>
      </c>
      <c r="C6968" t="s">
        <v>207</v>
      </c>
      <c r="D6968" t="s">
        <v>385</v>
      </c>
      <c r="E6968" t="s">
        <v>270</v>
      </c>
      <c r="F6968" s="8" t="s">
        <v>99</v>
      </c>
      <c r="G6968" s="8" t="s">
        <v>350</v>
      </c>
      <c r="H6968" t="s">
        <v>100</v>
      </c>
      <c r="I6968" s="7">
        <v>137220448</v>
      </c>
      <c r="K6968" s="180"/>
      <c r="L6968" s="7">
        <v>777116048</v>
      </c>
      <c r="M6968" t="s">
        <v>458</v>
      </c>
    </row>
    <row r="6969" spans="1:13" x14ac:dyDescent="0.25">
      <c r="A6969" t="s">
        <v>659</v>
      </c>
      <c r="B6969" t="s">
        <v>468</v>
      </c>
      <c r="C6969" t="s">
        <v>0</v>
      </c>
      <c r="D6969" t="s">
        <v>200</v>
      </c>
      <c r="E6969" t="s">
        <v>270</v>
      </c>
      <c r="F6969" t="s">
        <v>101</v>
      </c>
      <c r="G6969" s="8" t="s">
        <v>379</v>
      </c>
      <c r="H6969" t="s">
        <v>102</v>
      </c>
      <c r="I6969" s="7">
        <v>53393606</v>
      </c>
      <c r="K6969" s="150"/>
      <c r="L6969" s="7">
        <v>50185283716</v>
      </c>
      <c r="M6969" t="s">
        <v>458</v>
      </c>
    </row>
    <row r="6970" spans="1:13" x14ac:dyDescent="0.25">
      <c r="A6970" t="s">
        <v>660</v>
      </c>
      <c r="B6970" t="s">
        <v>468</v>
      </c>
      <c r="C6970" t="s">
        <v>0</v>
      </c>
      <c r="D6970" t="s">
        <v>201</v>
      </c>
      <c r="E6970" t="s">
        <v>270</v>
      </c>
      <c r="F6970" t="s">
        <v>101</v>
      </c>
      <c r="G6970" s="8" t="s">
        <v>379</v>
      </c>
      <c r="H6970" t="s">
        <v>102</v>
      </c>
      <c r="I6970" s="7">
        <v>94495770</v>
      </c>
      <c r="K6970" s="150"/>
      <c r="L6970" s="7">
        <v>89599596613</v>
      </c>
      <c r="M6970" t="s">
        <v>458</v>
      </c>
    </row>
    <row r="6971" spans="1:13" x14ac:dyDescent="0.25">
      <c r="A6971" t="s">
        <v>661</v>
      </c>
      <c r="B6971" t="s">
        <v>468</v>
      </c>
      <c r="C6971" t="s">
        <v>0</v>
      </c>
      <c r="D6971" t="s">
        <v>202</v>
      </c>
      <c r="E6971" t="s">
        <v>270</v>
      </c>
      <c r="F6971" t="s">
        <v>101</v>
      </c>
      <c r="G6971" s="8" t="s">
        <v>379</v>
      </c>
      <c r="H6971" t="s">
        <v>102</v>
      </c>
      <c r="I6971" s="7">
        <v>72618742</v>
      </c>
      <c r="K6971" s="180"/>
      <c r="L6971" s="7">
        <v>44497385600</v>
      </c>
      <c r="M6971" t="s">
        <v>458</v>
      </c>
    </row>
    <row r="6972" spans="1:13" x14ac:dyDescent="0.25">
      <c r="A6972" t="s">
        <v>662</v>
      </c>
      <c r="B6972" t="s">
        <v>468</v>
      </c>
      <c r="C6972" t="s">
        <v>0</v>
      </c>
      <c r="D6972" t="s">
        <v>308</v>
      </c>
      <c r="E6972" t="s">
        <v>270</v>
      </c>
      <c r="F6972" t="s">
        <v>101</v>
      </c>
      <c r="G6972" s="8" t="s">
        <v>379</v>
      </c>
      <c r="H6972" t="s">
        <v>102</v>
      </c>
      <c r="I6972" s="7">
        <v>4259978</v>
      </c>
      <c r="K6972" s="150"/>
      <c r="L6972" s="7">
        <v>891110221</v>
      </c>
      <c r="M6972" t="s">
        <v>458</v>
      </c>
    </row>
    <row r="6973" spans="1:13" x14ac:dyDescent="0.25">
      <c r="A6973" t="s">
        <v>758</v>
      </c>
      <c r="B6973" t="s">
        <v>468</v>
      </c>
      <c r="C6973" t="s">
        <v>0</v>
      </c>
      <c r="D6973" t="s">
        <v>1</v>
      </c>
      <c r="E6973" t="s">
        <v>270</v>
      </c>
      <c r="F6973" t="s">
        <v>101</v>
      </c>
      <c r="G6973" s="8" t="s">
        <v>379</v>
      </c>
      <c r="H6973" t="s">
        <v>102</v>
      </c>
      <c r="I6973" s="7">
        <v>61098983</v>
      </c>
      <c r="L6973" s="7">
        <v>33596222776</v>
      </c>
      <c r="M6973" t="s">
        <v>458</v>
      </c>
    </row>
    <row r="6974" spans="1:13" x14ac:dyDescent="0.25">
      <c r="A6974" t="s">
        <v>663</v>
      </c>
      <c r="B6974" t="s">
        <v>468</v>
      </c>
      <c r="C6974" t="s">
        <v>0</v>
      </c>
      <c r="D6974" t="s">
        <v>198</v>
      </c>
      <c r="E6974" t="s">
        <v>270</v>
      </c>
      <c r="F6974" t="s">
        <v>101</v>
      </c>
      <c r="G6974" s="8" t="s">
        <v>379</v>
      </c>
      <c r="H6974" t="s">
        <v>102</v>
      </c>
      <c r="I6974" s="7">
        <v>5960302</v>
      </c>
      <c r="L6974" s="7">
        <v>1360016630</v>
      </c>
      <c r="M6974" t="s">
        <v>458</v>
      </c>
    </row>
    <row r="6975" spans="1:13" x14ac:dyDescent="0.25">
      <c r="A6975" t="s">
        <v>664</v>
      </c>
      <c r="B6975" t="s">
        <v>468</v>
      </c>
      <c r="C6975" t="s">
        <v>0</v>
      </c>
      <c r="D6975" t="s">
        <v>199</v>
      </c>
      <c r="E6975" t="s">
        <v>269</v>
      </c>
      <c r="F6975" t="s">
        <v>101</v>
      </c>
      <c r="G6975" s="8" t="s">
        <v>379</v>
      </c>
      <c r="H6975" t="s">
        <v>102</v>
      </c>
      <c r="I6975" s="7">
        <v>168621987</v>
      </c>
      <c r="L6975" s="7">
        <v>195045422077</v>
      </c>
      <c r="M6975" t="s">
        <v>458</v>
      </c>
    </row>
    <row r="6976" spans="1:13" x14ac:dyDescent="0.25">
      <c r="A6976" t="s">
        <v>665</v>
      </c>
      <c r="B6976" t="s">
        <v>469</v>
      </c>
      <c r="C6976" t="s">
        <v>212</v>
      </c>
      <c r="D6976" t="s">
        <v>213</v>
      </c>
      <c r="E6976" t="s">
        <v>270</v>
      </c>
      <c r="F6976" t="s">
        <v>101</v>
      </c>
      <c r="G6976" s="8" t="s">
        <v>379</v>
      </c>
      <c r="H6976" t="s">
        <v>102</v>
      </c>
      <c r="I6976" s="7">
        <v>3159000</v>
      </c>
      <c r="K6976" s="180"/>
      <c r="L6976" s="7">
        <v>1209774000</v>
      </c>
      <c r="M6976" t="s">
        <v>458</v>
      </c>
    </row>
    <row r="6977" spans="1:13" x14ac:dyDescent="0.25">
      <c r="A6977" t="s">
        <v>666</v>
      </c>
      <c r="B6977" t="s">
        <v>469</v>
      </c>
      <c r="C6977" t="s">
        <v>212</v>
      </c>
      <c r="D6977" t="s">
        <v>214</v>
      </c>
      <c r="E6977" t="s">
        <v>270</v>
      </c>
      <c r="F6977" t="s">
        <v>101</v>
      </c>
      <c r="G6977" s="8" t="s">
        <v>379</v>
      </c>
      <c r="H6977" t="s">
        <v>102</v>
      </c>
      <c r="I6977" s="7">
        <v>7729000</v>
      </c>
      <c r="K6977" s="150"/>
      <c r="L6977" s="7">
        <v>10185099000</v>
      </c>
      <c r="M6977" t="s">
        <v>458</v>
      </c>
    </row>
    <row r="6978" spans="1:13" x14ac:dyDescent="0.25">
      <c r="A6978" t="s">
        <v>667</v>
      </c>
      <c r="B6978" t="s">
        <v>469</v>
      </c>
      <c r="C6978" t="s">
        <v>212</v>
      </c>
      <c r="D6978" t="s">
        <v>370</v>
      </c>
      <c r="E6978" t="s">
        <v>270</v>
      </c>
      <c r="F6978" t="s">
        <v>101</v>
      </c>
      <c r="G6978" s="8" t="s">
        <v>379</v>
      </c>
      <c r="H6978" t="s">
        <v>102</v>
      </c>
      <c r="I6978" s="7">
        <v>9853000</v>
      </c>
      <c r="K6978" s="150"/>
      <c r="L6978" s="7">
        <v>7250762000</v>
      </c>
      <c r="M6978" t="s">
        <v>458</v>
      </c>
    </row>
    <row r="6979" spans="1:13" x14ac:dyDescent="0.25">
      <c r="A6979" t="s">
        <v>668</v>
      </c>
      <c r="B6979" t="s">
        <v>469</v>
      </c>
      <c r="C6979" t="s">
        <v>212</v>
      </c>
      <c r="D6979" t="s">
        <v>365</v>
      </c>
      <c r="E6979" t="s">
        <v>270</v>
      </c>
      <c r="F6979" t="s">
        <v>101</v>
      </c>
      <c r="G6979" s="8" t="s">
        <v>379</v>
      </c>
      <c r="H6979" t="s">
        <v>102</v>
      </c>
      <c r="I6979" s="7">
        <v>15150000</v>
      </c>
      <c r="L6979" s="7">
        <v>22153880000</v>
      </c>
      <c r="M6979" t="s">
        <v>458</v>
      </c>
    </row>
    <row r="6980" spans="1:13" x14ac:dyDescent="0.25">
      <c r="A6980" t="s">
        <v>669</v>
      </c>
      <c r="B6980" t="s">
        <v>469</v>
      </c>
      <c r="C6980" t="s">
        <v>212</v>
      </c>
      <c r="D6980" t="s">
        <v>364</v>
      </c>
      <c r="E6980" t="s">
        <v>270</v>
      </c>
      <c r="F6980" t="s">
        <v>101</v>
      </c>
      <c r="G6980" s="8" t="s">
        <v>379</v>
      </c>
      <c r="H6980" t="s">
        <v>102</v>
      </c>
      <c r="I6980" s="7">
        <v>18731000</v>
      </c>
      <c r="L6980" s="7">
        <v>31842258000</v>
      </c>
      <c r="M6980" t="s">
        <v>458</v>
      </c>
    </row>
    <row r="6981" spans="1:13" x14ac:dyDescent="0.25">
      <c r="A6981" t="s">
        <v>670</v>
      </c>
      <c r="B6981" t="s">
        <v>469</v>
      </c>
      <c r="C6981" t="s">
        <v>212</v>
      </c>
      <c r="D6981" t="s">
        <v>573</v>
      </c>
      <c r="E6981" t="s">
        <v>270</v>
      </c>
      <c r="F6981" t="s">
        <v>101</v>
      </c>
      <c r="G6981" s="8" t="s">
        <v>379</v>
      </c>
      <c r="H6981" t="s">
        <v>102</v>
      </c>
      <c r="I6981" s="7">
        <v>13651000</v>
      </c>
      <c r="K6981" s="150"/>
      <c r="L6981" s="7">
        <v>16763779000</v>
      </c>
      <c r="M6981" t="s">
        <v>458</v>
      </c>
    </row>
    <row r="6982" spans="1:13" x14ac:dyDescent="0.25">
      <c r="A6982" t="s">
        <v>671</v>
      </c>
      <c r="B6982" t="s">
        <v>469</v>
      </c>
      <c r="C6982" t="s">
        <v>212</v>
      </c>
      <c r="D6982" t="s">
        <v>362</v>
      </c>
      <c r="E6982" t="s">
        <v>270</v>
      </c>
      <c r="F6982" t="s">
        <v>101</v>
      </c>
      <c r="G6982" s="8" t="s">
        <v>379</v>
      </c>
      <c r="H6982" t="s">
        <v>102</v>
      </c>
      <c r="I6982" s="7">
        <v>275000</v>
      </c>
      <c r="K6982" s="150"/>
      <c r="L6982" s="7">
        <v>58491556000</v>
      </c>
      <c r="M6982" t="s">
        <v>458</v>
      </c>
    </row>
    <row r="6983" spans="1:13" x14ac:dyDescent="0.25">
      <c r="A6983" t="s">
        <v>672</v>
      </c>
      <c r="B6983" t="s">
        <v>470</v>
      </c>
      <c r="C6983" t="s">
        <v>292</v>
      </c>
      <c r="D6983" t="s">
        <v>307</v>
      </c>
      <c r="E6983" t="s">
        <v>270</v>
      </c>
      <c r="F6983" t="s">
        <v>101</v>
      </c>
      <c r="G6983" s="8" t="s">
        <v>379</v>
      </c>
      <c r="H6983" t="s">
        <v>102</v>
      </c>
      <c r="I6983" s="7">
        <v>23647118</v>
      </c>
      <c r="K6983" s="150"/>
      <c r="L6983" s="7">
        <v>9764336905</v>
      </c>
      <c r="M6983" t="s">
        <v>458</v>
      </c>
    </row>
    <row r="6984" spans="1:13" x14ac:dyDescent="0.25">
      <c r="A6984" t="s">
        <v>673</v>
      </c>
      <c r="B6984" t="s">
        <v>470</v>
      </c>
      <c r="C6984" t="s">
        <v>292</v>
      </c>
      <c r="D6984" t="s">
        <v>206</v>
      </c>
      <c r="E6984" t="s">
        <v>270</v>
      </c>
      <c r="F6984" t="s">
        <v>101</v>
      </c>
      <c r="G6984" s="8" t="s">
        <v>379</v>
      </c>
      <c r="H6984" t="s">
        <v>102</v>
      </c>
      <c r="I6984" s="7">
        <v>399093108</v>
      </c>
      <c r="K6984" s="150"/>
      <c r="L6984" s="7">
        <v>5411649516</v>
      </c>
      <c r="M6984" t="s">
        <v>458</v>
      </c>
    </row>
    <row r="6985" spans="1:13" x14ac:dyDescent="0.25">
      <c r="A6985" t="s">
        <v>674</v>
      </c>
      <c r="B6985" t="s">
        <v>470</v>
      </c>
      <c r="C6985" t="s">
        <v>292</v>
      </c>
      <c r="D6985" t="s">
        <v>203</v>
      </c>
      <c r="E6985" t="s">
        <v>269</v>
      </c>
      <c r="F6985" t="s">
        <v>101</v>
      </c>
      <c r="G6985" s="8" t="s">
        <v>379</v>
      </c>
      <c r="H6985" t="s">
        <v>102</v>
      </c>
      <c r="I6985" s="7">
        <v>312322523</v>
      </c>
      <c r="K6985" s="150"/>
      <c r="L6985" s="7">
        <v>599483569520</v>
      </c>
      <c r="M6985" t="s">
        <v>458</v>
      </c>
    </row>
    <row r="6986" spans="1:13" x14ac:dyDescent="0.25">
      <c r="A6986" t="s">
        <v>675</v>
      </c>
      <c r="B6986" t="s">
        <v>470</v>
      </c>
      <c r="C6986" t="s">
        <v>292</v>
      </c>
      <c r="D6986" t="s">
        <v>306</v>
      </c>
      <c r="E6986" t="s">
        <v>270</v>
      </c>
      <c r="F6986" t="s">
        <v>101</v>
      </c>
      <c r="G6986" s="8" t="s">
        <v>379</v>
      </c>
      <c r="H6986" t="s">
        <v>102</v>
      </c>
      <c r="I6986" s="7">
        <v>10452828</v>
      </c>
      <c r="L6986" s="7">
        <v>9122399685</v>
      </c>
      <c r="M6986" t="s">
        <v>458</v>
      </c>
    </row>
    <row r="6987" spans="1:13" x14ac:dyDescent="0.25">
      <c r="A6987" t="s">
        <v>676</v>
      </c>
      <c r="B6987" t="s">
        <v>331</v>
      </c>
      <c r="C6987" t="s">
        <v>215</v>
      </c>
      <c r="D6987" t="s">
        <v>251</v>
      </c>
      <c r="E6987" t="s">
        <v>269</v>
      </c>
      <c r="F6987" t="s">
        <v>101</v>
      </c>
      <c r="G6987" s="8" t="s">
        <v>379</v>
      </c>
      <c r="H6987" t="s">
        <v>102</v>
      </c>
      <c r="I6987" s="7">
        <v>98260959</v>
      </c>
      <c r="L6987" s="7">
        <v>310261377494</v>
      </c>
      <c r="M6987" t="s">
        <v>458</v>
      </c>
    </row>
    <row r="6988" spans="1:13" x14ac:dyDescent="0.25">
      <c r="A6988" t="s">
        <v>677</v>
      </c>
      <c r="B6988" t="s">
        <v>331</v>
      </c>
      <c r="C6988" t="s">
        <v>215</v>
      </c>
      <c r="D6988" t="s">
        <v>216</v>
      </c>
      <c r="E6988" t="s">
        <v>269</v>
      </c>
      <c r="F6988" t="s">
        <v>101</v>
      </c>
      <c r="G6988" s="8" t="s">
        <v>379</v>
      </c>
      <c r="H6988" t="s">
        <v>102</v>
      </c>
      <c r="I6988" s="7">
        <v>18553680</v>
      </c>
      <c r="K6988" s="151"/>
      <c r="L6988" s="7">
        <v>15226914126</v>
      </c>
      <c r="M6988" t="s">
        <v>458</v>
      </c>
    </row>
    <row r="6989" spans="1:13" x14ac:dyDescent="0.25">
      <c r="A6989" t="s">
        <v>678</v>
      </c>
      <c r="B6989" t="s">
        <v>331</v>
      </c>
      <c r="C6989" t="s">
        <v>215</v>
      </c>
      <c r="D6989" t="s">
        <v>217</v>
      </c>
      <c r="E6989" t="s">
        <v>269</v>
      </c>
      <c r="F6989" t="s">
        <v>101</v>
      </c>
      <c r="G6989" s="8" t="s">
        <v>379</v>
      </c>
      <c r="H6989" t="s">
        <v>102</v>
      </c>
      <c r="I6989" s="7">
        <v>21063733</v>
      </c>
      <c r="K6989" s="150"/>
      <c r="L6989" s="7">
        <v>67671087956</v>
      </c>
      <c r="M6989" t="s">
        <v>458</v>
      </c>
    </row>
    <row r="6990" spans="1:13" x14ac:dyDescent="0.25">
      <c r="A6990" t="s">
        <v>679</v>
      </c>
      <c r="B6990" t="s">
        <v>333</v>
      </c>
      <c r="C6990" t="s">
        <v>533</v>
      </c>
      <c r="D6990" t="s">
        <v>203</v>
      </c>
      <c r="E6990" t="s">
        <v>269</v>
      </c>
      <c r="F6990" t="s">
        <v>101</v>
      </c>
      <c r="G6990" s="8" t="s">
        <v>379</v>
      </c>
      <c r="H6990" t="s">
        <v>102</v>
      </c>
      <c r="I6990" s="7">
        <v>42717000</v>
      </c>
      <c r="K6990" s="150"/>
      <c r="L6990" s="7">
        <v>60695593000</v>
      </c>
      <c r="M6990" t="s">
        <v>458</v>
      </c>
    </row>
    <row r="6991" spans="1:13" x14ac:dyDescent="0.25">
      <c r="A6991" t="s">
        <v>680</v>
      </c>
      <c r="B6991" t="s">
        <v>471</v>
      </c>
      <c r="C6991" t="s">
        <v>219</v>
      </c>
      <c r="D6991" t="s">
        <v>203</v>
      </c>
      <c r="E6991" t="s">
        <v>269</v>
      </c>
      <c r="F6991" t="s">
        <v>101</v>
      </c>
      <c r="G6991" s="8" t="s">
        <v>379</v>
      </c>
      <c r="H6991" t="s">
        <v>102</v>
      </c>
      <c r="I6991" s="7">
        <v>247107098</v>
      </c>
      <c r="K6991" s="150"/>
      <c r="L6991" s="7">
        <v>278736778404</v>
      </c>
      <c r="M6991" t="s">
        <v>458</v>
      </c>
    </row>
    <row r="6992" spans="1:13" x14ac:dyDescent="0.25">
      <c r="A6992" t="s">
        <v>681</v>
      </c>
      <c r="B6992" t="s">
        <v>471</v>
      </c>
      <c r="C6992" t="s">
        <v>219</v>
      </c>
      <c r="D6992" t="s">
        <v>457</v>
      </c>
      <c r="E6992" t="s">
        <v>270</v>
      </c>
      <c r="F6992" t="s">
        <v>101</v>
      </c>
      <c r="G6992" s="8" t="s">
        <v>379</v>
      </c>
      <c r="H6992" t="s">
        <v>102</v>
      </c>
      <c r="I6992" s="7">
        <v>425369</v>
      </c>
      <c r="K6992" s="151"/>
      <c r="L6992" s="7">
        <v>150706287</v>
      </c>
      <c r="M6992" t="s">
        <v>458</v>
      </c>
    </row>
    <row r="6993" spans="1:13" x14ac:dyDescent="0.25">
      <c r="A6993" t="s">
        <v>682</v>
      </c>
      <c r="B6993" t="s">
        <v>471</v>
      </c>
      <c r="C6993" t="s">
        <v>219</v>
      </c>
      <c r="D6993" t="s">
        <v>381</v>
      </c>
      <c r="E6993" t="s">
        <v>270</v>
      </c>
      <c r="F6993" t="s">
        <v>101</v>
      </c>
      <c r="G6993" s="8" t="s">
        <v>379</v>
      </c>
      <c r="H6993" t="s">
        <v>102</v>
      </c>
      <c r="I6993" s="7">
        <v>691087</v>
      </c>
      <c r="K6993" s="150"/>
      <c r="L6993" s="7">
        <v>1331924172</v>
      </c>
      <c r="M6993" t="s">
        <v>458</v>
      </c>
    </row>
    <row r="6994" spans="1:13" x14ac:dyDescent="0.25">
      <c r="A6994" t="s">
        <v>683</v>
      </c>
      <c r="B6994" t="s">
        <v>472</v>
      </c>
      <c r="C6994" t="s">
        <v>220</v>
      </c>
      <c r="D6994" t="s">
        <v>221</v>
      </c>
      <c r="E6994" t="s">
        <v>270</v>
      </c>
      <c r="F6994" t="s">
        <v>101</v>
      </c>
      <c r="G6994" s="8" t="s">
        <v>379</v>
      </c>
      <c r="H6994" t="s">
        <v>102</v>
      </c>
      <c r="I6994" s="7">
        <v>144909000</v>
      </c>
      <c r="K6994" s="151"/>
      <c r="L6994" s="7">
        <v>210379447000</v>
      </c>
      <c r="M6994" t="s">
        <v>458</v>
      </c>
    </row>
    <row r="6995" spans="1:13" x14ac:dyDescent="0.25">
      <c r="A6995" t="s">
        <v>684</v>
      </c>
      <c r="B6995" t="s">
        <v>472</v>
      </c>
      <c r="C6995" t="s">
        <v>220</v>
      </c>
      <c r="D6995" t="s">
        <v>222</v>
      </c>
      <c r="E6995" t="s">
        <v>270</v>
      </c>
      <c r="F6995" t="s">
        <v>101</v>
      </c>
      <c r="G6995" s="8" t="s">
        <v>379</v>
      </c>
      <c r="H6995" t="s">
        <v>102</v>
      </c>
      <c r="I6995" s="7">
        <v>31244000</v>
      </c>
      <c r="K6995" s="150"/>
      <c r="L6995" s="7">
        <v>35195197000</v>
      </c>
      <c r="M6995" t="s">
        <v>458</v>
      </c>
    </row>
    <row r="6996" spans="1:13" x14ac:dyDescent="0.25">
      <c r="A6996" t="s">
        <v>685</v>
      </c>
      <c r="B6996" t="s">
        <v>472</v>
      </c>
      <c r="C6996" t="s">
        <v>220</v>
      </c>
      <c r="D6996" t="s">
        <v>223</v>
      </c>
      <c r="E6996" t="s">
        <v>270</v>
      </c>
      <c r="F6996" t="s">
        <v>101</v>
      </c>
      <c r="G6996" s="8" t="s">
        <v>379</v>
      </c>
      <c r="H6996" t="s">
        <v>102</v>
      </c>
      <c r="I6996" s="7">
        <v>38922000</v>
      </c>
      <c r="K6996" s="151"/>
      <c r="L6996" s="7">
        <v>54187851000</v>
      </c>
      <c r="M6996" t="s">
        <v>458</v>
      </c>
    </row>
    <row r="6997" spans="1:13" x14ac:dyDescent="0.25">
      <c r="A6997" t="s">
        <v>686</v>
      </c>
      <c r="B6997" t="s">
        <v>472</v>
      </c>
      <c r="C6997" t="s">
        <v>220</v>
      </c>
      <c r="D6997" t="s">
        <v>224</v>
      </c>
      <c r="E6997" t="s">
        <v>270</v>
      </c>
      <c r="F6997" t="s">
        <v>101</v>
      </c>
      <c r="G6997" s="8" t="s">
        <v>379</v>
      </c>
      <c r="H6997" t="s">
        <v>102</v>
      </c>
      <c r="I6997" s="7">
        <v>5289000</v>
      </c>
      <c r="K6997" s="150"/>
      <c r="L6997" s="7">
        <v>3835522000</v>
      </c>
      <c r="M6997" t="s">
        <v>458</v>
      </c>
    </row>
    <row r="6998" spans="1:13" x14ac:dyDescent="0.25">
      <c r="A6998" t="s">
        <v>687</v>
      </c>
      <c r="B6998" t="s">
        <v>472</v>
      </c>
      <c r="C6998" t="s">
        <v>220</v>
      </c>
      <c r="D6998" t="s">
        <v>305</v>
      </c>
      <c r="E6998" t="s">
        <v>270</v>
      </c>
      <c r="F6998" t="s">
        <v>101</v>
      </c>
      <c r="G6998" s="8" t="s">
        <v>379</v>
      </c>
      <c r="H6998" t="s">
        <v>102</v>
      </c>
      <c r="I6998" s="7">
        <v>0</v>
      </c>
      <c r="L6998" s="7">
        <v>0</v>
      </c>
      <c r="M6998" t="s">
        <v>458</v>
      </c>
    </row>
    <row r="6999" spans="1:13" x14ac:dyDescent="0.25">
      <c r="A6999" t="s">
        <v>688</v>
      </c>
      <c r="B6999" t="s">
        <v>472</v>
      </c>
      <c r="C6999" t="s">
        <v>220</v>
      </c>
      <c r="D6999" t="s">
        <v>203</v>
      </c>
      <c r="E6999" t="s">
        <v>269</v>
      </c>
      <c r="F6999" t="s">
        <v>101</v>
      </c>
      <c r="G6999" s="8" t="s">
        <v>379</v>
      </c>
      <c r="H6999" t="s">
        <v>102</v>
      </c>
      <c r="I6999" s="7">
        <v>142783000</v>
      </c>
      <c r="K6999" s="180"/>
      <c r="L6999" s="7">
        <v>150910896000</v>
      </c>
      <c r="M6999" t="s">
        <v>458</v>
      </c>
    </row>
    <row r="7000" spans="1:13" x14ac:dyDescent="0.25">
      <c r="A7000" t="s">
        <v>689</v>
      </c>
      <c r="B7000" t="s">
        <v>473</v>
      </c>
      <c r="C7000" t="s">
        <v>225</v>
      </c>
      <c r="D7000" t="s">
        <v>366</v>
      </c>
      <c r="E7000" t="s">
        <v>270</v>
      </c>
      <c r="F7000" t="s">
        <v>101</v>
      </c>
      <c r="G7000" s="8" t="s">
        <v>379</v>
      </c>
      <c r="H7000" t="s">
        <v>102</v>
      </c>
      <c r="I7000" s="7">
        <v>3629819</v>
      </c>
      <c r="K7000" s="151"/>
      <c r="L7000" s="7">
        <v>3439632410</v>
      </c>
      <c r="M7000" t="s">
        <v>458</v>
      </c>
    </row>
    <row r="7001" spans="1:13" x14ac:dyDescent="0.25">
      <c r="A7001" t="s">
        <v>690</v>
      </c>
      <c r="B7001" t="s">
        <v>473</v>
      </c>
      <c r="C7001" t="s">
        <v>225</v>
      </c>
      <c r="D7001" t="s">
        <v>367</v>
      </c>
      <c r="E7001" t="s">
        <v>270</v>
      </c>
      <c r="F7001" t="s">
        <v>101</v>
      </c>
      <c r="G7001" s="8" t="s">
        <v>379</v>
      </c>
      <c r="H7001" t="s">
        <v>102</v>
      </c>
      <c r="I7001" s="7">
        <v>5183365</v>
      </c>
      <c r="L7001" s="7">
        <v>3601903742</v>
      </c>
      <c r="M7001" t="s">
        <v>458</v>
      </c>
    </row>
    <row r="7002" spans="1:13" x14ac:dyDescent="0.25">
      <c r="A7002" t="s">
        <v>691</v>
      </c>
      <c r="B7002" t="s">
        <v>473</v>
      </c>
      <c r="C7002" t="s">
        <v>225</v>
      </c>
      <c r="D7002" t="s">
        <v>373</v>
      </c>
      <c r="E7002" t="s">
        <v>270</v>
      </c>
      <c r="F7002" t="s">
        <v>101</v>
      </c>
      <c r="G7002" s="8" t="s">
        <v>379</v>
      </c>
      <c r="H7002" t="s">
        <v>102</v>
      </c>
      <c r="I7002" s="7">
        <v>238311</v>
      </c>
      <c r="L7002" s="7">
        <v>2032897322</v>
      </c>
      <c r="M7002" t="s">
        <v>458</v>
      </c>
    </row>
    <row r="7003" spans="1:13" x14ac:dyDescent="0.25">
      <c r="A7003" t="s">
        <v>692</v>
      </c>
      <c r="B7003" t="s">
        <v>473</v>
      </c>
      <c r="C7003" t="s">
        <v>225</v>
      </c>
      <c r="D7003" t="s">
        <v>203</v>
      </c>
      <c r="E7003" t="s">
        <v>269</v>
      </c>
      <c r="F7003" t="s">
        <v>101</v>
      </c>
      <c r="G7003" s="8" t="s">
        <v>379</v>
      </c>
      <c r="H7003" t="s">
        <v>102</v>
      </c>
      <c r="I7003" s="7">
        <v>1392193320</v>
      </c>
      <c r="L7003" s="7">
        <v>983182712065</v>
      </c>
      <c r="M7003" t="s">
        <v>458</v>
      </c>
    </row>
    <row r="7004" spans="1:13" x14ac:dyDescent="0.25">
      <c r="A7004" t="s">
        <v>693</v>
      </c>
      <c r="B7004" t="s">
        <v>474</v>
      </c>
      <c r="C7004" t="s">
        <v>226</v>
      </c>
      <c r="D7004" t="s">
        <v>227</v>
      </c>
      <c r="E7004" t="s">
        <v>270</v>
      </c>
      <c r="F7004" t="s">
        <v>101</v>
      </c>
      <c r="G7004" s="8" t="s">
        <v>379</v>
      </c>
      <c r="H7004" t="s">
        <v>102</v>
      </c>
      <c r="I7004" s="7">
        <v>1313402</v>
      </c>
      <c r="L7004" s="7">
        <v>1565286544</v>
      </c>
      <c r="M7004" t="s">
        <v>458</v>
      </c>
    </row>
    <row r="7005" spans="1:13" x14ac:dyDescent="0.25">
      <c r="A7005" t="s">
        <v>694</v>
      </c>
      <c r="B7005" t="s">
        <v>474</v>
      </c>
      <c r="C7005" t="s">
        <v>226</v>
      </c>
      <c r="D7005" t="s">
        <v>301</v>
      </c>
      <c r="E7005" t="s">
        <v>270</v>
      </c>
      <c r="F7005" t="s">
        <v>101</v>
      </c>
      <c r="G7005" s="8" t="s">
        <v>379</v>
      </c>
      <c r="H7005" t="s">
        <v>102</v>
      </c>
      <c r="I7005" s="7">
        <v>60728624</v>
      </c>
      <c r="L7005" s="7">
        <v>4154359457</v>
      </c>
      <c r="M7005" t="s">
        <v>458</v>
      </c>
    </row>
    <row r="7006" spans="1:13" x14ac:dyDescent="0.25">
      <c r="A7006" t="s">
        <v>695</v>
      </c>
      <c r="B7006" t="s">
        <v>474</v>
      </c>
      <c r="C7006" t="s">
        <v>226</v>
      </c>
      <c r="D7006" t="s">
        <v>229</v>
      </c>
      <c r="E7006" t="s">
        <v>270</v>
      </c>
      <c r="F7006" t="s">
        <v>101</v>
      </c>
      <c r="G7006" s="8" t="s">
        <v>379</v>
      </c>
      <c r="H7006" t="s">
        <v>102</v>
      </c>
      <c r="I7006" s="7">
        <v>272648786</v>
      </c>
      <c r="L7006" s="7">
        <v>4178737190</v>
      </c>
      <c r="M7006" t="s">
        <v>458</v>
      </c>
    </row>
    <row r="7007" spans="1:13" x14ac:dyDescent="0.25">
      <c r="A7007" t="s">
        <v>696</v>
      </c>
      <c r="B7007" t="s">
        <v>474</v>
      </c>
      <c r="C7007" t="s">
        <v>226</v>
      </c>
      <c r="D7007" t="s">
        <v>230</v>
      </c>
      <c r="E7007" t="s">
        <v>270</v>
      </c>
      <c r="F7007" t="s">
        <v>101</v>
      </c>
      <c r="G7007" s="8" t="s">
        <v>379</v>
      </c>
      <c r="H7007" t="s">
        <v>102</v>
      </c>
      <c r="I7007" s="7">
        <v>3636815759</v>
      </c>
      <c r="L7007" s="7">
        <v>46078829939</v>
      </c>
      <c r="M7007" t="s">
        <v>458</v>
      </c>
    </row>
    <row r="7008" spans="1:13" x14ac:dyDescent="0.25">
      <c r="A7008" t="s">
        <v>697</v>
      </c>
      <c r="B7008" t="s">
        <v>474</v>
      </c>
      <c r="C7008" t="s">
        <v>226</v>
      </c>
      <c r="D7008" t="s">
        <v>231</v>
      </c>
      <c r="E7008" t="s">
        <v>270</v>
      </c>
      <c r="F7008" t="s">
        <v>101</v>
      </c>
      <c r="G7008" s="8" t="s">
        <v>379</v>
      </c>
      <c r="H7008" t="s">
        <v>102</v>
      </c>
      <c r="I7008" s="7">
        <v>1427181</v>
      </c>
      <c r="K7008" s="151"/>
      <c r="L7008" s="7">
        <v>733170416</v>
      </c>
      <c r="M7008" t="s">
        <v>458</v>
      </c>
    </row>
    <row r="7009" spans="1:13" x14ac:dyDescent="0.25">
      <c r="A7009" t="s">
        <v>698</v>
      </c>
      <c r="B7009" t="s">
        <v>474</v>
      </c>
      <c r="C7009" t="s">
        <v>226</v>
      </c>
      <c r="D7009" t="s">
        <v>232</v>
      </c>
      <c r="E7009" t="s">
        <v>270</v>
      </c>
      <c r="F7009" t="s">
        <v>101</v>
      </c>
      <c r="G7009" s="8" t="s">
        <v>379</v>
      </c>
      <c r="H7009" t="s">
        <v>102</v>
      </c>
      <c r="I7009" s="7">
        <v>8364945</v>
      </c>
      <c r="L7009" s="7">
        <v>4596812359</v>
      </c>
      <c r="M7009" t="s">
        <v>458</v>
      </c>
    </row>
    <row r="7010" spans="1:13" x14ac:dyDescent="0.25">
      <c r="A7010" t="s">
        <v>699</v>
      </c>
      <c r="B7010" t="s">
        <v>474</v>
      </c>
      <c r="C7010" t="s">
        <v>226</v>
      </c>
      <c r="D7010" t="s">
        <v>233</v>
      </c>
      <c r="E7010" t="s">
        <v>270</v>
      </c>
      <c r="F7010" s="8" t="s">
        <v>101</v>
      </c>
      <c r="G7010" s="8" t="s">
        <v>379</v>
      </c>
      <c r="H7010" t="s">
        <v>102</v>
      </c>
      <c r="I7010" s="7">
        <v>12782800</v>
      </c>
      <c r="L7010" s="7">
        <v>6739103718</v>
      </c>
      <c r="M7010" t="s">
        <v>458</v>
      </c>
    </row>
    <row r="7011" spans="1:13" x14ac:dyDescent="0.25">
      <c r="A7011" t="s">
        <v>700</v>
      </c>
      <c r="B7011" t="s">
        <v>474</v>
      </c>
      <c r="C7011" t="s">
        <v>226</v>
      </c>
      <c r="D7011" t="s">
        <v>234</v>
      </c>
      <c r="E7011" t="s">
        <v>270</v>
      </c>
      <c r="F7011" s="8" t="s">
        <v>101</v>
      </c>
      <c r="G7011" s="8" t="s">
        <v>379</v>
      </c>
      <c r="H7011" t="s">
        <v>102</v>
      </c>
      <c r="I7011" s="7">
        <v>14478640</v>
      </c>
      <c r="K7011" s="150"/>
      <c r="L7011" s="7">
        <v>8239367205</v>
      </c>
      <c r="M7011" t="s">
        <v>458</v>
      </c>
    </row>
    <row r="7012" spans="1:13" x14ac:dyDescent="0.25">
      <c r="A7012" t="s">
        <v>701</v>
      </c>
      <c r="B7012" t="s">
        <v>474</v>
      </c>
      <c r="C7012" t="s">
        <v>226</v>
      </c>
      <c r="D7012" t="s">
        <v>235</v>
      </c>
      <c r="E7012" t="s">
        <v>270</v>
      </c>
      <c r="F7012" t="s">
        <v>101</v>
      </c>
      <c r="G7012" s="8" t="s">
        <v>379</v>
      </c>
      <c r="H7012" t="s">
        <v>102</v>
      </c>
      <c r="I7012" s="7">
        <v>21356290</v>
      </c>
      <c r="K7012" s="150"/>
      <c r="L7012" s="7">
        <v>7955312120</v>
      </c>
      <c r="M7012" t="s">
        <v>458</v>
      </c>
    </row>
    <row r="7013" spans="1:13" x14ac:dyDescent="0.25">
      <c r="A7013" t="s">
        <v>702</v>
      </c>
      <c r="B7013" t="s">
        <v>474</v>
      </c>
      <c r="C7013" t="s">
        <v>226</v>
      </c>
      <c r="D7013" t="s">
        <v>570</v>
      </c>
      <c r="E7013" t="s">
        <v>270</v>
      </c>
      <c r="F7013" t="s">
        <v>101</v>
      </c>
      <c r="G7013" s="8" t="s">
        <v>379</v>
      </c>
      <c r="H7013" t="s">
        <v>102</v>
      </c>
      <c r="I7013" s="7">
        <v>272440</v>
      </c>
      <c r="L7013" s="7">
        <v>186808058</v>
      </c>
      <c r="M7013" t="s">
        <v>458</v>
      </c>
    </row>
    <row r="7014" spans="1:13" x14ac:dyDescent="0.25">
      <c r="A7014" t="s">
        <v>703</v>
      </c>
      <c r="B7014" t="s">
        <v>475</v>
      </c>
      <c r="C7014" t="s">
        <v>236</v>
      </c>
      <c r="D7014" t="s">
        <v>628</v>
      </c>
      <c r="E7014" t="s">
        <v>270</v>
      </c>
      <c r="F7014" s="8" t="s">
        <v>101</v>
      </c>
      <c r="G7014" s="8" t="s">
        <v>379</v>
      </c>
      <c r="H7014" t="s">
        <v>102</v>
      </c>
      <c r="I7014" s="7">
        <v>20374389</v>
      </c>
      <c r="K7014" s="150"/>
      <c r="L7014" s="7">
        <v>33391986272</v>
      </c>
      <c r="M7014" t="s">
        <v>458</v>
      </c>
    </row>
    <row r="7015" spans="1:13" x14ac:dyDescent="0.25">
      <c r="A7015" t="s">
        <v>704</v>
      </c>
      <c r="B7015" t="s">
        <v>475</v>
      </c>
      <c r="C7015" t="s">
        <v>236</v>
      </c>
      <c r="D7015" t="s">
        <v>629</v>
      </c>
      <c r="E7015" t="s">
        <v>270</v>
      </c>
      <c r="F7015" s="8" t="s">
        <v>101</v>
      </c>
      <c r="G7015" s="8" t="s">
        <v>379</v>
      </c>
      <c r="H7015" t="s">
        <v>102</v>
      </c>
      <c r="I7015" s="7">
        <v>13182256</v>
      </c>
      <c r="L7015" s="7">
        <v>28433897982</v>
      </c>
      <c r="M7015" t="s">
        <v>458</v>
      </c>
    </row>
    <row r="7016" spans="1:13" x14ac:dyDescent="0.25">
      <c r="A7016" t="s">
        <v>705</v>
      </c>
      <c r="B7016" t="s">
        <v>475</v>
      </c>
      <c r="C7016" t="s">
        <v>236</v>
      </c>
      <c r="D7016" t="s">
        <v>630</v>
      </c>
      <c r="E7016" t="s">
        <v>270</v>
      </c>
      <c r="F7016" t="s">
        <v>101</v>
      </c>
      <c r="G7016" s="8" t="s">
        <v>379</v>
      </c>
      <c r="H7016" t="s">
        <v>102</v>
      </c>
      <c r="I7016" s="7">
        <v>42843430</v>
      </c>
      <c r="L7016" s="7">
        <v>41655996484</v>
      </c>
      <c r="M7016" t="s">
        <v>458</v>
      </c>
    </row>
    <row r="7017" spans="1:13" x14ac:dyDescent="0.25">
      <c r="A7017" t="s">
        <v>706</v>
      </c>
      <c r="B7017" t="s">
        <v>475</v>
      </c>
      <c r="C7017" t="s">
        <v>236</v>
      </c>
      <c r="D7017" t="s">
        <v>631</v>
      </c>
      <c r="E7017" t="s">
        <v>270</v>
      </c>
      <c r="F7017" t="s">
        <v>101</v>
      </c>
      <c r="G7017" s="8" t="s">
        <v>379</v>
      </c>
      <c r="H7017" t="s">
        <v>102</v>
      </c>
      <c r="I7017" s="7">
        <v>11937922</v>
      </c>
      <c r="K7017" s="150"/>
      <c r="L7017" s="7">
        <v>17683096128</v>
      </c>
      <c r="M7017" t="s">
        <v>458</v>
      </c>
    </row>
    <row r="7018" spans="1:13" x14ac:dyDescent="0.25">
      <c r="A7018" t="s">
        <v>707</v>
      </c>
      <c r="B7018" t="s">
        <v>475</v>
      </c>
      <c r="C7018" t="s">
        <v>236</v>
      </c>
      <c r="D7018" t="s">
        <v>632</v>
      </c>
      <c r="E7018" t="s">
        <v>269</v>
      </c>
      <c r="F7018" s="8" t="s">
        <v>101</v>
      </c>
      <c r="G7018" s="8" t="s">
        <v>379</v>
      </c>
      <c r="H7018" t="s">
        <v>102</v>
      </c>
      <c r="I7018" s="7">
        <v>43613396</v>
      </c>
      <c r="K7018" s="150"/>
      <c r="L7018" s="7">
        <v>38791266538</v>
      </c>
      <c r="M7018" t="s">
        <v>458</v>
      </c>
    </row>
    <row r="7019" spans="1:13" x14ac:dyDescent="0.25">
      <c r="A7019" t="s">
        <v>708</v>
      </c>
      <c r="B7019" t="s">
        <v>476</v>
      </c>
      <c r="C7019" t="s">
        <v>237</v>
      </c>
      <c r="D7019" t="s">
        <v>242</v>
      </c>
      <c r="E7019" t="s">
        <v>270</v>
      </c>
      <c r="F7019" t="s">
        <v>101</v>
      </c>
      <c r="G7019" s="8" t="s">
        <v>379</v>
      </c>
      <c r="H7019" t="s">
        <v>102</v>
      </c>
      <c r="I7019" s="7">
        <v>383729</v>
      </c>
      <c r="K7019" s="150"/>
      <c r="L7019" s="7">
        <v>77422761</v>
      </c>
      <c r="M7019" t="s">
        <v>458</v>
      </c>
    </row>
    <row r="7020" spans="1:13" x14ac:dyDescent="0.25">
      <c r="A7020" t="s">
        <v>709</v>
      </c>
      <c r="B7020" t="s">
        <v>476</v>
      </c>
      <c r="C7020" t="s">
        <v>237</v>
      </c>
      <c r="D7020" t="s">
        <v>228</v>
      </c>
      <c r="E7020" t="s">
        <v>270</v>
      </c>
      <c r="F7020" s="8" t="s">
        <v>101</v>
      </c>
      <c r="G7020" s="8" t="s">
        <v>379</v>
      </c>
      <c r="H7020" t="s">
        <v>102</v>
      </c>
      <c r="I7020" s="7">
        <v>209511976</v>
      </c>
      <c r="K7020" s="150"/>
      <c r="L7020" s="7">
        <v>2672173342</v>
      </c>
      <c r="M7020" t="s">
        <v>458</v>
      </c>
    </row>
    <row r="7021" spans="1:13" x14ac:dyDescent="0.25">
      <c r="A7021" t="s">
        <v>710</v>
      </c>
      <c r="B7021" t="s">
        <v>476</v>
      </c>
      <c r="C7021" t="s">
        <v>237</v>
      </c>
      <c r="D7021" t="s">
        <v>464</v>
      </c>
      <c r="E7021" t="s">
        <v>270</v>
      </c>
      <c r="F7021" t="s">
        <v>101</v>
      </c>
      <c r="G7021" s="8" t="s">
        <v>379</v>
      </c>
      <c r="H7021" t="s">
        <v>102</v>
      </c>
      <c r="I7021" s="7">
        <v>718391</v>
      </c>
      <c r="L7021" s="7">
        <v>1120256617</v>
      </c>
      <c r="M7021" t="s">
        <v>458</v>
      </c>
    </row>
    <row r="7022" spans="1:13" x14ac:dyDescent="0.25">
      <c r="A7022" t="s">
        <v>711</v>
      </c>
      <c r="B7022" t="s">
        <v>476</v>
      </c>
      <c r="C7022" t="s">
        <v>237</v>
      </c>
      <c r="D7022" t="s">
        <v>238</v>
      </c>
      <c r="E7022" t="s">
        <v>270</v>
      </c>
      <c r="F7022" s="8" t="s">
        <v>101</v>
      </c>
      <c r="G7022" s="8" t="s">
        <v>379</v>
      </c>
      <c r="H7022" t="s">
        <v>102</v>
      </c>
      <c r="I7022" s="7">
        <v>68658353</v>
      </c>
      <c r="L7022" s="7">
        <v>858542993</v>
      </c>
      <c r="M7022" t="s">
        <v>458</v>
      </c>
    </row>
    <row r="7023" spans="1:13" x14ac:dyDescent="0.25">
      <c r="A7023" t="s">
        <v>712</v>
      </c>
      <c r="B7023" t="s">
        <v>476</v>
      </c>
      <c r="C7023" t="s">
        <v>237</v>
      </c>
      <c r="D7023" t="s">
        <v>239</v>
      </c>
      <c r="E7023" t="s">
        <v>270</v>
      </c>
      <c r="F7023" t="s">
        <v>101</v>
      </c>
      <c r="G7023" s="8" t="s">
        <v>379</v>
      </c>
      <c r="H7023" t="s">
        <v>102</v>
      </c>
      <c r="I7023" s="7">
        <v>729863</v>
      </c>
      <c r="K7023" s="151"/>
      <c r="L7023" s="7">
        <v>857579764</v>
      </c>
      <c r="M7023" t="s">
        <v>458</v>
      </c>
    </row>
    <row r="7024" spans="1:13" x14ac:dyDescent="0.25">
      <c r="A7024" t="s">
        <v>713</v>
      </c>
      <c r="B7024" t="s">
        <v>476</v>
      </c>
      <c r="C7024" t="s">
        <v>237</v>
      </c>
      <c r="D7024" t="s">
        <v>240</v>
      </c>
      <c r="E7024" t="s">
        <v>270</v>
      </c>
      <c r="F7024" t="s">
        <v>101</v>
      </c>
      <c r="G7024" s="8" t="s">
        <v>379</v>
      </c>
      <c r="H7024" t="s">
        <v>102</v>
      </c>
      <c r="I7024" s="7">
        <v>103104</v>
      </c>
      <c r="K7024" s="150"/>
      <c r="L7024" s="7">
        <v>93471759</v>
      </c>
      <c r="M7024" t="s">
        <v>458</v>
      </c>
    </row>
    <row r="7025" spans="1:13" x14ac:dyDescent="0.25">
      <c r="A7025" t="s">
        <v>714</v>
      </c>
      <c r="B7025" t="s">
        <v>476</v>
      </c>
      <c r="C7025" t="s">
        <v>237</v>
      </c>
      <c r="D7025" t="s">
        <v>241</v>
      </c>
      <c r="E7025" t="s">
        <v>270</v>
      </c>
      <c r="F7025" s="8" t="s">
        <v>101</v>
      </c>
      <c r="G7025" s="8" t="s">
        <v>379</v>
      </c>
      <c r="H7025" t="s">
        <v>102</v>
      </c>
      <c r="I7025" s="7">
        <v>133390</v>
      </c>
      <c r="L7025" s="7">
        <v>53446428</v>
      </c>
      <c r="M7025" t="s">
        <v>458</v>
      </c>
    </row>
    <row r="7026" spans="1:13" x14ac:dyDescent="0.25">
      <c r="A7026" t="s">
        <v>715</v>
      </c>
      <c r="B7026" t="s">
        <v>477</v>
      </c>
      <c r="C7026" t="s">
        <v>243</v>
      </c>
      <c r="D7026" t="s">
        <v>378</v>
      </c>
      <c r="E7026" t="s">
        <v>270</v>
      </c>
      <c r="F7026" t="s">
        <v>101</v>
      </c>
      <c r="G7026" s="8" t="s">
        <v>379</v>
      </c>
      <c r="H7026" t="s">
        <v>102</v>
      </c>
      <c r="I7026" s="7">
        <v>12159519</v>
      </c>
      <c r="L7026" s="7">
        <v>3795039921</v>
      </c>
      <c r="M7026" t="s">
        <v>458</v>
      </c>
    </row>
    <row r="7027" spans="1:13" x14ac:dyDescent="0.25">
      <c r="A7027" t="s">
        <v>716</v>
      </c>
      <c r="B7027" t="s">
        <v>477</v>
      </c>
      <c r="C7027" t="s">
        <v>243</v>
      </c>
      <c r="D7027" t="s">
        <v>360</v>
      </c>
      <c r="E7027" t="s">
        <v>270</v>
      </c>
      <c r="F7027" t="s">
        <v>101</v>
      </c>
      <c r="G7027" s="8" t="s">
        <v>379</v>
      </c>
      <c r="H7027" t="s">
        <v>102</v>
      </c>
      <c r="I7027" s="7">
        <v>0</v>
      </c>
      <c r="K7027" s="150"/>
      <c r="L7027" s="7">
        <v>4697527012</v>
      </c>
      <c r="M7027" t="s">
        <v>458</v>
      </c>
    </row>
    <row r="7028" spans="1:13" x14ac:dyDescent="0.25">
      <c r="A7028" t="s">
        <v>717</v>
      </c>
      <c r="B7028" t="s">
        <v>477</v>
      </c>
      <c r="C7028" t="s">
        <v>243</v>
      </c>
      <c r="D7028" t="s">
        <v>581</v>
      </c>
      <c r="E7028" t="s">
        <v>270</v>
      </c>
      <c r="F7028" s="8" t="s">
        <v>101</v>
      </c>
      <c r="G7028" s="8" t="s">
        <v>379</v>
      </c>
      <c r="H7028" t="s">
        <v>102</v>
      </c>
      <c r="I7028" s="7">
        <v>0</v>
      </c>
      <c r="L7028" s="7">
        <v>89940181951</v>
      </c>
      <c r="M7028" t="s">
        <v>458</v>
      </c>
    </row>
    <row r="7029" spans="1:13" x14ac:dyDescent="0.25">
      <c r="A7029" t="s">
        <v>718</v>
      </c>
      <c r="B7029" t="s">
        <v>246</v>
      </c>
      <c r="C7029" t="s">
        <v>246</v>
      </c>
      <c r="D7029" t="s">
        <v>203</v>
      </c>
      <c r="E7029" t="s">
        <v>269</v>
      </c>
      <c r="F7029" t="s">
        <v>101</v>
      </c>
      <c r="G7029" s="8" t="s">
        <v>379</v>
      </c>
      <c r="H7029" t="s">
        <v>102</v>
      </c>
      <c r="I7029" s="7">
        <v>57836892</v>
      </c>
      <c r="K7029" s="150"/>
      <c r="L7029" s="7">
        <v>42773601120</v>
      </c>
      <c r="M7029" t="s">
        <v>458</v>
      </c>
    </row>
    <row r="7030" spans="1:13" x14ac:dyDescent="0.25">
      <c r="A7030" t="s">
        <v>719</v>
      </c>
      <c r="B7030" t="s">
        <v>478</v>
      </c>
      <c r="C7030" t="s">
        <v>244</v>
      </c>
      <c r="D7030" t="s">
        <v>245</v>
      </c>
      <c r="E7030" t="s">
        <v>269</v>
      </c>
      <c r="F7030" t="s">
        <v>101</v>
      </c>
      <c r="G7030" s="8" t="s">
        <v>379</v>
      </c>
      <c r="H7030" t="s">
        <v>102</v>
      </c>
      <c r="I7030" s="7">
        <v>16147000</v>
      </c>
      <c r="L7030" s="7">
        <v>69558139000</v>
      </c>
      <c r="M7030" t="s">
        <v>458</v>
      </c>
    </row>
    <row r="7031" spans="1:13" x14ac:dyDescent="0.25">
      <c r="A7031" t="s">
        <v>720</v>
      </c>
      <c r="B7031" t="s">
        <v>478</v>
      </c>
      <c r="C7031" t="s">
        <v>244</v>
      </c>
      <c r="D7031" t="s">
        <v>460</v>
      </c>
      <c r="E7031" t="s">
        <v>269</v>
      </c>
      <c r="F7031" t="s">
        <v>101</v>
      </c>
      <c r="G7031" s="8" t="s">
        <v>379</v>
      </c>
      <c r="H7031" t="s">
        <v>102</v>
      </c>
      <c r="I7031" s="7">
        <v>15920000</v>
      </c>
      <c r="L7031" s="7">
        <v>40918920000</v>
      </c>
      <c r="M7031" t="s">
        <v>458</v>
      </c>
    </row>
    <row r="7032" spans="1:13" x14ac:dyDescent="0.25">
      <c r="A7032" t="s">
        <v>721</v>
      </c>
      <c r="B7032" t="s">
        <v>479</v>
      </c>
      <c r="C7032" t="s">
        <v>247</v>
      </c>
      <c r="D7032" t="s">
        <v>203</v>
      </c>
      <c r="E7032" t="s">
        <v>269</v>
      </c>
      <c r="F7032" t="s">
        <v>101</v>
      </c>
      <c r="G7032" s="8" t="s">
        <v>379</v>
      </c>
      <c r="H7032" t="s">
        <v>102</v>
      </c>
      <c r="I7032" s="7">
        <v>14825000</v>
      </c>
      <c r="L7032" s="7">
        <v>20401799000</v>
      </c>
      <c r="M7032" t="s">
        <v>458</v>
      </c>
    </row>
    <row r="7033" spans="1:13" x14ac:dyDescent="0.25">
      <c r="A7033" t="s">
        <v>722</v>
      </c>
      <c r="B7033" t="s">
        <v>480</v>
      </c>
      <c r="C7033" t="s">
        <v>268</v>
      </c>
      <c r="D7033" t="s">
        <v>203</v>
      </c>
      <c r="E7033" t="s">
        <v>269</v>
      </c>
      <c r="F7033" t="s">
        <v>101</v>
      </c>
      <c r="G7033" s="8" t="s">
        <v>379</v>
      </c>
      <c r="H7033" t="s">
        <v>102</v>
      </c>
      <c r="I7033" s="7">
        <v>8810752</v>
      </c>
      <c r="L7033" s="7">
        <v>14029578005</v>
      </c>
      <c r="M7033" t="s">
        <v>458</v>
      </c>
    </row>
    <row r="7034" spans="1:13" x14ac:dyDescent="0.25">
      <c r="A7034" t="s">
        <v>723</v>
      </c>
      <c r="B7034" t="s">
        <v>481</v>
      </c>
      <c r="C7034" t="s">
        <v>248</v>
      </c>
      <c r="D7034" t="s">
        <v>203</v>
      </c>
      <c r="E7034" t="s">
        <v>269</v>
      </c>
      <c r="F7034" s="8" t="s">
        <v>101</v>
      </c>
      <c r="G7034" s="8" t="s">
        <v>379</v>
      </c>
      <c r="H7034" t="s">
        <v>102</v>
      </c>
      <c r="I7034" s="7">
        <v>23260000</v>
      </c>
      <c r="K7034" s="150"/>
      <c r="L7034" s="7">
        <v>24360197000</v>
      </c>
      <c r="M7034" t="s">
        <v>458</v>
      </c>
    </row>
    <row r="7035" spans="1:13" x14ac:dyDescent="0.25">
      <c r="A7035" t="s">
        <v>724</v>
      </c>
      <c r="B7035" t="s">
        <v>482</v>
      </c>
      <c r="C7035" t="s">
        <v>249</v>
      </c>
      <c r="D7035" t="s">
        <v>203</v>
      </c>
      <c r="E7035" t="s">
        <v>269</v>
      </c>
      <c r="F7035" t="s">
        <v>101</v>
      </c>
      <c r="G7035" s="8" t="s">
        <v>379</v>
      </c>
      <c r="H7035" t="s">
        <v>102</v>
      </c>
      <c r="I7035" s="7">
        <v>34334627</v>
      </c>
      <c r="L7035" s="7">
        <v>91622025169</v>
      </c>
      <c r="M7035" t="s">
        <v>458</v>
      </c>
    </row>
    <row r="7036" spans="1:13" x14ac:dyDescent="0.25">
      <c r="A7036" t="s">
        <v>725</v>
      </c>
      <c r="B7036" t="s">
        <v>330</v>
      </c>
      <c r="C7036" t="s">
        <v>250</v>
      </c>
      <c r="D7036" t="s">
        <v>252</v>
      </c>
      <c r="E7036" t="s">
        <v>270</v>
      </c>
      <c r="F7036" t="s">
        <v>101</v>
      </c>
      <c r="G7036" s="8" t="s">
        <v>379</v>
      </c>
      <c r="H7036" t="s">
        <v>102</v>
      </c>
      <c r="I7036" s="7">
        <v>15845414</v>
      </c>
      <c r="K7036" s="150"/>
      <c r="L7036" s="7">
        <v>10772268571</v>
      </c>
      <c r="M7036" t="s">
        <v>458</v>
      </c>
    </row>
    <row r="7037" spans="1:13" x14ac:dyDescent="0.25">
      <c r="A7037" t="s">
        <v>726</v>
      </c>
      <c r="B7037" t="s">
        <v>330</v>
      </c>
      <c r="C7037" t="s">
        <v>250</v>
      </c>
      <c r="D7037" t="s">
        <v>253</v>
      </c>
      <c r="E7037" t="s">
        <v>270</v>
      </c>
      <c r="F7037" t="s">
        <v>101</v>
      </c>
      <c r="G7037" s="8" t="s">
        <v>379</v>
      </c>
      <c r="H7037" t="s">
        <v>102</v>
      </c>
      <c r="I7037" s="7">
        <v>9627282</v>
      </c>
      <c r="K7037" s="150"/>
      <c r="L7037" s="7">
        <v>3480752374</v>
      </c>
      <c r="M7037" t="s">
        <v>458</v>
      </c>
    </row>
    <row r="7038" spans="1:13" x14ac:dyDescent="0.25">
      <c r="A7038" t="s">
        <v>727</v>
      </c>
      <c r="B7038" t="s">
        <v>330</v>
      </c>
      <c r="C7038" t="s">
        <v>250</v>
      </c>
      <c r="D7038" t="s">
        <v>254</v>
      </c>
      <c r="E7038" t="s">
        <v>270</v>
      </c>
      <c r="F7038" t="s">
        <v>101</v>
      </c>
      <c r="G7038" s="8" t="s">
        <v>379</v>
      </c>
      <c r="H7038" t="s">
        <v>102</v>
      </c>
      <c r="I7038" s="7">
        <v>20539131</v>
      </c>
      <c r="K7038" s="150"/>
      <c r="L7038" s="7">
        <v>13604302435</v>
      </c>
      <c r="M7038" t="s">
        <v>458</v>
      </c>
    </row>
    <row r="7039" spans="1:13" x14ac:dyDescent="0.25">
      <c r="A7039" t="s">
        <v>728</v>
      </c>
      <c r="B7039" t="s">
        <v>330</v>
      </c>
      <c r="C7039" t="s">
        <v>250</v>
      </c>
      <c r="D7039" t="s">
        <v>633</v>
      </c>
      <c r="E7039" t="s">
        <v>269</v>
      </c>
      <c r="F7039" t="s">
        <v>101</v>
      </c>
      <c r="G7039" s="8" t="s">
        <v>379</v>
      </c>
      <c r="H7039" t="s">
        <v>102</v>
      </c>
      <c r="I7039" s="7">
        <v>807195400</v>
      </c>
      <c r="K7039" s="150"/>
      <c r="L7039" s="7">
        <v>1140113184125</v>
      </c>
      <c r="M7039" t="s">
        <v>458</v>
      </c>
    </row>
    <row r="7040" spans="1:13" x14ac:dyDescent="0.25">
      <c r="A7040" t="s">
        <v>729</v>
      </c>
      <c r="B7040" t="s">
        <v>330</v>
      </c>
      <c r="C7040" t="s">
        <v>250</v>
      </c>
      <c r="D7040" t="s">
        <v>634</v>
      </c>
      <c r="E7040" t="s">
        <v>269</v>
      </c>
      <c r="F7040" t="s">
        <v>101</v>
      </c>
      <c r="G7040" s="8" t="s">
        <v>379</v>
      </c>
      <c r="H7040" t="s">
        <v>102</v>
      </c>
      <c r="I7040" s="7">
        <v>792919529</v>
      </c>
      <c r="K7040" s="151"/>
      <c r="L7040" s="7">
        <v>237174933919</v>
      </c>
      <c r="M7040" t="s">
        <v>458</v>
      </c>
    </row>
    <row r="7041" spans="1:13" x14ac:dyDescent="0.25">
      <c r="A7041" t="s">
        <v>730</v>
      </c>
      <c r="B7041" t="s">
        <v>330</v>
      </c>
      <c r="C7041" t="s">
        <v>250</v>
      </c>
      <c r="D7041" t="s">
        <v>599</v>
      </c>
      <c r="E7041" t="s">
        <v>270</v>
      </c>
      <c r="F7041" t="s">
        <v>101</v>
      </c>
      <c r="G7041" s="8" t="s">
        <v>379</v>
      </c>
      <c r="H7041" t="s">
        <v>102</v>
      </c>
      <c r="I7041" s="7">
        <v>301023</v>
      </c>
      <c r="K7041" s="180"/>
      <c r="L7041" s="7">
        <v>49186447</v>
      </c>
      <c r="M7041" t="s">
        <v>458</v>
      </c>
    </row>
    <row r="7042" spans="1:13" x14ac:dyDescent="0.25">
      <c r="A7042" t="s">
        <v>731</v>
      </c>
      <c r="B7042" t="s">
        <v>483</v>
      </c>
      <c r="C7042" t="s">
        <v>255</v>
      </c>
      <c r="D7042" t="s">
        <v>205</v>
      </c>
      <c r="E7042" t="s">
        <v>270</v>
      </c>
      <c r="F7042" s="8" t="s">
        <v>101</v>
      </c>
      <c r="G7042" s="8" t="s">
        <v>379</v>
      </c>
      <c r="H7042" t="s">
        <v>102</v>
      </c>
      <c r="I7042" s="7">
        <v>5626352</v>
      </c>
      <c r="L7042" s="7">
        <v>6917962126</v>
      </c>
      <c r="M7042" t="s">
        <v>458</v>
      </c>
    </row>
    <row r="7043" spans="1:13" x14ac:dyDescent="0.25">
      <c r="A7043" t="s">
        <v>732</v>
      </c>
      <c r="B7043" t="s">
        <v>483</v>
      </c>
      <c r="C7043" t="s">
        <v>255</v>
      </c>
      <c r="D7043" t="s">
        <v>203</v>
      </c>
      <c r="E7043" t="s">
        <v>269</v>
      </c>
      <c r="F7043" t="s">
        <v>101</v>
      </c>
      <c r="G7043" s="8" t="s">
        <v>379</v>
      </c>
      <c r="H7043" t="s">
        <v>102</v>
      </c>
      <c r="I7043" s="7">
        <v>4778462</v>
      </c>
      <c r="K7043" s="150"/>
      <c r="L7043" s="7">
        <v>2428869723</v>
      </c>
      <c r="M7043" t="s">
        <v>458</v>
      </c>
    </row>
    <row r="7044" spans="1:13" x14ac:dyDescent="0.25">
      <c r="A7044" t="s">
        <v>733</v>
      </c>
      <c r="B7044" t="s">
        <v>636</v>
      </c>
      <c r="C7044" t="s">
        <v>635</v>
      </c>
      <c r="D7044" t="s">
        <v>304</v>
      </c>
      <c r="E7044" t="s">
        <v>270</v>
      </c>
      <c r="F7044" t="s">
        <v>101</v>
      </c>
      <c r="G7044" s="8" t="s">
        <v>379</v>
      </c>
      <c r="H7044" t="s">
        <v>102</v>
      </c>
      <c r="I7044" s="7">
        <v>8478095</v>
      </c>
      <c r="K7044" s="150"/>
      <c r="L7044" s="7">
        <v>4565783313</v>
      </c>
      <c r="M7044" t="s">
        <v>458</v>
      </c>
    </row>
    <row r="7045" spans="1:13" x14ac:dyDescent="0.25">
      <c r="A7045" t="s">
        <v>734</v>
      </c>
      <c r="B7045" t="s">
        <v>636</v>
      </c>
      <c r="C7045" t="s">
        <v>635</v>
      </c>
      <c r="D7045" t="s">
        <v>303</v>
      </c>
      <c r="E7045" t="s">
        <v>270</v>
      </c>
      <c r="F7045" s="8" t="s">
        <v>101</v>
      </c>
      <c r="G7045" s="8" t="s">
        <v>379</v>
      </c>
      <c r="H7045" t="s">
        <v>102</v>
      </c>
      <c r="I7045" s="7">
        <v>7514658</v>
      </c>
      <c r="K7045" s="180"/>
      <c r="L7045" s="7">
        <v>3476303006</v>
      </c>
      <c r="M7045" t="s">
        <v>458</v>
      </c>
    </row>
    <row r="7046" spans="1:13" x14ac:dyDescent="0.25">
      <c r="A7046" t="s">
        <v>735</v>
      </c>
      <c r="B7046" t="s">
        <v>636</v>
      </c>
      <c r="C7046" t="s">
        <v>635</v>
      </c>
      <c r="D7046" t="s">
        <v>302</v>
      </c>
      <c r="E7046" t="s">
        <v>270</v>
      </c>
      <c r="F7046" t="s">
        <v>101</v>
      </c>
      <c r="G7046" s="8" t="s">
        <v>379</v>
      </c>
      <c r="H7046" t="s">
        <v>102</v>
      </c>
      <c r="I7046" s="7">
        <v>4398202</v>
      </c>
      <c r="L7046" s="7">
        <v>2100767205</v>
      </c>
      <c r="M7046" t="s">
        <v>458</v>
      </c>
    </row>
    <row r="7047" spans="1:13" x14ac:dyDescent="0.25">
      <c r="A7047" t="s">
        <v>736</v>
      </c>
      <c r="B7047" t="s">
        <v>636</v>
      </c>
      <c r="C7047" t="s">
        <v>635</v>
      </c>
      <c r="D7047" t="s">
        <v>205</v>
      </c>
      <c r="E7047" t="s">
        <v>270</v>
      </c>
      <c r="F7047" t="s">
        <v>101</v>
      </c>
      <c r="G7047" s="8" t="s">
        <v>379</v>
      </c>
      <c r="H7047" t="s">
        <v>102</v>
      </c>
      <c r="I7047" s="7">
        <v>14644347</v>
      </c>
      <c r="L7047" s="7">
        <v>20886055390</v>
      </c>
      <c r="M7047" t="s">
        <v>458</v>
      </c>
    </row>
    <row r="7048" spans="1:13" x14ac:dyDescent="0.25">
      <c r="A7048" t="s">
        <v>737</v>
      </c>
      <c r="B7048" t="s">
        <v>636</v>
      </c>
      <c r="C7048" t="s">
        <v>635</v>
      </c>
      <c r="D7048" t="s">
        <v>203</v>
      </c>
      <c r="E7048" t="s">
        <v>269</v>
      </c>
      <c r="F7048" t="s">
        <v>101</v>
      </c>
      <c r="G7048" s="8" t="s">
        <v>379</v>
      </c>
      <c r="H7048" t="s">
        <v>102</v>
      </c>
      <c r="I7048" s="7">
        <v>880994707</v>
      </c>
      <c r="K7048" s="150"/>
      <c r="L7048" s="7">
        <v>1256491994424</v>
      </c>
      <c r="M7048" t="s">
        <v>458</v>
      </c>
    </row>
    <row r="7049" spans="1:13" x14ac:dyDescent="0.25">
      <c r="A7049" t="s">
        <v>738</v>
      </c>
      <c r="B7049" t="s">
        <v>484</v>
      </c>
      <c r="C7049" t="s">
        <v>256</v>
      </c>
      <c r="D7049" t="s">
        <v>208</v>
      </c>
      <c r="E7049" t="s">
        <v>270</v>
      </c>
      <c r="F7049" t="s">
        <v>101</v>
      </c>
      <c r="G7049" s="8" t="s">
        <v>379</v>
      </c>
      <c r="H7049" t="s">
        <v>102</v>
      </c>
      <c r="I7049" s="7">
        <v>42652</v>
      </c>
      <c r="K7049" s="150"/>
      <c r="L7049" s="7">
        <v>429346911</v>
      </c>
      <c r="M7049" t="s">
        <v>458</v>
      </c>
    </row>
    <row r="7050" spans="1:13" x14ac:dyDescent="0.25">
      <c r="A7050" t="s">
        <v>739</v>
      </c>
      <c r="B7050" t="s">
        <v>484</v>
      </c>
      <c r="C7050" t="s">
        <v>256</v>
      </c>
      <c r="D7050" t="s">
        <v>209</v>
      </c>
      <c r="E7050" t="s">
        <v>270</v>
      </c>
      <c r="F7050" t="s">
        <v>101</v>
      </c>
      <c r="G7050" s="8" t="s">
        <v>379</v>
      </c>
      <c r="H7050" t="s">
        <v>102</v>
      </c>
      <c r="I7050" s="7">
        <v>9925</v>
      </c>
      <c r="K7050" s="150"/>
      <c r="L7050" s="7">
        <v>630379359</v>
      </c>
      <c r="M7050" t="s">
        <v>458</v>
      </c>
    </row>
    <row r="7051" spans="1:13" x14ac:dyDescent="0.25">
      <c r="A7051" t="s">
        <v>740</v>
      </c>
      <c r="B7051" t="s">
        <v>484</v>
      </c>
      <c r="C7051" t="s">
        <v>256</v>
      </c>
      <c r="D7051" t="s">
        <v>203</v>
      </c>
      <c r="E7051" t="s">
        <v>269</v>
      </c>
      <c r="F7051" t="s">
        <v>101</v>
      </c>
      <c r="G7051" s="8" t="s">
        <v>379</v>
      </c>
      <c r="H7051" t="s">
        <v>102</v>
      </c>
      <c r="I7051" s="7">
        <v>-8428025</v>
      </c>
      <c r="K7051" s="180"/>
      <c r="L7051" s="7">
        <v>88224453830</v>
      </c>
      <c r="M7051" t="s">
        <v>458</v>
      </c>
    </row>
    <row r="7052" spans="1:13" x14ac:dyDescent="0.25">
      <c r="A7052" t="s">
        <v>741</v>
      </c>
      <c r="B7052" t="s">
        <v>485</v>
      </c>
      <c r="C7052" t="s">
        <v>257</v>
      </c>
      <c r="D7052" t="s">
        <v>258</v>
      </c>
      <c r="E7052" t="s">
        <v>270</v>
      </c>
      <c r="F7052" t="s">
        <v>101</v>
      </c>
      <c r="G7052" s="8" t="s">
        <v>379</v>
      </c>
      <c r="H7052" t="s">
        <v>102</v>
      </c>
      <c r="I7052" s="7">
        <v>183698624</v>
      </c>
      <c r="L7052" s="7">
        <v>2398957441</v>
      </c>
      <c r="M7052" t="s">
        <v>458</v>
      </c>
    </row>
    <row r="7053" spans="1:13" x14ac:dyDescent="0.25">
      <c r="A7053" t="s">
        <v>742</v>
      </c>
      <c r="B7053" t="s">
        <v>485</v>
      </c>
      <c r="C7053" t="s">
        <v>257</v>
      </c>
      <c r="D7053" t="s">
        <v>259</v>
      </c>
      <c r="E7053" t="s">
        <v>270</v>
      </c>
      <c r="F7053" t="s">
        <v>101</v>
      </c>
      <c r="G7053" s="8" t="s">
        <v>379</v>
      </c>
      <c r="H7053" t="s">
        <v>102</v>
      </c>
      <c r="I7053" s="7">
        <v>270024</v>
      </c>
      <c r="K7053" s="150"/>
      <c r="L7053" s="7">
        <v>87556207</v>
      </c>
      <c r="M7053" t="s">
        <v>458</v>
      </c>
    </row>
    <row r="7054" spans="1:13" x14ac:dyDescent="0.25">
      <c r="A7054" t="s">
        <v>743</v>
      </c>
      <c r="B7054" t="s">
        <v>485</v>
      </c>
      <c r="C7054" t="s">
        <v>257</v>
      </c>
      <c r="D7054" t="s">
        <v>260</v>
      </c>
      <c r="E7054" t="s">
        <v>270</v>
      </c>
      <c r="F7054" t="s">
        <v>101</v>
      </c>
      <c r="G7054" s="8" t="s">
        <v>379</v>
      </c>
      <c r="H7054" t="s">
        <v>102</v>
      </c>
      <c r="I7054" s="7">
        <v>405983</v>
      </c>
      <c r="K7054" s="150"/>
      <c r="L7054" s="7">
        <v>145097351</v>
      </c>
      <c r="M7054" t="s">
        <v>458</v>
      </c>
    </row>
    <row r="7055" spans="1:13" x14ac:dyDescent="0.25">
      <c r="A7055" t="s">
        <v>744</v>
      </c>
      <c r="B7055" t="s">
        <v>485</v>
      </c>
      <c r="C7055" t="s">
        <v>257</v>
      </c>
      <c r="D7055" t="s">
        <v>261</v>
      </c>
      <c r="E7055" t="s">
        <v>270</v>
      </c>
      <c r="F7055" t="s">
        <v>101</v>
      </c>
      <c r="G7055" s="8" t="s">
        <v>379</v>
      </c>
      <c r="H7055" t="s">
        <v>102</v>
      </c>
      <c r="I7055" s="7">
        <v>599732</v>
      </c>
      <c r="K7055" s="150"/>
      <c r="L7055" s="7">
        <v>88988160</v>
      </c>
      <c r="M7055" t="s">
        <v>458</v>
      </c>
    </row>
    <row r="7056" spans="1:13" x14ac:dyDescent="0.25">
      <c r="A7056" t="s">
        <v>745</v>
      </c>
      <c r="B7056" t="s">
        <v>486</v>
      </c>
      <c r="C7056" t="s">
        <v>262</v>
      </c>
      <c r="D7056" t="s">
        <v>263</v>
      </c>
      <c r="E7056" t="s">
        <v>270</v>
      </c>
      <c r="F7056" t="s">
        <v>101</v>
      </c>
      <c r="G7056" s="8" t="s">
        <v>379</v>
      </c>
      <c r="H7056" t="s">
        <v>102</v>
      </c>
      <c r="I7056" s="7">
        <v>16936000</v>
      </c>
      <c r="L7056" s="7">
        <v>27282552000</v>
      </c>
      <c r="M7056" t="s">
        <v>458</v>
      </c>
    </row>
    <row r="7057" spans="1:13" x14ac:dyDescent="0.25">
      <c r="A7057" t="s">
        <v>746</v>
      </c>
      <c r="B7057" t="s">
        <v>486</v>
      </c>
      <c r="C7057" t="s">
        <v>262</v>
      </c>
      <c r="D7057" t="s">
        <v>264</v>
      </c>
      <c r="E7057" t="s">
        <v>270</v>
      </c>
      <c r="F7057" t="s">
        <v>101</v>
      </c>
      <c r="G7057" s="8" t="s">
        <v>379</v>
      </c>
      <c r="H7057" t="s">
        <v>102</v>
      </c>
      <c r="I7057" s="7">
        <v>4226000</v>
      </c>
      <c r="K7057" s="150"/>
      <c r="L7057" s="7">
        <v>5427913000</v>
      </c>
      <c r="M7057" t="s">
        <v>458</v>
      </c>
    </row>
    <row r="7058" spans="1:13" x14ac:dyDescent="0.25">
      <c r="A7058" t="s">
        <v>747</v>
      </c>
      <c r="B7058" t="s">
        <v>486</v>
      </c>
      <c r="C7058" t="s">
        <v>262</v>
      </c>
      <c r="D7058" t="s">
        <v>265</v>
      </c>
      <c r="E7058" t="s">
        <v>270</v>
      </c>
      <c r="F7058" t="s">
        <v>101</v>
      </c>
      <c r="G7058" s="8" t="s">
        <v>379</v>
      </c>
      <c r="H7058" t="s">
        <v>102</v>
      </c>
      <c r="I7058" s="7">
        <v>2402000</v>
      </c>
      <c r="K7058" s="150"/>
      <c r="L7058" s="7">
        <v>950652000</v>
      </c>
      <c r="M7058" t="s">
        <v>458</v>
      </c>
    </row>
    <row r="7059" spans="1:13" x14ac:dyDescent="0.25">
      <c r="A7059" t="s">
        <v>748</v>
      </c>
      <c r="B7059" t="s">
        <v>486</v>
      </c>
      <c r="C7059" t="s">
        <v>262</v>
      </c>
      <c r="D7059" t="s">
        <v>203</v>
      </c>
      <c r="E7059" t="s">
        <v>269</v>
      </c>
      <c r="F7059" t="s">
        <v>101</v>
      </c>
      <c r="G7059" s="8" t="s">
        <v>379</v>
      </c>
      <c r="H7059" t="s">
        <v>102</v>
      </c>
      <c r="I7059" s="7">
        <v>142082000</v>
      </c>
      <c r="K7059" s="150"/>
      <c r="L7059" s="7">
        <v>134097058000</v>
      </c>
      <c r="M7059" t="s">
        <v>458</v>
      </c>
    </row>
    <row r="7060" spans="1:13" x14ac:dyDescent="0.25">
      <c r="A7060" t="s">
        <v>749</v>
      </c>
      <c r="B7060" t="s">
        <v>332</v>
      </c>
      <c r="C7060" t="s">
        <v>266</v>
      </c>
      <c r="D7060" t="s">
        <v>267</v>
      </c>
      <c r="E7060" t="s">
        <v>270</v>
      </c>
      <c r="F7060" t="s">
        <v>101</v>
      </c>
      <c r="G7060" s="8" t="s">
        <v>379</v>
      </c>
      <c r="H7060" t="s">
        <v>102</v>
      </c>
      <c r="I7060" s="7">
        <v>39285</v>
      </c>
      <c r="K7060" s="150"/>
      <c r="L7060" s="7">
        <v>2421364394</v>
      </c>
      <c r="M7060" t="s">
        <v>458</v>
      </c>
    </row>
    <row r="7061" spans="1:13" x14ac:dyDescent="0.25">
      <c r="A7061" t="s">
        <v>750</v>
      </c>
      <c r="B7061" t="s">
        <v>332</v>
      </c>
      <c r="C7061" t="s">
        <v>266</v>
      </c>
      <c r="D7061" t="s">
        <v>590</v>
      </c>
      <c r="E7061" t="s">
        <v>270</v>
      </c>
      <c r="F7061" t="s">
        <v>101</v>
      </c>
      <c r="G7061" s="8" t="s">
        <v>379</v>
      </c>
      <c r="H7061" t="s">
        <v>102</v>
      </c>
      <c r="I7061" s="7">
        <v>125059</v>
      </c>
      <c r="L7061" s="7">
        <v>1946905414</v>
      </c>
      <c r="M7061" t="s">
        <v>458</v>
      </c>
    </row>
    <row r="7062" spans="1:13" x14ac:dyDescent="0.25">
      <c r="A7062" t="s">
        <v>751</v>
      </c>
      <c r="B7062" t="s">
        <v>332</v>
      </c>
      <c r="C7062" t="s">
        <v>266</v>
      </c>
      <c r="D7062" t="s">
        <v>582</v>
      </c>
      <c r="E7062" t="s">
        <v>270</v>
      </c>
      <c r="F7062" t="s">
        <v>101</v>
      </c>
      <c r="G7062" s="8" t="s">
        <v>379</v>
      </c>
      <c r="H7062" t="s">
        <v>102</v>
      </c>
      <c r="I7062" s="7">
        <v>388561</v>
      </c>
      <c r="K7062" s="150"/>
      <c r="L7062" s="7">
        <v>102527329</v>
      </c>
      <c r="M7062" t="s">
        <v>458</v>
      </c>
    </row>
    <row r="7063" spans="1:13" x14ac:dyDescent="0.25">
      <c r="A7063" t="s">
        <v>752</v>
      </c>
      <c r="B7063" t="s">
        <v>332</v>
      </c>
      <c r="C7063" t="s">
        <v>266</v>
      </c>
      <c r="D7063" t="s">
        <v>203</v>
      </c>
      <c r="E7063" t="s">
        <v>269</v>
      </c>
      <c r="F7063" t="s">
        <v>101</v>
      </c>
      <c r="G7063" s="8" t="s">
        <v>379</v>
      </c>
      <c r="H7063" t="s">
        <v>102</v>
      </c>
      <c r="I7063" s="7">
        <v>72615184</v>
      </c>
      <c r="K7063" s="150"/>
      <c r="L7063" s="7">
        <v>260926476812</v>
      </c>
      <c r="M7063" t="s">
        <v>458</v>
      </c>
    </row>
    <row r="7064" spans="1:13" x14ac:dyDescent="0.25">
      <c r="A7064" t="s">
        <v>753</v>
      </c>
      <c r="B7064" t="s">
        <v>487</v>
      </c>
      <c r="C7064" t="s">
        <v>207</v>
      </c>
      <c r="D7064" t="s">
        <v>208</v>
      </c>
      <c r="E7064" t="s">
        <v>270</v>
      </c>
      <c r="F7064" t="s">
        <v>101</v>
      </c>
      <c r="G7064" s="8" t="s">
        <v>379</v>
      </c>
      <c r="H7064" t="s">
        <v>102</v>
      </c>
      <c r="I7064" s="7">
        <v>1935280</v>
      </c>
      <c r="L7064" s="7">
        <v>2389556713</v>
      </c>
      <c r="M7064" t="s">
        <v>458</v>
      </c>
    </row>
    <row r="7065" spans="1:13" x14ac:dyDescent="0.25">
      <c r="A7065" t="s">
        <v>754</v>
      </c>
      <c r="B7065" t="s">
        <v>487</v>
      </c>
      <c r="C7065" t="s">
        <v>207</v>
      </c>
      <c r="D7065" t="s">
        <v>209</v>
      </c>
      <c r="E7065" t="s">
        <v>270</v>
      </c>
      <c r="F7065" t="s">
        <v>101</v>
      </c>
      <c r="G7065" s="8" t="s">
        <v>379</v>
      </c>
      <c r="H7065" t="s">
        <v>102</v>
      </c>
      <c r="I7065" s="7">
        <v>5594858</v>
      </c>
      <c r="K7065" s="150"/>
      <c r="L7065" s="7">
        <v>5701620841</v>
      </c>
      <c r="M7065" t="s">
        <v>458</v>
      </c>
    </row>
    <row r="7066" spans="1:13" x14ac:dyDescent="0.25">
      <c r="A7066" t="s">
        <v>755</v>
      </c>
      <c r="B7066" t="s">
        <v>487</v>
      </c>
      <c r="C7066" t="s">
        <v>207</v>
      </c>
      <c r="D7066" t="s">
        <v>210</v>
      </c>
      <c r="E7066" t="s">
        <v>270</v>
      </c>
      <c r="F7066" t="s">
        <v>101</v>
      </c>
      <c r="G7066" s="8" t="s">
        <v>379</v>
      </c>
      <c r="H7066" t="s">
        <v>102</v>
      </c>
      <c r="I7066" s="7">
        <v>17427726</v>
      </c>
      <c r="L7066" s="7">
        <v>326696832</v>
      </c>
      <c r="M7066" t="s">
        <v>458</v>
      </c>
    </row>
    <row r="7067" spans="1:13" x14ac:dyDescent="0.25">
      <c r="A7067" t="s">
        <v>756</v>
      </c>
      <c r="B7067" t="s">
        <v>487</v>
      </c>
      <c r="C7067" t="s">
        <v>207</v>
      </c>
      <c r="D7067" t="s">
        <v>211</v>
      </c>
      <c r="E7067" t="s">
        <v>269</v>
      </c>
      <c r="F7067" t="s">
        <v>101</v>
      </c>
      <c r="G7067" s="8" t="s">
        <v>379</v>
      </c>
      <c r="H7067" t="s">
        <v>102</v>
      </c>
      <c r="I7067" s="7">
        <v>167654973</v>
      </c>
      <c r="L7067" s="7">
        <v>370042694916</v>
      </c>
      <c r="M7067" t="s">
        <v>458</v>
      </c>
    </row>
    <row r="7068" spans="1:13" x14ac:dyDescent="0.25">
      <c r="A7068" t="s">
        <v>757</v>
      </c>
      <c r="B7068" t="s">
        <v>487</v>
      </c>
      <c r="C7068" t="s">
        <v>207</v>
      </c>
      <c r="D7068" t="s">
        <v>385</v>
      </c>
      <c r="E7068" t="s">
        <v>270</v>
      </c>
      <c r="F7068" t="s">
        <v>101</v>
      </c>
      <c r="G7068" s="8" t="s">
        <v>379</v>
      </c>
      <c r="H7068" t="s">
        <v>102</v>
      </c>
      <c r="I7068" s="7">
        <v>1488734</v>
      </c>
      <c r="K7068" s="150"/>
      <c r="L7068" s="7">
        <v>777116048</v>
      </c>
      <c r="M7068" t="s">
        <v>458</v>
      </c>
    </row>
    <row r="7069" spans="1:13" x14ac:dyDescent="0.25">
      <c r="A7069" t="s">
        <v>659</v>
      </c>
      <c r="B7069" t="s">
        <v>468</v>
      </c>
      <c r="C7069" t="s">
        <v>0</v>
      </c>
      <c r="D7069" t="s">
        <v>200</v>
      </c>
      <c r="E7069" t="s">
        <v>270</v>
      </c>
      <c r="F7069" t="s">
        <v>103</v>
      </c>
      <c r="G7069" s="8" t="s">
        <v>374</v>
      </c>
      <c r="H7069" t="s">
        <v>104</v>
      </c>
      <c r="I7069" s="7">
        <v>919709</v>
      </c>
      <c r="K7069" s="150"/>
      <c r="L7069" s="7">
        <v>50185283716</v>
      </c>
      <c r="M7069" t="s">
        <v>458</v>
      </c>
    </row>
    <row r="7070" spans="1:13" x14ac:dyDescent="0.25">
      <c r="A7070" t="s">
        <v>660</v>
      </c>
      <c r="B7070" t="s">
        <v>468</v>
      </c>
      <c r="C7070" t="s">
        <v>0</v>
      </c>
      <c r="D7070" t="s">
        <v>201</v>
      </c>
      <c r="E7070" t="s">
        <v>270</v>
      </c>
      <c r="F7070" t="s">
        <v>103</v>
      </c>
      <c r="G7070" s="8" t="s">
        <v>374</v>
      </c>
      <c r="H7070" t="s">
        <v>104</v>
      </c>
      <c r="I7070" s="7">
        <v>1706527</v>
      </c>
      <c r="K7070" s="150"/>
      <c r="L7070" s="7">
        <v>89599596613</v>
      </c>
      <c r="M7070" t="s">
        <v>458</v>
      </c>
    </row>
    <row r="7071" spans="1:13" x14ac:dyDescent="0.25">
      <c r="A7071" t="s">
        <v>661</v>
      </c>
      <c r="B7071" t="s">
        <v>468</v>
      </c>
      <c r="C7071" t="s">
        <v>0</v>
      </c>
      <c r="D7071" t="s">
        <v>202</v>
      </c>
      <c r="E7071" t="s">
        <v>270</v>
      </c>
      <c r="F7071" s="8" t="s">
        <v>103</v>
      </c>
      <c r="G7071" s="8" t="s">
        <v>374</v>
      </c>
      <c r="H7071" t="s">
        <v>104</v>
      </c>
      <c r="I7071" s="7">
        <v>818789</v>
      </c>
      <c r="K7071" s="150"/>
      <c r="L7071" s="7">
        <v>44497385600</v>
      </c>
      <c r="M7071" t="s">
        <v>458</v>
      </c>
    </row>
    <row r="7072" spans="1:13" x14ac:dyDescent="0.25">
      <c r="A7072" t="s">
        <v>662</v>
      </c>
      <c r="B7072" t="s">
        <v>468</v>
      </c>
      <c r="C7072" t="s">
        <v>0</v>
      </c>
      <c r="D7072" t="s">
        <v>308</v>
      </c>
      <c r="E7072" t="s">
        <v>270</v>
      </c>
      <c r="F7072" s="8" t="s">
        <v>103</v>
      </c>
      <c r="G7072" s="8" t="s">
        <v>374</v>
      </c>
      <c r="H7072" t="s">
        <v>104</v>
      </c>
      <c r="I7072" s="7">
        <v>15857</v>
      </c>
      <c r="K7072" s="150"/>
      <c r="L7072" s="7">
        <v>891110221</v>
      </c>
      <c r="M7072" t="s">
        <v>458</v>
      </c>
    </row>
    <row r="7073" spans="1:13" x14ac:dyDescent="0.25">
      <c r="A7073" t="s">
        <v>758</v>
      </c>
      <c r="B7073" t="s">
        <v>468</v>
      </c>
      <c r="C7073" t="s">
        <v>0</v>
      </c>
      <c r="D7073" t="s">
        <v>1</v>
      </c>
      <c r="E7073" t="s">
        <v>270</v>
      </c>
      <c r="F7073" t="s">
        <v>103</v>
      </c>
      <c r="G7073" s="8" t="s">
        <v>374</v>
      </c>
      <c r="H7073" t="s">
        <v>104</v>
      </c>
      <c r="I7073" s="7">
        <v>651592</v>
      </c>
      <c r="K7073" s="150"/>
      <c r="L7073" s="7">
        <v>33596222776</v>
      </c>
      <c r="M7073" t="s">
        <v>458</v>
      </c>
    </row>
    <row r="7074" spans="1:13" x14ac:dyDescent="0.25">
      <c r="A7074" t="s">
        <v>663</v>
      </c>
      <c r="B7074" t="s">
        <v>468</v>
      </c>
      <c r="C7074" t="s">
        <v>0</v>
      </c>
      <c r="D7074" t="s">
        <v>198</v>
      </c>
      <c r="E7074" t="s">
        <v>270</v>
      </c>
      <c r="F7074" t="s">
        <v>103</v>
      </c>
      <c r="G7074" s="8" t="s">
        <v>374</v>
      </c>
      <c r="H7074" t="s">
        <v>104</v>
      </c>
      <c r="I7074" s="7">
        <v>27220</v>
      </c>
      <c r="K7074" s="150"/>
      <c r="L7074" s="7">
        <v>1360016630</v>
      </c>
      <c r="M7074" t="s">
        <v>458</v>
      </c>
    </row>
    <row r="7075" spans="1:13" x14ac:dyDescent="0.25">
      <c r="A7075" t="s">
        <v>664</v>
      </c>
      <c r="B7075" t="s">
        <v>468</v>
      </c>
      <c r="C7075" t="s">
        <v>0</v>
      </c>
      <c r="D7075" t="s">
        <v>199</v>
      </c>
      <c r="E7075" t="s">
        <v>269</v>
      </c>
      <c r="F7075" t="s">
        <v>103</v>
      </c>
      <c r="G7075" s="8" t="s">
        <v>374</v>
      </c>
      <c r="H7075" t="s">
        <v>104</v>
      </c>
      <c r="I7075" s="7">
        <v>3641471</v>
      </c>
      <c r="L7075" s="7">
        <v>195045422077</v>
      </c>
      <c r="M7075" t="s">
        <v>458</v>
      </c>
    </row>
    <row r="7076" spans="1:13" x14ac:dyDescent="0.25">
      <c r="A7076" t="s">
        <v>665</v>
      </c>
      <c r="B7076" t="s">
        <v>469</v>
      </c>
      <c r="C7076" t="s">
        <v>212</v>
      </c>
      <c r="D7076" t="s">
        <v>213</v>
      </c>
      <c r="E7076" t="s">
        <v>270</v>
      </c>
      <c r="F7076" t="s">
        <v>103</v>
      </c>
      <c r="G7076" s="8" t="s">
        <v>374</v>
      </c>
      <c r="H7076" t="s">
        <v>104</v>
      </c>
      <c r="I7076" s="7">
        <v>0</v>
      </c>
      <c r="L7076" s="7">
        <v>1209774000</v>
      </c>
      <c r="M7076" t="s">
        <v>458</v>
      </c>
    </row>
    <row r="7077" spans="1:13" x14ac:dyDescent="0.25">
      <c r="A7077" t="s">
        <v>666</v>
      </c>
      <c r="B7077" t="s">
        <v>469</v>
      </c>
      <c r="C7077" t="s">
        <v>212</v>
      </c>
      <c r="D7077" t="s">
        <v>214</v>
      </c>
      <c r="E7077" t="s">
        <v>270</v>
      </c>
      <c r="F7077" t="s">
        <v>103</v>
      </c>
      <c r="G7077" s="8" t="s">
        <v>374</v>
      </c>
      <c r="H7077" t="s">
        <v>104</v>
      </c>
      <c r="I7077" s="7">
        <v>0</v>
      </c>
      <c r="K7077" s="150"/>
      <c r="L7077" s="7">
        <v>10185099000</v>
      </c>
      <c r="M7077" t="s">
        <v>458</v>
      </c>
    </row>
    <row r="7078" spans="1:13" x14ac:dyDescent="0.25">
      <c r="A7078" t="s">
        <v>667</v>
      </c>
      <c r="B7078" t="s">
        <v>469</v>
      </c>
      <c r="C7078" t="s">
        <v>212</v>
      </c>
      <c r="D7078" t="s">
        <v>370</v>
      </c>
      <c r="E7078" t="s">
        <v>270</v>
      </c>
      <c r="F7078" t="s">
        <v>103</v>
      </c>
      <c r="G7078" s="8" t="s">
        <v>374</v>
      </c>
      <c r="H7078" t="s">
        <v>104</v>
      </c>
      <c r="I7078" s="7">
        <v>0</v>
      </c>
      <c r="K7078" s="150"/>
      <c r="L7078" s="7">
        <v>7250762000</v>
      </c>
      <c r="M7078" t="s">
        <v>458</v>
      </c>
    </row>
    <row r="7079" spans="1:13" x14ac:dyDescent="0.25">
      <c r="A7079" t="s">
        <v>668</v>
      </c>
      <c r="B7079" t="s">
        <v>469</v>
      </c>
      <c r="C7079" t="s">
        <v>212</v>
      </c>
      <c r="D7079" t="s">
        <v>365</v>
      </c>
      <c r="E7079" t="s">
        <v>270</v>
      </c>
      <c r="F7079" t="s">
        <v>103</v>
      </c>
      <c r="G7079" s="8" t="s">
        <v>374</v>
      </c>
      <c r="H7079" t="s">
        <v>104</v>
      </c>
      <c r="I7079" s="7">
        <v>0</v>
      </c>
      <c r="K7079" s="150"/>
      <c r="L7079" s="7">
        <v>22153880000</v>
      </c>
      <c r="M7079" t="s">
        <v>458</v>
      </c>
    </row>
    <row r="7080" spans="1:13" x14ac:dyDescent="0.25">
      <c r="A7080" t="s">
        <v>669</v>
      </c>
      <c r="B7080" t="s">
        <v>469</v>
      </c>
      <c r="C7080" t="s">
        <v>212</v>
      </c>
      <c r="D7080" t="s">
        <v>364</v>
      </c>
      <c r="E7080" t="s">
        <v>270</v>
      </c>
      <c r="F7080" s="8" t="s">
        <v>103</v>
      </c>
      <c r="G7080" s="8" t="s">
        <v>374</v>
      </c>
      <c r="H7080" t="s">
        <v>104</v>
      </c>
      <c r="I7080" s="7">
        <v>0</v>
      </c>
      <c r="K7080" s="150"/>
      <c r="L7080" s="7">
        <v>31842258000</v>
      </c>
      <c r="M7080" t="s">
        <v>458</v>
      </c>
    </row>
    <row r="7081" spans="1:13" x14ac:dyDescent="0.25">
      <c r="A7081" t="s">
        <v>670</v>
      </c>
      <c r="B7081" t="s">
        <v>469</v>
      </c>
      <c r="C7081" t="s">
        <v>212</v>
      </c>
      <c r="D7081" t="s">
        <v>573</v>
      </c>
      <c r="E7081" t="s">
        <v>270</v>
      </c>
      <c r="F7081" s="8" t="s">
        <v>103</v>
      </c>
      <c r="G7081" s="8" t="s">
        <v>374</v>
      </c>
      <c r="H7081" t="s">
        <v>104</v>
      </c>
      <c r="I7081" s="7">
        <v>0</v>
      </c>
      <c r="L7081" s="7">
        <v>16763779000</v>
      </c>
      <c r="M7081" t="s">
        <v>458</v>
      </c>
    </row>
    <row r="7082" spans="1:13" x14ac:dyDescent="0.25">
      <c r="A7082" t="s">
        <v>671</v>
      </c>
      <c r="B7082" t="s">
        <v>469</v>
      </c>
      <c r="C7082" t="s">
        <v>212</v>
      </c>
      <c r="D7082" t="s">
        <v>362</v>
      </c>
      <c r="E7082" t="s">
        <v>270</v>
      </c>
      <c r="F7082" t="s">
        <v>103</v>
      </c>
      <c r="G7082" s="8" t="s">
        <v>374</v>
      </c>
      <c r="H7082" t="s">
        <v>104</v>
      </c>
      <c r="I7082" s="7">
        <v>4649263000</v>
      </c>
      <c r="K7082" s="150"/>
      <c r="L7082" s="7">
        <v>58491556000</v>
      </c>
      <c r="M7082" t="s">
        <v>458</v>
      </c>
    </row>
    <row r="7083" spans="1:13" x14ac:dyDescent="0.25">
      <c r="A7083" t="s">
        <v>672</v>
      </c>
      <c r="B7083" t="s">
        <v>470</v>
      </c>
      <c r="C7083" t="s">
        <v>292</v>
      </c>
      <c r="D7083" t="s">
        <v>307</v>
      </c>
      <c r="E7083" t="s">
        <v>270</v>
      </c>
      <c r="F7083" t="s">
        <v>103</v>
      </c>
      <c r="G7083" s="8" t="s">
        <v>374</v>
      </c>
      <c r="H7083" t="s">
        <v>104</v>
      </c>
      <c r="I7083" s="7">
        <v>193568052</v>
      </c>
      <c r="K7083" s="150"/>
      <c r="L7083" s="7">
        <v>9764336905</v>
      </c>
      <c r="M7083" t="s">
        <v>458</v>
      </c>
    </row>
    <row r="7084" spans="1:13" x14ac:dyDescent="0.25">
      <c r="A7084" t="s">
        <v>673</v>
      </c>
      <c r="B7084" t="s">
        <v>470</v>
      </c>
      <c r="C7084" t="s">
        <v>292</v>
      </c>
      <c r="D7084" t="s">
        <v>206</v>
      </c>
      <c r="E7084" t="s">
        <v>270</v>
      </c>
      <c r="F7084" t="s">
        <v>103</v>
      </c>
      <c r="G7084" s="8" t="s">
        <v>374</v>
      </c>
      <c r="H7084" t="s">
        <v>104</v>
      </c>
      <c r="I7084" s="7">
        <v>56847640</v>
      </c>
      <c r="K7084" s="150"/>
      <c r="L7084" s="7">
        <v>5411649516</v>
      </c>
      <c r="M7084" t="s">
        <v>458</v>
      </c>
    </row>
    <row r="7085" spans="1:13" x14ac:dyDescent="0.25">
      <c r="A7085" t="s">
        <v>674</v>
      </c>
      <c r="B7085" t="s">
        <v>470</v>
      </c>
      <c r="C7085" t="s">
        <v>292</v>
      </c>
      <c r="D7085" t="s">
        <v>203</v>
      </c>
      <c r="E7085" t="s">
        <v>269</v>
      </c>
      <c r="F7085" t="s">
        <v>103</v>
      </c>
      <c r="G7085" s="8" t="s">
        <v>374</v>
      </c>
      <c r="H7085" t="s">
        <v>104</v>
      </c>
      <c r="I7085" s="7">
        <v>0</v>
      </c>
      <c r="K7085" s="150"/>
      <c r="L7085" s="7">
        <v>599483569520</v>
      </c>
      <c r="M7085" t="s">
        <v>458</v>
      </c>
    </row>
    <row r="7086" spans="1:13" x14ac:dyDescent="0.25">
      <c r="A7086" t="s">
        <v>675</v>
      </c>
      <c r="B7086" t="s">
        <v>470</v>
      </c>
      <c r="C7086" t="s">
        <v>292</v>
      </c>
      <c r="D7086" t="s">
        <v>306</v>
      </c>
      <c r="E7086" t="s">
        <v>270</v>
      </c>
      <c r="F7086" t="s">
        <v>103</v>
      </c>
      <c r="G7086" s="8" t="s">
        <v>374</v>
      </c>
      <c r="H7086" t="s">
        <v>104</v>
      </c>
      <c r="I7086" s="7">
        <v>17975555</v>
      </c>
      <c r="K7086" s="150"/>
      <c r="L7086" s="7">
        <v>9122399685</v>
      </c>
      <c r="M7086" t="s">
        <v>458</v>
      </c>
    </row>
    <row r="7087" spans="1:13" x14ac:dyDescent="0.25">
      <c r="A7087" t="s">
        <v>676</v>
      </c>
      <c r="B7087" t="s">
        <v>331</v>
      </c>
      <c r="C7087" t="s">
        <v>215</v>
      </c>
      <c r="D7087" t="s">
        <v>251</v>
      </c>
      <c r="E7087" t="s">
        <v>269</v>
      </c>
      <c r="F7087" t="s">
        <v>103</v>
      </c>
      <c r="G7087" s="8" t="s">
        <v>374</v>
      </c>
      <c r="H7087" t="s">
        <v>104</v>
      </c>
      <c r="I7087" s="7">
        <v>28510915</v>
      </c>
      <c r="K7087" s="150"/>
      <c r="L7087" s="7">
        <v>310261377494</v>
      </c>
      <c r="M7087" t="s">
        <v>458</v>
      </c>
    </row>
    <row r="7088" spans="1:13" x14ac:dyDescent="0.25">
      <c r="A7088" t="s">
        <v>677</v>
      </c>
      <c r="B7088" t="s">
        <v>331</v>
      </c>
      <c r="C7088" t="s">
        <v>215</v>
      </c>
      <c r="D7088" t="s">
        <v>216</v>
      </c>
      <c r="E7088" t="s">
        <v>269</v>
      </c>
      <c r="F7088" t="s">
        <v>103</v>
      </c>
      <c r="G7088" s="8" t="s">
        <v>374</v>
      </c>
      <c r="H7088" t="s">
        <v>104</v>
      </c>
      <c r="I7088" s="7">
        <v>95116461</v>
      </c>
      <c r="K7088" s="150"/>
      <c r="L7088" s="7">
        <v>15226914126</v>
      </c>
      <c r="M7088" t="s">
        <v>458</v>
      </c>
    </row>
    <row r="7089" spans="1:13" x14ac:dyDescent="0.25">
      <c r="A7089" t="s">
        <v>678</v>
      </c>
      <c r="B7089" t="s">
        <v>331</v>
      </c>
      <c r="C7089" t="s">
        <v>215</v>
      </c>
      <c r="D7089" t="s">
        <v>217</v>
      </c>
      <c r="E7089" t="s">
        <v>269</v>
      </c>
      <c r="F7089" t="s">
        <v>103</v>
      </c>
      <c r="G7089" s="8" t="s">
        <v>374</v>
      </c>
      <c r="H7089" t="s">
        <v>104</v>
      </c>
      <c r="I7089" s="7">
        <v>4923605</v>
      </c>
      <c r="K7089" s="151"/>
      <c r="L7089" s="7">
        <v>67671087956</v>
      </c>
      <c r="M7089" t="s">
        <v>458</v>
      </c>
    </row>
    <row r="7090" spans="1:13" x14ac:dyDescent="0.25">
      <c r="A7090" t="s">
        <v>679</v>
      </c>
      <c r="B7090" t="s">
        <v>333</v>
      </c>
      <c r="C7090" t="s">
        <v>533</v>
      </c>
      <c r="D7090" t="s">
        <v>203</v>
      </c>
      <c r="E7090" t="s">
        <v>269</v>
      </c>
      <c r="F7090" t="s">
        <v>103</v>
      </c>
      <c r="G7090" s="8" t="s">
        <v>374</v>
      </c>
      <c r="H7090" t="s">
        <v>104</v>
      </c>
      <c r="I7090" s="7">
        <v>32830000</v>
      </c>
      <c r="K7090" s="180"/>
      <c r="L7090" s="7">
        <v>60695593000</v>
      </c>
      <c r="M7090" t="s">
        <v>458</v>
      </c>
    </row>
    <row r="7091" spans="1:13" x14ac:dyDescent="0.25">
      <c r="A7091" t="s">
        <v>680</v>
      </c>
      <c r="B7091" t="s">
        <v>471</v>
      </c>
      <c r="C7091" t="s">
        <v>219</v>
      </c>
      <c r="D7091" t="s">
        <v>203</v>
      </c>
      <c r="E7091" t="s">
        <v>269</v>
      </c>
      <c r="F7091" t="s">
        <v>103</v>
      </c>
      <c r="G7091" s="8" t="s">
        <v>374</v>
      </c>
      <c r="H7091" t="s">
        <v>104</v>
      </c>
      <c r="I7091" s="7">
        <v>8600455</v>
      </c>
      <c r="K7091" s="151"/>
      <c r="L7091" s="7">
        <v>278736778404</v>
      </c>
      <c r="M7091" t="s">
        <v>458</v>
      </c>
    </row>
    <row r="7092" spans="1:13" x14ac:dyDescent="0.25">
      <c r="A7092" t="s">
        <v>681</v>
      </c>
      <c r="B7092" t="s">
        <v>471</v>
      </c>
      <c r="C7092" t="s">
        <v>219</v>
      </c>
      <c r="D7092" t="s">
        <v>457</v>
      </c>
      <c r="E7092" t="s">
        <v>270</v>
      </c>
      <c r="F7092" t="s">
        <v>103</v>
      </c>
      <c r="G7092" s="8" t="s">
        <v>374</v>
      </c>
      <c r="H7092" t="s">
        <v>104</v>
      </c>
      <c r="I7092" s="7">
        <v>0</v>
      </c>
      <c r="K7092" s="180"/>
      <c r="L7092" s="7">
        <v>150706287</v>
      </c>
      <c r="M7092" t="s">
        <v>458</v>
      </c>
    </row>
    <row r="7093" spans="1:13" x14ac:dyDescent="0.25">
      <c r="A7093" t="s">
        <v>682</v>
      </c>
      <c r="B7093" t="s">
        <v>471</v>
      </c>
      <c r="C7093" t="s">
        <v>219</v>
      </c>
      <c r="D7093" t="s">
        <v>381</v>
      </c>
      <c r="E7093" t="s">
        <v>270</v>
      </c>
      <c r="F7093" t="s">
        <v>103</v>
      </c>
      <c r="G7093" s="8" t="s">
        <v>374</v>
      </c>
      <c r="H7093" t="s">
        <v>104</v>
      </c>
      <c r="I7093" s="7">
        <v>0</v>
      </c>
      <c r="L7093" s="7">
        <v>1331924172</v>
      </c>
      <c r="M7093" t="s">
        <v>458</v>
      </c>
    </row>
    <row r="7094" spans="1:13" x14ac:dyDescent="0.25">
      <c r="A7094" t="s">
        <v>683</v>
      </c>
      <c r="B7094" t="s">
        <v>472</v>
      </c>
      <c r="C7094" t="s">
        <v>220</v>
      </c>
      <c r="D7094" t="s">
        <v>221</v>
      </c>
      <c r="E7094" t="s">
        <v>270</v>
      </c>
      <c r="F7094" t="s">
        <v>103</v>
      </c>
      <c r="G7094" s="8" t="s">
        <v>374</v>
      </c>
      <c r="H7094" t="s">
        <v>104</v>
      </c>
      <c r="I7094" s="7">
        <v>317000</v>
      </c>
      <c r="K7094" s="151"/>
      <c r="L7094" s="7">
        <v>210379447000</v>
      </c>
      <c r="M7094" t="s">
        <v>458</v>
      </c>
    </row>
    <row r="7095" spans="1:13" x14ac:dyDescent="0.25">
      <c r="A7095" t="s">
        <v>684</v>
      </c>
      <c r="B7095" t="s">
        <v>472</v>
      </c>
      <c r="C7095" t="s">
        <v>220</v>
      </c>
      <c r="D7095" t="s">
        <v>222</v>
      </c>
      <c r="E7095" t="s">
        <v>270</v>
      </c>
      <c r="F7095" t="s">
        <v>103</v>
      </c>
      <c r="G7095" s="8" t="s">
        <v>374</v>
      </c>
      <c r="H7095" t="s">
        <v>104</v>
      </c>
      <c r="I7095" s="7">
        <v>26000</v>
      </c>
      <c r="L7095" s="7">
        <v>35195197000</v>
      </c>
      <c r="M7095" t="s">
        <v>458</v>
      </c>
    </row>
    <row r="7096" spans="1:13" x14ac:dyDescent="0.25">
      <c r="A7096" t="s">
        <v>685</v>
      </c>
      <c r="B7096" t="s">
        <v>472</v>
      </c>
      <c r="C7096" t="s">
        <v>220</v>
      </c>
      <c r="D7096" t="s">
        <v>223</v>
      </c>
      <c r="E7096" t="s">
        <v>270</v>
      </c>
      <c r="F7096" t="s">
        <v>103</v>
      </c>
      <c r="G7096" s="8" t="s">
        <v>374</v>
      </c>
      <c r="H7096" t="s">
        <v>104</v>
      </c>
      <c r="I7096" s="7">
        <v>1106000</v>
      </c>
      <c r="L7096" s="7">
        <v>54187851000</v>
      </c>
      <c r="M7096" t="s">
        <v>458</v>
      </c>
    </row>
    <row r="7097" spans="1:13" x14ac:dyDescent="0.25">
      <c r="A7097" t="s">
        <v>686</v>
      </c>
      <c r="B7097" t="s">
        <v>472</v>
      </c>
      <c r="C7097" t="s">
        <v>220</v>
      </c>
      <c r="D7097" t="s">
        <v>224</v>
      </c>
      <c r="E7097" t="s">
        <v>270</v>
      </c>
      <c r="F7097" t="s">
        <v>103</v>
      </c>
      <c r="G7097" s="8" t="s">
        <v>374</v>
      </c>
      <c r="H7097" t="s">
        <v>104</v>
      </c>
      <c r="I7097" s="7">
        <v>0</v>
      </c>
      <c r="L7097" s="7">
        <v>3835522000</v>
      </c>
      <c r="M7097" t="s">
        <v>458</v>
      </c>
    </row>
    <row r="7098" spans="1:13" x14ac:dyDescent="0.25">
      <c r="A7098" t="s">
        <v>687</v>
      </c>
      <c r="B7098" t="s">
        <v>472</v>
      </c>
      <c r="C7098" t="s">
        <v>220</v>
      </c>
      <c r="D7098" t="s">
        <v>305</v>
      </c>
      <c r="E7098" t="s">
        <v>270</v>
      </c>
      <c r="F7098" t="s">
        <v>103</v>
      </c>
      <c r="G7098" s="8" t="s">
        <v>374</v>
      </c>
      <c r="H7098" t="s">
        <v>104</v>
      </c>
      <c r="I7098" s="7">
        <v>0</v>
      </c>
      <c r="K7098" s="180"/>
      <c r="L7098" s="7">
        <v>0</v>
      </c>
      <c r="M7098" t="s">
        <v>458</v>
      </c>
    </row>
    <row r="7099" spans="1:13" x14ac:dyDescent="0.25">
      <c r="A7099" t="s">
        <v>688</v>
      </c>
      <c r="B7099" t="s">
        <v>472</v>
      </c>
      <c r="C7099" t="s">
        <v>220</v>
      </c>
      <c r="D7099" t="s">
        <v>203</v>
      </c>
      <c r="E7099" t="s">
        <v>269</v>
      </c>
      <c r="F7099" t="s">
        <v>103</v>
      </c>
      <c r="G7099" s="8" t="s">
        <v>374</v>
      </c>
      <c r="H7099" t="s">
        <v>104</v>
      </c>
      <c r="I7099" s="7">
        <v>41482000</v>
      </c>
      <c r="K7099" s="180"/>
      <c r="L7099" s="7">
        <v>150910896000</v>
      </c>
      <c r="M7099" t="s">
        <v>458</v>
      </c>
    </row>
    <row r="7100" spans="1:13" x14ac:dyDescent="0.25">
      <c r="A7100" t="s">
        <v>689</v>
      </c>
      <c r="B7100" t="s">
        <v>473</v>
      </c>
      <c r="C7100" t="s">
        <v>225</v>
      </c>
      <c r="D7100" t="s">
        <v>366</v>
      </c>
      <c r="E7100" t="s">
        <v>270</v>
      </c>
      <c r="F7100" t="s">
        <v>103</v>
      </c>
      <c r="G7100" s="8" t="s">
        <v>374</v>
      </c>
      <c r="H7100" t="s">
        <v>104</v>
      </c>
      <c r="I7100" s="7">
        <v>0</v>
      </c>
      <c r="K7100" s="180"/>
      <c r="L7100" s="7">
        <v>3439632410</v>
      </c>
      <c r="M7100" t="s">
        <v>458</v>
      </c>
    </row>
    <row r="7101" spans="1:13" x14ac:dyDescent="0.25">
      <c r="A7101" t="s">
        <v>690</v>
      </c>
      <c r="B7101" t="s">
        <v>473</v>
      </c>
      <c r="C7101" t="s">
        <v>225</v>
      </c>
      <c r="D7101" t="s">
        <v>367</v>
      </c>
      <c r="E7101" t="s">
        <v>270</v>
      </c>
      <c r="F7101" s="8" t="s">
        <v>103</v>
      </c>
      <c r="G7101" s="8" t="s">
        <v>374</v>
      </c>
      <c r="H7101" t="s">
        <v>104</v>
      </c>
      <c r="I7101" s="7">
        <v>0</v>
      </c>
      <c r="K7101" s="151"/>
      <c r="L7101" s="7">
        <v>3601903742</v>
      </c>
      <c r="M7101" t="s">
        <v>458</v>
      </c>
    </row>
    <row r="7102" spans="1:13" x14ac:dyDescent="0.25">
      <c r="A7102" t="s">
        <v>691</v>
      </c>
      <c r="B7102" t="s">
        <v>473</v>
      </c>
      <c r="C7102" t="s">
        <v>225</v>
      </c>
      <c r="D7102" t="s">
        <v>373</v>
      </c>
      <c r="E7102" t="s">
        <v>270</v>
      </c>
      <c r="F7102" s="8" t="s">
        <v>103</v>
      </c>
      <c r="G7102" s="8" t="s">
        <v>374</v>
      </c>
      <c r="H7102" t="s">
        <v>104</v>
      </c>
      <c r="I7102" s="7">
        <v>0</v>
      </c>
      <c r="K7102" s="150"/>
      <c r="L7102" s="7">
        <v>2032897322</v>
      </c>
      <c r="M7102" t="s">
        <v>458</v>
      </c>
    </row>
    <row r="7103" spans="1:13" x14ac:dyDescent="0.25">
      <c r="A7103" t="s">
        <v>692</v>
      </c>
      <c r="B7103" t="s">
        <v>473</v>
      </c>
      <c r="C7103" t="s">
        <v>225</v>
      </c>
      <c r="D7103" t="s">
        <v>203</v>
      </c>
      <c r="E7103" t="s">
        <v>269</v>
      </c>
      <c r="F7103" s="8" t="s">
        <v>103</v>
      </c>
      <c r="G7103" s="8" t="s">
        <v>374</v>
      </c>
      <c r="H7103" t="s">
        <v>104</v>
      </c>
      <c r="I7103" s="7">
        <v>0</v>
      </c>
      <c r="K7103" s="150"/>
      <c r="L7103" s="7">
        <v>983182712065</v>
      </c>
      <c r="M7103" t="s">
        <v>458</v>
      </c>
    </row>
    <row r="7104" spans="1:13" x14ac:dyDescent="0.25">
      <c r="A7104" t="s">
        <v>693</v>
      </c>
      <c r="B7104" t="s">
        <v>474</v>
      </c>
      <c r="C7104" t="s">
        <v>226</v>
      </c>
      <c r="D7104" t="s">
        <v>227</v>
      </c>
      <c r="E7104" t="s">
        <v>270</v>
      </c>
      <c r="F7104" t="s">
        <v>103</v>
      </c>
      <c r="G7104" s="8" t="s">
        <v>374</v>
      </c>
      <c r="H7104" t="s">
        <v>104</v>
      </c>
      <c r="I7104" s="7">
        <v>11313045</v>
      </c>
      <c r="K7104" s="180"/>
      <c r="L7104" s="7">
        <v>1565286544</v>
      </c>
      <c r="M7104" t="s">
        <v>458</v>
      </c>
    </row>
    <row r="7105" spans="1:13" x14ac:dyDescent="0.25">
      <c r="A7105" t="s">
        <v>694</v>
      </c>
      <c r="B7105" t="s">
        <v>474</v>
      </c>
      <c r="C7105" t="s">
        <v>226</v>
      </c>
      <c r="D7105" t="s">
        <v>301</v>
      </c>
      <c r="E7105" t="s">
        <v>270</v>
      </c>
      <c r="F7105" t="s">
        <v>103</v>
      </c>
      <c r="G7105" s="8" t="s">
        <v>374</v>
      </c>
      <c r="H7105" t="s">
        <v>104</v>
      </c>
      <c r="I7105" s="7">
        <v>0</v>
      </c>
      <c r="K7105" s="150"/>
      <c r="L7105" s="7">
        <v>4154359457</v>
      </c>
      <c r="M7105" t="s">
        <v>458</v>
      </c>
    </row>
    <row r="7106" spans="1:13" x14ac:dyDescent="0.25">
      <c r="A7106" t="s">
        <v>695</v>
      </c>
      <c r="B7106" t="s">
        <v>474</v>
      </c>
      <c r="C7106" t="s">
        <v>226</v>
      </c>
      <c r="D7106" t="s">
        <v>229</v>
      </c>
      <c r="E7106" t="s">
        <v>270</v>
      </c>
      <c r="F7106" t="s">
        <v>103</v>
      </c>
      <c r="G7106" s="8" t="s">
        <v>374</v>
      </c>
      <c r="H7106" t="s">
        <v>104</v>
      </c>
      <c r="I7106" s="7">
        <v>0</v>
      </c>
      <c r="K7106" s="150"/>
      <c r="L7106" s="7">
        <v>4178737190</v>
      </c>
      <c r="M7106" t="s">
        <v>458</v>
      </c>
    </row>
    <row r="7107" spans="1:13" x14ac:dyDescent="0.25">
      <c r="A7107" t="s">
        <v>696</v>
      </c>
      <c r="B7107" t="s">
        <v>474</v>
      </c>
      <c r="C7107" t="s">
        <v>226</v>
      </c>
      <c r="D7107" t="s">
        <v>230</v>
      </c>
      <c r="E7107" t="s">
        <v>270</v>
      </c>
      <c r="F7107" t="s">
        <v>103</v>
      </c>
      <c r="G7107" s="8" t="s">
        <v>374</v>
      </c>
      <c r="H7107" t="s">
        <v>104</v>
      </c>
      <c r="I7107" s="7">
        <v>0</v>
      </c>
      <c r="K7107" s="150"/>
      <c r="L7107" s="7">
        <v>46078829939</v>
      </c>
      <c r="M7107" t="s">
        <v>458</v>
      </c>
    </row>
    <row r="7108" spans="1:13" x14ac:dyDescent="0.25">
      <c r="A7108" t="s">
        <v>697</v>
      </c>
      <c r="B7108" t="s">
        <v>474</v>
      </c>
      <c r="C7108" t="s">
        <v>226</v>
      </c>
      <c r="D7108" t="s">
        <v>231</v>
      </c>
      <c r="E7108" t="s">
        <v>270</v>
      </c>
      <c r="F7108" t="s">
        <v>103</v>
      </c>
      <c r="G7108" s="8" t="s">
        <v>374</v>
      </c>
      <c r="H7108" t="s">
        <v>104</v>
      </c>
      <c r="I7108" s="7">
        <v>0</v>
      </c>
      <c r="K7108" s="150"/>
      <c r="L7108" s="7">
        <v>733170416</v>
      </c>
      <c r="M7108" t="s">
        <v>458</v>
      </c>
    </row>
    <row r="7109" spans="1:13" x14ac:dyDescent="0.25">
      <c r="A7109" t="s">
        <v>698</v>
      </c>
      <c r="B7109" t="s">
        <v>474</v>
      </c>
      <c r="C7109" t="s">
        <v>226</v>
      </c>
      <c r="D7109" t="s">
        <v>232</v>
      </c>
      <c r="E7109" t="s">
        <v>270</v>
      </c>
      <c r="F7109" t="s">
        <v>103</v>
      </c>
      <c r="G7109" s="8" t="s">
        <v>374</v>
      </c>
      <c r="H7109" t="s">
        <v>104</v>
      </c>
      <c r="I7109" s="7">
        <v>0</v>
      </c>
      <c r="K7109" s="150"/>
      <c r="L7109" s="7">
        <v>4596812359</v>
      </c>
      <c r="M7109" t="s">
        <v>458</v>
      </c>
    </row>
    <row r="7110" spans="1:13" x14ac:dyDescent="0.25">
      <c r="A7110" t="s">
        <v>699</v>
      </c>
      <c r="B7110" t="s">
        <v>474</v>
      </c>
      <c r="C7110" t="s">
        <v>226</v>
      </c>
      <c r="D7110" t="s">
        <v>233</v>
      </c>
      <c r="E7110" t="s">
        <v>270</v>
      </c>
      <c r="F7110" s="8" t="s">
        <v>103</v>
      </c>
      <c r="G7110" s="8" t="s">
        <v>374</v>
      </c>
      <c r="H7110" t="s">
        <v>104</v>
      </c>
      <c r="I7110" s="7">
        <v>0</v>
      </c>
      <c r="L7110" s="7">
        <v>6739103718</v>
      </c>
      <c r="M7110" t="s">
        <v>458</v>
      </c>
    </row>
    <row r="7111" spans="1:13" x14ac:dyDescent="0.25">
      <c r="A7111" t="s">
        <v>700</v>
      </c>
      <c r="B7111" t="s">
        <v>474</v>
      </c>
      <c r="C7111" t="s">
        <v>226</v>
      </c>
      <c r="D7111" t="s">
        <v>234</v>
      </c>
      <c r="E7111" t="s">
        <v>270</v>
      </c>
      <c r="F7111" t="s">
        <v>103</v>
      </c>
      <c r="G7111" s="8" t="s">
        <v>374</v>
      </c>
      <c r="H7111" t="s">
        <v>104</v>
      </c>
      <c r="I7111" s="7">
        <v>0</v>
      </c>
      <c r="L7111" s="7">
        <v>8239367205</v>
      </c>
      <c r="M7111" t="s">
        <v>458</v>
      </c>
    </row>
    <row r="7112" spans="1:13" x14ac:dyDescent="0.25">
      <c r="A7112" t="s">
        <v>701</v>
      </c>
      <c r="B7112" t="s">
        <v>474</v>
      </c>
      <c r="C7112" t="s">
        <v>226</v>
      </c>
      <c r="D7112" t="s">
        <v>235</v>
      </c>
      <c r="E7112" t="s">
        <v>270</v>
      </c>
      <c r="F7112" t="s">
        <v>103</v>
      </c>
      <c r="G7112" s="8" t="s">
        <v>374</v>
      </c>
      <c r="H7112" t="s">
        <v>104</v>
      </c>
      <c r="I7112" s="7">
        <v>0</v>
      </c>
      <c r="K7112" s="150"/>
      <c r="L7112" s="7">
        <v>7955312120</v>
      </c>
      <c r="M7112" t="s">
        <v>458</v>
      </c>
    </row>
    <row r="7113" spans="1:13" x14ac:dyDescent="0.25">
      <c r="A7113" t="s">
        <v>702</v>
      </c>
      <c r="B7113" t="s">
        <v>474</v>
      </c>
      <c r="C7113" t="s">
        <v>226</v>
      </c>
      <c r="D7113" t="s">
        <v>570</v>
      </c>
      <c r="E7113" t="s">
        <v>270</v>
      </c>
      <c r="F7113" t="s">
        <v>103</v>
      </c>
      <c r="G7113" s="8" t="s">
        <v>374</v>
      </c>
      <c r="H7113" t="s">
        <v>104</v>
      </c>
      <c r="I7113" s="7">
        <v>0</v>
      </c>
      <c r="L7113" s="7">
        <v>186808058</v>
      </c>
      <c r="M7113" t="s">
        <v>458</v>
      </c>
    </row>
    <row r="7114" spans="1:13" x14ac:dyDescent="0.25">
      <c r="A7114" t="s">
        <v>703</v>
      </c>
      <c r="B7114" t="s">
        <v>475</v>
      </c>
      <c r="C7114" t="s">
        <v>236</v>
      </c>
      <c r="D7114" t="s">
        <v>628</v>
      </c>
      <c r="E7114" t="s">
        <v>270</v>
      </c>
      <c r="F7114" t="s">
        <v>103</v>
      </c>
      <c r="G7114" s="8" t="s">
        <v>374</v>
      </c>
      <c r="H7114" t="s">
        <v>104</v>
      </c>
      <c r="I7114" s="7">
        <v>1613527</v>
      </c>
      <c r="L7114" s="7">
        <v>33391986272</v>
      </c>
      <c r="M7114" t="s">
        <v>458</v>
      </c>
    </row>
    <row r="7115" spans="1:13" x14ac:dyDescent="0.25">
      <c r="A7115" t="s">
        <v>704</v>
      </c>
      <c r="B7115" t="s">
        <v>475</v>
      </c>
      <c r="C7115" t="s">
        <v>236</v>
      </c>
      <c r="D7115" t="s">
        <v>629</v>
      </c>
      <c r="E7115" t="s">
        <v>270</v>
      </c>
      <c r="F7115" t="s">
        <v>103</v>
      </c>
      <c r="G7115" s="8" t="s">
        <v>374</v>
      </c>
      <c r="H7115" t="s">
        <v>104</v>
      </c>
      <c r="I7115" s="7">
        <v>1702862</v>
      </c>
      <c r="K7115" s="150"/>
      <c r="L7115" s="7">
        <v>28433897982</v>
      </c>
      <c r="M7115" t="s">
        <v>458</v>
      </c>
    </row>
    <row r="7116" spans="1:13" x14ac:dyDescent="0.25">
      <c r="A7116" t="s">
        <v>705</v>
      </c>
      <c r="B7116" t="s">
        <v>475</v>
      </c>
      <c r="C7116" t="s">
        <v>236</v>
      </c>
      <c r="D7116" t="s">
        <v>630</v>
      </c>
      <c r="E7116" t="s">
        <v>270</v>
      </c>
      <c r="F7116" t="s">
        <v>103</v>
      </c>
      <c r="G7116" s="8" t="s">
        <v>374</v>
      </c>
      <c r="H7116" t="s">
        <v>104</v>
      </c>
      <c r="I7116" s="7">
        <v>83385655</v>
      </c>
      <c r="K7116" s="150"/>
      <c r="L7116" s="7">
        <v>41655996484</v>
      </c>
      <c r="M7116" t="s">
        <v>458</v>
      </c>
    </row>
    <row r="7117" spans="1:13" x14ac:dyDescent="0.25">
      <c r="A7117" t="s">
        <v>706</v>
      </c>
      <c r="B7117" t="s">
        <v>475</v>
      </c>
      <c r="C7117" t="s">
        <v>236</v>
      </c>
      <c r="D7117" t="s">
        <v>631</v>
      </c>
      <c r="E7117" t="s">
        <v>270</v>
      </c>
      <c r="F7117" t="s">
        <v>103</v>
      </c>
      <c r="G7117" s="8" t="s">
        <v>374</v>
      </c>
      <c r="H7117" t="s">
        <v>104</v>
      </c>
      <c r="I7117" s="7">
        <v>0</v>
      </c>
      <c r="K7117" s="150"/>
      <c r="L7117" s="7">
        <v>17683096128</v>
      </c>
      <c r="M7117" t="s">
        <v>458</v>
      </c>
    </row>
    <row r="7118" spans="1:13" x14ac:dyDescent="0.25">
      <c r="A7118" t="s">
        <v>707</v>
      </c>
      <c r="B7118" t="s">
        <v>475</v>
      </c>
      <c r="C7118" t="s">
        <v>236</v>
      </c>
      <c r="D7118" t="s">
        <v>632</v>
      </c>
      <c r="E7118" t="s">
        <v>269</v>
      </c>
      <c r="F7118" t="s">
        <v>103</v>
      </c>
      <c r="G7118" s="8" t="s">
        <v>374</v>
      </c>
      <c r="H7118" t="s">
        <v>104</v>
      </c>
      <c r="I7118" s="7">
        <v>17993206</v>
      </c>
      <c r="K7118" s="150"/>
      <c r="L7118" s="7">
        <v>38791266538</v>
      </c>
      <c r="M7118" t="s">
        <v>458</v>
      </c>
    </row>
    <row r="7119" spans="1:13" x14ac:dyDescent="0.25">
      <c r="A7119" t="s">
        <v>708</v>
      </c>
      <c r="B7119" t="s">
        <v>476</v>
      </c>
      <c r="C7119" t="s">
        <v>237</v>
      </c>
      <c r="D7119" t="s">
        <v>242</v>
      </c>
      <c r="E7119" t="s">
        <v>270</v>
      </c>
      <c r="F7119" t="s">
        <v>103</v>
      </c>
      <c r="G7119" s="8" t="s">
        <v>374</v>
      </c>
      <c r="H7119" t="s">
        <v>104</v>
      </c>
      <c r="I7119" s="7">
        <v>0</v>
      </c>
      <c r="K7119" s="150"/>
      <c r="L7119" s="7">
        <v>77422761</v>
      </c>
      <c r="M7119" t="s">
        <v>458</v>
      </c>
    </row>
    <row r="7120" spans="1:13" x14ac:dyDescent="0.25">
      <c r="A7120" t="s">
        <v>709</v>
      </c>
      <c r="B7120" t="s">
        <v>476</v>
      </c>
      <c r="C7120" t="s">
        <v>237</v>
      </c>
      <c r="D7120" t="s">
        <v>228</v>
      </c>
      <c r="E7120" t="s">
        <v>270</v>
      </c>
      <c r="F7120" t="s">
        <v>103</v>
      </c>
      <c r="G7120" s="8" t="s">
        <v>374</v>
      </c>
      <c r="H7120" t="s">
        <v>104</v>
      </c>
      <c r="I7120" s="7">
        <v>0</v>
      </c>
      <c r="K7120" s="150"/>
      <c r="L7120" s="7">
        <v>2672173342</v>
      </c>
      <c r="M7120" t="s">
        <v>458</v>
      </c>
    </row>
    <row r="7121" spans="1:13" x14ac:dyDescent="0.25">
      <c r="A7121" t="s">
        <v>710</v>
      </c>
      <c r="B7121" t="s">
        <v>476</v>
      </c>
      <c r="C7121" t="s">
        <v>237</v>
      </c>
      <c r="D7121" t="s">
        <v>464</v>
      </c>
      <c r="E7121" t="s">
        <v>270</v>
      </c>
      <c r="F7121" t="s">
        <v>103</v>
      </c>
      <c r="G7121" s="8" t="s">
        <v>374</v>
      </c>
      <c r="H7121" t="s">
        <v>104</v>
      </c>
      <c r="I7121" s="7">
        <v>0</v>
      </c>
      <c r="K7121" s="150"/>
      <c r="L7121" s="7">
        <v>1120256617</v>
      </c>
      <c r="M7121" t="s">
        <v>458</v>
      </c>
    </row>
    <row r="7122" spans="1:13" x14ac:dyDescent="0.25">
      <c r="A7122" t="s">
        <v>711</v>
      </c>
      <c r="B7122" t="s">
        <v>476</v>
      </c>
      <c r="C7122" t="s">
        <v>237</v>
      </c>
      <c r="D7122" t="s">
        <v>238</v>
      </c>
      <c r="E7122" t="s">
        <v>270</v>
      </c>
      <c r="F7122" t="s">
        <v>103</v>
      </c>
      <c r="G7122" s="8" t="s">
        <v>374</v>
      </c>
      <c r="H7122" t="s">
        <v>104</v>
      </c>
      <c r="I7122" s="7">
        <v>0</v>
      </c>
      <c r="K7122" s="150"/>
      <c r="L7122" s="7">
        <v>858542993</v>
      </c>
      <c r="M7122" t="s">
        <v>458</v>
      </c>
    </row>
    <row r="7123" spans="1:13" x14ac:dyDescent="0.25">
      <c r="A7123" t="s">
        <v>712</v>
      </c>
      <c r="B7123" t="s">
        <v>476</v>
      </c>
      <c r="C7123" t="s">
        <v>237</v>
      </c>
      <c r="D7123" t="s">
        <v>239</v>
      </c>
      <c r="E7123" t="s">
        <v>270</v>
      </c>
      <c r="F7123" t="s">
        <v>103</v>
      </c>
      <c r="G7123" s="8" t="s">
        <v>374</v>
      </c>
      <c r="H7123" t="s">
        <v>104</v>
      </c>
      <c r="I7123" s="7">
        <v>0</v>
      </c>
      <c r="K7123" s="180"/>
      <c r="L7123" s="7">
        <v>857579764</v>
      </c>
      <c r="M7123" t="s">
        <v>458</v>
      </c>
    </row>
    <row r="7124" spans="1:13" x14ac:dyDescent="0.25">
      <c r="A7124" t="s">
        <v>713</v>
      </c>
      <c r="B7124" t="s">
        <v>476</v>
      </c>
      <c r="C7124" t="s">
        <v>237</v>
      </c>
      <c r="D7124" t="s">
        <v>240</v>
      </c>
      <c r="E7124" t="s">
        <v>270</v>
      </c>
      <c r="F7124" t="s">
        <v>103</v>
      </c>
      <c r="G7124" s="8" t="s">
        <v>374</v>
      </c>
      <c r="H7124" t="s">
        <v>104</v>
      </c>
      <c r="I7124" s="7">
        <v>0</v>
      </c>
      <c r="K7124" s="151"/>
      <c r="L7124" s="7">
        <v>93471759</v>
      </c>
      <c r="M7124" t="s">
        <v>458</v>
      </c>
    </row>
    <row r="7125" spans="1:13" x14ac:dyDescent="0.25">
      <c r="A7125" t="s">
        <v>714</v>
      </c>
      <c r="B7125" t="s">
        <v>476</v>
      </c>
      <c r="C7125" t="s">
        <v>237</v>
      </c>
      <c r="D7125" t="s">
        <v>241</v>
      </c>
      <c r="E7125" t="s">
        <v>270</v>
      </c>
      <c r="F7125" t="s">
        <v>103</v>
      </c>
      <c r="G7125" s="8" t="s">
        <v>374</v>
      </c>
      <c r="H7125" t="s">
        <v>104</v>
      </c>
      <c r="I7125" s="7">
        <v>0</v>
      </c>
      <c r="K7125" s="150"/>
      <c r="L7125" s="7">
        <v>53446428</v>
      </c>
      <c r="M7125" t="s">
        <v>458</v>
      </c>
    </row>
    <row r="7126" spans="1:13" x14ac:dyDescent="0.25">
      <c r="A7126" t="s">
        <v>715</v>
      </c>
      <c r="B7126" t="s">
        <v>477</v>
      </c>
      <c r="C7126" t="s">
        <v>243</v>
      </c>
      <c r="D7126" t="s">
        <v>378</v>
      </c>
      <c r="E7126" t="s">
        <v>270</v>
      </c>
      <c r="F7126" t="s">
        <v>103</v>
      </c>
      <c r="G7126" s="8" t="s">
        <v>374</v>
      </c>
      <c r="H7126" t="s">
        <v>104</v>
      </c>
      <c r="I7126" s="7">
        <v>0</v>
      </c>
      <c r="K7126" s="150"/>
      <c r="L7126" s="7">
        <v>3795039921</v>
      </c>
      <c r="M7126" t="s">
        <v>458</v>
      </c>
    </row>
    <row r="7127" spans="1:13" x14ac:dyDescent="0.25">
      <c r="A7127" t="s">
        <v>716</v>
      </c>
      <c r="B7127" t="s">
        <v>477</v>
      </c>
      <c r="C7127" t="s">
        <v>243</v>
      </c>
      <c r="D7127" t="s">
        <v>360</v>
      </c>
      <c r="E7127" t="s">
        <v>270</v>
      </c>
      <c r="F7127" t="s">
        <v>103</v>
      </c>
      <c r="G7127" s="8" t="s">
        <v>374</v>
      </c>
      <c r="H7127" t="s">
        <v>104</v>
      </c>
      <c r="I7127" s="7">
        <v>0</v>
      </c>
      <c r="K7127" s="150"/>
      <c r="L7127" s="7">
        <v>4697527012</v>
      </c>
      <c r="M7127" t="s">
        <v>458</v>
      </c>
    </row>
    <row r="7128" spans="1:13" x14ac:dyDescent="0.25">
      <c r="A7128" t="s">
        <v>717</v>
      </c>
      <c r="B7128" t="s">
        <v>477</v>
      </c>
      <c r="C7128" t="s">
        <v>243</v>
      </c>
      <c r="D7128" t="s">
        <v>581</v>
      </c>
      <c r="E7128" t="s">
        <v>270</v>
      </c>
      <c r="F7128" t="s">
        <v>103</v>
      </c>
      <c r="G7128" s="8" t="s">
        <v>374</v>
      </c>
      <c r="H7128" t="s">
        <v>104</v>
      </c>
      <c r="I7128" s="7">
        <v>0</v>
      </c>
      <c r="K7128" s="150"/>
      <c r="L7128" s="7">
        <v>89940181951</v>
      </c>
      <c r="M7128" t="s">
        <v>458</v>
      </c>
    </row>
    <row r="7129" spans="1:13" x14ac:dyDescent="0.25">
      <c r="A7129" t="s">
        <v>718</v>
      </c>
      <c r="B7129" t="s">
        <v>246</v>
      </c>
      <c r="C7129" t="s">
        <v>246</v>
      </c>
      <c r="D7129" t="s">
        <v>203</v>
      </c>
      <c r="E7129" t="s">
        <v>269</v>
      </c>
      <c r="F7129" t="s">
        <v>103</v>
      </c>
      <c r="G7129" s="8" t="s">
        <v>374</v>
      </c>
      <c r="H7129" t="s">
        <v>104</v>
      </c>
      <c r="I7129" s="7">
        <v>7958851</v>
      </c>
      <c r="K7129" s="150"/>
      <c r="L7129" s="7">
        <v>42773601120</v>
      </c>
      <c r="M7129" t="s">
        <v>458</v>
      </c>
    </row>
    <row r="7130" spans="1:13" x14ac:dyDescent="0.25">
      <c r="A7130" t="s">
        <v>719</v>
      </c>
      <c r="B7130" t="s">
        <v>478</v>
      </c>
      <c r="C7130" t="s">
        <v>244</v>
      </c>
      <c r="D7130" t="s">
        <v>245</v>
      </c>
      <c r="E7130" t="s">
        <v>269</v>
      </c>
      <c r="F7130" t="s">
        <v>103</v>
      </c>
      <c r="G7130" s="8" t="s">
        <v>374</v>
      </c>
      <c r="H7130" t="s">
        <v>104</v>
      </c>
      <c r="I7130" s="7">
        <v>52978000</v>
      </c>
      <c r="K7130" s="150"/>
      <c r="L7130" s="7">
        <v>69558139000</v>
      </c>
      <c r="M7130" t="s">
        <v>458</v>
      </c>
    </row>
    <row r="7131" spans="1:13" x14ac:dyDescent="0.25">
      <c r="A7131" t="s">
        <v>720</v>
      </c>
      <c r="B7131" t="s">
        <v>478</v>
      </c>
      <c r="C7131" t="s">
        <v>244</v>
      </c>
      <c r="D7131" t="s">
        <v>460</v>
      </c>
      <c r="E7131" t="s">
        <v>269</v>
      </c>
      <c r="F7131" t="s">
        <v>103</v>
      </c>
      <c r="G7131" s="8" t="s">
        <v>374</v>
      </c>
      <c r="H7131" t="s">
        <v>104</v>
      </c>
      <c r="I7131" s="7">
        <v>52449000</v>
      </c>
      <c r="L7131" s="7">
        <v>40918920000</v>
      </c>
      <c r="M7131" t="s">
        <v>458</v>
      </c>
    </row>
    <row r="7132" spans="1:13" x14ac:dyDescent="0.25">
      <c r="A7132" t="s">
        <v>721</v>
      </c>
      <c r="B7132" t="s">
        <v>479</v>
      </c>
      <c r="C7132" t="s">
        <v>247</v>
      </c>
      <c r="D7132" t="s">
        <v>203</v>
      </c>
      <c r="E7132" t="s">
        <v>269</v>
      </c>
      <c r="F7132" s="8" t="s">
        <v>103</v>
      </c>
      <c r="G7132" s="8" t="s">
        <v>374</v>
      </c>
      <c r="H7132" t="s">
        <v>104</v>
      </c>
      <c r="I7132" s="7">
        <v>25343000</v>
      </c>
      <c r="L7132" s="7">
        <v>20401799000</v>
      </c>
      <c r="M7132" t="s">
        <v>458</v>
      </c>
    </row>
    <row r="7133" spans="1:13" x14ac:dyDescent="0.25">
      <c r="A7133" t="s">
        <v>722</v>
      </c>
      <c r="B7133" t="s">
        <v>480</v>
      </c>
      <c r="C7133" t="s">
        <v>268</v>
      </c>
      <c r="D7133" t="s">
        <v>203</v>
      </c>
      <c r="E7133" t="s">
        <v>269</v>
      </c>
      <c r="F7133" s="8" t="s">
        <v>103</v>
      </c>
      <c r="G7133" s="8" t="s">
        <v>374</v>
      </c>
      <c r="H7133" t="s">
        <v>104</v>
      </c>
      <c r="I7133" s="7">
        <v>511897198</v>
      </c>
      <c r="K7133" s="150"/>
      <c r="L7133" s="7">
        <v>14029578005</v>
      </c>
      <c r="M7133" t="s">
        <v>458</v>
      </c>
    </row>
    <row r="7134" spans="1:13" x14ac:dyDescent="0.25">
      <c r="A7134" t="s">
        <v>723</v>
      </c>
      <c r="B7134" t="s">
        <v>481</v>
      </c>
      <c r="C7134" t="s">
        <v>248</v>
      </c>
      <c r="D7134" t="s">
        <v>203</v>
      </c>
      <c r="E7134" t="s">
        <v>269</v>
      </c>
      <c r="F7134" t="s">
        <v>103</v>
      </c>
      <c r="G7134" s="8" t="s">
        <v>374</v>
      </c>
      <c r="H7134" t="s">
        <v>104</v>
      </c>
      <c r="I7134" s="7">
        <v>0</v>
      </c>
      <c r="K7134" s="150"/>
      <c r="L7134" s="7">
        <v>24360197000</v>
      </c>
      <c r="M7134" t="s">
        <v>458</v>
      </c>
    </row>
    <row r="7135" spans="1:13" x14ac:dyDescent="0.25">
      <c r="A7135" t="s">
        <v>724</v>
      </c>
      <c r="B7135" t="s">
        <v>482</v>
      </c>
      <c r="C7135" t="s">
        <v>249</v>
      </c>
      <c r="D7135" t="s">
        <v>203</v>
      </c>
      <c r="E7135" t="s">
        <v>269</v>
      </c>
      <c r="F7135" t="s">
        <v>103</v>
      </c>
      <c r="G7135" s="8" t="s">
        <v>374</v>
      </c>
      <c r="H7135" t="s">
        <v>104</v>
      </c>
      <c r="I7135" s="7">
        <v>70539097</v>
      </c>
      <c r="K7135" s="151"/>
      <c r="L7135" s="7">
        <v>91622025169</v>
      </c>
      <c r="M7135" t="s">
        <v>458</v>
      </c>
    </row>
    <row r="7136" spans="1:13" x14ac:dyDescent="0.25">
      <c r="A7136" t="s">
        <v>725</v>
      </c>
      <c r="B7136" t="s">
        <v>330</v>
      </c>
      <c r="C7136" t="s">
        <v>250</v>
      </c>
      <c r="D7136" t="s">
        <v>252</v>
      </c>
      <c r="E7136" t="s">
        <v>270</v>
      </c>
      <c r="F7136" s="8" t="s">
        <v>103</v>
      </c>
      <c r="G7136" s="8" t="s">
        <v>374</v>
      </c>
      <c r="H7136" t="s">
        <v>104</v>
      </c>
      <c r="I7136" s="7">
        <v>0</v>
      </c>
      <c r="L7136" s="7">
        <v>10772268571</v>
      </c>
      <c r="M7136" t="s">
        <v>458</v>
      </c>
    </row>
    <row r="7137" spans="1:13" x14ac:dyDescent="0.25">
      <c r="A7137" t="s">
        <v>726</v>
      </c>
      <c r="B7137" t="s">
        <v>330</v>
      </c>
      <c r="C7137" t="s">
        <v>250</v>
      </c>
      <c r="D7137" t="s">
        <v>253</v>
      </c>
      <c r="E7137" t="s">
        <v>270</v>
      </c>
      <c r="F7137" s="8" t="s">
        <v>103</v>
      </c>
      <c r="G7137" s="8" t="s">
        <v>374</v>
      </c>
      <c r="H7137" t="s">
        <v>104</v>
      </c>
      <c r="I7137" s="7">
        <v>0</v>
      </c>
      <c r="L7137" s="7">
        <v>3480752374</v>
      </c>
      <c r="M7137" t="s">
        <v>458</v>
      </c>
    </row>
    <row r="7138" spans="1:13" x14ac:dyDescent="0.25">
      <c r="A7138" t="s">
        <v>727</v>
      </c>
      <c r="B7138" t="s">
        <v>330</v>
      </c>
      <c r="C7138" t="s">
        <v>250</v>
      </c>
      <c r="D7138" t="s">
        <v>254</v>
      </c>
      <c r="E7138" t="s">
        <v>270</v>
      </c>
      <c r="F7138" t="s">
        <v>103</v>
      </c>
      <c r="G7138" s="8" t="s">
        <v>374</v>
      </c>
      <c r="H7138" t="s">
        <v>104</v>
      </c>
      <c r="I7138" s="7">
        <v>0</v>
      </c>
      <c r="L7138" s="7">
        <v>13604302435</v>
      </c>
      <c r="M7138" t="s">
        <v>458</v>
      </c>
    </row>
    <row r="7139" spans="1:13" x14ac:dyDescent="0.25">
      <c r="A7139" t="s">
        <v>728</v>
      </c>
      <c r="B7139" t="s">
        <v>330</v>
      </c>
      <c r="C7139" t="s">
        <v>250</v>
      </c>
      <c r="D7139" t="s">
        <v>633</v>
      </c>
      <c r="E7139" t="s">
        <v>269</v>
      </c>
      <c r="F7139" t="s">
        <v>103</v>
      </c>
      <c r="G7139" s="8" t="s">
        <v>374</v>
      </c>
      <c r="H7139" t="s">
        <v>104</v>
      </c>
      <c r="I7139" s="7">
        <v>403615838</v>
      </c>
      <c r="K7139" s="150"/>
      <c r="L7139" s="7">
        <v>1140113184125</v>
      </c>
      <c r="M7139" t="s">
        <v>458</v>
      </c>
    </row>
    <row r="7140" spans="1:13" x14ac:dyDescent="0.25">
      <c r="A7140" t="s">
        <v>729</v>
      </c>
      <c r="B7140" t="s">
        <v>330</v>
      </c>
      <c r="C7140" t="s">
        <v>250</v>
      </c>
      <c r="D7140" t="s">
        <v>634</v>
      </c>
      <c r="E7140" t="s">
        <v>269</v>
      </c>
      <c r="F7140" s="8" t="s">
        <v>103</v>
      </c>
      <c r="G7140" s="8" t="s">
        <v>374</v>
      </c>
      <c r="H7140" t="s">
        <v>104</v>
      </c>
      <c r="I7140" s="7">
        <v>8323707</v>
      </c>
      <c r="L7140" s="7">
        <v>237174933919</v>
      </c>
      <c r="M7140" t="s">
        <v>458</v>
      </c>
    </row>
    <row r="7141" spans="1:13" x14ac:dyDescent="0.25">
      <c r="A7141" t="s">
        <v>730</v>
      </c>
      <c r="B7141" t="s">
        <v>330</v>
      </c>
      <c r="C7141" t="s">
        <v>250</v>
      </c>
      <c r="D7141" t="s">
        <v>599</v>
      </c>
      <c r="E7141" t="s">
        <v>270</v>
      </c>
      <c r="F7141" t="s">
        <v>103</v>
      </c>
      <c r="G7141" s="8" t="s">
        <v>374</v>
      </c>
      <c r="H7141" t="s">
        <v>104</v>
      </c>
      <c r="I7141" s="7">
        <v>0</v>
      </c>
      <c r="K7141" s="150"/>
      <c r="L7141" s="7">
        <v>49186447</v>
      </c>
      <c r="M7141" t="s">
        <v>458</v>
      </c>
    </row>
    <row r="7142" spans="1:13" x14ac:dyDescent="0.25">
      <c r="A7142" t="s">
        <v>731</v>
      </c>
      <c r="B7142" t="s">
        <v>483</v>
      </c>
      <c r="C7142" t="s">
        <v>255</v>
      </c>
      <c r="D7142" t="s">
        <v>205</v>
      </c>
      <c r="E7142" t="s">
        <v>270</v>
      </c>
      <c r="F7142" t="s">
        <v>103</v>
      </c>
      <c r="G7142" s="8" t="s">
        <v>374</v>
      </c>
      <c r="H7142" t="s">
        <v>104</v>
      </c>
      <c r="I7142" s="7">
        <v>0</v>
      </c>
      <c r="K7142" s="150"/>
      <c r="L7142" s="7">
        <v>6917962126</v>
      </c>
      <c r="M7142" t="s">
        <v>458</v>
      </c>
    </row>
    <row r="7143" spans="1:13" x14ac:dyDescent="0.25">
      <c r="A7143" t="s">
        <v>732</v>
      </c>
      <c r="B7143" t="s">
        <v>483</v>
      </c>
      <c r="C7143" t="s">
        <v>255</v>
      </c>
      <c r="D7143" t="s">
        <v>203</v>
      </c>
      <c r="E7143" t="s">
        <v>269</v>
      </c>
      <c r="F7143" s="8" t="s">
        <v>103</v>
      </c>
      <c r="G7143" s="8" t="s">
        <v>374</v>
      </c>
      <c r="H7143" t="s">
        <v>104</v>
      </c>
      <c r="I7143" s="7">
        <v>0</v>
      </c>
      <c r="K7143" s="150"/>
      <c r="L7143" s="7">
        <v>2428869723</v>
      </c>
      <c r="M7143" t="s">
        <v>458</v>
      </c>
    </row>
    <row r="7144" spans="1:13" x14ac:dyDescent="0.25">
      <c r="A7144" t="s">
        <v>733</v>
      </c>
      <c r="B7144" t="s">
        <v>636</v>
      </c>
      <c r="C7144" t="s">
        <v>635</v>
      </c>
      <c r="D7144" t="s">
        <v>304</v>
      </c>
      <c r="E7144" t="s">
        <v>270</v>
      </c>
      <c r="F7144" t="s">
        <v>103</v>
      </c>
      <c r="G7144" s="8" t="s">
        <v>374</v>
      </c>
      <c r="H7144" t="s">
        <v>104</v>
      </c>
      <c r="I7144" s="7">
        <v>156536</v>
      </c>
      <c r="K7144" s="150"/>
      <c r="L7144" s="7">
        <v>4565783313</v>
      </c>
      <c r="M7144" t="s">
        <v>458</v>
      </c>
    </row>
    <row r="7145" spans="1:13" x14ac:dyDescent="0.25">
      <c r="A7145" t="s">
        <v>734</v>
      </c>
      <c r="B7145" t="s">
        <v>636</v>
      </c>
      <c r="C7145" t="s">
        <v>635</v>
      </c>
      <c r="D7145" t="s">
        <v>303</v>
      </c>
      <c r="E7145" t="s">
        <v>270</v>
      </c>
      <c r="F7145" t="s">
        <v>103</v>
      </c>
      <c r="G7145" s="8" t="s">
        <v>374</v>
      </c>
      <c r="H7145" t="s">
        <v>104</v>
      </c>
      <c r="I7145" s="7">
        <v>102148</v>
      </c>
      <c r="L7145" s="7">
        <v>3476303006</v>
      </c>
      <c r="M7145" t="s">
        <v>458</v>
      </c>
    </row>
    <row r="7146" spans="1:13" x14ac:dyDescent="0.25">
      <c r="A7146" t="s">
        <v>735</v>
      </c>
      <c r="B7146" t="s">
        <v>636</v>
      </c>
      <c r="C7146" t="s">
        <v>635</v>
      </c>
      <c r="D7146" t="s">
        <v>302</v>
      </c>
      <c r="E7146" t="s">
        <v>270</v>
      </c>
      <c r="F7146" s="8" t="s">
        <v>103</v>
      </c>
      <c r="G7146" s="8" t="s">
        <v>374</v>
      </c>
      <c r="H7146" t="s">
        <v>104</v>
      </c>
      <c r="I7146" s="7">
        <v>48403</v>
      </c>
      <c r="K7146" s="180"/>
      <c r="L7146" s="7">
        <v>2100767205</v>
      </c>
      <c r="M7146" t="s">
        <v>458</v>
      </c>
    </row>
    <row r="7147" spans="1:13" x14ac:dyDescent="0.25">
      <c r="A7147" t="s">
        <v>736</v>
      </c>
      <c r="B7147" t="s">
        <v>636</v>
      </c>
      <c r="C7147" t="s">
        <v>635</v>
      </c>
      <c r="D7147" t="s">
        <v>205</v>
      </c>
      <c r="E7147" t="s">
        <v>270</v>
      </c>
      <c r="F7147" t="s">
        <v>103</v>
      </c>
      <c r="G7147" s="8" t="s">
        <v>374</v>
      </c>
      <c r="H7147" t="s">
        <v>104</v>
      </c>
      <c r="I7147" s="7">
        <v>7018476</v>
      </c>
      <c r="K7147" s="150"/>
      <c r="L7147" s="7">
        <v>20886055390</v>
      </c>
      <c r="M7147" t="s">
        <v>458</v>
      </c>
    </row>
    <row r="7148" spans="1:13" x14ac:dyDescent="0.25">
      <c r="A7148" t="s">
        <v>737</v>
      </c>
      <c r="B7148" t="s">
        <v>636</v>
      </c>
      <c r="C7148" t="s">
        <v>635</v>
      </c>
      <c r="D7148" t="s">
        <v>203</v>
      </c>
      <c r="E7148" t="s">
        <v>269</v>
      </c>
      <c r="F7148" t="s">
        <v>103</v>
      </c>
      <c r="G7148" s="8" t="s">
        <v>374</v>
      </c>
      <c r="H7148" t="s">
        <v>104</v>
      </c>
      <c r="I7148" s="7">
        <v>422227118</v>
      </c>
      <c r="L7148" s="7">
        <v>1256491994424</v>
      </c>
      <c r="M7148" t="s">
        <v>458</v>
      </c>
    </row>
    <row r="7149" spans="1:13" x14ac:dyDescent="0.25">
      <c r="A7149" t="s">
        <v>738</v>
      </c>
      <c r="B7149" t="s">
        <v>484</v>
      </c>
      <c r="C7149" t="s">
        <v>256</v>
      </c>
      <c r="D7149" t="s">
        <v>208</v>
      </c>
      <c r="E7149" t="s">
        <v>270</v>
      </c>
      <c r="F7149" s="8" t="s">
        <v>103</v>
      </c>
      <c r="G7149" s="8" t="s">
        <v>374</v>
      </c>
      <c r="H7149" t="s">
        <v>104</v>
      </c>
      <c r="I7149" s="7">
        <v>0</v>
      </c>
      <c r="K7149" s="150"/>
      <c r="L7149" s="7">
        <v>429346911</v>
      </c>
      <c r="M7149" t="s">
        <v>458</v>
      </c>
    </row>
    <row r="7150" spans="1:13" x14ac:dyDescent="0.25">
      <c r="A7150" t="s">
        <v>739</v>
      </c>
      <c r="B7150" t="s">
        <v>484</v>
      </c>
      <c r="C7150" t="s">
        <v>256</v>
      </c>
      <c r="D7150" t="s">
        <v>209</v>
      </c>
      <c r="E7150" t="s">
        <v>270</v>
      </c>
      <c r="F7150" t="s">
        <v>103</v>
      </c>
      <c r="G7150" s="8" t="s">
        <v>374</v>
      </c>
      <c r="H7150" t="s">
        <v>104</v>
      </c>
      <c r="I7150" s="7">
        <v>0</v>
      </c>
      <c r="K7150" s="150"/>
      <c r="L7150" s="7">
        <v>630379359</v>
      </c>
      <c r="M7150" t="s">
        <v>458</v>
      </c>
    </row>
    <row r="7151" spans="1:13" x14ac:dyDescent="0.25">
      <c r="A7151" t="s">
        <v>740</v>
      </c>
      <c r="B7151" t="s">
        <v>484</v>
      </c>
      <c r="C7151" t="s">
        <v>256</v>
      </c>
      <c r="D7151" t="s">
        <v>203</v>
      </c>
      <c r="E7151" t="s">
        <v>269</v>
      </c>
      <c r="F7151" t="s">
        <v>103</v>
      </c>
      <c r="G7151" s="8" t="s">
        <v>374</v>
      </c>
      <c r="H7151" t="s">
        <v>104</v>
      </c>
      <c r="I7151" s="7">
        <v>-9964</v>
      </c>
      <c r="L7151" s="7">
        <v>88224453830</v>
      </c>
      <c r="M7151" t="s">
        <v>458</v>
      </c>
    </row>
    <row r="7152" spans="1:13" x14ac:dyDescent="0.25">
      <c r="A7152" t="s">
        <v>741</v>
      </c>
      <c r="B7152" t="s">
        <v>485</v>
      </c>
      <c r="C7152" t="s">
        <v>257</v>
      </c>
      <c r="D7152" t="s">
        <v>258</v>
      </c>
      <c r="E7152" t="s">
        <v>270</v>
      </c>
      <c r="F7152" t="s">
        <v>103</v>
      </c>
      <c r="G7152" s="8" t="s">
        <v>374</v>
      </c>
      <c r="H7152" t="s">
        <v>104</v>
      </c>
      <c r="I7152" s="7">
        <v>38656738</v>
      </c>
      <c r="L7152" s="7">
        <v>2398957441</v>
      </c>
      <c r="M7152" t="s">
        <v>458</v>
      </c>
    </row>
    <row r="7153" spans="1:13" x14ac:dyDescent="0.25">
      <c r="A7153" t="s">
        <v>742</v>
      </c>
      <c r="B7153" t="s">
        <v>485</v>
      </c>
      <c r="C7153" t="s">
        <v>257</v>
      </c>
      <c r="D7153" t="s">
        <v>259</v>
      </c>
      <c r="E7153" t="s">
        <v>270</v>
      </c>
      <c r="F7153" t="s">
        <v>103</v>
      </c>
      <c r="G7153" s="8" t="s">
        <v>374</v>
      </c>
      <c r="H7153" t="s">
        <v>104</v>
      </c>
      <c r="I7153" s="7">
        <v>0</v>
      </c>
      <c r="L7153" s="7">
        <v>87556207</v>
      </c>
      <c r="M7153" t="s">
        <v>458</v>
      </c>
    </row>
    <row r="7154" spans="1:13" x14ac:dyDescent="0.25">
      <c r="A7154" t="s">
        <v>743</v>
      </c>
      <c r="B7154" t="s">
        <v>485</v>
      </c>
      <c r="C7154" t="s">
        <v>257</v>
      </c>
      <c r="D7154" t="s">
        <v>260</v>
      </c>
      <c r="E7154" t="s">
        <v>270</v>
      </c>
      <c r="F7154" t="s">
        <v>103</v>
      </c>
      <c r="G7154" s="8" t="s">
        <v>374</v>
      </c>
      <c r="H7154" t="s">
        <v>104</v>
      </c>
      <c r="I7154" s="7">
        <v>0</v>
      </c>
      <c r="L7154" s="7">
        <v>145097351</v>
      </c>
      <c r="M7154" t="s">
        <v>458</v>
      </c>
    </row>
    <row r="7155" spans="1:13" x14ac:dyDescent="0.25">
      <c r="A7155" t="s">
        <v>744</v>
      </c>
      <c r="B7155" t="s">
        <v>485</v>
      </c>
      <c r="C7155" t="s">
        <v>257</v>
      </c>
      <c r="D7155" t="s">
        <v>261</v>
      </c>
      <c r="E7155" t="s">
        <v>270</v>
      </c>
      <c r="F7155" s="8" t="s">
        <v>103</v>
      </c>
      <c r="G7155" s="8" t="s">
        <v>374</v>
      </c>
      <c r="H7155" t="s">
        <v>104</v>
      </c>
      <c r="I7155" s="7">
        <v>0</v>
      </c>
      <c r="L7155" s="7">
        <v>88988160</v>
      </c>
      <c r="M7155" t="s">
        <v>458</v>
      </c>
    </row>
    <row r="7156" spans="1:13" x14ac:dyDescent="0.25">
      <c r="A7156" t="s">
        <v>745</v>
      </c>
      <c r="B7156" t="s">
        <v>486</v>
      </c>
      <c r="C7156" t="s">
        <v>262</v>
      </c>
      <c r="D7156" t="s">
        <v>263</v>
      </c>
      <c r="E7156" t="s">
        <v>270</v>
      </c>
      <c r="F7156" t="s">
        <v>103</v>
      </c>
      <c r="G7156" s="8" t="s">
        <v>374</v>
      </c>
      <c r="H7156" t="s">
        <v>104</v>
      </c>
      <c r="I7156" s="7">
        <v>0</v>
      </c>
      <c r="L7156" s="7">
        <v>27282552000</v>
      </c>
      <c r="M7156" t="s">
        <v>458</v>
      </c>
    </row>
    <row r="7157" spans="1:13" x14ac:dyDescent="0.25">
      <c r="A7157" t="s">
        <v>746</v>
      </c>
      <c r="B7157" t="s">
        <v>486</v>
      </c>
      <c r="C7157" t="s">
        <v>262</v>
      </c>
      <c r="D7157" t="s">
        <v>264</v>
      </c>
      <c r="E7157" t="s">
        <v>270</v>
      </c>
      <c r="F7157" t="s">
        <v>103</v>
      </c>
      <c r="G7157" s="8" t="s">
        <v>374</v>
      </c>
      <c r="H7157" t="s">
        <v>104</v>
      </c>
      <c r="I7157" s="7">
        <v>0</v>
      </c>
      <c r="L7157" s="7">
        <v>5427913000</v>
      </c>
      <c r="M7157" t="s">
        <v>458</v>
      </c>
    </row>
    <row r="7158" spans="1:13" x14ac:dyDescent="0.25">
      <c r="A7158" t="s">
        <v>747</v>
      </c>
      <c r="B7158" t="s">
        <v>486</v>
      </c>
      <c r="C7158" t="s">
        <v>262</v>
      </c>
      <c r="D7158" t="s">
        <v>265</v>
      </c>
      <c r="E7158" t="s">
        <v>270</v>
      </c>
      <c r="F7158" t="s">
        <v>103</v>
      </c>
      <c r="G7158" s="8" t="s">
        <v>374</v>
      </c>
      <c r="H7158" t="s">
        <v>104</v>
      </c>
      <c r="I7158" s="7">
        <v>0</v>
      </c>
      <c r="L7158" s="7">
        <v>950652000</v>
      </c>
      <c r="M7158" t="s">
        <v>458</v>
      </c>
    </row>
    <row r="7159" spans="1:13" x14ac:dyDescent="0.25">
      <c r="A7159" t="s">
        <v>748</v>
      </c>
      <c r="B7159" t="s">
        <v>486</v>
      </c>
      <c r="C7159" t="s">
        <v>262</v>
      </c>
      <c r="D7159" t="s">
        <v>203</v>
      </c>
      <c r="E7159" t="s">
        <v>269</v>
      </c>
      <c r="F7159" t="s">
        <v>103</v>
      </c>
      <c r="G7159" s="8" t="s">
        <v>374</v>
      </c>
      <c r="H7159" t="s">
        <v>104</v>
      </c>
      <c r="I7159" s="7">
        <v>39613000</v>
      </c>
      <c r="L7159" s="7">
        <v>134097058000</v>
      </c>
      <c r="M7159" t="s">
        <v>458</v>
      </c>
    </row>
    <row r="7160" spans="1:13" x14ac:dyDescent="0.25">
      <c r="A7160" t="s">
        <v>749</v>
      </c>
      <c r="B7160" t="s">
        <v>332</v>
      </c>
      <c r="C7160" t="s">
        <v>266</v>
      </c>
      <c r="D7160" t="s">
        <v>267</v>
      </c>
      <c r="E7160" t="s">
        <v>270</v>
      </c>
      <c r="F7160" t="s">
        <v>103</v>
      </c>
      <c r="G7160" s="8" t="s">
        <v>374</v>
      </c>
      <c r="H7160" t="s">
        <v>104</v>
      </c>
      <c r="I7160" s="7">
        <v>181201</v>
      </c>
      <c r="L7160" s="7">
        <v>2421364394</v>
      </c>
      <c r="M7160" t="s">
        <v>458</v>
      </c>
    </row>
    <row r="7161" spans="1:13" x14ac:dyDescent="0.25">
      <c r="A7161" t="s">
        <v>750</v>
      </c>
      <c r="B7161" t="s">
        <v>332</v>
      </c>
      <c r="C7161" t="s">
        <v>266</v>
      </c>
      <c r="D7161" t="s">
        <v>590</v>
      </c>
      <c r="E7161" t="s">
        <v>270</v>
      </c>
      <c r="F7161" t="s">
        <v>103</v>
      </c>
      <c r="G7161" s="8" t="s">
        <v>374</v>
      </c>
      <c r="H7161" t="s">
        <v>104</v>
      </c>
      <c r="I7161" s="7">
        <v>4728410</v>
      </c>
      <c r="L7161" s="7">
        <v>1946905414</v>
      </c>
      <c r="M7161" t="s">
        <v>458</v>
      </c>
    </row>
    <row r="7162" spans="1:13" x14ac:dyDescent="0.25">
      <c r="A7162" t="s">
        <v>751</v>
      </c>
      <c r="B7162" t="s">
        <v>332</v>
      </c>
      <c r="C7162" t="s">
        <v>266</v>
      </c>
      <c r="D7162" t="s">
        <v>582</v>
      </c>
      <c r="E7162" t="s">
        <v>270</v>
      </c>
      <c r="F7162" t="s">
        <v>103</v>
      </c>
      <c r="G7162" s="8" t="s">
        <v>374</v>
      </c>
      <c r="H7162" t="s">
        <v>104</v>
      </c>
      <c r="I7162" s="7">
        <v>201300</v>
      </c>
      <c r="L7162" s="7">
        <v>102527329</v>
      </c>
      <c r="M7162" t="s">
        <v>458</v>
      </c>
    </row>
    <row r="7163" spans="1:13" x14ac:dyDescent="0.25">
      <c r="A7163" t="s">
        <v>752</v>
      </c>
      <c r="B7163" t="s">
        <v>332</v>
      </c>
      <c r="C7163" t="s">
        <v>266</v>
      </c>
      <c r="D7163" t="s">
        <v>203</v>
      </c>
      <c r="E7163" t="s">
        <v>269</v>
      </c>
      <c r="F7163" s="8" t="s">
        <v>103</v>
      </c>
      <c r="G7163" s="8" t="s">
        <v>374</v>
      </c>
      <c r="H7163" t="s">
        <v>104</v>
      </c>
      <c r="I7163" s="7">
        <v>89934118</v>
      </c>
      <c r="L7163" s="7">
        <v>260926476812</v>
      </c>
      <c r="M7163" t="s">
        <v>458</v>
      </c>
    </row>
    <row r="7164" spans="1:13" x14ac:dyDescent="0.25">
      <c r="A7164" t="s">
        <v>753</v>
      </c>
      <c r="B7164" t="s">
        <v>487</v>
      </c>
      <c r="C7164" t="s">
        <v>207</v>
      </c>
      <c r="D7164" t="s">
        <v>208</v>
      </c>
      <c r="E7164" t="s">
        <v>270</v>
      </c>
      <c r="F7164" t="s">
        <v>103</v>
      </c>
      <c r="G7164" s="8" t="s">
        <v>374</v>
      </c>
      <c r="H7164" t="s">
        <v>104</v>
      </c>
      <c r="I7164" s="7">
        <v>0</v>
      </c>
      <c r="L7164" s="7">
        <v>2389556713</v>
      </c>
      <c r="M7164" t="s">
        <v>458</v>
      </c>
    </row>
    <row r="7165" spans="1:13" x14ac:dyDescent="0.25">
      <c r="A7165" t="s">
        <v>754</v>
      </c>
      <c r="B7165" t="s">
        <v>487</v>
      </c>
      <c r="C7165" t="s">
        <v>207</v>
      </c>
      <c r="D7165" t="s">
        <v>209</v>
      </c>
      <c r="E7165" t="s">
        <v>270</v>
      </c>
      <c r="F7165" t="s">
        <v>103</v>
      </c>
      <c r="G7165" s="8" t="s">
        <v>374</v>
      </c>
      <c r="H7165" t="s">
        <v>104</v>
      </c>
      <c r="I7165" s="7">
        <v>0</v>
      </c>
      <c r="L7165" s="7">
        <v>5701620841</v>
      </c>
      <c r="M7165" t="s">
        <v>458</v>
      </c>
    </row>
    <row r="7166" spans="1:13" x14ac:dyDescent="0.25">
      <c r="A7166" t="s">
        <v>755</v>
      </c>
      <c r="B7166" t="s">
        <v>487</v>
      </c>
      <c r="C7166" t="s">
        <v>207</v>
      </c>
      <c r="D7166" t="s">
        <v>210</v>
      </c>
      <c r="E7166" t="s">
        <v>270</v>
      </c>
      <c r="F7166" t="s">
        <v>103</v>
      </c>
      <c r="G7166" s="8" t="s">
        <v>374</v>
      </c>
      <c r="H7166" t="s">
        <v>104</v>
      </c>
      <c r="I7166" s="7">
        <v>0</v>
      </c>
      <c r="L7166" s="7">
        <v>326696832</v>
      </c>
      <c r="M7166" t="s">
        <v>458</v>
      </c>
    </row>
    <row r="7167" spans="1:13" x14ac:dyDescent="0.25">
      <c r="A7167" t="s">
        <v>756</v>
      </c>
      <c r="B7167" t="s">
        <v>487</v>
      </c>
      <c r="C7167" t="s">
        <v>207</v>
      </c>
      <c r="D7167" t="s">
        <v>211</v>
      </c>
      <c r="E7167" t="s">
        <v>269</v>
      </c>
      <c r="F7167" s="8" t="s">
        <v>103</v>
      </c>
      <c r="G7167" s="8" t="s">
        <v>374</v>
      </c>
      <c r="H7167" t="s">
        <v>104</v>
      </c>
      <c r="I7167" s="7">
        <v>0</v>
      </c>
      <c r="L7167" s="7">
        <v>370042694916</v>
      </c>
      <c r="M7167" t="s">
        <v>458</v>
      </c>
    </row>
    <row r="7168" spans="1:13" x14ac:dyDescent="0.25">
      <c r="A7168" t="s">
        <v>757</v>
      </c>
      <c r="B7168" t="s">
        <v>487</v>
      </c>
      <c r="C7168" t="s">
        <v>207</v>
      </c>
      <c r="D7168" t="s">
        <v>385</v>
      </c>
      <c r="E7168" t="s">
        <v>270</v>
      </c>
      <c r="F7168" t="s">
        <v>103</v>
      </c>
      <c r="G7168" s="8" t="s">
        <v>374</v>
      </c>
      <c r="H7168" t="s">
        <v>104</v>
      </c>
      <c r="I7168" s="7">
        <v>0</v>
      </c>
      <c r="L7168" s="7">
        <v>777116048</v>
      </c>
      <c r="M7168" t="s">
        <v>458</v>
      </c>
    </row>
    <row r="7169" spans="1:13" x14ac:dyDescent="0.25">
      <c r="A7169" t="s">
        <v>659</v>
      </c>
      <c r="B7169" t="s">
        <v>468</v>
      </c>
      <c r="C7169" t="s">
        <v>0</v>
      </c>
      <c r="D7169" t="s">
        <v>200</v>
      </c>
      <c r="E7169" t="s">
        <v>270</v>
      </c>
      <c r="F7169" t="s">
        <v>106</v>
      </c>
      <c r="G7169" s="8" t="s">
        <v>358</v>
      </c>
      <c r="H7169" t="s">
        <v>107</v>
      </c>
      <c r="I7169" s="7">
        <v>848842650</v>
      </c>
      <c r="L7169" s="7">
        <v>50185283716</v>
      </c>
      <c r="M7169" t="s">
        <v>458</v>
      </c>
    </row>
    <row r="7170" spans="1:13" x14ac:dyDescent="0.25">
      <c r="A7170" t="s">
        <v>660</v>
      </c>
      <c r="B7170" t="s">
        <v>468</v>
      </c>
      <c r="C7170" t="s">
        <v>0</v>
      </c>
      <c r="D7170" t="s">
        <v>201</v>
      </c>
      <c r="E7170" t="s">
        <v>270</v>
      </c>
      <c r="F7170" t="s">
        <v>106</v>
      </c>
      <c r="G7170" s="8" t="s">
        <v>358</v>
      </c>
      <c r="H7170" t="s">
        <v>107</v>
      </c>
      <c r="I7170" s="7">
        <v>2465850870</v>
      </c>
      <c r="L7170" s="7">
        <v>89599596613</v>
      </c>
      <c r="M7170" t="s">
        <v>458</v>
      </c>
    </row>
    <row r="7171" spans="1:13" x14ac:dyDescent="0.25">
      <c r="A7171" t="s">
        <v>661</v>
      </c>
      <c r="B7171" t="s">
        <v>468</v>
      </c>
      <c r="C7171" t="s">
        <v>0</v>
      </c>
      <c r="D7171" t="s">
        <v>202</v>
      </c>
      <c r="E7171" t="s">
        <v>270</v>
      </c>
      <c r="F7171" t="s">
        <v>106</v>
      </c>
      <c r="G7171" s="8" t="s">
        <v>358</v>
      </c>
      <c r="H7171" t="s">
        <v>107</v>
      </c>
      <c r="I7171" s="7">
        <v>2456580149</v>
      </c>
      <c r="L7171" s="7">
        <v>44497385600</v>
      </c>
      <c r="M7171" t="s">
        <v>458</v>
      </c>
    </row>
    <row r="7172" spans="1:13" x14ac:dyDescent="0.25">
      <c r="A7172" t="s">
        <v>662</v>
      </c>
      <c r="B7172" t="s">
        <v>468</v>
      </c>
      <c r="C7172" t="s">
        <v>0</v>
      </c>
      <c r="D7172" t="s">
        <v>308</v>
      </c>
      <c r="E7172" t="s">
        <v>270</v>
      </c>
      <c r="F7172" t="s">
        <v>106</v>
      </c>
      <c r="G7172" s="8" t="s">
        <v>358</v>
      </c>
      <c r="H7172" t="s">
        <v>107</v>
      </c>
      <c r="I7172" s="7">
        <v>93191560</v>
      </c>
      <c r="L7172" s="7">
        <v>891110221</v>
      </c>
      <c r="M7172" t="s">
        <v>458</v>
      </c>
    </row>
    <row r="7173" spans="1:13" x14ac:dyDescent="0.25">
      <c r="A7173" t="s">
        <v>758</v>
      </c>
      <c r="B7173" t="s">
        <v>468</v>
      </c>
      <c r="C7173" t="s">
        <v>0</v>
      </c>
      <c r="D7173" t="s">
        <v>1</v>
      </c>
      <c r="E7173" t="s">
        <v>270</v>
      </c>
      <c r="F7173" t="s">
        <v>106</v>
      </c>
      <c r="G7173" s="8" t="s">
        <v>358</v>
      </c>
      <c r="H7173" t="s">
        <v>107</v>
      </c>
      <c r="I7173" s="7">
        <v>1149615597</v>
      </c>
      <c r="L7173" s="7">
        <v>33596222776</v>
      </c>
      <c r="M7173" t="s">
        <v>458</v>
      </c>
    </row>
    <row r="7174" spans="1:13" x14ac:dyDescent="0.25">
      <c r="A7174" t="s">
        <v>663</v>
      </c>
      <c r="B7174" t="s">
        <v>468</v>
      </c>
      <c r="C7174" t="s">
        <v>0</v>
      </c>
      <c r="D7174" t="s">
        <v>198</v>
      </c>
      <c r="E7174" t="s">
        <v>270</v>
      </c>
      <c r="F7174" t="s">
        <v>106</v>
      </c>
      <c r="G7174" s="8" t="s">
        <v>358</v>
      </c>
      <c r="H7174" t="s">
        <v>107</v>
      </c>
      <c r="I7174" s="7">
        <v>45507177</v>
      </c>
      <c r="L7174" s="7">
        <v>1360016630</v>
      </c>
      <c r="M7174" t="s">
        <v>458</v>
      </c>
    </row>
    <row r="7175" spans="1:13" x14ac:dyDescent="0.25">
      <c r="A7175" t="s">
        <v>664</v>
      </c>
      <c r="B7175" t="s">
        <v>468</v>
      </c>
      <c r="C7175" t="s">
        <v>0</v>
      </c>
      <c r="D7175" t="s">
        <v>199</v>
      </c>
      <c r="E7175" t="s">
        <v>269</v>
      </c>
      <c r="F7175" t="s">
        <v>106</v>
      </c>
      <c r="G7175" s="8" t="s">
        <v>358</v>
      </c>
      <c r="H7175" t="s">
        <v>107</v>
      </c>
      <c r="I7175" s="7">
        <v>4705853800</v>
      </c>
      <c r="L7175" s="7">
        <v>195045422077</v>
      </c>
      <c r="M7175" t="s">
        <v>458</v>
      </c>
    </row>
    <row r="7176" spans="1:13" x14ac:dyDescent="0.25">
      <c r="A7176" t="s">
        <v>665</v>
      </c>
      <c r="B7176" t="s">
        <v>469</v>
      </c>
      <c r="C7176" t="s">
        <v>212</v>
      </c>
      <c r="D7176" t="s">
        <v>213</v>
      </c>
      <c r="E7176" t="s">
        <v>270</v>
      </c>
      <c r="F7176" t="s">
        <v>106</v>
      </c>
      <c r="G7176" s="8" t="s">
        <v>358</v>
      </c>
      <c r="H7176" t="s">
        <v>107</v>
      </c>
      <c r="I7176" s="7">
        <v>27562000</v>
      </c>
      <c r="L7176" s="7">
        <v>1209774000</v>
      </c>
      <c r="M7176" t="s">
        <v>458</v>
      </c>
    </row>
    <row r="7177" spans="1:13" x14ac:dyDescent="0.25">
      <c r="A7177" t="s">
        <v>666</v>
      </c>
      <c r="B7177" t="s">
        <v>469</v>
      </c>
      <c r="C7177" t="s">
        <v>212</v>
      </c>
      <c r="D7177" t="s">
        <v>214</v>
      </c>
      <c r="E7177" t="s">
        <v>270</v>
      </c>
      <c r="F7177" t="s">
        <v>106</v>
      </c>
      <c r="G7177" s="8" t="s">
        <v>358</v>
      </c>
      <c r="H7177" t="s">
        <v>107</v>
      </c>
      <c r="I7177" s="7">
        <v>535886000</v>
      </c>
      <c r="L7177" s="7">
        <v>10185099000</v>
      </c>
      <c r="M7177" t="s">
        <v>458</v>
      </c>
    </row>
    <row r="7178" spans="1:13" x14ac:dyDescent="0.25">
      <c r="A7178" t="s">
        <v>667</v>
      </c>
      <c r="B7178" t="s">
        <v>469</v>
      </c>
      <c r="C7178" t="s">
        <v>212</v>
      </c>
      <c r="D7178" t="s">
        <v>370</v>
      </c>
      <c r="E7178" t="s">
        <v>270</v>
      </c>
      <c r="F7178" t="s">
        <v>106</v>
      </c>
      <c r="G7178" s="8" t="s">
        <v>358</v>
      </c>
      <c r="H7178" t="s">
        <v>107</v>
      </c>
      <c r="I7178" s="7">
        <v>603644000</v>
      </c>
      <c r="L7178" s="7">
        <v>7250762000</v>
      </c>
      <c r="M7178" t="s">
        <v>458</v>
      </c>
    </row>
    <row r="7179" spans="1:13" x14ac:dyDescent="0.25">
      <c r="A7179" t="s">
        <v>668</v>
      </c>
      <c r="B7179" t="s">
        <v>469</v>
      </c>
      <c r="C7179" t="s">
        <v>212</v>
      </c>
      <c r="D7179" t="s">
        <v>365</v>
      </c>
      <c r="E7179" t="s">
        <v>270</v>
      </c>
      <c r="F7179" t="s">
        <v>106</v>
      </c>
      <c r="G7179" s="8" t="s">
        <v>358</v>
      </c>
      <c r="H7179" t="s">
        <v>107</v>
      </c>
      <c r="I7179" s="7">
        <v>1066188000</v>
      </c>
      <c r="L7179" s="7">
        <v>22153880000</v>
      </c>
      <c r="M7179" t="s">
        <v>458</v>
      </c>
    </row>
    <row r="7180" spans="1:13" x14ac:dyDescent="0.25">
      <c r="A7180" t="s">
        <v>669</v>
      </c>
      <c r="B7180" t="s">
        <v>469</v>
      </c>
      <c r="C7180" t="s">
        <v>212</v>
      </c>
      <c r="D7180" t="s">
        <v>364</v>
      </c>
      <c r="E7180" t="s">
        <v>270</v>
      </c>
      <c r="F7180" t="s">
        <v>106</v>
      </c>
      <c r="G7180" s="8" t="s">
        <v>358</v>
      </c>
      <c r="H7180" t="s">
        <v>107</v>
      </c>
      <c r="I7180" s="7">
        <v>939866000</v>
      </c>
      <c r="L7180" s="7">
        <v>31842258000</v>
      </c>
      <c r="M7180" t="s">
        <v>458</v>
      </c>
    </row>
    <row r="7181" spans="1:13" x14ac:dyDescent="0.25">
      <c r="A7181" t="s">
        <v>670</v>
      </c>
      <c r="B7181" t="s">
        <v>469</v>
      </c>
      <c r="C7181" t="s">
        <v>212</v>
      </c>
      <c r="D7181" t="s">
        <v>573</v>
      </c>
      <c r="E7181" t="s">
        <v>270</v>
      </c>
      <c r="F7181" t="s">
        <v>106</v>
      </c>
      <c r="G7181" s="8" t="s">
        <v>358</v>
      </c>
      <c r="H7181" t="s">
        <v>107</v>
      </c>
      <c r="I7181" s="7">
        <v>889801000</v>
      </c>
      <c r="L7181" s="7">
        <v>16763779000</v>
      </c>
      <c r="M7181" t="s">
        <v>458</v>
      </c>
    </row>
    <row r="7182" spans="1:13" x14ac:dyDescent="0.25">
      <c r="A7182" t="s">
        <v>671</v>
      </c>
      <c r="B7182" t="s">
        <v>469</v>
      </c>
      <c r="C7182" t="s">
        <v>212</v>
      </c>
      <c r="D7182" t="s">
        <v>362</v>
      </c>
      <c r="E7182" t="s">
        <v>270</v>
      </c>
      <c r="F7182" t="s">
        <v>106</v>
      </c>
      <c r="G7182" s="8" t="s">
        <v>358</v>
      </c>
      <c r="H7182" t="s">
        <v>107</v>
      </c>
      <c r="I7182" s="7">
        <v>2823512000</v>
      </c>
      <c r="L7182" s="7">
        <v>58491556000</v>
      </c>
      <c r="M7182" t="s">
        <v>458</v>
      </c>
    </row>
    <row r="7183" spans="1:13" x14ac:dyDescent="0.25">
      <c r="A7183" t="s">
        <v>672</v>
      </c>
      <c r="B7183" t="s">
        <v>470</v>
      </c>
      <c r="C7183" t="s">
        <v>292</v>
      </c>
      <c r="D7183" t="s">
        <v>307</v>
      </c>
      <c r="E7183" t="s">
        <v>270</v>
      </c>
      <c r="F7183" t="s">
        <v>106</v>
      </c>
      <c r="G7183" s="8" t="s">
        <v>358</v>
      </c>
      <c r="H7183" t="s">
        <v>107</v>
      </c>
      <c r="I7183" s="7">
        <v>418506221</v>
      </c>
      <c r="L7183" s="7">
        <v>9764336905</v>
      </c>
      <c r="M7183" t="s">
        <v>458</v>
      </c>
    </row>
    <row r="7184" spans="1:13" x14ac:dyDescent="0.25">
      <c r="A7184" t="s">
        <v>673</v>
      </c>
      <c r="B7184" t="s">
        <v>470</v>
      </c>
      <c r="C7184" t="s">
        <v>292</v>
      </c>
      <c r="D7184" t="s">
        <v>206</v>
      </c>
      <c r="E7184" t="s">
        <v>270</v>
      </c>
      <c r="F7184" t="s">
        <v>106</v>
      </c>
      <c r="G7184" s="8" t="s">
        <v>358</v>
      </c>
      <c r="H7184" t="s">
        <v>107</v>
      </c>
      <c r="I7184" s="7">
        <v>324630192</v>
      </c>
      <c r="L7184" s="7">
        <v>5411649516</v>
      </c>
      <c r="M7184" t="s">
        <v>458</v>
      </c>
    </row>
    <row r="7185" spans="1:13" x14ac:dyDescent="0.25">
      <c r="A7185" t="s">
        <v>674</v>
      </c>
      <c r="B7185" t="s">
        <v>470</v>
      </c>
      <c r="C7185" t="s">
        <v>292</v>
      </c>
      <c r="D7185" t="s">
        <v>203</v>
      </c>
      <c r="E7185" t="s">
        <v>269</v>
      </c>
      <c r="F7185" t="s">
        <v>106</v>
      </c>
      <c r="G7185" s="8" t="s">
        <v>358</v>
      </c>
      <c r="H7185" t="s">
        <v>107</v>
      </c>
      <c r="I7185" s="7">
        <v>19386819254</v>
      </c>
      <c r="L7185" s="7">
        <v>599483569520</v>
      </c>
      <c r="M7185" t="s">
        <v>458</v>
      </c>
    </row>
    <row r="7186" spans="1:13" x14ac:dyDescent="0.25">
      <c r="A7186" t="s">
        <v>675</v>
      </c>
      <c r="B7186" t="s">
        <v>470</v>
      </c>
      <c r="C7186" t="s">
        <v>292</v>
      </c>
      <c r="D7186" t="s">
        <v>306</v>
      </c>
      <c r="E7186" t="s">
        <v>270</v>
      </c>
      <c r="F7186" t="s">
        <v>106</v>
      </c>
      <c r="G7186" s="8" t="s">
        <v>358</v>
      </c>
      <c r="H7186" t="s">
        <v>107</v>
      </c>
      <c r="I7186" s="7">
        <v>351322932</v>
      </c>
      <c r="L7186" s="7">
        <v>9122399685</v>
      </c>
      <c r="M7186" t="s">
        <v>458</v>
      </c>
    </row>
    <row r="7187" spans="1:13" x14ac:dyDescent="0.25">
      <c r="A7187" t="s">
        <v>676</v>
      </c>
      <c r="B7187" t="s">
        <v>331</v>
      </c>
      <c r="C7187" t="s">
        <v>215</v>
      </c>
      <c r="D7187" t="s">
        <v>251</v>
      </c>
      <c r="E7187" t="s">
        <v>269</v>
      </c>
      <c r="F7187" t="s">
        <v>106</v>
      </c>
      <c r="G7187" s="8" t="s">
        <v>358</v>
      </c>
      <c r="H7187" t="s">
        <v>107</v>
      </c>
      <c r="I7187" s="7">
        <v>7249267897</v>
      </c>
      <c r="L7187" s="7">
        <v>310261377494</v>
      </c>
      <c r="M7187" t="s">
        <v>458</v>
      </c>
    </row>
    <row r="7188" spans="1:13" x14ac:dyDescent="0.25">
      <c r="A7188" t="s">
        <v>677</v>
      </c>
      <c r="B7188" t="s">
        <v>331</v>
      </c>
      <c r="C7188" t="s">
        <v>215</v>
      </c>
      <c r="D7188" t="s">
        <v>216</v>
      </c>
      <c r="E7188" t="s">
        <v>269</v>
      </c>
      <c r="F7188" t="s">
        <v>106</v>
      </c>
      <c r="G7188" s="8" t="s">
        <v>358</v>
      </c>
      <c r="H7188" t="s">
        <v>107</v>
      </c>
      <c r="I7188" s="7">
        <v>4111626922</v>
      </c>
      <c r="L7188" s="7">
        <v>15226914126</v>
      </c>
      <c r="M7188" t="s">
        <v>458</v>
      </c>
    </row>
    <row r="7189" spans="1:13" x14ac:dyDescent="0.25">
      <c r="A7189" t="s">
        <v>678</v>
      </c>
      <c r="B7189" t="s">
        <v>331</v>
      </c>
      <c r="C7189" t="s">
        <v>215</v>
      </c>
      <c r="D7189" t="s">
        <v>217</v>
      </c>
      <c r="E7189" t="s">
        <v>269</v>
      </c>
      <c r="F7189" t="s">
        <v>106</v>
      </c>
      <c r="G7189" s="8" t="s">
        <v>358</v>
      </c>
      <c r="H7189" t="s">
        <v>107</v>
      </c>
      <c r="I7189" s="7">
        <v>775921832</v>
      </c>
      <c r="L7189" s="7">
        <v>67671087956</v>
      </c>
      <c r="M7189" t="s">
        <v>458</v>
      </c>
    </row>
    <row r="7190" spans="1:13" x14ac:dyDescent="0.25">
      <c r="A7190" t="s">
        <v>679</v>
      </c>
      <c r="B7190" t="s">
        <v>333</v>
      </c>
      <c r="C7190" t="s">
        <v>533</v>
      </c>
      <c r="D7190" t="s">
        <v>203</v>
      </c>
      <c r="E7190" t="s">
        <v>269</v>
      </c>
      <c r="F7190" t="s">
        <v>106</v>
      </c>
      <c r="G7190" s="8" t="s">
        <v>358</v>
      </c>
      <c r="H7190" t="s">
        <v>107</v>
      </c>
      <c r="I7190" s="7">
        <v>1775839000</v>
      </c>
      <c r="L7190" s="7">
        <v>60695593000</v>
      </c>
      <c r="M7190" t="s">
        <v>458</v>
      </c>
    </row>
    <row r="7191" spans="1:13" x14ac:dyDescent="0.25">
      <c r="A7191" t="s">
        <v>680</v>
      </c>
      <c r="B7191" t="s">
        <v>471</v>
      </c>
      <c r="C7191" t="s">
        <v>219</v>
      </c>
      <c r="D7191" t="s">
        <v>203</v>
      </c>
      <c r="E7191" t="s">
        <v>269</v>
      </c>
      <c r="F7191" t="s">
        <v>106</v>
      </c>
      <c r="G7191" s="8" t="s">
        <v>358</v>
      </c>
      <c r="H7191" t="s">
        <v>107</v>
      </c>
      <c r="I7191" s="7">
        <v>7419324695</v>
      </c>
      <c r="L7191" s="7">
        <v>278736778404</v>
      </c>
      <c r="M7191" t="s">
        <v>458</v>
      </c>
    </row>
    <row r="7192" spans="1:13" x14ac:dyDescent="0.25">
      <c r="A7192" t="s">
        <v>681</v>
      </c>
      <c r="B7192" t="s">
        <v>471</v>
      </c>
      <c r="C7192" t="s">
        <v>219</v>
      </c>
      <c r="D7192" t="s">
        <v>457</v>
      </c>
      <c r="E7192" t="s">
        <v>270</v>
      </c>
      <c r="F7192" t="s">
        <v>106</v>
      </c>
      <c r="G7192" s="8" t="s">
        <v>358</v>
      </c>
      <c r="H7192" t="s">
        <v>107</v>
      </c>
      <c r="I7192" s="7">
        <v>15480341</v>
      </c>
      <c r="L7192" s="7">
        <v>150706287</v>
      </c>
      <c r="M7192" t="s">
        <v>458</v>
      </c>
    </row>
    <row r="7193" spans="1:13" x14ac:dyDescent="0.25">
      <c r="A7193" t="s">
        <v>682</v>
      </c>
      <c r="B7193" t="s">
        <v>471</v>
      </c>
      <c r="C7193" t="s">
        <v>219</v>
      </c>
      <c r="D7193" t="s">
        <v>381</v>
      </c>
      <c r="E7193" t="s">
        <v>270</v>
      </c>
      <c r="F7193" s="8" t="s">
        <v>106</v>
      </c>
      <c r="G7193" s="8" t="s">
        <v>358</v>
      </c>
      <c r="H7193" t="s">
        <v>107</v>
      </c>
      <c r="I7193" s="7">
        <v>44326043</v>
      </c>
      <c r="L7193" s="7">
        <v>1331924172</v>
      </c>
      <c r="M7193" t="s">
        <v>458</v>
      </c>
    </row>
    <row r="7194" spans="1:13" x14ac:dyDescent="0.25">
      <c r="A7194" t="s">
        <v>683</v>
      </c>
      <c r="B7194" t="s">
        <v>472</v>
      </c>
      <c r="C7194" t="s">
        <v>220</v>
      </c>
      <c r="D7194" t="s">
        <v>221</v>
      </c>
      <c r="E7194" t="s">
        <v>270</v>
      </c>
      <c r="F7194" s="8" t="s">
        <v>106</v>
      </c>
      <c r="G7194" s="8" t="s">
        <v>358</v>
      </c>
      <c r="H7194" t="s">
        <v>107</v>
      </c>
      <c r="I7194" s="7">
        <v>4007542000</v>
      </c>
      <c r="L7194" s="7">
        <v>210379447000</v>
      </c>
      <c r="M7194" t="s">
        <v>458</v>
      </c>
    </row>
    <row r="7195" spans="1:13" x14ac:dyDescent="0.25">
      <c r="A7195" t="s">
        <v>684</v>
      </c>
      <c r="B7195" t="s">
        <v>472</v>
      </c>
      <c r="C7195" t="s">
        <v>220</v>
      </c>
      <c r="D7195" t="s">
        <v>222</v>
      </c>
      <c r="E7195" t="s">
        <v>270</v>
      </c>
      <c r="F7195" t="s">
        <v>106</v>
      </c>
      <c r="G7195" s="8" t="s">
        <v>358</v>
      </c>
      <c r="H7195" t="s">
        <v>107</v>
      </c>
      <c r="I7195" s="7">
        <v>882099000</v>
      </c>
      <c r="L7195" s="7">
        <v>35195197000</v>
      </c>
      <c r="M7195" t="s">
        <v>458</v>
      </c>
    </row>
    <row r="7196" spans="1:13" x14ac:dyDescent="0.25">
      <c r="A7196" t="s">
        <v>685</v>
      </c>
      <c r="B7196" t="s">
        <v>472</v>
      </c>
      <c r="C7196" t="s">
        <v>220</v>
      </c>
      <c r="D7196" t="s">
        <v>223</v>
      </c>
      <c r="E7196" t="s">
        <v>270</v>
      </c>
      <c r="F7196" t="s">
        <v>106</v>
      </c>
      <c r="G7196" s="8" t="s">
        <v>358</v>
      </c>
      <c r="H7196" t="s">
        <v>107</v>
      </c>
      <c r="I7196" s="7">
        <v>2786595000</v>
      </c>
      <c r="L7196" s="7">
        <v>54187851000</v>
      </c>
      <c r="M7196" t="s">
        <v>458</v>
      </c>
    </row>
    <row r="7197" spans="1:13" x14ac:dyDescent="0.25">
      <c r="A7197" t="s">
        <v>686</v>
      </c>
      <c r="B7197" t="s">
        <v>472</v>
      </c>
      <c r="C7197" t="s">
        <v>220</v>
      </c>
      <c r="D7197" t="s">
        <v>224</v>
      </c>
      <c r="E7197" t="s">
        <v>270</v>
      </c>
      <c r="F7197" t="s">
        <v>106</v>
      </c>
      <c r="G7197" s="8" t="s">
        <v>358</v>
      </c>
      <c r="H7197" t="s">
        <v>107</v>
      </c>
      <c r="I7197" s="7">
        <v>75591000</v>
      </c>
      <c r="L7197" s="7">
        <v>3835522000</v>
      </c>
      <c r="M7197" t="s">
        <v>458</v>
      </c>
    </row>
    <row r="7198" spans="1:13" x14ac:dyDescent="0.25">
      <c r="A7198" t="s">
        <v>687</v>
      </c>
      <c r="B7198" t="s">
        <v>472</v>
      </c>
      <c r="C7198" t="s">
        <v>220</v>
      </c>
      <c r="D7198" t="s">
        <v>305</v>
      </c>
      <c r="E7198" t="s">
        <v>270</v>
      </c>
      <c r="F7198" t="s">
        <v>106</v>
      </c>
      <c r="G7198" s="8" t="s">
        <v>358</v>
      </c>
      <c r="H7198" t="s">
        <v>107</v>
      </c>
      <c r="I7198" s="7">
        <v>24182000</v>
      </c>
      <c r="L7198" s="7">
        <v>0</v>
      </c>
      <c r="M7198" t="s">
        <v>458</v>
      </c>
    </row>
    <row r="7199" spans="1:13" x14ac:dyDescent="0.25">
      <c r="A7199" t="s">
        <v>688</v>
      </c>
      <c r="B7199" t="s">
        <v>472</v>
      </c>
      <c r="C7199" t="s">
        <v>220</v>
      </c>
      <c r="D7199" t="s">
        <v>203</v>
      </c>
      <c r="E7199" t="s">
        <v>269</v>
      </c>
      <c r="F7199" t="s">
        <v>106</v>
      </c>
      <c r="G7199" s="8" t="s">
        <v>358</v>
      </c>
      <c r="H7199" t="s">
        <v>107</v>
      </c>
      <c r="I7199" s="7">
        <v>2110772000</v>
      </c>
      <c r="L7199" s="7">
        <v>150910896000</v>
      </c>
      <c r="M7199" t="s">
        <v>458</v>
      </c>
    </row>
    <row r="7200" spans="1:13" x14ac:dyDescent="0.25">
      <c r="A7200" t="s">
        <v>689</v>
      </c>
      <c r="B7200" t="s">
        <v>473</v>
      </c>
      <c r="C7200" t="s">
        <v>225</v>
      </c>
      <c r="D7200" t="s">
        <v>366</v>
      </c>
      <c r="E7200" t="s">
        <v>270</v>
      </c>
      <c r="F7200" t="s">
        <v>106</v>
      </c>
      <c r="G7200" s="8" t="s">
        <v>358</v>
      </c>
      <c r="H7200" t="s">
        <v>107</v>
      </c>
      <c r="I7200" s="7">
        <v>106284514</v>
      </c>
      <c r="L7200" s="7">
        <v>3439632410</v>
      </c>
      <c r="M7200" t="s">
        <v>458</v>
      </c>
    </row>
    <row r="7201" spans="1:13" x14ac:dyDescent="0.25">
      <c r="A7201" t="s">
        <v>690</v>
      </c>
      <c r="B7201" t="s">
        <v>473</v>
      </c>
      <c r="C7201" t="s">
        <v>225</v>
      </c>
      <c r="D7201" t="s">
        <v>367</v>
      </c>
      <c r="E7201" t="s">
        <v>270</v>
      </c>
      <c r="F7201" s="8" t="s">
        <v>106</v>
      </c>
      <c r="G7201" s="8" t="s">
        <v>358</v>
      </c>
      <c r="H7201" t="s">
        <v>107</v>
      </c>
      <c r="I7201" s="7">
        <v>83637103</v>
      </c>
      <c r="L7201" s="7">
        <v>3601903742</v>
      </c>
      <c r="M7201" t="s">
        <v>458</v>
      </c>
    </row>
    <row r="7202" spans="1:13" x14ac:dyDescent="0.25">
      <c r="A7202" t="s">
        <v>691</v>
      </c>
      <c r="B7202" t="s">
        <v>473</v>
      </c>
      <c r="C7202" t="s">
        <v>225</v>
      </c>
      <c r="D7202" t="s">
        <v>373</v>
      </c>
      <c r="E7202" t="s">
        <v>270</v>
      </c>
      <c r="F7202" s="8" t="s">
        <v>106</v>
      </c>
      <c r="G7202" s="8" t="s">
        <v>358</v>
      </c>
      <c r="H7202" t="s">
        <v>107</v>
      </c>
      <c r="I7202" s="7">
        <v>82529793</v>
      </c>
      <c r="L7202" s="7">
        <v>2032897322</v>
      </c>
      <c r="M7202" t="s">
        <v>458</v>
      </c>
    </row>
    <row r="7203" spans="1:13" x14ac:dyDescent="0.25">
      <c r="A7203" t="s">
        <v>692</v>
      </c>
      <c r="B7203" t="s">
        <v>473</v>
      </c>
      <c r="C7203" t="s">
        <v>225</v>
      </c>
      <c r="D7203" t="s">
        <v>203</v>
      </c>
      <c r="E7203" t="s">
        <v>269</v>
      </c>
      <c r="F7203" t="s">
        <v>106</v>
      </c>
      <c r="G7203" s="8" t="s">
        <v>358</v>
      </c>
      <c r="H7203" t="s">
        <v>107</v>
      </c>
      <c r="I7203" s="7">
        <v>30492450483</v>
      </c>
      <c r="L7203" s="7">
        <v>983182712065</v>
      </c>
      <c r="M7203" t="s">
        <v>458</v>
      </c>
    </row>
    <row r="7204" spans="1:13" x14ac:dyDescent="0.25">
      <c r="A7204" t="s">
        <v>693</v>
      </c>
      <c r="B7204" t="s">
        <v>474</v>
      </c>
      <c r="C7204" t="s">
        <v>226</v>
      </c>
      <c r="D7204" t="s">
        <v>227</v>
      </c>
      <c r="E7204" t="s">
        <v>270</v>
      </c>
      <c r="F7204" t="s">
        <v>106</v>
      </c>
      <c r="G7204" s="8" t="s">
        <v>358</v>
      </c>
      <c r="H7204" t="s">
        <v>107</v>
      </c>
      <c r="I7204" s="7">
        <v>11418796</v>
      </c>
      <c r="L7204" s="7">
        <v>1565286544</v>
      </c>
      <c r="M7204" t="s">
        <v>458</v>
      </c>
    </row>
    <row r="7205" spans="1:13" x14ac:dyDescent="0.25">
      <c r="A7205" t="s">
        <v>694</v>
      </c>
      <c r="B7205" t="s">
        <v>474</v>
      </c>
      <c r="C7205" t="s">
        <v>226</v>
      </c>
      <c r="D7205" t="s">
        <v>301</v>
      </c>
      <c r="E7205" t="s">
        <v>270</v>
      </c>
      <c r="F7205" t="s">
        <v>106</v>
      </c>
      <c r="G7205" s="8" t="s">
        <v>358</v>
      </c>
      <c r="H7205" t="s">
        <v>107</v>
      </c>
      <c r="I7205" s="7">
        <v>15750799</v>
      </c>
      <c r="L7205" s="7">
        <v>4154359457</v>
      </c>
      <c r="M7205" t="s">
        <v>458</v>
      </c>
    </row>
    <row r="7206" spans="1:13" x14ac:dyDescent="0.25">
      <c r="A7206" t="s">
        <v>695</v>
      </c>
      <c r="B7206" t="s">
        <v>474</v>
      </c>
      <c r="C7206" t="s">
        <v>226</v>
      </c>
      <c r="D7206" t="s">
        <v>229</v>
      </c>
      <c r="E7206" t="s">
        <v>270</v>
      </c>
      <c r="F7206" t="s">
        <v>106</v>
      </c>
      <c r="G7206" s="8" t="s">
        <v>358</v>
      </c>
      <c r="H7206" t="s">
        <v>107</v>
      </c>
      <c r="I7206" s="7">
        <v>96766686</v>
      </c>
      <c r="L7206" s="7">
        <v>4178737190</v>
      </c>
      <c r="M7206" t="s">
        <v>458</v>
      </c>
    </row>
    <row r="7207" spans="1:13" x14ac:dyDescent="0.25">
      <c r="A7207" t="s">
        <v>696</v>
      </c>
      <c r="B7207" t="s">
        <v>474</v>
      </c>
      <c r="C7207" t="s">
        <v>226</v>
      </c>
      <c r="D7207" t="s">
        <v>230</v>
      </c>
      <c r="E7207" t="s">
        <v>270</v>
      </c>
      <c r="F7207" t="s">
        <v>106</v>
      </c>
      <c r="G7207" s="8" t="s">
        <v>358</v>
      </c>
      <c r="H7207" t="s">
        <v>107</v>
      </c>
      <c r="I7207" s="7">
        <v>1351248996</v>
      </c>
      <c r="L7207" s="7">
        <v>46078829939</v>
      </c>
      <c r="M7207" t="s">
        <v>458</v>
      </c>
    </row>
    <row r="7208" spans="1:13" x14ac:dyDescent="0.25">
      <c r="A7208" t="s">
        <v>697</v>
      </c>
      <c r="B7208" t="s">
        <v>474</v>
      </c>
      <c r="C7208" t="s">
        <v>226</v>
      </c>
      <c r="D7208" t="s">
        <v>231</v>
      </c>
      <c r="E7208" t="s">
        <v>270</v>
      </c>
      <c r="F7208" t="s">
        <v>106</v>
      </c>
      <c r="G7208" s="8" t="s">
        <v>358</v>
      </c>
      <c r="H7208" t="s">
        <v>107</v>
      </c>
      <c r="I7208" s="7">
        <v>20076460</v>
      </c>
      <c r="L7208" s="7">
        <v>733170416</v>
      </c>
      <c r="M7208" t="s">
        <v>458</v>
      </c>
    </row>
    <row r="7209" spans="1:13" x14ac:dyDescent="0.25">
      <c r="A7209" t="s">
        <v>698</v>
      </c>
      <c r="B7209" t="s">
        <v>474</v>
      </c>
      <c r="C7209" t="s">
        <v>226</v>
      </c>
      <c r="D7209" t="s">
        <v>232</v>
      </c>
      <c r="E7209" t="s">
        <v>270</v>
      </c>
      <c r="F7209" t="s">
        <v>106</v>
      </c>
      <c r="G7209" s="8" t="s">
        <v>358</v>
      </c>
      <c r="H7209" t="s">
        <v>107</v>
      </c>
      <c r="I7209" s="7">
        <v>230424820</v>
      </c>
      <c r="L7209" s="7">
        <v>4596812359</v>
      </c>
      <c r="M7209" t="s">
        <v>458</v>
      </c>
    </row>
    <row r="7210" spans="1:13" x14ac:dyDescent="0.25">
      <c r="A7210" t="s">
        <v>699</v>
      </c>
      <c r="B7210" t="s">
        <v>474</v>
      </c>
      <c r="C7210" t="s">
        <v>226</v>
      </c>
      <c r="D7210" t="s">
        <v>233</v>
      </c>
      <c r="E7210" t="s">
        <v>270</v>
      </c>
      <c r="F7210" t="s">
        <v>106</v>
      </c>
      <c r="G7210" s="8" t="s">
        <v>358</v>
      </c>
      <c r="H7210" t="s">
        <v>107</v>
      </c>
      <c r="I7210" s="7">
        <v>212346407</v>
      </c>
      <c r="L7210" s="7">
        <v>6739103718</v>
      </c>
      <c r="M7210" t="s">
        <v>458</v>
      </c>
    </row>
    <row r="7211" spans="1:13" x14ac:dyDescent="0.25">
      <c r="A7211" t="s">
        <v>700</v>
      </c>
      <c r="B7211" t="s">
        <v>474</v>
      </c>
      <c r="C7211" t="s">
        <v>226</v>
      </c>
      <c r="D7211" t="s">
        <v>234</v>
      </c>
      <c r="E7211" t="s">
        <v>270</v>
      </c>
      <c r="F7211" t="s">
        <v>106</v>
      </c>
      <c r="G7211" s="8" t="s">
        <v>358</v>
      </c>
      <c r="H7211" t="s">
        <v>107</v>
      </c>
      <c r="I7211" s="7">
        <v>82895327</v>
      </c>
      <c r="L7211" s="7">
        <v>8239367205</v>
      </c>
      <c r="M7211" t="s">
        <v>458</v>
      </c>
    </row>
    <row r="7212" spans="1:13" x14ac:dyDescent="0.25">
      <c r="A7212" t="s">
        <v>701</v>
      </c>
      <c r="B7212" t="s">
        <v>474</v>
      </c>
      <c r="C7212" t="s">
        <v>226</v>
      </c>
      <c r="D7212" t="s">
        <v>235</v>
      </c>
      <c r="E7212" t="s">
        <v>270</v>
      </c>
      <c r="F7212" t="s">
        <v>106</v>
      </c>
      <c r="G7212" s="8" t="s">
        <v>358</v>
      </c>
      <c r="H7212" t="s">
        <v>107</v>
      </c>
      <c r="I7212" s="7">
        <v>40238123</v>
      </c>
      <c r="L7212" s="7">
        <v>7955312120</v>
      </c>
      <c r="M7212" t="s">
        <v>458</v>
      </c>
    </row>
    <row r="7213" spans="1:13" x14ac:dyDescent="0.25">
      <c r="A7213" t="s">
        <v>702</v>
      </c>
      <c r="B7213" t="s">
        <v>474</v>
      </c>
      <c r="C7213" t="s">
        <v>226</v>
      </c>
      <c r="D7213" t="s">
        <v>570</v>
      </c>
      <c r="E7213" t="s">
        <v>270</v>
      </c>
      <c r="F7213" t="s">
        <v>106</v>
      </c>
      <c r="G7213" s="8" t="s">
        <v>358</v>
      </c>
      <c r="H7213" t="s">
        <v>107</v>
      </c>
      <c r="I7213" s="7">
        <v>23322</v>
      </c>
      <c r="L7213" s="7">
        <v>186808058</v>
      </c>
      <c r="M7213" t="s">
        <v>458</v>
      </c>
    </row>
    <row r="7214" spans="1:13" x14ac:dyDescent="0.25">
      <c r="A7214" t="s">
        <v>703</v>
      </c>
      <c r="B7214" t="s">
        <v>475</v>
      </c>
      <c r="C7214" t="s">
        <v>236</v>
      </c>
      <c r="D7214" t="s">
        <v>628</v>
      </c>
      <c r="E7214" t="s">
        <v>270</v>
      </c>
      <c r="F7214" t="s">
        <v>106</v>
      </c>
      <c r="G7214" s="8" t="s">
        <v>358</v>
      </c>
      <c r="H7214" t="s">
        <v>107</v>
      </c>
      <c r="I7214" s="7">
        <v>578666213</v>
      </c>
      <c r="L7214" s="7">
        <v>33391986272</v>
      </c>
      <c r="M7214" t="s">
        <v>458</v>
      </c>
    </row>
    <row r="7215" spans="1:13" x14ac:dyDescent="0.25">
      <c r="A7215" t="s">
        <v>704</v>
      </c>
      <c r="B7215" t="s">
        <v>475</v>
      </c>
      <c r="C7215" t="s">
        <v>236</v>
      </c>
      <c r="D7215" t="s">
        <v>629</v>
      </c>
      <c r="E7215" t="s">
        <v>270</v>
      </c>
      <c r="F7215" t="s">
        <v>106</v>
      </c>
      <c r="G7215" s="8" t="s">
        <v>358</v>
      </c>
      <c r="H7215" t="s">
        <v>107</v>
      </c>
      <c r="I7215" s="7">
        <v>908005567</v>
      </c>
      <c r="L7215" s="7">
        <v>28433897982</v>
      </c>
      <c r="M7215" t="s">
        <v>458</v>
      </c>
    </row>
    <row r="7216" spans="1:13" x14ac:dyDescent="0.25">
      <c r="A7216" t="s">
        <v>705</v>
      </c>
      <c r="B7216" t="s">
        <v>475</v>
      </c>
      <c r="C7216" t="s">
        <v>236</v>
      </c>
      <c r="D7216" t="s">
        <v>630</v>
      </c>
      <c r="E7216" t="s">
        <v>270</v>
      </c>
      <c r="F7216" t="s">
        <v>106</v>
      </c>
      <c r="G7216" s="8" t="s">
        <v>358</v>
      </c>
      <c r="H7216" t="s">
        <v>107</v>
      </c>
      <c r="I7216" s="7">
        <v>2431717280</v>
      </c>
      <c r="L7216" s="7">
        <v>41655996484</v>
      </c>
      <c r="M7216" t="s">
        <v>458</v>
      </c>
    </row>
    <row r="7217" spans="1:13" x14ac:dyDescent="0.25">
      <c r="A7217" t="s">
        <v>706</v>
      </c>
      <c r="B7217" t="s">
        <v>475</v>
      </c>
      <c r="C7217" t="s">
        <v>236</v>
      </c>
      <c r="D7217" t="s">
        <v>631</v>
      </c>
      <c r="E7217" t="s">
        <v>270</v>
      </c>
      <c r="F7217" t="s">
        <v>106</v>
      </c>
      <c r="G7217" s="8" t="s">
        <v>358</v>
      </c>
      <c r="H7217" t="s">
        <v>107</v>
      </c>
      <c r="I7217" s="7">
        <v>986229209</v>
      </c>
      <c r="L7217" s="7">
        <v>17683096128</v>
      </c>
      <c r="M7217" t="s">
        <v>458</v>
      </c>
    </row>
    <row r="7218" spans="1:13" x14ac:dyDescent="0.25">
      <c r="A7218" t="s">
        <v>707</v>
      </c>
      <c r="B7218" t="s">
        <v>475</v>
      </c>
      <c r="C7218" t="s">
        <v>236</v>
      </c>
      <c r="D7218" t="s">
        <v>632</v>
      </c>
      <c r="E7218" t="s">
        <v>269</v>
      </c>
      <c r="F7218" t="s">
        <v>106</v>
      </c>
      <c r="G7218" s="8" t="s">
        <v>358</v>
      </c>
      <c r="H7218" t="s">
        <v>107</v>
      </c>
      <c r="I7218" s="7">
        <v>325088435</v>
      </c>
      <c r="L7218" s="7">
        <v>38791266538</v>
      </c>
      <c r="M7218" t="s">
        <v>458</v>
      </c>
    </row>
    <row r="7219" spans="1:13" x14ac:dyDescent="0.25">
      <c r="A7219" t="s">
        <v>708</v>
      </c>
      <c r="B7219" t="s">
        <v>476</v>
      </c>
      <c r="C7219" t="s">
        <v>237</v>
      </c>
      <c r="D7219" t="s">
        <v>242</v>
      </c>
      <c r="E7219" t="s">
        <v>270</v>
      </c>
      <c r="F7219" t="s">
        <v>106</v>
      </c>
      <c r="G7219" s="8" t="s">
        <v>358</v>
      </c>
      <c r="H7219" t="s">
        <v>107</v>
      </c>
      <c r="I7219" s="7">
        <v>393585</v>
      </c>
      <c r="L7219" s="7">
        <v>77422761</v>
      </c>
      <c r="M7219" t="s">
        <v>458</v>
      </c>
    </row>
    <row r="7220" spans="1:13" x14ac:dyDescent="0.25">
      <c r="A7220" t="s">
        <v>709</v>
      </c>
      <c r="B7220" t="s">
        <v>476</v>
      </c>
      <c r="C7220" t="s">
        <v>237</v>
      </c>
      <c r="D7220" t="s">
        <v>228</v>
      </c>
      <c r="E7220" t="s">
        <v>270</v>
      </c>
      <c r="F7220" t="s">
        <v>106</v>
      </c>
      <c r="G7220" s="8" t="s">
        <v>358</v>
      </c>
      <c r="H7220" t="s">
        <v>107</v>
      </c>
      <c r="I7220" s="7">
        <v>30992769</v>
      </c>
      <c r="L7220" s="7">
        <v>2672173342</v>
      </c>
      <c r="M7220" t="s">
        <v>458</v>
      </c>
    </row>
    <row r="7221" spans="1:13" x14ac:dyDescent="0.25">
      <c r="A7221" t="s">
        <v>710</v>
      </c>
      <c r="B7221" t="s">
        <v>476</v>
      </c>
      <c r="C7221" t="s">
        <v>237</v>
      </c>
      <c r="D7221" t="s">
        <v>464</v>
      </c>
      <c r="E7221" t="s">
        <v>270</v>
      </c>
      <c r="F7221" t="s">
        <v>106</v>
      </c>
      <c r="G7221" s="8" t="s">
        <v>358</v>
      </c>
      <c r="H7221" t="s">
        <v>107</v>
      </c>
      <c r="I7221" s="7">
        <v>0</v>
      </c>
      <c r="L7221" s="7">
        <v>1120256617</v>
      </c>
      <c r="M7221" t="s">
        <v>458</v>
      </c>
    </row>
    <row r="7222" spans="1:13" x14ac:dyDescent="0.25">
      <c r="A7222" t="s">
        <v>711</v>
      </c>
      <c r="B7222" t="s">
        <v>476</v>
      </c>
      <c r="C7222" t="s">
        <v>237</v>
      </c>
      <c r="D7222" t="s">
        <v>238</v>
      </c>
      <c r="E7222" t="s">
        <v>270</v>
      </c>
      <c r="F7222" s="8" t="s">
        <v>106</v>
      </c>
      <c r="G7222" s="8" t="s">
        <v>358</v>
      </c>
      <c r="H7222" t="s">
        <v>107</v>
      </c>
      <c r="I7222" s="7">
        <v>26935589</v>
      </c>
      <c r="L7222" s="7">
        <v>858542993</v>
      </c>
      <c r="M7222" t="s">
        <v>458</v>
      </c>
    </row>
    <row r="7223" spans="1:13" x14ac:dyDescent="0.25">
      <c r="A7223" t="s">
        <v>712</v>
      </c>
      <c r="B7223" t="s">
        <v>476</v>
      </c>
      <c r="C7223" t="s">
        <v>237</v>
      </c>
      <c r="D7223" t="s">
        <v>239</v>
      </c>
      <c r="E7223" t="s">
        <v>270</v>
      </c>
      <c r="F7223" s="8" t="s">
        <v>106</v>
      </c>
      <c r="G7223" s="8" t="s">
        <v>358</v>
      </c>
      <c r="H7223" t="s">
        <v>107</v>
      </c>
      <c r="I7223" s="7">
        <v>11403995</v>
      </c>
      <c r="L7223" s="7">
        <v>857579764</v>
      </c>
      <c r="M7223" t="s">
        <v>458</v>
      </c>
    </row>
    <row r="7224" spans="1:13" x14ac:dyDescent="0.25">
      <c r="A7224" t="s">
        <v>713</v>
      </c>
      <c r="B7224" t="s">
        <v>476</v>
      </c>
      <c r="C7224" t="s">
        <v>237</v>
      </c>
      <c r="D7224" t="s">
        <v>240</v>
      </c>
      <c r="E7224" t="s">
        <v>270</v>
      </c>
      <c r="F7224" s="8" t="s">
        <v>106</v>
      </c>
      <c r="G7224" s="8" t="s">
        <v>358</v>
      </c>
      <c r="H7224" t="s">
        <v>107</v>
      </c>
      <c r="I7224" s="7">
        <v>6120000</v>
      </c>
      <c r="L7224" s="7">
        <v>93471759</v>
      </c>
      <c r="M7224" t="s">
        <v>458</v>
      </c>
    </row>
    <row r="7225" spans="1:13" x14ac:dyDescent="0.25">
      <c r="A7225" t="s">
        <v>714</v>
      </c>
      <c r="B7225" t="s">
        <v>476</v>
      </c>
      <c r="C7225" t="s">
        <v>237</v>
      </c>
      <c r="D7225" t="s">
        <v>241</v>
      </c>
      <c r="E7225" t="s">
        <v>270</v>
      </c>
      <c r="F7225" s="8" t="s">
        <v>106</v>
      </c>
      <c r="G7225" s="8" t="s">
        <v>358</v>
      </c>
      <c r="H7225" t="s">
        <v>107</v>
      </c>
      <c r="I7225" s="7">
        <v>0</v>
      </c>
      <c r="L7225" s="7">
        <v>53446428</v>
      </c>
      <c r="M7225" t="s">
        <v>458</v>
      </c>
    </row>
    <row r="7226" spans="1:13" x14ac:dyDescent="0.25">
      <c r="A7226" t="s">
        <v>715</v>
      </c>
      <c r="B7226" t="s">
        <v>477</v>
      </c>
      <c r="C7226" t="s">
        <v>243</v>
      </c>
      <c r="D7226" t="s">
        <v>378</v>
      </c>
      <c r="E7226" t="s">
        <v>270</v>
      </c>
      <c r="F7226" t="s">
        <v>106</v>
      </c>
      <c r="G7226" s="8" t="s">
        <v>358</v>
      </c>
      <c r="H7226" t="s">
        <v>107</v>
      </c>
      <c r="I7226" s="7">
        <v>84475116</v>
      </c>
      <c r="L7226" s="7">
        <v>3795039921</v>
      </c>
      <c r="M7226" t="s">
        <v>458</v>
      </c>
    </row>
    <row r="7227" spans="1:13" x14ac:dyDescent="0.25">
      <c r="A7227" t="s">
        <v>716</v>
      </c>
      <c r="B7227" t="s">
        <v>477</v>
      </c>
      <c r="C7227" t="s">
        <v>243</v>
      </c>
      <c r="D7227" t="s">
        <v>360</v>
      </c>
      <c r="E7227" t="s">
        <v>270</v>
      </c>
      <c r="F7227" t="s">
        <v>106</v>
      </c>
      <c r="G7227" s="8" t="s">
        <v>358</v>
      </c>
      <c r="H7227" t="s">
        <v>107</v>
      </c>
      <c r="I7227" s="7">
        <v>105190815</v>
      </c>
      <c r="L7227" s="7">
        <v>4697527012</v>
      </c>
      <c r="M7227" t="s">
        <v>458</v>
      </c>
    </row>
    <row r="7228" spans="1:13" x14ac:dyDescent="0.25">
      <c r="A7228" t="s">
        <v>717</v>
      </c>
      <c r="B7228" t="s">
        <v>477</v>
      </c>
      <c r="C7228" t="s">
        <v>243</v>
      </c>
      <c r="D7228" t="s">
        <v>581</v>
      </c>
      <c r="E7228" t="s">
        <v>270</v>
      </c>
      <c r="F7228" t="s">
        <v>106</v>
      </c>
      <c r="G7228" s="8" t="s">
        <v>358</v>
      </c>
      <c r="H7228" t="s">
        <v>107</v>
      </c>
      <c r="I7228" s="7">
        <v>2284273196</v>
      </c>
      <c r="L7228" s="7">
        <v>89940181951</v>
      </c>
      <c r="M7228" t="s">
        <v>458</v>
      </c>
    </row>
    <row r="7229" spans="1:13" x14ac:dyDescent="0.25">
      <c r="A7229" t="s">
        <v>718</v>
      </c>
      <c r="B7229" t="s">
        <v>246</v>
      </c>
      <c r="C7229" t="s">
        <v>246</v>
      </c>
      <c r="D7229" t="s">
        <v>203</v>
      </c>
      <c r="E7229" t="s">
        <v>269</v>
      </c>
      <c r="F7229" t="s">
        <v>106</v>
      </c>
      <c r="G7229" s="8" t="s">
        <v>358</v>
      </c>
      <c r="H7229" t="s">
        <v>107</v>
      </c>
      <c r="I7229" s="7">
        <v>2374162089</v>
      </c>
      <c r="L7229" s="7">
        <v>42773601120</v>
      </c>
      <c r="M7229" t="s">
        <v>458</v>
      </c>
    </row>
    <row r="7230" spans="1:13" x14ac:dyDescent="0.25">
      <c r="A7230" t="s">
        <v>719</v>
      </c>
      <c r="B7230" t="s">
        <v>478</v>
      </c>
      <c r="C7230" t="s">
        <v>244</v>
      </c>
      <c r="D7230" t="s">
        <v>245</v>
      </c>
      <c r="E7230" t="s">
        <v>269</v>
      </c>
      <c r="F7230" t="s">
        <v>106</v>
      </c>
      <c r="G7230" s="8" t="s">
        <v>358</v>
      </c>
      <c r="H7230" t="s">
        <v>107</v>
      </c>
      <c r="I7230" s="7">
        <v>1125446000</v>
      </c>
      <c r="L7230" s="7">
        <v>69558139000</v>
      </c>
      <c r="M7230" t="s">
        <v>458</v>
      </c>
    </row>
    <row r="7231" spans="1:13" x14ac:dyDescent="0.25">
      <c r="A7231" t="s">
        <v>720</v>
      </c>
      <c r="B7231" t="s">
        <v>478</v>
      </c>
      <c r="C7231" t="s">
        <v>244</v>
      </c>
      <c r="D7231" t="s">
        <v>460</v>
      </c>
      <c r="E7231" t="s">
        <v>269</v>
      </c>
      <c r="F7231" t="s">
        <v>106</v>
      </c>
      <c r="G7231" s="8" t="s">
        <v>358</v>
      </c>
      <c r="H7231" t="s">
        <v>107</v>
      </c>
      <c r="I7231" s="7">
        <v>3299289000</v>
      </c>
      <c r="L7231" s="7">
        <v>40918920000</v>
      </c>
      <c r="M7231" t="s">
        <v>458</v>
      </c>
    </row>
    <row r="7232" spans="1:13" x14ac:dyDescent="0.25">
      <c r="A7232" t="s">
        <v>721</v>
      </c>
      <c r="B7232" t="s">
        <v>479</v>
      </c>
      <c r="C7232" t="s">
        <v>247</v>
      </c>
      <c r="D7232" t="s">
        <v>203</v>
      </c>
      <c r="E7232" t="s">
        <v>269</v>
      </c>
      <c r="F7232" s="8" t="s">
        <v>106</v>
      </c>
      <c r="G7232" s="8" t="s">
        <v>358</v>
      </c>
      <c r="H7232" t="s">
        <v>107</v>
      </c>
      <c r="I7232" s="7">
        <v>479182000</v>
      </c>
      <c r="L7232" s="7">
        <v>20401799000</v>
      </c>
      <c r="M7232" t="s">
        <v>458</v>
      </c>
    </row>
    <row r="7233" spans="1:13" x14ac:dyDescent="0.25">
      <c r="A7233" t="s">
        <v>722</v>
      </c>
      <c r="B7233" t="s">
        <v>480</v>
      </c>
      <c r="C7233" t="s">
        <v>268</v>
      </c>
      <c r="D7233" t="s">
        <v>203</v>
      </c>
      <c r="E7233" t="s">
        <v>269</v>
      </c>
      <c r="F7233" t="s">
        <v>106</v>
      </c>
      <c r="G7233" s="8" t="s">
        <v>358</v>
      </c>
      <c r="H7233" t="s">
        <v>107</v>
      </c>
      <c r="I7233" s="7">
        <v>1325118592</v>
      </c>
      <c r="L7233" s="7">
        <v>14029578005</v>
      </c>
      <c r="M7233" t="s">
        <v>458</v>
      </c>
    </row>
    <row r="7234" spans="1:13" x14ac:dyDescent="0.25">
      <c r="A7234" t="s">
        <v>723</v>
      </c>
      <c r="B7234" t="s">
        <v>481</v>
      </c>
      <c r="C7234" t="s">
        <v>248</v>
      </c>
      <c r="D7234" t="s">
        <v>203</v>
      </c>
      <c r="E7234" t="s">
        <v>269</v>
      </c>
      <c r="F7234" t="s">
        <v>106</v>
      </c>
      <c r="G7234" s="8" t="s">
        <v>358</v>
      </c>
      <c r="H7234" t="s">
        <v>107</v>
      </c>
      <c r="I7234" s="7">
        <v>1819495000</v>
      </c>
      <c r="L7234" s="7">
        <v>24360197000</v>
      </c>
      <c r="M7234" t="s">
        <v>458</v>
      </c>
    </row>
    <row r="7235" spans="1:13" x14ac:dyDescent="0.25">
      <c r="A7235" t="s">
        <v>724</v>
      </c>
      <c r="B7235" t="s">
        <v>482</v>
      </c>
      <c r="C7235" t="s">
        <v>249</v>
      </c>
      <c r="D7235" t="s">
        <v>203</v>
      </c>
      <c r="E7235" t="s">
        <v>269</v>
      </c>
      <c r="F7235" t="s">
        <v>106</v>
      </c>
      <c r="G7235" s="8" t="s">
        <v>358</v>
      </c>
      <c r="H7235" t="s">
        <v>107</v>
      </c>
      <c r="I7235" s="7">
        <v>7256574594</v>
      </c>
      <c r="L7235" s="7">
        <v>91622025169</v>
      </c>
      <c r="M7235" t="s">
        <v>458</v>
      </c>
    </row>
    <row r="7236" spans="1:13" x14ac:dyDescent="0.25">
      <c r="A7236" t="s">
        <v>725</v>
      </c>
      <c r="B7236" t="s">
        <v>330</v>
      </c>
      <c r="C7236" t="s">
        <v>250</v>
      </c>
      <c r="D7236" t="s">
        <v>252</v>
      </c>
      <c r="E7236" t="s">
        <v>270</v>
      </c>
      <c r="F7236" t="s">
        <v>106</v>
      </c>
      <c r="G7236" s="8" t="s">
        <v>358</v>
      </c>
      <c r="H7236" t="s">
        <v>107</v>
      </c>
      <c r="I7236" s="7">
        <v>311477579</v>
      </c>
      <c r="L7236" s="7">
        <v>10772268571</v>
      </c>
      <c r="M7236" t="s">
        <v>458</v>
      </c>
    </row>
    <row r="7237" spans="1:13" x14ac:dyDescent="0.25">
      <c r="A7237" t="s">
        <v>726</v>
      </c>
      <c r="B7237" t="s">
        <v>330</v>
      </c>
      <c r="C7237" t="s">
        <v>250</v>
      </c>
      <c r="D7237" t="s">
        <v>253</v>
      </c>
      <c r="E7237" t="s">
        <v>270</v>
      </c>
      <c r="F7237" t="s">
        <v>106</v>
      </c>
      <c r="G7237" s="8" t="s">
        <v>358</v>
      </c>
      <c r="H7237" t="s">
        <v>107</v>
      </c>
      <c r="I7237" s="7">
        <v>58134879</v>
      </c>
      <c r="L7237" s="7">
        <v>3480752374</v>
      </c>
      <c r="M7237" t="s">
        <v>458</v>
      </c>
    </row>
    <row r="7238" spans="1:13" x14ac:dyDescent="0.25">
      <c r="A7238" t="s">
        <v>727</v>
      </c>
      <c r="B7238" t="s">
        <v>330</v>
      </c>
      <c r="C7238" t="s">
        <v>250</v>
      </c>
      <c r="D7238" t="s">
        <v>254</v>
      </c>
      <c r="E7238" t="s">
        <v>270</v>
      </c>
      <c r="F7238" t="s">
        <v>106</v>
      </c>
      <c r="G7238" s="8" t="s">
        <v>358</v>
      </c>
      <c r="H7238" t="s">
        <v>107</v>
      </c>
      <c r="I7238" s="7">
        <v>548668899</v>
      </c>
      <c r="L7238" s="7">
        <v>13604302435</v>
      </c>
      <c r="M7238" t="s">
        <v>458</v>
      </c>
    </row>
    <row r="7239" spans="1:13" x14ac:dyDescent="0.25">
      <c r="A7239" t="s">
        <v>728</v>
      </c>
      <c r="B7239" t="s">
        <v>330</v>
      </c>
      <c r="C7239" t="s">
        <v>250</v>
      </c>
      <c r="D7239" t="s">
        <v>633</v>
      </c>
      <c r="E7239" t="s">
        <v>269</v>
      </c>
      <c r="F7239" t="s">
        <v>106</v>
      </c>
      <c r="G7239" s="8" t="s">
        <v>358</v>
      </c>
      <c r="H7239" t="s">
        <v>107</v>
      </c>
      <c r="I7239" s="7">
        <v>21239357418</v>
      </c>
      <c r="L7239" s="7">
        <v>1140113184125</v>
      </c>
      <c r="M7239" t="s">
        <v>458</v>
      </c>
    </row>
    <row r="7240" spans="1:13" x14ac:dyDescent="0.25">
      <c r="A7240" t="s">
        <v>729</v>
      </c>
      <c r="B7240" t="s">
        <v>330</v>
      </c>
      <c r="C7240" t="s">
        <v>250</v>
      </c>
      <c r="D7240" t="s">
        <v>634</v>
      </c>
      <c r="E7240" t="s">
        <v>269</v>
      </c>
      <c r="F7240" t="s">
        <v>106</v>
      </c>
      <c r="G7240" s="8" t="s">
        <v>358</v>
      </c>
      <c r="H7240" t="s">
        <v>107</v>
      </c>
      <c r="I7240" s="7">
        <v>71550863584</v>
      </c>
      <c r="L7240" s="7">
        <v>237174933919</v>
      </c>
      <c r="M7240" t="s">
        <v>458</v>
      </c>
    </row>
    <row r="7241" spans="1:13" x14ac:dyDescent="0.25">
      <c r="A7241" t="s">
        <v>730</v>
      </c>
      <c r="B7241" t="s">
        <v>330</v>
      </c>
      <c r="C7241" t="s">
        <v>250</v>
      </c>
      <c r="D7241" t="s">
        <v>599</v>
      </c>
      <c r="E7241" t="s">
        <v>270</v>
      </c>
      <c r="F7241" t="s">
        <v>106</v>
      </c>
      <c r="G7241" s="8" t="s">
        <v>358</v>
      </c>
      <c r="H7241" t="s">
        <v>107</v>
      </c>
      <c r="I7241" s="7">
        <v>0</v>
      </c>
      <c r="L7241" s="7">
        <v>49186447</v>
      </c>
      <c r="M7241" t="s">
        <v>458</v>
      </c>
    </row>
    <row r="7242" spans="1:13" x14ac:dyDescent="0.25">
      <c r="A7242" t="s">
        <v>731</v>
      </c>
      <c r="B7242" t="s">
        <v>483</v>
      </c>
      <c r="C7242" t="s">
        <v>255</v>
      </c>
      <c r="D7242" t="s">
        <v>205</v>
      </c>
      <c r="E7242" t="s">
        <v>270</v>
      </c>
      <c r="F7242" t="s">
        <v>106</v>
      </c>
      <c r="G7242" s="8" t="s">
        <v>358</v>
      </c>
      <c r="H7242" t="s">
        <v>107</v>
      </c>
      <c r="I7242" s="7">
        <v>224116604</v>
      </c>
      <c r="L7242" s="7">
        <v>6917962126</v>
      </c>
      <c r="M7242" t="s">
        <v>458</v>
      </c>
    </row>
    <row r="7243" spans="1:13" x14ac:dyDescent="0.25">
      <c r="A7243" t="s">
        <v>732</v>
      </c>
      <c r="B7243" t="s">
        <v>483</v>
      </c>
      <c r="C7243" t="s">
        <v>255</v>
      </c>
      <c r="D7243" t="s">
        <v>203</v>
      </c>
      <c r="E7243" t="s">
        <v>269</v>
      </c>
      <c r="F7243" t="s">
        <v>106</v>
      </c>
      <c r="G7243" s="8" t="s">
        <v>358</v>
      </c>
      <c r="H7243" t="s">
        <v>107</v>
      </c>
      <c r="I7243" s="7">
        <v>36207120</v>
      </c>
      <c r="L7243" s="7">
        <v>2428869723</v>
      </c>
      <c r="M7243" t="s">
        <v>458</v>
      </c>
    </row>
    <row r="7244" spans="1:13" x14ac:dyDescent="0.25">
      <c r="A7244" t="s">
        <v>733</v>
      </c>
      <c r="B7244" t="s">
        <v>636</v>
      </c>
      <c r="C7244" t="s">
        <v>635</v>
      </c>
      <c r="D7244" t="s">
        <v>304</v>
      </c>
      <c r="E7244" t="s">
        <v>270</v>
      </c>
      <c r="F7244" t="s">
        <v>106</v>
      </c>
      <c r="G7244" s="8" t="s">
        <v>358</v>
      </c>
      <c r="H7244" t="s">
        <v>107</v>
      </c>
      <c r="I7244" s="7">
        <v>198012592</v>
      </c>
      <c r="L7244" s="7">
        <v>4565783313</v>
      </c>
      <c r="M7244" t="s">
        <v>458</v>
      </c>
    </row>
    <row r="7245" spans="1:13" x14ac:dyDescent="0.25">
      <c r="A7245" t="s">
        <v>734</v>
      </c>
      <c r="B7245" t="s">
        <v>636</v>
      </c>
      <c r="C7245" t="s">
        <v>635</v>
      </c>
      <c r="D7245" t="s">
        <v>303</v>
      </c>
      <c r="E7245" t="s">
        <v>270</v>
      </c>
      <c r="F7245" t="s">
        <v>106</v>
      </c>
      <c r="G7245" s="8" t="s">
        <v>358</v>
      </c>
      <c r="H7245" t="s">
        <v>107</v>
      </c>
      <c r="I7245" s="7">
        <v>156491700</v>
      </c>
      <c r="L7245" s="7">
        <v>3476303006</v>
      </c>
      <c r="M7245" t="s">
        <v>458</v>
      </c>
    </row>
    <row r="7246" spans="1:13" x14ac:dyDescent="0.25">
      <c r="A7246" t="s">
        <v>735</v>
      </c>
      <c r="B7246" t="s">
        <v>636</v>
      </c>
      <c r="C7246" t="s">
        <v>635</v>
      </c>
      <c r="D7246" t="s">
        <v>302</v>
      </c>
      <c r="E7246" t="s">
        <v>270</v>
      </c>
      <c r="F7246" t="s">
        <v>106</v>
      </c>
      <c r="G7246" s="8" t="s">
        <v>358</v>
      </c>
      <c r="H7246" t="s">
        <v>107</v>
      </c>
      <c r="I7246" s="7">
        <v>236258480</v>
      </c>
      <c r="L7246" s="7">
        <v>2100767205</v>
      </c>
      <c r="M7246" t="s">
        <v>458</v>
      </c>
    </row>
    <row r="7247" spans="1:13" x14ac:dyDescent="0.25">
      <c r="A7247" t="s">
        <v>736</v>
      </c>
      <c r="B7247" t="s">
        <v>636</v>
      </c>
      <c r="C7247" t="s">
        <v>635</v>
      </c>
      <c r="D7247" t="s">
        <v>205</v>
      </c>
      <c r="E7247" t="s">
        <v>270</v>
      </c>
      <c r="F7247" t="s">
        <v>106</v>
      </c>
      <c r="G7247" s="8" t="s">
        <v>358</v>
      </c>
      <c r="H7247" t="s">
        <v>107</v>
      </c>
      <c r="I7247" s="7">
        <v>675062912</v>
      </c>
      <c r="L7247" s="7">
        <v>20886055390</v>
      </c>
      <c r="M7247" t="s">
        <v>458</v>
      </c>
    </row>
    <row r="7248" spans="1:13" x14ac:dyDescent="0.25">
      <c r="A7248" t="s">
        <v>737</v>
      </c>
      <c r="B7248" t="s">
        <v>636</v>
      </c>
      <c r="C7248" t="s">
        <v>635</v>
      </c>
      <c r="D7248" t="s">
        <v>203</v>
      </c>
      <c r="E7248" t="s">
        <v>269</v>
      </c>
      <c r="F7248" t="s">
        <v>106</v>
      </c>
      <c r="G7248" s="8" t="s">
        <v>358</v>
      </c>
      <c r="H7248" t="s">
        <v>107</v>
      </c>
      <c r="I7248" s="7">
        <v>33504169188</v>
      </c>
      <c r="L7248" s="7">
        <v>1256491994424</v>
      </c>
      <c r="M7248" t="s">
        <v>458</v>
      </c>
    </row>
    <row r="7249" spans="1:13" x14ac:dyDescent="0.25">
      <c r="A7249" t="s">
        <v>738</v>
      </c>
      <c r="B7249" t="s">
        <v>484</v>
      </c>
      <c r="C7249" t="s">
        <v>256</v>
      </c>
      <c r="D7249" t="s">
        <v>208</v>
      </c>
      <c r="E7249" t="s">
        <v>270</v>
      </c>
      <c r="F7249" t="s">
        <v>106</v>
      </c>
      <c r="G7249" s="8" t="s">
        <v>358</v>
      </c>
      <c r="H7249" t="s">
        <v>107</v>
      </c>
      <c r="I7249" s="7">
        <v>13343093</v>
      </c>
      <c r="L7249" s="7">
        <v>429346911</v>
      </c>
      <c r="M7249" t="s">
        <v>458</v>
      </c>
    </row>
    <row r="7250" spans="1:13" x14ac:dyDescent="0.25">
      <c r="A7250" t="s">
        <v>739</v>
      </c>
      <c r="B7250" t="s">
        <v>484</v>
      </c>
      <c r="C7250" t="s">
        <v>256</v>
      </c>
      <c r="D7250" t="s">
        <v>209</v>
      </c>
      <c r="E7250" t="s">
        <v>270</v>
      </c>
      <c r="F7250" t="s">
        <v>106</v>
      </c>
      <c r="G7250" s="8" t="s">
        <v>358</v>
      </c>
      <c r="H7250" t="s">
        <v>107</v>
      </c>
      <c r="I7250" s="7">
        <v>3902522</v>
      </c>
      <c r="L7250" s="7">
        <v>630379359</v>
      </c>
      <c r="M7250" t="s">
        <v>458</v>
      </c>
    </row>
    <row r="7251" spans="1:13" x14ac:dyDescent="0.25">
      <c r="A7251" t="s">
        <v>740</v>
      </c>
      <c r="B7251" t="s">
        <v>484</v>
      </c>
      <c r="C7251" t="s">
        <v>256</v>
      </c>
      <c r="D7251" t="s">
        <v>203</v>
      </c>
      <c r="E7251" t="s">
        <v>269</v>
      </c>
      <c r="F7251" t="s">
        <v>106</v>
      </c>
      <c r="G7251" s="8" t="s">
        <v>358</v>
      </c>
      <c r="H7251" t="s">
        <v>107</v>
      </c>
      <c r="I7251" s="7">
        <v>3184748416</v>
      </c>
      <c r="L7251" s="7">
        <v>88224453830</v>
      </c>
      <c r="M7251" t="s">
        <v>458</v>
      </c>
    </row>
    <row r="7252" spans="1:13" x14ac:dyDescent="0.25">
      <c r="A7252" t="s">
        <v>741</v>
      </c>
      <c r="B7252" t="s">
        <v>485</v>
      </c>
      <c r="C7252" t="s">
        <v>257</v>
      </c>
      <c r="D7252" t="s">
        <v>258</v>
      </c>
      <c r="E7252" t="s">
        <v>270</v>
      </c>
      <c r="F7252" t="s">
        <v>106</v>
      </c>
      <c r="G7252" s="8" t="s">
        <v>358</v>
      </c>
      <c r="H7252" t="s">
        <v>107</v>
      </c>
      <c r="I7252" s="7">
        <v>63365613</v>
      </c>
      <c r="L7252" s="7">
        <v>2398957441</v>
      </c>
      <c r="M7252" t="s">
        <v>458</v>
      </c>
    </row>
    <row r="7253" spans="1:13" x14ac:dyDescent="0.25">
      <c r="A7253" t="s">
        <v>742</v>
      </c>
      <c r="B7253" t="s">
        <v>485</v>
      </c>
      <c r="C7253" t="s">
        <v>257</v>
      </c>
      <c r="D7253" t="s">
        <v>259</v>
      </c>
      <c r="E7253" t="s">
        <v>270</v>
      </c>
      <c r="F7253" s="8" t="s">
        <v>106</v>
      </c>
      <c r="G7253" s="8" t="s">
        <v>358</v>
      </c>
      <c r="H7253" t="s">
        <v>107</v>
      </c>
      <c r="I7253" s="7">
        <v>2302547</v>
      </c>
      <c r="L7253" s="7">
        <v>87556207</v>
      </c>
      <c r="M7253" t="s">
        <v>458</v>
      </c>
    </row>
    <row r="7254" spans="1:13" x14ac:dyDescent="0.25">
      <c r="A7254" t="s">
        <v>743</v>
      </c>
      <c r="B7254" t="s">
        <v>485</v>
      </c>
      <c r="C7254" t="s">
        <v>257</v>
      </c>
      <c r="D7254" t="s">
        <v>260</v>
      </c>
      <c r="E7254" t="s">
        <v>270</v>
      </c>
      <c r="F7254" s="8" t="s">
        <v>106</v>
      </c>
      <c r="G7254" s="8" t="s">
        <v>358</v>
      </c>
      <c r="H7254" t="s">
        <v>107</v>
      </c>
      <c r="I7254" s="7">
        <v>2200101</v>
      </c>
      <c r="L7254" s="7">
        <v>145097351</v>
      </c>
      <c r="M7254" t="s">
        <v>458</v>
      </c>
    </row>
    <row r="7255" spans="1:13" x14ac:dyDescent="0.25">
      <c r="A7255" t="s">
        <v>744</v>
      </c>
      <c r="B7255" t="s">
        <v>485</v>
      </c>
      <c r="C7255" t="s">
        <v>257</v>
      </c>
      <c r="D7255" t="s">
        <v>261</v>
      </c>
      <c r="E7255" t="s">
        <v>270</v>
      </c>
      <c r="F7255" t="s">
        <v>106</v>
      </c>
      <c r="G7255" s="8" t="s">
        <v>358</v>
      </c>
      <c r="H7255" t="s">
        <v>107</v>
      </c>
      <c r="I7255" s="7">
        <v>0</v>
      </c>
      <c r="L7255" s="7">
        <v>88988160</v>
      </c>
      <c r="M7255" t="s">
        <v>458</v>
      </c>
    </row>
    <row r="7256" spans="1:13" x14ac:dyDescent="0.25">
      <c r="A7256" t="s">
        <v>745</v>
      </c>
      <c r="B7256" t="s">
        <v>486</v>
      </c>
      <c r="C7256" t="s">
        <v>262</v>
      </c>
      <c r="D7256" t="s">
        <v>263</v>
      </c>
      <c r="E7256" t="s">
        <v>270</v>
      </c>
      <c r="F7256" t="s">
        <v>106</v>
      </c>
      <c r="G7256" s="8" t="s">
        <v>358</v>
      </c>
      <c r="H7256" t="s">
        <v>107</v>
      </c>
      <c r="I7256" s="7">
        <v>384398000</v>
      </c>
      <c r="L7256" s="7">
        <v>27282552000</v>
      </c>
      <c r="M7256" t="s">
        <v>458</v>
      </c>
    </row>
    <row r="7257" spans="1:13" x14ac:dyDescent="0.25">
      <c r="A7257" t="s">
        <v>746</v>
      </c>
      <c r="B7257" t="s">
        <v>486</v>
      </c>
      <c r="C7257" t="s">
        <v>262</v>
      </c>
      <c r="D7257" t="s">
        <v>264</v>
      </c>
      <c r="E7257" t="s">
        <v>270</v>
      </c>
      <c r="F7257" s="8" t="s">
        <v>106</v>
      </c>
      <c r="G7257" s="8" t="s">
        <v>358</v>
      </c>
      <c r="H7257" t="s">
        <v>107</v>
      </c>
      <c r="I7257" s="7">
        <v>161829000</v>
      </c>
      <c r="L7257" s="7">
        <v>5427913000</v>
      </c>
      <c r="M7257" t="s">
        <v>458</v>
      </c>
    </row>
    <row r="7258" spans="1:13" x14ac:dyDescent="0.25">
      <c r="A7258" t="s">
        <v>747</v>
      </c>
      <c r="B7258" t="s">
        <v>486</v>
      </c>
      <c r="C7258" t="s">
        <v>262</v>
      </c>
      <c r="D7258" t="s">
        <v>265</v>
      </c>
      <c r="E7258" t="s">
        <v>270</v>
      </c>
      <c r="F7258" s="8" t="s">
        <v>106</v>
      </c>
      <c r="G7258" s="8" t="s">
        <v>358</v>
      </c>
      <c r="H7258" t="s">
        <v>107</v>
      </c>
      <c r="I7258" s="7">
        <v>47628000</v>
      </c>
      <c r="L7258" s="7">
        <v>950652000</v>
      </c>
      <c r="M7258" t="s">
        <v>458</v>
      </c>
    </row>
    <row r="7259" spans="1:13" x14ac:dyDescent="0.25">
      <c r="A7259" t="s">
        <v>748</v>
      </c>
      <c r="B7259" t="s">
        <v>486</v>
      </c>
      <c r="C7259" t="s">
        <v>262</v>
      </c>
      <c r="D7259" t="s">
        <v>203</v>
      </c>
      <c r="E7259" t="s">
        <v>269</v>
      </c>
      <c r="F7259" t="s">
        <v>106</v>
      </c>
      <c r="G7259" s="8" t="s">
        <v>358</v>
      </c>
      <c r="H7259" t="s">
        <v>107</v>
      </c>
      <c r="I7259" s="7">
        <v>2331869000</v>
      </c>
      <c r="L7259" s="7">
        <v>134097058000</v>
      </c>
      <c r="M7259" t="s">
        <v>458</v>
      </c>
    </row>
    <row r="7260" spans="1:13" x14ac:dyDescent="0.25">
      <c r="A7260" t="s">
        <v>749</v>
      </c>
      <c r="B7260" t="s">
        <v>332</v>
      </c>
      <c r="C7260" t="s">
        <v>266</v>
      </c>
      <c r="D7260" t="s">
        <v>267</v>
      </c>
      <c r="E7260" t="s">
        <v>270</v>
      </c>
      <c r="F7260" t="s">
        <v>106</v>
      </c>
      <c r="G7260" s="8" t="s">
        <v>358</v>
      </c>
      <c r="H7260" t="s">
        <v>107</v>
      </c>
      <c r="I7260" s="7">
        <v>125545978</v>
      </c>
      <c r="L7260" s="7">
        <v>2421364394</v>
      </c>
      <c r="M7260" t="s">
        <v>458</v>
      </c>
    </row>
    <row r="7261" spans="1:13" x14ac:dyDescent="0.25">
      <c r="A7261" t="s">
        <v>750</v>
      </c>
      <c r="B7261" t="s">
        <v>332</v>
      </c>
      <c r="C7261" t="s">
        <v>266</v>
      </c>
      <c r="D7261" t="s">
        <v>590</v>
      </c>
      <c r="E7261" t="s">
        <v>270</v>
      </c>
      <c r="F7261" s="8" t="s">
        <v>106</v>
      </c>
      <c r="G7261" s="8" t="s">
        <v>358</v>
      </c>
      <c r="H7261" t="s">
        <v>107</v>
      </c>
      <c r="I7261" s="7">
        <v>47960154</v>
      </c>
      <c r="L7261" s="7">
        <v>1946905414</v>
      </c>
      <c r="M7261" t="s">
        <v>458</v>
      </c>
    </row>
    <row r="7262" spans="1:13" x14ac:dyDescent="0.25">
      <c r="A7262" t="s">
        <v>751</v>
      </c>
      <c r="B7262" t="s">
        <v>332</v>
      </c>
      <c r="C7262" t="s">
        <v>266</v>
      </c>
      <c r="D7262" t="s">
        <v>582</v>
      </c>
      <c r="E7262" t="s">
        <v>270</v>
      </c>
      <c r="F7262" t="s">
        <v>106</v>
      </c>
      <c r="G7262" s="8" t="s">
        <v>358</v>
      </c>
      <c r="H7262" t="s">
        <v>107</v>
      </c>
      <c r="I7262" s="7">
        <v>769385</v>
      </c>
      <c r="L7262" s="7">
        <v>102527329</v>
      </c>
      <c r="M7262" t="s">
        <v>458</v>
      </c>
    </row>
    <row r="7263" spans="1:13" x14ac:dyDescent="0.25">
      <c r="A7263" t="s">
        <v>752</v>
      </c>
      <c r="B7263" t="s">
        <v>332</v>
      </c>
      <c r="C7263" t="s">
        <v>266</v>
      </c>
      <c r="D7263" t="s">
        <v>203</v>
      </c>
      <c r="E7263" t="s">
        <v>269</v>
      </c>
      <c r="F7263" s="8" t="s">
        <v>106</v>
      </c>
      <c r="G7263" s="8" t="s">
        <v>358</v>
      </c>
      <c r="H7263" t="s">
        <v>107</v>
      </c>
      <c r="I7263" s="7">
        <v>8957207113</v>
      </c>
      <c r="L7263" s="7">
        <v>260926476812</v>
      </c>
      <c r="M7263" t="s">
        <v>458</v>
      </c>
    </row>
    <row r="7264" spans="1:13" x14ac:dyDescent="0.25">
      <c r="A7264" t="s">
        <v>753</v>
      </c>
      <c r="B7264" t="s">
        <v>487</v>
      </c>
      <c r="C7264" t="s">
        <v>207</v>
      </c>
      <c r="D7264" t="s">
        <v>208</v>
      </c>
      <c r="E7264" t="s">
        <v>270</v>
      </c>
      <c r="F7264" t="s">
        <v>106</v>
      </c>
      <c r="G7264" s="8" t="s">
        <v>358</v>
      </c>
      <c r="H7264" t="s">
        <v>107</v>
      </c>
      <c r="I7264" s="7">
        <v>126258333</v>
      </c>
      <c r="L7264" s="7">
        <v>2389556713</v>
      </c>
      <c r="M7264" t="s">
        <v>458</v>
      </c>
    </row>
    <row r="7265" spans="1:13" x14ac:dyDescent="0.25">
      <c r="A7265" t="s">
        <v>754</v>
      </c>
      <c r="B7265" t="s">
        <v>487</v>
      </c>
      <c r="C7265" t="s">
        <v>207</v>
      </c>
      <c r="D7265" t="s">
        <v>209</v>
      </c>
      <c r="E7265" t="s">
        <v>270</v>
      </c>
      <c r="F7265" s="8" t="s">
        <v>106</v>
      </c>
      <c r="G7265" s="8" t="s">
        <v>358</v>
      </c>
      <c r="H7265" t="s">
        <v>107</v>
      </c>
      <c r="I7265" s="7">
        <v>140768600</v>
      </c>
      <c r="L7265" s="7">
        <v>5701620841</v>
      </c>
      <c r="M7265" t="s">
        <v>458</v>
      </c>
    </row>
    <row r="7266" spans="1:13" x14ac:dyDescent="0.25">
      <c r="A7266" t="s">
        <v>755</v>
      </c>
      <c r="B7266" t="s">
        <v>487</v>
      </c>
      <c r="C7266" t="s">
        <v>207</v>
      </c>
      <c r="D7266" t="s">
        <v>210</v>
      </c>
      <c r="E7266" t="s">
        <v>270</v>
      </c>
      <c r="F7266" t="s">
        <v>106</v>
      </c>
      <c r="G7266" s="8" t="s">
        <v>358</v>
      </c>
      <c r="H7266" t="s">
        <v>107</v>
      </c>
      <c r="I7266" s="7">
        <v>9666934</v>
      </c>
      <c r="L7266" s="7">
        <v>326696832</v>
      </c>
      <c r="M7266" t="s">
        <v>458</v>
      </c>
    </row>
    <row r="7267" spans="1:13" x14ac:dyDescent="0.25">
      <c r="A7267" t="s">
        <v>756</v>
      </c>
      <c r="B7267" t="s">
        <v>487</v>
      </c>
      <c r="C7267" t="s">
        <v>207</v>
      </c>
      <c r="D7267" t="s">
        <v>211</v>
      </c>
      <c r="E7267" t="s">
        <v>269</v>
      </c>
      <c r="F7267" t="s">
        <v>106</v>
      </c>
      <c r="G7267" s="8" t="s">
        <v>358</v>
      </c>
      <c r="H7267" t="s">
        <v>107</v>
      </c>
      <c r="I7267" s="7">
        <v>10816287099</v>
      </c>
      <c r="L7267" s="7">
        <v>370042694916</v>
      </c>
      <c r="M7267" t="s">
        <v>458</v>
      </c>
    </row>
    <row r="7268" spans="1:13" x14ac:dyDescent="0.25">
      <c r="A7268" t="s">
        <v>757</v>
      </c>
      <c r="B7268" t="s">
        <v>487</v>
      </c>
      <c r="C7268" t="s">
        <v>207</v>
      </c>
      <c r="D7268" t="s">
        <v>385</v>
      </c>
      <c r="E7268" t="s">
        <v>270</v>
      </c>
      <c r="F7268" s="8" t="s">
        <v>106</v>
      </c>
      <c r="G7268" s="8" t="s">
        <v>358</v>
      </c>
      <c r="H7268" t="s">
        <v>107</v>
      </c>
      <c r="I7268" s="7">
        <v>28324578</v>
      </c>
      <c r="L7268" s="7">
        <v>777116048</v>
      </c>
      <c r="M7268" t="s">
        <v>458</v>
      </c>
    </row>
    <row r="7269" spans="1:13" x14ac:dyDescent="0.25">
      <c r="A7269" t="s">
        <v>659</v>
      </c>
      <c r="B7269" t="s">
        <v>468</v>
      </c>
      <c r="C7269" t="s">
        <v>0</v>
      </c>
      <c r="D7269" t="s">
        <v>200</v>
      </c>
      <c r="E7269" t="s">
        <v>270</v>
      </c>
      <c r="F7269" t="s">
        <v>108</v>
      </c>
      <c r="G7269" s="8" t="s">
        <v>372</v>
      </c>
      <c r="H7269" t="s">
        <v>109</v>
      </c>
      <c r="I7269" s="7">
        <v>106022666</v>
      </c>
      <c r="L7269" s="7">
        <v>50185283716</v>
      </c>
      <c r="M7269" t="s">
        <v>458</v>
      </c>
    </row>
    <row r="7270" spans="1:13" x14ac:dyDescent="0.25">
      <c r="A7270" t="s">
        <v>660</v>
      </c>
      <c r="B7270" t="s">
        <v>468</v>
      </c>
      <c r="C7270" t="s">
        <v>0</v>
      </c>
      <c r="D7270" t="s">
        <v>201</v>
      </c>
      <c r="E7270" t="s">
        <v>270</v>
      </c>
      <c r="F7270" t="s">
        <v>108</v>
      </c>
      <c r="G7270" s="8" t="s">
        <v>372</v>
      </c>
      <c r="H7270" t="s">
        <v>109</v>
      </c>
      <c r="I7270" s="7">
        <v>197727271</v>
      </c>
      <c r="L7270" s="7">
        <v>89599596613</v>
      </c>
      <c r="M7270" t="s">
        <v>458</v>
      </c>
    </row>
    <row r="7271" spans="1:13" x14ac:dyDescent="0.25">
      <c r="A7271" t="s">
        <v>661</v>
      </c>
      <c r="B7271" t="s">
        <v>468</v>
      </c>
      <c r="C7271" t="s">
        <v>0</v>
      </c>
      <c r="D7271" t="s">
        <v>202</v>
      </c>
      <c r="E7271" t="s">
        <v>270</v>
      </c>
      <c r="F7271" s="8" t="s">
        <v>108</v>
      </c>
      <c r="G7271" s="8" t="s">
        <v>372</v>
      </c>
      <c r="H7271" t="s">
        <v>109</v>
      </c>
      <c r="I7271" s="7">
        <v>94273196</v>
      </c>
      <c r="L7271" s="7">
        <v>44497385600</v>
      </c>
      <c r="M7271" t="s">
        <v>458</v>
      </c>
    </row>
    <row r="7272" spans="1:13" x14ac:dyDescent="0.25">
      <c r="A7272" t="s">
        <v>662</v>
      </c>
      <c r="B7272" t="s">
        <v>468</v>
      </c>
      <c r="C7272" t="s">
        <v>0</v>
      </c>
      <c r="D7272" t="s">
        <v>308</v>
      </c>
      <c r="E7272" t="s">
        <v>270</v>
      </c>
      <c r="F7272" t="s">
        <v>108</v>
      </c>
      <c r="G7272" s="8" t="s">
        <v>372</v>
      </c>
      <c r="H7272" t="s">
        <v>109</v>
      </c>
      <c r="I7272" s="7">
        <v>1818535</v>
      </c>
      <c r="L7272" s="7">
        <v>891110221</v>
      </c>
      <c r="M7272" t="s">
        <v>458</v>
      </c>
    </row>
    <row r="7273" spans="1:13" x14ac:dyDescent="0.25">
      <c r="A7273" t="s">
        <v>758</v>
      </c>
      <c r="B7273" t="s">
        <v>468</v>
      </c>
      <c r="C7273" t="s">
        <v>0</v>
      </c>
      <c r="D7273" t="s">
        <v>1</v>
      </c>
      <c r="E7273" t="s">
        <v>270</v>
      </c>
      <c r="F7273" t="s">
        <v>108</v>
      </c>
      <c r="G7273" s="8" t="s">
        <v>372</v>
      </c>
      <c r="H7273" t="s">
        <v>109</v>
      </c>
      <c r="I7273" s="7">
        <v>73850011</v>
      </c>
      <c r="L7273" s="7">
        <v>33596222776</v>
      </c>
      <c r="M7273" t="s">
        <v>458</v>
      </c>
    </row>
    <row r="7274" spans="1:13" x14ac:dyDescent="0.25">
      <c r="A7274" t="s">
        <v>663</v>
      </c>
      <c r="B7274" t="s">
        <v>468</v>
      </c>
      <c r="C7274" t="s">
        <v>0</v>
      </c>
      <c r="D7274" t="s">
        <v>198</v>
      </c>
      <c r="E7274" t="s">
        <v>270</v>
      </c>
      <c r="F7274" t="s">
        <v>108</v>
      </c>
      <c r="G7274" s="8" t="s">
        <v>372</v>
      </c>
      <c r="H7274" t="s">
        <v>109</v>
      </c>
      <c r="I7274" s="7">
        <v>3156919</v>
      </c>
      <c r="L7274" s="7">
        <v>1360016630</v>
      </c>
      <c r="M7274" t="s">
        <v>458</v>
      </c>
    </row>
    <row r="7275" spans="1:13" x14ac:dyDescent="0.25">
      <c r="A7275" t="s">
        <v>664</v>
      </c>
      <c r="B7275" t="s">
        <v>468</v>
      </c>
      <c r="C7275" t="s">
        <v>0</v>
      </c>
      <c r="D7275" t="s">
        <v>199</v>
      </c>
      <c r="E7275" t="s">
        <v>269</v>
      </c>
      <c r="F7275" t="s">
        <v>108</v>
      </c>
      <c r="G7275" s="8" t="s">
        <v>372</v>
      </c>
      <c r="H7275" t="s">
        <v>109</v>
      </c>
      <c r="I7275" s="7">
        <v>420466430</v>
      </c>
      <c r="L7275" s="7">
        <v>195045422077</v>
      </c>
      <c r="M7275" t="s">
        <v>458</v>
      </c>
    </row>
    <row r="7276" spans="1:13" x14ac:dyDescent="0.25">
      <c r="A7276" t="s">
        <v>665</v>
      </c>
      <c r="B7276" t="s">
        <v>469</v>
      </c>
      <c r="C7276" t="s">
        <v>212</v>
      </c>
      <c r="D7276" t="s">
        <v>213</v>
      </c>
      <c r="E7276" t="s">
        <v>270</v>
      </c>
      <c r="F7276" t="s">
        <v>108</v>
      </c>
      <c r="G7276" s="8" t="s">
        <v>372</v>
      </c>
      <c r="H7276" t="s">
        <v>109</v>
      </c>
      <c r="I7276" s="7">
        <v>3310000</v>
      </c>
      <c r="L7276" s="7">
        <v>1209774000</v>
      </c>
      <c r="M7276" t="s">
        <v>458</v>
      </c>
    </row>
    <row r="7277" spans="1:13" x14ac:dyDescent="0.25">
      <c r="A7277" t="s">
        <v>666</v>
      </c>
      <c r="B7277" t="s">
        <v>469</v>
      </c>
      <c r="C7277" t="s">
        <v>212</v>
      </c>
      <c r="D7277" t="s">
        <v>214</v>
      </c>
      <c r="E7277" t="s">
        <v>270</v>
      </c>
      <c r="F7277" s="8" t="s">
        <v>108</v>
      </c>
      <c r="G7277" s="8" t="s">
        <v>372</v>
      </c>
      <c r="H7277" t="s">
        <v>109</v>
      </c>
      <c r="I7277" s="7">
        <v>26708000</v>
      </c>
      <c r="L7277" s="7">
        <v>10185099000</v>
      </c>
      <c r="M7277" t="s">
        <v>458</v>
      </c>
    </row>
    <row r="7278" spans="1:13" x14ac:dyDescent="0.25">
      <c r="A7278" t="s">
        <v>667</v>
      </c>
      <c r="B7278" t="s">
        <v>469</v>
      </c>
      <c r="C7278" t="s">
        <v>212</v>
      </c>
      <c r="D7278" t="s">
        <v>370</v>
      </c>
      <c r="E7278" t="s">
        <v>270</v>
      </c>
      <c r="F7278" t="s">
        <v>108</v>
      </c>
      <c r="G7278" s="8" t="s">
        <v>372</v>
      </c>
      <c r="H7278" t="s">
        <v>109</v>
      </c>
      <c r="I7278" s="7">
        <v>19223000</v>
      </c>
      <c r="L7278" s="7">
        <v>7250762000</v>
      </c>
      <c r="M7278" t="s">
        <v>458</v>
      </c>
    </row>
    <row r="7279" spans="1:13" x14ac:dyDescent="0.25">
      <c r="A7279" t="s">
        <v>668</v>
      </c>
      <c r="B7279" t="s">
        <v>469</v>
      </c>
      <c r="C7279" t="s">
        <v>212</v>
      </c>
      <c r="D7279" t="s">
        <v>365</v>
      </c>
      <c r="E7279" t="s">
        <v>270</v>
      </c>
      <c r="F7279" t="s">
        <v>108</v>
      </c>
      <c r="G7279" s="8" t="s">
        <v>372</v>
      </c>
      <c r="H7279" t="s">
        <v>109</v>
      </c>
      <c r="I7279" s="7">
        <v>63366000</v>
      </c>
      <c r="L7279" s="7">
        <v>22153880000</v>
      </c>
      <c r="M7279" t="s">
        <v>458</v>
      </c>
    </row>
    <row r="7280" spans="1:13" x14ac:dyDescent="0.25">
      <c r="A7280" t="s">
        <v>669</v>
      </c>
      <c r="B7280" t="s">
        <v>469</v>
      </c>
      <c r="C7280" t="s">
        <v>212</v>
      </c>
      <c r="D7280" t="s">
        <v>364</v>
      </c>
      <c r="E7280" t="s">
        <v>270</v>
      </c>
      <c r="F7280" t="s">
        <v>108</v>
      </c>
      <c r="G7280" s="8" t="s">
        <v>372</v>
      </c>
      <c r="H7280" t="s">
        <v>109</v>
      </c>
      <c r="I7280" s="7">
        <v>91849000</v>
      </c>
      <c r="L7280" s="7">
        <v>31842258000</v>
      </c>
      <c r="M7280" t="s">
        <v>458</v>
      </c>
    </row>
    <row r="7281" spans="1:13" x14ac:dyDescent="0.25">
      <c r="A7281" t="s">
        <v>670</v>
      </c>
      <c r="B7281" t="s">
        <v>469</v>
      </c>
      <c r="C7281" t="s">
        <v>212</v>
      </c>
      <c r="D7281" t="s">
        <v>573</v>
      </c>
      <c r="E7281" t="s">
        <v>270</v>
      </c>
      <c r="F7281" t="s">
        <v>108</v>
      </c>
      <c r="G7281" s="8" t="s">
        <v>372</v>
      </c>
      <c r="H7281" t="s">
        <v>109</v>
      </c>
      <c r="I7281" s="7">
        <v>50856000</v>
      </c>
      <c r="L7281" s="7">
        <v>16763779000</v>
      </c>
      <c r="M7281" t="s">
        <v>458</v>
      </c>
    </row>
    <row r="7282" spans="1:13" x14ac:dyDescent="0.25">
      <c r="A7282" t="s">
        <v>671</v>
      </c>
      <c r="B7282" t="s">
        <v>469</v>
      </c>
      <c r="C7282" t="s">
        <v>212</v>
      </c>
      <c r="D7282" t="s">
        <v>362</v>
      </c>
      <c r="E7282" t="s">
        <v>270</v>
      </c>
      <c r="F7282" t="s">
        <v>108</v>
      </c>
      <c r="G7282" s="8" t="s">
        <v>372</v>
      </c>
      <c r="H7282" t="s">
        <v>109</v>
      </c>
      <c r="I7282" s="7">
        <v>167007000</v>
      </c>
      <c r="L7282" s="7">
        <v>58491556000</v>
      </c>
      <c r="M7282" t="s">
        <v>458</v>
      </c>
    </row>
    <row r="7283" spans="1:13" x14ac:dyDescent="0.25">
      <c r="A7283" t="s">
        <v>672</v>
      </c>
      <c r="B7283" t="s">
        <v>470</v>
      </c>
      <c r="C7283" t="s">
        <v>292</v>
      </c>
      <c r="D7283" t="s">
        <v>307</v>
      </c>
      <c r="E7283" t="s">
        <v>270</v>
      </c>
      <c r="F7283" t="s">
        <v>108</v>
      </c>
      <c r="G7283" s="8" t="s">
        <v>372</v>
      </c>
      <c r="H7283" t="s">
        <v>109</v>
      </c>
      <c r="I7283" s="7">
        <v>27335399</v>
      </c>
      <c r="L7283" s="7">
        <v>9764336905</v>
      </c>
      <c r="M7283" t="s">
        <v>458</v>
      </c>
    </row>
    <row r="7284" spans="1:13" x14ac:dyDescent="0.25">
      <c r="A7284" t="s">
        <v>673</v>
      </c>
      <c r="B7284" t="s">
        <v>470</v>
      </c>
      <c r="C7284" t="s">
        <v>292</v>
      </c>
      <c r="D7284" t="s">
        <v>206</v>
      </c>
      <c r="E7284" t="s">
        <v>270</v>
      </c>
      <c r="F7284" t="s">
        <v>108</v>
      </c>
      <c r="G7284" s="8" t="s">
        <v>372</v>
      </c>
      <c r="H7284" t="s">
        <v>109</v>
      </c>
      <c r="I7284" s="7">
        <v>15273979</v>
      </c>
      <c r="L7284" s="7">
        <v>5411649516</v>
      </c>
      <c r="M7284" t="s">
        <v>458</v>
      </c>
    </row>
    <row r="7285" spans="1:13" x14ac:dyDescent="0.25">
      <c r="A7285" t="s">
        <v>674</v>
      </c>
      <c r="B7285" t="s">
        <v>470</v>
      </c>
      <c r="C7285" t="s">
        <v>292</v>
      </c>
      <c r="D7285" t="s">
        <v>203</v>
      </c>
      <c r="E7285" t="s">
        <v>269</v>
      </c>
      <c r="F7285" s="8" t="s">
        <v>108</v>
      </c>
      <c r="G7285" s="8" t="s">
        <v>372</v>
      </c>
      <c r="H7285" t="s">
        <v>109</v>
      </c>
      <c r="I7285" s="7">
        <v>813340120</v>
      </c>
      <c r="L7285" s="7">
        <v>599483569520</v>
      </c>
      <c r="M7285" t="s">
        <v>458</v>
      </c>
    </row>
    <row r="7286" spans="1:13" x14ac:dyDescent="0.25">
      <c r="A7286" t="s">
        <v>675</v>
      </c>
      <c r="B7286" t="s">
        <v>470</v>
      </c>
      <c r="C7286" t="s">
        <v>292</v>
      </c>
      <c r="D7286" t="s">
        <v>306</v>
      </c>
      <c r="E7286" t="s">
        <v>270</v>
      </c>
      <c r="F7286" t="s">
        <v>108</v>
      </c>
      <c r="G7286" s="8" t="s">
        <v>372</v>
      </c>
      <c r="H7286" t="s">
        <v>109</v>
      </c>
      <c r="I7286" s="7">
        <v>26438386</v>
      </c>
      <c r="L7286" s="7">
        <v>9122399685</v>
      </c>
      <c r="M7286" t="s">
        <v>458</v>
      </c>
    </row>
    <row r="7287" spans="1:13" x14ac:dyDescent="0.25">
      <c r="A7287" t="s">
        <v>676</v>
      </c>
      <c r="B7287" t="s">
        <v>331</v>
      </c>
      <c r="C7287" t="s">
        <v>215</v>
      </c>
      <c r="D7287" t="s">
        <v>251</v>
      </c>
      <c r="E7287" t="s">
        <v>269</v>
      </c>
      <c r="F7287" t="s">
        <v>108</v>
      </c>
      <c r="G7287" s="8" t="s">
        <v>372</v>
      </c>
      <c r="H7287" t="s">
        <v>109</v>
      </c>
      <c r="I7287" s="7">
        <v>498224878</v>
      </c>
      <c r="L7287" s="7">
        <v>310261377494</v>
      </c>
      <c r="M7287" t="s">
        <v>458</v>
      </c>
    </row>
    <row r="7288" spans="1:13" x14ac:dyDescent="0.25">
      <c r="A7288" t="s">
        <v>677</v>
      </c>
      <c r="B7288" t="s">
        <v>331</v>
      </c>
      <c r="C7288" t="s">
        <v>215</v>
      </c>
      <c r="D7288" t="s">
        <v>216</v>
      </c>
      <c r="E7288" t="s">
        <v>269</v>
      </c>
      <c r="F7288" t="s">
        <v>108</v>
      </c>
      <c r="G7288" s="8" t="s">
        <v>372</v>
      </c>
      <c r="H7288" t="s">
        <v>109</v>
      </c>
      <c r="I7288" s="7">
        <v>113955376</v>
      </c>
      <c r="L7288" s="7">
        <v>15226914126</v>
      </c>
      <c r="M7288" t="s">
        <v>458</v>
      </c>
    </row>
    <row r="7289" spans="1:13" x14ac:dyDescent="0.25">
      <c r="A7289" t="s">
        <v>678</v>
      </c>
      <c r="B7289" t="s">
        <v>331</v>
      </c>
      <c r="C7289" t="s">
        <v>215</v>
      </c>
      <c r="D7289" t="s">
        <v>217</v>
      </c>
      <c r="E7289" t="s">
        <v>269</v>
      </c>
      <c r="F7289" s="8" t="s">
        <v>108</v>
      </c>
      <c r="G7289" s="8" t="s">
        <v>372</v>
      </c>
      <c r="H7289" t="s">
        <v>109</v>
      </c>
      <c r="I7289" s="7">
        <v>103869622</v>
      </c>
      <c r="L7289" s="7">
        <v>67671087956</v>
      </c>
      <c r="M7289" t="s">
        <v>458</v>
      </c>
    </row>
    <row r="7290" spans="1:13" x14ac:dyDescent="0.25">
      <c r="A7290" t="s">
        <v>679</v>
      </c>
      <c r="B7290" t="s">
        <v>333</v>
      </c>
      <c r="C7290" t="s">
        <v>533</v>
      </c>
      <c r="D7290" t="s">
        <v>203</v>
      </c>
      <c r="E7290" t="s">
        <v>269</v>
      </c>
      <c r="F7290" t="s">
        <v>108</v>
      </c>
      <c r="G7290" s="8" t="s">
        <v>372</v>
      </c>
      <c r="H7290" t="s">
        <v>109</v>
      </c>
      <c r="I7290" s="7">
        <v>163885000</v>
      </c>
      <c r="L7290" s="7">
        <v>60695593000</v>
      </c>
      <c r="M7290" t="s">
        <v>458</v>
      </c>
    </row>
    <row r="7291" spans="1:13" x14ac:dyDescent="0.25">
      <c r="A7291" t="s">
        <v>680</v>
      </c>
      <c r="B7291" t="s">
        <v>471</v>
      </c>
      <c r="C7291" t="s">
        <v>219</v>
      </c>
      <c r="D7291" t="s">
        <v>203</v>
      </c>
      <c r="E7291" t="s">
        <v>269</v>
      </c>
      <c r="F7291" t="s">
        <v>108</v>
      </c>
      <c r="G7291" s="8" t="s">
        <v>372</v>
      </c>
      <c r="H7291" t="s">
        <v>109</v>
      </c>
      <c r="I7291" s="7">
        <v>428369518</v>
      </c>
      <c r="L7291" s="7">
        <v>278736778404</v>
      </c>
      <c r="M7291" t="s">
        <v>458</v>
      </c>
    </row>
    <row r="7292" spans="1:13" x14ac:dyDescent="0.25">
      <c r="A7292" t="s">
        <v>681</v>
      </c>
      <c r="B7292" t="s">
        <v>471</v>
      </c>
      <c r="C7292" t="s">
        <v>219</v>
      </c>
      <c r="D7292" t="s">
        <v>457</v>
      </c>
      <c r="E7292" t="s">
        <v>270</v>
      </c>
      <c r="F7292" t="s">
        <v>108</v>
      </c>
      <c r="G7292" s="8" t="s">
        <v>372</v>
      </c>
      <c r="H7292" t="s">
        <v>109</v>
      </c>
      <c r="I7292" s="7">
        <v>93108</v>
      </c>
      <c r="L7292" s="7">
        <v>150706287</v>
      </c>
      <c r="M7292" t="s">
        <v>458</v>
      </c>
    </row>
    <row r="7293" spans="1:13" x14ac:dyDescent="0.25">
      <c r="A7293" t="s">
        <v>682</v>
      </c>
      <c r="B7293" t="s">
        <v>471</v>
      </c>
      <c r="C7293" t="s">
        <v>219</v>
      </c>
      <c r="D7293" t="s">
        <v>381</v>
      </c>
      <c r="E7293" t="s">
        <v>270</v>
      </c>
      <c r="F7293" t="s">
        <v>108</v>
      </c>
      <c r="G7293" s="8" t="s">
        <v>372</v>
      </c>
      <c r="H7293" t="s">
        <v>109</v>
      </c>
      <c r="I7293" s="7">
        <v>995436</v>
      </c>
      <c r="L7293" s="7">
        <v>1331924172</v>
      </c>
      <c r="M7293" t="s">
        <v>458</v>
      </c>
    </row>
    <row r="7294" spans="1:13" x14ac:dyDescent="0.25">
      <c r="A7294" t="s">
        <v>683</v>
      </c>
      <c r="B7294" t="s">
        <v>472</v>
      </c>
      <c r="C7294" t="s">
        <v>220</v>
      </c>
      <c r="D7294" t="s">
        <v>221</v>
      </c>
      <c r="E7294" t="s">
        <v>270</v>
      </c>
      <c r="F7294" t="s">
        <v>108</v>
      </c>
      <c r="G7294" s="8" t="s">
        <v>372</v>
      </c>
      <c r="H7294" t="s">
        <v>109</v>
      </c>
      <c r="I7294" s="7">
        <v>295319000</v>
      </c>
      <c r="L7294" s="7">
        <v>210379447000</v>
      </c>
      <c r="M7294" t="s">
        <v>458</v>
      </c>
    </row>
    <row r="7295" spans="1:13" x14ac:dyDescent="0.25">
      <c r="A7295" t="s">
        <v>684</v>
      </c>
      <c r="B7295" t="s">
        <v>472</v>
      </c>
      <c r="C7295" t="s">
        <v>220</v>
      </c>
      <c r="D7295" t="s">
        <v>222</v>
      </c>
      <c r="E7295" t="s">
        <v>270</v>
      </c>
      <c r="F7295" t="s">
        <v>108</v>
      </c>
      <c r="G7295" s="8" t="s">
        <v>372</v>
      </c>
      <c r="H7295" t="s">
        <v>109</v>
      </c>
      <c r="I7295" s="7">
        <v>46309000</v>
      </c>
      <c r="L7295" s="7">
        <v>35195197000</v>
      </c>
      <c r="M7295" t="s">
        <v>458</v>
      </c>
    </row>
    <row r="7296" spans="1:13" x14ac:dyDescent="0.25">
      <c r="A7296" t="s">
        <v>685</v>
      </c>
      <c r="B7296" t="s">
        <v>472</v>
      </c>
      <c r="C7296" t="s">
        <v>220</v>
      </c>
      <c r="D7296" t="s">
        <v>223</v>
      </c>
      <c r="E7296" t="s">
        <v>270</v>
      </c>
      <c r="F7296" t="s">
        <v>108</v>
      </c>
      <c r="G7296" s="8" t="s">
        <v>372</v>
      </c>
      <c r="H7296" t="s">
        <v>109</v>
      </c>
      <c r="I7296" s="7">
        <v>76898000</v>
      </c>
      <c r="L7296" s="7">
        <v>54187851000</v>
      </c>
      <c r="M7296" t="s">
        <v>458</v>
      </c>
    </row>
    <row r="7297" spans="1:13" x14ac:dyDescent="0.25">
      <c r="A7297" t="s">
        <v>686</v>
      </c>
      <c r="B7297" t="s">
        <v>472</v>
      </c>
      <c r="C7297" t="s">
        <v>220</v>
      </c>
      <c r="D7297" t="s">
        <v>224</v>
      </c>
      <c r="E7297" t="s">
        <v>270</v>
      </c>
      <c r="F7297" t="s">
        <v>108</v>
      </c>
      <c r="G7297" s="8" t="s">
        <v>372</v>
      </c>
      <c r="H7297" t="s">
        <v>109</v>
      </c>
      <c r="I7297" s="7">
        <v>4577000</v>
      </c>
      <c r="L7297" s="7">
        <v>3835522000</v>
      </c>
      <c r="M7297" t="s">
        <v>458</v>
      </c>
    </row>
    <row r="7298" spans="1:13" x14ac:dyDescent="0.25">
      <c r="A7298" t="s">
        <v>687</v>
      </c>
      <c r="B7298" t="s">
        <v>472</v>
      </c>
      <c r="C7298" t="s">
        <v>220</v>
      </c>
      <c r="D7298" t="s">
        <v>305</v>
      </c>
      <c r="E7298" t="s">
        <v>270</v>
      </c>
      <c r="F7298" t="s">
        <v>108</v>
      </c>
      <c r="G7298" s="8" t="s">
        <v>372</v>
      </c>
      <c r="H7298" t="s">
        <v>109</v>
      </c>
      <c r="I7298" s="7">
        <v>411000</v>
      </c>
      <c r="L7298" s="7">
        <v>0</v>
      </c>
      <c r="M7298" t="s">
        <v>458</v>
      </c>
    </row>
    <row r="7299" spans="1:13" x14ac:dyDescent="0.25">
      <c r="A7299" t="s">
        <v>688</v>
      </c>
      <c r="B7299" t="s">
        <v>472</v>
      </c>
      <c r="C7299" t="s">
        <v>220</v>
      </c>
      <c r="D7299" t="s">
        <v>203</v>
      </c>
      <c r="E7299" t="s">
        <v>269</v>
      </c>
      <c r="F7299" t="s">
        <v>108</v>
      </c>
      <c r="G7299" s="8" t="s">
        <v>372</v>
      </c>
      <c r="H7299" t="s">
        <v>109</v>
      </c>
      <c r="I7299" s="7">
        <v>341969000</v>
      </c>
      <c r="L7299" s="7">
        <v>150910896000</v>
      </c>
      <c r="M7299" t="s">
        <v>458</v>
      </c>
    </row>
    <row r="7300" spans="1:13" x14ac:dyDescent="0.25">
      <c r="A7300" t="s">
        <v>689</v>
      </c>
      <c r="B7300" t="s">
        <v>473</v>
      </c>
      <c r="C7300" t="s">
        <v>225</v>
      </c>
      <c r="D7300" t="s">
        <v>366</v>
      </c>
      <c r="E7300" t="s">
        <v>270</v>
      </c>
      <c r="F7300" t="s">
        <v>108</v>
      </c>
      <c r="G7300" s="8" t="s">
        <v>372</v>
      </c>
      <c r="H7300" t="s">
        <v>109</v>
      </c>
      <c r="I7300" s="7">
        <v>12453289</v>
      </c>
      <c r="L7300" s="7">
        <v>3439632410</v>
      </c>
      <c r="M7300" t="s">
        <v>458</v>
      </c>
    </row>
    <row r="7301" spans="1:13" x14ac:dyDescent="0.25">
      <c r="A7301" t="s">
        <v>690</v>
      </c>
      <c r="B7301" t="s">
        <v>473</v>
      </c>
      <c r="C7301" t="s">
        <v>225</v>
      </c>
      <c r="D7301" t="s">
        <v>367</v>
      </c>
      <c r="E7301" t="s">
        <v>270</v>
      </c>
      <c r="F7301" t="s">
        <v>108</v>
      </c>
      <c r="G7301" s="8" t="s">
        <v>372</v>
      </c>
      <c r="H7301" t="s">
        <v>109</v>
      </c>
      <c r="I7301" s="7">
        <v>12636951</v>
      </c>
      <c r="L7301" s="7">
        <v>3601903742</v>
      </c>
      <c r="M7301" t="s">
        <v>458</v>
      </c>
    </row>
    <row r="7302" spans="1:13" x14ac:dyDescent="0.25">
      <c r="A7302" t="s">
        <v>691</v>
      </c>
      <c r="B7302" t="s">
        <v>473</v>
      </c>
      <c r="C7302" t="s">
        <v>225</v>
      </c>
      <c r="D7302" t="s">
        <v>373</v>
      </c>
      <c r="E7302" t="s">
        <v>270</v>
      </c>
      <c r="F7302" t="s">
        <v>108</v>
      </c>
      <c r="G7302" s="8" t="s">
        <v>372</v>
      </c>
      <c r="H7302" t="s">
        <v>109</v>
      </c>
      <c r="I7302" s="7">
        <v>5888777</v>
      </c>
      <c r="L7302" s="7">
        <v>2032897322</v>
      </c>
      <c r="M7302" t="s">
        <v>458</v>
      </c>
    </row>
    <row r="7303" spans="1:13" x14ac:dyDescent="0.25">
      <c r="A7303" t="s">
        <v>692</v>
      </c>
      <c r="B7303" t="s">
        <v>473</v>
      </c>
      <c r="C7303" t="s">
        <v>225</v>
      </c>
      <c r="D7303" t="s">
        <v>203</v>
      </c>
      <c r="E7303" t="s">
        <v>269</v>
      </c>
      <c r="F7303" t="s">
        <v>108</v>
      </c>
      <c r="G7303" s="8" t="s">
        <v>372</v>
      </c>
      <c r="H7303" t="s">
        <v>109</v>
      </c>
      <c r="I7303" s="7">
        <v>1364588192</v>
      </c>
      <c r="L7303" s="7">
        <v>983182712065</v>
      </c>
      <c r="M7303" t="s">
        <v>458</v>
      </c>
    </row>
    <row r="7304" spans="1:13" x14ac:dyDescent="0.25">
      <c r="A7304" t="s">
        <v>693</v>
      </c>
      <c r="B7304" t="s">
        <v>474</v>
      </c>
      <c r="C7304" t="s">
        <v>226</v>
      </c>
      <c r="D7304" t="s">
        <v>227</v>
      </c>
      <c r="E7304" t="s">
        <v>270</v>
      </c>
      <c r="F7304" t="s">
        <v>108</v>
      </c>
      <c r="G7304" s="8" t="s">
        <v>372</v>
      </c>
      <c r="H7304" t="s">
        <v>109</v>
      </c>
      <c r="I7304" s="7">
        <v>1514892</v>
      </c>
      <c r="L7304" s="7">
        <v>1565286544</v>
      </c>
      <c r="M7304" t="s">
        <v>458</v>
      </c>
    </row>
    <row r="7305" spans="1:13" x14ac:dyDescent="0.25">
      <c r="A7305" t="s">
        <v>694</v>
      </c>
      <c r="B7305" t="s">
        <v>474</v>
      </c>
      <c r="C7305" t="s">
        <v>226</v>
      </c>
      <c r="D7305" t="s">
        <v>301</v>
      </c>
      <c r="E7305" t="s">
        <v>270</v>
      </c>
      <c r="F7305" t="s">
        <v>108</v>
      </c>
      <c r="G7305" s="8" t="s">
        <v>372</v>
      </c>
      <c r="H7305" t="s">
        <v>109</v>
      </c>
      <c r="I7305" s="7">
        <v>2925896</v>
      </c>
      <c r="L7305" s="7">
        <v>4154359457</v>
      </c>
      <c r="M7305" t="s">
        <v>458</v>
      </c>
    </row>
    <row r="7306" spans="1:13" x14ac:dyDescent="0.25">
      <c r="A7306" t="s">
        <v>695</v>
      </c>
      <c r="B7306" t="s">
        <v>474</v>
      </c>
      <c r="C7306" t="s">
        <v>226</v>
      </c>
      <c r="D7306" t="s">
        <v>229</v>
      </c>
      <c r="E7306" t="s">
        <v>270</v>
      </c>
      <c r="F7306" t="s">
        <v>108</v>
      </c>
      <c r="G7306" s="8" t="s">
        <v>372</v>
      </c>
      <c r="H7306" t="s">
        <v>109</v>
      </c>
      <c r="I7306" s="7">
        <v>0</v>
      </c>
      <c r="L7306" s="7">
        <v>4178737190</v>
      </c>
      <c r="M7306" t="s">
        <v>458</v>
      </c>
    </row>
    <row r="7307" spans="1:13" x14ac:dyDescent="0.25">
      <c r="A7307" t="s">
        <v>696</v>
      </c>
      <c r="B7307" t="s">
        <v>474</v>
      </c>
      <c r="C7307" t="s">
        <v>226</v>
      </c>
      <c r="D7307" t="s">
        <v>230</v>
      </c>
      <c r="E7307" t="s">
        <v>270</v>
      </c>
      <c r="F7307" t="s">
        <v>108</v>
      </c>
      <c r="G7307" s="8" t="s">
        <v>372</v>
      </c>
      <c r="H7307" t="s">
        <v>109</v>
      </c>
      <c r="I7307" s="7">
        <v>0</v>
      </c>
      <c r="L7307" s="7">
        <v>46078829939</v>
      </c>
      <c r="M7307" t="s">
        <v>458</v>
      </c>
    </row>
    <row r="7308" spans="1:13" x14ac:dyDescent="0.25">
      <c r="A7308" t="s">
        <v>697</v>
      </c>
      <c r="B7308" t="s">
        <v>474</v>
      </c>
      <c r="C7308" t="s">
        <v>226</v>
      </c>
      <c r="D7308" t="s">
        <v>231</v>
      </c>
      <c r="E7308" t="s">
        <v>270</v>
      </c>
      <c r="F7308" t="s">
        <v>108</v>
      </c>
      <c r="G7308" s="8" t="s">
        <v>372</v>
      </c>
      <c r="H7308" t="s">
        <v>109</v>
      </c>
      <c r="I7308" s="7">
        <v>3425172</v>
      </c>
      <c r="L7308" s="7">
        <v>733170416</v>
      </c>
      <c r="M7308" t="s">
        <v>458</v>
      </c>
    </row>
    <row r="7309" spans="1:13" x14ac:dyDescent="0.25">
      <c r="A7309" t="s">
        <v>698</v>
      </c>
      <c r="B7309" t="s">
        <v>474</v>
      </c>
      <c r="C7309" t="s">
        <v>226</v>
      </c>
      <c r="D7309" t="s">
        <v>232</v>
      </c>
      <c r="E7309" t="s">
        <v>270</v>
      </c>
      <c r="F7309" t="s">
        <v>108</v>
      </c>
      <c r="G7309" s="8" t="s">
        <v>372</v>
      </c>
      <c r="H7309" t="s">
        <v>109</v>
      </c>
      <c r="I7309" s="7">
        <v>24989455</v>
      </c>
      <c r="L7309" s="7">
        <v>4596812359</v>
      </c>
      <c r="M7309" t="s">
        <v>458</v>
      </c>
    </row>
    <row r="7310" spans="1:13" x14ac:dyDescent="0.25">
      <c r="A7310" t="s">
        <v>699</v>
      </c>
      <c r="B7310" t="s">
        <v>474</v>
      </c>
      <c r="C7310" t="s">
        <v>226</v>
      </c>
      <c r="D7310" t="s">
        <v>233</v>
      </c>
      <c r="E7310" t="s">
        <v>270</v>
      </c>
      <c r="F7310" t="s">
        <v>108</v>
      </c>
      <c r="G7310" s="8" t="s">
        <v>372</v>
      </c>
      <c r="H7310" t="s">
        <v>109</v>
      </c>
      <c r="I7310" s="7">
        <v>4897268</v>
      </c>
      <c r="L7310" s="7">
        <v>6739103718</v>
      </c>
      <c r="M7310" t="s">
        <v>458</v>
      </c>
    </row>
    <row r="7311" spans="1:13" x14ac:dyDescent="0.25">
      <c r="A7311" t="s">
        <v>700</v>
      </c>
      <c r="B7311" t="s">
        <v>474</v>
      </c>
      <c r="C7311" t="s">
        <v>226</v>
      </c>
      <c r="D7311" t="s">
        <v>234</v>
      </c>
      <c r="E7311" t="s">
        <v>270</v>
      </c>
      <c r="F7311" t="s">
        <v>108</v>
      </c>
      <c r="G7311" s="8" t="s">
        <v>372</v>
      </c>
      <c r="H7311" t="s">
        <v>109</v>
      </c>
      <c r="I7311" s="7">
        <v>6473147</v>
      </c>
      <c r="L7311" s="7">
        <v>8239367205</v>
      </c>
      <c r="M7311" t="s">
        <v>458</v>
      </c>
    </row>
    <row r="7312" spans="1:13" x14ac:dyDescent="0.25">
      <c r="A7312" t="s">
        <v>701</v>
      </c>
      <c r="B7312" t="s">
        <v>474</v>
      </c>
      <c r="C7312" t="s">
        <v>226</v>
      </c>
      <c r="D7312" t="s">
        <v>235</v>
      </c>
      <c r="E7312" t="s">
        <v>270</v>
      </c>
      <c r="F7312" t="s">
        <v>108</v>
      </c>
      <c r="G7312" s="8" t="s">
        <v>372</v>
      </c>
      <c r="H7312" t="s">
        <v>109</v>
      </c>
      <c r="I7312" s="7">
        <v>6046006</v>
      </c>
      <c r="L7312" s="7">
        <v>7955312120</v>
      </c>
      <c r="M7312" t="s">
        <v>458</v>
      </c>
    </row>
    <row r="7313" spans="1:13" x14ac:dyDescent="0.25">
      <c r="A7313" t="s">
        <v>702</v>
      </c>
      <c r="B7313" t="s">
        <v>474</v>
      </c>
      <c r="C7313" t="s">
        <v>226</v>
      </c>
      <c r="D7313" t="s">
        <v>570</v>
      </c>
      <c r="E7313" t="s">
        <v>270</v>
      </c>
      <c r="F7313" t="s">
        <v>108</v>
      </c>
      <c r="G7313" s="8" t="s">
        <v>372</v>
      </c>
      <c r="H7313" t="s">
        <v>109</v>
      </c>
      <c r="I7313" s="7">
        <v>60661</v>
      </c>
      <c r="L7313" s="7">
        <v>186808058</v>
      </c>
      <c r="M7313" t="s">
        <v>458</v>
      </c>
    </row>
    <row r="7314" spans="1:13" x14ac:dyDescent="0.25">
      <c r="A7314" t="s">
        <v>703</v>
      </c>
      <c r="B7314" t="s">
        <v>475</v>
      </c>
      <c r="C7314" t="s">
        <v>236</v>
      </c>
      <c r="D7314" t="s">
        <v>628</v>
      </c>
      <c r="E7314" t="s">
        <v>270</v>
      </c>
      <c r="F7314" s="8" t="s">
        <v>108</v>
      </c>
      <c r="G7314" s="8" t="s">
        <v>372</v>
      </c>
      <c r="H7314" t="s">
        <v>109</v>
      </c>
      <c r="I7314" s="7">
        <v>70436708</v>
      </c>
      <c r="L7314" s="7">
        <v>33391986272</v>
      </c>
      <c r="M7314" t="s">
        <v>458</v>
      </c>
    </row>
    <row r="7315" spans="1:13" x14ac:dyDescent="0.25">
      <c r="A7315" t="s">
        <v>704</v>
      </c>
      <c r="B7315" t="s">
        <v>475</v>
      </c>
      <c r="C7315" t="s">
        <v>236</v>
      </c>
      <c r="D7315" t="s">
        <v>629</v>
      </c>
      <c r="E7315" t="s">
        <v>270</v>
      </c>
      <c r="F7315" s="8" t="s">
        <v>108</v>
      </c>
      <c r="G7315" s="8" t="s">
        <v>372</v>
      </c>
      <c r="H7315" t="s">
        <v>109</v>
      </c>
      <c r="I7315" s="7">
        <v>62962708</v>
      </c>
      <c r="L7315" s="7">
        <v>28433897982</v>
      </c>
      <c r="M7315" t="s">
        <v>458</v>
      </c>
    </row>
    <row r="7316" spans="1:13" x14ac:dyDescent="0.25">
      <c r="A7316" t="s">
        <v>705</v>
      </c>
      <c r="B7316" t="s">
        <v>475</v>
      </c>
      <c r="C7316" t="s">
        <v>236</v>
      </c>
      <c r="D7316" t="s">
        <v>630</v>
      </c>
      <c r="E7316" t="s">
        <v>270</v>
      </c>
      <c r="F7316" t="s">
        <v>108</v>
      </c>
      <c r="G7316" s="8" t="s">
        <v>372</v>
      </c>
      <c r="H7316" t="s">
        <v>109</v>
      </c>
      <c r="I7316" s="7">
        <v>104136957</v>
      </c>
      <c r="L7316" s="7">
        <v>41655996484</v>
      </c>
      <c r="M7316" t="s">
        <v>458</v>
      </c>
    </row>
    <row r="7317" spans="1:13" x14ac:dyDescent="0.25">
      <c r="A7317" t="s">
        <v>706</v>
      </c>
      <c r="B7317" t="s">
        <v>475</v>
      </c>
      <c r="C7317" t="s">
        <v>236</v>
      </c>
      <c r="D7317" t="s">
        <v>631</v>
      </c>
      <c r="E7317" t="s">
        <v>270</v>
      </c>
      <c r="F7317" t="s">
        <v>108</v>
      </c>
      <c r="G7317" s="8" t="s">
        <v>372</v>
      </c>
      <c r="H7317" t="s">
        <v>109</v>
      </c>
      <c r="I7317" s="7">
        <v>37577168</v>
      </c>
      <c r="L7317" s="7">
        <v>17683096128</v>
      </c>
      <c r="M7317" t="s">
        <v>458</v>
      </c>
    </row>
    <row r="7318" spans="1:13" x14ac:dyDescent="0.25">
      <c r="A7318" t="s">
        <v>707</v>
      </c>
      <c r="B7318" t="s">
        <v>475</v>
      </c>
      <c r="C7318" t="s">
        <v>236</v>
      </c>
      <c r="D7318" t="s">
        <v>632</v>
      </c>
      <c r="E7318" t="s">
        <v>269</v>
      </c>
      <c r="F7318" t="s">
        <v>108</v>
      </c>
      <c r="G7318" s="8" t="s">
        <v>372</v>
      </c>
      <c r="H7318" t="s">
        <v>109</v>
      </c>
      <c r="I7318" s="7">
        <v>71636274</v>
      </c>
      <c r="L7318" s="7">
        <v>38791266538</v>
      </c>
      <c r="M7318" t="s">
        <v>458</v>
      </c>
    </row>
    <row r="7319" spans="1:13" x14ac:dyDescent="0.25">
      <c r="A7319" t="s">
        <v>708</v>
      </c>
      <c r="B7319" t="s">
        <v>476</v>
      </c>
      <c r="C7319" t="s">
        <v>237</v>
      </c>
      <c r="D7319" t="s">
        <v>242</v>
      </c>
      <c r="E7319" t="s">
        <v>270</v>
      </c>
      <c r="F7319" t="s">
        <v>108</v>
      </c>
      <c r="G7319" s="8" t="s">
        <v>372</v>
      </c>
      <c r="H7319" t="s">
        <v>109</v>
      </c>
      <c r="I7319" s="7">
        <v>0</v>
      </c>
      <c r="L7319" s="7">
        <v>77422761</v>
      </c>
      <c r="M7319" t="s">
        <v>458</v>
      </c>
    </row>
    <row r="7320" spans="1:13" x14ac:dyDescent="0.25">
      <c r="A7320" t="s">
        <v>709</v>
      </c>
      <c r="B7320" t="s">
        <v>476</v>
      </c>
      <c r="C7320" t="s">
        <v>237</v>
      </c>
      <c r="D7320" t="s">
        <v>228</v>
      </c>
      <c r="E7320" t="s">
        <v>270</v>
      </c>
      <c r="F7320" t="s">
        <v>108</v>
      </c>
      <c r="G7320" s="8" t="s">
        <v>372</v>
      </c>
      <c r="H7320" t="s">
        <v>109</v>
      </c>
      <c r="I7320" s="7">
        <v>0</v>
      </c>
      <c r="L7320" s="7">
        <v>2672173342</v>
      </c>
      <c r="M7320" t="s">
        <v>458</v>
      </c>
    </row>
    <row r="7321" spans="1:13" x14ac:dyDescent="0.25">
      <c r="A7321" t="s">
        <v>710</v>
      </c>
      <c r="B7321" t="s">
        <v>476</v>
      </c>
      <c r="C7321" t="s">
        <v>237</v>
      </c>
      <c r="D7321" t="s">
        <v>464</v>
      </c>
      <c r="E7321" t="s">
        <v>270</v>
      </c>
      <c r="F7321" t="s">
        <v>108</v>
      </c>
      <c r="G7321" s="8" t="s">
        <v>372</v>
      </c>
      <c r="H7321" t="s">
        <v>109</v>
      </c>
      <c r="I7321" s="7">
        <v>0</v>
      </c>
      <c r="L7321" s="7">
        <v>1120256617</v>
      </c>
      <c r="M7321" t="s">
        <v>458</v>
      </c>
    </row>
    <row r="7322" spans="1:13" x14ac:dyDescent="0.25">
      <c r="A7322" t="s">
        <v>711</v>
      </c>
      <c r="B7322" t="s">
        <v>476</v>
      </c>
      <c r="C7322" t="s">
        <v>237</v>
      </c>
      <c r="D7322" t="s">
        <v>238</v>
      </c>
      <c r="E7322" t="s">
        <v>270</v>
      </c>
      <c r="F7322" t="s">
        <v>108</v>
      </c>
      <c r="G7322" s="8" t="s">
        <v>372</v>
      </c>
      <c r="H7322" t="s">
        <v>109</v>
      </c>
      <c r="I7322" s="7">
        <v>0</v>
      </c>
      <c r="L7322" s="7">
        <v>858542993</v>
      </c>
      <c r="M7322" t="s">
        <v>458</v>
      </c>
    </row>
    <row r="7323" spans="1:13" x14ac:dyDescent="0.25">
      <c r="A7323" t="s">
        <v>712</v>
      </c>
      <c r="B7323" t="s">
        <v>476</v>
      </c>
      <c r="C7323" t="s">
        <v>237</v>
      </c>
      <c r="D7323" t="s">
        <v>239</v>
      </c>
      <c r="E7323" t="s">
        <v>270</v>
      </c>
      <c r="F7323" s="8" t="s">
        <v>108</v>
      </c>
      <c r="G7323" s="8" t="s">
        <v>372</v>
      </c>
      <c r="H7323" t="s">
        <v>109</v>
      </c>
      <c r="I7323" s="7">
        <v>0</v>
      </c>
      <c r="L7323" s="7">
        <v>857579764</v>
      </c>
      <c r="M7323" t="s">
        <v>458</v>
      </c>
    </row>
    <row r="7324" spans="1:13" x14ac:dyDescent="0.25">
      <c r="A7324" t="s">
        <v>713</v>
      </c>
      <c r="B7324" t="s">
        <v>476</v>
      </c>
      <c r="C7324" t="s">
        <v>237</v>
      </c>
      <c r="D7324" t="s">
        <v>240</v>
      </c>
      <c r="E7324" t="s">
        <v>270</v>
      </c>
      <c r="F7324" s="8" t="s">
        <v>108</v>
      </c>
      <c r="G7324" s="8" t="s">
        <v>372</v>
      </c>
      <c r="H7324" t="s">
        <v>109</v>
      </c>
      <c r="I7324" s="7">
        <v>0</v>
      </c>
      <c r="L7324" s="7">
        <v>93471759</v>
      </c>
      <c r="M7324" t="s">
        <v>458</v>
      </c>
    </row>
    <row r="7325" spans="1:13" x14ac:dyDescent="0.25">
      <c r="A7325" t="s">
        <v>714</v>
      </c>
      <c r="B7325" t="s">
        <v>476</v>
      </c>
      <c r="C7325" t="s">
        <v>237</v>
      </c>
      <c r="D7325" t="s">
        <v>241</v>
      </c>
      <c r="E7325" t="s">
        <v>270</v>
      </c>
      <c r="F7325" t="s">
        <v>108</v>
      </c>
      <c r="G7325" s="8" t="s">
        <v>372</v>
      </c>
      <c r="H7325" t="s">
        <v>109</v>
      </c>
      <c r="I7325" s="7">
        <v>0</v>
      </c>
      <c r="L7325" s="7">
        <v>53446428</v>
      </c>
      <c r="M7325" t="s">
        <v>458</v>
      </c>
    </row>
    <row r="7326" spans="1:13" x14ac:dyDescent="0.25">
      <c r="A7326" t="s">
        <v>715</v>
      </c>
      <c r="B7326" t="s">
        <v>477</v>
      </c>
      <c r="C7326" t="s">
        <v>243</v>
      </c>
      <c r="D7326" t="s">
        <v>378</v>
      </c>
      <c r="E7326" t="s">
        <v>270</v>
      </c>
      <c r="F7326" t="s">
        <v>108</v>
      </c>
      <c r="G7326" s="8" t="s">
        <v>372</v>
      </c>
      <c r="H7326" t="s">
        <v>109</v>
      </c>
      <c r="I7326" s="7">
        <v>13026213</v>
      </c>
      <c r="L7326" s="7">
        <v>3795039921</v>
      </c>
      <c r="M7326" t="s">
        <v>458</v>
      </c>
    </row>
    <row r="7327" spans="1:13" x14ac:dyDescent="0.25">
      <c r="A7327" t="s">
        <v>716</v>
      </c>
      <c r="B7327" t="s">
        <v>477</v>
      </c>
      <c r="C7327" t="s">
        <v>243</v>
      </c>
      <c r="D7327" t="s">
        <v>360</v>
      </c>
      <c r="E7327" t="s">
        <v>270</v>
      </c>
      <c r="F7327" t="s">
        <v>108</v>
      </c>
      <c r="G7327" s="8" t="s">
        <v>372</v>
      </c>
      <c r="H7327" t="s">
        <v>109</v>
      </c>
      <c r="I7327" s="7">
        <v>0</v>
      </c>
      <c r="L7327" s="7">
        <v>4697527012</v>
      </c>
      <c r="M7327" t="s">
        <v>458</v>
      </c>
    </row>
    <row r="7328" spans="1:13" x14ac:dyDescent="0.25">
      <c r="A7328" t="s">
        <v>717</v>
      </c>
      <c r="B7328" t="s">
        <v>477</v>
      </c>
      <c r="C7328" t="s">
        <v>243</v>
      </c>
      <c r="D7328" t="s">
        <v>581</v>
      </c>
      <c r="E7328" t="s">
        <v>270</v>
      </c>
      <c r="F7328" t="s">
        <v>108</v>
      </c>
      <c r="G7328" s="8" t="s">
        <v>372</v>
      </c>
      <c r="H7328" t="s">
        <v>109</v>
      </c>
      <c r="I7328" s="7">
        <v>0</v>
      </c>
      <c r="L7328" s="7">
        <v>89940181951</v>
      </c>
      <c r="M7328" t="s">
        <v>458</v>
      </c>
    </row>
    <row r="7329" spans="1:13" x14ac:dyDescent="0.25">
      <c r="A7329" t="s">
        <v>718</v>
      </c>
      <c r="B7329" t="s">
        <v>246</v>
      </c>
      <c r="C7329" t="s">
        <v>246</v>
      </c>
      <c r="D7329" t="s">
        <v>203</v>
      </c>
      <c r="E7329" t="s">
        <v>269</v>
      </c>
      <c r="F7329" t="s">
        <v>108</v>
      </c>
      <c r="G7329" s="8" t="s">
        <v>372</v>
      </c>
      <c r="H7329" t="s">
        <v>109</v>
      </c>
      <c r="I7329" s="7">
        <v>167918393</v>
      </c>
      <c r="L7329" s="7">
        <v>42773601120</v>
      </c>
      <c r="M7329" t="s">
        <v>458</v>
      </c>
    </row>
    <row r="7330" spans="1:13" x14ac:dyDescent="0.25">
      <c r="A7330" t="s">
        <v>719</v>
      </c>
      <c r="B7330" t="s">
        <v>478</v>
      </c>
      <c r="C7330" t="s">
        <v>244</v>
      </c>
      <c r="D7330" t="s">
        <v>245</v>
      </c>
      <c r="E7330" t="s">
        <v>269</v>
      </c>
      <c r="F7330" t="s">
        <v>108</v>
      </c>
      <c r="G7330" s="8" t="s">
        <v>372</v>
      </c>
      <c r="H7330" t="s">
        <v>109</v>
      </c>
      <c r="I7330" s="7">
        <v>129376000</v>
      </c>
      <c r="L7330" s="7">
        <v>69558139000</v>
      </c>
      <c r="M7330" t="s">
        <v>458</v>
      </c>
    </row>
    <row r="7331" spans="1:13" x14ac:dyDescent="0.25">
      <c r="A7331" t="s">
        <v>720</v>
      </c>
      <c r="B7331" t="s">
        <v>478</v>
      </c>
      <c r="C7331" t="s">
        <v>244</v>
      </c>
      <c r="D7331" t="s">
        <v>460</v>
      </c>
      <c r="E7331" t="s">
        <v>269</v>
      </c>
      <c r="F7331" t="s">
        <v>108</v>
      </c>
      <c r="G7331" s="8" t="s">
        <v>372</v>
      </c>
      <c r="H7331" t="s">
        <v>109</v>
      </c>
      <c r="I7331" s="7">
        <v>88361000</v>
      </c>
      <c r="L7331" s="7">
        <v>40918920000</v>
      </c>
      <c r="M7331" t="s">
        <v>458</v>
      </c>
    </row>
    <row r="7332" spans="1:13" x14ac:dyDescent="0.25">
      <c r="A7332" t="s">
        <v>721</v>
      </c>
      <c r="B7332" t="s">
        <v>479</v>
      </c>
      <c r="C7332" t="s">
        <v>247</v>
      </c>
      <c r="D7332" t="s">
        <v>203</v>
      </c>
      <c r="E7332" t="s">
        <v>269</v>
      </c>
      <c r="F7332" t="s">
        <v>108</v>
      </c>
      <c r="G7332" s="8" t="s">
        <v>372</v>
      </c>
      <c r="H7332" t="s">
        <v>109</v>
      </c>
      <c r="I7332" s="7">
        <v>120184000</v>
      </c>
      <c r="L7332" s="7">
        <v>20401799000</v>
      </c>
      <c r="M7332" t="s">
        <v>458</v>
      </c>
    </row>
    <row r="7333" spans="1:13" x14ac:dyDescent="0.25">
      <c r="A7333" t="s">
        <v>722</v>
      </c>
      <c r="B7333" t="s">
        <v>480</v>
      </c>
      <c r="C7333" t="s">
        <v>268</v>
      </c>
      <c r="D7333" t="s">
        <v>203</v>
      </c>
      <c r="E7333" t="s">
        <v>269</v>
      </c>
      <c r="F7333" t="s">
        <v>108</v>
      </c>
      <c r="G7333" s="8" t="s">
        <v>372</v>
      </c>
      <c r="H7333" t="s">
        <v>109</v>
      </c>
      <c r="I7333" s="7">
        <v>49964039</v>
      </c>
      <c r="L7333" s="7">
        <v>14029578005</v>
      </c>
      <c r="M7333" t="s">
        <v>458</v>
      </c>
    </row>
    <row r="7334" spans="1:13" x14ac:dyDescent="0.25">
      <c r="A7334" t="s">
        <v>723</v>
      </c>
      <c r="B7334" t="s">
        <v>481</v>
      </c>
      <c r="C7334" t="s">
        <v>248</v>
      </c>
      <c r="D7334" t="s">
        <v>203</v>
      </c>
      <c r="E7334" t="s">
        <v>269</v>
      </c>
      <c r="F7334" t="s">
        <v>108</v>
      </c>
      <c r="G7334" s="8" t="s">
        <v>372</v>
      </c>
      <c r="H7334" t="s">
        <v>109</v>
      </c>
      <c r="I7334" s="7">
        <v>30572000</v>
      </c>
      <c r="L7334" s="7">
        <v>24360197000</v>
      </c>
      <c r="M7334" t="s">
        <v>458</v>
      </c>
    </row>
    <row r="7335" spans="1:13" x14ac:dyDescent="0.25">
      <c r="A7335" t="s">
        <v>724</v>
      </c>
      <c r="B7335" t="s">
        <v>482</v>
      </c>
      <c r="C7335" t="s">
        <v>249</v>
      </c>
      <c r="D7335" t="s">
        <v>203</v>
      </c>
      <c r="E7335" t="s">
        <v>269</v>
      </c>
      <c r="F7335" t="s">
        <v>108</v>
      </c>
      <c r="G7335" s="8" t="s">
        <v>372</v>
      </c>
      <c r="H7335" t="s">
        <v>109</v>
      </c>
      <c r="I7335" s="7">
        <v>198706899</v>
      </c>
      <c r="L7335" s="7">
        <v>91622025169</v>
      </c>
      <c r="M7335" t="s">
        <v>458</v>
      </c>
    </row>
    <row r="7336" spans="1:13" x14ac:dyDescent="0.25">
      <c r="A7336" t="s">
        <v>725</v>
      </c>
      <c r="B7336" t="s">
        <v>330</v>
      </c>
      <c r="C7336" t="s">
        <v>250</v>
      </c>
      <c r="D7336" t="s">
        <v>252</v>
      </c>
      <c r="E7336" t="s">
        <v>270</v>
      </c>
      <c r="F7336" t="s">
        <v>108</v>
      </c>
      <c r="G7336" s="8" t="s">
        <v>372</v>
      </c>
      <c r="H7336" t="s">
        <v>109</v>
      </c>
      <c r="I7336" s="7">
        <v>8027081</v>
      </c>
      <c r="L7336" s="7">
        <v>10772268571</v>
      </c>
      <c r="M7336" t="s">
        <v>458</v>
      </c>
    </row>
    <row r="7337" spans="1:13" x14ac:dyDescent="0.25">
      <c r="A7337" t="s">
        <v>726</v>
      </c>
      <c r="B7337" t="s">
        <v>330</v>
      </c>
      <c r="C7337" t="s">
        <v>250</v>
      </c>
      <c r="D7337" t="s">
        <v>253</v>
      </c>
      <c r="E7337" t="s">
        <v>270</v>
      </c>
      <c r="F7337" t="s">
        <v>108</v>
      </c>
      <c r="G7337" s="8" t="s">
        <v>372</v>
      </c>
      <c r="H7337" t="s">
        <v>109</v>
      </c>
      <c r="I7337" s="7">
        <v>2780175</v>
      </c>
      <c r="L7337" s="7">
        <v>3480752374</v>
      </c>
      <c r="M7337" t="s">
        <v>458</v>
      </c>
    </row>
    <row r="7338" spans="1:13" x14ac:dyDescent="0.25">
      <c r="A7338" t="s">
        <v>727</v>
      </c>
      <c r="B7338" t="s">
        <v>330</v>
      </c>
      <c r="C7338" t="s">
        <v>250</v>
      </c>
      <c r="D7338" t="s">
        <v>254</v>
      </c>
      <c r="E7338" t="s">
        <v>270</v>
      </c>
      <c r="F7338" t="s">
        <v>108</v>
      </c>
      <c r="G7338" s="8" t="s">
        <v>372</v>
      </c>
      <c r="H7338" t="s">
        <v>109</v>
      </c>
      <c r="I7338" s="7">
        <v>6976021</v>
      </c>
      <c r="L7338" s="7">
        <v>13604302435</v>
      </c>
      <c r="M7338" t="s">
        <v>458</v>
      </c>
    </row>
    <row r="7339" spans="1:13" x14ac:dyDescent="0.25">
      <c r="A7339" t="s">
        <v>728</v>
      </c>
      <c r="B7339" t="s">
        <v>330</v>
      </c>
      <c r="C7339" t="s">
        <v>250</v>
      </c>
      <c r="D7339" t="s">
        <v>633</v>
      </c>
      <c r="E7339" t="s">
        <v>269</v>
      </c>
      <c r="F7339" t="s">
        <v>108</v>
      </c>
      <c r="G7339" s="8" t="s">
        <v>372</v>
      </c>
      <c r="H7339" t="s">
        <v>109</v>
      </c>
      <c r="I7339" s="7">
        <v>1037925414</v>
      </c>
      <c r="L7339" s="7">
        <v>1140113184125</v>
      </c>
      <c r="M7339" t="s">
        <v>458</v>
      </c>
    </row>
    <row r="7340" spans="1:13" x14ac:dyDescent="0.25">
      <c r="A7340" t="s">
        <v>729</v>
      </c>
      <c r="B7340" t="s">
        <v>330</v>
      </c>
      <c r="C7340" t="s">
        <v>250</v>
      </c>
      <c r="D7340" t="s">
        <v>634</v>
      </c>
      <c r="E7340" t="s">
        <v>269</v>
      </c>
      <c r="F7340" t="s">
        <v>108</v>
      </c>
      <c r="G7340" s="8" t="s">
        <v>372</v>
      </c>
      <c r="H7340" t="s">
        <v>109</v>
      </c>
      <c r="I7340" s="7">
        <v>541885130</v>
      </c>
      <c r="L7340" s="7">
        <v>237174933919</v>
      </c>
      <c r="M7340" t="s">
        <v>458</v>
      </c>
    </row>
    <row r="7341" spans="1:13" x14ac:dyDescent="0.25">
      <c r="A7341" t="s">
        <v>730</v>
      </c>
      <c r="B7341" t="s">
        <v>330</v>
      </c>
      <c r="C7341" t="s">
        <v>250</v>
      </c>
      <c r="D7341" t="s">
        <v>599</v>
      </c>
      <c r="E7341" t="s">
        <v>270</v>
      </c>
      <c r="F7341" t="s">
        <v>108</v>
      </c>
      <c r="G7341" s="8" t="s">
        <v>372</v>
      </c>
      <c r="H7341" t="s">
        <v>109</v>
      </c>
      <c r="I7341" s="7">
        <v>0</v>
      </c>
      <c r="L7341" s="7">
        <v>49186447</v>
      </c>
      <c r="M7341" t="s">
        <v>458</v>
      </c>
    </row>
    <row r="7342" spans="1:13" x14ac:dyDescent="0.25">
      <c r="A7342" t="s">
        <v>731</v>
      </c>
      <c r="B7342" t="s">
        <v>483</v>
      </c>
      <c r="C7342" t="s">
        <v>255</v>
      </c>
      <c r="D7342" t="s">
        <v>205</v>
      </c>
      <c r="E7342" t="s">
        <v>270</v>
      </c>
      <c r="F7342" t="s">
        <v>108</v>
      </c>
      <c r="G7342" s="8" t="s">
        <v>372</v>
      </c>
      <c r="H7342" t="s">
        <v>109</v>
      </c>
      <c r="I7342" s="7">
        <v>19489818</v>
      </c>
      <c r="L7342" s="7">
        <v>6917962126</v>
      </c>
      <c r="M7342" t="s">
        <v>458</v>
      </c>
    </row>
    <row r="7343" spans="1:13" x14ac:dyDescent="0.25">
      <c r="A7343" t="s">
        <v>732</v>
      </c>
      <c r="B7343" t="s">
        <v>483</v>
      </c>
      <c r="C7343" t="s">
        <v>255</v>
      </c>
      <c r="D7343" t="s">
        <v>203</v>
      </c>
      <c r="E7343" t="s">
        <v>269</v>
      </c>
      <c r="F7343" s="8" t="s">
        <v>108</v>
      </c>
      <c r="G7343" s="8" t="s">
        <v>372</v>
      </c>
      <c r="H7343" t="s">
        <v>109</v>
      </c>
      <c r="I7343" s="7">
        <v>5396800</v>
      </c>
      <c r="L7343" s="7">
        <v>2428869723</v>
      </c>
      <c r="M7343" t="s">
        <v>458</v>
      </c>
    </row>
    <row r="7344" spans="1:13" x14ac:dyDescent="0.25">
      <c r="A7344" t="s">
        <v>733</v>
      </c>
      <c r="B7344" t="s">
        <v>636</v>
      </c>
      <c r="C7344" t="s">
        <v>635</v>
      </c>
      <c r="D7344" t="s">
        <v>304</v>
      </c>
      <c r="E7344" t="s">
        <v>270</v>
      </c>
      <c r="F7344" s="8" t="s">
        <v>108</v>
      </c>
      <c r="G7344" s="8" t="s">
        <v>372</v>
      </c>
      <c r="H7344" t="s">
        <v>109</v>
      </c>
      <c r="I7344" s="7">
        <v>7803367</v>
      </c>
      <c r="L7344" s="7">
        <v>4565783313</v>
      </c>
      <c r="M7344" t="s">
        <v>458</v>
      </c>
    </row>
    <row r="7345" spans="1:13" x14ac:dyDescent="0.25">
      <c r="A7345" t="s">
        <v>734</v>
      </c>
      <c r="B7345" t="s">
        <v>636</v>
      </c>
      <c r="C7345" t="s">
        <v>635</v>
      </c>
      <c r="D7345" t="s">
        <v>303</v>
      </c>
      <c r="E7345" t="s">
        <v>270</v>
      </c>
      <c r="F7345" s="8" t="s">
        <v>108</v>
      </c>
      <c r="G7345" s="8" t="s">
        <v>372</v>
      </c>
      <c r="H7345" t="s">
        <v>109</v>
      </c>
      <c r="I7345" s="7">
        <v>6159590</v>
      </c>
      <c r="L7345" s="7">
        <v>3476303006</v>
      </c>
      <c r="M7345" t="s">
        <v>458</v>
      </c>
    </row>
    <row r="7346" spans="1:13" x14ac:dyDescent="0.25">
      <c r="A7346" t="s">
        <v>735</v>
      </c>
      <c r="B7346" t="s">
        <v>636</v>
      </c>
      <c r="C7346" t="s">
        <v>635</v>
      </c>
      <c r="D7346" t="s">
        <v>302</v>
      </c>
      <c r="E7346" t="s">
        <v>270</v>
      </c>
      <c r="F7346" s="8" t="s">
        <v>108</v>
      </c>
      <c r="G7346" s="8" t="s">
        <v>372</v>
      </c>
      <c r="H7346" t="s">
        <v>109</v>
      </c>
      <c r="I7346" s="7">
        <v>3861704</v>
      </c>
      <c r="L7346" s="7">
        <v>2100767205</v>
      </c>
      <c r="M7346" t="s">
        <v>458</v>
      </c>
    </row>
    <row r="7347" spans="1:13" x14ac:dyDescent="0.25">
      <c r="A7347" t="s">
        <v>736</v>
      </c>
      <c r="B7347" t="s">
        <v>636</v>
      </c>
      <c r="C7347" t="s">
        <v>635</v>
      </c>
      <c r="D7347" t="s">
        <v>205</v>
      </c>
      <c r="E7347" t="s">
        <v>270</v>
      </c>
      <c r="F7347" t="s">
        <v>108</v>
      </c>
      <c r="G7347" s="8" t="s">
        <v>372</v>
      </c>
      <c r="H7347" t="s">
        <v>109</v>
      </c>
      <c r="I7347" s="7">
        <v>26717158</v>
      </c>
      <c r="L7347" s="7">
        <v>20886055390</v>
      </c>
      <c r="M7347" t="s">
        <v>458</v>
      </c>
    </row>
    <row r="7348" spans="1:13" x14ac:dyDescent="0.25">
      <c r="A7348" t="s">
        <v>737</v>
      </c>
      <c r="B7348" t="s">
        <v>636</v>
      </c>
      <c r="C7348" t="s">
        <v>635</v>
      </c>
      <c r="D7348" t="s">
        <v>203</v>
      </c>
      <c r="E7348" t="s">
        <v>269</v>
      </c>
      <c r="F7348" t="s">
        <v>108</v>
      </c>
      <c r="G7348" s="8" t="s">
        <v>372</v>
      </c>
      <c r="H7348" t="s">
        <v>109</v>
      </c>
      <c r="I7348" s="7">
        <v>1607287398</v>
      </c>
      <c r="L7348" s="7">
        <v>1256491994424</v>
      </c>
      <c r="M7348" t="s">
        <v>458</v>
      </c>
    </row>
    <row r="7349" spans="1:13" x14ac:dyDescent="0.25">
      <c r="A7349" t="s">
        <v>738</v>
      </c>
      <c r="B7349" t="s">
        <v>484</v>
      </c>
      <c r="C7349" t="s">
        <v>256</v>
      </c>
      <c r="D7349" t="s">
        <v>208</v>
      </c>
      <c r="E7349" t="s">
        <v>270</v>
      </c>
      <c r="F7349" t="s">
        <v>108</v>
      </c>
      <c r="G7349" s="8" t="s">
        <v>372</v>
      </c>
      <c r="H7349" t="s">
        <v>109</v>
      </c>
      <c r="I7349" s="7">
        <v>2343246</v>
      </c>
      <c r="L7349" s="7">
        <v>429346911</v>
      </c>
      <c r="M7349" t="s">
        <v>458</v>
      </c>
    </row>
    <row r="7350" spans="1:13" x14ac:dyDescent="0.25">
      <c r="A7350" t="s">
        <v>739</v>
      </c>
      <c r="B7350" t="s">
        <v>484</v>
      </c>
      <c r="C7350" t="s">
        <v>256</v>
      </c>
      <c r="D7350" t="s">
        <v>209</v>
      </c>
      <c r="E7350" t="s">
        <v>270</v>
      </c>
      <c r="F7350" t="s">
        <v>108</v>
      </c>
      <c r="G7350" s="8" t="s">
        <v>372</v>
      </c>
      <c r="H7350" t="s">
        <v>109</v>
      </c>
      <c r="I7350" s="7">
        <v>3462891</v>
      </c>
      <c r="L7350" s="7">
        <v>630379359</v>
      </c>
      <c r="M7350" t="s">
        <v>458</v>
      </c>
    </row>
    <row r="7351" spans="1:13" x14ac:dyDescent="0.25">
      <c r="A7351" t="s">
        <v>740</v>
      </c>
      <c r="B7351" t="s">
        <v>484</v>
      </c>
      <c r="C7351" t="s">
        <v>256</v>
      </c>
      <c r="D7351" t="s">
        <v>203</v>
      </c>
      <c r="E7351" t="s">
        <v>269</v>
      </c>
      <c r="F7351" t="s">
        <v>108</v>
      </c>
      <c r="G7351" s="8" t="s">
        <v>372</v>
      </c>
      <c r="H7351" t="s">
        <v>109</v>
      </c>
      <c r="I7351" s="7">
        <v>142062384</v>
      </c>
      <c r="L7351" s="7">
        <v>88224453830</v>
      </c>
      <c r="M7351" t="s">
        <v>458</v>
      </c>
    </row>
    <row r="7352" spans="1:13" x14ac:dyDescent="0.25">
      <c r="A7352" t="s">
        <v>741</v>
      </c>
      <c r="B7352" t="s">
        <v>485</v>
      </c>
      <c r="C7352" t="s">
        <v>257</v>
      </c>
      <c r="D7352" t="s">
        <v>258</v>
      </c>
      <c r="E7352" t="s">
        <v>270</v>
      </c>
      <c r="F7352" t="s">
        <v>108</v>
      </c>
      <c r="G7352" s="8" t="s">
        <v>372</v>
      </c>
      <c r="H7352" t="s">
        <v>109</v>
      </c>
      <c r="I7352" s="7">
        <v>0</v>
      </c>
      <c r="L7352" s="7">
        <v>2398957441</v>
      </c>
      <c r="M7352" t="s">
        <v>458</v>
      </c>
    </row>
    <row r="7353" spans="1:13" x14ac:dyDescent="0.25">
      <c r="A7353" t="s">
        <v>742</v>
      </c>
      <c r="B7353" t="s">
        <v>485</v>
      </c>
      <c r="C7353" t="s">
        <v>257</v>
      </c>
      <c r="D7353" t="s">
        <v>259</v>
      </c>
      <c r="E7353" t="s">
        <v>270</v>
      </c>
      <c r="F7353" s="8" t="s">
        <v>108</v>
      </c>
      <c r="G7353" s="8" t="s">
        <v>372</v>
      </c>
      <c r="H7353" t="s">
        <v>109</v>
      </c>
      <c r="I7353" s="7">
        <v>442974</v>
      </c>
      <c r="L7353" s="7">
        <v>87556207</v>
      </c>
      <c r="M7353" t="s">
        <v>458</v>
      </c>
    </row>
    <row r="7354" spans="1:13" x14ac:dyDescent="0.25">
      <c r="A7354" t="s">
        <v>743</v>
      </c>
      <c r="B7354" t="s">
        <v>485</v>
      </c>
      <c r="C7354" t="s">
        <v>257</v>
      </c>
      <c r="D7354" t="s">
        <v>260</v>
      </c>
      <c r="E7354" t="s">
        <v>270</v>
      </c>
      <c r="F7354" t="s">
        <v>108</v>
      </c>
      <c r="G7354" s="8" t="s">
        <v>372</v>
      </c>
      <c r="H7354" t="s">
        <v>109</v>
      </c>
      <c r="I7354" s="7">
        <v>736160</v>
      </c>
      <c r="L7354" s="7">
        <v>145097351</v>
      </c>
      <c r="M7354" t="s">
        <v>458</v>
      </c>
    </row>
    <row r="7355" spans="1:13" x14ac:dyDescent="0.25">
      <c r="A7355" t="s">
        <v>744</v>
      </c>
      <c r="B7355" t="s">
        <v>485</v>
      </c>
      <c r="C7355" t="s">
        <v>257</v>
      </c>
      <c r="D7355" t="s">
        <v>261</v>
      </c>
      <c r="E7355" t="s">
        <v>270</v>
      </c>
      <c r="F7355" t="s">
        <v>108</v>
      </c>
      <c r="G7355" s="8" t="s">
        <v>372</v>
      </c>
      <c r="H7355" t="s">
        <v>109</v>
      </c>
      <c r="I7355" s="7">
        <v>435149</v>
      </c>
      <c r="L7355" s="7">
        <v>88988160</v>
      </c>
      <c r="M7355" t="s">
        <v>458</v>
      </c>
    </row>
    <row r="7356" spans="1:13" x14ac:dyDescent="0.25">
      <c r="A7356" t="s">
        <v>745</v>
      </c>
      <c r="B7356" t="s">
        <v>486</v>
      </c>
      <c r="C7356" t="s">
        <v>262</v>
      </c>
      <c r="D7356" t="s">
        <v>263</v>
      </c>
      <c r="E7356" t="s">
        <v>270</v>
      </c>
      <c r="F7356" t="s">
        <v>108</v>
      </c>
      <c r="G7356" s="8" t="s">
        <v>372</v>
      </c>
      <c r="H7356" t="s">
        <v>109</v>
      </c>
      <c r="I7356" s="7">
        <v>42469000</v>
      </c>
      <c r="L7356" s="7">
        <v>27282552000</v>
      </c>
      <c r="M7356" t="s">
        <v>458</v>
      </c>
    </row>
    <row r="7357" spans="1:13" x14ac:dyDescent="0.25">
      <c r="A7357" t="s">
        <v>746</v>
      </c>
      <c r="B7357" t="s">
        <v>486</v>
      </c>
      <c r="C7357" t="s">
        <v>262</v>
      </c>
      <c r="D7357" t="s">
        <v>264</v>
      </c>
      <c r="E7357" t="s">
        <v>270</v>
      </c>
      <c r="F7357" t="s">
        <v>108</v>
      </c>
      <c r="G7357" s="8" t="s">
        <v>372</v>
      </c>
      <c r="H7357" t="s">
        <v>109</v>
      </c>
      <c r="I7357" s="7">
        <v>8317000</v>
      </c>
      <c r="L7357" s="7">
        <v>5427913000</v>
      </c>
      <c r="M7357" t="s">
        <v>458</v>
      </c>
    </row>
    <row r="7358" spans="1:13" x14ac:dyDescent="0.25">
      <c r="A7358" t="s">
        <v>747</v>
      </c>
      <c r="B7358" t="s">
        <v>486</v>
      </c>
      <c r="C7358" t="s">
        <v>262</v>
      </c>
      <c r="D7358" t="s">
        <v>265</v>
      </c>
      <c r="E7358" t="s">
        <v>270</v>
      </c>
      <c r="F7358" t="s">
        <v>108</v>
      </c>
      <c r="G7358" s="8" t="s">
        <v>372</v>
      </c>
      <c r="H7358" t="s">
        <v>109</v>
      </c>
      <c r="I7358" s="7">
        <v>1008000</v>
      </c>
      <c r="L7358" s="7">
        <v>950652000</v>
      </c>
      <c r="M7358" t="s">
        <v>458</v>
      </c>
    </row>
    <row r="7359" spans="1:13" x14ac:dyDescent="0.25">
      <c r="A7359" t="s">
        <v>748</v>
      </c>
      <c r="B7359" t="s">
        <v>486</v>
      </c>
      <c r="C7359" t="s">
        <v>262</v>
      </c>
      <c r="D7359" t="s">
        <v>203</v>
      </c>
      <c r="E7359" t="s">
        <v>269</v>
      </c>
      <c r="F7359" t="s">
        <v>108</v>
      </c>
      <c r="G7359" s="8" t="s">
        <v>372</v>
      </c>
      <c r="H7359" t="s">
        <v>109</v>
      </c>
      <c r="I7359" s="7">
        <v>348966000</v>
      </c>
      <c r="L7359" s="7">
        <v>134097058000</v>
      </c>
      <c r="M7359" t="s">
        <v>458</v>
      </c>
    </row>
    <row r="7360" spans="1:13" x14ac:dyDescent="0.25">
      <c r="A7360" t="s">
        <v>749</v>
      </c>
      <c r="B7360" t="s">
        <v>332</v>
      </c>
      <c r="C7360" t="s">
        <v>266</v>
      </c>
      <c r="D7360" t="s">
        <v>267</v>
      </c>
      <c r="E7360" t="s">
        <v>270</v>
      </c>
      <c r="F7360" t="s">
        <v>108</v>
      </c>
      <c r="G7360" s="8" t="s">
        <v>372</v>
      </c>
      <c r="H7360" t="s">
        <v>109</v>
      </c>
      <c r="I7360" s="7">
        <v>9262763</v>
      </c>
      <c r="L7360" s="7">
        <v>2421364394</v>
      </c>
      <c r="M7360" t="s">
        <v>458</v>
      </c>
    </row>
    <row r="7361" spans="1:13" x14ac:dyDescent="0.25">
      <c r="A7361" t="s">
        <v>750</v>
      </c>
      <c r="B7361" t="s">
        <v>332</v>
      </c>
      <c r="C7361" t="s">
        <v>266</v>
      </c>
      <c r="D7361" t="s">
        <v>590</v>
      </c>
      <c r="E7361" t="s">
        <v>270</v>
      </c>
      <c r="F7361" t="s">
        <v>108</v>
      </c>
      <c r="G7361" s="8" t="s">
        <v>372</v>
      </c>
      <c r="H7361" t="s">
        <v>109</v>
      </c>
      <c r="I7361" s="7">
        <v>7586571</v>
      </c>
      <c r="L7361" s="7">
        <v>1946905414</v>
      </c>
      <c r="M7361" t="s">
        <v>458</v>
      </c>
    </row>
    <row r="7362" spans="1:13" x14ac:dyDescent="0.25">
      <c r="A7362" t="s">
        <v>751</v>
      </c>
      <c r="B7362" t="s">
        <v>332</v>
      </c>
      <c r="C7362" t="s">
        <v>266</v>
      </c>
      <c r="D7362" t="s">
        <v>582</v>
      </c>
      <c r="E7362" t="s">
        <v>270</v>
      </c>
      <c r="F7362" t="s">
        <v>108</v>
      </c>
      <c r="G7362" s="8" t="s">
        <v>372</v>
      </c>
      <c r="H7362" t="s">
        <v>109</v>
      </c>
      <c r="I7362" s="7">
        <v>374837</v>
      </c>
      <c r="L7362" s="7">
        <v>102527329</v>
      </c>
      <c r="M7362" t="s">
        <v>458</v>
      </c>
    </row>
    <row r="7363" spans="1:13" x14ac:dyDescent="0.25">
      <c r="A7363" t="s">
        <v>752</v>
      </c>
      <c r="B7363" t="s">
        <v>332</v>
      </c>
      <c r="C7363" t="s">
        <v>266</v>
      </c>
      <c r="D7363" t="s">
        <v>203</v>
      </c>
      <c r="E7363" t="s">
        <v>269</v>
      </c>
      <c r="F7363" t="s">
        <v>108</v>
      </c>
      <c r="G7363" s="8" t="s">
        <v>372</v>
      </c>
      <c r="H7363" t="s">
        <v>109</v>
      </c>
      <c r="I7363" s="7">
        <v>510603357</v>
      </c>
      <c r="L7363" s="7">
        <v>260926476812</v>
      </c>
      <c r="M7363" t="s">
        <v>458</v>
      </c>
    </row>
    <row r="7364" spans="1:13" x14ac:dyDescent="0.25">
      <c r="A7364" t="s">
        <v>753</v>
      </c>
      <c r="B7364" t="s">
        <v>487</v>
      </c>
      <c r="C7364" t="s">
        <v>207</v>
      </c>
      <c r="D7364" t="s">
        <v>208</v>
      </c>
      <c r="E7364" t="s">
        <v>270</v>
      </c>
      <c r="F7364" t="s">
        <v>108</v>
      </c>
      <c r="G7364" s="8" t="s">
        <v>372</v>
      </c>
      <c r="H7364" t="s">
        <v>109</v>
      </c>
      <c r="I7364" s="7">
        <v>11467736</v>
      </c>
      <c r="L7364" s="7">
        <v>2389556713</v>
      </c>
      <c r="M7364" t="s">
        <v>458</v>
      </c>
    </row>
    <row r="7365" spans="1:13" x14ac:dyDescent="0.25">
      <c r="A7365" t="s">
        <v>754</v>
      </c>
      <c r="B7365" t="s">
        <v>487</v>
      </c>
      <c r="C7365" t="s">
        <v>207</v>
      </c>
      <c r="D7365" t="s">
        <v>209</v>
      </c>
      <c r="E7365" t="s">
        <v>270</v>
      </c>
      <c r="F7365" t="s">
        <v>108</v>
      </c>
      <c r="G7365" s="8" t="s">
        <v>372</v>
      </c>
      <c r="H7365" t="s">
        <v>109</v>
      </c>
      <c r="I7365" s="7">
        <v>26798373</v>
      </c>
      <c r="L7365" s="7">
        <v>5701620841</v>
      </c>
      <c r="M7365" t="s">
        <v>458</v>
      </c>
    </row>
    <row r="7366" spans="1:13" x14ac:dyDescent="0.25">
      <c r="A7366" t="s">
        <v>755</v>
      </c>
      <c r="B7366" t="s">
        <v>487</v>
      </c>
      <c r="C7366" t="s">
        <v>207</v>
      </c>
      <c r="D7366" t="s">
        <v>210</v>
      </c>
      <c r="E7366" t="s">
        <v>270</v>
      </c>
      <c r="F7366" t="s">
        <v>108</v>
      </c>
      <c r="G7366" s="8" t="s">
        <v>372</v>
      </c>
      <c r="H7366" t="s">
        <v>109</v>
      </c>
      <c r="I7366" s="7">
        <v>421175</v>
      </c>
      <c r="L7366" s="7">
        <v>326696832</v>
      </c>
      <c r="M7366" t="s">
        <v>458</v>
      </c>
    </row>
    <row r="7367" spans="1:13" x14ac:dyDescent="0.25">
      <c r="A7367" t="s">
        <v>756</v>
      </c>
      <c r="B7367" t="s">
        <v>487</v>
      </c>
      <c r="C7367" t="s">
        <v>207</v>
      </c>
      <c r="D7367" t="s">
        <v>211</v>
      </c>
      <c r="E7367" t="s">
        <v>269</v>
      </c>
      <c r="F7367" t="s">
        <v>108</v>
      </c>
      <c r="G7367" s="8" t="s">
        <v>372</v>
      </c>
      <c r="H7367" t="s">
        <v>109</v>
      </c>
      <c r="I7367" s="7">
        <v>500268671</v>
      </c>
      <c r="L7367" s="7">
        <v>370042694916</v>
      </c>
      <c r="M7367" t="s">
        <v>458</v>
      </c>
    </row>
    <row r="7368" spans="1:13" x14ac:dyDescent="0.25">
      <c r="A7368" t="s">
        <v>757</v>
      </c>
      <c r="B7368" t="s">
        <v>487</v>
      </c>
      <c r="C7368" t="s">
        <v>207</v>
      </c>
      <c r="D7368" t="s">
        <v>385</v>
      </c>
      <c r="E7368" t="s">
        <v>270</v>
      </c>
      <c r="F7368" t="s">
        <v>108</v>
      </c>
      <c r="G7368" s="8" t="s">
        <v>372</v>
      </c>
      <c r="H7368" t="s">
        <v>109</v>
      </c>
      <c r="I7368" s="7">
        <v>2901029</v>
      </c>
      <c r="L7368" s="7">
        <v>777116048</v>
      </c>
      <c r="M7368" t="s">
        <v>458</v>
      </c>
    </row>
    <row r="7369" spans="1:13" x14ac:dyDescent="0.25">
      <c r="A7369" t="s">
        <v>665</v>
      </c>
      <c r="B7369" t="s">
        <v>469</v>
      </c>
      <c r="C7369" t="s">
        <v>212</v>
      </c>
      <c r="D7369" t="s">
        <v>213</v>
      </c>
      <c r="E7369" t="s">
        <v>270</v>
      </c>
      <c r="F7369" t="s">
        <v>110</v>
      </c>
      <c r="G7369" s="8" t="s">
        <v>380</v>
      </c>
      <c r="H7369" t="s">
        <v>111</v>
      </c>
      <c r="I7369" s="7">
        <v>0</v>
      </c>
      <c r="L7369" s="7">
        <v>1209774000</v>
      </c>
      <c r="M7369" t="s">
        <v>458</v>
      </c>
    </row>
    <row r="7370" spans="1:13" x14ac:dyDescent="0.25">
      <c r="A7370" t="s">
        <v>666</v>
      </c>
      <c r="B7370" t="s">
        <v>469</v>
      </c>
      <c r="C7370" t="s">
        <v>212</v>
      </c>
      <c r="D7370" t="s">
        <v>214</v>
      </c>
      <c r="E7370" t="s">
        <v>270</v>
      </c>
      <c r="F7370" t="s">
        <v>110</v>
      </c>
      <c r="G7370" s="8" t="s">
        <v>380</v>
      </c>
      <c r="H7370" t="s">
        <v>111</v>
      </c>
      <c r="I7370" s="7">
        <v>0</v>
      </c>
      <c r="L7370" s="7">
        <v>10185099000</v>
      </c>
      <c r="M7370" t="s">
        <v>458</v>
      </c>
    </row>
    <row r="7371" spans="1:13" x14ac:dyDescent="0.25">
      <c r="A7371" t="s">
        <v>667</v>
      </c>
      <c r="B7371" t="s">
        <v>469</v>
      </c>
      <c r="C7371" t="s">
        <v>212</v>
      </c>
      <c r="D7371" t="s">
        <v>370</v>
      </c>
      <c r="E7371" t="s">
        <v>270</v>
      </c>
      <c r="F7371" t="s">
        <v>110</v>
      </c>
      <c r="G7371" s="8" t="s">
        <v>380</v>
      </c>
      <c r="H7371" t="s">
        <v>111</v>
      </c>
      <c r="I7371" s="7">
        <v>0</v>
      </c>
      <c r="L7371" s="7">
        <v>7250762000</v>
      </c>
      <c r="M7371" t="s">
        <v>458</v>
      </c>
    </row>
    <row r="7372" spans="1:13" x14ac:dyDescent="0.25">
      <c r="A7372" t="s">
        <v>668</v>
      </c>
      <c r="B7372" t="s">
        <v>469</v>
      </c>
      <c r="C7372" t="s">
        <v>212</v>
      </c>
      <c r="D7372" t="s">
        <v>365</v>
      </c>
      <c r="E7372" t="s">
        <v>270</v>
      </c>
      <c r="F7372" t="s">
        <v>110</v>
      </c>
      <c r="G7372" s="8" t="s">
        <v>380</v>
      </c>
      <c r="H7372" t="s">
        <v>111</v>
      </c>
      <c r="I7372" s="7">
        <v>0</v>
      </c>
      <c r="L7372" s="7">
        <v>22153880000</v>
      </c>
      <c r="M7372" t="s">
        <v>458</v>
      </c>
    </row>
    <row r="7373" spans="1:13" x14ac:dyDescent="0.25">
      <c r="A7373" t="s">
        <v>669</v>
      </c>
      <c r="B7373" t="s">
        <v>469</v>
      </c>
      <c r="C7373" t="s">
        <v>212</v>
      </c>
      <c r="D7373" t="s">
        <v>364</v>
      </c>
      <c r="E7373" t="s">
        <v>270</v>
      </c>
      <c r="F7373" t="s">
        <v>110</v>
      </c>
      <c r="G7373" s="8" t="s">
        <v>380</v>
      </c>
      <c r="H7373" t="s">
        <v>111</v>
      </c>
      <c r="I7373" s="7">
        <v>0</v>
      </c>
      <c r="L7373" s="7">
        <v>31842258000</v>
      </c>
      <c r="M7373" t="s">
        <v>458</v>
      </c>
    </row>
    <row r="7374" spans="1:13" x14ac:dyDescent="0.25">
      <c r="A7374" t="s">
        <v>670</v>
      </c>
      <c r="B7374" t="s">
        <v>469</v>
      </c>
      <c r="C7374" t="s">
        <v>212</v>
      </c>
      <c r="D7374" t="s">
        <v>573</v>
      </c>
      <c r="E7374" t="s">
        <v>270</v>
      </c>
      <c r="F7374" t="s">
        <v>110</v>
      </c>
      <c r="G7374" s="8" t="s">
        <v>380</v>
      </c>
      <c r="H7374" t="s">
        <v>111</v>
      </c>
      <c r="I7374" s="7">
        <v>0</v>
      </c>
      <c r="L7374" s="7">
        <v>16763779000</v>
      </c>
      <c r="M7374" t="s">
        <v>458</v>
      </c>
    </row>
    <row r="7375" spans="1:13" x14ac:dyDescent="0.25">
      <c r="A7375" t="s">
        <v>671</v>
      </c>
      <c r="B7375" t="s">
        <v>469</v>
      </c>
      <c r="C7375" t="s">
        <v>212</v>
      </c>
      <c r="D7375" t="s">
        <v>362</v>
      </c>
      <c r="E7375" t="s">
        <v>270</v>
      </c>
      <c r="F7375" s="8" t="s">
        <v>110</v>
      </c>
      <c r="G7375" s="8" t="s">
        <v>380</v>
      </c>
      <c r="H7375" t="s">
        <v>111</v>
      </c>
      <c r="I7375" s="7">
        <v>0</v>
      </c>
      <c r="L7375" s="7">
        <v>58491556000</v>
      </c>
      <c r="M7375" t="s">
        <v>458</v>
      </c>
    </row>
    <row r="7376" spans="1:13" x14ac:dyDescent="0.25">
      <c r="A7376" t="s">
        <v>672</v>
      </c>
      <c r="B7376" t="s">
        <v>470</v>
      </c>
      <c r="C7376" t="s">
        <v>292</v>
      </c>
      <c r="D7376" t="s">
        <v>307</v>
      </c>
      <c r="E7376" t="s">
        <v>270</v>
      </c>
      <c r="F7376" s="8" t="s">
        <v>110</v>
      </c>
      <c r="G7376" s="8" t="s">
        <v>380</v>
      </c>
      <c r="H7376" t="s">
        <v>111</v>
      </c>
      <c r="I7376" s="7">
        <v>0</v>
      </c>
      <c r="L7376" s="7">
        <v>9764336905</v>
      </c>
      <c r="M7376" t="s">
        <v>458</v>
      </c>
    </row>
    <row r="7377" spans="1:13" x14ac:dyDescent="0.25">
      <c r="A7377" t="s">
        <v>673</v>
      </c>
      <c r="B7377" t="s">
        <v>470</v>
      </c>
      <c r="C7377" t="s">
        <v>292</v>
      </c>
      <c r="D7377" t="s">
        <v>206</v>
      </c>
      <c r="E7377" t="s">
        <v>270</v>
      </c>
      <c r="F7377" t="s">
        <v>110</v>
      </c>
      <c r="G7377" s="8" t="s">
        <v>380</v>
      </c>
      <c r="H7377" t="s">
        <v>111</v>
      </c>
      <c r="I7377" s="7">
        <v>0</v>
      </c>
      <c r="L7377" s="7">
        <v>5411649516</v>
      </c>
      <c r="M7377" t="s">
        <v>458</v>
      </c>
    </row>
    <row r="7378" spans="1:13" x14ac:dyDescent="0.25">
      <c r="A7378" t="s">
        <v>674</v>
      </c>
      <c r="B7378" t="s">
        <v>470</v>
      </c>
      <c r="C7378" t="s">
        <v>292</v>
      </c>
      <c r="D7378" t="s">
        <v>203</v>
      </c>
      <c r="E7378" t="s">
        <v>269</v>
      </c>
      <c r="F7378" t="s">
        <v>110</v>
      </c>
      <c r="G7378" s="8" t="s">
        <v>380</v>
      </c>
      <c r="H7378" t="s">
        <v>111</v>
      </c>
      <c r="I7378" s="7">
        <v>31864673</v>
      </c>
      <c r="L7378" s="7">
        <v>599483569520</v>
      </c>
      <c r="M7378" t="s">
        <v>458</v>
      </c>
    </row>
    <row r="7379" spans="1:13" x14ac:dyDescent="0.25">
      <c r="A7379" t="s">
        <v>675</v>
      </c>
      <c r="B7379" t="s">
        <v>470</v>
      </c>
      <c r="C7379" t="s">
        <v>292</v>
      </c>
      <c r="D7379" t="s">
        <v>306</v>
      </c>
      <c r="E7379" t="s">
        <v>270</v>
      </c>
      <c r="F7379" s="8" t="s">
        <v>110</v>
      </c>
      <c r="G7379" s="8" t="s">
        <v>380</v>
      </c>
      <c r="H7379" t="s">
        <v>111</v>
      </c>
      <c r="I7379" s="7">
        <v>0</v>
      </c>
      <c r="L7379" s="7">
        <v>9122399685</v>
      </c>
      <c r="M7379" t="s">
        <v>458</v>
      </c>
    </row>
    <row r="7380" spans="1:13" x14ac:dyDescent="0.25">
      <c r="A7380" t="s">
        <v>676</v>
      </c>
      <c r="B7380" t="s">
        <v>331</v>
      </c>
      <c r="C7380" t="s">
        <v>215</v>
      </c>
      <c r="D7380" t="s">
        <v>251</v>
      </c>
      <c r="E7380" t="s">
        <v>269</v>
      </c>
      <c r="F7380" s="8" t="s">
        <v>110</v>
      </c>
      <c r="G7380" s="8" t="s">
        <v>380</v>
      </c>
      <c r="H7380" t="s">
        <v>111</v>
      </c>
      <c r="I7380" s="7">
        <v>89785000</v>
      </c>
      <c r="L7380" s="7">
        <v>310261377494</v>
      </c>
      <c r="M7380" t="s">
        <v>458</v>
      </c>
    </row>
    <row r="7381" spans="1:13" x14ac:dyDescent="0.25">
      <c r="A7381" t="s">
        <v>677</v>
      </c>
      <c r="B7381" t="s">
        <v>331</v>
      </c>
      <c r="C7381" t="s">
        <v>215</v>
      </c>
      <c r="D7381" t="s">
        <v>216</v>
      </c>
      <c r="E7381" t="s">
        <v>269</v>
      </c>
      <c r="F7381" t="s">
        <v>110</v>
      </c>
      <c r="G7381" s="8" t="s">
        <v>380</v>
      </c>
      <c r="H7381" t="s">
        <v>111</v>
      </c>
      <c r="I7381" s="7">
        <v>0</v>
      </c>
      <c r="L7381" s="7">
        <v>15226914126</v>
      </c>
      <c r="M7381" t="s">
        <v>458</v>
      </c>
    </row>
    <row r="7382" spans="1:13" x14ac:dyDescent="0.25">
      <c r="A7382" t="s">
        <v>678</v>
      </c>
      <c r="B7382" t="s">
        <v>331</v>
      </c>
      <c r="C7382" t="s">
        <v>215</v>
      </c>
      <c r="D7382" t="s">
        <v>217</v>
      </c>
      <c r="E7382" t="s">
        <v>269</v>
      </c>
      <c r="F7382" t="s">
        <v>110</v>
      </c>
      <c r="G7382" s="8" t="s">
        <v>380</v>
      </c>
      <c r="H7382" t="s">
        <v>111</v>
      </c>
      <c r="I7382" s="7">
        <v>19583000</v>
      </c>
      <c r="L7382" s="7">
        <v>67671087956</v>
      </c>
      <c r="M7382" t="s">
        <v>458</v>
      </c>
    </row>
    <row r="7383" spans="1:13" x14ac:dyDescent="0.25">
      <c r="A7383" t="s">
        <v>679</v>
      </c>
      <c r="B7383" t="s">
        <v>333</v>
      </c>
      <c r="C7383" t="s">
        <v>533</v>
      </c>
      <c r="D7383" t="s">
        <v>203</v>
      </c>
      <c r="E7383" t="s">
        <v>269</v>
      </c>
      <c r="F7383" s="8" t="s">
        <v>110</v>
      </c>
      <c r="G7383" s="8" t="s">
        <v>380</v>
      </c>
      <c r="H7383" t="s">
        <v>111</v>
      </c>
      <c r="I7383" s="7">
        <v>0</v>
      </c>
      <c r="L7383" s="7">
        <v>60695593000</v>
      </c>
      <c r="M7383" t="s">
        <v>458</v>
      </c>
    </row>
    <row r="7384" spans="1:13" x14ac:dyDescent="0.25">
      <c r="A7384" t="s">
        <v>680</v>
      </c>
      <c r="B7384" t="s">
        <v>471</v>
      </c>
      <c r="C7384" t="s">
        <v>219</v>
      </c>
      <c r="D7384" t="s">
        <v>203</v>
      </c>
      <c r="E7384" t="s">
        <v>269</v>
      </c>
      <c r="F7384" t="s">
        <v>110</v>
      </c>
      <c r="G7384" s="8" t="s">
        <v>380</v>
      </c>
      <c r="H7384" t="s">
        <v>111</v>
      </c>
      <c r="I7384" s="7">
        <v>12357477</v>
      </c>
      <c r="L7384" s="7">
        <v>278736778404</v>
      </c>
      <c r="M7384" t="s">
        <v>458</v>
      </c>
    </row>
    <row r="7385" spans="1:13" x14ac:dyDescent="0.25">
      <c r="A7385" t="s">
        <v>681</v>
      </c>
      <c r="B7385" t="s">
        <v>471</v>
      </c>
      <c r="C7385" t="s">
        <v>219</v>
      </c>
      <c r="D7385" t="s">
        <v>457</v>
      </c>
      <c r="E7385" t="s">
        <v>270</v>
      </c>
      <c r="F7385" s="8" t="s">
        <v>110</v>
      </c>
      <c r="G7385" s="8" t="s">
        <v>380</v>
      </c>
      <c r="H7385" t="s">
        <v>111</v>
      </c>
      <c r="I7385" s="7">
        <v>0</v>
      </c>
      <c r="L7385" s="7">
        <v>150706287</v>
      </c>
      <c r="M7385" t="s">
        <v>458</v>
      </c>
    </row>
    <row r="7386" spans="1:13" x14ac:dyDescent="0.25">
      <c r="A7386" t="s">
        <v>682</v>
      </c>
      <c r="B7386" t="s">
        <v>471</v>
      </c>
      <c r="C7386" t="s">
        <v>219</v>
      </c>
      <c r="D7386" t="s">
        <v>381</v>
      </c>
      <c r="E7386" t="s">
        <v>270</v>
      </c>
      <c r="F7386" t="s">
        <v>110</v>
      </c>
      <c r="G7386" s="8" t="s">
        <v>380</v>
      </c>
      <c r="H7386" t="s">
        <v>111</v>
      </c>
      <c r="I7386" s="7">
        <v>0</v>
      </c>
      <c r="L7386" s="7">
        <v>1331924172</v>
      </c>
      <c r="M7386" t="s">
        <v>458</v>
      </c>
    </row>
    <row r="7387" spans="1:13" x14ac:dyDescent="0.25">
      <c r="A7387" t="s">
        <v>683</v>
      </c>
      <c r="B7387" t="s">
        <v>472</v>
      </c>
      <c r="C7387" t="s">
        <v>220</v>
      </c>
      <c r="D7387" t="s">
        <v>221</v>
      </c>
      <c r="E7387" t="s">
        <v>270</v>
      </c>
      <c r="F7387" s="8" t="s">
        <v>110</v>
      </c>
      <c r="G7387" s="8" t="s">
        <v>380</v>
      </c>
      <c r="H7387" t="s">
        <v>111</v>
      </c>
      <c r="I7387" s="7">
        <v>0</v>
      </c>
      <c r="L7387" s="7">
        <v>210379447000</v>
      </c>
      <c r="M7387" t="s">
        <v>458</v>
      </c>
    </row>
    <row r="7388" spans="1:13" x14ac:dyDescent="0.25">
      <c r="A7388" t="s">
        <v>684</v>
      </c>
      <c r="B7388" t="s">
        <v>472</v>
      </c>
      <c r="C7388" t="s">
        <v>220</v>
      </c>
      <c r="D7388" t="s">
        <v>222</v>
      </c>
      <c r="E7388" t="s">
        <v>270</v>
      </c>
      <c r="F7388" t="s">
        <v>110</v>
      </c>
      <c r="G7388" s="8" t="s">
        <v>380</v>
      </c>
      <c r="H7388" t="s">
        <v>111</v>
      </c>
      <c r="I7388" s="7">
        <v>0</v>
      </c>
      <c r="L7388" s="7">
        <v>35195197000</v>
      </c>
      <c r="M7388" t="s">
        <v>458</v>
      </c>
    </row>
    <row r="7389" spans="1:13" x14ac:dyDescent="0.25">
      <c r="A7389" t="s">
        <v>685</v>
      </c>
      <c r="B7389" t="s">
        <v>472</v>
      </c>
      <c r="C7389" t="s">
        <v>220</v>
      </c>
      <c r="D7389" t="s">
        <v>223</v>
      </c>
      <c r="E7389" t="s">
        <v>270</v>
      </c>
      <c r="F7389" t="s">
        <v>110</v>
      </c>
      <c r="G7389" s="8" t="s">
        <v>380</v>
      </c>
      <c r="H7389" t="s">
        <v>111</v>
      </c>
      <c r="I7389" s="7">
        <v>0</v>
      </c>
      <c r="L7389" s="7">
        <v>54187851000</v>
      </c>
      <c r="M7389" t="s">
        <v>458</v>
      </c>
    </row>
    <row r="7390" spans="1:13" x14ac:dyDescent="0.25">
      <c r="A7390" t="s">
        <v>686</v>
      </c>
      <c r="B7390" t="s">
        <v>472</v>
      </c>
      <c r="C7390" t="s">
        <v>220</v>
      </c>
      <c r="D7390" t="s">
        <v>224</v>
      </c>
      <c r="E7390" t="s">
        <v>270</v>
      </c>
      <c r="F7390" s="8" t="s">
        <v>110</v>
      </c>
      <c r="G7390" s="8" t="s">
        <v>380</v>
      </c>
      <c r="H7390" t="s">
        <v>111</v>
      </c>
      <c r="I7390" s="7">
        <v>0</v>
      </c>
      <c r="L7390" s="7">
        <v>3835522000</v>
      </c>
      <c r="M7390" t="s">
        <v>458</v>
      </c>
    </row>
    <row r="7391" spans="1:13" x14ac:dyDescent="0.25">
      <c r="A7391" t="s">
        <v>687</v>
      </c>
      <c r="B7391" t="s">
        <v>472</v>
      </c>
      <c r="C7391" t="s">
        <v>220</v>
      </c>
      <c r="D7391" t="s">
        <v>305</v>
      </c>
      <c r="E7391" t="s">
        <v>270</v>
      </c>
      <c r="F7391" t="s">
        <v>110</v>
      </c>
      <c r="G7391" s="8" t="s">
        <v>380</v>
      </c>
      <c r="H7391" t="s">
        <v>111</v>
      </c>
      <c r="I7391" s="7">
        <v>0</v>
      </c>
      <c r="L7391" s="7">
        <v>0</v>
      </c>
      <c r="M7391" t="s">
        <v>458</v>
      </c>
    </row>
    <row r="7392" spans="1:13" x14ac:dyDescent="0.25">
      <c r="A7392" t="s">
        <v>688</v>
      </c>
      <c r="B7392" t="s">
        <v>472</v>
      </c>
      <c r="C7392" t="s">
        <v>220</v>
      </c>
      <c r="D7392" t="s">
        <v>203</v>
      </c>
      <c r="E7392" t="s">
        <v>269</v>
      </c>
      <c r="F7392" t="s">
        <v>110</v>
      </c>
      <c r="G7392" s="8" t="s">
        <v>380</v>
      </c>
      <c r="H7392" t="s">
        <v>111</v>
      </c>
      <c r="I7392" s="7">
        <v>0</v>
      </c>
      <c r="L7392" s="7">
        <v>150910896000</v>
      </c>
      <c r="M7392" t="s">
        <v>458</v>
      </c>
    </row>
    <row r="7393" spans="1:13" x14ac:dyDescent="0.25">
      <c r="A7393" t="s">
        <v>689</v>
      </c>
      <c r="B7393" t="s">
        <v>473</v>
      </c>
      <c r="C7393" t="s">
        <v>225</v>
      </c>
      <c r="D7393" t="s">
        <v>366</v>
      </c>
      <c r="E7393" t="s">
        <v>270</v>
      </c>
      <c r="F7393" t="s">
        <v>110</v>
      </c>
      <c r="G7393" s="8" t="s">
        <v>380</v>
      </c>
      <c r="H7393" t="s">
        <v>111</v>
      </c>
      <c r="I7393" s="7">
        <v>0</v>
      </c>
      <c r="L7393" s="7">
        <v>3439632410</v>
      </c>
      <c r="M7393" t="s">
        <v>458</v>
      </c>
    </row>
    <row r="7394" spans="1:13" x14ac:dyDescent="0.25">
      <c r="A7394" t="s">
        <v>690</v>
      </c>
      <c r="B7394" t="s">
        <v>473</v>
      </c>
      <c r="C7394" t="s">
        <v>225</v>
      </c>
      <c r="D7394" t="s">
        <v>367</v>
      </c>
      <c r="E7394" t="s">
        <v>270</v>
      </c>
      <c r="F7394" t="s">
        <v>110</v>
      </c>
      <c r="G7394" s="8" t="s">
        <v>380</v>
      </c>
      <c r="H7394" t="s">
        <v>111</v>
      </c>
      <c r="I7394" s="7">
        <v>0</v>
      </c>
      <c r="L7394" s="7">
        <v>3601903742</v>
      </c>
      <c r="M7394" t="s">
        <v>458</v>
      </c>
    </row>
    <row r="7395" spans="1:13" x14ac:dyDescent="0.25">
      <c r="A7395" t="s">
        <v>691</v>
      </c>
      <c r="B7395" t="s">
        <v>473</v>
      </c>
      <c r="C7395" t="s">
        <v>225</v>
      </c>
      <c r="D7395" t="s">
        <v>373</v>
      </c>
      <c r="E7395" t="s">
        <v>270</v>
      </c>
      <c r="F7395" t="s">
        <v>110</v>
      </c>
      <c r="G7395" s="8" t="s">
        <v>380</v>
      </c>
      <c r="H7395" t="s">
        <v>111</v>
      </c>
      <c r="I7395" s="7">
        <v>0</v>
      </c>
      <c r="L7395" s="7">
        <v>2032897322</v>
      </c>
      <c r="M7395" t="s">
        <v>458</v>
      </c>
    </row>
    <row r="7396" spans="1:13" x14ac:dyDescent="0.25">
      <c r="A7396" t="s">
        <v>692</v>
      </c>
      <c r="B7396" t="s">
        <v>473</v>
      </c>
      <c r="C7396" t="s">
        <v>225</v>
      </c>
      <c r="D7396" t="s">
        <v>203</v>
      </c>
      <c r="E7396" t="s">
        <v>269</v>
      </c>
      <c r="F7396" t="s">
        <v>110</v>
      </c>
      <c r="G7396" s="8" t="s">
        <v>380</v>
      </c>
      <c r="H7396" t="s">
        <v>111</v>
      </c>
      <c r="I7396" s="7">
        <v>45302057</v>
      </c>
      <c r="L7396" s="7">
        <v>983182712065</v>
      </c>
      <c r="M7396" t="s">
        <v>458</v>
      </c>
    </row>
    <row r="7397" spans="1:13" x14ac:dyDescent="0.25">
      <c r="A7397" t="s">
        <v>693</v>
      </c>
      <c r="B7397" t="s">
        <v>474</v>
      </c>
      <c r="C7397" t="s">
        <v>226</v>
      </c>
      <c r="D7397" t="s">
        <v>227</v>
      </c>
      <c r="E7397" t="s">
        <v>270</v>
      </c>
      <c r="F7397" t="s">
        <v>110</v>
      </c>
      <c r="G7397" s="8" t="s">
        <v>380</v>
      </c>
      <c r="H7397" t="s">
        <v>111</v>
      </c>
      <c r="I7397" s="7">
        <v>0</v>
      </c>
      <c r="L7397" s="7">
        <v>1565286544</v>
      </c>
      <c r="M7397" t="s">
        <v>458</v>
      </c>
    </row>
    <row r="7398" spans="1:13" x14ac:dyDescent="0.25">
      <c r="A7398" t="s">
        <v>694</v>
      </c>
      <c r="B7398" t="s">
        <v>474</v>
      </c>
      <c r="C7398" t="s">
        <v>226</v>
      </c>
      <c r="D7398" t="s">
        <v>301</v>
      </c>
      <c r="E7398" t="s">
        <v>270</v>
      </c>
      <c r="F7398" s="8" t="s">
        <v>110</v>
      </c>
      <c r="G7398" s="8" t="s">
        <v>380</v>
      </c>
      <c r="H7398" t="s">
        <v>111</v>
      </c>
      <c r="I7398" s="7">
        <v>0</v>
      </c>
      <c r="L7398" s="7">
        <v>4154359457</v>
      </c>
      <c r="M7398" t="s">
        <v>458</v>
      </c>
    </row>
    <row r="7399" spans="1:13" x14ac:dyDescent="0.25">
      <c r="A7399" t="s">
        <v>695</v>
      </c>
      <c r="B7399" t="s">
        <v>474</v>
      </c>
      <c r="C7399" t="s">
        <v>226</v>
      </c>
      <c r="D7399" t="s">
        <v>229</v>
      </c>
      <c r="E7399" t="s">
        <v>270</v>
      </c>
      <c r="F7399" t="s">
        <v>110</v>
      </c>
      <c r="G7399" s="8" t="s">
        <v>380</v>
      </c>
      <c r="H7399" t="s">
        <v>111</v>
      </c>
      <c r="I7399" s="7">
        <v>0</v>
      </c>
      <c r="L7399" s="7">
        <v>4178737190</v>
      </c>
      <c r="M7399" t="s">
        <v>458</v>
      </c>
    </row>
    <row r="7400" spans="1:13" x14ac:dyDescent="0.25">
      <c r="A7400" t="s">
        <v>696</v>
      </c>
      <c r="B7400" t="s">
        <v>474</v>
      </c>
      <c r="C7400" t="s">
        <v>226</v>
      </c>
      <c r="D7400" t="s">
        <v>230</v>
      </c>
      <c r="E7400" t="s">
        <v>270</v>
      </c>
      <c r="F7400" t="s">
        <v>110</v>
      </c>
      <c r="G7400" s="8" t="s">
        <v>380</v>
      </c>
      <c r="H7400" t="s">
        <v>111</v>
      </c>
      <c r="I7400" s="7">
        <v>0</v>
      </c>
      <c r="L7400" s="7">
        <v>46078829939</v>
      </c>
      <c r="M7400" t="s">
        <v>458</v>
      </c>
    </row>
    <row r="7401" spans="1:13" x14ac:dyDescent="0.25">
      <c r="A7401" t="s">
        <v>697</v>
      </c>
      <c r="B7401" t="s">
        <v>474</v>
      </c>
      <c r="C7401" t="s">
        <v>226</v>
      </c>
      <c r="D7401" t="s">
        <v>231</v>
      </c>
      <c r="E7401" t="s">
        <v>270</v>
      </c>
      <c r="F7401" t="s">
        <v>110</v>
      </c>
      <c r="G7401" s="8" t="s">
        <v>380</v>
      </c>
      <c r="H7401" t="s">
        <v>111</v>
      </c>
      <c r="I7401" s="7">
        <v>0</v>
      </c>
      <c r="L7401" s="7">
        <v>733170416</v>
      </c>
      <c r="M7401" t="s">
        <v>458</v>
      </c>
    </row>
    <row r="7402" spans="1:13" x14ac:dyDescent="0.25">
      <c r="A7402" t="s">
        <v>698</v>
      </c>
      <c r="B7402" t="s">
        <v>474</v>
      </c>
      <c r="C7402" t="s">
        <v>226</v>
      </c>
      <c r="D7402" t="s">
        <v>232</v>
      </c>
      <c r="E7402" t="s">
        <v>270</v>
      </c>
      <c r="F7402" t="s">
        <v>110</v>
      </c>
      <c r="G7402" s="8" t="s">
        <v>380</v>
      </c>
      <c r="H7402" t="s">
        <v>111</v>
      </c>
      <c r="I7402" s="7">
        <v>0</v>
      </c>
      <c r="L7402" s="7">
        <v>4596812359</v>
      </c>
      <c r="M7402" t="s">
        <v>458</v>
      </c>
    </row>
    <row r="7403" spans="1:13" x14ac:dyDescent="0.25">
      <c r="A7403" t="s">
        <v>699</v>
      </c>
      <c r="B7403" t="s">
        <v>474</v>
      </c>
      <c r="C7403" t="s">
        <v>226</v>
      </c>
      <c r="D7403" t="s">
        <v>233</v>
      </c>
      <c r="E7403" t="s">
        <v>270</v>
      </c>
      <c r="F7403" t="s">
        <v>110</v>
      </c>
      <c r="G7403" s="8" t="s">
        <v>380</v>
      </c>
      <c r="H7403" t="s">
        <v>111</v>
      </c>
      <c r="I7403" s="7">
        <v>0</v>
      </c>
      <c r="L7403" s="7">
        <v>6739103718</v>
      </c>
      <c r="M7403" t="s">
        <v>458</v>
      </c>
    </row>
    <row r="7404" spans="1:13" x14ac:dyDescent="0.25">
      <c r="A7404" t="s">
        <v>700</v>
      </c>
      <c r="B7404" t="s">
        <v>474</v>
      </c>
      <c r="C7404" t="s">
        <v>226</v>
      </c>
      <c r="D7404" t="s">
        <v>234</v>
      </c>
      <c r="E7404" t="s">
        <v>270</v>
      </c>
      <c r="F7404" t="s">
        <v>110</v>
      </c>
      <c r="G7404" s="8" t="s">
        <v>380</v>
      </c>
      <c r="H7404" t="s">
        <v>111</v>
      </c>
      <c r="I7404" s="7">
        <v>0</v>
      </c>
      <c r="L7404" s="7">
        <v>8239367205</v>
      </c>
      <c r="M7404" t="s">
        <v>458</v>
      </c>
    </row>
    <row r="7405" spans="1:13" x14ac:dyDescent="0.25">
      <c r="A7405" t="s">
        <v>701</v>
      </c>
      <c r="B7405" t="s">
        <v>474</v>
      </c>
      <c r="C7405" t="s">
        <v>226</v>
      </c>
      <c r="D7405" t="s">
        <v>235</v>
      </c>
      <c r="E7405" t="s">
        <v>270</v>
      </c>
      <c r="F7405" t="s">
        <v>110</v>
      </c>
      <c r="G7405" s="8" t="s">
        <v>380</v>
      </c>
      <c r="H7405" t="s">
        <v>111</v>
      </c>
      <c r="I7405" s="7">
        <v>0</v>
      </c>
      <c r="L7405" s="7">
        <v>7955312120</v>
      </c>
      <c r="M7405" t="s">
        <v>458</v>
      </c>
    </row>
    <row r="7406" spans="1:13" x14ac:dyDescent="0.25">
      <c r="A7406" t="s">
        <v>702</v>
      </c>
      <c r="B7406" t="s">
        <v>474</v>
      </c>
      <c r="C7406" t="s">
        <v>226</v>
      </c>
      <c r="D7406" t="s">
        <v>570</v>
      </c>
      <c r="E7406" t="s">
        <v>270</v>
      </c>
      <c r="F7406" s="8" t="s">
        <v>110</v>
      </c>
      <c r="G7406" s="8" t="s">
        <v>380</v>
      </c>
      <c r="H7406" t="s">
        <v>111</v>
      </c>
      <c r="I7406" s="7">
        <v>0</v>
      </c>
      <c r="L7406" s="7">
        <v>186808058</v>
      </c>
      <c r="M7406" t="s">
        <v>458</v>
      </c>
    </row>
    <row r="7407" spans="1:13" x14ac:dyDescent="0.25">
      <c r="A7407" t="s">
        <v>703</v>
      </c>
      <c r="B7407" t="s">
        <v>475</v>
      </c>
      <c r="C7407" t="s">
        <v>236</v>
      </c>
      <c r="D7407" t="s">
        <v>628</v>
      </c>
      <c r="E7407" t="s">
        <v>270</v>
      </c>
      <c r="F7407" t="s">
        <v>110</v>
      </c>
      <c r="G7407" s="8" t="s">
        <v>380</v>
      </c>
      <c r="H7407" t="s">
        <v>111</v>
      </c>
      <c r="I7407" s="7">
        <v>0</v>
      </c>
      <c r="L7407" s="7">
        <v>33391986272</v>
      </c>
      <c r="M7407" t="s">
        <v>458</v>
      </c>
    </row>
    <row r="7408" spans="1:13" x14ac:dyDescent="0.25">
      <c r="A7408" t="s">
        <v>704</v>
      </c>
      <c r="B7408" t="s">
        <v>475</v>
      </c>
      <c r="C7408" t="s">
        <v>236</v>
      </c>
      <c r="D7408" t="s">
        <v>629</v>
      </c>
      <c r="E7408" t="s">
        <v>270</v>
      </c>
      <c r="F7408" t="s">
        <v>110</v>
      </c>
      <c r="G7408" s="8" t="s">
        <v>380</v>
      </c>
      <c r="H7408" t="s">
        <v>111</v>
      </c>
      <c r="I7408" s="7">
        <v>0</v>
      </c>
      <c r="L7408" s="7">
        <v>28433897982</v>
      </c>
      <c r="M7408" t="s">
        <v>458</v>
      </c>
    </row>
    <row r="7409" spans="1:13" x14ac:dyDescent="0.25">
      <c r="A7409" t="s">
        <v>705</v>
      </c>
      <c r="B7409" t="s">
        <v>475</v>
      </c>
      <c r="C7409" t="s">
        <v>236</v>
      </c>
      <c r="D7409" t="s">
        <v>630</v>
      </c>
      <c r="E7409" t="s">
        <v>270</v>
      </c>
      <c r="F7409" t="s">
        <v>110</v>
      </c>
      <c r="G7409" s="8" t="s">
        <v>380</v>
      </c>
      <c r="H7409" t="s">
        <v>111</v>
      </c>
      <c r="I7409" s="7">
        <v>0</v>
      </c>
      <c r="L7409" s="7">
        <v>41655996484</v>
      </c>
      <c r="M7409" t="s">
        <v>458</v>
      </c>
    </row>
    <row r="7410" spans="1:13" x14ac:dyDescent="0.25">
      <c r="A7410" t="s">
        <v>706</v>
      </c>
      <c r="B7410" t="s">
        <v>475</v>
      </c>
      <c r="C7410" t="s">
        <v>236</v>
      </c>
      <c r="D7410" t="s">
        <v>631</v>
      </c>
      <c r="E7410" t="s">
        <v>270</v>
      </c>
      <c r="F7410" s="8" t="s">
        <v>110</v>
      </c>
      <c r="G7410" s="8" t="s">
        <v>380</v>
      </c>
      <c r="H7410" t="s">
        <v>111</v>
      </c>
      <c r="I7410" s="7">
        <v>0</v>
      </c>
      <c r="L7410" s="7">
        <v>17683096128</v>
      </c>
      <c r="M7410" t="s">
        <v>458</v>
      </c>
    </row>
    <row r="7411" spans="1:13" x14ac:dyDescent="0.25">
      <c r="A7411" t="s">
        <v>707</v>
      </c>
      <c r="B7411" t="s">
        <v>475</v>
      </c>
      <c r="C7411" t="s">
        <v>236</v>
      </c>
      <c r="D7411" t="s">
        <v>632</v>
      </c>
      <c r="E7411" t="s">
        <v>269</v>
      </c>
      <c r="F7411" t="s">
        <v>110</v>
      </c>
      <c r="G7411" s="8" t="s">
        <v>380</v>
      </c>
      <c r="H7411" t="s">
        <v>111</v>
      </c>
      <c r="I7411" s="7">
        <v>0</v>
      </c>
      <c r="L7411" s="7">
        <v>38791266538</v>
      </c>
      <c r="M7411" t="s">
        <v>458</v>
      </c>
    </row>
    <row r="7412" spans="1:13" x14ac:dyDescent="0.25">
      <c r="A7412" t="s">
        <v>708</v>
      </c>
      <c r="B7412" t="s">
        <v>476</v>
      </c>
      <c r="C7412" t="s">
        <v>237</v>
      </c>
      <c r="D7412" t="s">
        <v>242</v>
      </c>
      <c r="E7412" t="s">
        <v>270</v>
      </c>
      <c r="F7412" t="s">
        <v>110</v>
      </c>
      <c r="G7412" s="8" t="s">
        <v>380</v>
      </c>
      <c r="H7412" t="s">
        <v>111</v>
      </c>
      <c r="I7412" s="7">
        <v>0</v>
      </c>
      <c r="L7412" s="7">
        <v>77422761</v>
      </c>
      <c r="M7412" t="s">
        <v>458</v>
      </c>
    </row>
    <row r="7413" spans="1:13" x14ac:dyDescent="0.25">
      <c r="A7413" t="s">
        <v>709</v>
      </c>
      <c r="B7413" t="s">
        <v>476</v>
      </c>
      <c r="C7413" t="s">
        <v>237</v>
      </c>
      <c r="D7413" t="s">
        <v>228</v>
      </c>
      <c r="E7413" t="s">
        <v>270</v>
      </c>
      <c r="F7413" t="s">
        <v>110</v>
      </c>
      <c r="G7413" s="8" t="s">
        <v>380</v>
      </c>
      <c r="H7413" t="s">
        <v>111</v>
      </c>
      <c r="I7413" s="7">
        <v>0</v>
      </c>
      <c r="L7413" s="7">
        <v>2672173342</v>
      </c>
      <c r="M7413" t="s">
        <v>458</v>
      </c>
    </row>
    <row r="7414" spans="1:13" x14ac:dyDescent="0.25">
      <c r="A7414" t="s">
        <v>710</v>
      </c>
      <c r="B7414" t="s">
        <v>476</v>
      </c>
      <c r="C7414" t="s">
        <v>237</v>
      </c>
      <c r="D7414" t="s">
        <v>464</v>
      </c>
      <c r="E7414" t="s">
        <v>270</v>
      </c>
      <c r="F7414" t="s">
        <v>110</v>
      </c>
      <c r="G7414" s="8" t="s">
        <v>380</v>
      </c>
      <c r="H7414" t="s">
        <v>111</v>
      </c>
      <c r="I7414" s="7">
        <v>0</v>
      </c>
      <c r="L7414" s="7">
        <v>1120256617</v>
      </c>
      <c r="M7414" t="s">
        <v>458</v>
      </c>
    </row>
    <row r="7415" spans="1:13" x14ac:dyDescent="0.25">
      <c r="A7415" t="s">
        <v>711</v>
      </c>
      <c r="B7415" t="s">
        <v>476</v>
      </c>
      <c r="C7415" t="s">
        <v>237</v>
      </c>
      <c r="D7415" t="s">
        <v>238</v>
      </c>
      <c r="E7415" t="s">
        <v>270</v>
      </c>
      <c r="F7415" t="s">
        <v>110</v>
      </c>
      <c r="G7415" s="8" t="s">
        <v>380</v>
      </c>
      <c r="H7415" t="s">
        <v>111</v>
      </c>
      <c r="I7415" s="7">
        <v>0</v>
      </c>
      <c r="L7415" s="7">
        <v>858542993</v>
      </c>
      <c r="M7415" t="s">
        <v>458</v>
      </c>
    </row>
    <row r="7416" spans="1:13" x14ac:dyDescent="0.25">
      <c r="A7416" t="s">
        <v>712</v>
      </c>
      <c r="B7416" t="s">
        <v>476</v>
      </c>
      <c r="C7416" t="s">
        <v>237</v>
      </c>
      <c r="D7416" t="s">
        <v>239</v>
      </c>
      <c r="E7416" t="s">
        <v>270</v>
      </c>
      <c r="F7416" t="s">
        <v>110</v>
      </c>
      <c r="G7416" s="8" t="s">
        <v>380</v>
      </c>
      <c r="H7416" t="s">
        <v>111</v>
      </c>
      <c r="I7416" s="7">
        <v>0</v>
      </c>
      <c r="L7416" s="7">
        <v>857579764</v>
      </c>
      <c r="M7416" t="s">
        <v>458</v>
      </c>
    </row>
    <row r="7417" spans="1:13" x14ac:dyDescent="0.25">
      <c r="A7417" t="s">
        <v>713</v>
      </c>
      <c r="B7417" t="s">
        <v>476</v>
      </c>
      <c r="C7417" t="s">
        <v>237</v>
      </c>
      <c r="D7417" t="s">
        <v>240</v>
      </c>
      <c r="E7417" t="s">
        <v>270</v>
      </c>
      <c r="F7417" t="s">
        <v>110</v>
      </c>
      <c r="G7417" s="8" t="s">
        <v>380</v>
      </c>
      <c r="H7417" t="s">
        <v>111</v>
      </c>
      <c r="I7417" s="7">
        <v>0</v>
      </c>
      <c r="L7417" s="7">
        <v>93471759</v>
      </c>
      <c r="M7417" t="s">
        <v>458</v>
      </c>
    </row>
    <row r="7418" spans="1:13" x14ac:dyDescent="0.25">
      <c r="A7418" t="s">
        <v>714</v>
      </c>
      <c r="B7418" t="s">
        <v>476</v>
      </c>
      <c r="C7418" t="s">
        <v>237</v>
      </c>
      <c r="D7418" t="s">
        <v>241</v>
      </c>
      <c r="E7418" t="s">
        <v>270</v>
      </c>
      <c r="F7418" t="s">
        <v>110</v>
      </c>
      <c r="G7418" s="8" t="s">
        <v>380</v>
      </c>
      <c r="H7418" t="s">
        <v>111</v>
      </c>
      <c r="I7418" s="7">
        <v>0</v>
      </c>
      <c r="L7418" s="7">
        <v>53446428</v>
      </c>
      <c r="M7418" t="s">
        <v>458</v>
      </c>
    </row>
    <row r="7419" spans="1:13" x14ac:dyDescent="0.25">
      <c r="A7419" t="s">
        <v>715</v>
      </c>
      <c r="B7419" t="s">
        <v>477</v>
      </c>
      <c r="C7419" t="s">
        <v>243</v>
      </c>
      <c r="D7419" t="s">
        <v>378</v>
      </c>
      <c r="E7419" t="s">
        <v>270</v>
      </c>
      <c r="F7419" t="s">
        <v>110</v>
      </c>
      <c r="G7419" s="8" t="s">
        <v>380</v>
      </c>
      <c r="H7419" t="s">
        <v>111</v>
      </c>
      <c r="I7419" s="7">
        <v>0</v>
      </c>
      <c r="L7419" s="7">
        <v>3795039921</v>
      </c>
      <c r="M7419" t="s">
        <v>458</v>
      </c>
    </row>
    <row r="7420" spans="1:13" x14ac:dyDescent="0.25">
      <c r="A7420" t="s">
        <v>716</v>
      </c>
      <c r="B7420" t="s">
        <v>477</v>
      </c>
      <c r="C7420" t="s">
        <v>243</v>
      </c>
      <c r="D7420" t="s">
        <v>360</v>
      </c>
      <c r="E7420" t="s">
        <v>270</v>
      </c>
      <c r="F7420" t="s">
        <v>110</v>
      </c>
      <c r="G7420" s="8" t="s">
        <v>380</v>
      </c>
      <c r="H7420" t="s">
        <v>111</v>
      </c>
      <c r="I7420" s="7">
        <v>0</v>
      </c>
      <c r="L7420" s="7">
        <v>4697527012</v>
      </c>
      <c r="M7420" t="s">
        <v>458</v>
      </c>
    </row>
    <row r="7421" spans="1:13" x14ac:dyDescent="0.25">
      <c r="A7421" t="s">
        <v>717</v>
      </c>
      <c r="B7421" t="s">
        <v>477</v>
      </c>
      <c r="C7421" t="s">
        <v>243</v>
      </c>
      <c r="D7421" t="s">
        <v>581</v>
      </c>
      <c r="E7421" t="s">
        <v>270</v>
      </c>
      <c r="F7421" t="s">
        <v>110</v>
      </c>
      <c r="G7421" s="8" t="s">
        <v>380</v>
      </c>
      <c r="H7421" t="s">
        <v>111</v>
      </c>
      <c r="I7421" s="7">
        <v>0</v>
      </c>
      <c r="L7421" s="7">
        <v>89940181951</v>
      </c>
      <c r="M7421" t="s">
        <v>458</v>
      </c>
    </row>
    <row r="7422" spans="1:13" x14ac:dyDescent="0.25">
      <c r="A7422" t="s">
        <v>718</v>
      </c>
      <c r="B7422" t="s">
        <v>246</v>
      </c>
      <c r="C7422" t="s">
        <v>246</v>
      </c>
      <c r="D7422" t="s">
        <v>203</v>
      </c>
      <c r="E7422" t="s">
        <v>269</v>
      </c>
      <c r="F7422" t="s">
        <v>110</v>
      </c>
      <c r="G7422" s="8" t="s">
        <v>380</v>
      </c>
      <c r="H7422" t="s">
        <v>111</v>
      </c>
      <c r="I7422" s="7">
        <v>2378136</v>
      </c>
      <c r="L7422" s="7">
        <v>42773601120</v>
      </c>
      <c r="M7422" t="s">
        <v>458</v>
      </c>
    </row>
    <row r="7423" spans="1:13" x14ac:dyDescent="0.25">
      <c r="A7423" t="s">
        <v>719</v>
      </c>
      <c r="B7423" t="s">
        <v>478</v>
      </c>
      <c r="C7423" t="s">
        <v>244</v>
      </c>
      <c r="D7423" t="s">
        <v>245</v>
      </c>
      <c r="E7423" t="s">
        <v>269</v>
      </c>
      <c r="F7423" t="s">
        <v>110</v>
      </c>
      <c r="G7423" s="8" t="s">
        <v>380</v>
      </c>
      <c r="H7423" t="s">
        <v>111</v>
      </c>
      <c r="I7423" s="7">
        <v>0</v>
      </c>
      <c r="L7423" s="7">
        <v>69558139000</v>
      </c>
      <c r="M7423" t="s">
        <v>458</v>
      </c>
    </row>
    <row r="7424" spans="1:13" x14ac:dyDescent="0.25">
      <c r="A7424" t="s">
        <v>720</v>
      </c>
      <c r="B7424" t="s">
        <v>478</v>
      </c>
      <c r="C7424" t="s">
        <v>244</v>
      </c>
      <c r="D7424" t="s">
        <v>460</v>
      </c>
      <c r="E7424" t="s">
        <v>269</v>
      </c>
      <c r="F7424" t="s">
        <v>110</v>
      </c>
      <c r="G7424" s="8" t="s">
        <v>380</v>
      </c>
      <c r="H7424" t="s">
        <v>111</v>
      </c>
      <c r="I7424" s="7">
        <v>0</v>
      </c>
      <c r="L7424" s="7">
        <v>40918920000</v>
      </c>
      <c r="M7424" t="s">
        <v>458</v>
      </c>
    </row>
    <row r="7425" spans="1:13" x14ac:dyDescent="0.25">
      <c r="A7425" t="s">
        <v>721</v>
      </c>
      <c r="B7425" t="s">
        <v>479</v>
      </c>
      <c r="C7425" t="s">
        <v>247</v>
      </c>
      <c r="D7425" t="s">
        <v>203</v>
      </c>
      <c r="E7425" t="s">
        <v>269</v>
      </c>
      <c r="F7425" t="s">
        <v>110</v>
      </c>
      <c r="G7425" s="8" t="s">
        <v>380</v>
      </c>
      <c r="H7425" t="s">
        <v>111</v>
      </c>
      <c r="I7425" s="7">
        <v>0</v>
      </c>
      <c r="L7425" s="7">
        <v>20401799000</v>
      </c>
      <c r="M7425" t="s">
        <v>458</v>
      </c>
    </row>
    <row r="7426" spans="1:13" x14ac:dyDescent="0.25">
      <c r="A7426" t="s">
        <v>722</v>
      </c>
      <c r="B7426" t="s">
        <v>480</v>
      </c>
      <c r="C7426" t="s">
        <v>268</v>
      </c>
      <c r="D7426" t="s">
        <v>203</v>
      </c>
      <c r="E7426" t="s">
        <v>269</v>
      </c>
      <c r="F7426" t="s">
        <v>110</v>
      </c>
      <c r="G7426" s="8" t="s">
        <v>380</v>
      </c>
      <c r="H7426" t="s">
        <v>111</v>
      </c>
      <c r="I7426" s="7">
        <v>0</v>
      </c>
      <c r="L7426" s="7">
        <v>14029578005</v>
      </c>
      <c r="M7426" t="s">
        <v>458</v>
      </c>
    </row>
    <row r="7427" spans="1:13" x14ac:dyDescent="0.25">
      <c r="A7427" t="s">
        <v>723</v>
      </c>
      <c r="B7427" t="s">
        <v>481</v>
      </c>
      <c r="C7427" t="s">
        <v>248</v>
      </c>
      <c r="D7427" t="s">
        <v>203</v>
      </c>
      <c r="E7427" t="s">
        <v>269</v>
      </c>
      <c r="F7427" t="s">
        <v>110</v>
      </c>
      <c r="G7427" s="8" t="s">
        <v>380</v>
      </c>
      <c r="H7427" t="s">
        <v>111</v>
      </c>
      <c r="I7427" s="7">
        <v>0</v>
      </c>
      <c r="L7427" s="7">
        <v>24360197000</v>
      </c>
      <c r="M7427" t="s">
        <v>458</v>
      </c>
    </row>
    <row r="7428" spans="1:13" x14ac:dyDescent="0.25">
      <c r="A7428" t="s">
        <v>724</v>
      </c>
      <c r="B7428" t="s">
        <v>482</v>
      </c>
      <c r="C7428" t="s">
        <v>249</v>
      </c>
      <c r="D7428" t="s">
        <v>203</v>
      </c>
      <c r="E7428" t="s">
        <v>269</v>
      </c>
      <c r="F7428" t="s">
        <v>110</v>
      </c>
      <c r="G7428" s="8" t="s">
        <v>380</v>
      </c>
      <c r="H7428" t="s">
        <v>111</v>
      </c>
      <c r="I7428" s="7">
        <v>0</v>
      </c>
      <c r="L7428" s="7">
        <v>91622025169</v>
      </c>
      <c r="M7428" t="s">
        <v>458</v>
      </c>
    </row>
    <row r="7429" spans="1:13" x14ac:dyDescent="0.25">
      <c r="A7429" t="s">
        <v>725</v>
      </c>
      <c r="B7429" t="s">
        <v>330</v>
      </c>
      <c r="C7429" t="s">
        <v>250</v>
      </c>
      <c r="D7429" t="s">
        <v>252</v>
      </c>
      <c r="E7429" t="s">
        <v>270</v>
      </c>
      <c r="F7429" t="s">
        <v>110</v>
      </c>
      <c r="G7429" s="8" t="s">
        <v>380</v>
      </c>
      <c r="H7429" t="s">
        <v>111</v>
      </c>
      <c r="I7429" s="7">
        <v>0</v>
      </c>
      <c r="L7429" s="7">
        <v>10772268571</v>
      </c>
      <c r="M7429" t="s">
        <v>458</v>
      </c>
    </row>
    <row r="7430" spans="1:13" x14ac:dyDescent="0.25">
      <c r="A7430" t="s">
        <v>726</v>
      </c>
      <c r="B7430" t="s">
        <v>330</v>
      </c>
      <c r="C7430" t="s">
        <v>250</v>
      </c>
      <c r="D7430" t="s">
        <v>253</v>
      </c>
      <c r="E7430" t="s">
        <v>270</v>
      </c>
      <c r="F7430" t="s">
        <v>110</v>
      </c>
      <c r="G7430" s="8" t="s">
        <v>380</v>
      </c>
      <c r="H7430" t="s">
        <v>111</v>
      </c>
      <c r="I7430" s="7">
        <v>0</v>
      </c>
      <c r="L7430" s="7">
        <v>3480752374</v>
      </c>
      <c r="M7430" t="s">
        <v>458</v>
      </c>
    </row>
    <row r="7431" spans="1:13" x14ac:dyDescent="0.25">
      <c r="A7431" t="s">
        <v>727</v>
      </c>
      <c r="B7431" t="s">
        <v>330</v>
      </c>
      <c r="C7431" t="s">
        <v>250</v>
      </c>
      <c r="D7431" t="s">
        <v>254</v>
      </c>
      <c r="E7431" t="s">
        <v>270</v>
      </c>
      <c r="F7431" t="s">
        <v>110</v>
      </c>
      <c r="G7431" s="8" t="s">
        <v>380</v>
      </c>
      <c r="H7431" t="s">
        <v>111</v>
      </c>
      <c r="I7431" s="7">
        <v>0</v>
      </c>
      <c r="L7431" s="7">
        <v>13604302435</v>
      </c>
      <c r="M7431" t="s">
        <v>458</v>
      </c>
    </row>
    <row r="7432" spans="1:13" x14ac:dyDescent="0.25">
      <c r="A7432" t="s">
        <v>728</v>
      </c>
      <c r="B7432" t="s">
        <v>330</v>
      </c>
      <c r="C7432" t="s">
        <v>250</v>
      </c>
      <c r="D7432" t="s">
        <v>633</v>
      </c>
      <c r="E7432" t="s">
        <v>269</v>
      </c>
      <c r="F7432" t="s">
        <v>110</v>
      </c>
      <c r="G7432" s="8" t="s">
        <v>380</v>
      </c>
      <c r="H7432" t="s">
        <v>111</v>
      </c>
      <c r="I7432" s="7">
        <v>30901553</v>
      </c>
      <c r="L7432" s="7">
        <v>1140113184125</v>
      </c>
      <c r="M7432" t="s">
        <v>458</v>
      </c>
    </row>
    <row r="7433" spans="1:13" x14ac:dyDescent="0.25">
      <c r="A7433" t="s">
        <v>729</v>
      </c>
      <c r="B7433" t="s">
        <v>330</v>
      </c>
      <c r="C7433" t="s">
        <v>250</v>
      </c>
      <c r="D7433" t="s">
        <v>634</v>
      </c>
      <c r="E7433" t="s">
        <v>269</v>
      </c>
      <c r="F7433" t="s">
        <v>110</v>
      </c>
      <c r="G7433" s="8" t="s">
        <v>380</v>
      </c>
      <c r="H7433" t="s">
        <v>111</v>
      </c>
      <c r="I7433" s="7">
        <v>0</v>
      </c>
      <c r="L7433" s="7">
        <v>237174933919</v>
      </c>
      <c r="M7433" t="s">
        <v>458</v>
      </c>
    </row>
    <row r="7434" spans="1:13" x14ac:dyDescent="0.25">
      <c r="A7434" t="s">
        <v>730</v>
      </c>
      <c r="B7434" t="s">
        <v>330</v>
      </c>
      <c r="C7434" t="s">
        <v>250</v>
      </c>
      <c r="D7434" t="s">
        <v>599</v>
      </c>
      <c r="E7434" t="s">
        <v>270</v>
      </c>
      <c r="F7434" t="s">
        <v>110</v>
      </c>
      <c r="G7434" s="8" t="s">
        <v>380</v>
      </c>
      <c r="H7434" t="s">
        <v>111</v>
      </c>
      <c r="I7434" s="7">
        <v>0</v>
      </c>
      <c r="L7434" s="7">
        <v>49186447</v>
      </c>
      <c r="M7434" t="s">
        <v>458</v>
      </c>
    </row>
    <row r="7435" spans="1:13" x14ac:dyDescent="0.25">
      <c r="A7435" t="s">
        <v>731</v>
      </c>
      <c r="B7435" t="s">
        <v>483</v>
      </c>
      <c r="C7435" t="s">
        <v>255</v>
      </c>
      <c r="D7435" t="s">
        <v>205</v>
      </c>
      <c r="E7435" t="s">
        <v>270</v>
      </c>
      <c r="F7435" t="s">
        <v>110</v>
      </c>
      <c r="G7435" s="8" t="s">
        <v>380</v>
      </c>
      <c r="H7435" t="s">
        <v>111</v>
      </c>
      <c r="I7435" s="7">
        <v>0</v>
      </c>
      <c r="L7435" s="7">
        <v>6917962126</v>
      </c>
      <c r="M7435" t="s">
        <v>458</v>
      </c>
    </row>
    <row r="7436" spans="1:13" x14ac:dyDescent="0.25">
      <c r="A7436" t="s">
        <v>732</v>
      </c>
      <c r="B7436" t="s">
        <v>483</v>
      </c>
      <c r="C7436" t="s">
        <v>255</v>
      </c>
      <c r="D7436" t="s">
        <v>203</v>
      </c>
      <c r="E7436" t="s">
        <v>269</v>
      </c>
      <c r="F7436" s="8" t="s">
        <v>110</v>
      </c>
      <c r="G7436" s="8" t="s">
        <v>380</v>
      </c>
      <c r="H7436" t="s">
        <v>111</v>
      </c>
      <c r="I7436" s="7">
        <v>0</v>
      </c>
      <c r="L7436" s="7">
        <v>2428869723</v>
      </c>
      <c r="M7436" t="s">
        <v>458</v>
      </c>
    </row>
    <row r="7437" spans="1:13" x14ac:dyDescent="0.25">
      <c r="A7437" t="s">
        <v>733</v>
      </c>
      <c r="B7437" t="s">
        <v>636</v>
      </c>
      <c r="C7437" t="s">
        <v>635</v>
      </c>
      <c r="D7437" t="s">
        <v>304</v>
      </c>
      <c r="E7437" t="s">
        <v>270</v>
      </c>
      <c r="F7437" s="8" t="s">
        <v>110</v>
      </c>
      <c r="G7437" s="8" t="s">
        <v>380</v>
      </c>
      <c r="H7437" t="s">
        <v>111</v>
      </c>
      <c r="I7437" s="7">
        <v>0</v>
      </c>
      <c r="L7437" s="7">
        <v>4565783313</v>
      </c>
      <c r="M7437" t="s">
        <v>458</v>
      </c>
    </row>
    <row r="7438" spans="1:13" x14ac:dyDescent="0.25">
      <c r="A7438" t="s">
        <v>734</v>
      </c>
      <c r="B7438" t="s">
        <v>636</v>
      </c>
      <c r="C7438" t="s">
        <v>635</v>
      </c>
      <c r="D7438" t="s">
        <v>303</v>
      </c>
      <c r="E7438" t="s">
        <v>270</v>
      </c>
      <c r="F7438" t="s">
        <v>110</v>
      </c>
      <c r="G7438" s="8" t="s">
        <v>380</v>
      </c>
      <c r="H7438" t="s">
        <v>111</v>
      </c>
      <c r="I7438" s="7">
        <v>0</v>
      </c>
      <c r="L7438" s="7">
        <v>3476303006</v>
      </c>
      <c r="M7438" t="s">
        <v>458</v>
      </c>
    </row>
    <row r="7439" spans="1:13" x14ac:dyDescent="0.25">
      <c r="A7439" t="s">
        <v>735</v>
      </c>
      <c r="B7439" t="s">
        <v>636</v>
      </c>
      <c r="C7439" t="s">
        <v>635</v>
      </c>
      <c r="D7439" t="s">
        <v>302</v>
      </c>
      <c r="E7439" t="s">
        <v>270</v>
      </c>
      <c r="F7439" t="s">
        <v>110</v>
      </c>
      <c r="G7439" s="8" t="s">
        <v>380</v>
      </c>
      <c r="H7439" t="s">
        <v>111</v>
      </c>
      <c r="I7439" s="7">
        <v>0</v>
      </c>
      <c r="L7439" s="7">
        <v>2100767205</v>
      </c>
      <c r="M7439" t="s">
        <v>458</v>
      </c>
    </row>
    <row r="7440" spans="1:13" x14ac:dyDescent="0.25">
      <c r="A7440" t="s">
        <v>736</v>
      </c>
      <c r="B7440" t="s">
        <v>636</v>
      </c>
      <c r="C7440" t="s">
        <v>635</v>
      </c>
      <c r="D7440" t="s">
        <v>205</v>
      </c>
      <c r="E7440" t="s">
        <v>270</v>
      </c>
      <c r="F7440" t="s">
        <v>110</v>
      </c>
      <c r="G7440" s="8" t="s">
        <v>380</v>
      </c>
      <c r="H7440" t="s">
        <v>111</v>
      </c>
      <c r="I7440" s="7">
        <v>4610385</v>
      </c>
      <c r="L7440" s="7">
        <v>20886055390</v>
      </c>
      <c r="M7440" t="s">
        <v>458</v>
      </c>
    </row>
    <row r="7441" spans="1:13" x14ac:dyDescent="0.25">
      <c r="A7441" t="s">
        <v>737</v>
      </c>
      <c r="B7441" t="s">
        <v>636</v>
      </c>
      <c r="C7441" t="s">
        <v>635</v>
      </c>
      <c r="D7441" t="s">
        <v>203</v>
      </c>
      <c r="E7441" t="s">
        <v>269</v>
      </c>
      <c r="F7441" t="s">
        <v>110</v>
      </c>
      <c r="G7441" s="8" t="s">
        <v>380</v>
      </c>
      <c r="H7441" t="s">
        <v>111</v>
      </c>
      <c r="I7441" s="7">
        <v>277357870</v>
      </c>
      <c r="L7441" s="7">
        <v>1256491994424</v>
      </c>
      <c r="M7441" t="s">
        <v>458</v>
      </c>
    </row>
    <row r="7442" spans="1:13" x14ac:dyDescent="0.25">
      <c r="A7442" t="s">
        <v>738</v>
      </c>
      <c r="B7442" t="s">
        <v>484</v>
      </c>
      <c r="C7442" t="s">
        <v>256</v>
      </c>
      <c r="D7442" t="s">
        <v>208</v>
      </c>
      <c r="E7442" t="s">
        <v>270</v>
      </c>
      <c r="F7442" t="s">
        <v>110</v>
      </c>
      <c r="G7442" s="8" t="s">
        <v>380</v>
      </c>
      <c r="H7442" t="s">
        <v>111</v>
      </c>
      <c r="I7442" s="7">
        <v>0</v>
      </c>
      <c r="L7442" s="7">
        <v>429346911</v>
      </c>
      <c r="M7442" t="s">
        <v>458</v>
      </c>
    </row>
    <row r="7443" spans="1:13" x14ac:dyDescent="0.25">
      <c r="A7443" t="s">
        <v>739</v>
      </c>
      <c r="B7443" t="s">
        <v>484</v>
      </c>
      <c r="C7443" t="s">
        <v>256</v>
      </c>
      <c r="D7443" t="s">
        <v>209</v>
      </c>
      <c r="E7443" t="s">
        <v>270</v>
      </c>
      <c r="F7443" t="s">
        <v>110</v>
      </c>
      <c r="G7443" s="8" t="s">
        <v>380</v>
      </c>
      <c r="H7443" t="s">
        <v>111</v>
      </c>
      <c r="I7443" s="7">
        <v>0</v>
      </c>
      <c r="L7443" s="7">
        <v>630379359</v>
      </c>
      <c r="M7443" t="s">
        <v>458</v>
      </c>
    </row>
    <row r="7444" spans="1:13" x14ac:dyDescent="0.25">
      <c r="A7444" t="s">
        <v>740</v>
      </c>
      <c r="B7444" t="s">
        <v>484</v>
      </c>
      <c r="C7444" t="s">
        <v>256</v>
      </c>
      <c r="D7444" t="s">
        <v>203</v>
      </c>
      <c r="E7444" t="s">
        <v>269</v>
      </c>
      <c r="F7444" s="8" t="s">
        <v>110</v>
      </c>
      <c r="G7444" s="8" t="s">
        <v>380</v>
      </c>
      <c r="H7444" t="s">
        <v>111</v>
      </c>
      <c r="I7444" s="7">
        <v>0</v>
      </c>
      <c r="L7444" s="7">
        <v>88224453830</v>
      </c>
      <c r="M7444" t="s">
        <v>458</v>
      </c>
    </row>
    <row r="7445" spans="1:13" x14ac:dyDescent="0.25">
      <c r="A7445" t="s">
        <v>741</v>
      </c>
      <c r="B7445" t="s">
        <v>485</v>
      </c>
      <c r="C7445" t="s">
        <v>257</v>
      </c>
      <c r="D7445" t="s">
        <v>258</v>
      </c>
      <c r="E7445" t="s">
        <v>270</v>
      </c>
      <c r="F7445" s="8" t="s">
        <v>110</v>
      </c>
      <c r="G7445" s="8" t="s">
        <v>380</v>
      </c>
      <c r="H7445" t="s">
        <v>111</v>
      </c>
      <c r="I7445" s="7">
        <v>0</v>
      </c>
      <c r="L7445" s="7">
        <v>2398957441</v>
      </c>
      <c r="M7445" t="s">
        <v>458</v>
      </c>
    </row>
    <row r="7446" spans="1:13" x14ac:dyDescent="0.25">
      <c r="A7446" t="s">
        <v>742</v>
      </c>
      <c r="B7446" t="s">
        <v>485</v>
      </c>
      <c r="C7446" t="s">
        <v>257</v>
      </c>
      <c r="D7446" t="s">
        <v>259</v>
      </c>
      <c r="E7446" t="s">
        <v>270</v>
      </c>
      <c r="F7446" t="s">
        <v>110</v>
      </c>
      <c r="G7446" s="8" t="s">
        <v>380</v>
      </c>
      <c r="H7446" t="s">
        <v>111</v>
      </c>
      <c r="I7446" s="7">
        <v>0</v>
      </c>
      <c r="L7446" s="7">
        <v>87556207</v>
      </c>
      <c r="M7446" t="s">
        <v>458</v>
      </c>
    </row>
    <row r="7447" spans="1:13" x14ac:dyDescent="0.25">
      <c r="A7447" t="s">
        <v>743</v>
      </c>
      <c r="B7447" t="s">
        <v>485</v>
      </c>
      <c r="C7447" t="s">
        <v>257</v>
      </c>
      <c r="D7447" t="s">
        <v>260</v>
      </c>
      <c r="E7447" t="s">
        <v>270</v>
      </c>
      <c r="F7447" t="s">
        <v>110</v>
      </c>
      <c r="G7447" s="8" t="s">
        <v>380</v>
      </c>
      <c r="H7447" t="s">
        <v>111</v>
      </c>
      <c r="I7447" s="7">
        <v>0</v>
      </c>
      <c r="L7447" s="7">
        <v>145097351</v>
      </c>
      <c r="M7447" t="s">
        <v>458</v>
      </c>
    </row>
    <row r="7448" spans="1:13" x14ac:dyDescent="0.25">
      <c r="A7448" t="s">
        <v>744</v>
      </c>
      <c r="B7448" t="s">
        <v>485</v>
      </c>
      <c r="C7448" t="s">
        <v>257</v>
      </c>
      <c r="D7448" t="s">
        <v>261</v>
      </c>
      <c r="E7448" t="s">
        <v>270</v>
      </c>
      <c r="F7448" t="s">
        <v>110</v>
      </c>
      <c r="G7448" s="8" t="s">
        <v>380</v>
      </c>
      <c r="H7448" t="s">
        <v>111</v>
      </c>
      <c r="I7448" s="7">
        <v>0</v>
      </c>
      <c r="L7448" s="7">
        <v>88988160</v>
      </c>
      <c r="M7448" t="s">
        <v>458</v>
      </c>
    </row>
    <row r="7449" spans="1:13" x14ac:dyDescent="0.25">
      <c r="A7449" t="s">
        <v>745</v>
      </c>
      <c r="B7449" t="s">
        <v>486</v>
      </c>
      <c r="C7449" t="s">
        <v>262</v>
      </c>
      <c r="D7449" t="s">
        <v>263</v>
      </c>
      <c r="E7449" t="s">
        <v>270</v>
      </c>
      <c r="F7449" t="s">
        <v>110</v>
      </c>
      <c r="G7449" s="8" t="s">
        <v>380</v>
      </c>
      <c r="H7449" t="s">
        <v>111</v>
      </c>
      <c r="I7449" s="7">
        <v>0</v>
      </c>
      <c r="L7449" s="7">
        <v>27282552000</v>
      </c>
      <c r="M7449" t="s">
        <v>458</v>
      </c>
    </row>
    <row r="7450" spans="1:13" x14ac:dyDescent="0.25">
      <c r="A7450" t="s">
        <v>746</v>
      </c>
      <c r="B7450" t="s">
        <v>486</v>
      </c>
      <c r="C7450" t="s">
        <v>262</v>
      </c>
      <c r="D7450" t="s">
        <v>264</v>
      </c>
      <c r="E7450" t="s">
        <v>270</v>
      </c>
      <c r="F7450" t="s">
        <v>110</v>
      </c>
      <c r="G7450" s="8" t="s">
        <v>380</v>
      </c>
      <c r="H7450" t="s">
        <v>111</v>
      </c>
      <c r="I7450" s="7">
        <v>0</v>
      </c>
      <c r="L7450" s="7">
        <v>5427913000</v>
      </c>
      <c r="M7450" t="s">
        <v>458</v>
      </c>
    </row>
    <row r="7451" spans="1:13" x14ac:dyDescent="0.25">
      <c r="A7451" t="s">
        <v>747</v>
      </c>
      <c r="B7451" t="s">
        <v>486</v>
      </c>
      <c r="C7451" t="s">
        <v>262</v>
      </c>
      <c r="D7451" t="s">
        <v>265</v>
      </c>
      <c r="E7451" t="s">
        <v>270</v>
      </c>
      <c r="F7451" t="s">
        <v>110</v>
      </c>
      <c r="G7451" s="8" t="s">
        <v>380</v>
      </c>
      <c r="H7451" t="s">
        <v>111</v>
      </c>
      <c r="I7451" s="7">
        <v>0</v>
      </c>
      <c r="L7451" s="7">
        <v>950652000</v>
      </c>
      <c r="M7451" t="s">
        <v>458</v>
      </c>
    </row>
    <row r="7452" spans="1:13" x14ac:dyDescent="0.25">
      <c r="A7452" t="s">
        <v>748</v>
      </c>
      <c r="B7452" t="s">
        <v>486</v>
      </c>
      <c r="C7452" t="s">
        <v>262</v>
      </c>
      <c r="D7452" t="s">
        <v>203</v>
      </c>
      <c r="E7452" t="s">
        <v>269</v>
      </c>
      <c r="F7452" t="s">
        <v>110</v>
      </c>
      <c r="G7452" s="8" t="s">
        <v>380</v>
      </c>
      <c r="H7452" t="s">
        <v>111</v>
      </c>
      <c r="I7452" s="7">
        <v>5506000</v>
      </c>
      <c r="L7452" s="7">
        <v>134097058000</v>
      </c>
      <c r="M7452" t="s">
        <v>458</v>
      </c>
    </row>
    <row r="7453" spans="1:13" x14ac:dyDescent="0.25">
      <c r="A7453" t="s">
        <v>749</v>
      </c>
      <c r="B7453" t="s">
        <v>332</v>
      </c>
      <c r="C7453" t="s">
        <v>266</v>
      </c>
      <c r="D7453" t="s">
        <v>267</v>
      </c>
      <c r="E7453" t="s">
        <v>270</v>
      </c>
      <c r="F7453" t="s">
        <v>110</v>
      </c>
      <c r="G7453" s="8" t="s">
        <v>380</v>
      </c>
      <c r="H7453" t="s">
        <v>111</v>
      </c>
      <c r="I7453" s="7">
        <v>0</v>
      </c>
      <c r="L7453" s="7">
        <v>2421364394</v>
      </c>
      <c r="M7453" t="s">
        <v>458</v>
      </c>
    </row>
    <row r="7454" spans="1:13" x14ac:dyDescent="0.25">
      <c r="A7454" t="s">
        <v>750</v>
      </c>
      <c r="B7454" t="s">
        <v>332</v>
      </c>
      <c r="C7454" t="s">
        <v>266</v>
      </c>
      <c r="D7454" t="s">
        <v>590</v>
      </c>
      <c r="E7454" t="s">
        <v>270</v>
      </c>
      <c r="F7454" t="s">
        <v>110</v>
      </c>
      <c r="G7454" s="8" t="s">
        <v>380</v>
      </c>
      <c r="H7454" t="s">
        <v>111</v>
      </c>
      <c r="I7454" s="7">
        <v>0</v>
      </c>
      <c r="L7454" s="7">
        <v>1946905414</v>
      </c>
      <c r="M7454" t="s">
        <v>458</v>
      </c>
    </row>
    <row r="7455" spans="1:13" x14ac:dyDescent="0.25">
      <c r="A7455" t="s">
        <v>751</v>
      </c>
      <c r="B7455" t="s">
        <v>332</v>
      </c>
      <c r="C7455" t="s">
        <v>266</v>
      </c>
      <c r="D7455" t="s">
        <v>582</v>
      </c>
      <c r="E7455" t="s">
        <v>270</v>
      </c>
      <c r="F7455" t="s">
        <v>110</v>
      </c>
      <c r="G7455" s="8" t="s">
        <v>380</v>
      </c>
      <c r="H7455" t="s">
        <v>111</v>
      </c>
      <c r="I7455" s="7">
        <v>0</v>
      </c>
      <c r="L7455" s="7">
        <v>102527329</v>
      </c>
      <c r="M7455" t="s">
        <v>458</v>
      </c>
    </row>
    <row r="7456" spans="1:13" x14ac:dyDescent="0.25">
      <c r="A7456" t="s">
        <v>752</v>
      </c>
      <c r="B7456" t="s">
        <v>332</v>
      </c>
      <c r="C7456" t="s">
        <v>266</v>
      </c>
      <c r="D7456" t="s">
        <v>203</v>
      </c>
      <c r="E7456" t="s">
        <v>269</v>
      </c>
      <c r="F7456" t="s">
        <v>110</v>
      </c>
      <c r="G7456" s="8" t="s">
        <v>380</v>
      </c>
      <c r="H7456" t="s">
        <v>111</v>
      </c>
      <c r="I7456" s="7">
        <v>9346279</v>
      </c>
      <c r="L7456" s="7">
        <v>260926476812</v>
      </c>
      <c r="M7456" t="s">
        <v>458</v>
      </c>
    </row>
    <row r="7457" spans="1:13" x14ac:dyDescent="0.25">
      <c r="A7457" t="s">
        <v>753</v>
      </c>
      <c r="B7457" t="s">
        <v>487</v>
      </c>
      <c r="C7457" t="s">
        <v>207</v>
      </c>
      <c r="D7457" t="s">
        <v>208</v>
      </c>
      <c r="E7457" t="s">
        <v>270</v>
      </c>
      <c r="F7457" t="s">
        <v>110</v>
      </c>
      <c r="G7457" s="8" t="s">
        <v>380</v>
      </c>
      <c r="H7457" t="s">
        <v>111</v>
      </c>
      <c r="I7457" s="7">
        <v>0</v>
      </c>
      <c r="L7457" s="7">
        <v>2389556713</v>
      </c>
      <c r="M7457" t="s">
        <v>458</v>
      </c>
    </row>
    <row r="7458" spans="1:13" x14ac:dyDescent="0.25">
      <c r="A7458" t="s">
        <v>754</v>
      </c>
      <c r="B7458" t="s">
        <v>487</v>
      </c>
      <c r="C7458" t="s">
        <v>207</v>
      </c>
      <c r="D7458" t="s">
        <v>209</v>
      </c>
      <c r="E7458" t="s">
        <v>270</v>
      </c>
      <c r="F7458" t="s">
        <v>110</v>
      </c>
      <c r="G7458" s="8" t="s">
        <v>380</v>
      </c>
      <c r="H7458" t="s">
        <v>111</v>
      </c>
      <c r="I7458" s="7">
        <v>0</v>
      </c>
      <c r="L7458" s="7">
        <v>5701620841</v>
      </c>
      <c r="M7458" t="s">
        <v>458</v>
      </c>
    </row>
    <row r="7459" spans="1:13" x14ac:dyDescent="0.25">
      <c r="A7459" t="s">
        <v>755</v>
      </c>
      <c r="B7459" t="s">
        <v>487</v>
      </c>
      <c r="C7459" t="s">
        <v>207</v>
      </c>
      <c r="D7459" t="s">
        <v>210</v>
      </c>
      <c r="E7459" t="s">
        <v>270</v>
      </c>
      <c r="F7459" t="s">
        <v>110</v>
      </c>
      <c r="G7459" s="8" t="s">
        <v>380</v>
      </c>
      <c r="H7459" t="s">
        <v>111</v>
      </c>
      <c r="I7459" s="7">
        <v>0</v>
      </c>
      <c r="L7459" s="7">
        <v>326696832</v>
      </c>
      <c r="M7459" t="s">
        <v>458</v>
      </c>
    </row>
    <row r="7460" spans="1:13" x14ac:dyDescent="0.25">
      <c r="A7460" t="s">
        <v>756</v>
      </c>
      <c r="B7460" t="s">
        <v>487</v>
      </c>
      <c r="C7460" t="s">
        <v>207</v>
      </c>
      <c r="D7460" t="s">
        <v>211</v>
      </c>
      <c r="E7460" t="s">
        <v>269</v>
      </c>
      <c r="F7460" t="s">
        <v>110</v>
      </c>
      <c r="G7460" s="8" t="s">
        <v>380</v>
      </c>
      <c r="H7460" t="s">
        <v>111</v>
      </c>
      <c r="I7460" s="7">
        <v>24365453</v>
      </c>
      <c r="L7460" s="7">
        <v>370042694916</v>
      </c>
      <c r="M7460" t="s">
        <v>458</v>
      </c>
    </row>
    <row r="7461" spans="1:13" x14ac:dyDescent="0.25">
      <c r="A7461" t="s">
        <v>757</v>
      </c>
      <c r="B7461" t="s">
        <v>487</v>
      </c>
      <c r="C7461" t="s">
        <v>207</v>
      </c>
      <c r="D7461" t="s">
        <v>385</v>
      </c>
      <c r="E7461" t="s">
        <v>270</v>
      </c>
      <c r="F7461" t="s">
        <v>110</v>
      </c>
      <c r="G7461" s="8" t="s">
        <v>380</v>
      </c>
      <c r="H7461" t="s">
        <v>111</v>
      </c>
      <c r="I7461" s="7">
        <v>0</v>
      </c>
      <c r="L7461" s="7">
        <v>777116048</v>
      </c>
      <c r="M7461" t="s">
        <v>458</v>
      </c>
    </row>
    <row r="7462" spans="1:13" x14ac:dyDescent="0.25">
      <c r="A7462" t="s">
        <v>659</v>
      </c>
      <c r="B7462" t="s">
        <v>468</v>
      </c>
      <c r="C7462" t="s">
        <v>0</v>
      </c>
      <c r="D7462" t="s">
        <v>200</v>
      </c>
      <c r="E7462" t="s">
        <v>270</v>
      </c>
      <c r="F7462" t="s">
        <v>112</v>
      </c>
      <c r="G7462" s="8" t="s">
        <v>371</v>
      </c>
      <c r="H7462" t="s">
        <v>113</v>
      </c>
      <c r="I7462" s="7">
        <v>2146845</v>
      </c>
      <c r="L7462" s="7">
        <v>50185283716</v>
      </c>
      <c r="M7462" t="s">
        <v>458</v>
      </c>
    </row>
    <row r="7463" spans="1:13" x14ac:dyDescent="0.25">
      <c r="A7463" t="s">
        <v>660</v>
      </c>
      <c r="B7463" t="s">
        <v>468</v>
      </c>
      <c r="C7463" t="s">
        <v>0</v>
      </c>
      <c r="D7463" t="s">
        <v>201</v>
      </c>
      <c r="E7463" t="s">
        <v>270</v>
      </c>
      <c r="F7463" t="s">
        <v>112</v>
      </c>
      <c r="G7463" s="8" t="s">
        <v>371</v>
      </c>
      <c r="H7463" t="s">
        <v>113</v>
      </c>
      <c r="I7463" s="7">
        <v>4549497</v>
      </c>
      <c r="L7463" s="7">
        <v>89599596613</v>
      </c>
      <c r="M7463" t="s">
        <v>458</v>
      </c>
    </row>
    <row r="7464" spans="1:13" x14ac:dyDescent="0.25">
      <c r="A7464" t="s">
        <v>661</v>
      </c>
      <c r="B7464" t="s">
        <v>468</v>
      </c>
      <c r="C7464" t="s">
        <v>0</v>
      </c>
      <c r="D7464" t="s">
        <v>202</v>
      </c>
      <c r="E7464" t="s">
        <v>270</v>
      </c>
      <c r="F7464" t="s">
        <v>112</v>
      </c>
      <c r="G7464" s="8" t="s">
        <v>371</v>
      </c>
      <c r="H7464" t="s">
        <v>113</v>
      </c>
      <c r="I7464" s="7">
        <v>1814545</v>
      </c>
      <c r="L7464" s="7">
        <v>44497385600</v>
      </c>
      <c r="M7464" t="s">
        <v>458</v>
      </c>
    </row>
    <row r="7465" spans="1:13" x14ac:dyDescent="0.25">
      <c r="A7465" t="s">
        <v>662</v>
      </c>
      <c r="B7465" t="s">
        <v>468</v>
      </c>
      <c r="C7465" t="s">
        <v>0</v>
      </c>
      <c r="D7465" t="s">
        <v>308</v>
      </c>
      <c r="E7465" t="s">
        <v>270</v>
      </c>
      <c r="F7465" s="8" t="s">
        <v>112</v>
      </c>
      <c r="G7465" s="8" t="s">
        <v>371</v>
      </c>
      <c r="H7465" t="s">
        <v>113</v>
      </c>
      <c r="I7465" s="7">
        <v>67143</v>
      </c>
      <c r="L7465" s="7">
        <v>891110221</v>
      </c>
      <c r="M7465" t="s">
        <v>458</v>
      </c>
    </row>
    <row r="7466" spans="1:13" x14ac:dyDescent="0.25">
      <c r="A7466" t="s">
        <v>758</v>
      </c>
      <c r="B7466" t="s">
        <v>468</v>
      </c>
      <c r="C7466" t="s">
        <v>0</v>
      </c>
      <c r="D7466" t="s">
        <v>1</v>
      </c>
      <c r="E7466" t="s">
        <v>270</v>
      </c>
      <c r="F7466" s="8" t="s">
        <v>112</v>
      </c>
      <c r="G7466" s="8" t="s">
        <v>371</v>
      </c>
      <c r="H7466" t="s">
        <v>113</v>
      </c>
      <c r="I7466" s="7">
        <v>1173655</v>
      </c>
      <c r="L7466" s="7">
        <v>33596222776</v>
      </c>
      <c r="M7466" t="s">
        <v>458</v>
      </c>
    </row>
    <row r="7467" spans="1:13" x14ac:dyDescent="0.25">
      <c r="A7467" t="s">
        <v>663</v>
      </c>
      <c r="B7467" t="s">
        <v>468</v>
      </c>
      <c r="C7467" t="s">
        <v>0</v>
      </c>
      <c r="D7467" t="s">
        <v>198</v>
      </c>
      <c r="E7467" t="s">
        <v>270</v>
      </c>
      <c r="F7467" s="8" t="s">
        <v>112</v>
      </c>
      <c r="G7467" s="8" t="s">
        <v>371</v>
      </c>
      <c r="H7467" t="s">
        <v>113</v>
      </c>
      <c r="I7467" s="7">
        <v>136558</v>
      </c>
      <c r="L7467" s="7">
        <v>1360016630</v>
      </c>
      <c r="M7467" t="s">
        <v>458</v>
      </c>
    </row>
    <row r="7468" spans="1:13" x14ac:dyDescent="0.25">
      <c r="A7468" t="s">
        <v>664</v>
      </c>
      <c r="B7468" t="s">
        <v>468</v>
      </c>
      <c r="C7468" t="s">
        <v>0</v>
      </c>
      <c r="D7468" t="s">
        <v>199</v>
      </c>
      <c r="E7468" t="s">
        <v>269</v>
      </c>
      <c r="F7468" s="8" t="s">
        <v>112</v>
      </c>
      <c r="G7468" s="8" t="s">
        <v>371</v>
      </c>
      <c r="H7468" t="s">
        <v>113</v>
      </c>
      <c r="I7468" s="7">
        <v>51176120</v>
      </c>
      <c r="L7468" s="7">
        <v>195045422077</v>
      </c>
      <c r="M7468" t="s">
        <v>458</v>
      </c>
    </row>
    <row r="7469" spans="1:13" x14ac:dyDescent="0.25">
      <c r="A7469" t="s">
        <v>665</v>
      </c>
      <c r="B7469" t="s">
        <v>469</v>
      </c>
      <c r="C7469" t="s">
        <v>212</v>
      </c>
      <c r="D7469" t="s">
        <v>213</v>
      </c>
      <c r="E7469" t="s">
        <v>270</v>
      </c>
      <c r="F7469" t="s">
        <v>112</v>
      </c>
      <c r="G7469" s="8" t="s">
        <v>371</v>
      </c>
      <c r="H7469" t="s">
        <v>113</v>
      </c>
      <c r="I7469" s="7">
        <v>4509000</v>
      </c>
      <c r="L7469" s="7">
        <v>1209774000</v>
      </c>
      <c r="M7469" t="s">
        <v>458</v>
      </c>
    </row>
    <row r="7470" spans="1:13" x14ac:dyDescent="0.25">
      <c r="A7470" t="s">
        <v>666</v>
      </c>
      <c r="B7470" t="s">
        <v>469</v>
      </c>
      <c r="C7470" t="s">
        <v>212</v>
      </c>
      <c r="D7470" t="s">
        <v>214</v>
      </c>
      <c r="E7470" t="s">
        <v>270</v>
      </c>
      <c r="F7470" t="s">
        <v>112</v>
      </c>
      <c r="G7470" s="8" t="s">
        <v>371</v>
      </c>
      <c r="H7470" t="s">
        <v>113</v>
      </c>
      <c r="I7470" s="7">
        <v>36391000</v>
      </c>
      <c r="L7470" s="7">
        <v>10185099000</v>
      </c>
      <c r="M7470" t="s">
        <v>458</v>
      </c>
    </row>
    <row r="7471" spans="1:13" x14ac:dyDescent="0.25">
      <c r="A7471" t="s">
        <v>667</v>
      </c>
      <c r="B7471" t="s">
        <v>469</v>
      </c>
      <c r="C7471" t="s">
        <v>212</v>
      </c>
      <c r="D7471" t="s">
        <v>370</v>
      </c>
      <c r="E7471" t="s">
        <v>270</v>
      </c>
      <c r="F7471" t="s">
        <v>112</v>
      </c>
      <c r="G7471" s="8" t="s">
        <v>371</v>
      </c>
      <c r="H7471" t="s">
        <v>113</v>
      </c>
      <c r="I7471" s="7">
        <v>22667000</v>
      </c>
      <c r="L7471" s="7">
        <v>7250762000</v>
      </c>
      <c r="M7471" t="s">
        <v>458</v>
      </c>
    </row>
    <row r="7472" spans="1:13" x14ac:dyDescent="0.25">
      <c r="A7472" t="s">
        <v>668</v>
      </c>
      <c r="B7472" t="s">
        <v>469</v>
      </c>
      <c r="C7472" t="s">
        <v>212</v>
      </c>
      <c r="D7472" t="s">
        <v>365</v>
      </c>
      <c r="E7472" t="s">
        <v>270</v>
      </c>
      <c r="F7472" t="s">
        <v>112</v>
      </c>
      <c r="G7472" s="8" t="s">
        <v>371</v>
      </c>
      <c r="H7472" t="s">
        <v>113</v>
      </c>
      <c r="I7472" s="7">
        <v>86144000</v>
      </c>
      <c r="L7472" s="7">
        <v>22153880000</v>
      </c>
      <c r="M7472" t="s">
        <v>458</v>
      </c>
    </row>
    <row r="7473" spans="1:13" x14ac:dyDescent="0.25">
      <c r="A7473" t="s">
        <v>669</v>
      </c>
      <c r="B7473" t="s">
        <v>469</v>
      </c>
      <c r="C7473" t="s">
        <v>212</v>
      </c>
      <c r="D7473" t="s">
        <v>364</v>
      </c>
      <c r="E7473" t="s">
        <v>270</v>
      </c>
      <c r="F7473" t="s">
        <v>112</v>
      </c>
      <c r="G7473" s="8" t="s">
        <v>371</v>
      </c>
      <c r="H7473" t="s">
        <v>113</v>
      </c>
      <c r="I7473" s="7">
        <v>126594000</v>
      </c>
      <c r="L7473" s="7">
        <v>31842258000</v>
      </c>
      <c r="M7473" t="s">
        <v>458</v>
      </c>
    </row>
    <row r="7474" spans="1:13" x14ac:dyDescent="0.25">
      <c r="A7474" t="s">
        <v>670</v>
      </c>
      <c r="B7474" t="s">
        <v>469</v>
      </c>
      <c r="C7474" t="s">
        <v>212</v>
      </c>
      <c r="D7474" t="s">
        <v>573</v>
      </c>
      <c r="E7474" t="s">
        <v>270</v>
      </c>
      <c r="F7474" t="s">
        <v>112</v>
      </c>
      <c r="G7474" s="8" t="s">
        <v>371</v>
      </c>
      <c r="H7474" t="s">
        <v>113</v>
      </c>
      <c r="I7474" s="7">
        <v>72623000</v>
      </c>
      <c r="L7474" s="7">
        <v>16763779000</v>
      </c>
      <c r="M7474" t="s">
        <v>458</v>
      </c>
    </row>
    <row r="7475" spans="1:13" x14ac:dyDescent="0.25">
      <c r="A7475" t="s">
        <v>671</v>
      </c>
      <c r="B7475" t="s">
        <v>469</v>
      </c>
      <c r="C7475" t="s">
        <v>212</v>
      </c>
      <c r="D7475" t="s">
        <v>362</v>
      </c>
      <c r="E7475" t="s">
        <v>270</v>
      </c>
      <c r="F7475" s="8" t="s">
        <v>112</v>
      </c>
      <c r="G7475" s="8" t="s">
        <v>371</v>
      </c>
      <c r="H7475" t="s">
        <v>113</v>
      </c>
      <c r="I7475" s="7">
        <v>9758000</v>
      </c>
      <c r="L7475" s="7">
        <v>58491556000</v>
      </c>
      <c r="M7475" t="s">
        <v>458</v>
      </c>
    </row>
    <row r="7476" spans="1:13" x14ac:dyDescent="0.25">
      <c r="A7476" t="s">
        <v>672</v>
      </c>
      <c r="B7476" t="s">
        <v>470</v>
      </c>
      <c r="C7476" t="s">
        <v>292</v>
      </c>
      <c r="D7476" t="s">
        <v>307</v>
      </c>
      <c r="E7476" t="s">
        <v>270</v>
      </c>
      <c r="F7476" t="s">
        <v>112</v>
      </c>
      <c r="G7476" s="8" t="s">
        <v>371</v>
      </c>
      <c r="H7476" t="s">
        <v>113</v>
      </c>
      <c r="I7476" s="7">
        <v>193568052</v>
      </c>
      <c r="L7476" s="7">
        <v>9764336905</v>
      </c>
      <c r="M7476" t="s">
        <v>458</v>
      </c>
    </row>
    <row r="7477" spans="1:13" x14ac:dyDescent="0.25">
      <c r="A7477" t="s">
        <v>673</v>
      </c>
      <c r="B7477" t="s">
        <v>470</v>
      </c>
      <c r="C7477" t="s">
        <v>292</v>
      </c>
      <c r="D7477" t="s">
        <v>206</v>
      </c>
      <c r="E7477" t="s">
        <v>270</v>
      </c>
      <c r="F7477" t="s">
        <v>112</v>
      </c>
      <c r="G7477" s="8" t="s">
        <v>371</v>
      </c>
      <c r="H7477" t="s">
        <v>113</v>
      </c>
      <c r="I7477" s="7">
        <v>56847640</v>
      </c>
      <c r="L7477" s="7">
        <v>5411649516</v>
      </c>
      <c r="M7477" t="s">
        <v>458</v>
      </c>
    </row>
    <row r="7478" spans="1:13" x14ac:dyDescent="0.25">
      <c r="A7478" t="s">
        <v>674</v>
      </c>
      <c r="B7478" t="s">
        <v>470</v>
      </c>
      <c r="C7478" t="s">
        <v>292</v>
      </c>
      <c r="D7478" t="s">
        <v>203</v>
      </c>
      <c r="E7478" t="s">
        <v>269</v>
      </c>
      <c r="F7478" t="s">
        <v>112</v>
      </c>
      <c r="G7478" s="8" t="s">
        <v>371</v>
      </c>
      <c r="H7478" t="s">
        <v>113</v>
      </c>
      <c r="I7478" s="7">
        <v>136854177</v>
      </c>
      <c r="L7478" s="7">
        <v>599483569520</v>
      </c>
      <c r="M7478" t="s">
        <v>458</v>
      </c>
    </row>
    <row r="7479" spans="1:13" x14ac:dyDescent="0.25">
      <c r="A7479" t="s">
        <v>675</v>
      </c>
      <c r="B7479" t="s">
        <v>470</v>
      </c>
      <c r="C7479" t="s">
        <v>292</v>
      </c>
      <c r="D7479" t="s">
        <v>306</v>
      </c>
      <c r="E7479" t="s">
        <v>270</v>
      </c>
      <c r="F7479" t="s">
        <v>112</v>
      </c>
      <c r="G7479" s="8" t="s">
        <v>371</v>
      </c>
      <c r="H7479" t="s">
        <v>113</v>
      </c>
      <c r="I7479" s="7">
        <v>17975555</v>
      </c>
      <c r="L7479" s="7">
        <v>9122399685</v>
      </c>
      <c r="M7479" t="s">
        <v>458</v>
      </c>
    </row>
    <row r="7480" spans="1:13" x14ac:dyDescent="0.25">
      <c r="A7480" t="s">
        <v>676</v>
      </c>
      <c r="B7480" t="s">
        <v>331</v>
      </c>
      <c r="C7480" t="s">
        <v>215</v>
      </c>
      <c r="D7480" t="s">
        <v>251</v>
      </c>
      <c r="E7480" t="s">
        <v>269</v>
      </c>
      <c r="F7480" t="s">
        <v>112</v>
      </c>
      <c r="G7480" s="8" t="s">
        <v>371</v>
      </c>
      <c r="H7480" t="s">
        <v>113</v>
      </c>
      <c r="I7480" s="7">
        <v>1263472070</v>
      </c>
      <c r="L7480" s="7">
        <v>310261377494</v>
      </c>
      <c r="M7480" t="s">
        <v>458</v>
      </c>
    </row>
    <row r="7481" spans="1:13" x14ac:dyDescent="0.25">
      <c r="A7481" t="s">
        <v>677</v>
      </c>
      <c r="B7481" t="s">
        <v>331</v>
      </c>
      <c r="C7481" t="s">
        <v>215</v>
      </c>
      <c r="D7481" t="s">
        <v>216</v>
      </c>
      <c r="E7481" t="s">
        <v>269</v>
      </c>
      <c r="F7481" t="s">
        <v>112</v>
      </c>
      <c r="G7481" s="8" t="s">
        <v>371</v>
      </c>
      <c r="H7481" t="s">
        <v>113</v>
      </c>
      <c r="I7481" s="7">
        <v>34463124</v>
      </c>
      <c r="L7481" s="7">
        <v>15226914126</v>
      </c>
      <c r="M7481" t="s">
        <v>458</v>
      </c>
    </row>
    <row r="7482" spans="1:13" x14ac:dyDescent="0.25">
      <c r="A7482" t="s">
        <v>678</v>
      </c>
      <c r="B7482" t="s">
        <v>331</v>
      </c>
      <c r="C7482" t="s">
        <v>215</v>
      </c>
      <c r="D7482" t="s">
        <v>217</v>
      </c>
      <c r="E7482" t="s">
        <v>269</v>
      </c>
      <c r="F7482" t="s">
        <v>112</v>
      </c>
      <c r="G7482" s="8" t="s">
        <v>371</v>
      </c>
      <c r="H7482" t="s">
        <v>113</v>
      </c>
      <c r="I7482" s="7">
        <v>268284116</v>
      </c>
      <c r="L7482" s="7">
        <v>67671087956</v>
      </c>
      <c r="M7482" t="s">
        <v>458</v>
      </c>
    </row>
    <row r="7483" spans="1:13" x14ac:dyDescent="0.25">
      <c r="A7483" t="s">
        <v>679</v>
      </c>
      <c r="B7483" t="s">
        <v>333</v>
      </c>
      <c r="C7483" t="s">
        <v>533</v>
      </c>
      <c r="D7483" t="s">
        <v>203</v>
      </c>
      <c r="E7483" t="s">
        <v>269</v>
      </c>
      <c r="F7483" t="s">
        <v>112</v>
      </c>
      <c r="G7483" s="8" t="s">
        <v>371</v>
      </c>
      <c r="H7483" t="s">
        <v>113</v>
      </c>
      <c r="I7483" s="7">
        <v>58141000</v>
      </c>
      <c r="L7483" s="7">
        <v>60695593000</v>
      </c>
      <c r="M7483" t="s">
        <v>458</v>
      </c>
    </row>
    <row r="7484" spans="1:13" x14ac:dyDescent="0.25">
      <c r="A7484" t="s">
        <v>680</v>
      </c>
      <c r="B7484" t="s">
        <v>471</v>
      </c>
      <c r="C7484" t="s">
        <v>219</v>
      </c>
      <c r="D7484" t="s">
        <v>203</v>
      </c>
      <c r="E7484" t="s">
        <v>269</v>
      </c>
      <c r="F7484" t="s">
        <v>112</v>
      </c>
      <c r="G7484" s="8" t="s">
        <v>371</v>
      </c>
      <c r="H7484" t="s">
        <v>113</v>
      </c>
      <c r="I7484" s="7">
        <v>67028091</v>
      </c>
      <c r="L7484" s="7">
        <v>278736778404</v>
      </c>
      <c r="M7484" t="s">
        <v>458</v>
      </c>
    </row>
    <row r="7485" spans="1:13" x14ac:dyDescent="0.25">
      <c r="A7485" t="s">
        <v>681</v>
      </c>
      <c r="B7485" t="s">
        <v>471</v>
      </c>
      <c r="C7485" t="s">
        <v>219</v>
      </c>
      <c r="D7485" t="s">
        <v>457</v>
      </c>
      <c r="E7485" t="s">
        <v>270</v>
      </c>
      <c r="F7485" t="s">
        <v>112</v>
      </c>
      <c r="G7485" s="8" t="s">
        <v>371</v>
      </c>
      <c r="H7485" t="s">
        <v>113</v>
      </c>
      <c r="I7485" s="7">
        <v>3207826</v>
      </c>
      <c r="L7485" s="7">
        <v>150706287</v>
      </c>
      <c r="M7485" t="s">
        <v>458</v>
      </c>
    </row>
    <row r="7486" spans="1:13" x14ac:dyDescent="0.25">
      <c r="A7486" t="s">
        <v>682</v>
      </c>
      <c r="B7486" t="s">
        <v>471</v>
      </c>
      <c r="C7486" t="s">
        <v>219</v>
      </c>
      <c r="D7486" t="s">
        <v>381</v>
      </c>
      <c r="E7486" t="s">
        <v>270</v>
      </c>
      <c r="F7486" t="s">
        <v>112</v>
      </c>
      <c r="G7486" s="8" t="s">
        <v>371</v>
      </c>
      <c r="H7486" t="s">
        <v>113</v>
      </c>
      <c r="I7486" s="7">
        <v>6040032</v>
      </c>
      <c r="L7486" s="7">
        <v>1331924172</v>
      </c>
      <c r="M7486" t="s">
        <v>458</v>
      </c>
    </row>
    <row r="7487" spans="1:13" x14ac:dyDescent="0.25">
      <c r="A7487" t="s">
        <v>683</v>
      </c>
      <c r="B7487" t="s">
        <v>472</v>
      </c>
      <c r="C7487" t="s">
        <v>220</v>
      </c>
      <c r="D7487" t="s">
        <v>221</v>
      </c>
      <c r="E7487" t="s">
        <v>270</v>
      </c>
      <c r="F7487" t="s">
        <v>112</v>
      </c>
      <c r="G7487" s="8" t="s">
        <v>371</v>
      </c>
      <c r="H7487" t="s">
        <v>113</v>
      </c>
      <c r="I7487" s="7">
        <v>173396000</v>
      </c>
      <c r="L7487" s="7">
        <v>210379447000</v>
      </c>
      <c r="M7487" t="s">
        <v>458</v>
      </c>
    </row>
    <row r="7488" spans="1:13" x14ac:dyDescent="0.25">
      <c r="A7488" t="s">
        <v>684</v>
      </c>
      <c r="B7488" t="s">
        <v>472</v>
      </c>
      <c r="C7488" t="s">
        <v>220</v>
      </c>
      <c r="D7488" t="s">
        <v>222</v>
      </c>
      <c r="E7488" t="s">
        <v>270</v>
      </c>
      <c r="F7488" t="s">
        <v>112</v>
      </c>
      <c r="G7488" s="8" t="s">
        <v>371</v>
      </c>
      <c r="H7488" t="s">
        <v>113</v>
      </c>
      <c r="I7488" s="7">
        <v>29189000</v>
      </c>
      <c r="L7488" s="7">
        <v>35195197000</v>
      </c>
      <c r="M7488" t="s">
        <v>458</v>
      </c>
    </row>
    <row r="7489" spans="1:13" x14ac:dyDescent="0.25">
      <c r="A7489" t="s">
        <v>685</v>
      </c>
      <c r="B7489" t="s">
        <v>472</v>
      </c>
      <c r="C7489" t="s">
        <v>220</v>
      </c>
      <c r="D7489" t="s">
        <v>223</v>
      </c>
      <c r="E7489" t="s">
        <v>270</v>
      </c>
      <c r="F7489" t="s">
        <v>112</v>
      </c>
      <c r="G7489" s="8" t="s">
        <v>371</v>
      </c>
      <c r="H7489" t="s">
        <v>113</v>
      </c>
      <c r="I7489" s="7">
        <v>45714000</v>
      </c>
      <c r="L7489" s="7">
        <v>54187851000</v>
      </c>
      <c r="M7489" t="s">
        <v>458</v>
      </c>
    </row>
    <row r="7490" spans="1:13" x14ac:dyDescent="0.25">
      <c r="A7490" t="s">
        <v>686</v>
      </c>
      <c r="B7490" t="s">
        <v>472</v>
      </c>
      <c r="C7490" t="s">
        <v>220</v>
      </c>
      <c r="D7490" t="s">
        <v>224</v>
      </c>
      <c r="E7490" t="s">
        <v>270</v>
      </c>
      <c r="F7490" t="s">
        <v>112</v>
      </c>
      <c r="G7490" s="8" t="s">
        <v>371</v>
      </c>
      <c r="H7490" t="s">
        <v>113</v>
      </c>
      <c r="I7490" s="7">
        <v>3644000</v>
      </c>
      <c r="L7490" s="7">
        <v>3835522000</v>
      </c>
      <c r="M7490" t="s">
        <v>458</v>
      </c>
    </row>
    <row r="7491" spans="1:13" x14ac:dyDescent="0.25">
      <c r="A7491" t="s">
        <v>687</v>
      </c>
      <c r="B7491" t="s">
        <v>472</v>
      </c>
      <c r="C7491" t="s">
        <v>220</v>
      </c>
      <c r="D7491" t="s">
        <v>305</v>
      </c>
      <c r="E7491" t="s">
        <v>270</v>
      </c>
      <c r="F7491" t="s">
        <v>112</v>
      </c>
      <c r="G7491" s="8" t="s">
        <v>371</v>
      </c>
      <c r="H7491" t="s">
        <v>113</v>
      </c>
      <c r="I7491" s="7">
        <v>0</v>
      </c>
      <c r="L7491" s="7">
        <v>0</v>
      </c>
      <c r="M7491" t="s">
        <v>458</v>
      </c>
    </row>
    <row r="7492" spans="1:13" x14ac:dyDescent="0.25">
      <c r="A7492" t="s">
        <v>688</v>
      </c>
      <c r="B7492" t="s">
        <v>472</v>
      </c>
      <c r="C7492" t="s">
        <v>220</v>
      </c>
      <c r="D7492" t="s">
        <v>203</v>
      </c>
      <c r="E7492" t="s">
        <v>269</v>
      </c>
      <c r="F7492" t="s">
        <v>112</v>
      </c>
      <c r="G7492" s="8" t="s">
        <v>371</v>
      </c>
      <c r="H7492" t="s">
        <v>113</v>
      </c>
      <c r="I7492" s="7">
        <v>119596000</v>
      </c>
      <c r="L7492" s="7">
        <v>150910896000</v>
      </c>
      <c r="M7492" t="s">
        <v>458</v>
      </c>
    </row>
    <row r="7493" spans="1:13" x14ac:dyDescent="0.25">
      <c r="A7493" t="s">
        <v>689</v>
      </c>
      <c r="B7493" t="s">
        <v>473</v>
      </c>
      <c r="C7493" t="s">
        <v>225</v>
      </c>
      <c r="D7493" t="s">
        <v>366</v>
      </c>
      <c r="E7493" t="s">
        <v>270</v>
      </c>
      <c r="F7493" t="s">
        <v>112</v>
      </c>
      <c r="G7493" s="8" t="s">
        <v>371</v>
      </c>
      <c r="H7493" t="s">
        <v>113</v>
      </c>
      <c r="I7493" s="7">
        <v>0</v>
      </c>
      <c r="L7493" s="7">
        <v>3439632410</v>
      </c>
      <c r="M7493" t="s">
        <v>458</v>
      </c>
    </row>
    <row r="7494" spans="1:13" x14ac:dyDescent="0.25">
      <c r="A7494" t="s">
        <v>690</v>
      </c>
      <c r="B7494" t="s">
        <v>473</v>
      </c>
      <c r="C7494" t="s">
        <v>225</v>
      </c>
      <c r="D7494" t="s">
        <v>367</v>
      </c>
      <c r="E7494" t="s">
        <v>270</v>
      </c>
      <c r="F7494" t="s">
        <v>112</v>
      </c>
      <c r="G7494" s="8" t="s">
        <v>371</v>
      </c>
      <c r="H7494" t="s">
        <v>113</v>
      </c>
      <c r="I7494" s="7">
        <v>0</v>
      </c>
      <c r="L7494" s="7">
        <v>3601903742</v>
      </c>
      <c r="M7494" t="s">
        <v>458</v>
      </c>
    </row>
    <row r="7495" spans="1:13" x14ac:dyDescent="0.25">
      <c r="A7495" t="s">
        <v>691</v>
      </c>
      <c r="B7495" t="s">
        <v>473</v>
      </c>
      <c r="C7495" t="s">
        <v>225</v>
      </c>
      <c r="D7495" t="s">
        <v>373</v>
      </c>
      <c r="E7495" t="s">
        <v>270</v>
      </c>
      <c r="F7495" t="s">
        <v>112</v>
      </c>
      <c r="G7495" s="8" t="s">
        <v>371</v>
      </c>
      <c r="H7495" t="s">
        <v>113</v>
      </c>
      <c r="I7495" s="7">
        <v>0</v>
      </c>
      <c r="L7495" s="7">
        <v>2032897322</v>
      </c>
      <c r="M7495" t="s">
        <v>458</v>
      </c>
    </row>
    <row r="7496" spans="1:13" x14ac:dyDescent="0.25">
      <c r="A7496" t="s">
        <v>692</v>
      </c>
      <c r="B7496" t="s">
        <v>473</v>
      </c>
      <c r="C7496" t="s">
        <v>225</v>
      </c>
      <c r="D7496" t="s">
        <v>203</v>
      </c>
      <c r="E7496" t="s">
        <v>269</v>
      </c>
      <c r="F7496" s="8" t="s">
        <v>112</v>
      </c>
      <c r="G7496" s="8" t="s">
        <v>371</v>
      </c>
      <c r="H7496" t="s">
        <v>113</v>
      </c>
      <c r="I7496" s="7">
        <v>2363360</v>
      </c>
      <c r="L7496" s="7">
        <v>983182712065</v>
      </c>
      <c r="M7496" t="s">
        <v>458</v>
      </c>
    </row>
    <row r="7497" spans="1:13" x14ac:dyDescent="0.25">
      <c r="A7497" t="s">
        <v>693</v>
      </c>
      <c r="B7497" t="s">
        <v>474</v>
      </c>
      <c r="C7497" t="s">
        <v>226</v>
      </c>
      <c r="D7497" t="s">
        <v>227</v>
      </c>
      <c r="E7497" t="s">
        <v>270</v>
      </c>
      <c r="F7497" s="8" t="s">
        <v>112</v>
      </c>
      <c r="G7497" s="8" t="s">
        <v>371</v>
      </c>
      <c r="H7497" t="s">
        <v>113</v>
      </c>
      <c r="I7497" s="7">
        <v>7819998</v>
      </c>
      <c r="L7497" s="7">
        <v>1565286544</v>
      </c>
      <c r="M7497" t="s">
        <v>458</v>
      </c>
    </row>
    <row r="7498" spans="1:13" x14ac:dyDescent="0.25">
      <c r="A7498" t="s">
        <v>694</v>
      </c>
      <c r="B7498" t="s">
        <v>474</v>
      </c>
      <c r="C7498" t="s">
        <v>226</v>
      </c>
      <c r="D7498" t="s">
        <v>301</v>
      </c>
      <c r="E7498" t="s">
        <v>270</v>
      </c>
      <c r="F7498" s="8" t="s">
        <v>112</v>
      </c>
      <c r="G7498" s="8" t="s">
        <v>371</v>
      </c>
      <c r="H7498" t="s">
        <v>113</v>
      </c>
      <c r="I7498" s="7">
        <v>746393149</v>
      </c>
      <c r="L7498" s="7">
        <v>4154359457</v>
      </c>
      <c r="M7498" t="s">
        <v>458</v>
      </c>
    </row>
    <row r="7499" spans="1:13" x14ac:dyDescent="0.25">
      <c r="A7499" t="s">
        <v>695</v>
      </c>
      <c r="B7499" t="s">
        <v>474</v>
      </c>
      <c r="C7499" t="s">
        <v>226</v>
      </c>
      <c r="D7499" t="s">
        <v>229</v>
      </c>
      <c r="E7499" t="s">
        <v>270</v>
      </c>
      <c r="F7499" s="8" t="s">
        <v>112</v>
      </c>
      <c r="G7499" s="8" t="s">
        <v>371</v>
      </c>
      <c r="H7499" t="s">
        <v>113</v>
      </c>
      <c r="I7499" s="7">
        <v>18638432</v>
      </c>
      <c r="L7499" s="7">
        <v>4178737190</v>
      </c>
      <c r="M7499" t="s">
        <v>458</v>
      </c>
    </row>
    <row r="7500" spans="1:13" x14ac:dyDescent="0.25">
      <c r="A7500" t="s">
        <v>696</v>
      </c>
      <c r="B7500" t="s">
        <v>474</v>
      </c>
      <c r="C7500" t="s">
        <v>226</v>
      </c>
      <c r="D7500" t="s">
        <v>230</v>
      </c>
      <c r="E7500" t="s">
        <v>270</v>
      </c>
      <c r="F7500" s="8" t="s">
        <v>112</v>
      </c>
      <c r="G7500" s="8" t="s">
        <v>371</v>
      </c>
      <c r="H7500" t="s">
        <v>113</v>
      </c>
      <c r="I7500" s="7">
        <v>1348922835</v>
      </c>
      <c r="L7500" s="7">
        <v>46078829939</v>
      </c>
      <c r="M7500" t="s">
        <v>458</v>
      </c>
    </row>
    <row r="7501" spans="1:13" x14ac:dyDescent="0.25">
      <c r="A7501" t="s">
        <v>697</v>
      </c>
      <c r="B7501" t="s">
        <v>474</v>
      </c>
      <c r="C7501" t="s">
        <v>226</v>
      </c>
      <c r="D7501" t="s">
        <v>231</v>
      </c>
      <c r="E7501" t="s">
        <v>270</v>
      </c>
      <c r="F7501" s="8" t="s">
        <v>112</v>
      </c>
      <c r="G7501" s="8" t="s">
        <v>371</v>
      </c>
      <c r="H7501" t="s">
        <v>113</v>
      </c>
      <c r="I7501" s="7">
        <v>14343076</v>
      </c>
      <c r="L7501" s="7">
        <v>733170416</v>
      </c>
      <c r="M7501" t="s">
        <v>458</v>
      </c>
    </row>
    <row r="7502" spans="1:13" x14ac:dyDescent="0.25">
      <c r="A7502" t="s">
        <v>698</v>
      </c>
      <c r="B7502" t="s">
        <v>474</v>
      </c>
      <c r="C7502" t="s">
        <v>226</v>
      </c>
      <c r="D7502" t="s">
        <v>232</v>
      </c>
      <c r="E7502" t="s">
        <v>270</v>
      </c>
      <c r="F7502" t="s">
        <v>112</v>
      </c>
      <c r="G7502" s="8" t="s">
        <v>371</v>
      </c>
      <c r="H7502" t="s">
        <v>113</v>
      </c>
      <c r="I7502" s="7">
        <v>55362372</v>
      </c>
      <c r="L7502" s="7">
        <v>4596812359</v>
      </c>
      <c r="M7502" t="s">
        <v>458</v>
      </c>
    </row>
    <row r="7503" spans="1:13" x14ac:dyDescent="0.25">
      <c r="A7503" t="s">
        <v>699</v>
      </c>
      <c r="B7503" t="s">
        <v>474</v>
      </c>
      <c r="C7503" t="s">
        <v>226</v>
      </c>
      <c r="D7503" t="s">
        <v>233</v>
      </c>
      <c r="E7503" t="s">
        <v>270</v>
      </c>
      <c r="F7503" s="8" t="s">
        <v>112</v>
      </c>
      <c r="G7503" s="8" t="s">
        <v>371</v>
      </c>
      <c r="H7503" t="s">
        <v>113</v>
      </c>
      <c r="I7503" s="7">
        <v>121325972</v>
      </c>
      <c r="L7503" s="7">
        <v>6739103718</v>
      </c>
      <c r="M7503" t="s">
        <v>458</v>
      </c>
    </row>
    <row r="7504" spans="1:13" x14ac:dyDescent="0.25">
      <c r="A7504" t="s">
        <v>700</v>
      </c>
      <c r="B7504" t="s">
        <v>474</v>
      </c>
      <c r="C7504" t="s">
        <v>226</v>
      </c>
      <c r="D7504" t="s">
        <v>234</v>
      </c>
      <c r="E7504" t="s">
        <v>270</v>
      </c>
      <c r="F7504" t="s">
        <v>112</v>
      </c>
      <c r="G7504" s="8" t="s">
        <v>371</v>
      </c>
      <c r="H7504" t="s">
        <v>113</v>
      </c>
      <c r="I7504" s="7">
        <v>264543265</v>
      </c>
      <c r="L7504" s="7">
        <v>8239367205</v>
      </c>
      <c r="M7504" t="s">
        <v>458</v>
      </c>
    </row>
    <row r="7505" spans="1:13" x14ac:dyDescent="0.25">
      <c r="A7505" t="s">
        <v>701</v>
      </c>
      <c r="B7505" t="s">
        <v>474</v>
      </c>
      <c r="C7505" t="s">
        <v>226</v>
      </c>
      <c r="D7505" t="s">
        <v>235</v>
      </c>
      <c r="E7505" t="s">
        <v>270</v>
      </c>
      <c r="F7505" s="8" t="s">
        <v>112</v>
      </c>
      <c r="G7505" s="8" t="s">
        <v>371</v>
      </c>
      <c r="H7505" t="s">
        <v>113</v>
      </c>
      <c r="I7505" s="7">
        <v>845974404</v>
      </c>
      <c r="L7505" s="7">
        <v>7955312120</v>
      </c>
      <c r="M7505" t="s">
        <v>458</v>
      </c>
    </row>
    <row r="7506" spans="1:13" x14ac:dyDescent="0.25">
      <c r="A7506" t="s">
        <v>702</v>
      </c>
      <c r="B7506" t="s">
        <v>474</v>
      </c>
      <c r="C7506" t="s">
        <v>226</v>
      </c>
      <c r="D7506" t="s">
        <v>570</v>
      </c>
      <c r="E7506" t="s">
        <v>270</v>
      </c>
      <c r="F7506" t="s">
        <v>112</v>
      </c>
      <c r="G7506" s="8" t="s">
        <v>371</v>
      </c>
      <c r="H7506" t="s">
        <v>113</v>
      </c>
      <c r="I7506" s="7">
        <v>8555258</v>
      </c>
      <c r="L7506" s="7">
        <v>186808058</v>
      </c>
      <c r="M7506" t="s">
        <v>458</v>
      </c>
    </row>
    <row r="7507" spans="1:13" x14ac:dyDescent="0.25">
      <c r="A7507" t="s">
        <v>703</v>
      </c>
      <c r="B7507" t="s">
        <v>475</v>
      </c>
      <c r="C7507" t="s">
        <v>236</v>
      </c>
      <c r="D7507" t="s">
        <v>628</v>
      </c>
      <c r="E7507" t="s">
        <v>270</v>
      </c>
      <c r="F7507" s="8" t="s">
        <v>112</v>
      </c>
      <c r="G7507" s="8" t="s">
        <v>371</v>
      </c>
      <c r="H7507" t="s">
        <v>113</v>
      </c>
      <c r="I7507" s="7">
        <v>69143341</v>
      </c>
      <c r="L7507" s="7">
        <v>33391986272</v>
      </c>
      <c r="M7507" t="s">
        <v>458</v>
      </c>
    </row>
    <row r="7508" spans="1:13" x14ac:dyDescent="0.25">
      <c r="A7508" t="s">
        <v>704</v>
      </c>
      <c r="B7508" t="s">
        <v>475</v>
      </c>
      <c r="C7508" t="s">
        <v>236</v>
      </c>
      <c r="D7508" t="s">
        <v>629</v>
      </c>
      <c r="E7508" t="s">
        <v>270</v>
      </c>
      <c r="F7508" t="s">
        <v>112</v>
      </c>
      <c r="G7508" s="8" t="s">
        <v>371</v>
      </c>
      <c r="H7508" t="s">
        <v>113</v>
      </c>
      <c r="I7508" s="7">
        <v>52089829</v>
      </c>
      <c r="L7508" s="7">
        <v>28433897982</v>
      </c>
      <c r="M7508" t="s">
        <v>458</v>
      </c>
    </row>
    <row r="7509" spans="1:13" x14ac:dyDescent="0.25">
      <c r="A7509" t="s">
        <v>705</v>
      </c>
      <c r="B7509" t="s">
        <v>475</v>
      </c>
      <c r="C7509" t="s">
        <v>236</v>
      </c>
      <c r="D7509" t="s">
        <v>630</v>
      </c>
      <c r="E7509" t="s">
        <v>270</v>
      </c>
      <c r="F7509" s="8" t="s">
        <v>112</v>
      </c>
      <c r="G7509" s="8" t="s">
        <v>371</v>
      </c>
      <c r="H7509" t="s">
        <v>113</v>
      </c>
      <c r="I7509" s="7">
        <v>52737816</v>
      </c>
      <c r="L7509" s="7">
        <v>41655996484</v>
      </c>
      <c r="M7509" t="s">
        <v>458</v>
      </c>
    </row>
    <row r="7510" spans="1:13" x14ac:dyDescent="0.25">
      <c r="A7510" t="s">
        <v>706</v>
      </c>
      <c r="B7510" t="s">
        <v>475</v>
      </c>
      <c r="C7510" t="s">
        <v>236</v>
      </c>
      <c r="D7510" t="s">
        <v>631</v>
      </c>
      <c r="E7510" t="s">
        <v>270</v>
      </c>
      <c r="F7510" t="s">
        <v>112</v>
      </c>
      <c r="G7510" s="8" t="s">
        <v>371</v>
      </c>
      <c r="H7510" t="s">
        <v>113</v>
      </c>
      <c r="I7510" s="7">
        <v>29685849</v>
      </c>
      <c r="L7510" s="7">
        <v>17683096128</v>
      </c>
      <c r="M7510" t="s">
        <v>458</v>
      </c>
    </row>
    <row r="7511" spans="1:13" x14ac:dyDescent="0.25">
      <c r="A7511" t="s">
        <v>707</v>
      </c>
      <c r="B7511" t="s">
        <v>475</v>
      </c>
      <c r="C7511" t="s">
        <v>236</v>
      </c>
      <c r="D7511" t="s">
        <v>632</v>
      </c>
      <c r="E7511" t="s">
        <v>269</v>
      </c>
      <c r="F7511" t="s">
        <v>112</v>
      </c>
      <c r="G7511" s="8" t="s">
        <v>371</v>
      </c>
      <c r="H7511" t="s">
        <v>113</v>
      </c>
      <c r="I7511" s="7">
        <v>98668631</v>
      </c>
      <c r="L7511" s="7">
        <v>38791266538</v>
      </c>
      <c r="M7511" t="s">
        <v>458</v>
      </c>
    </row>
    <row r="7512" spans="1:13" x14ac:dyDescent="0.25">
      <c r="A7512" t="s">
        <v>708</v>
      </c>
      <c r="B7512" t="s">
        <v>476</v>
      </c>
      <c r="C7512" t="s">
        <v>237</v>
      </c>
      <c r="D7512" t="s">
        <v>242</v>
      </c>
      <c r="E7512" t="s">
        <v>270</v>
      </c>
      <c r="F7512" t="s">
        <v>112</v>
      </c>
      <c r="G7512" s="8" t="s">
        <v>371</v>
      </c>
      <c r="H7512" t="s">
        <v>113</v>
      </c>
      <c r="I7512" s="7">
        <v>5228909</v>
      </c>
      <c r="L7512" s="7">
        <v>77422761</v>
      </c>
      <c r="M7512" t="s">
        <v>458</v>
      </c>
    </row>
    <row r="7513" spans="1:13" x14ac:dyDescent="0.25">
      <c r="A7513" t="s">
        <v>709</v>
      </c>
      <c r="B7513" t="s">
        <v>476</v>
      </c>
      <c r="C7513" t="s">
        <v>237</v>
      </c>
      <c r="D7513" t="s">
        <v>228</v>
      </c>
      <c r="E7513" t="s">
        <v>270</v>
      </c>
      <c r="F7513" t="s">
        <v>112</v>
      </c>
      <c r="G7513" s="8" t="s">
        <v>371</v>
      </c>
      <c r="H7513" t="s">
        <v>113</v>
      </c>
      <c r="I7513" s="7">
        <v>209773861</v>
      </c>
      <c r="L7513" s="7">
        <v>2672173342</v>
      </c>
      <c r="M7513" t="s">
        <v>458</v>
      </c>
    </row>
    <row r="7514" spans="1:13" x14ac:dyDescent="0.25">
      <c r="A7514" t="s">
        <v>710</v>
      </c>
      <c r="B7514" t="s">
        <v>476</v>
      </c>
      <c r="C7514" t="s">
        <v>237</v>
      </c>
      <c r="D7514" t="s">
        <v>464</v>
      </c>
      <c r="E7514" t="s">
        <v>270</v>
      </c>
      <c r="F7514" t="s">
        <v>112</v>
      </c>
      <c r="G7514" s="8" t="s">
        <v>371</v>
      </c>
      <c r="H7514" t="s">
        <v>113</v>
      </c>
      <c r="I7514" s="7">
        <v>9668867</v>
      </c>
      <c r="L7514" s="7">
        <v>1120256617</v>
      </c>
      <c r="M7514" t="s">
        <v>458</v>
      </c>
    </row>
    <row r="7515" spans="1:13" x14ac:dyDescent="0.25">
      <c r="A7515" t="s">
        <v>711</v>
      </c>
      <c r="B7515" t="s">
        <v>476</v>
      </c>
      <c r="C7515" t="s">
        <v>237</v>
      </c>
      <c r="D7515" t="s">
        <v>238</v>
      </c>
      <c r="E7515" t="s">
        <v>270</v>
      </c>
      <c r="F7515" t="s">
        <v>112</v>
      </c>
      <c r="G7515" s="8" t="s">
        <v>371</v>
      </c>
      <c r="H7515" t="s">
        <v>113</v>
      </c>
      <c r="I7515" s="7">
        <v>37768740</v>
      </c>
      <c r="L7515" s="7">
        <v>858542993</v>
      </c>
      <c r="M7515" t="s">
        <v>458</v>
      </c>
    </row>
    <row r="7516" spans="1:13" x14ac:dyDescent="0.25">
      <c r="A7516" t="s">
        <v>712</v>
      </c>
      <c r="B7516" t="s">
        <v>476</v>
      </c>
      <c r="C7516" t="s">
        <v>237</v>
      </c>
      <c r="D7516" t="s">
        <v>239</v>
      </c>
      <c r="E7516" t="s">
        <v>270</v>
      </c>
      <c r="F7516" s="8" t="s">
        <v>112</v>
      </c>
      <c r="G7516" s="8" t="s">
        <v>371</v>
      </c>
      <c r="H7516" t="s">
        <v>113</v>
      </c>
      <c r="I7516" s="7">
        <v>16178474</v>
      </c>
      <c r="L7516" s="7">
        <v>857579764</v>
      </c>
      <c r="M7516" t="s">
        <v>458</v>
      </c>
    </row>
    <row r="7517" spans="1:13" x14ac:dyDescent="0.25">
      <c r="A7517" t="s">
        <v>713</v>
      </c>
      <c r="B7517" t="s">
        <v>476</v>
      </c>
      <c r="C7517" t="s">
        <v>237</v>
      </c>
      <c r="D7517" t="s">
        <v>240</v>
      </c>
      <c r="E7517" t="s">
        <v>270</v>
      </c>
      <c r="F7517" s="8" t="s">
        <v>112</v>
      </c>
      <c r="G7517" s="8" t="s">
        <v>371</v>
      </c>
      <c r="H7517" t="s">
        <v>113</v>
      </c>
      <c r="I7517" s="7">
        <v>40341187</v>
      </c>
      <c r="L7517" s="7">
        <v>93471759</v>
      </c>
      <c r="M7517" t="s">
        <v>458</v>
      </c>
    </row>
    <row r="7518" spans="1:13" x14ac:dyDescent="0.25">
      <c r="A7518" t="s">
        <v>714</v>
      </c>
      <c r="B7518" t="s">
        <v>476</v>
      </c>
      <c r="C7518" t="s">
        <v>237</v>
      </c>
      <c r="D7518" t="s">
        <v>241</v>
      </c>
      <c r="E7518" t="s">
        <v>270</v>
      </c>
      <c r="F7518" s="8" t="s">
        <v>112</v>
      </c>
      <c r="G7518" s="8" t="s">
        <v>371</v>
      </c>
      <c r="H7518" t="s">
        <v>113</v>
      </c>
      <c r="I7518" s="7">
        <v>876328</v>
      </c>
      <c r="L7518" s="7">
        <v>53446428</v>
      </c>
      <c r="M7518" t="s">
        <v>458</v>
      </c>
    </row>
    <row r="7519" spans="1:13" x14ac:dyDescent="0.25">
      <c r="A7519" t="s">
        <v>715</v>
      </c>
      <c r="B7519" t="s">
        <v>477</v>
      </c>
      <c r="C7519" t="s">
        <v>243</v>
      </c>
      <c r="D7519" t="s">
        <v>378</v>
      </c>
      <c r="E7519" t="s">
        <v>270</v>
      </c>
      <c r="F7519" s="8" t="s">
        <v>112</v>
      </c>
      <c r="G7519" s="8" t="s">
        <v>371</v>
      </c>
      <c r="H7519" t="s">
        <v>113</v>
      </c>
      <c r="I7519" s="7">
        <v>0</v>
      </c>
      <c r="L7519" s="7">
        <v>3795039921</v>
      </c>
      <c r="M7519" t="s">
        <v>458</v>
      </c>
    </row>
    <row r="7520" spans="1:13" x14ac:dyDescent="0.25">
      <c r="A7520" t="s">
        <v>716</v>
      </c>
      <c r="B7520" t="s">
        <v>477</v>
      </c>
      <c r="C7520" t="s">
        <v>243</v>
      </c>
      <c r="D7520" t="s">
        <v>360</v>
      </c>
      <c r="E7520" t="s">
        <v>270</v>
      </c>
      <c r="F7520" s="8" t="s">
        <v>112</v>
      </c>
      <c r="G7520" s="8" t="s">
        <v>371</v>
      </c>
      <c r="H7520" t="s">
        <v>113</v>
      </c>
      <c r="I7520" s="7">
        <v>0</v>
      </c>
      <c r="L7520" s="7">
        <v>4697527012</v>
      </c>
      <c r="M7520" t="s">
        <v>458</v>
      </c>
    </row>
    <row r="7521" spans="1:13" x14ac:dyDescent="0.25">
      <c r="A7521" t="s">
        <v>717</v>
      </c>
      <c r="B7521" t="s">
        <v>477</v>
      </c>
      <c r="C7521" t="s">
        <v>243</v>
      </c>
      <c r="D7521" t="s">
        <v>581</v>
      </c>
      <c r="E7521" t="s">
        <v>270</v>
      </c>
      <c r="F7521" s="8" t="s">
        <v>112</v>
      </c>
      <c r="G7521" s="8" t="s">
        <v>371</v>
      </c>
      <c r="H7521" t="s">
        <v>113</v>
      </c>
      <c r="I7521" s="7">
        <v>0</v>
      </c>
      <c r="L7521" s="7">
        <v>89940181951</v>
      </c>
      <c r="M7521" t="s">
        <v>458</v>
      </c>
    </row>
    <row r="7522" spans="1:13" x14ac:dyDescent="0.25">
      <c r="A7522" t="s">
        <v>718</v>
      </c>
      <c r="B7522" t="s">
        <v>246</v>
      </c>
      <c r="C7522" t="s">
        <v>246</v>
      </c>
      <c r="D7522" t="s">
        <v>203</v>
      </c>
      <c r="E7522" t="s">
        <v>269</v>
      </c>
      <c r="F7522" s="8" t="s">
        <v>112</v>
      </c>
      <c r="G7522" s="8" t="s">
        <v>371</v>
      </c>
      <c r="H7522" t="s">
        <v>113</v>
      </c>
      <c r="I7522" s="7">
        <v>70624646</v>
      </c>
      <c r="L7522" s="7">
        <v>42773601120</v>
      </c>
      <c r="M7522" t="s">
        <v>458</v>
      </c>
    </row>
    <row r="7523" spans="1:13" x14ac:dyDescent="0.25">
      <c r="A7523" t="s">
        <v>719</v>
      </c>
      <c r="B7523" t="s">
        <v>478</v>
      </c>
      <c r="C7523" t="s">
        <v>244</v>
      </c>
      <c r="D7523" t="s">
        <v>245</v>
      </c>
      <c r="E7523" t="s">
        <v>269</v>
      </c>
      <c r="F7523" s="8" t="s">
        <v>112</v>
      </c>
      <c r="G7523" s="8" t="s">
        <v>371</v>
      </c>
      <c r="H7523" t="s">
        <v>113</v>
      </c>
      <c r="I7523" s="7">
        <v>22048000</v>
      </c>
      <c r="L7523" s="7">
        <v>69558139000</v>
      </c>
      <c r="M7523" t="s">
        <v>458</v>
      </c>
    </row>
    <row r="7524" spans="1:13" x14ac:dyDescent="0.25">
      <c r="A7524" t="s">
        <v>720</v>
      </c>
      <c r="B7524" t="s">
        <v>478</v>
      </c>
      <c r="C7524" t="s">
        <v>244</v>
      </c>
      <c r="D7524" t="s">
        <v>460</v>
      </c>
      <c r="E7524" t="s">
        <v>269</v>
      </c>
      <c r="F7524" s="8" t="s">
        <v>112</v>
      </c>
      <c r="G7524" s="8" t="s">
        <v>371</v>
      </c>
      <c r="H7524" t="s">
        <v>113</v>
      </c>
      <c r="I7524" s="7">
        <v>10448000</v>
      </c>
      <c r="L7524" s="7">
        <v>40918920000</v>
      </c>
      <c r="M7524" t="s">
        <v>458</v>
      </c>
    </row>
    <row r="7525" spans="1:13" x14ac:dyDescent="0.25">
      <c r="A7525" t="s">
        <v>721</v>
      </c>
      <c r="B7525" t="s">
        <v>479</v>
      </c>
      <c r="C7525" t="s">
        <v>247</v>
      </c>
      <c r="D7525" t="s">
        <v>203</v>
      </c>
      <c r="E7525" t="s">
        <v>269</v>
      </c>
      <c r="F7525" s="8" t="s">
        <v>112</v>
      </c>
      <c r="G7525" s="8" t="s">
        <v>371</v>
      </c>
      <c r="H7525" t="s">
        <v>113</v>
      </c>
      <c r="I7525" s="7">
        <v>34878000</v>
      </c>
      <c r="L7525" s="7">
        <v>20401799000</v>
      </c>
      <c r="M7525" t="s">
        <v>458</v>
      </c>
    </row>
    <row r="7526" spans="1:13" x14ac:dyDescent="0.25">
      <c r="A7526" t="s">
        <v>722</v>
      </c>
      <c r="B7526" t="s">
        <v>480</v>
      </c>
      <c r="C7526" t="s">
        <v>268</v>
      </c>
      <c r="D7526" t="s">
        <v>203</v>
      </c>
      <c r="E7526" t="s">
        <v>269</v>
      </c>
      <c r="F7526" t="s">
        <v>112</v>
      </c>
      <c r="G7526" s="8" t="s">
        <v>371</v>
      </c>
      <c r="H7526" t="s">
        <v>113</v>
      </c>
      <c r="I7526" s="7">
        <v>12516880</v>
      </c>
      <c r="L7526" s="7">
        <v>14029578005</v>
      </c>
      <c r="M7526" t="s">
        <v>458</v>
      </c>
    </row>
    <row r="7527" spans="1:13" x14ac:dyDescent="0.25">
      <c r="A7527" t="s">
        <v>723</v>
      </c>
      <c r="B7527" t="s">
        <v>481</v>
      </c>
      <c r="C7527" t="s">
        <v>248</v>
      </c>
      <c r="D7527" t="s">
        <v>203</v>
      </c>
      <c r="E7527" t="s">
        <v>269</v>
      </c>
      <c r="F7527" t="s">
        <v>112</v>
      </c>
      <c r="G7527" s="8" t="s">
        <v>371</v>
      </c>
      <c r="H7527" t="s">
        <v>113</v>
      </c>
      <c r="I7527" s="7">
        <v>10445000</v>
      </c>
      <c r="L7527" s="7">
        <v>24360197000</v>
      </c>
      <c r="M7527" t="s">
        <v>458</v>
      </c>
    </row>
    <row r="7528" spans="1:13" x14ac:dyDescent="0.25">
      <c r="A7528" t="s">
        <v>724</v>
      </c>
      <c r="B7528" t="s">
        <v>482</v>
      </c>
      <c r="C7528" t="s">
        <v>249</v>
      </c>
      <c r="D7528" t="s">
        <v>203</v>
      </c>
      <c r="E7528" t="s">
        <v>269</v>
      </c>
      <c r="F7528" t="s">
        <v>112</v>
      </c>
      <c r="G7528" s="8" t="s">
        <v>371</v>
      </c>
      <c r="H7528" t="s">
        <v>113</v>
      </c>
      <c r="I7528" s="7">
        <v>93715517</v>
      </c>
      <c r="L7528" s="7">
        <v>91622025169</v>
      </c>
      <c r="M7528" t="s">
        <v>458</v>
      </c>
    </row>
    <row r="7529" spans="1:13" x14ac:dyDescent="0.25">
      <c r="A7529" t="s">
        <v>725</v>
      </c>
      <c r="B7529" t="s">
        <v>330</v>
      </c>
      <c r="C7529" t="s">
        <v>250</v>
      </c>
      <c r="D7529" t="s">
        <v>252</v>
      </c>
      <c r="E7529" t="s">
        <v>270</v>
      </c>
      <c r="F7529" t="s">
        <v>112</v>
      </c>
      <c r="G7529" s="8" t="s">
        <v>371</v>
      </c>
      <c r="H7529" t="s">
        <v>113</v>
      </c>
      <c r="I7529" s="7">
        <v>129768</v>
      </c>
      <c r="L7529" s="7">
        <v>10772268571</v>
      </c>
      <c r="M7529" t="s">
        <v>458</v>
      </c>
    </row>
    <row r="7530" spans="1:13" x14ac:dyDescent="0.25">
      <c r="A7530" t="s">
        <v>726</v>
      </c>
      <c r="B7530" t="s">
        <v>330</v>
      </c>
      <c r="C7530" t="s">
        <v>250</v>
      </c>
      <c r="D7530" t="s">
        <v>253</v>
      </c>
      <c r="E7530" t="s">
        <v>270</v>
      </c>
      <c r="F7530" t="s">
        <v>112</v>
      </c>
      <c r="G7530" s="8" t="s">
        <v>371</v>
      </c>
      <c r="H7530" t="s">
        <v>113</v>
      </c>
      <c r="I7530" s="7">
        <v>73051</v>
      </c>
      <c r="L7530" s="7">
        <v>3480752374</v>
      </c>
      <c r="M7530" t="s">
        <v>458</v>
      </c>
    </row>
    <row r="7531" spans="1:13" x14ac:dyDescent="0.25">
      <c r="A7531" t="s">
        <v>727</v>
      </c>
      <c r="B7531" t="s">
        <v>330</v>
      </c>
      <c r="C7531" t="s">
        <v>250</v>
      </c>
      <c r="D7531" t="s">
        <v>254</v>
      </c>
      <c r="E7531" t="s">
        <v>270</v>
      </c>
      <c r="F7531" t="s">
        <v>112</v>
      </c>
      <c r="G7531" s="8" t="s">
        <v>371</v>
      </c>
      <c r="H7531" t="s">
        <v>113</v>
      </c>
      <c r="I7531" s="7">
        <v>3574273</v>
      </c>
      <c r="L7531" s="7">
        <v>13604302435</v>
      </c>
      <c r="M7531" t="s">
        <v>458</v>
      </c>
    </row>
    <row r="7532" spans="1:13" x14ac:dyDescent="0.25">
      <c r="A7532" t="s">
        <v>728</v>
      </c>
      <c r="B7532" t="s">
        <v>330</v>
      </c>
      <c r="C7532" t="s">
        <v>250</v>
      </c>
      <c r="D7532" t="s">
        <v>633</v>
      </c>
      <c r="E7532" t="s">
        <v>269</v>
      </c>
      <c r="F7532" t="s">
        <v>112</v>
      </c>
      <c r="G7532" s="8" t="s">
        <v>371</v>
      </c>
      <c r="H7532" t="s">
        <v>113</v>
      </c>
      <c r="I7532" s="7">
        <v>68562448</v>
      </c>
      <c r="L7532" s="7">
        <v>1140113184125</v>
      </c>
      <c r="M7532" t="s">
        <v>458</v>
      </c>
    </row>
    <row r="7533" spans="1:13" x14ac:dyDescent="0.25">
      <c r="A7533" t="s">
        <v>729</v>
      </c>
      <c r="B7533" t="s">
        <v>330</v>
      </c>
      <c r="C7533" t="s">
        <v>250</v>
      </c>
      <c r="D7533" t="s">
        <v>634</v>
      </c>
      <c r="E7533" t="s">
        <v>269</v>
      </c>
      <c r="F7533" t="s">
        <v>112</v>
      </c>
      <c r="G7533" s="8" t="s">
        <v>371</v>
      </c>
      <c r="H7533" t="s">
        <v>113</v>
      </c>
      <c r="I7533" s="7">
        <v>32630540</v>
      </c>
      <c r="L7533" s="7">
        <v>237174933919</v>
      </c>
      <c r="M7533" t="s">
        <v>458</v>
      </c>
    </row>
    <row r="7534" spans="1:13" x14ac:dyDescent="0.25">
      <c r="A7534" t="s">
        <v>730</v>
      </c>
      <c r="B7534" t="s">
        <v>330</v>
      </c>
      <c r="C7534" t="s">
        <v>250</v>
      </c>
      <c r="D7534" t="s">
        <v>599</v>
      </c>
      <c r="E7534" t="s">
        <v>270</v>
      </c>
      <c r="F7534" t="s">
        <v>112</v>
      </c>
      <c r="G7534" s="8" t="s">
        <v>371</v>
      </c>
      <c r="H7534" t="s">
        <v>113</v>
      </c>
      <c r="I7534" s="7">
        <v>2</v>
      </c>
      <c r="L7534" s="7">
        <v>49186447</v>
      </c>
      <c r="M7534" t="s">
        <v>458</v>
      </c>
    </row>
    <row r="7535" spans="1:13" x14ac:dyDescent="0.25">
      <c r="A7535" t="s">
        <v>731</v>
      </c>
      <c r="B7535" t="s">
        <v>483</v>
      </c>
      <c r="C7535" t="s">
        <v>255</v>
      </c>
      <c r="D7535" t="s">
        <v>205</v>
      </c>
      <c r="E7535" t="s">
        <v>270</v>
      </c>
      <c r="F7535" t="s">
        <v>112</v>
      </c>
      <c r="G7535" s="8" t="s">
        <v>371</v>
      </c>
      <c r="H7535" t="s">
        <v>113</v>
      </c>
      <c r="I7535" s="7">
        <v>4775479</v>
      </c>
      <c r="L7535" s="7">
        <v>6917962126</v>
      </c>
      <c r="M7535" t="s">
        <v>458</v>
      </c>
    </row>
    <row r="7536" spans="1:13" x14ac:dyDescent="0.25">
      <c r="A7536" t="s">
        <v>732</v>
      </c>
      <c r="B7536" t="s">
        <v>483</v>
      </c>
      <c r="C7536" t="s">
        <v>255</v>
      </c>
      <c r="D7536" t="s">
        <v>203</v>
      </c>
      <c r="E7536" t="s">
        <v>269</v>
      </c>
      <c r="F7536" s="8" t="s">
        <v>112</v>
      </c>
      <c r="G7536" s="8" t="s">
        <v>371</v>
      </c>
      <c r="H7536" t="s">
        <v>113</v>
      </c>
      <c r="I7536" s="7">
        <v>5013026</v>
      </c>
      <c r="L7536" s="7">
        <v>2428869723</v>
      </c>
      <c r="M7536" t="s">
        <v>458</v>
      </c>
    </row>
    <row r="7537" spans="1:13" x14ac:dyDescent="0.25">
      <c r="A7537" t="s">
        <v>733</v>
      </c>
      <c r="B7537" t="s">
        <v>636</v>
      </c>
      <c r="C7537" t="s">
        <v>635</v>
      </c>
      <c r="D7537" t="s">
        <v>304</v>
      </c>
      <c r="E7537" t="s">
        <v>270</v>
      </c>
      <c r="F7537" s="8" t="s">
        <v>112</v>
      </c>
      <c r="G7537" s="8" t="s">
        <v>371</v>
      </c>
      <c r="H7537" t="s">
        <v>113</v>
      </c>
      <c r="I7537" s="7">
        <v>0</v>
      </c>
      <c r="L7537" s="7">
        <v>4565783313</v>
      </c>
      <c r="M7537" t="s">
        <v>458</v>
      </c>
    </row>
    <row r="7538" spans="1:13" x14ac:dyDescent="0.25">
      <c r="A7538" t="s">
        <v>734</v>
      </c>
      <c r="B7538" t="s">
        <v>636</v>
      </c>
      <c r="C7538" t="s">
        <v>635</v>
      </c>
      <c r="D7538" t="s">
        <v>303</v>
      </c>
      <c r="E7538" t="s">
        <v>270</v>
      </c>
      <c r="F7538" s="8" t="s">
        <v>112</v>
      </c>
      <c r="G7538" s="8" t="s">
        <v>371</v>
      </c>
      <c r="H7538" t="s">
        <v>113</v>
      </c>
      <c r="I7538" s="7">
        <v>0</v>
      </c>
      <c r="L7538" s="7">
        <v>3476303006</v>
      </c>
      <c r="M7538" t="s">
        <v>458</v>
      </c>
    </row>
    <row r="7539" spans="1:13" x14ac:dyDescent="0.25">
      <c r="A7539" t="s">
        <v>735</v>
      </c>
      <c r="B7539" t="s">
        <v>636</v>
      </c>
      <c r="C7539" t="s">
        <v>635</v>
      </c>
      <c r="D7539" t="s">
        <v>302</v>
      </c>
      <c r="E7539" t="s">
        <v>270</v>
      </c>
      <c r="F7539" s="8" t="s">
        <v>112</v>
      </c>
      <c r="G7539" s="8" t="s">
        <v>371</v>
      </c>
      <c r="H7539" t="s">
        <v>113</v>
      </c>
      <c r="I7539" s="7">
        <v>0</v>
      </c>
      <c r="L7539" s="7">
        <v>2100767205</v>
      </c>
      <c r="M7539" t="s">
        <v>458</v>
      </c>
    </row>
    <row r="7540" spans="1:13" x14ac:dyDescent="0.25">
      <c r="A7540" t="s">
        <v>736</v>
      </c>
      <c r="B7540" t="s">
        <v>636</v>
      </c>
      <c r="C7540" t="s">
        <v>635</v>
      </c>
      <c r="D7540" t="s">
        <v>205</v>
      </c>
      <c r="E7540" t="s">
        <v>270</v>
      </c>
      <c r="F7540" t="s">
        <v>112</v>
      </c>
      <c r="G7540" s="8" t="s">
        <v>371</v>
      </c>
      <c r="H7540" t="s">
        <v>113</v>
      </c>
      <c r="I7540" s="7">
        <v>15767610</v>
      </c>
      <c r="L7540" s="7">
        <v>20886055390</v>
      </c>
      <c r="M7540" t="s">
        <v>458</v>
      </c>
    </row>
    <row r="7541" spans="1:13" x14ac:dyDescent="0.25">
      <c r="A7541" t="s">
        <v>737</v>
      </c>
      <c r="B7541" t="s">
        <v>636</v>
      </c>
      <c r="C7541" t="s">
        <v>635</v>
      </c>
      <c r="D7541" t="s">
        <v>203</v>
      </c>
      <c r="E7541" t="s">
        <v>269</v>
      </c>
      <c r="F7541" t="s">
        <v>112</v>
      </c>
      <c r="G7541" s="8" t="s">
        <v>371</v>
      </c>
      <c r="H7541" t="s">
        <v>113</v>
      </c>
      <c r="I7541" s="7">
        <v>948569521</v>
      </c>
      <c r="L7541" s="7">
        <v>1256491994424</v>
      </c>
      <c r="M7541" t="s">
        <v>458</v>
      </c>
    </row>
    <row r="7542" spans="1:13" x14ac:dyDescent="0.25">
      <c r="A7542" t="s">
        <v>738</v>
      </c>
      <c r="B7542" t="s">
        <v>484</v>
      </c>
      <c r="C7542" t="s">
        <v>256</v>
      </c>
      <c r="D7542" t="s">
        <v>208</v>
      </c>
      <c r="E7542" t="s">
        <v>270</v>
      </c>
      <c r="F7542" t="s">
        <v>112</v>
      </c>
      <c r="G7542" s="8" t="s">
        <v>371</v>
      </c>
      <c r="H7542" t="s">
        <v>113</v>
      </c>
      <c r="I7542" s="7">
        <v>3000000</v>
      </c>
      <c r="L7542" s="7">
        <v>429346911</v>
      </c>
      <c r="M7542" t="s">
        <v>458</v>
      </c>
    </row>
    <row r="7543" spans="1:13" x14ac:dyDescent="0.25">
      <c r="A7543" t="s">
        <v>739</v>
      </c>
      <c r="B7543" t="s">
        <v>484</v>
      </c>
      <c r="C7543" t="s">
        <v>256</v>
      </c>
      <c r="D7543" t="s">
        <v>209</v>
      </c>
      <c r="E7543" t="s">
        <v>270</v>
      </c>
      <c r="F7543" t="s">
        <v>112</v>
      </c>
      <c r="G7543" s="8" t="s">
        <v>371</v>
      </c>
      <c r="H7543" t="s">
        <v>113</v>
      </c>
      <c r="I7543" s="7">
        <v>-2341047</v>
      </c>
      <c r="L7543" s="7">
        <v>630379359</v>
      </c>
      <c r="M7543" t="s">
        <v>458</v>
      </c>
    </row>
    <row r="7544" spans="1:13" x14ac:dyDescent="0.25">
      <c r="A7544" t="s">
        <v>740</v>
      </c>
      <c r="B7544" t="s">
        <v>484</v>
      </c>
      <c r="C7544" t="s">
        <v>256</v>
      </c>
      <c r="D7544" t="s">
        <v>203</v>
      </c>
      <c r="E7544" t="s">
        <v>269</v>
      </c>
      <c r="F7544" t="s">
        <v>112</v>
      </c>
      <c r="G7544" s="8" t="s">
        <v>371</v>
      </c>
      <c r="H7544" t="s">
        <v>113</v>
      </c>
      <c r="I7544" s="7">
        <v>38365085</v>
      </c>
      <c r="L7544" s="7">
        <v>88224453830</v>
      </c>
      <c r="M7544" t="s">
        <v>458</v>
      </c>
    </row>
    <row r="7545" spans="1:13" x14ac:dyDescent="0.25">
      <c r="A7545" t="s">
        <v>741</v>
      </c>
      <c r="B7545" t="s">
        <v>485</v>
      </c>
      <c r="C7545" t="s">
        <v>257</v>
      </c>
      <c r="D7545" t="s">
        <v>258</v>
      </c>
      <c r="E7545" t="s">
        <v>270</v>
      </c>
      <c r="F7545" s="8" t="s">
        <v>112</v>
      </c>
      <c r="G7545" s="8" t="s">
        <v>371</v>
      </c>
      <c r="H7545" t="s">
        <v>113</v>
      </c>
      <c r="I7545" s="7">
        <v>61694574</v>
      </c>
      <c r="L7545" s="7">
        <v>2398957441</v>
      </c>
      <c r="M7545" t="s">
        <v>458</v>
      </c>
    </row>
    <row r="7546" spans="1:13" x14ac:dyDescent="0.25">
      <c r="A7546" t="s">
        <v>742</v>
      </c>
      <c r="B7546" t="s">
        <v>485</v>
      </c>
      <c r="C7546" t="s">
        <v>257</v>
      </c>
      <c r="D7546" t="s">
        <v>259</v>
      </c>
      <c r="E7546" t="s">
        <v>270</v>
      </c>
      <c r="F7546" s="8" t="s">
        <v>112</v>
      </c>
      <c r="G7546" s="8" t="s">
        <v>371</v>
      </c>
      <c r="H7546" t="s">
        <v>113</v>
      </c>
      <c r="I7546" s="7">
        <v>5351690</v>
      </c>
      <c r="L7546" s="7">
        <v>87556207</v>
      </c>
      <c r="M7546" t="s">
        <v>458</v>
      </c>
    </row>
    <row r="7547" spans="1:13" x14ac:dyDescent="0.25">
      <c r="A7547" t="s">
        <v>743</v>
      </c>
      <c r="B7547" t="s">
        <v>485</v>
      </c>
      <c r="C7547" t="s">
        <v>257</v>
      </c>
      <c r="D7547" t="s">
        <v>260</v>
      </c>
      <c r="E7547" t="s">
        <v>270</v>
      </c>
      <c r="F7547" s="8" t="s">
        <v>112</v>
      </c>
      <c r="G7547" s="8" t="s">
        <v>371</v>
      </c>
      <c r="H7547" t="s">
        <v>113</v>
      </c>
      <c r="I7547" s="7">
        <v>14395419</v>
      </c>
      <c r="L7547" s="7">
        <v>145097351</v>
      </c>
      <c r="M7547" t="s">
        <v>458</v>
      </c>
    </row>
    <row r="7548" spans="1:13" x14ac:dyDescent="0.25">
      <c r="A7548" t="s">
        <v>744</v>
      </c>
      <c r="B7548" t="s">
        <v>485</v>
      </c>
      <c r="C7548" t="s">
        <v>257</v>
      </c>
      <c r="D7548" t="s">
        <v>261</v>
      </c>
      <c r="E7548" t="s">
        <v>270</v>
      </c>
      <c r="F7548" s="8" t="s">
        <v>112</v>
      </c>
      <c r="G7548" s="8" t="s">
        <v>371</v>
      </c>
      <c r="H7548" t="s">
        <v>113</v>
      </c>
      <c r="I7548" s="7">
        <v>10720122</v>
      </c>
      <c r="L7548" s="7">
        <v>88988160</v>
      </c>
      <c r="M7548" t="s">
        <v>458</v>
      </c>
    </row>
    <row r="7549" spans="1:13" x14ac:dyDescent="0.25">
      <c r="A7549" t="s">
        <v>745</v>
      </c>
      <c r="B7549" t="s">
        <v>486</v>
      </c>
      <c r="C7549" t="s">
        <v>262</v>
      </c>
      <c r="D7549" t="s">
        <v>263</v>
      </c>
      <c r="E7549" t="s">
        <v>270</v>
      </c>
      <c r="F7549" s="8" t="s">
        <v>112</v>
      </c>
      <c r="G7549" s="8" t="s">
        <v>371</v>
      </c>
      <c r="H7549" t="s">
        <v>113</v>
      </c>
      <c r="I7549" s="7">
        <v>17811000</v>
      </c>
      <c r="L7549" s="7">
        <v>27282552000</v>
      </c>
      <c r="M7549" t="s">
        <v>458</v>
      </c>
    </row>
    <row r="7550" spans="1:13" x14ac:dyDescent="0.25">
      <c r="A7550" t="s">
        <v>746</v>
      </c>
      <c r="B7550" t="s">
        <v>486</v>
      </c>
      <c r="C7550" t="s">
        <v>262</v>
      </c>
      <c r="D7550" t="s">
        <v>264</v>
      </c>
      <c r="E7550" t="s">
        <v>270</v>
      </c>
      <c r="F7550" t="s">
        <v>112</v>
      </c>
      <c r="G7550" s="8" t="s">
        <v>371</v>
      </c>
      <c r="H7550" t="s">
        <v>113</v>
      </c>
      <c r="I7550" s="7">
        <v>15982000</v>
      </c>
      <c r="L7550" s="7">
        <v>5427913000</v>
      </c>
      <c r="M7550" t="s">
        <v>458</v>
      </c>
    </row>
    <row r="7551" spans="1:13" x14ac:dyDescent="0.25">
      <c r="A7551" t="s">
        <v>747</v>
      </c>
      <c r="B7551" t="s">
        <v>486</v>
      </c>
      <c r="C7551" t="s">
        <v>262</v>
      </c>
      <c r="D7551" t="s">
        <v>265</v>
      </c>
      <c r="E7551" t="s">
        <v>270</v>
      </c>
      <c r="F7551" t="s">
        <v>112</v>
      </c>
      <c r="G7551" s="8" t="s">
        <v>371</v>
      </c>
      <c r="H7551" t="s">
        <v>113</v>
      </c>
      <c r="I7551" s="7">
        <v>5820000</v>
      </c>
      <c r="L7551" s="7">
        <v>950652000</v>
      </c>
      <c r="M7551" t="s">
        <v>458</v>
      </c>
    </row>
    <row r="7552" spans="1:13" x14ac:dyDescent="0.25">
      <c r="A7552" t="s">
        <v>748</v>
      </c>
      <c r="B7552" t="s">
        <v>486</v>
      </c>
      <c r="C7552" t="s">
        <v>262</v>
      </c>
      <c r="D7552" t="s">
        <v>203</v>
      </c>
      <c r="E7552" t="s">
        <v>269</v>
      </c>
      <c r="F7552" t="s">
        <v>112</v>
      </c>
      <c r="G7552" s="8" t="s">
        <v>371</v>
      </c>
      <c r="H7552" t="s">
        <v>113</v>
      </c>
      <c r="I7552" s="7">
        <v>388000</v>
      </c>
      <c r="L7552" s="7">
        <v>134097058000</v>
      </c>
      <c r="M7552" t="s">
        <v>458</v>
      </c>
    </row>
    <row r="7553" spans="1:13" x14ac:dyDescent="0.25">
      <c r="A7553" t="s">
        <v>749</v>
      </c>
      <c r="B7553" t="s">
        <v>332</v>
      </c>
      <c r="C7553" t="s">
        <v>266</v>
      </c>
      <c r="D7553" t="s">
        <v>267</v>
      </c>
      <c r="E7553" t="s">
        <v>270</v>
      </c>
      <c r="F7553" t="s">
        <v>112</v>
      </c>
      <c r="G7553" s="8" t="s">
        <v>371</v>
      </c>
      <c r="H7553" t="s">
        <v>113</v>
      </c>
      <c r="I7553" s="7">
        <v>4814102</v>
      </c>
      <c r="L7553" s="7">
        <v>2421364394</v>
      </c>
      <c r="M7553" t="s">
        <v>458</v>
      </c>
    </row>
    <row r="7554" spans="1:13" x14ac:dyDescent="0.25">
      <c r="A7554" t="s">
        <v>750</v>
      </c>
      <c r="B7554" t="s">
        <v>332</v>
      </c>
      <c r="C7554" t="s">
        <v>266</v>
      </c>
      <c r="D7554" t="s">
        <v>590</v>
      </c>
      <c r="E7554" t="s">
        <v>270</v>
      </c>
      <c r="F7554" t="s">
        <v>112</v>
      </c>
      <c r="G7554" s="8" t="s">
        <v>371</v>
      </c>
      <c r="H7554" t="s">
        <v>113</v>
      </c>
      <c r="I7554" s="7">
        <v>0</v>
      </c>
      <c r="L7554" s="7">
        <v>1946905414</v>
      </c>
      <c r="M7554" t="s">
        <v>458</v>
      </c>
    </row>
    <row r="7555" spans="1:13" x14ac:dyDescent="0.25">
      <c r="A7555" t="s">
        <v>751</v>
      </c>
      <c r="B7555" t="s">
        <v>332</v>
      </c>
      <c r="C7555" t="s">
        <v>266</v>
      </c>
      <c r="D7555" t="s">
        <v>582</v>
      </c>
      <c r="E7555" t="s">
        <v>270</v>
      </c>
      <c r="F7555" s="8" t="s">
        <v>112</v>
      </c>
      <c r="G7555" s="8" t="s">
        <v>371</v>
      </c>
      <c r="H7555" t="s">
        <v>113</v>
      </c>
      <c r="I7555" s="7">
        <v>0</v>
      </c>
      <c r="L7555" s="7">
        <v>102527329</v>
      </c>
      <c r="M7555" t="s">
        <v>458</v>
      </c>
    </row>
    <row r="7556" spans="1:13" x14ac:dyDescent="0.25">
      <c r="A7556" t="s">
        <v>752</v>
      </c>
      <c r="B7556" t="s">
        <v>332</v>
      </c>
      <c r="C7556" t="s">
        <v>266</v>
      </c>
      <c r="D7556" t="s">
        <v>203</v>
      </c>
      <c r="E7556" t="s">
        <v>269</v>
      </c>
      <c r="F7556" s="8" t="s">
        <v>112</v>
      </c>
      <c r="G7556" s="8" t="s">
        <v>371</v>
      </c>
      <c r="H7556" t="s">
        <v>113</v>
      </c>
      <c r="I7556" s="7">
        <v>0</v>
      </c>
      <c r="L7556" s="7">
        <v>260926476812</v>
      </c>
      <c r="M7556" t="s">
        <v>458</v>
      </c>
    </row>
    <row r="7557" spans="1:13" x14ac:dyDescent="0.25">
      <c r="A7557" t="s">
        <v>753</v>
      </c>
      <c r="B7557" t="s">
        <v>487</v>
      </c>
      <c r="C7557" t="s">
        <v>207</v>
      </c>
      <c r="D7557" t="s">
        <v>208</v>
      </c>
      <c r="E7557" t="s">
        <v>270</v>
      </c>
      <c r="F7557" s="8" t="s">
        <v>112</v>
      </c>
      <c r="G7557" s="8" t="s">
        <v>371</v>
      </c>
      <c r="H7557" t="s">
        <v>113</v>
      </c>
      <c r="I7557" s="7">
        <v>255338</v>
      </c>
      <c r="L7557" s="7">
        <v>2389556713</v>
      </c>
      <c r="M7557" t="s">
        <v>458</v>
      </c>
    </row>
    <row r="7558" spans="1:13" x14ac:dyDescent="0.25">
      <c r="A7558" t="s">
        <v>754</v>
      </c>
      <c r="B7558" t="s">
        <v>487</v>
      </c>
      <c r="C7558" t="s">
        <v>207</v>
      </c>
      <c r="D7558" t="s">
        <v>209</v>
      </c>
      <c r="E7558" t="s">
        <v>270</v>
      </c>
      <c r="F7558" s="8" t="s">
        <v>112</v>
      </c>
      <c r="G7558" s="8" t="s">
        <v>371</v>
      </c>
      <c r="H7558" t="s">
        <v>113</v>
      </c>
      <c r="I7558" s="7">
        <v>-49113</v>
      </c>
      <c r="L7558" s="7">
        <v>5701620841</v>
      </c>
      <c r="M7558" t="s">
        <v>458</v>
      </c>
    </row>
    <row r="7559" spans="1:13" x14ac:dyDescent="0.25">
      <c r="A7559" t="s">
        <v>755</v>
      </c>
      <c r="B7559" t="s">
        <v>487</v>
      </c>
      <c r="C7559" t="s">
        <v>207</v>
      </c>
      <c r="D7559" t="s">
        <v>210</v>
      </c>
      <c r="E7559" t="s">
        <v>270</v>
      </c>
      <c r="F7559" s="8" t="s">
        <v>112</v>
      </c>
      <c r="G7559" s="8" t="s">
        <v>371</v>
      </c>
      <c r="H7559" t="s">
        <v>113</v>
      </c>
      <c r="I7559" s="7">
        <v>-17127</v>
      </c>
      <c r="L7559" s="7">
        <v>326696832</v>
      </c>
      <c r="M7559" t="s">
        <v>458</v>
      </c>
    </row>
    <row r="7560" spans="1:13" x14ac:dyDescent="0.25">
      <c r="A7560" t="s">
        <v>756</v>
      </c>
      <c r="B7560" t="s">
        <v>487</v>
      </c>
      <c r="C7560" t="s">
        <v>207</v>
      </c>
      <c r="D7560" t="s">
        <v>211</v>
      </c>
      <c r="E7560" t="s">
        <v>269</v>
      </c>
      <c r="F7560" t="s">
        <v>112</v>
      </c>
      <c r="G7560" s="8" t="s">
        <v>371</v>
      </c>
      <c r="H7560" t="s">
        <v>113</v>
      </c>
      <c r="I7560" s="7">
        <v>837469926</v>
      </c>
      <c r="L7560" s="7">
        <v>370042694916</v>
      </c>
      <c r="M7560" t="s">
        <v>458</v>
      </c>
    </row>
    <row r="7561" spans="1:13" x14ac:dyDescent="0.25">
      <c r="A7561" t="s">
        <v>757</v>
      </c>
      <c r="B7561" t="s">
        <v>487</v>
      </c>
      <c r="C7561" t="s">
        <v>207</v>
      </c>
      <c r="D7561" t="s">
        <v>385</v>
      </c>
      <c r="E7561" t="s">
        <v>270</v>
      </c>
      <c r="F7561" t="s">
        <v>112</v>
      </c>
      <c r="G7561" s="8" t="s">
        <v>371</v>
      </c>
      <c r="H7561" t="s">
        <v>113</v>
      </c>
      <c r="I7561" s="7">
        <v>199</v>
      </c>
      <c r="L7561" s="7">
        <v>777116048</v>
      </c>
      <c r="M7561" t="s">
        <v>458</v>
      </c>
    </row>
    <row r="7562" spans="1:13" x14ac:dyDescent="0.25">
      <c r="A7562" t="s">
        <v>659</v>
      </c>
      <c r="B7562" t="s">
        <v>468</v>
      </c>
      <c r="C7562" t="s">
        <v>0</v>
      </c>
      <c r="D7562" t="s">
        <v>200</v>
      </c>
      <c r="E7562" t="s">
        <v>270</v>
      </c>
      <c r="F7562" t="s">
        <v>114</v>
      </c>
      <c r="G7562" s="8" t="s">
        <v>357</v>
      </c>
      <c r="H7562" t="s">
        <v>115</v>
      </c>
      <c r="I7562" s="7">
        <v>161335018</v>
      </c>
      <c r="L7562" s="7">
        <v>50185283716</v>
      </c>
      <c r="M7562" t="s">
        <v>458</v>
      </c>
    </row>
    <row r="7563" spans="1:13" x14ac:dyDescent="0.25">
      <c r="A7563" t="s">
        <v>660</v>
      </c>
      <c r="B7563" t="s">
        <v>468</v>
      </c>
      <c r="C7563" t="s">
        <v>0</v>
      </c>
      <c r="D7563" t="s">
        <v>201</v>
      </c>
      <c r="E7563" t="s">
        <v>270</v>
      </c>
      <c r="F7563" t="s">
        <v>114</v>
      </c>
      <c r="G7563" s="8" t="s">
        <v>357</v>
      </c>
      <c r="H7563" t="s">
        <v>115</v>
      </c>
      <c r="I7563" s="7">
        <v>257516527</v>
      </c>
      <c r="L7563" s="7">
        <v>89599596613</v>
      </c>
      <c r="M7563" t="s">
        <v>458</v>
      </c>
    </row>
    <row r="7564" spans="1:13" x14ac:dyDescent="0.25">
      <c r="A7564" t="s">
        <v>661</v>
      </c>
      <c r="B7564" t="s">
        <v>468</v>
      </c>
      <c r="C7564" t="s">
        <v>0</v>
      </c>
      <c r="D7564" t="s">
        <v>202</v>
      </c>
      <c r="E7564" t="s">
        <v>270</v>
      </c>
      <c r="F7564" t="s">
        <v>114</v>
      </c>
      <c r="G7564" s="8" t="s">
        <v>357</v>
      </c>
      <c r="H7564" t="s">
        <v>115</v>
      </c>
      <c r="I7564" s="7">
        <v>72393169</v>
      </c>
      <c r="L7564" s="7">
        <v>44497385600</v>
      </c>
      <c r="M7564" t="s">
        <v>458</v>
      </c>
    </row>
    <row r="7565" spans="1:13" x14ac:dyDescent="0.25">
      <c r="A7565" t="s">
        <v>662</v>
      </c>
      <c r="B7565" t="s">
        <v>468</v>
      </c>
      <c r="C7565" t="s">
        <v>0</v>
      </c>
      <c r="D7565" t="s">
        <v>308</v>
      </c>
      <c r="E7565" t="s">
        <v>270</v>
      </c>
      <c r="F7565" t="s">
        <v>114</v>
      </c>
      <c r="G7565" s="8" t="s">
        <v>357</v>
      </c>
      <c r="H7565" t="s">
        <v>115</v>
      </c>
      <c r="I7565" s="7">
        <v>401846</v>
      </c>
      <c r="L7565" s="7">
        <v>891110221</v>
      </c>
      <c r="M7565" t="s">
        <v>458</v>
      </c>
    </row>
    <row r="7566" spans="1:13" x14ac:dyDescent="0.25">
      <c r="A7566" t="s">
        <v>663</v>
      </c>
      <c r="B7566" t="s">
        <v>468</v>
      </c>
      <c r="C7566" t="s">
        <v>0</v>
      </c>
      <c r="D7566" t="s">
        <v>198</v>
      </c>
      <c r="E7566" t="s">
        <v>270</v>
      </c>
      <c r="F7566" t="s">
        <v>114</v>
      </c>
      <c r="G7566" s="8" t="s">
        <v>357</v>
      </c>
      <c r="H7566" t="s">
        <v>115</v>
      </c>
      <c r="I7566" s="7">
        <v>1141786</v>
      </c>
      <c r="L7566" s="7">
        <v>1360016630</v>
      </c>
      <c r="M7566" t="s">
        <v>458</v>
      </c>
    </row>
    <row r="7567" spans="1:13" x14ac:dyDescent="0.25">
      <c r="A7567" t="s">
        <v>664</v>
      </c>
      <c r="B7567" t="s">
        <v>468</v>
      </c>
      <c r="C7567" t="s">
        <v>0</v>
      </c>
      <c r="D7567" t="s">
        <v>199</v>
      </c>
      <c r="E7567" t="s">
        <v>269</v>
      </c>
      <c r="F7567" t="s">
        <v>114</v>
      </c>
      <c r="G7567" s="8" t="s">
        <v>357</v>
      </c>
      <c r="H7567" t="s">
        <v>115</v>
      </c>
      <c r="I7567" s="7">
        <v>510892815</v>
      </c>
      <c r="L7567" s="7">
        <v>195045422077</v>
      </c>
      <c r="M7567" t="s">
        <v>458</v>
      </c>
    </row>
    <row r="7568" spans="1:13" x14ac:dyDescent="0.25">
      <c r="A7568" t="s">
        <v>665</v>
      </c>
      <c r="B7568" t="s">
        <v>469</v>
      </c>
      <c r="C7568" t="s">
        <v>212</v>
      </c>
      <c r="D7568" t="s">
        <v>213</v>
      </c>
      <c r="E7568" t="s">
        <v>270</v>
      </c>
      <c r="F7568" t="s">
        <v>114</v>
      </c>
      <c r="G7568" s="8" t="s">
        <v>357</v>
      </c>
      <c r="H7568" t="s">
        <v>115</v>
      </c>
      <c r="I7568" s="7">
        <v>2404000</v>
      </c>
      <c r="L7568" s="7">
        <v>1209774000</v>
      </c>
      <c r="M7568" t="s">
        <v>458</v>
      </c>
    </row>
    <row r="7569" spans="1:13" x14ac:dyDescent="0.25">
      <c r="A7569" t="s">
        <v>666</v>
      </c>
      <c r="B7569" t="s">
        <v>469</v>
      </c>
      <c r="C7569" t="s">
        <v>212</v>
      </c>
      <c r="D7569" t="s">
        <v>214</v>
      </c>
      <c r="E7569" t="s">
        <v>270</v>
      </c>
      <c r="F7569" t="s">
        <v>114</v>
      </c>
      <c r="G7569" s="8" t="s">
        <v>357</v>
      </c>
      <c r="H7569" t="s">
        <v>115</v>
      </c>
      <c r="I7569" s="7">
        <v>669000</v>
      </c>
      <c r="L7569" s="7">
        <v>10185099000</v>
      </c>
      <c r="M7569" t="s">
        <v>458</v>
      </c>
    </row>
    <row r="7570" spans="1:13" x14ac:dyDescent="0.25">
      <c r="A7570" t="s">
        <v>667</v>
      </c>
      <c r="B7570" t="s">
        <v>469</v>
      </c>
      <c r="C7570" t="s">
        <v>212</v>
      </c>
      <c r="D7570" t="s">
        <v>370</v>
      </c>
      <c r="E7570" t="s">
        <v>270</v>
      </c>
      <c r="F7570" s="8" t="s">
        <v>114</v>
      </c>
      <c r="G7570" s="8" t="s">
        <v>357</v>
      </c>
      <c r="H7570" t="s">
        <v>115</v>
      </c>
      <c r="I7570" s="7">
        <v>18873000</v>
      </c>
      <c r="L7570" s="7">
        <v>7250762000</v>
      </c>
      <c r="M7570" t="s">
        <v>458</v>
      </c>
    </row>
    <row r="7571" spans="1:13" x14ac:dyDescent="0.25">
      <c r="A7571" t="s">
        <v>668</v>
      </c>
      <c r="B7571" t="s">
        <v>469</v>
      </c>
      <c r="C7571" t="s">
        <v>212</v>
      </c>
      <c r="D7571" t="s">
        <v>365</v>
      </c>
      <c r="E7571" t="s">
        <v>270</v>
      </c>
      <c r="F7571" s="8" t="s">
        <v>114</v>
      </c>
      <c r="G7571" s="8" t="s">
        <v>357</v>
      </c>
      <c r="H7571" t="s">
        <v>115</v>
      </c>
      <c r="I7571" s="7">
        <v>62450000</v>
      </c>
      <c r="L7571" s="7">
        <v>22153880000</v>
      </c>
      <c r="M7571" t="s">
        <v>458</v>
      </c>
    </row>
    <row r="7572" spans="1:13" x14ac:dyDescent="0.25">
      <c r="A7572" t="s">
        <v>669</v>
      </c>
      <c r="B7572" t="s">
        <v>469</v>
      </c>
      <c r="C7572" t="s">
        <v>212</v>
      </c>
      <c r="D7572" t="s">
        <v>364</v>
      </c>
      <c r="E7572" t="s">
        <v>270</v>
      </c>
      <c r="F7572" s="8" t="s">
        <v>114</v>
      </c>
      <c r="G7572" s="8" t="s">
        <v>357</v>
      </c>
      <c r="H7572" t="s">
        <v>115</v>
      </c>
      <c r="I7572" s="7">
        <v>72408000</v>
      </c>
      <c r="L7572" s="7">
        <v>31842258000</v>
      </c>
      <c r="M7572" t="s">
        <v>458</v>
      </c>
    </row>
    <row r="7573" spans="1:13" x14ac:dyDescent="0.25">
      <c r="A7573" t="s">
        <v>670</v>
      </c>
      <c r="B7573" t="s">
        <v>469</v>
      </c>
      <c r="C7573" t="s">
        <v>212</v>
      </c>
      <c r="D7573" t="s">
        <v>573</v>
      </c>
      <c r="E7573" t="s">
        <v>270</v>
      </c>
      <c r="F7573" s="8" t="s">
        <v>114</v>
      </c>
      <c r="G7573" s="8" t="s">
        <v>357</v>
      </c>
      <c r="H7573" t="s">
        <v>115</v>
      </c>
      <c r="I7573" s="7">
        <v>33699000</v>
      </c>
      <c r="L7573" s="7">
        <v>16763779000</v>
      </c>
      <c r="M7573" t="s">
        <v>458</v>
      </c>
    </row>
    <row r="7574" spans="1:13" x14ac:dyDescent="0.25">
      <c r="A7574" t="s">
        <v>671</v>
      </c>
      <c r="B7574" t="s">
        <v>469</v>
      </c>
      <c r="C7574" t="s">
        <v>212</v>
      </c>
      <c r="D7574" t="s">
        <v>362</v>
      </c>
      <c r="E7574" t="s">
        <v>270</v>
      </c>
      <c r="F7574" s="8" t="s">
        <v>114</v>
      </c>
      <c r="G7574" s="8" t="s">
        <v>357</v>
      </c>
      <c r="H7574" t="s">
        <v>115</v>
      </c>
      <c r="I7574" s="7">
        <v>0</v>
      </c>
      <c r="L7574" s="7">
        <v>58491556000</v>
      </c>
      <c r="M7574" t="s">
        <v>458</v>
      </c>
    </row>
    <row r="7575" spans="1:13" x14ac:dyDescent="0.25">
      <c r="A7575" t="s">
        <v>672</v>
      </c>
      <c r="B7575" t="s">
        <v>470</v>
      </c>
      <c r="C7575" t="s">
        <v>292</v>
      </c>
      <c r="D7575" t="s">
        <v>307</v>
      </c>
      <c r="E7575" t="s">
        <v>270</v>
      </c>
      <c r="F7575" t="s">
        <v>114</v>
      </c>
      <c r="G7575" s="8" t="s">
        <v>357</v>
      </c>
      <c r="H7575" t="s">
        <v>115</v>
      </c>
      <c r="I7575" s="7">
        <v>11652120</v>
      </c>
      <c r="L7575" s="7">
        <v>9764336905</v>
      </c>
      <c r="M7575" t="s">
        <v>458</v>
      </c>
    </row>
    <row r="7576" spans="1:13" x14ac:dyDescent="0.25">
      <c r="A7576" t="s">
        <v>673</v>
      </c>
      <c r="B7576" t="s">
        <v>470</v>
      </c>
      <c r="C7576" t="s">
        <v>292</v>
      </c>
      <c r="D7576" t="s">
        <v>206</v>
      </c>
      <c r="E7576" t="s">
        <v>270</v>
      </c>
      <c r="F7576" t="s">
        <v>114</v>
      </c>
      <c r="G7576" s="8" t="s">
        <v>357</v>
      </c>
      <c r="H7576" t="s">
        <v>115</v>
      </c>
      <c r="I7576" s="7">
        <v>0</v>
      </c>
      <c r="L7576" s="7">
        <v>5411649516</v>
      </c>
      <c r="M7576" t="s">
        <v>458</v>
      </c>
    </row>
    <row r="7577" spans="1:13" x14ac:dyDescent="0.25">
      <c r="A7577" t="s">
        <v>674</v>
      </c>
      <c r="B7577" t="s">
        <v>470</v>
      </c>
      <c r="C7577" t="s">
        <v>292</v>
      </c>
      <c r="D7577" t="s">
        <v>203</v>
      </c>
      <c r="E7577" t="s">
        <v>269</v>
      </c>
      <c r="F7577" t="s">
        <v>114</v>
      </c>
      <c r="G7577" s="8" t="s">
        <v>357</v>
      </c>
      <c r="H7577" t="s">
        <v>115</v>
      </c>
      <c r="I7577" s="7">
        <v>3521100401</v>
      </c>
      <c r="L7577" s="7">
        <v>599483569520</v>
      </c>
      <c r="M7577" t="s">
        <v>458</v>
      </c>
    </row>
    <row r="7578" spans="1:13" x14ac:dyDescent="0.25">
      <c r="A7578" t="s">
        <v>675</v>
      </c>
      <c r="B7578" t="s">
        <v>470</v>
      </c>
      <c r="C7578" t="s">
        <v>292</v>
      </c>
      <c r="D7578" t="s">
        <v>306</v>
      </c>
      <c r="E7578" t="s">
        <v>270</v>
      </c>
      <c r="F7578" t="s">
        <v>114</v>
      </c>
      <c r="G7578" s="8" t="s">
        <v>357</v>
      </c>
      <c r="H7578" t="s">
        <v>115</v>
      </c>
      <c r="I7578" s="7">
        <v>0</v>
      </c>
      <c r="L7578" s="7">
        <v>9122399685</v>
      </c>
      <c r="M7578" t="s">
        <v>458</v>
      </c>
    </row>
    <row r="7579" spans="1:13" x14ac:dyDescent="0.25">
      <c r="A7579" t="s">
        <v>676</v>
      </c>
      <c r="B7579" t="s">
        <v>331</v>
      </c>
      <c r="C7579" t="s">
        <v>215</v>
      </c>
      <c r="D7579" t="s">
        <v>251</v>
      </c>
      <c r="E7579" t="s">
        <v>269</v>
      </c>
      <c r="F7579" t="s">
        <v>114</v>
      </c>
      <c r="G7579" s="8" t="s">
        <v>357</v>
      </c>
      <c r="H7579" t="s">
        <v>115</v>
      </c>
      <c r="I7579" s="7">
        <v>4227949012</v>
      </c>
      <c r="L7579" s="7">
        <v>310261377494</v>
      </c>
      <c r="M7579" t="s">
        <v>458</v>
      </c>
    </row>
    <row r="7580" spans="1:13" x14ac:dyDescent="0.25">
      <c r="A7580" t="s">
        <v>677</v>
      </c>
      <c r="B7580" t="s">
        <v>331</v>
      </c>
      <c r="C7580" t="s">
        <v>215</v>
      </c>
      <c r="D7580" t="s">
        <v>216</v>
      </c>
      <c r="E7580" t="s">
        <v>269</v>
      </c>
      <c r="F7580" t="s">
        <v>114</v>
      </c>
      <c r="G7580" s="8" t="s">
        <v>357</v>
      </c>
      <c r="H7580" t="s">
        <v>115</v>
      </c>
      <c r="I7580" s="7">
        <v>136853444</v>
      </c>
      <c r="L7580" s="7">
        <v>15226914126</v>
      </c>
      <c r="M7580" t="s">
        <v>458</v>
      </c>
    </row>
    <row r="7581" spans="1:13" x14ac:dyDescent="0.25">
      <c r="A7581" t="s">
        <v>678</v>
      </c>
      <c r="B7581" t="s">
        <v>331</v>
      </c>
      <c r="C7581" t="s">
        <v>215</v>
      </c>
      <c r="D7581" t="s">
        <v>217</v>
      </c>
      <c r="E7581" t="s">
        <v>269</v>
      </c>
      <c r="F7581" t="s">
        <v>114</v>
      </c>
      <c r="G7581" s="8" t="s">
        <v>357</v>
      </c>
      <c r="H7581" t="s">
        <v>115</v>
      </c>
      <c r="I7581" s="7">
        <v>-55541145</v>
      </c>
      <c r="L7581" s="7">
        <v>67671087956</v>
      </c>
      <c r="M7581" t="s">
        <v>458</v>
      </c>
    </row>
    <row r="7582" spans="1:13" x14ac:dyDescent="0.25">
      <c r="A7582" t="s">
        <v>679</v>
      </c>
      <c r="B7582" t="s">
        <v>333</v>
      </c>
      <c r="C7582" t="s">
        <v>533</v>
      </c>
      <c r="D7582" t="s">
        <v>203</v>
      </c>
      <c r="E7582" t="s">
        <v>269</v>
      </c>
      <c r="F7582" t="s">
        <v>114</v>
      </c>
      <c r="G7582" s="8" t="s">
        <v>357</v>
      </c>
      <c r="H7582" t="s">
        <v>115</v>
      </c>
      <c r="I7582" s="7">
        <v>235336000</v>
      </c>
      <c r="L7582" s="7">
        <v>60695593000</v>
      </c>
      <c r="M7582" t="s">
        <v>458</v>
      </c>
    </row>
    <row r="7583" spans="1:13" x14ac:dyDescent="0.25">
      <c r="A7583" t="s">
        <v>680</v>
      </c>
      <c r="B7583" t="s">
        <v>471</v>
      </c>
      <c r="C7583" t="s">
        <v>219</v>
      </c>
      <c r="D7583" t="s">
        <v>203</v>
      </c>
      <c r="E7583" t="s">
        <v>269</v>
      </c>
      <c r="F7583" t="s">
        <v>114</v>
      </c>
      <c r="G7583" s="8" t="s">
        <v>357</v>
      </c>
      <c r="H7583" t="s">
        <v>115</v>
      </c>
      <c r="I7583" s="7">
        <v>3881697666</v>
      </c>
      <c r="L7583" s="7">
        <v>278736778404</v>
      </c>
      <c r="M7583" t="s">
        <v>458</v>
      </c>
    </row>
    <row r="7584" spans="1:13" x14ac:dyDescent="0.25">
      <c r="A7584" t="s">
        <v>681</v>
      </c>
      <c r="B7584" t="s">
        <v>471</v>
      </c>
      <c r="C7584" t="s">
        <v>219</v>
      </c>
      <c r="D7584" t="s">
        <v>457</v>
      </c>
      <c r="E7584" t="s">
        <v>270</v>
      </c>
      <c r="F7584" t="s">
        <v>114</v>
      </c>
      <c r="G7584" s="8" t="s">
        <v>357</v>
      </c>
      <c r="H7584" t="s">
        <v>115</v>
      </c>
      <c r="I7584" s="7">
        <v>198417</v>
      </c>
      <c r="L7584" s="7">
        <v>150706287</v>
      </c>
      <c r="M7584" t="s">
        <v>458</v>
      </c>
    </row>
    <row r="7585" spans="1:13" x14ac:dyDescent="0.25">
      <c r="A7585" t="s">
        <v>682</v>
      </c>
      <c r="B7585" t="s">
        <v>471</v>
      </c>
      <c r="C7585" t="s">
        <v>219</v>
      </c>
      <c r="D7585" t="s">
        <v>381</v>
      </c>
      <c r="E7585" t="s">
        <v>270</v>
      </c>
      <c r="F7585" s="8" t="s">
        <v>114</v>
      </c>
      <c r="G7585" s="8" t="s">
        <v>357</v>
      </c>
      <c r="H7585" t="s">
        <v>115</v>
      </c>
      <c r="I7585" s="7">
        <v>2102765</v>
      </c>
      <c r="L7585" s="7">
        <v>1331924172</v>
      </c>
      <c r="M7585" t="s">
        <v>458</v>
      </c>
    </row>
    <row r="7586" spans="1:13" x14ac:dyDescent="0.25">
      <c r="A7586" t="s">
        <v>683</v>
      </c>
      <c r="B7586" t="s">
        <v>472</v>
      </c>
      <c r="C7586" t="s">
        <v>220</v>
      </c>
      <c r="D7586" t="s">
        <v>221</v>
      </c>
      <c r="E7586" t="s">
        <v>270</v>
      </c>
      <c r="F7586" s="8" t="s">
        <v>114</v>
      </c>
      <c r="G7586" s="8" t="s">
        <v>357</v>
      </c>
      <c r="H7586" t="s">
        <v>115</v>
      </c>
      <c r="I7586" s="7">
        <v>1186532000</v>
      </c>
      <c r="L7586" s="7">
        <v>210379447000</v>
      </c>
      <c r="M7586" t="s">
        <v>458</v>
      </c>
    </row>
    <row r="7587" spans="1:13" x14ac:dyDescent="0.25">
      <c r="A7587" t="s">
        <v>684</v>
      </c>
      <c r="B7587" t="s">
        <v>472</v>
      </c>
      <c r="C7587" t="s">
        <v>220</v>
      </c>
      <c r="D7587" t="s">
        <v>222</v>
      </c>
      <c r="E7587" t="s">
        <v>270</v>
      </c>
      <c r="F7587" s="8" t="s">
        <v>114</v>
      </c>
      <c r="G7587" s="8" t="s">
        <v>357</v>
      </c>
      <c r="H7587" t="s">
        <v>115</v>
      </c>
      <c r="I7587" s="7">
        <v>97111000</v>
      </c>
      <c r="L7587" s="7">
        <v>35195197000</v>
      </c>
      <c r="M7587" t="s">
        <v>458</v>
      </c>
    </row>
    <row r="7588" spans="1:13" x14ac:dyDescent="0.25">
      <c r="A7588" t="s">
        <v>685</v>
      </c>
      <c r="B7588" t="s">
        <v>472</v>
      </c>
      <c r="C7588" t="s">
        <v>220</v>
      </c>
      <c r="D7588" t="s">
        <v>223</v>
      </c>
      <c r="E7588" t="s">
        <v>270</v>
      </c>
      <c r="F7588" s="8" t="s">
        <v>114</v>
      </c>
      <c r="G7588" s="8" t="s">
        <v>357</v>
      </c>
      <c r="H7588" t="s">
        <v>115</v>
      </c>
      <c r="I7588" s="7">
        <v>11649000</v>
      </c>
      <c r="L7588" s="7">
        <v>54187851000</v>
      </c>
      <c r="M7588" t="s">
        <v>458</v>
      </c>
    </row>
    <row r="7589" spans="1:13" x14ac:dyDescent="0.25">
      <c r="A7589" t="s">
        <v>686</v>
      </c>
      <c r="B7589" t="s">
        <v>472</v>
      </c>
      <c r="C7589" t="s">
        <v>220</v>
      </c>
      <c r="D7589" t="s">
        <v>224</v>
      </c>
      <c r="E7589" t="s">
        <v>270</v>
      </c>
      <c r="F7589" t="s">
        <v>114</v>
      </c>
      <c r="G7589" s="8" t="s">
        <v>357</v>
      </c>
      <c r="H7589" t="s">
        <v>115</v>
      </c>
      <c r="I7589" s="7">
        <v>25024000</v>
      </c>
      <c r="L7589" s="7">
        <v>3835522000</v>
      </c>
      <c r="M7589" t="s">
        <v>458</v>
      </c>
    </row>
    <row r="7590" spans="1:13" x14ac:dyDescent="0.25">
      <c r="A7590" t="s">
        <v>687</v>
      </c>
      <c r="B7590" t="s">
        <v>472</v>
      </c>
      <c r="C7590" t="s">
        <v>220</v>
      </c>
      <c r="D7590" t="s">
        <v>305</v>
      </c>
      <c r="E7590" t="s">
        <v>270</v>
      </c>
      <c r="F7590" t="s">
        <v>114</v>
      </c>
      <c r="G7590" s="8" t="s">
        <v>357</v>
      </c>
      <c r="H7590" t="s">
        <v>115</v>
      </c>
      <c r="I7590" s="7">
        <v>0</v>
      </c>
      <c r="L7590" s="7">
        <v>0</v>
      </c>
      <c r="M7590" t="s">
        <v>458</v>
      </c>
    </row>
    <row r="7591" spans="1:13" x14ac:dyDescent="0.25">
      <c r="A7591" t="s">
        <v>688</v>
      </c>
      <c r="B7591" t="s">
        <v>472</v>
      </c>
      <c r="C7591" t="s">
        <v>220</v>
      </c>
      <c r="D7591" t="s">
        <v>203</v>
      </c>
      <c r="E7591" t="s">
        <v>269</v>
      </c>
      <c r="F7591" t="s">
        <v>114</v>
      </c>
      <c r="G7591" s="8" t="s">
        <v>357</v>
      </c>
      <c r="H7591" t="s">
        <v>115</v>
      </c>
      <c r="I7591" s="7">
        <v>603993000</v>
      </c>
      <c r="L7591" s="7">
        <v>150910896000</v>
      </c>
      <c r="M7591" t="s">
        <v>458</v>
      </c>
    </row>
    <row r="7592" spans="1:13" x14ac:dyDescent="0.25">
      <c r="A7592" t="s">
        <v>689</v>
      </c>
      <c r="B7592" t="s">
        <v>473</v>
      </c>
      <c r="C7592" t="s">
        <v>225</v>
      </c>
      <c r="D7592" t="s">
        <v>366</v>
      </c>
      <c r="E7592" t="s">
        <v>270</v>
      </c>
      <c r="F7592" t="s">
        <v>114</v>
      </c>
      <c r="G7592" s="8" t="s">
        <v>357</v>
      </c>
      <c r="H7592" t="s">
        <v>115</v>
      </c>
      <c r="I7592" s="7">
        <v>19380795</v>
      </c>
      <c r="L7592" s="7">
        <v>3439632410</v>
      </c>
      <c r="M7592" t="s">
        <v>458</v>
      </c>
    </row>
    <row r="7593" spans="1:13" x14ac:dyDescent="0.25">
      <c r="A7593" t="s">
        <v>690</v>
      </c>
      <c r="B7593" t="s">
        <v>473</v>
      </c>
      <c r="C7593" t="s">
        <v>225</v>
      </c>
      <c r="D7593" t="s">
        <v>367</v>
      </c>
      <c r="E7593" t="s">
        <v>270</v>
      </c>
      <c r="F7593" t="s">
        <v>114</v>
      </c>
      <c r="G7593" s="8" t="s">
        <v>357</v>
      </c>
      <c r="H7593" t="s">
        <v>115</v>
      </c>
      <c r="I7593" s="7">
        <v>19758057</v>
      </c>
      <c r="L7593" s="7">
        <v>3601903742</v>
      </c>
      <c r="M7593" t="s">
        <v>458</v>
      </c>
    </row>
    <row r="7594" spans="1:13" x14ac:dyDescent="0.25">
      <c r="A7594" t="s">
        <v>691</v>
      </c>
      <c r="B7594" t="s">
        <v>473</v>
      </c>
      <c r="C7594" t="s">
        <v>225</v>
      </c>
      <c r="D7594" t="s">
        <v>373</v>
      </c>
      <c r="E7594" t="s">
        <v>270</v>
      </c>
      <c r="F7594" t="s">
        <v>114</v>
      </c>
      <c r="G7594" s="8" t="s">
        <v>357</v>
      </c>
      <c r="H7594" t="s">
        <v>115</v>
      </c>
      <c r="I7594" s="7">
        <v>0</v>
      </c>
      <c r="L7594" s="7">
        <v>2032897322</v>
      </c>
      <c r="M7594" t="s">
        <v>458</v>
      </c>
    </row>
    <row r="7595" spans="1:13" x14ac:dyDescent="0.25">
      <c r="A7595" t="s">
        <v>692</v>
      </c>
      <c r="B7595" t="s">
        <v>473</v>
      </c>
      <c r="C7595" t="s">
        <v>225</v>
      </c>
      <c r="D7595" t="s">
        <v>203</v>
      </c>
      <c r="E7595" t="s">
        <v>269</v>
      </c>
      <c r="F7595" t="s">
        <v>114</v>
      </c>
      <c r="G7595" s="8" t="s">
        <v>357</v>
      </c>
      <c r="H7595" t="s">
        <v>115</v>
      </c>
      <c r="I7595" s="7">
        <v>5224978677</v>
      </c>
      <c r="L7595" s="7">
        <v>983182712065</v>
      </c>
      <c r="M7595" t="s">
        <v>458</v>
      </c>
    </row>
    <row r="7596" spans="1:13" x14ac:dyDescent="0.25">
      <c r="A7596" t="s">
        <v>693</v>
      </c>
      <c r="B7596" t="s">
        <v>474</v>
      </c>
      <c r="C7596" t="s">
        <v>226</v>
      </c>
      <c r="D7596" t="s">
        <v>227</v>
      </c>
      <c r="E7596" t="s">
        <v>270</v>
      </c>
      <c r="F7596" t="s">
        <v>114</v>
      </c>
      <c r="G7596" s="8" t="s">
        <v>357</v>
      </c>
      <c r="H7596" t="s">
        <v>115</v>
      </c>
      <c r="I7596" s="7">
        <v>0</v>
      </c>
      <c r="L7596" s="7">
        <v>1565286544</v>
      </c>
      <c r="M7596" t="s">
        <v>458</v>
      </c>
    </row>
    <row r="7597" spans="1:13" x14ac:dyDescent="0.25">
      <c r="A7597" t="s">
        <v>694</v>
      </c>
      <c r="B7597" t="s">
        <v>474</v>
      </c>
      <c r="C7597" t="s">
        <v>226</v>
      </c>
      <c r="D7597" t="s">
        <v>301</v>
      </c>
      <c r="E7597" t="s">
        <v>270</v>
      </c>
      <c r="F7597" t="s">
        <v>114</v>
      </c>
      <c r="G7597" s="8" t="s">
        <v>357</v>
      </c>
      <c r="H7597" t="s">
        <v>115</v>
      </c>
      <c r="I7597" s="7">
        <v>0</v>
      </c>
      <c r="L7597" s="7">
        <v>4154359457</v>
      </c>
      <c r="M7597" t="s">
        <v>458</v>
      </c>
    </row>
    <row r="7598" spans="1:13" x14ac:dyDescent="0.25">
      <c r="A7598" t="s">
        <v>695</v>
      </c>
      <c r="B7598" t="s">
        <v>474</v>
      </c>
      <c r="C7598" t="s">
        <v>226</v>
      </c>
      <c r="D7598" t="s">
        <v>229</v>
      </c>
      <c r="E7598" t="s">
        <v>270</v>
      </c>
      <c r="F7598" t="s">
        <v>114</v>
      </c>
      <c r="G7598" s="8" t="s">
        <v>357</v>
      </c>
      <c r="H7598" t="s">
        <v>115</v>
      </c>
      <c r="I7598" s="7">
        <v>0</v>
      </c>
      <c r="L7598" s="7">
        <v>4178737190</v>
      </c>
      <c r="M7598" t="s">
        <v>458</v>
      </c>
    </row>
    <row r="7599" spans="1:13" x14ac:dyDescent="0.25">
      <c r="A7599" t="s">
        <v>696</v>
      </c>
      <c r="B7599" t="s">
        <v>474</v>
      </c>
      <c r="C7599" t="s">
        <v>226</v>
      </c>
      <c r="D7599" t="s">
        <v>230</v>
      </c>
      <c r="E7599" t="s">
        <v>270</v>
      </c>
      <c r="F7599" t="s">
        <v>114</v>
      </c>
      <c r="G7599" s="8" t="s">
        <v>357</v>
      </c>
      <c r="H7599" t="s">
        <v>115</v>
      </c>
      <c r="I7599" s="7">
        <v>0</v>
      </c>
      <c r="L7599" s="7">
        <v>46078829939</v>
      </c>
      <c r="M7599" t="s">
        <v>458</v>
      </c>
    </row>
    <row r="7600" spans="1:13" x14ac:dyDescent="0.25">
      <c r="A7600" t="s">
        <v>697</v>
      </c>
      <c r="B7600" t="s">
        <v>474</v>
      </c>
      <c r="C7600" t="s">
        <v>226</v>
      </c>
      <c r="D7600" t="s">
        <v>231</v>
      </c>
      <c r="E7600" t="s">
        <v>270</v>
      </c>
      <c r="F7600" t="s">
        <v>114</v>
      </c>
      <c r="G7600" s="8" t="s">
        <v>357</v>
      </c>
      <c r="H7600" t="s">
        <v>115</v>
      </c>
      <c r="I7600" s="7">
        <v>0</v>
      </c>
      <c r="L7600" s="7">
        <v>733170416</v>
      </c>
      <c r="M7600" t="s">
        <v>458</v>
      </c>
    </row>
    <row r="7601" spans="1:13" x14ac:dyDescent="0.25">
      <c r="A7601" t="s">
        <v>698</v>
      </c>
      <c r="B7601" t="s">
        <v>474</v>
      </c>
      <c r="C7601" t="s">
        <v>226</v>
      </c>
      <c r="D7601" t="s">
        <v>232</v>
      </c>
      <c r="E7601" t="s">
        <v>270</v>
      </c>
      <c r="F7601" t="s">
        <v>114</v>
      </c>
      <c r="G7601" s="8" t="s">
        <v>357</v>
      </c>
      <c r="H7601" t="s">
        <v>115</v>
      </c>
      <c r="I7601" s="7">
        <v>0</v>
      </c>
      <c r="L7601" s="7">
        <v>4596812359</v>
      </c>
      <c r="M7601" t="s">
        <v>458</v>
      </c>
    </row>
    <row r="7602" spans="1:13" x14ac:dyDescent="0.25">
      <c r="A7602" t="s">
        <v>699</v>
      </c>
      <c r="B7602" t="s">
        <v>474</v>
      </c>
      <c r="C7602" t="s">
        <v>226</v>
      </c>
      <c r="D7602" t="s">
        <v>233</v>
      </c>
      <c r="E7602" t="s">
        <v>270</v>
      </c>
      <c r="F7602" t="s">
        <v>114</v>
      </c>
      <c r="G7602" s="8" t="s">
        <v>357</v>
      </c>
      <c r="H7602" t="s">
        <v>115</v>
      </c>
      <c r="I7602" s="7">
        <v>0</v>
      </c>
      <c r="L7602" s="7">
        <v>6739103718</v>
      </c>
      <c r="M7602" t="s">
        <v>458</v>
      </c>
    </row>
    <row r="7603" spans="1:13" x14ac:dyDescent="0.25">
      <c r="A7603" t="s">
        <v>700</v>
      </c>
      <c r="B7603" t="s">
        <v>474</v>
      </c>
      <c r="C7603" t="s">
        <v>226</v>
      </c>
      <c r="D7603" t="s">
        <v>234</v>
      </c>
      <c r="E7603" t="s">
        <v>270</v>
      </c>
      <c r="F7603" t="s">
        <v>114</v>
      </c>
      <c r="G7603" s="8" t="s">
        <v>357</v>
      </c>
      <c r="H7603" t="s">
        <v>115</v>
      </c>
      <c r="I7603" s="7">
        <v>0</v>
      </c>
      <c r="L7603" s="7">
        <v>8239367205</v>
      </c>
      <c r="M7603" t="s">
        <v>458</v>
      </c>
    </row>
    <row r="7604" spans="1:13" x14ac:dyDescent="0.25">
      <c r="A7604" t="s">
        <v>701</v>
      </c>
      <c r="B7604" t="s">
        <v>474</v>
      </c>
      <c r="C7604" t="s">
        <v>226</v>
      </c>
      <c r="D7604" t="s">
        <v>235</v>
      </c>
      <c r="E7604" t="s">
        <v>270</v>
      </c>
      <c r="F7604" t="s">
        <v>114</v>
      </c>
      <c r="G7604" s="8" t="s">
        <v>357</v>
      </c>
      <c r="H7604" t="s">
        <v>115</v>
      </c>
      <c r="I7604" s="7">
        <v>0</v>
      </c>
      <c r="L7604" s="7">
        <v>7955312120</v>
      </c>
      <c r="M7604" t="s">
        <v>458</v>
      </c>
    </row>
    <row r="7605" spans="1:13" x14ac:dyDescent="0.25">
      <c r="A7605" t="s">
        <v>702</v>
      </c>
      <c r="B7605" t="s">
        <v>474</v>
      </c>
      <c r="C7605" t="s">
        <v>226</v>
      </c>
      <c r="D7605" t="s">
        <v>570</v>
      </c>
      <c r="E7605" t="s">
        <v>270</v>
      </c>
      <c r="F7605" t="s">
        <v>114</v>
      </c>
      <c r="G7605" s="8" t="s">
        <v>357</v>
      </c>
      <c r="H7605" t="s">
        <v>115</v>
      </c>
      <c r="I7605" s="7">
        <v>0</v>
      </c>
      <c r="L7605" s="7">
        <v>186808058</v>
      </c>
      <c r="M7605" t="s">
        <v>458</v>
      </c>
    </row>
    <row r="7606" spans="1:13" x14ac:dyDescent="0.25">
      <c r="A7606" t="s">
        <v>703</v>
      </c>
      <c r="B7606" t="s">
        <v>475</v>
      </c>
      <c r="C7606" t="s">
        <v>236</v>
      </c>
      <c r="D7606" t="s">
        <v>628</v>
      </c>
      <c r="E7606" t="s">
        <v>270</v>
      </c>
      <c r="F7606" t="s">
        <v>114</v>
      </c>
      <c r="G7606" s="8" t="s">
        <v>357</v>
      </c>
      <c r="H7606" t="s">
        <v>115</v>
      </c>
      <c r="I7606" s="7">
        <v>106580564</v>
      </c>
      <c r="L7606" s="7">
        <v>33391986272</v>
      </c>
      <c r="M7606" t="s">
        <v>458</v>
      </c>
    </row>
    <row r="7607" spans="1:13" x14ac:dyDescent="0.25">
      <c r="A7607" t="s">
        <v>704</v>
      </c>
      <c r="B7607" t="s">
        <v>475</v>
      </c>
      <c r="C7607" t="s">
        <v>236</v>
      </c>
      <c r="D7607" t="s">
        <v>629</v>
      </c>
      <c r="E7607" t="s">
        <v>270</v>
      </c>
      <c r="F7607" t="s">
        <v>114</v>
      </c>
      <c r="G7607" s="8" t="s">
        <v>357</v>
      </c>
      <c r="H7607" t="s">
        <v>115</v>
      </c>
      <c r="I7607" s="7">
        <v>70403827</v>
      </c>
      <c r="L7607" s="7">
        <v>28433897982</v>
      </c>
      <c r="M7607" t="s">
        <v>458</v>
      </c>
    </row>
    <row r="7608" spans="1:13" x14ac:dyDescent="0.25">
      <c r="A7608" t="s">
        <v>705</v>
      </c>
      <c r="B7608" t="s">
        <v>475</v>
      </c>
      <c r="C7608" t="s">
        <v>236</v>
      </c>
      <c r="D7608" t="s">
        <v>630</v>
      </c>
      <c r="E7608" t="s">
        <v>270</v>
      </c>
      <c r="F7608" t="s">
        <v>114</v>
      </c>
      <c r="G7608" s="8" t="s">
        <v>357</v>
      </c>
      <c r="H7608" t="s">
        <v>115</v>
      </c>
      <c r="I7608" s="7">
        <v>147884937</v>
      </c>
      <c r="L7608" s="7">
        <v>41655996484</v>
      </c>
      <c r="M7608" t="s">
        <v>458</v>
      </c>
    </row>
    <row r="7609" spans="1:13" x14ac:dyDescent="0.25">
      <c r="A7609" t="s">
        <v>706</v>
      </c>
      <c r="B7609" t="s">
        <v>475</v>
      </c>
      <c r="C7609" t="s">
        <v>236</v>
      </c>
      <c r="D7609" t="s">
        <v>631</v>
      </c>
      <c r="E7609" t="s">
        <v>270</v>
      </c>
      <c r="F7609" t="s">
        <v>114</v>
      </c>
      <c r="G7609" s="8" t="s">
        <v>357</v>
      </c>
      <c r="H7609" t="s">
        <v>115</v>
      </c>
      <c r="I7609" s="7">
        <v>0</v>
      </c>
      <c r="L7609" s="7">
        <v>17683096128</v>
      </c>
      <c r="M7609" t="s">
        <v>458</v>
      </c>
    </row>
    <row r="7610" spans="1:13" x14ac:dyDescent="0.25">
      <c r="A7610" t="s">
        <v>707</v>
      </c>
      <c r="B7610" t="s">
        <v>475</v>
      </c>
      <c r="C7610" t="s">
        <v>236</v>
      </c>
      <c r="D7610" t="s">
        <v>632</v>
      </c>
      <c r="E7610" t="s">
        <v>269</v>
      </c>
      <c r="F7610" t="s">
        <v>114</v>
      </c>
      <c r="G7610" s="8" t="s">
        <v>357</v>
      </c>
      <c r="H7610" t="s">
        <v>115</v>
      </c>
      <c r="I7610" s="7">
        <v>109223077</v>
      </c>
      <c r="L7610" s="7">
        <v>38791266538</v>
      </c>
      <c r="M7610" t="s">
        <v>458</v>
      </c>
    </row>
    <row r="7611" spans="1:13" x14ac:dyDescent="0.25">
      <c r="A7611" t="s">
        <v>708</v>
      </c>
      <c r="B7611" t="s">
        <v>476</v>
      </c>
      <c r="C7611" t="s">
        <v>237</v>
      </c>
      <c r="D7611" t="s">
        <v>242</v>
      </c>
      <c r="E7611" t="s">
        <v>270</v>
      </c>
      <c r="F7611" t="s">
        <v>114</v>
      </c>
      <c r="G7611" s="8" t="s">
        <v>357</v>
      </c>
      <c r="H7611" t="s">
        <v>115</v>
      </c>
      <c r="I7611" s="7">
        <v>407380</v>
      </c>
      <c r="L7611" s="7">
        <v>77422761</v>
      </c>
      <c r="M7611" t="s">
        <v>458</v>
      </c>
    </row>
    <row r="7612" spans="1:13" x14ac:dyDescent="0.25">
      <c r="A7612" t="s">
        <v>709</v>
      </c>
      <c r="B7612" t="s">
        <v>476</v>
      </c>
      <c r="C7612" t="s">
        <v>237</v>
      </c>
      <c r="D7612" t="s">
        <v>228</v>
      </c>
      <c r="E7612" t="s">
        <v>270</v>
      </c>
      <c r="F7612" t="s">
        <v>114</v>
      </c>
      <c r="G7612" s="8" t="s">
        <v>357</v>
      </c>
      <c r="H7612" t="s">
        <v>115</v>
      </c>
      <c r="I7612" s="7">
        <v>0</v>
      </c>
      <c r="L7612" s="7">
        <v>2672173342</v>
      </c>
      <c r="M7612" t="s">
        <v>458</v>
      </c>
    </row>
    <row r="7613" spans="1:13" x14ac:dyDescent="0.25">
      <c r="A7613" t="s">
        <v>710</v>
      </c>
      <c r="B7613" t="s">
        <v>476</v>
      </c>
      <c r="C7613" t="s">
        <v>237</v>
      </c>
      <c r="D7613" t="s">
        <v>464</v>
      </c>
      <c r="E7613" t="s">
        <v>270</v>
      </c>
      <c r="F7613" t="s">
        <v>114</v>
      </c>
      <c r="G7613" s="8" t="s">
        <v>357</v>
      </c>
      <c r="H7613" t="s">
        <v>115</v>
      </c>
      <c r="I7613" s="7">
        <v>7153322</v>
      </c>
      <c r="L7613" s="7">
        <v>1120256617</v>
      </c>
      <c r="M7613" t="s">
        <v>458</v>
      </c>
    </row>
    <row r="7614" spans="1:13" x14ac:dyDescent="0.25">
      <c r="A7614" t="s">
        <v>711</v>
      </c>
      <c r="B7614" t="s">
        <v>476</v>
      </c>
      <c r="C7614" t="s">
        <v>237</v>
      </c>
      <c r="D7614" t="s">
        <v>238</v>
      </c>
      <c r="E7614" t="s">
        <v>270</v>
      </c>
      <c r="F7614" s="8" t="s">
        <v>114</v>
      </c>
      <c r="G7614" s="8" t="s">
        <v>357</v>
      </c>
      <c r="H7614" t="s">
        <v>115</v>
      </c>
      <c r="I7614" s="7">
        <v>0</v>
      </c>
      <c r="L7614" s="7">
        <v>858542993</v>
      </c>
      <c r="M7614" t="s">
        <v>458</v>
      </c>
    </row>
    <row r="7615" spans="1:13" x14ac:dyDescent="0.25">
      <c r="A7615" t="s">
        <v>712</v>
      </c>
      <c r="B7615" t="s">
        <v>476</v>
      </c>
      <c r="C7615" t="s">
        <v>237</v>
      </c>
      <c r="D7615" t="s">
        <v>239</v>
      </c>
      <c r="E7615" t="s">
        <v>270</v>
      </c>
      <c r="F7615" s="8" t="s">
        <v>114</v>
      </c>
      <c r="G7615" s="8" t="s">
        <v>357</v>
      </c>
      <c r="H7615" t="s">
        <v>115</v>
      </c>
      <c r="I7615" s="7">
        <v>4325774</v>
      </c>
      <c r="L7615" s="7">
        <v>857579764</v>
      </c>
      <c r="M7615" t="s">
        <v>458</v>
      </c>
    </row>
    <row r="7616" spans="1:13" x14ac:dyDescent="0.25">
      <c r="A7616" t="s">
        <v>713</v>
      </c>
      <c r="B7616" t="s">
        <v>476</v>
      </c>
      <c r="C7616" t="s">
        <v>237</v>
      </c>
      <c r="D7616" t="s">
        <v>240</v>
      </c>
      <c r="E7616" t="s">
        <v>270</v>
      </c>
      <c r="F7616" s="8" t="s">
        <v>114</v>
      </c>
      <c r="G7616" s="8" t="s">
        <v>357</v>
      </c>
      <c r="H7616" t="s">
        <v>115</v>
      </c>
      <c r="I7616" s="7">
        <v>654872</v>
      </c>
      <c r="L7616" s="7">
        <v>93471759</v>
      </c>
      <c r="M7616" t="s">
        <v>458</v>
      </c>
    </row>
    <row r="7617" spans="1:13" x14ac:dyDescent="0.25">
      <c r="A7617" t="s">
        <v>714</v>
      </c>
      <c r="B7617" t="s">
        <v>476</v>
      </c>
      <c r="C7617" t="s">
        <v>237</v>
      </c>
      <c r="D7617" t="s">
        <v>241</v>
      </c>
      <c r="E7617" t="s">
        <v>270</v>
      </c>
      <c r="F7617" s="8" t="s">
        <v>114</v>
      </c>
      <c r="G7617" s="8" t="s">
        <v>357</v>
      </c>
      <c r="H7617" t="s">
        <v>115</v>
      </c>
      <c r="I7617" s="7">
        <v>349000</v>
      </c>
      <c r="L7617" s="7">
        <v>53446428</v>
      </c>
      <c r="M7617" t="s">
        <v>458</v>
      </c>
    </row>
    <row r="7618" spans="1:13" x14ac:dyDescent="0.25">
      <c r="A7618" t="s">
        <v>715</v>
      </c>
      <c r="B7618" t="s">
        <v>477</v>
      </c>
      <c r="C7618" t="s">
        <v>243</v>
      </c>
      <c r="D7618" t="s">
        <v>378</v>
      </c>
      <c r="E7618" t="s">
        <v>270</v>
      </c>
      <c r="F7618" s="8" t="s">
        <v>114</v>
      </c>
      <c r="G7618" s="8" t="s">
        <v>357</v>
      </c>
      <c r="H7618" t="s">
        <v>115</v>
      </c>
      <c r="I7618" s="7">
        <v>9382583</v>
      </c>
      <c r="L7618" s="7">
        <v>3795039921</v>
      </c>
      <c r="M7618" t="s">
        <v>458</v>
      </c>
    </row>
    <row r="7619" spans="1:13" x14ac:dyDescent="0.25">
      <c r="A7619" t="s">
        <v>716</v>
      </c>
      <c r="B7619" t="s">
        <v>477</v>
      </c>
      <c r="C7619" t="s">
        <v>243</v>
      </c>
      <c r="D7619" t="s">
        <v>360</v>
      </c>
      <c r="E7619" t="s">
        <v>270</v>
      </c>
      <c r="F7619" t="s">
        <v>114</v>
      </c>
      <c r="G7619" s="8" t="s">
        <v>357</v>
      </c>
      <c r="H7619" t="s">
        <v>115</v>
      </c>
      <c r="I7619" s="7">
        <v>0</v>
      </c>
      <c r="L7619" s="7">
        <v>4697527012</v>
      </c>
      <c r="M7619" t="s">
        <v>458</v>
      </c>
    </row>
    <row r="7620" spans="1:13" x14ac:dyDescent="0.25">
      <c r="A7620" t="s">
        <v>717</v>
      </c>
      <c r="B7620" t="s">
        <v>477</v>
      </c>
      <c r="C7620" t="s">
        <v>243</v>
      </c>
      <c r="D7620" t="s">
        <v>581</v>
      </c>
      <c r="E7620" t="s">
        <v>270</v>
      </c>
      <c r="F7620" t="s">
        <v>114</v>
      </c>
      <c r="G7620" s="8" t="s">
        <v>357</v>
      </c>
      <c r="H7620" t="s">
        <v>115</v>
      </c>
      <c r="I7620" s="7">
        <v>0</v>
      </c>
      <c r="L7620" s="7">
        <v>89940181951</v>
      </c>
      <c r="M7620" t="s">
        <v>458</v>
      </c>
    </row>
    <row r="7621" spans="1:13" x14ac:dyDescent="0.25">
      <c r="A7621" t="s">
        <v>718</v>
      </c>
      <c r="B7621" t="s">
        <v>246</v>
      </c>
      <c r="C7621" t="s">
        <v>246</v>
      </c>
      <c r="D7621" t="s">
        <v>203</v>
      </c>
      <c r="E7621" t="s">
        <v>269</v>
      </c>
      <c r="F7621" t="s">
        <v>114</v>
      </c>
      <c r="G7621" s="8" t="s">
        <v>357</v>
      </c>
      <c r="H7621" t="s">
        <v>115</v>
      </c>
      <c r="I7621" s="7">
        <v>118100802</v>
      </c>
      <c r="L7621" s="7">
        <v>42773601120</v>
      </c>
      <c r="M7621" t="s">
        <v>458</v>
      </c>
    </row>
    <row r="7622" spans="1:13" x14ac:dyDescent="0.25">
      <c r="A7622" t="s">
        <v>719</v>
      </c>
      <c r="B7622" t="s">
        <v>478</v>
      </c>
      <c r="C7622" t="s">
        <v>244</v>
      </c>
      <c r="D7622" t="s">
        <v>245</v>
      </c>
      <c r="E7622" t="s">
        <v>269</v>
      </c>
      <c r="F7622" t="s">
        <v>114</v>
      </c>
      <c r="G7622" s="8" t="s">
        <v>357</v>
      </c>
      <c r="H7622" t="s">
        <v>115</v>
      </c>
      <c r="I7622" s="7">
        <v>280109000</v>
      </c>
      <c r="L7622" s="7">
        <v>69558139000</v>
      </c>
      <c r="M7622" t="s">
        <v>458</v>
      </c>
    </row>
    <row r="7623" spans="1:13" x14ac:dyDescent="0.25">
      <c r="A7623" t="s">
        <v>720</v>
      </c>
      <c r="B7623" t="s">
        <v>478</v>
      </c>
      <c r="C7623" t="s">
        <v>244</v>
      </c>
      <c r="D7623" t="s">
        <v>460</v>
      </c>
      <c r="E7623" t="s">
        <v>269</v>
      </c>
      <c r="F7623" t="s">
        <v>114</v>
      </c>
      <c r="G7623" s="8" t="s">
        <v>357</v>
      </c>
      <c r="H7623" t="s">
        <v>115</v>
      </c>
      <c r="I7623" s="7">
        <v>33924000</v>
      </c>
      <c r="L7623" s="7">
        <v>40918920000</v>
      </c>
      <c r="M7623" t="s">
        <v>458</v>
      </c>
    </row>
    <row r="7624" spans="1:13" x14ac:dyDescent="0.25">
      <c r="A7624" t="s">
        <v>721</v>
      </c>
      <c r="B7624" t="s">
        <v>479</v>
      </c>
      <c r="C7624" t="s">
        <v>247</v>
      </c>
      <c r="D7624" t="s">
        <v>203</v>
      </c>
      <c r="E7624" t="s">
        <v>269</v>
      </c>
      <c r="F7624" t="s">
        <v>114</v>
      </c>
      <c r="G7624" s="8" t="s">
        <v>357</v>
      </c>
      <c r="H7624" t="s">
        <v>115</v>
      </c>
      <c r="I7624" s="7">
        <v>62902000</v>
      </c>
      <c r="L7624" s="7">
        <v>20401799000</v>
      </c>
      <c r="M7624" t="s">
        <v>458</v>
      </c>
    </row>
    <row r="7625" spans="1:13" x14ac:dyDescent="0.25">
      <c r="A7625" t="s">
        <v>722</v>
      </c>
      <c r="B7625" t="s">
        <v>480</v>
      </c>
      <c r="C7625" t="s">
        <v>268</v>
      </c>
      <c r="D7625" t="s">
        <v>203</v>
      </c>
      <c r="E7625" t="s">
        <v>269</v>
      </c>
      <c r="F7625" t="s">
        <v>114</v>
      </c>
      <c r="G7625" s="8" t="s">
        <v>357</v>
      </c>
      <c r="H7625" t="s">
        <v>115</v>
      </c>
      <c r="I7625" s="7">
        <v>78746334</v>
      </c>
      <c r="L7625" s="7">
        <v>14029578005</v>
      </c>
      <c r="M7625" t="s">
        <v>458</v>
      </c>
    </row>
    <row r="7626" spans="1:13" x14ac:dyDescent="0.25">
      <c r="A7626" t="s">
        <v>723</v>
      </c>
      <c r="B7626" t="s">
        <v>481</v>
      </c>
      <c r="C7626" t="s">
        <v>248</v>
      </c>
      <c r="D7626" t="s">
        <v>203</v>
      </c>
      <c r="E7626" t="s">
        <v>269</v>
      </c>
      <c r="F7626" t="s">
        <v>114</v>
      </c>
      <c r="G7626" s="8" t="s">
        <v>357</v>
      </c>
      <c r="H7626" t="s">
        <v>115</v>
      </c>
      <c r="I7626" s="7">
        <v>55884000</v>
      </c>
      <c r="L7626" s="7">
        <v>24360197000</v>
      </c>
      <c r="M7626" t="s">
        <v>458</v>
      </c>
    </row>
    <row r="7627" spans="1:13" x14ac:dyDescent="0.25">
      <c r="A7627" t="s">
        <v>724</v>
      </c>
      <c r="B7627" t="s">
        <v>482</v>
      </c>
      <c r="C7627" t="s">
        <v>249</v>
      </c>
      <c r="D7627" t="s">
        <v>203</v>
      </c>
      <c r="E7627" t="s">
        <v>269</v>
      </c>
      <c r="F7627" t="s">
        <v>114</v>
      </c>
      <c r="G7627" s="8" t="s">
        <v>357</v>
      </c>
      <c r="H7627" t="s">
        <v>115</v>
      </c>
      <c r="I7627" s="7">
        <v>697300516</v>
      </c>
      <c r="L7627" s="7">
        <v>91622025169</v>
      </c>
      <c r="M7627" t="s">
        <v>458</v>
      </c>
    </row>
    <row r="7628" spans="1:13" x14ac:dyDescent="0.25">
      <c r="A7628" t="s">
        <v>725</v>
      </c>
      <c r="B7628" t="s">
        <v>330</v>
      </c>
      <c r="C7628" t="s">
        <v>250</v>
      </c>
      <c r="D7628" t="s">
        <v>252</v>
      </c>
      <c r="E7628" t="s">
        <v>270</v>
      </c>
      <c r="F7628" t="s">
        <v>114</v>
      </c>
      <c r="G7628" s="8" t="s">
        <v>357</v>
      </c>
      <c r="H7628" t="s">
        <v>115</v>
      </c>
      <c r="I7628" s="7">
        <v>18281781</v>
      </c>
      <c r="L7628" s="7">
        <v>10772268571</v>
      </c>
      <c r="M7628" t="s">
        <v>458</v>
      </c>
    </row>
    <row r="7629" spans="1:13" x14ac:dyDescent="0.25">
      <c r="A7629" t="s">
        <v>726</v>
      </c>
      <c r="B7629" t="s">
        <v>330</v>
      </c>
      <c r="C7629" t="s">
        <v>250</v>
      </c>
      <c r="D7629" t="s">
        <v>253</v>
      </c>
      <c r="E7629" t="s">
        <v>270</v>
      </c>
      <c r="F7629" t="s">
        <v>114</v>
      </c>
      <c r="G7629" s="8" t="s">
        <v>357</v>
      </c>
      <c r="H7629" t="s">
        <v>115</v>
      </c>
      <c r="I7629" s="7">
        <v>5735955</v>
      </c>
      <c r="L7629" s="7">
        <v>3480752374</v>
      </c>
      <c r="M7629" t="s">
        <v>458</v>
      </c>
    </row>
    <row r="7630" spans="1:13" x14ac:dyDescent="0.25">
      <c r="A7630" t="s">
        <v>727</v>
      </c>
      <c r="B7630" t="s">
        <v>330</v>
      </c>
      <c r="C7630" t="s">
        <v>250</v>
      </c>
      <c r="D7630" t="s">
        <v>254</v>
      </c>
      <c r="E7630" t="s">
        <v>270</v>
      </c>
      <c r="F7630" t="s">
        <v>114</v>
      </c>
      <c r="G7630" s="8" t="s">
        <v>357</v>
      </c>
      <c r="H7630" t="s">
        <v>115</v>
      </c>
      <c r="I7630" s="7">
        <v>0</v>
      </c>
      <c r="L7630" s="7">
        <v>13604302435</v>
      </c>
      <c r="M7630" t="s">
        <v>458</v>
      </c>
    </row>
    <row r="7631" spans="1:13" x14ac:dyDescent="0.25">
      <c r="A7631" t="s">
        <v>728</v>
      </c>
      <c r="B7631" t="s">
        <v>330</v>
      </c>
      <c r="C7631" t="s">
        <v>250</v>
      </c>
      <c r="D7631" t="s">
        <v>633</v>
      </c>
      <c r="E7631" t="s">
        <v>269</v>
      </c>
      <c r="F7631" t="s">
        <v>114</v>
      </c>
      <c r="G7631" s="8" t="s">
        <v>357</v>
      </c>
      <c r="H7631" t="s">
        <v>115</v>
      </c>
      <c r="I7631" s="7">
        <v>4102941128</v>
      </c>
      <c r="L7631" s="7">
        <v>1140113184125</v>
      </c>
      <c r="M7631" t="s">
        <v>458</v>
      </c>
    </row>
    <row r="7632" spans="1:13" x14ac:dyDescent="0.25">
      <c r="A7632" t="s">
        <v>729</v>
      </c>
      <c r="B7632" t="s">
        <v>330</v>
      </c>
      <c r="C7632" t="s">
        <v>250</v>
      </c>
      <c r="D7632" t="s">
        <v>634</v>
      </c>
      <c r="E7632" t="s">
        <v>269</v>
      </c>
      <c r="F7632" t="s">
        <v>114</v>
      </c>
      <c r="G7632" s="8" t="s">
        <v>357</v>
      </c>
      <c r="H7632" t="s">
        <v>115</v>
      </c>
      <c r="I7632" s="7">
        <v>913835256</v>
      </c>
      <c r="L7632" s="7">
        <v>237174933919</v>
      </c>
      <c r="M7632" t="s">
        <v>458</v>
      </c>
    </row>
    <row r="7633" spans="1:13" x14ac:dyDescent="0.25">
      <c r="A7633" t="s">
        <v>730</v>
      </c>
      <c r="B7633" t="s">
        <v>330</v>
      </c>
      <c r="C7633" t="s">
        <v>250</v>
      </c>
      <c r="D7633" t="s">
        <v>599</v>
      </c>
      <c r="E7633" t="s">
        <v>270</v>
      </c>
      <c r="F7633" t="s">
        <v>114</v>
      </c>
      <c r="G7633" s="8" t="s">
        <v>357</v>
      </c>
      <c r="H7633" t="s">
        <v>115</v>
      </c>
      <c r="I7633" s="7">
        <v>0</v>
      </c>
      <c r="L7633" s="7">
        <v>49186447</v>
      </c>
      <c r="M7633" t="s">
        <v>458</v>
      </c>
    </row>
    <row r="7634" spans="1:13" x14ac:dyDescent="0.25">
      <c r="A7634" t="s">
        <v>731</v>
      </c>
      <c r="B7634" t="s">
        <v>483</v>
      </c>
      <c r="C7634" t="s">
        <v>255</v>
      </c>
      <c r="D7634" t="s">
        <v>205</v>
      </c>
      <c r="E7634" t="s">
        <v>270</v>
      </c>
      <c r="F7634" t="s">
        <v>114</v>
      </c>
      <c r="G7634" s="8" t="s">
        <v>357</v>
      </c>
      <c r="H7634" t="s">
        <v>115</v>
      </c>
      <c r="I7634" s="7">
        <v>16205550</v>
      </c>
      <c r="L7634" s="7">
        <v>6917962126</v>
      </c>
      <c r="M7634" t="s">
        <v>458</v>
      </c>
    </row>
    <row r="7635" spans="1:13" x14ac:dyDescent="0.25">
      <c r="A7635" t="s">
        <v>732</v>
      </c>
      <c r="B7635" t="s">
        <v>483</v>
      </c>
      <c r="C7635" t="s">
        <v>255</v>
      </c>
      <c r="D7635" t="s">
        <v>203</v>
      </c>
      <c r="E7635" t="s">
        <v>269</v>
      </c>
      <c r="F7635" t="s">
        <v>114</v>
      </c>
      <c r="G7635" s="8" t="s">
        <v>357</v>
      </c>
      <c r="H7635" t="s">
        <v>115</v>
      </c>
      <c r="I7635" s="7">
        <v>5164223</v>
      </c>
      <c r="L7635" s="7">
        <v>2428869723</v>
      </c>
      <c r="M7635" t="s">
        <v>458</v>
      </c>
    </row>
    <row r="7636" spans="1:13" x14ac:dyDescent="0.25">
      <c r="A7636" t="s">
        <v>733</v>
      </c>
      <c r="B7636" t="s">
        <v>636</v>
      </c>
      <c r="C7636" t="s">
        <v>635</v>
      </c>
      <c r="D7636" t="s">
        <v>304</v>
      </c>
      <c r="E7636" t="s">
        <v>270</v>
      </c>
      <c r="F7636" t="s">
        <v>114</v>
      </c>
      <c r="G7636" s="8" t="s">
        <v>357</v>
      </c>
      <c r="H7636" t="s">
        <v>115</v>
      </c>
      <c r="I7636" s="7">
        <v>26224252</v>
      </c>
      <c r="L7636" s="7">
        <v>4565783313</v>
      </c>
      <c r="M7636" t="s">
        <v>458</v>
      </c>
    </row>
    <row r="7637" spans="1:13" x14ac:dyDescent="0.25">
      <c r="A7637" t="s">
        <v>734</v>
      </c>
      <c r="B7637" t="s">
        <v>636</v>
      </c>
      <c r="C7637" t="s">
        <v>635</v>
      </c>
      <c r="D7637" t="s">
        <v>303</v>
      </c>
      <c r="E7637" t="s">
        <v>270</v>
      </c>
      <c r="F7637" t="s">
        <v>114</v>
      </c>
      <c r="G7637" s="8" t="s">
        <v>357</v>
      </c>
      <c r="H7637" t="s">
        <v>115</v>
      </c>
      <c r="I7637" s="7">
        <v>11577286</v>
      </c>
      <c r="L7637" s="7">
        <v>3476303006</v>
      </c>
      <c r="M7637" t="s">
        <v>458</v>
      </c>
    </row>
    <row r="7638" spans="1:13" x14ac:dyDescent="0.25">
      <c r="A7638" t="s">
        <v>735</v>
      </c>
      <c r="B7638" t="s">
        <v>636</v>
      </c>
      <c r="C7638" t="s">
        <v>635</v>
      </c>
      <c r="D7638" t="s">
        <v>302</v>
      </c>
      <c r="E7638" t="s">
        <v>270</v>
      </c>
      <c r="F7638" t="s">
        <v>114</v>
      </c>
      <c r="G7638" s="8" t="s">
        <v>357</v>
      </c>
      <c r="H7638" t="s">
        <v>115</v>
      </c>
      <c r="I7638" s="7">
        <v>969277</v>
      </c>
      <c r="L7638" s="7">
        <v>2100767205</v>
      </c>
      <c r="M7638" t="s">
        <v>458</v>
      </c>
    </row>
    <row r="7639" spans="1:13" x14ac:dyDescent="0.25">
      <c r="A7639" t="s">
        <v>736</v>
      </c>
      <c r="B7639" t="s">
        <v>636</v>
      </c>
      <c r="C7639" t="s">
        <v>635</v>
      </c>
      <c r="D7639" t="s">
        <v>205</v>
      </c>
      <c r="E7639" t="s">
        <v>270</v>
      </c>
      <c r="F7639" t="s">
        <v>114</v>
      </c>
      <c r="G7639" s="8" t="s">
        <v>357</v>
      </c>
      <c r="H7639" t="s">
        <v>115</v>
      </c>
      <c r="I7639" s="7">
        <v>127547502</v>
      </c>
      <c r="L7639" s="7">
        <v>20886055390</v>
      </c>
      <c r="M7639" t="s">
        <v>458</v>
      </c>
    </row>
    <row r="7640" spans="1:13" x14ac:dyDescent="0.25">
      <c r="A7640" t="s">
        <v>737</v>
      </c>
      <c r="B7640" t="s">
        <v>636</v>
      </c>
      <c r="C7640" t="s">
        <v>635</v>
      </c>
      <c r="D7640" t="s">
        <v>203</v>
      </c>
      <c r="E7640" t="s">
        <v>269</v>
      </c>
      <c r="F7640" t="s">
        <v>114</v>
      </c>
      <c r="G7640" s="8" t="s">
        <v>357</v>
      </c>
      <c r="H7640" t="s">
        <v>115</v>
      </c>
      <c r="I7640" s="7">
        <v>12929838571</v>
      </c>
      <c r="L7640" s="7">
        <v>1256491994424</v>
      </c>
      <c r="M7640" t="s">
        <v>458</v>
      </c>
    </row>
    <row r="7641" spans="1:13" x14ac:dyDescent="0.25">
      <c r="A7641" t="s">
        <v>738</v>
      </c>
      <c r="B7641" t="s">
        <v>484</v>
      </c>
      <c r="C7641" t="s">
        <v>256</v>
      </c>
      <c r="D7641" t="s">
        <v>208</v>
      </c>
      <c r="E7641" t="s">
        <v>270</v>
      </c>
      <c r="F7641" t="s">
        <v>114</v>
      </c>
      <c r="G7641" s="8" t="s">
        <v>357</v>
      </c>
      <c r="H7641" t="s">
        <v>115</v>
      </c>
      <c r="I7641" s="7">
        <v>7369381</v>
      </c>
      <c r="L7641" s="7">
        <v>429346911</v>
      </c>
      <c r="M7641" t="s">
        <v>458</v>
      </c>
    </row>
    <row r="7642" spans="1:13" x14ac:dyDescent="0.25">
      <c r="A7642" t="s">
        <v>739</v>
      </c>
      <c r="B7642" t="s">
        <v>484</v>
      </c>
      <c r="C7642" t="s">
        <v>256</v>
      </c>
      <c r="D7642" t="s">
        <v>209</v>
      </c>
      <c r="E7642" t="s">
        <v>270</v>
      </c>
      <c r="F7642" t="s">
        <v>114</v>
      </c>
      <c r="G7642" s="8" t="s">
        <v>357</v>
      </c>
      <c r="H7642" t="s">
        <v>115</v>
      </c>
      <c r="I7642" s="7">
        <v>9753201</v>
      </c>
      <c r="L7642" s="7">
        <v>630379359</v>
      </c>
      <c r="M7642" t="s">
        <v>458</v>
      </c>
    </row>
    <row r="7643" spans="1:13" x14ac:dyDescent="0.25">
      <c r="A7643" t="s">
        <v>740</v>
      </c>
      <c r="B7643" t="s">
        <v>484</v>
      </c>
      <c r="C7643" t="s">
        <v>256</v>
      </c>
      <c r="D7643" t="s">
        <v>203</v>
      </c>
      <c r="E7643" t="s">
        <v>269</v>
      </c>
      <c r="F7643" t="s">
        <v>114</v>
      </c>
      <c r="G7643" s="8" t="s">
        <v>357</v>
      </c>
      <c r="H7643" t="s">
        <v>115</v>
      </c>
      <c r="I7643" s="7">
        <v>660662860</v>
      </c>
      <c r="L7643" s="7">
        <v>88224453830</v>
      </c>
      <c r="M7643" t="s">
        <v>458</v>
      </c>
    </row>
    <row r="7644" spans="1:13" x14ac:dyDescent="0.25">
      <c r="A7644" t="s">
        <v>741</v>
      </c>
      <c r="B7644" t="s">
        <v>485</v>
      </c>
      <c r="C7644" t="s">
        <v>257</v>
      </c>
      <c r="D7644" t="s">
        <v>258</v>
      </c>
      <c r="E7644" t="s">
        <v>270</v>
      </c>
      <c r="F7644" t="s">
        <v>114</v>
      </c>
      <c r="G7644" s="8" t="s">
        <v>357</v>
      </c>
      <c r="H7644" t="s">
        <v>115</v>
      </c>
      <c r="I7644" s="7">
        <v>0</v>
      </c>
      <c r="L7644" s="7">
        <v>2398957441</v>
      </c>
      <c r="M7644" t="s">
        <v>458</v>
      </c>
    </row>
    <row r="7645" spans="1:13" x14ac:dyDescent="0.25">
      <c r="A7645" t="s">
        <v>742</v>
      </c>
      <c r="B7645" t="s">
        <v>485</v>
      </c>
      <c r="C7645" t="s">
        <v>257</v>
      </c>
      <c r="D7645" t="s">
        <v>259</v>
      </c>
      <c r="E7645" t="s">
        <v>270</v>
      </c>
      <c r="F7645" t="s">
        <v>114</v>
      </c>
      <c r="G7645" s="8" t="s">
        <v>357</v>
      </c>
      <c r="H7645" t="s">
        <v>115</v>
      </c>
      <c r="I7645" s="7">
        <v>0</v>
      </c>
      <c r="L7645" s="7">
        <v>87556207</v>
      </c>
      <c r="M7645" t="s">
        <v>458</v>
      </c>
    </row>
    <row r="7646" spans="1:13" x14ac:dyDescent="0.25">
      <c r="A7646" t="s">
        <v>743</v>
      </c>
      <c r="B7646" t="s">
        <v>485</v>
      </c>
      <c r="C7646" t="s">
        <v>257</v>
      </c>
      <c r="D7646" t="s">
        <v>260</v>
      </c>
      <c r="E7646" t="s">
        <v>270</v>
      </c>
      <c r="F7646" t="s">
        <v>114</v>
      </c>
      <c r="G7646" s="8" t="s">
        <v>357</v>
      </c>
      <c r="H7646" t="s">
        <v>115</v>
      </c>
      <c r="I7646" s="7">
        <v>0</v>
      </c>
      <c r="L7646" s="7">
        <v>145097351</v>
      </c>
      <c r="M7646" t="s">
        <v>458</v>
      </c>
    </row>
    <row r="7647" spans="1:13" x14ac:dyDescent="0.25">
      <c r="A7647" t="s">
        <v>744</v>
      </c>
      <c r="B7647" t="s">
        <v>485</v>
      </c>
      <c r="C7647" t="s">
        <v>257</v>
      </c>
      <c r="D7647" t="s">
        <v>261</v>
      </c>
      <c r="E7647" t="s">
        <v>270</v>
      </c>
      <c r="F7647" t="s">
        <v>114</v>
      </c>
      <c r="G7647" s="8" t="s">
        <v>357</v>
      </c>
      <c r="H7647" t="s">
        <v>115</v>
      </c>
      <c r="I7647" s="7">
        <v>0</v>
      </c>
      <c r="L7647" s="7">
        <v>88988160</v>
      </c>
      <c r="M7647" t="s">
        <v>458</v>
      </c>
    </row>
    <row r="7648" spans="1:13" x14ac:dyDescent="0.25">
      <c r="A7648" t="s">
        <v>745</v>
      </c>
      <c r="B7648" t="s">
        <v>486</v>
      </c>
      <c r="C7648" t="s">
        <v>262</v>
      </c>
      <c r="D7648" t="s">
        <v>263</v>
      </c>
      <c r="E7648" t="s">
        <v>270</v>
      </c>
      <c r="F7648" t="s">
        <v>114</v>
      </c>
      <c r="G7648" s="8" t="s">
        <v>357</v>
      </c>
      <c r="H7648" t="s">
        <v>115</v>
      </c>
      <c r="I7648" s="7">
        <v>51775000</v>
      </c>
      <c r="L7648" s="7">
        <v>27282552000</v>
      </c>
      <c r="M7648" t="s">
        <v>458</v>
      </c>
    </row>
    <row r="7649" spans="1:13" x14ac:dyDescent="0.25">
      <c r="A7649" t="s">
        <v>746</v>
      </c>
      <c r="B7649" t="s">
        <v>486</v>
      </c>
      <c r="C7649" t="s">
        <v>262</v>
      </c>
      <c r="D7649" t="s">
        <v>264</v>
      </c>
      <c r="E7649" t="s">
        <v>270</v>
      </c>
      <c r="F7649" t="s">
        <v>114</v>
      </c>
      <c r="G7649" s="8" t="s">
        <v>357</v>
      </c>
      <c r="H7649" t="s">
        <v>115</v>
      </c>
      <c r="I7649" s="7">
        <v>19184000</v>
      </c>
      <c r="L7649" s="7">
        <v>5427913000</v>
      </c>
      <c r="M7649" t="s">
        <v>458</v>
      </c>
    </row>
    <row r="7650" spans="1:13" x14ac:dyDescent="0.25">
      <c r="A7650" t="s">
        <v>747</v>
      </c>
      <c r="B7650" t="s">
        <v>486</v>
      </c>
      <c r="C7650" t="s">
        <v>262</v>
      </c>
      <c r="D7650" t="s">
        <v>265</v>
      </c>
      <c r="E7650" t="s">
        <v>270</v>
      </c>
      <c r="F7650" t="s">
        <v>114</v>
      </c>
      <c r="G7650" s="8" t="s">
        <v>357</v>
      </c>
      <c r="H7650" t="s">
        <v>115</v>
      </c>
      <c r="I7650" s="7">
        <v>-1651000</v>
      </c>
      <c r="L7650" s="7">
        <v>950652000</v>
      </c>
      <c r="M7650" t="s">
        <v>458</v>
      </c>
    </row>
    <row r="7651" spans="1:13" x14ac:dyDescent="0.25">
      <c r="A7651" t="s">
        <v>748</v>
      </c>
      <c r="B7651" t="s">
        <v>486</v>
      </c>
      <c r="C7651" t="s">
        <v>262</v>
      </c>
      <c r="D7651" t="s">
        <v>203</v>
      </c>
      <c r="E7651" t="s">
        <v>269</v>
      </c>
      <c r="F7651" t="s">
        <v>114</v>
      </c>
      <c r="G7651" s="8" t="s">
        <v>357</v>
      </c>
      <c r="H7651" t="s">
        <v>115</v>
      </c>
      <c r="I7651" s="7">
        <v>864560000</v>
      </c>
      <c r="L7651" s="7">
        <v>134097058000</v>
      </c>
      <c r="M7651" t="s">
        <v>458</v>
      </c>
    </row>
    <row r="7652" spans="1:13" x14ac:dyDescent="0.25">
      <c r="A7652" t="s">
        <v>749</v>
      </c>
      <c r="B7652" t="s">
        <v>332</v>
      </c>
      <c r="C7652" t="s">
        <v>266</v>
      </c>
      <c r="D7652" t="s">
        <v>267</v>
      </c>
      <c r="E7652" t="s">
        <v>270</v>
      </c>
      <c r="F7652" t="s">
        <v>114</v>
      </c>
      <c r="G7652" s="8" t="s">
        <v>357</v>
      </c>
      <c r="H7652" t="s">
        <v>115</v>
      </c>
      <c r="I7652" s="7">
        <v>0</v>
      </c>
      <c r="L7652" s="7">
        <v>2421364394</v>
      </c>
      <c r="M7652" t="s">
        <v>458</v>
      </c>
    </row>
    <row r="7653" spans="1:13" x14ac:dyDescent="0.25">
      <c r="A7653" t="s">
        <v>750</v>
      </c>
      <c r="B7653" t="s">
        <v>332</v>
      </c>
      <c r="C7653" t="s">
        <v>266</v>
      </c>
      <c r="D7653" t="s">
        <v>590</v>
      </c>
      <c r="E7653" t="s">
        <v>270</v>
      </c>
      <c r="F7653" s="8" t="s">
        <v>114</v>
      </c>
      <c r="G7653" s="8" t="s">
        <v>357</v>
      </c>
      <c r="H7653" t="s">
        <v>115</v>
      </c>
      <c r="I7653" s="7">
        <v>4188492</v>
      </c>
      <c r="L7653" s="7">
        <v>1946905414</v>
      </c>
      <c r="M7653" t="s">
        <v>458</v>
      </c>
    </row>
    <row r="7654" spans="1:13" x14ac:dyDescent="0.25">
      <c r="A7654" t="s">
        <v>751</v>
      </c>
      <c r="B7654" t="s">
        <v>332</v>
      </c>
      <c r="C7654" t="s">
        <v>266</v>
      </c>
      <c r="D7654" t="s">
        <v>582</v>
      </c>
      <c r="E7654" t="s">
        <v>270</v>
      </c>
      <c r="F7654" s="8" t="s">
        <v>114</v>
      </c>
      <c r="G7654" s="8" t="s">
        <v>357</v>
      </c>
      <c r="H7654" t="s">
        <v>115</v>
      </c>
      <c r="I7654" s="7">
        <v>0</v>
      </c>
      <c r="L7654" s="7">
        <v>102527329</v>
      </c>
      <c r="M7654" t="s">
        <v>458</v>
      </c>
    </row>
    <row r="7655" spans="1:13" x14ac:dyDescent="0.25">
      <c r="A7655" t="s">
        <v>752</v>
      </c>
      <c r="B7655" t="s">
        <v>332</v>
      </c>
      <c r="C7655" t="s">
        <v>266</v>
      </c>
      <c r="D7655" t="s">
        <v>203</v>
      </c>
      <c r="E7655" t="s">
        <v>269</v>
      </c>
      <c r="F7655" s="8" t="s">
        <v>114</v>
      </c>
      <c r="G7655" s="8" t="s">
        <v>357</v>
      </c>
      <c r="H7655" t="s">
        <v>115</v>
      </c>
      <c r="I7655" s="7">
        <v>579550966</v>
      </c>
      <c r="L7655" s="7">
        <v>260926476812</v>
      </c>
      <c r="M7655" t="s">
        <v>458</v>
      </c>
    </row>
    <row r="7656" spans="1:13" x14ac:dyDescent="0.25">
      <c r="A7656" t="s">
        <v>753</v>
      </c>
      <c r="B7656" t="s">
        <v>487</v>
      </c>
      <c r="C7656" t="s">
        <v>207</v>
      </c>
      <c r="D7656" t="s">
        <v>208</v>
      </c>
      <c r="E7656" t="s">
        <v>270</v>
      </c>
      <c r="F7656" s="8" t="s">
        <v>114</v>
      </c>
      <c r="G7656" s="8" t="s">
        <v>357</v>
      </c>
      <c r="H7656" t="s">
        <v>115</v>
      </c>
      <c r="I7656" s="7">
        <v>9127074</v>
      </c>
      <c r="L7656" s="7">
        <v>2389556713</v>
      </c>
      <c r="M7656" t="s">
        <v>458</v>
      </c>
    </row>
    <row r="7657" spans="1:13" x14ac:dyDescent="0.25">
      <c r="A7657" t="s">
        <v>754</v>
      </c>
      <c r="B7657" t="s">
        <v>487</v>
      </c>
      <c r="C7657" t="s">
        <v>207</v>
      </c>
      <c r="D7657" t="s">
        <v>209</v>
      </c>
      <c r="E7657" t="s">
        <v>270</v>
      </c>
      <c r="F7657" s="8" t="s">
        <v>114</v>
      </c>
      <c r="G7657" s="8" t="s">
        <v>357</v>
      </c>
      <c r="H7657" t="s">
        <v>115</v>
      </c>
      <c r="I7657" s="7">
        <v>32147521</v>
      </c>
      <c r="L7657" s="7">
        <v>5701620841</v>
      </c>
      <c r="M7657" t="s">
        <v>458</v>
      </c>
    </row>
    <row r="7658" spans="1:13" x14ac:dyDescent="0.25">
      <c r="A7658" t="s">
        <v>755</v>
      </c>
      <c r="B7658" t="s">
        <v>487</v>
      </c>
      <c r="C7658" t="s">
        <v>207</v>
      </c>
      <c r="D7658" t="s">
        <v>210</v>
      </c>
      <c r="E7658" t="s">
        <v>270</v>
      </c>
      <c r="F7658" t="s">
        <v>114</v>
      </c>
      <c r="G7658" s="8" t="s">
        <v>357</v>
      </c>
      <c r="H7658" t="s">
        <v>115</v>
      </c>
      <c r="I7658" s="7">
        <v>0</v>
      </c>
      <c r="L7658" s="7">
        <v>326696832</v>
      </c>
      <c r="M7658" t="s">
        <v>458</v>
      </c>
    </row>
    <row r="7659" spans="1:13" x14ac:dyDescent="0.25">
      <c r="A7659" t="s">
        <v>756</v>
      </c>
      <c r="B7659" t="s">
        <v>487</v>
      </c>
      <c r="C7659" t="s">
        <v>207</v>
      </c>
      <c r="D7659" t="s">
        <v>211</v>
      </c>
      <c r="E7659" t="s">
        <v>269</v>
      </c>
      <c r="F7659" t="s">
        <v>114</v>
      </c>
      <c r="G7659" s="8" t="s">
        <v>357</v>
      </c>
      <c r="H7659" t="s">
        <v>115</v>
      </c>
      <c r="I7659" s="7">
        <v>1675086445</v>
      </c>
      <c r="L7659" s="7">
        <v>370042694916</v>
      </c>
      <c r="M7659" t="s">
        <v>458</v>
      </c>
    </row>
    <row r="7660" spans="1:13" x14ac:dyDescent="0.25">
      <c r="A7660" t="s">
        <v>757</v>
      </c>
      <c r="B7660" t="s">
        <v>487</v>
      </c>
      <c r="C7660" t="s">
        <v>207</v>
      </c>
      <c r="D7660" t="s">
        <v>385</v>
      </c>
      <c r="E7660" t="s">
        <v>270</v>
      </c>
      <c r="F7660" t="s">
        <v>114</v>
      </c>
      <c r="G7660" s="8" t="s">
        <v>357</v>
      </c>
      <c r="H7660" t="s">
        <v>115</v>
      </c>
      <c r="I7660" s="7">
        <v>2055108</v>
      </c>
      <c r="L7660" s="7">
        <v>777116048</v>
      </c>
      <c r="M7660" t="s">
        <v>458</v>
      </c>
    </row>
    <row r="7661" spans="1:13" x14ac:dyDescent="0.25">
      <c r="A7661" t="s">
        <v>659</v>
      </c>
      <c r="B7661" t="s">
        <v>468</v>
      </c>
      <c r="C7661" t="s">
        <v>0</v>
      </c>
      <c r="D7661" t="s">
        <v>200</v>
      </c>
      <c r="E7661" t="s">
        <v>270</v>
      </c>
      <c r="F7661" t="s">
        <v>116</v>
      </c>
      <c r="G7661" s="8" t="s">
        <v>393</v>
      </c>
      <c r="H7661" t="s">
        <v>117</v>
      </c>
      <c r="I7661" s="7">
        <v>-7346315364</v>
      </c>
      <c r="L7661" s="7">
        <v>50185283716</v>
      </c>
      <c r="M7661" t="s">
        <v>458</v>
      </c>
    </row>
    <row r="7662" spans="1:13" x14ac:dyDescent="0.25">
      <c r="A7662" t="s">
        <v>660</v>
      </c>
      <c r="B7662" t="s">
        <v>468</v>
      </c>
      <c r="C7662" t="s">
        <v>0</v>
      </c>
      <c r="D7662" t="s">
        <v>201</v>
      </c>
      <c r="E7662" t="s">
        <v>270</v>
      </c>
      <c r="F7662" t="s">
        <v>116</v>
      </c>
      <c r="G7662" s="8" t="s">
        <v>393</v>
      </c>
      <c r="H7662" t="s">
        <v>117</v>
      </c>
      <c r="I7662" s="7">
        <v>-9032465077</v>
      </c>
      <c r="L7662" s="7">
        <v>89599596613</v>
      </c>
      <c r="M7662" t="s">
        <v>458</v>
      </c>
    </row>
    <row r="7663" spans="1:13" x14ac:dyDescent="0.25">
      <c r="A7663" t="s">
        <v>661</v>
      </c>
      <c r="B7663" t="s">
        <v>468</v>
      </c>
      <c r="C7663" t="s">
        <v>0</v>
      </c>
      <c r="D7663" t="s">
        <v>202</v>
      </c>
      <c r="E7663" t="s">
        <v>270</v>
      </c>
      <c r="F7663" t="s">
        <v>116</v>
      </c>
      <c r="G7663" s="8" t="s">
        <v>393</v>
      </c>
      <c r="H7663" t="s">
        <v>117</v>
      </c>
      <c r="I7663" s="7">
        <v>-6660563764</v>
      </c>
      <c r="L7663" s="7">
        <v>44497385600</v>
      </c>
      <c r="M7663" t="s">
        <v>458</v>
      </c>
    </row>
    <row r="7664" spans="1:13" x14ac:dyDescent="0.25">
      <c r="A7664" t="s">
        <v>662</v>
      </c>
      <c r="B7664" t="s">
        <v>468</v>
      </c>
      <c r="C7664" t="s">
        <v>0</v>
      </c>
      <c r="D7664" t="s">
        <v>308</v>
      </c>
      <c r="E7664" t="s">
        <v>270</v>
      </c>
      <c r="F7664" t="s">
        <v>116</v>
      </c>
      <c r="G7664" s="8" t="s">
        <v>393</v>
      </c>
      <c r="H7664" t="s">
        <v>117</v>
      </c>
      <c r="I7664" s="7">
        <v>-20000000</v>
      </c>
      <c r="L7664" s="7">
        <v>891110221</v>
      </c>
      <c r="M7664" t="s">
        <v>458</v>
      </c>
    </row>
    <row r="7665" spans="1:13" x14ac:dyDescent="0.25">
      <c r="A7665" t="s">
        <v>664</v>
      </c>
      <c r="B7665" t="s">
        <v>468</v>
      </c>
      <c r="C7665" t="s">
        <v>0</v>
      </c>
      <c r="D7665" t="s">
        <v>199</v>
      </c>
      <c r="E7665" t="s">
        <v>269</v>
      </c>
      <c r="F7665" t="s">
        <v>116</v>
      </c>
      <c r="G7665" s="8" t="s">
        <v>393</v>
      </c>
      <c r="H7665" t="s">
        <v>117</v>
      </c>
      <c r="I7665" s="7">
        <v>-18345528563</v>
      </c>
      <c r="L7665" s="7">
        <v>195045422077</v>
      </c>
      <c r="M7665" t="s">
        <v>458</v>
      </c>
    </row>
    <row r="7666" spans="1:13" x14ac:dyDescent="0.25">
      <c r="A7666" t="s">
        <v>665</v>
      </c>
      <c r="B7666" t="s">
        <v>469</v>
      </c>
      <c r="C7666" t="s">
        <v>212</v>
      </c>
      <c r="D7666" t="s">
        <v>213</v>
      </c>
      <c r="E7666" t="s">
        <v>270</v>
      </c>
      <c r="F7666" t="s">
        <v>116</v>
      </c>
      <c r="G7666" s="8" t="s">
        <v>393</v>
      </c>
      <c r="H7666" t="s">
        <v>117</v>
      </c>
      <c r="I7666" s="7">
        <v>-176797000</v>
      </c>
      <c r="L7666" s="7">
        <v>1209774000</v>
      </c>
      <c r="M7666" t="s">
        <v>458</v>
      </c>
    </row>
    <row r="7667" spans="1:13" x14ac:dyDescent="0.25">
      <c r="A7667" t="s">
        <v>666</v>
      </c>
      <c r="B7667" t="s">
        <v>469</v>
      </c>
      <c r="C7667" t="s">
        <v>212</v>
      </c>
      <c r="D7667" t="s">
        <v>214</v>
      </c>
      <c r="E7667" t="s">
        <v>270</v>
      </c>
      <c r="F7667" t="s">
        <v>116</v>
      </c>
      <c r="G7667" s="8" t="s">
        <v>393</v>
      </c>
      <c r="H7667" t="s">
        <v>117</v>
      </c>
      <c r="I7667" s="7">
        <v>-886576000</v>
      </c>
      <c r="L7667" s="7">
        <v>10185099000</v>
      </c>
      <c r="M7667" t="s">
        <v>458</v>
      </c>
    </row>
    <row r="7668" spans="1:13" x14ac:dyDescent="0.25">
      <c r="A7668" t="s">
        <v>667</v>
      </c>
      <c r="B7668" t="s">
        <v>469</v>
      </c>
      <c r="C7668" t="s">
        <v>212</v>
      </c>
      <c r="D7668" t="s">
        <v>370</v>
      </c>
      <c r="E7668" t="s">
        <v>270</v>
      </c>
      <c r="F7668" t="s">
        <v>116</v>
      </c>
      <c r="G7668" s="8" t="s">
        <v>393</v>
      </c>
      <c r="H7668" t="s">
        <v>117</v>
      </c>
      <c r="I7668" s="7">
        <v>-1397183000</v>
      </c>
      <c r="L7668" s="7">
        <v>7250762000</v>
      </c>
      <c r="M7668" t="s">
        <v>458</v>
      </c>
    </row>
    <row r="7669" spans="1:13" x14ac:dyDescent="0.25">
      <c r="A7669" t="s">
        <v>668</v>
      </c>
      <c r="B7669" t="s">
        <v>469</v>
      </c>
      <c r="C7669" t="s">
        <v>212</v>
      </c>
      <c r="D7669" t="s">
        <v>365</v>
      </c>
      <c r="E7669" t="s">
        <v>270</v>
      </c>
      <c r="F7669" t="s">
        <v>116</v>
      </c>
      <c r="G7669" s="8" t="s">
        <v>393</v>
      </c>
      <c r="H7669" t="s">
        <v>117</v>
      </c>
      <c r="I7669" s="7">
        <v>-1854572000</v>
      </c>
      <c r="L7669" s="7">
        <v>22153880000</v>
      </c>
      <c r="M7669" t="s">
        <v>458</v>
      </c>
    </row>
    <row r="7670" spans="1:13" x14ac:dyDescent="0.25">
      <c r="A7670" t="s">
        <v>669</v>
      </c>
      <c r="B7670" t="s">
        <v>469</v>
      </c>
      <c r="C7670" t="s">
        <v>212</v>
      </c>
      <c r="D7670" t="s">
        <v>364</v>
      </c>
      <c r="E7670" t="s">
        <v>270</v>
      </c>
      <c r="F7670" t="s">
        <v>116</v>
      </c>
      <c r="G7670" s="8" t="s">
        <v>393</v>
      </c>
      <c r="H7670" t="s">
        <v>117</v>
      </c>
      <c r="I7670" s="7">
        <v>-2060163000</v>
      </c>
      <c r="L7670" s="7">
        <v>31842258000</v>
      </c>
      <c r="M7670" t="s">
        <v>458</v>
      </c>
    </row>
    <row r="7671" spans="1:13" x14ac:dyDescent="0.25">
      <c r="A7671" t="s">
        <v>670</v>
      </c>
      <c r="B7671" t="s">
        <v>469</v>
      </c>
      <c r="C7671" t="s">
        <v>212</v>
      </c>
      <c r="D7671" t="s">
        <v>573</v>
      </c>
      <c r="E7671" t="s">
        <v>270</v>
      </c>
      <c r="F7671" t="s">
        <v>116</v>
      </c>
      <c r="G7671" s="8" t="s">
        <v>393</v>
      </c>
      <c r="H7671" t="s">
        <v>117</v>
      </c>
      <c r="I7671" s="7">
        <v>-981993000</v>
      </c>
      <c r="L7671" s="7">
        <v>16763779000</v>
      </c>
      <c r="M7671" t="s">
        <v>458</v>
      </c>
    </row>
    <row r="7672" spans="1:13" x14ac:dyDescent="0.25">
      <c r="A7672" t="s">
        <v>671</v>
      </c>
      <c r="B7672" t="s">
        <v>469</v>
      </c>
      <c r="C7672" t="s">
        <v>212</v>
      </c>
      <c r="D7672" t="s">
        <v>362</v>
      </c>
      <c r="E7672" t="s">
        <v>270</v>
      </c>
      <c r="F7672" t="s">
        <v>116</v>
      </c>
      <c r="G7672" s="8" t="s">
        <v>393</v>
      </c>
      <c r="H7672" t="s">
        <v>117</v>
      </c>
      <c r="I7672" s="7">
        <v>0</v>
      </c>
      <c r="L7672" s="7">
        <v>58491556000</v>
      </c>
      <c r="M7672" t="s">
        <v>458</v>
      </c>
    </row>
    <row r="7673" spans="1:13" x14ac:dyDescent="0.25">
      <c r="A7673" t="s">
        <v>672</v>
      </c>
      <c r="B7673" t="s">
        <v>470</v>
      </c>
      <c r="C7673" t="s">
        <v>292</v>
      </c>
      <c r="D7673" t="s">
        <v>307</v>
      </c>
      <c r="E7673" t="s">
        <v>270</v>
      </c>
      <c r="F7673" s="8" t="s">
        <v>116</v>
      </c>
      <c r="G7673" s="8" t="s">
        <v>393</v>
      </c>
      <c r="H7673" t="s">
        <v>117</v>
      </c>
      <c r="I7673" s="7">
        <v>-791996979</v>
      </c>
      <c r="L7673" s="7">
        <v>9764336905</v>
      </c>
      <c r="M7673" t="s">
        <v>458</v>
      </c>
    </row>
    <row r="7674" spans="1:13" x14ac:dyDescent="0.25">
      <c r="A7674" t="s">
        <v>673</v>
      </c>
      <c r="B7674" t="s">
        <v>470</v>
      </c>
      <c r="C7674" t="s">
        <v>292</v>
      </c>
      <c r="D7674" t="s">
        <v>206</v>
      </c>
      <c r="E7674" t="s">
        <v>270</v>
      </c>
      <c r="F7674" s="8" t="s">
        <v>116</v>
      </c>
      <c r="G7674" s="8" t="s">
        <v>393</v>
      </c>
      <c r="H7674" t="s">
        <v>117</v>
      </c>
      <c r="I7674" s="7">
        <v>0</v>
      </c>
      <c r="L7674" s="7">
        <v>5411649516</v>
      </c>
      <c r="M7674" t="s">
        <v>458</v>
      </c>
    </row>
    <row r="7675" spans="1:13" x14ac:dyDescent="0.25">
      <c r="A7675" t="s">
        <v>674</v>
      </c>
      <c r="B7675" t="s">
        <v>470</v>
      </c>
      <c r="C7675" t="s">
        <v>292</v>
      </c>
      <c r="D7675" t="s">
        <v>203</v>
      </c>
      <c r="E7675" t="s">
        <v>269</v>
      </c>
      <c r="F7675" s="8" t="s">
        <v>116</v>
      </c>
      <c r="G7675" s="8" t="s">
        <v>393</v>
      </c>
      <c r="H7675" t="s">
        <v>117</v>
      </c>
      <c r="I7675" s="7">
        <v>-44105718589</v>
      </c>
      <c r="L7675" s="7">
        <v>599483569520</v>
      </c>
      <c r="M7675" t="s">
        <v>458</v>
      </c>
    </row>
    <row r="7676" spans="1:13" x14ac:dyDescent="0.25">
      <c r="A7676" t="s">
        <v>675</v>
      </c>
      <c r="B7676" t="s">
        <v>470</v>
      </c>
      <c r="C7676" t="s">
        <v>292</v>
      </c>
      <c r="D7676" t="s">
        <v>306</v>
      </c>
      <c r="E7676" t="s">
        <v>270</v>
      </c>
      <c r="F7676" s="8" t="s">
        <v>116</v>
      </c>
      <c r="G7676" s="8" t="s">
        <v>393</v>
      </c>
      <c r="H7676" t="s">
        <v>117</v>
      </c>
      <c r="I7676" s="7">
        <v>-60104061</v>
      </c>
      <c r="L7676" s="7">
        <v>9122399685</v>
      </c>
      <c r="M7676" t="s">
        <v>458</v>
      </c>
    </row>
    <row r="7677" spans="1:13" x14ac:dyDescent="0.25">
      <c r="A7677" t="s">
        <v>676</v>
      </c>
      <c r="B7677" t="s">
        <v>331</v>
      </c>
      <c r="C7677" t="s">
        <v>215</v>
      </c>
      <c r="D7677" t="s">
        <v>251</v>
      </c>
      <c r="E7677" t="s">
        <v>269</v>
      </c>
      <c r="F7677" s="8" t="s">
        <v>116</v>
      </c>
      <c r="G7677" s="8" t="s">
        <v>393</v>
      </c>
      <c r="H7677" t="s">
        <v>117</v>
      </c>
      <c r="I7677" s="7">
        <v>-21129752464</v>
      </c>
      <c r="L7677" s="7">
        <v>310261377494</v>
      </c>
      <c r="M7677" t="s">
        <v>458</v>
      </c>
    </row>
    <row r="7678" spans="1:13" x14ac:dyDescent="0.25">
      <c r="A7678" t="s">
        <v>677</v>
      </c>
      <c r="B7678" t="s">
        <v>331</v>
      </c>
      <c r="C7678" t="s">
        <v>215</v>
      </c>
      <c r="D7678" t="s">
        <v>216</v>
      </c>
      <c r="E7678" t="s">
        <v>269</v>
      </c>
      <c r="F7678" t="s">
        <v>116</v>
      </c>
      <c r="G7678" s="8" t="s">
        <v>393</v>
      </c>
      <c r="H7678" t="s">
        <v>117</v>
      </c>
      <c r="I7678" s="7">
        <v>-522250741</v>
      </c>
      <c r="L7678" s="7">
        <v>15226914126</v>
      </c>
      <c r="M7678" t="s">
        <v>458</v>
      </c>
    </row>
    <row r="7679" spans="1:13" x14ac:dyDescent="0.25">
      <c r="A7679" t="s">
        <v>678</v>
      </c>
      <c r="B7679" t="s">
        <v>331</v>
      </c>
      <c r="C7679" t="s">
        <v>215</v>
      </c>
      <c r="D7679" t="s">
        <v>217</v>
      </c>
      <c r="E7679" t="s">
        <v>269</v>
      </c>
      <c r="F7679" t="s">
        <v>116</v>
      </c>
      <c r="G7679" s="8" t="s">
        <v>393</v>
      </c>
      <c r="H7679" t="s">
        <v>117</v>
      </c>
      <c r="I7679" s="7">
        <v>-4608608874</v>
      </c>
      <c r="L7679" s="7">
        <v>67671087956</v>
      </c>
      <c r="M7679" t="s">
        <v>458</v>
      </c>
    </row>
    <row r="7680" spans="1:13" x14ac:dyDescent="0.25">
      <c r="A7680" t="s">
        <v>679</v>
      </c>
      <c r="B7680" t="s">
        <v>333</v>
      </c>
      <c r="C7680" t="s">
        <v>533</v>
      </c>
      <c r="D7680" t="s">
        <v>203</v>
      </c>
      <c r="E7680" t="s">
        <v>269</v>
      </c>
      <c r="F7680" t="s">
        <v>116</v>
      </c>
      <c r="G7680" s="8" t="s">
        <v>393</v>
      </c>
      <c r="H7680" t="s">
        <v>117</v>
      </c>
      <c r="I7680" s="7">
        <v>-4942710000</v>
      </c>
      <c r="L7680" s="7">
        <v>60695593000</v>
      </c>
      <c r="M7680" t="s">
        <v>458</v>
      </c>
    </row>
    <row r="7681" spans="1:13" x14ac:dyDescent="0.25">
      <c r="A7681" t="s">
        <v>680</v>
      </c>
      <c r="B7681" t="s">
        <v>471</v>
      </c>
      <c r="C7681" t="s">
        <v>219</v>
      </c>
      <c r="D7681" t="s">
        <v>203</v>
      </c>
      <c r="E7681" t="s">
        <v>269</v>
      </c>
      <c r="F7681" t="s">
        <v>116</v>
      </c>
      <c r="G7681" s="8" t="s">
        <v>393</v>
      </c>
      <c r="H7681" t="s">
        <v>117</v>
      </c>
      <c r="I7681" s="7">
        <v>-25828550397</v>
      </c>
      <c r="L7681" s="7">
        <v>278736778404</v>
      </c>
      <c r="M7681" t="s">
        <v>458</v>
      </c>
    </row>
    <row r="7682" spans="1:13" x14ac:dyDescent="0.25">
      <c r="A7682" t="s">
        <v>681</v>
      </c>
      <c r="B7682" t="s">
        <v>471</v>
      </c>
      <c r="C7682" t="s">
        <v>219</v>
      </c>
      <c r="D7682" t="s">
        <v>457</v>
      </c>
      <c r="E7682" t="s">
        <v>270</v>
      </c>
      <c r="F7682" t="s">
        <v>116</v>
      </c>
      <c r="G7682" s="8" t="s">
        <v>393</v>
      </c>
      <c r="H7682" t="s">
        <v>117</v>
      </c>
      <c r="I7682" s="7">
        <v>-11796519</v>
      </c>
      <c r="L7682" s="7">
        <v>150706287</v>
      </c>
      <c r="M7682" t="s">
        <v>458</v>
      </c>
    </row>
    <row r="7683" spans="1:13" x14ac:dyDescent="0.25">
      <c r="A7683" t="s">
        <v>682</v>
      </c>
      <c r="B7683" t="s">
        <v>471</v>
      </c>
      <c r="C7683" t="s">
        <v>219</v>
      </c>
      <c r="D7683" t="s">
        <v>381</v>
      </c>
      <c r="E7683" t="s">
        <v>270</v>
      </c>
      <c r="F7683" t="s">
        <v>116</v>
      </c>
      <c r="G7683" s="8" t="s">
        <v>393</v>
      </c>
      <c r="H7683" t="s">
        <v>117</v>
      </c>
      <c r="I7683" s="7">
        <v>-214121224</v>
      </c>
      <c r="L7683" s="7">
        <v>1331924172</v>
      </c>
      <c r="M7683" t="s">
        <v>458</v>
      </c>
    </row>
    <row r="7684" spans="1:13" x14ac:dyDescent="0.25">
      <c r="A7684" t="s">
        <v>683</v>
      </c>
      <c r="B7684" t="s">
        <v>472</v>
      </c>
      <c r="C7684" t="s">
        <v>220</v>
      </c>
      <c r="D7684" t="s">
        <v>221</v>
      </c>
      <c r="E7684" t="s">
        <v>270</v>
      </c>
      <c r="F7684" t="s">
        <v>116</v>
      </c>
      <c r="G7684" s="8" t="s">
        <v>393</v>
      </c>
      <c r="H7684" t="s">
        <v>117</v>
      </c>
      <c r="I7684" s="7">
        <v>-21226198000</v>
      </c>
      <c r="L7684" s="7">
        <v>210379447000</v>
      </c>
      <c r="M7684" t="s">
        <v>458</v>
      </c>
    </row>
    <row r="7685" spans="1:13" x14ac:dyDescent="0.25">
      <c r="A7685" t="s">
        <v>684</v>
      </c>
      <c r="B7685" t="s">
        <v>472</v>
      </c>
      <c r="C7685" t="s">
        <v>220</v>
      </c>
      <c r="D7685" t="s">
        <v>222</v>
      </c>
      <c r="E7685" t="s">
        <v>270</v>
      </c>
      <c r="F7685" t="s">
        <v>116</v>
      </c>
      <c r="G7685" s="8" t="s">
        <v>393</v>
      </c>
      <c r="H7685" t="s">
        <v>117</v>
      </c>
      <c r="I7685" s="7">
        <v>-2838353000</v>
      </c>
      <c r="L7685" s="7">
        <v>35195197000</v>
      </c>
      <c r="M7685" t="s">
        <v>458</v>
      </c>
    </row>
    <row r="7686" spans="1:13" x14ac:dyDescent="0.25">
      <c r="A7686" t="s">
        <v>685</v>
      </c>
      <c r="B7686" t="s">
        <v>472</v>
      </c>
      <c r="C7686" t="s">
        <v>220</v>
      </c>
      <c r="D7686" t="s">
        <v>223</v>
      </c>
      <c r="E7686" t="s">
        <v>270</v>
      </c>
      <c r="F7686" t="s">
        <v>116</v>
      </c>
      <c r="G7686" s="8" t="s">
        <v>393</v>
      </c>
      <c r="H7686" t="s">
        <v>117</v>
      </c>
      <c r="I7686" s="7">
        <v>-1205741000</v>
      </c>
      <c r="L7686" s="7">
        <v>54187851000</v>
      </c>
      <c r="M7686" t="s">
        <v>458</v>
      </c>
    </row>
    <row r="7687" spans="1:13" x14ac:dyDescent="0.25">
      <c r="A7687" t="s">
        <v>686</v>
      </c>
      <c r="B7687" t="s">
        <v>472</v>
      </c>
      <c r="C7687" t="s">
        <v>220</v>
      </c>
      <c r="D7687" t="s">
        <v>224</v>
      </c>
      <c r="E7687" t="s">
        <v>270</v>
      </c>
      <c r="F7687" t="s">
        <v>116</v>
      </c>
      <c r="G7687" s="8" t="s">
        <v>393</v>
      </c>
      <c r="H7687" t="s">
        <v>117</v>
      </c>
      <c r="I7687" s="7">
        <v>-1031646000</v>
      </c>
      <c r="L7687" s="7">
        <v>3835522000</v>
      </c>
      <c r="M7687" t="s">
        <v>458</v>
      </c>
    </row>
    <row r="7688" spans="1:13" x14ac:dyDescent="0.25">
      <c r="A7688" t="s">
        <v>687</v>
      </c>
      <c r="B7688" t="s">
        <v>472</v>
      </c>
      <c r="C7688" t="s">
        <v>220</v>
      </c>
      <c r="D7688" t="s">
        <v>305</v>
      </c>
      <c r="E7688" t="s">
        <v>270</v>
      </c>
      <c r="F7688" t="s">
        <v>116</v>
      </c>
      <c r="G7688" s="8" t="s">
        <v>393</v>
      </c>
      <c r="H7688" t="s">
        <v>117</v>
      </c>
      <c r="I7688" s="7">
        <v>0</v>
      </c>
      <c r="L7688" s="7">
        <v>0</v>
      </c>
      <c r="M7688" t="s">
        <v>458</v>
      </c>
    </row>
    <row r="7689" spans="1:13" x14ac:dyDescent="0.25">
      <c r="A7689" t="s">
        <v>688</v>
      </c>
      <c r="B7689" t="s">
        <v>472</v>
      </c>
      <c r="C7689" t="s">
        <v>220</v>
      </c>
      <c r="D7689" t="s">
        <v>203</v>
      </c>
      <c r="E7689" t="s">
        <v>269</v>
      </c>
      <c r="F7689" t="s">
        <v>116</v>
      </c>
      <c r="G7689" s="8" t="s">
        <v>393</v>
      </c>
      <c r="H7689" t="s">
        <v>117</v>
      </c>
      <c r="I7689" s="7">
        <v>-14918784000</v>
      </c>
      <c r="L7689" s="7">
        <v>150910896000</v>
      </c>
      <c r="M7689" t="s">
        <v>458</v>
      </c>
    </row>
    <row r="7690" spans="1:13" x14ac:dyDescent="0.25">
      <c r="A7690" t="s">
        <v>689</v>
      </c>
      <c r="B7690" t="s">
        <v>473</v>
      </c>
      <c r="C7690" t="s">
        <v>225</v>
      </c>
      <c r="D7690" t="s">
        <v>366</v>
      </c>
      <c r="E7690" t="s">
        <v>270</v>
      </c>
      <c r="F7690" t="s">
        <v>116</v>
      </c>
      <c r="G7690" s="8" t="s">
        <v>393</v>
      </c>
      <c r="H7690" t="s">
        <v>117</v>
      </c>
      <c r="I7690" s="7">
        <v>-189670820</v>
      </c>
      <c r="L7690" s="7">
        <v>3439632410</v>
      </c>
      <c r="M7690" t="s">
        <v>458</v>
      </c>
    </row>
    <row r="7691" spans="1:13" x14ac:dyDescent="0.25">
      <c r="A7691" t="s">
        <v>690</v>
      </c>
      <c r="B7691" t="s">
        <v>473</v>
      </c>
      <c r="C7691" t="s">
        <v>225</v>
      </c>
      <c r="D7691" t="s">
        <v>367</v>
      </c>
      <c r="E7691" t="s">
        <v>270</v>
      </c>
      <c r="F7691" t="s">
        <v>116</v>
      </c>
      <c r="G7691" s="8" t="s">
        <v>393</v>
      </c>
      <c r="H7691" t="s">
        <v>117</v>
      </c>
      <c r="I7691" s="7">
        <v>-125816775</v>
      </c>
      <c r="L7691" s="7">
        <v>3601903742</v>
      </c>
      <c r="M7691" t="s">
        <v>458</v>
      </c>
    </row>
    <row r="7692" spans="1:13" x14ac:dyDescent="0.25">
      <c r="A7692" t="s">
        <v>691</v>
      </c>
      <c r="B7692" t="s">
        <v>473</v>
      </c>
      <c r="C7692" t="s">
        <v>225</v>
      </c>
      <c r="D7692" t="s">
        <v>373</v>
      </c>
      <c r="E7692" t="s">
        <v>270</v>
      </c>
      <c r="F7692" t="s">
        <v>116</v>
      </c>
      <c r="G7692" s="8" t="s">
        <v>393</v>
      </c>
      <c r="H7692" t="s">
        <v>117</v>
      </c>
      <c r="I7692" s="7">
        <v>0</v>
      </c>
      <c r="L7692" s="7">
        <v>2032897322</v>
      </c>
      <c r="M7692" t="s">
        <v>458</v>
      </c>
    </row>
    <row r="7693" spans="1:13" x14ac:dyDescent="0.25">
      <c r="A7693" t="s">
        <v>692</v>
      </c>
      <c r="B7693" t="s">
        <v>473</v>
      </c>
      <c r="C7693" t="s">
        <v>225</v>
      </c>
      <c r="D7693" t="s">
        <v>203</v>
      </c>
      <c r="E7693" t="s">
        <v>269</v>
      </c>
      <c r="F7693" t="s">
        <v>116</v>
      </c>
      <c r="G7693" s="8" t="s">
        <v>393</v>
      </c>
      <c r="H7693" t="s">
        <v>117</v>
      </c>
      <c r="I7693" s="7">
        <v>-67687994538</v>
      </c>
      <c r="L7693" s="7">
        <v>983182712065</v>
      </c>
      <c r="M7693" t="s">
        <v>458</v>
      </c>
    </row>
    <row r="7694" spans="1:13" x14ac:dyDescent="0.25">
      <c r="A7694" t="s">
        <v>693</v>
      </c>
      <c r="B7694" t="s">
        <v>474</v>
      </c>
      <c r="C7694" t="s">
        <v>226</v>
      </c>
      <c r="D7694" t="s">
        <v>227</v>
      </c>
      <c r="E7694" t="s">
        <v>270</v>
      </c>
      <c r="F7694" t="s">
        <v>116</v>
      </c>
      <c r="G7694" s="8" t="s">
        <v>393</v>
      </c>
      <c r="H7694" t="s">
        <v>117</v>
      </c>
      <c r="I7694" s="7">
        <v>0</v>
      </c>
      <c r="L7694" s="7">
        <v>1565286544</v>
      </c>
      <c r="M7694" t="s">
        <v>458</v>
      </c>
    </row>
    <row r="7695" spans="1:13" x14ac:dyDescent="0.25">
      <c r="A7695" t="s">
        <v>694</v>
      </c>
      <c r="B7695" t="s">
        <v>474</v>
      </c>
      <c r="C7695" t="s">
        <v>226</v>
      </c>
      <c r="D7695" t="s">
        <v>301</v>
      </c>
      <c r="E7695" t="s">
        <v>270</v>
      </c>
      <c r="F7695" t="s">
        <v>116</v>
      </c>
      <c r="G7695" s="8" t="s">
        <v>393</v>
      </c>
      <c r="H7695" t="s">
        <v>117</v>
      </c>
      <c r="I7695" s="7">
        <v>0</v>
      </c>
      <c r="L7695" s="7">
        <v>4154359457</v>
      </c>
      <c r="M7695" t="s">
        <v>458</v>
      </c>
    </row>
    <row r="7696" spans="1:13" x14ac:dyDescent="0.25">
      <c r="A7696" t="s">
        <v>695</v>
      </c>
      <c r="B7696" t="s">
        <v>474</v>
      </c>
      <c r="C7696" t="s">
        <v>226</v>
      </c>
      <c r="D7696" t="s">
        <v>229</v>
      </c>
      <c r="E7696" t="s">
        <v>270</v>
      </c>
      <c r="F7696" t="s">
        <v>116</v>
      </c>
      <c r="G7696" s="8" t="s">
        <v>393</v>
      </c>
      <c r="H7696" t="s">
        <v>117</v>
      </c>
      <c r="I7696" s="7">
        <v>0</v>
      </c>
      <c r="L7696" s="7">
        <v>4178737190</v>
      </c>
      <c r="M7696" t="s">
        <v>458</v>
      </c>
    </row>
    <row r="7697" spans="1:13" x14ac:dyDescent="0.25">
      <c r="A7697" t="s">
        <v>696</v>
      </c>
      <c r="B7697" t="s">
        <v>474</v>
      </c>
      <c r="C7697" t="s">
        <v>226</v>
      </c>
      <c r="D7697" t="s">
        <v>230</v>
      </c>
      <c r="E7697" t="s">
        <v>270</v>
      </c>
      <c r="F7697" t="s">
        <v>116</v>
      </c>
      <c r="G7697" s="8" t="s">
        <v>393</v>
      </c>
      <c r="H7697" t="s">
        <v>117</v>
      </c>
      <c r="I7697" s="7">
        <v>0</v>
      </c>
      <c r="L7697" s="7">
        <v>46078829939</v>
      </c>
      <c r="M7697" t="s">
        <v>458</v>
      </c>
    </row>
    <row r="7698" spans="1:13" x14ac:dyDescent="0.25">
      <c r="A7698" t="s">
        <v>697</v>
      </c>
      <c r="B7698" t="s">
        <v>474</v>
      </c>
      <c r="C7698" t="s">
        <v>226</v>
      </c>
      <c r="D7698" t="s">
        <v>231</v>
      </c>
      <c r="E7698" t="s">
        <v>270</v>
      </c>
      <c r="F7698" t="s">
        <v>116</v>
      </c>
      <c r="G7698" s="8" t="s">
        <v>393</v>
      </c>
      <c r="H7698" t="s">
        <v>117</v>
      </c>
      <c r="I7698" s="7">
        <v>0</v>
      </c>
      <c r="L7698" s="7">
        <v>733170416</v>
      </c>
      <c r="M7698" t="s">
        <v>458</v>
      </c>
    </row>
    <row r="7699" spans="1:13" x14ac:dyDescent="0.25">
      <c r="A7699" t="s">
        <v>698</v>
      </c>
      <c r="B7699" t="s">
        <v>474</v>
      </c>
      <c r="C7699" t="s">
        <v>226</v>
      </c>
      <c r="D7699" t="s">
        <v>232</v>
      </c>
      <c r="E7699" t="s">
        <v>270</v>
      </c>
      <c r="F7699" t="s">
        <v>116</v>
      </c>
      <c r="G7699" s="8" t="s">
        <v>393</v>
      </c>
      <c r="H7699" t="s">
        <v>117</v>
      </c>
      <c r="I7699" s="7">
        <v>0</v>
      </c>
      <c r="L7699" s="7">
        <v>4596812359</v>
      </c>
      <c r="M7699" t="s">
        <v>458</v>
      </c>
    </row>
    <row r="7700" spans="1:13" x14ac:dyDescent="0.25">
      <c r="A7700" t="s">
        <v>699</v>
      </c>
      <c r="B7700" t="s">
        <v>474</v>
      </c>
      <c r="C7700" t="s">
        <v>226</v>
      </c>
      <c r="D7700" t="s">
        <v>233</v>
      </c>
      <c r="E7700" t="s">
        <v>270</v>
      </c>
      <c r="F7700" t="s">
        <v>116</v>
      </c>
      <c r="G7700" s="8" t="s">
        <v>393</v>
      </c>
      <c r="H7700" t="s">
        <v>117</v>
      </c>
      <c r="I7700" s="7">
        <v>0</v>
      </c>
      <c r="L7700" s="7">
        <v>6739103718</v>
      </c>
      <c r="M7700" t="s">
        <v>458</v>
      </c>
    </row>
    <row r="7701" spans="1:13" x14ac:dyDescent="0.25">
      <c r="A7701" t="s">
        <v>700</v>
      </c>
      <c r="B7701" t="s">
        <v>474</v>
      </c>
      <c r="C7701" t="s">
        <v>226</v>
      </c>
      <c r="D7701" t="s">
        <v>234</v>
      </c>
      <c r="E7701" t="s">
        <v>270</v>
      </c>
      <c r="F7701" t="s">
        <v>116</v>
      </c>
      <c r="G7701" s="8" t="s">
        <v>393</v>
      </c>
      <c r="H7701" t="s">
        <v>117</v>
      </c>
      <c r="I7701" s="7">
        <v>0</v>
      </c>
      <c r="L7701" s="7">
        <v>8239367205</v>
      </c>
      <c r="M7701" t="s">
        <v>458</v>
      </c>
    </row>
    <row r="7702" spans="1:13" x14ac:dyDescent="0.25">
      <c r="A7702" t="s">
        <v>701</v>
      </c>
      <c r="B7702" t="s">
        <v>474</v>
      </c>
      <c r="C7702" t="s">
        <v>226</v>
      </c>
      <c r="D7702" t="s">
        <v>235</v>
      </c>
      <c r="E7702" t="s">
        <v>270</v>
      </c>
      <c r="F7702" t="s">
        <v>116</v>
      </c>
      <c r="G7702" s="8" t="s">
        <v>393</v>
      </c>
      <c r="H7702" t="s">
        <v>117</v>
      </c>
      <c r="I7702" s="7">
        <v>0</v>
      </c>
      <c r="L7702" s="7">
        <v>7955312120</v>
      </c>
      <c r="M7702" t="s">
        <v>458</v>
      </c>
    </row>
    <row r="7703" spans="1:13" x14ac:dyDescent="0.25">
      <c r="A7703" t="s">
        <v>702</v>
      </c>
      <c r="B7703" t="s">
        <v>474</v>
      </c>
      <c r="C7703" t="s">
        <v>226</v>
      </c>
      <c r="D7703" t="s">
        <v>570</v>
      </c>
      <c r="E7703" t="s">
        <v>270</v>
      </c>
      <c r="F7703" t="s">
        <v>116</v>
      </c>
      <c r="G7703" s="8" t="s">
        <v>393</v>
      </c>
      <c r="H7703" t="s">
        <v>117</v>
      </c>
      <c r="I7703" s="7">
        <v>0</v>
      </c>
      <c r="L7703" s="7">
        <v>186808058</v>
      </c>
      <c r="M7703" t="s">
        <v>458</v>
      </c>
    </row>
    <row r="7704" spans="1:13" x14ac:dyDescent="0.25">
      <c r="A7704" t="s">
        <v>703</v>
      </c>
      <c r="B7704" t="s">
        <v>475</v>
      </c>
      <c r="C7704" t="s">
        <v>236</v>
      </c>
      <c r="D7704" t="s">
        <v>628</v>
      </c>
      <c r="E7704" t="s">
        <v>270</v>
      </c>
      <c r="F7704" t="s">
        <v>116</v>
      </c>
      <c r="G7704" s="8" t="s">
        <v>393</v>
      </c>
      <c r="H7704" t="s">
        <v>117</v>
      </c>
      <c r="I7704" s="7">
        <v>-1575572112</v>
      </c>
      <c r="L7704" s="7">
        <v>33391986272</v>
      </c>
      <c r="M7704" t="s">
        <v>458</v>
      </c>
    </row>
    <row r="7705" spans="1:13" x14ac:dyDescent="0.25">
      <c r="A7705" t="s">
        <v>704</v>
      </c>
      <c r="B7705" t="s">
        <v>475</v>
      </c>
      <c r="C7705" t="s">
        <v>236</v>
      </c>
      <c r="D7705" t="s">
        <v>629</v>
      </c>
      <c r="E7705" t="s">
        <v>270</v>
      </c>
      <c r="F7705" t="s">
        <v>116</v>
      </c>
      <c r="G7705" s="8" t="s">
        <v>393</v>
      </c>
      <c r="H7705" t="s">
        <v>117</v>
      </c>
      <c r="I7705" s="7">
        <v>-1035298173</v>
      </c>
      <c r="L7705" s="7">
        <v>28433897982</v>
      </c>
      <c r="M7705" t="s">
        <v>458</v>
      </c>
    </row>
    <row r="7706" spans="1:13" x14ac:dyDescent="0.25">
      <c r="A7706" t="s">
        <v>705</v>
      </c>
      <c r="B7706" t="s">
        <v>475</v>
      </c>
      <c r="C7706" t="s">
        <v>236</v>
      </c>
      <c r="D7706" t="s">
        <v>630</v>
      </c>
      <c r="E7706" t="s">
        <v>270</v>
      </c>
      <c r="F7706" t="s">
        <v>116</v>
      </c>
      <c r="G7706" s="8" t="s">
        <v>393</v>
      </c>
      <c r="H7706" t="s">
        <v>117</v>
      </c>
      <c r="I7706" s="7">
        <v>-2699297635</v>
      </c>
      <c r="L7706" s="7">
        <v>41655996484</v>
      </c>
      <c r="M7706" t="s">
        <v>458</v>
      </c>
    </row>
    <row r="7707" spans="1:13" x14ac:dyDescent="0.25">
      <c r="A7707" t="s">
        <v>706</v>
      </c>
      <c r="B7707" t="s">
        <v>475</v>
      </c>
      <c r="C7707" t="s">
        <v>236</v>
      </c>
      <c r="D7707" t="s">
        <v>631</v>
      </c>
      <c r="E7707" t="s">
        <v>270</v>
      </c>
      <c r="F7707" t="s">
        <v>116</v>
      </c>
      <c r="G7707" s="8" t="s">
        <v>393</v>
      </c>
      <c r="H7707" t="s">
        <v>117</v>
      </c>
      <c r="I7707" s="7">
        <v>0</v>
      </c>
      <c r="L7707" s="7">
        <v>17683096128</v>
      </c>
      <c r="M7707" t="s">
        <v>458</v>
      </c>
    </row>
    <row r="7708" spans="1:13" x14ac:dyDescent="0.25">
      <c r="A7708" t="s">
        <v>707</v>
      </c>
      <c r="B7708" t="s">
        <v>475</v>
      </c>
      <c r="C7708" t="s">
        <v>236</v>
      </c>
      <c r="D7708" t="s">
        <v>632</v>
      </c>
      <c r="E7708" t="s">
        <v>269</v>
      </c>
      <c r="F7708" t="s">
        <v>116</v>
      </c>
      <c r="G7708" s="8" t="s">
        <v>393</v>
      </c>
      <c r="H7708" t="s">
        <v>117</v>
      </c>
      <c r="I7708" s="7">
        <v>-2156242954</v>
      </c>
      <c r="L7708" s="7">
        <v>38791266538</v>
      </c>
      <c r="M7708" t="s">
        <v>458</v>
      </c>
    </row>
    <row r="7709" spans="1:13" x14ac:dyDescent="0.25">
      <c r="A7709" t="s">
        <v>708</v>
      </c>
      <c r="B7709" t="s">
        <v>476</v>
      </c>
      <c r="C7709" t="s">
        <v>237</v>
      </c>
      <c r="D7709" t="s">
        <v>242</v>
      </c>
      <c r="E7709" t="s">
        <v>270</v>
      </c>
      <c r="F7709" t="s">
        <v>116</v>
      </c>
      <c r="G7709" s="8" t="s">
        <v>393</v>
      </c>
      <c r="H7709" t="s">
        <v>117</v>
      </c>
      <c r="I7709" s="7">
        <v>-9202669</v>
      </c>
      <c r="L7709" s="7">
        <v>77422761</v>
      </c>
      <c r="M7709" t="s">
        <v>458</v>
      </c>
    </row>
    <row r="7710" spans="1:13" x14ac:dyDescent="0.25">
      <c r="A7710" t="s">
        <v>709</v>
      </c>
      <c r="B7710" t="s">
        <v>476</v>
      </c>
      <c r="C7710" t="s">
        <v>237</v>
      </c>
      <c r="D7710" t="s">
        <v>228</v>
      </c>
      <c r="E7710" t="s">
        <v>270</v>
      </c>
      <c r="F7710" t="s">
        <v>116</v>
      </c>
      <c r="G7710" s="8" t="s">
        <v>393</v>
      </c>
      <c r="H7710" t="s">
        <v>117</v>
      </c>
      <c r="I7710" s="7">
        <v>0</v>
      </c>
      <c r="L7710" s="7">
        <v>2672173342</v>
      </c>
      <c r="M7710" t="s">
        <v>458</v>
      </c>
    </row>
    <row r="7711" spans="1:13" x14ac:dyDescent="0.25">
      <c r="A7711" t="s">
        <v>710</v>
      </c>
      <c r="B7711" t="s">
        <v>476</v>
      </c>
      <c r="C7711" t="s">
        <v>237</v>
      </c>
      <c r="D7711" t="s">
        <v>464</v>
      </c>
      <c r="E7711" t="s">
        <v>270</v>
      </c>
      <c r="F7711" t="s">
        <v>116</v>
      </c>
      <c r="G7711" s="8" t="s">
        <v>393</v>
      </c>
      <c r="H7711" t="s">
        <v>117</v>
      </c>
      <c r="I7711" s="7">
        <v>-257164630</v>
      </c>
      <c r="L7711" s="7">
        <v>1120256617</v>
      </c>
      <c r="M7711" t="s">
        <v>458</v>
      </c>
    </row>
    <row r="7712" spans="1:13" x14ac:dyDescent="0.25">
      <c r="A7712" t="s">
        <v>711</v>
      </c>
      <c r="B7712" t="s">
        <v>476</v>
      </c>
      <c r="C7712" t="s">
        <v>237</v>
      </c>
      <c r="D7712" t="s">
        <v>238</v>
      </c>
      <c r="E7712" t="s">
        <v>270</v>
      </c>
      <c r="F7712" t="s">
        <v>116</v>
      </c>
      <c r="G7712" s="8" t="s">
        <v>393</v>
      </c>
      <c r="H7712" t="s">
        <v>117</v>
      </c>
      <c r="I7712" s="7">
        <v>0</v>
      </c>
      <c r="L7712" s="7">
        <v>858542993</v>
      </c>
      <c r="M7712" t="s">
        <v>458</v>
      </c>
    </row>
    <row r="7713" spans="1:13" x14ac:dyDescent="0.25">
      <c r="A7713" t="s">
        <v>712</v>
      </c>
      <c r="B7713" t="s">
        <v>476</v>
      </c>
      <c r="C7713" t="s">
        <v>237</v>
      </c>
      <c r="D7713" t="s">
        <v>239</v>
      </c>
      <c r="E7713" t="s">
        <v>270</v>
      </c>
      <c r="F7713" t="s">
        <v>116</v>
      </c>
      <c r="G7713" s="8" t="s">
        <v>393</v>
      </c>
      <c r="H7713" t="s">
        <v>117</v>
      </c>
      <c r="I7713" s="7">
        <v>-166228109</v>
      </c>
      <c r="L7713" s="7">
        <v>857579764</v>
      </c>
      <c r="M7713" t="s">
        <v>458</v>
      </c>
    </row>
    <row r="7714" spans="1:13" x14ac:dyDescent="0.25">
      <c r="A7714" t="s">
        <v>713</v>
      </c>
      <c r="B7714" t="s">
        <v>476</v>
      </c>
      <c r="C7714" t="s">
        <v>237</v>
      </c>
      <c r="D7714" t="s">
        <v>240</v>
      </c>
      <c r="E7714" t="s">
        <v>270</v>
      </c>
      <c r="F7714" t="s">
        <v>116</v>
      </c>
      <c r="G7714" s="8" t="s">
        <v>393</v>
      </c>
      <c r="H7714" t="s">
        <v>117</v>
      </c>
      <c r="I7714" s="7">
        <v>-17255442</v>
      </c>
      <c r="L7714" s="7">
        <v>93471759</v>
      </c>
      <c r="M7714" t="s">
        <v>458</v>
      </c>
    </row>
    <row r="7715" spans="1:13" x14ac:dyDescent="0.25">
      <c r="A7715" t="s">
        <v>714</v>
      </c>
      <c r="B7715" t="s">
        <v>476</v>
      </c>
      <c r="C7715" t="s">
        <v>237</v>
      </c>
      <c r="D7715" t="s">
        <v>241</v>
      </c>
      <c r="E7715" t="s">
        <v>270</v>
      </c>
      <c r="F7715" t="s">
        <v>116</v>
      </c>
      <c r="G7715" s="8" t="s">
        <v>393</v>
      </c>
      <c r="H7715" t="s">
        <v>117</v>
      </c>
      <c r="I7715" s="7">
        <v>-6478906</v>
      </c>
      <c r="L7715" s="7">
        <v>53446428</v>
      </c>
      <c r="M7715" t="s">
        <v>458</v>
      </c>
    </row>
    <row r="7716" spans="1:13" x14ac:dyDescent="0.25">
      <c r="A7716" t="s">
        <v>715</v>
      </c>
      <c r="B7716" t="s">
        <v>477</v>
      </c>
      <c r="C7716" t="s">
        <v>243</v>
      </c>
      <c r="D7716" t="s">
        <v>378</v>
      </c>
      <c r="E7716" t="s">
        <v>270</v>
      </c>
      <c r="F7716" t="s">
        <v>116</v>
      </c>
      <c r="G7716" s="8" t="s">
        <v>393</v>
      </c>
      <c r="H7716" t="s">
        <v>117</v>
      </c>
      <c r="I7716" s="7">
        <v>-440804217</v>
      </c>
      <c r="L7716" s="7">
        <v>3795039921</v>
      </c>
      <c r="M7716" t="s">
        <v>458</v>
      </c>
    </row>
    <row r="7717" spans="1:13" x14ac:dyDescent="0.25">
      <c r="A7717" t="s">
        <v>716</v>
      </c>
      <c r="B7717" t="s">
        <v>477</v>
      </c>
      <c r="C7717" t="s">
        <v>243</v>
      </c>
      <c r="D7717" t="s">
        <v>360</v>
      </c>
      <c r="E7717" t="s">
        <v>270</v>
      </c>
      <c r="F7717" t="s">
        <v>116</v>
      </c>
      <c r="G7717" s="8" t="s">
        <v>393</v>
      </c>
      <c r="H7717" t="s">
        <v>117</v>
      </c>
      <c r="I7717" s="7">
        <v>0</v>
      </c>
      <c r="L7717" s="7">
        <v>4697527012</v>
      </c>
      <c r="M7717" t="s">
        <v>458</v>
      </c>
    </row>
    <row r="7718" spans="1:13" x14ac:dyDescent="0.25">
      <c r="A7718" t="s">
        <v>717</v>
      </c>
      <c r="B7718" t="s">
        <v>477</v>
      </c>
      <c r="C7718" t="s">
        <v>243</v>
      </c>
      <c r="D7718" t="s">
        <v>581</v>
      </c>
      <c r="E7718" t="s">
        <v>270</v>
      </c>
      <c r="F7718" t="s">
        <v>116</v>
      </c>
      <c r="G7718" s="8" t="s">
        <v>393</v>
      </c>
      <c r="H7718" t="s">
        <v>117</v>
      </c>
      <c r="I7718" s="7">
        <v>0</v>
      </c>
      <c r="L7718" s="7">
        <v>89940181951</v>
      </c>
      <c r="M7718" t="s">
        <v>458</v>
      </c>
    </row>
    <row r="7719" spans="1:13" x14ac:dyDescent="0.25">
      <c r="A7719" t="s">
        <v>718</v>
      </c>
      <c r="B7719" t="s">
        <v>246</v>
      </c>
      <c r="C7719" t="s">
        <v>246</v>
      </c>
      <c r="D7719" t="s">
        <v>203</v>
      </c>
      <c r="E7719" t="s">
        <v>269</v>
      </c>
      <c r="F7719" t="s">
        <v>116</v>
      </c>
      <c r="G7719" s="8" t="s">
        <v>393</v>
      </c>
      <c r="H7719" t="s">
        <v>117</v>
      </c>
      <c r="I7719" s="7">
        <v>-2981674307</v>
      </c>
      <c r="L7719" s="7">
        <v>42773601120</v>
      </c>
      <c r="M7719" t="s">
        <v>458</v>
      </c>
    </row>
    <row r="7720" spans="1:13" x14ac:dyDescent="0.25">
      <c r="A7720" t="s">
        <v>719</v>
      </c>
      <c r="B7720" t="s">
        <v>478</v>
      </c>
      <c r="C7720" t="s">
        <v>244</v>
      </c>
      <c r="D7720" t="s">
        <v>245</v>
      </c>
      <c r="E7720" t="s">
        <v>269</v>
      </c>
      <c r="F7720" t="s">
        <v>116</v>
      </c>
      <c r="G7720" s="8" t="s">
        <v>393</v>
      </c>
      <c r="H7720" t="s">
        <v>117</v>
      </c>
      <c r="I7720" s="7">
        <v>-3134496000</v>
      </c>
      <c r="L7720" s="7">
        <v>69558139000</v>
      </c>
      <c r="M7720" t="s">
        <v>458</v>
      </c>
    </row>
    <row r="7721" spans="1:13" x14ac:dyDescent="0.25">
      <c r="A7721" t="s">
        <v>720</v>
      </c>
      <c r="B7721" t="s">
        <v>478</v>
      </c>
      <c r="C7721" t="s">
        <v>244</v>
      </c>
      <c r="D7721" t="s">
        <v>460</v>
      </c>
      <c r="E7721" t="s">
        <v>269</v>
      </c>
      <c r="F7721" t="s">
        <v>116</v>
      </c>
      <c r="G7721" s="8" t="s">
        <v>393</v>
      </c>
      <c r="H7721" t="s">
        <v>117</v>
      </c>
      <c r="I7721" s="7">
        <v>-1556465000</v>
      </c>
      <c r="L7721" s="7">
        <v>40918920000</v>
      </c>
      <c r="M7721" t="s">
        <v>458</v>
      </c>
    </row>
    <row r="7722" spans="1:13" x14ac:dyDescent="0.25">
      <c r="A7722" t="s">
        <v>721</v>
      </c>
      <c r="B7722" t="s">
        <v>479</v>
      </c>
      <c r="C7722" t="s">
        <v>247</v>
      </c>
      <c r="D7722" t="s">
        <v>203</v>
      </c>
      <c r="E7722" t="s">
        <v>269</v>
      </c>
      <c r="F7722" t="s">
        <v>116</v>
      </c>
      <c r="G7722" s="8" t="s">
        <v>393</v>
      </c>
      <c r="H7722" t="s">
        <v>117</v>
      </c>
      <c r="I7722" s="7">
        <v>-1595018000</v>
      </c>
      <c r="L7722" s="7">
        <v>20401799000</v>
      </c>
      <c r="M7722" t="s">
        <v>458</v>
      </c>
    </row>
    <row r="7723" spans="1:13" x14ac:dyDescent="0.25">
      <c r="A7723" t="s">
        <v>722</v>
      </c>
      <c r="B7723" t="s">
        <v>480</v>
      </c>
      <c r="C7723" t="s">
        <v>268</v>
      </c>
      <c r="D7723" t="s">
        <v>203</v>
      </c>
      <c r="E7723" t="s">
        <v>269</v>
      </c>
      <c r="F7723" t="s">
        <v>116</v>
      </c>
      <c r="G7723" s="8" t="s">
        <v>393</v>
      </c>
      <c r="H7723" t="s">
        <v>117</v>
      </c>
      <c r="I7723" s="7">
        <v>-736146117</v>
      </c>
      <c r="L7723" s="7">
        <v>14029578005</v>
      </c>
      <c r="M7723" t="s">
        <v>458</v>
      </c>
    </row>
    <row r="7724" spans="1:13" x14ac:dyDescent="0.25">
      <c r="A7724" t="s">
        <v>723</v>
      </c>
      <c r="B7724" t="s">
        <v>481</v>
      </c>
      <c r="C7724" t="s">
        <v>248</v>
      </c>
      <c r="D7724" t="s">
        <v>203</v>
      </c>
      <c r="E7724" t="s">
        <v>269</v>
      </c>
      <c r="F7724" t="s">
        <v>116</v>
      </c>
      <c r="G7724" s="8" t="s">
        <v>393</v>
      </c>
      <c r="H7724" t="s">
        <v>117</v>
      </c>
      <c r="I7724" s="7">
        <v>-1450687000</v>
      </c>
      <c r="L7724" s="7">
        <v>24360197000</v>
      </c>
      <c r="M7724" t="s">
        <v>458</v>
      </c>
    </row>
    <row r="7725" spans="1:13" x14ac:dyDescent="0.25">
      <c r="A7725" t="s">
        <v>724</v>
      </c>
      <c r="B7725" t="s">
        <v>482</v>
      </c>
      <c r="C7725" t="s">
        <v>249</v>
      </c>
      <c r="D7725" t="s">
        <v>203</v>
      </c>
      <c r="E7725" t="s">
        <v>269</v>
      </c>
      <c r="F7725" t="s">
        <v>116</v>
      </c>
      <c r="G7725" s="8" t="s">
        <v>393</v>
      </c>
      <c r="H7725" t="s">
        <v>117</v>
      </c>
      <c r="I7725" s="7">
        <v>-5918012528</v>
      </c>
      <c r="L7725" s="7">
        <v>91622025169</v>
      </c>
      <c r="M7725" t="s">
        <v>458</v>
      </c>
    </row>
    <row r="7726" spans="1:13" x14ac:dyDescent="0.25">
      <c r="A7726" t="s">
        <v>725</v>
      </c>
      <c r="B7726" t="s">
        <v>330</v>
      </c>
      <c r="C7726" t="s">
        <v>250</v>
      </c>
      <c r="D7726" t="s">
        <v>252</v>
      </c>
      <c r="E7726" t="s">
        <v>270</v>
      </c>
      <c r="F7726" t="s">
        <v>116</v>
      </c>
      <c r="G7726" s="8" t="s">
        <v>393</v>
      </c>
      <c r="H7726" t="s">
        <v>117</v>
      </c>
      <c r="I7726" s="7">
        <v>-40284701</v>
      </c>
      <c r="L7726" s="7">
        <v>10772268571</v>
      </c>
      <c r="M7726" t="s">
        <v>458</v>
      </c>
    </row>
    <row r="7727" spans="1:13" x14ac:dyDescent="0.25">
      <c r="A7727" t="s">
        <v>726</v>
      </c>
      <c r="B7727" t="s">
        <v>330</v>
      </c>
      <c r="C7727" t="s">
        <v>250</v>
      </c>
      <c r="D7727" t="s">
        <v>253</v>
      </c>
      <c r="E7727" t="s">
        <v>270</v>
      </c>
      <c r="F7727" t="s">
        <v>116</v>
      </c>
      <c r="G7727" s="8" t="s">
        <v>393</v>
      </c>
      <c r="H7727" t="s">
        <v>117</v>
      </c>
      <c r="I7727" s="7">
        <v>-260033787</v>
      </c>
      <c r="L7727" s="7">
        <v>3480752374</v>
      </c>
      <c r="M7727" t="s">
        <v>458</v>
      </c>
    </row>
    <row r="7728" spans="1:13" x14ac:dyDescent="0.25">
      <c r="A7728" t="s">
        <v>727</v>
      </c>
      <c r="B7728" t="s">
        <v>330</v>
      </c>
      <c r="C7728" t="s">
        <v>250</v>
      </c>
      <c r="D7728" t="s">
        <v>254</v>
      </c>
      <c r="E7728" t="s">
        <v>270</v>
      </c>
      <c r="F7728" t="s">
        <v>116</v>
      </c>
      <c r="G7728" s="8" t="s">
        <v>393</v>
      </c>
      <c r="H7728" t="s">
        <v>117</v>
      </c>
      <c r="I7728" s="7">
        <v>0</v>
      </c>
      <c r="L7728" s="7">
        <v>13604302435</v>
      </c>
      <c r="M7728" t="s">
        <v>458</v>
      </c>
    </row>
    <row r="7729" spans="1:13" x14ac:dyDescent="0.25">
      <c r="A7729" t="s">
        <v>728</v>
      </c>
      <c r="B7729" t="s">
        <v>330</v>
      </c>
      <c r="C7729" t="s">
        <v>250</v>
      </c>
      <c r="D7729" t="s">
        <v>633</v>
      </c>
      <c r="E7729" t="s">
        <v>269</v>
      </c>
      <c r="F7729" t="s">
        <v>116</v>
      </c>
      <c r="G7729" s="8" t="s">
        <v>393</v>
      </c>
      <c r="H7729" t="s">
        <v>117</v>
      </c>
      <c r="I7729" s="7">
        <v>-79879734886</v>
      </c>
      <c r="L7729" s="7">
        <v>1140113184125</v>
      </c>
      <c r="M7729" t="s">
        <v>458</v>
      </c>
    </row>
    <row r="7730" spans="1:13" x14ac:dyDescent="0.25">
      <c r="A7730" t="s">
        <v>729</v>
      </c>
      <c r="B7730" t="s">
        <v>330</v>
      </c>
      <c r="C7730" t="s">
        <v>250</v>
      </c>
      <c r="D7730" t="s">
        <v>634</v>
      </c>
      <c r="E7730" t="s">
        <v>269</v>
      </c>
      <c r="F7730" t="s">
        <v>116</v>
      </c>
      <c r="G7730" s="8" t="s">
        <v>393</v>
      </c>
      <c r="H7730" t="s">
        <v>117</v>
      </c>
      <c r="I7730" s="7">
        <v>-12130417708</v>
      </c>
      <c r="L7730" s="7">
        <v>237174933919</v>
      </c>
      <c r="M7730" t="s">
        <v>458</v>
      </c>
    </row>
    <row r="7731" spans="1:13" x14ac:dyDescent="0.25">
      <c r="A7731" t="s">
        <v>730</v>
      </c>
      <c r="B7731" t="s">
        <v>330</v>
      </c>
      <c r="C7731" t="s">
        <v>250</v>
      </c>
      <c r="D7731" t="s">
        <v>599</v>
      </c>
      <c r="E7731" t="s">
        <v>270</v>
      </c>
      <c r="F7731" t="s">
        <v>116</v>
      </c>
      <c r="G7731" s="8" t="s">
        <v>393</v>
      </c>
      <c r="H7731" t="s">
        <v>117</v>
      </c>
      <c r="I7731" s="7">
        <v>-27199407</v>
      </c>
      <c r="L7731" s="7">
        <v>49186447</v>
      </c>
      <c r="M7731" t="s">
        <v>458</v>
      </c>
    </row>
    <row r="7732" spans="1:13" x14ac:dyDescent="0.25">
      <c r="A7732" t="s">
        <v>731</v>
      </c>
      <c r="B7732" t="s">
        <v>483</v>
      </c>
      <c r="C7732" t="s">
        <v>255</v>
      </c>
      <c r="D7732" t="s">
        <v>205</v>
      </c>
      <c r="E7732" t="s">
        <v>270</v>
      </c>
      <c r="F7732" t="s">
        <v>116</v>
      </c>
      <c r="G7732" s="8" t="s">
        <v>393</v>
      </c>
      <c r="H7732" t="s">
        <v>117</v>
      </c>
      <c r="I7732" s="7">
        <v>-218062734</v>
      </c>
      <c r="L7732" s="7">
        <v>6917962126</v>
      </c>
      <c r="M7732" t="s">
        <v>458</v>
      </c>
    </row>
    <row r="7733" spans="1:13" x14ac:dyDescent="0.25">
      <c r="A7733" t="s">
        <v>732</v>
      </c>
      <c r="B7733" t="s">
        <v>483</v>
      </c>
      <c r="C7733" t="s">
        <v>255</v>
      </c>
      <c r="D7733" t="s">
        <v>203</v>
      </c>
      <c r="E7733" t="s">
        <v>269</v>
      </c>
      <c r="F7733" t="s">
        <v>116</v>
      </c>
      <c r="G7733" s="8" t="s">
        <v>393</v>
      </c>
      <c r="H7733" t="s">
        <v>117</v>
      </c>
      <c r="I7733" s="7">
        <v>-78834373</v>
      </c>
      <c r="L7733" s="7">
        <v>2428869723</v>
      </c>
      <c r="M7733" t="s">
        <v>458</v>
      </c>
    </row>
    <row r="7734" spans="1:13" x14ac:dyDescent="0.25">
      <c r="A7734" t="s">
        <v>733</v>
      </c>
      <c r="B7734" t="s">
        <v>636</v>
      </c>
      <c r="C7734" t="s">
        <v>635</v>
      </c>
      <c r="D7734" t="s">
        <v>304</v>
      </c>
      <c r="E7734" t="s">
        <v>270</v>
      </c>
      <c r="F7734" t="s">
        <v>116</v>
      </c>
      <c r="G7734" s="8" t="s">
        <v>393</v>
      </c>
      <c r="H7734" t="s">
        <v>117</v>
      </c>
      <c r="I7734" s="7">
        <v>-914582614</v>
      </c>
      <c r="L7734" s="7">
        <v>4565783313</v>
      </c>
      <c r="M7734" t="s">
        <v>458</v>
      </c>
    </row>
    <row r="7735" spans="1:13" x14ac:dyDescent="0.25">
      <c r="A7735" t="s">
        <v>734</v>
      </c>
      <c r="B7735" t="s">
        <v>636</v>
      </c>
      <c r="C7735" t="s">
        <v>635</v>
      </c>
      <c r="D7735" t="s">
        <v>303</v>
      </c>
      <c r="E7735" t="s">
        <v>270</v>
      </c>
      <c r="F7735" t="s">
        <v>116</v>
      </c>
      <c r="G7735" s="8" t="s">
        <v>393</v>
      </c>
      <c r="H7735" t="s">
        <v>117</v>
      </c>
      <c r="I7735" s="7">
        <v>-490821797</v>
      </c>
      <c r="L7735" s="7">
        <v>3476303006</v>
      </c>
      <c r="M7735" t="s">
        <v>458</v>
      </c>
    </row>
    <row r="7736" spans="1:13" x14ac:dyDescent="0.25">
      <c r="A7736" t="s">
        <v>735</v>
      </c>
      <c r="B7736" t="s">
        <v>636</v>
      </c>
      <c r="C7736" t="s">
        <v>635</v>
      </c>
      <c r="D7736" t="s">
        <v>302</v>
      </c>
      <c r="E7736" t="s">
        <v>270</v>
      </c>
      <c r="F7736" t="s">
        <v>116</v>
      </c>
      <c r="G7736" s="8" t="s">
        <v>393</v>
      </c>
      <c r="H7736" t="s">
        <v>117</v>
      </c>
      <c r="I7736" s="7">
        <v>-50000000</v>
      </c>
      <c r="L7736" s="7">
        <v>2100767205</v>
      </c>
      <c r="M7736" t="s">
        <v>458</v>
      </c>
    </row>
    <row r="7737" spans="1:13" x14ac:dyDescent="0.25">
      <c r="A7737" t="s">
        <v>736</v>
      </c>
      <c r="B7737" t="s">
        <v>636</v>
      </c>
      <c r="C7737" t="s">
        <v>635</v>
      </c>
      <c r="D7737" t="s">
        <v>205</v>
      </c>
      <c r="E7737" t="s">
        <v>270</v>
      </c>
      <c r="F7737" t="s">
        <v>116</v>
      </c>
      <c r="G7737" s="8" t="s">
        <v>393</v>
      </c>
      <c r="H7737" t="s">
        <v>117</v>
      </c>
      <c r="I7737" s="7">
        <v>-1080626426</v>
      </c>
      <c r="L7737" s="7">
        <v>20886055390</v>
      </c>
      <c r="M7737" t="s">
        <v>458</v>
      </c>
    </row>
    <row r="7738" spans="1:13" x14ac:dyDescent="0.25">
      <c r="A7738" t="s">
        <v>737</v>
      </c>
      <c r="B7738" t="s">
        <v>636</v>
      </c>
      <c r="C7738" t="s">
        <v>635</v>
      </c>
      <c r="D7738" t="s">
        <v>203</v>
      </c>
      <c r="E7738" t="s">
        <v>269</v>
      </c>
      <c r="F7738" t="s">
        <v>116</v>
      </c>
      <c r="G7738" s="8" t="s">
        <v>393</v>
      </c>
      <c r="H7738" t="s">
        <v>117</v>
      </c>
      <c r="I7738" s="7">
        <v>-109546052020</v>
      </c>
      <c r="L7738" s="7">
        <v>1256491994424</v>
      </c>
      <c r="M7738" t="s">
        <v>458</v>
      </c>
    </row>
    <row r="7739" spans="1:13" x14ac:dyDescent="0.25">
      <c r="A7739" t="s">
        <v>738</v>
      </c>
      <c r="B7739" t="s">
        <v>484</v>
      </c>
      <c r="C7739" t="s">
        <v>256</v>
      </c>
      <c r="D7739" t="s">
        <v>208</v>
      </c>
      <c r="E7739" t="s">
        <v>270</v>
      </c>
      <c r="F7739" t="s">
        <v>116</v>
      </c>
      <c r="G7739" s="8" t="s">
        <v>393</v>
      </c>
      <c r="H7739" t="s">
        <v>117</v>
      </c>
      <c r="I7739" s="7">
        <v>-92860185</v>
      </c>
      <c r="L7739" s="7">
        <v>429346911</v>
      </c>
      <c r="M7739" t="s">
        <v>458</v>
      </c>
    </row>
    <row r="7740" spans="1:13" x14ac:dyDescent="0.25">
      <c r="A7740" t="s">
        <v>739</v>
      </c>
      <c r="B7740" t="s">
        <v>484</v>
      </c>
      <c r="C7740" t="s">
        <v>256</v>
      </c>
      <c r="D7740" t="s">
        <v>209</v>
      </c>
      <c r="E7740" t="s">
        <v>270</v>
      </c>
      <c r="F7740" t="s">
        <v>116</v>
      </c>
      <c r="G7740" s="8" t="s">
        <v>393</v>
      </c>
      <c r="H7740" t="s">
        <v>117</v>
      </c>
      <c r="I7740" s="7">
        <v>-202757601</v>
      </c>
      <c r="L7740" s="7">
        <v>630379359</v>
      </c>
      <c r="M7740" t="s">
        <v>458</v>
      </c>
    </row>
    <row r="7741" spans="1:13" x14ac:dyDescent="0.25">
      <c r="A7741" t="s">
        <v>740</v>
      </c>
      <c r="B7741" t="s">
        <v>484</v>
      </c>
      <c r="C7741" t="s">
        <v>256</v>
      </c>
      <c r="D7741" t="s">
        <v>203</v>
      </c>
      <c r="E7741" t="s">
        <v>269</v>
      </c>
      <c r="F7741" t="s">
        <v>116</v>
      </c>
      <c r="G7741" s="8" t="s">
        <v>393</v>
      </c>
      <c r="H7741" t="s">
        <v>117</v>
      </c>
      <c r="I7741" s="7">
        <v>-11460375597</v>
      </c>
      <c r="L7741" s="7">
        <v>88224453830</v>
      </c>
      <c r="M7741" t="s">
        <v>458</v>
      </c>
    </row>
    <row r="7742" spans="1:13" x14ac:dyDescent="0.25">
      <c r="A7742" t="s">
        <v>741</v>
      </c>
      <c r="B7742" t="s">
        <v>485</v>
      </c>
      <c r="C7742" t="s">
        <v>257</v>
      </c>
      <c r="D7742" t="s">
        <v>258</v>
      </c>
      <c r="E7742" t="s">
        <v>270</v>
      </c>
      <c r="F7742" t="s">
        <v>116</v>
      </c>
      <c r="G7742" s="8" t="s">
        <v>393</v>
      </c>
      <c r="H7742" t="s">
        <v>117</v>
      </c>
      <c r="I7742" s="7">
        <v>0</v>
      </c>
      <c r="L7742" s="7">
        <v>2398957441</v>
      </c>
      <c r="M7742" t="s">
        <v>458</v>
      </c>
    </row>
    <row r="7743" spans="1:13" x14ac:dyDescent="0.25">
      <c r="A7743" t="s">
        <v>742</v>
      </c>
      <c r="B7743" t="s">
        <v>485</v>
      </c>
      <c r="C7743" t="s">
        <v>257</v>
      </c>
      <c r="D7743" t="s">
        <v>259</v>
      </c>
      <c r="E7743" t="s">
        <v>270</v>
      </c>
      <c r="F7743" t="s">
        <v>116</v>
      </c>
      <c r="G7743" s="8" t="s">
        <v>393</v>
      </c>
      <c r="H7743" t="s">
        <v>117</v>
      </c>
      <c r="I7743" s="7">
        <v>0</v>
      </c>
      <c r="L7743" s="7">
        <v>87556207</v>
      </c>
      <c r="M7743" t="s">
        <v>458</v>
      </c>
    </row>
    <row r="7744" spans="1:13" x14ac:dyDescent="0.25">
      <c r="A7744" t="s">
        <v>743</v>
      </c>
      <c r="B7744" t="s">
        <v>485</v>
      </c>
      <c r="C7744" t="s">
        <v>257</v>
      </c>
      <c r="D7744" t="s">
        <v>260</v>
      </c>
      <c r="E7744" t="s">
        <v>270</v>
      </c>
      <c r="F7744" t="s">
        <v>116</v>
      </c>
      <c r="G7744" s="8" t="s">
        <v>393</v>
      </c>
      <c r="H7744" t="s">
        <v>117</v>
      </c>
      <c r="I7744" s="7">
        <v>0</v>
      </c>
      <c r="L7744" s="7">
        <v>145097351</v>
      </c>
      <c r="M7744" t="s">
        <v>458</v>
      </c>
    </row>
    <row r="7745" spans="1:13" x14ac:dyDescent="0.25">
      <c r="A7745" t="s">
        <v>744</v>
      </c>
      <c r="B7745" t="s">
        <v>485</v>
      </c>
      <c r="C7745" t="s">
        <v>257</v>
      </c>
      <c r="D7745" t="s">
        <v>261</v>
      </c>
      <c r="E7745" t="s">
        <v>270</v>
      </c>
      <c r="F7745" t="s">
        <v>116</v>
      </c>
      <c r="G7745" s="8" t="s">
        <v>393</v>
      </c>
      <c r="H7745" t="s">
        <v>117</v>
      </c>
      <c r="I7745" s="7">
        <v>0</v>
      </c>
      <c r="L7745" s="7">
        <v>88988160</v>
      </c>
      <c r="M7745" t="s">
        <v>458</v>
      </c>
    </row>
    <row r="7746" spans="1:13" x14ac:dyDescent="0.25">
      <c r="A7746" t="s">
        <v>745</v>
      </c>
      <c r="B7746" t="s">
        <v>486</v>
      </c>
      <c r="C7746" t="s">
        <v>262</v>
      </c>
      <c r="D7746" t="s">
        <v>263</v>
      </c>
      <c r="E7746" t="s">
        <v>270</v>
      </c>
      <c r="F7746" t="s">
        <v>116</v>
      </c>
      <c r="G7746" s="8" t="s">
        <v>393</v>
      </c>
      <c r="H7746" t="s">
        <v>117</v>
      </c>
      <c r="I7746" s="7">
        <v>-3502732000</v>
      </c>
      <c r="L7746" s="7">
        <v>27282552000</v>
      </c>
      <c r="M7746" t="s">
        <v>458</v>
      </c>
    </row>
    <row r="7747" spans="1:13" x14ac:dyDescent="0.25">
      <c r="A7747" t="s">
        <v>746</v>
      </c>
      <c r="B7747" t="s">
        <v>486</v>
      </c>
      <c r="C7747" t="s">
        <v>262</v>
      </c>
      <c r="D7747" t="s">
        <v>264</v>
      </c>
      <c r="E7747" t="s">
        <v>270</v>
      </c>
      <c r="F7747" t="s">
        <v>116</v>
      </c>
      <c r="G7747" s="8" t="s">
        <v>393</v>
      </c>
      <c r="H7747" t="s">
        <v>117</v>
      </c>
      <c r="I7747" s="7">
        <v>-1092530000</v>
      </c>
      <c r="L7747" s="7">
        <v>5427913000</v>
      </c>
      <c r="M7747" t="s">
        <v>458</v>
      </c>
    </row>
    <row r="7748" spans="1:13" x14ac:dyDescent="0.25">
      <c r="A7748" t="s">
        <v>747</v>
      </c>
      <c r="B7748" t="s">
        <v>486</v>
      </c>
      <c r="C7748" t="s">
        <v>262</v>
      </c>
      <c r="D7748" t="s">
        <v>265</v>
      </c>
      <c r="E7748" t="s">
        <v>270</v>
      </c>
      <c r="F7748" t="s">
        <v>116</v>
      </c>
      <c r="G7748" s="8" t="s">
        <v>393</v>
      </c>
      <c r="H7748" t="s">
        <v>117</v>
      </c>
      <c r="I7748" s="7">
        <v>-62909000</v>
      </c>
      <c r="L7748" s="7">
        <v>950652000</v>
      </c>
      <c r="M7748" t="s">
        <v>458</v>
      </c>
    </row>
    <row r="7749" spans="1:13" x14ac:dyDescent="0.25">
      <c r="A7749" t="s">
        <v>748</v>
      </c>
      <c r="B7749" t="s">
        <v>486</v>
      </c>
      <c r="C7749" t="s">
        <v>262</v>
      </c>
      <c r="D7749" t="s">
        <v>203</v>
      </c>
      <c r="E7749" t="s">
        <v>269</v>
      </c>
      <c r="F7749" t="s">
        <v>116</v>
      </c>
      <c r="G7749" s="8" t="s">
        <v>393</v>
      </c>
      <c r="H7749" t="s">
        <v>117</v>
      </c>
      <c r="I7749" s="7">
        <v>-8933455000</v>
      </c>
      <c r="L7749" s="7">
        <v>134097058000</v>
      </c>
      <c r="M7749" t="s">
        <v>458</v>
      </c>
    </row>
    <row r="7750" spans="1:13" x14ac:dyDescent="0.25">
      <c r="A7750" t="s">
        <v>749</v>
      </c>
      <c r="B7750" t="s">
        <v>332</v>
      </c>
      <c r="C7750" t="s">
        <v>266</v>
      </c>
      <c r="D7750" t="s">
        <v>267</v>
      </c>
      <c r="E7750" t="s">
        <v>270</v>
      </c>
      <c r="F7750" t="s">
        <v>116</v>
      </c>
      <c r="G7750" s="8" t="s">
        <v>393</v>
      </c>
      <c r="H7750" t="s">
        <v>117</v>
      </c>
      <c r="I7750" s="7">
        <v>0</v>
      </c>
      <c r="L7750" s="7">
        <v>2421364394</v>
      </c>
      <c r="M7750" t="s">
        <v>458</v>
      </c>
    </row>
    <row r="7751" spans="1:13" x14ac:dyDescent="0.25">
      <c r="A7751" t="s">
        <v>750</v>
      </c>
      <c r="B7751" t="s">
        <v>332</v>
      </c>
      <c r="C7751" t="s">
        <v>266</v>
      </c>
      <c r="D7751" t="s">
        <v>590</v>
      </c>
      <c r="E7751" t="s">
        <v>270</v>
      </c>
      <c r="F7751" t="s">
        <v>116</v>
      </c>
      <c r="G7751" s="8" t="s">
        <v>393</v>
      </c>
      <c r="H7751" t="s">
        <v>117</v>
      </c>
      <c r="I7751" s="7">
        <v>0</v>
      </c>
      <c r="L7751" s="7">
        <v>1946905414</v>
      </c>
      <c r="M7751" t="s">
        <v>458</v>
      </c>
    </row>
    <row r="7752" spans="1:13" x14ac:dyDescent="0.25">
      <c r="A7752" t="s">
        <v>751</v>
      </c>
      <c r="B7752" t="s">
        <v>332</v>
      </c>
      <c r="C7752" t="s">
        <v>266</v>
      </c>
      <c r="D7752" t="s">
        <v>582</v>
      </c>
      <c r="E7752" t="s">
        <v>270</v>
      </c>
      <c r="F7752" t="s">
        <v>116</v>
      </c>
      <c r="G7752" s="8" t="s">
        <v>393</v>
      </c>
      <c r="H7752" t="s">
        <v>117</v>
      </c>
      <c r="I7752" s="7">
        <v>-38759518</v>
      </c>
      <c r="L7752" s="7">
        <v>102527329</v>
      </c>
      <c r="M7752" t="s">
        <v>458</v>
      </c>
    </row>
    <row r="7753" spans="1:13" x14ac:dyDescent="0.25">
      <c r="A7753" t="s">
        <v>752</v>
      </c>
      <c r="B7753" t="s">
        <v>332</v>
      </c>
      <c r="C7753" t="s">
        <v>266</v>
      </c>
      <c r="D7753" t="s">
        <v>203</v>
      </c>
      <c r="E7753" t="s">
        <v>269</v>
      </c>
      <c r="F7753" t="s">
        <v>116</v>
      </c>
      <c r="G7753" s="8" t="s">
        <v>393</v>
      </c>
      <c r="H7753" t="s">
        <v>117</v>
      </c>
      <c r="I7753" s="7">
        <v>-17739786650</v>
      </c>
      <c r="L7753" s="7">
        <v>260926476812</v>
      </c>
      <c r="M7753" t="s">
        <v>458</v>
      </c>
    </row>
    <row r="7754" spans="1:13" x14ac:dyDescent="0.25">
      <c r="A7754" t="s">
        <v>753</v>
      </c>
      <c r="B7754" t="s">
        <v>487</v>
      </c>
      <c r="C7754" t="s">
        <v>207</v>
      </c>
      <c r="D7754" t="s">
        <v>208</v>
      </c>
      <c r="E7754" t="s">
        <v>270</v>
      </c>
      <c r="F7754" t="s">
        <v>116</v>
      </c>
      <c r="G7754" s="8" t="s">
        <v>393</v>
      </c>
      <c r="H7754" t="s">
        <v>117</v>
      </c>
      <c r="I7754" s="7">
        <v>-240363009</v>
      </c>
      <c r="L7754" s="7">
        <v>2389556713</v>
      </c>
      <c r="M7754" t="s">
        <v>458</v>
      </c>
    </row>
    <row r="7755" spans="1:13" x14ac:dyDescent="0.25">
      <c r="A7755" t="s">
        <v>754</v>
      </c>
      <c r="B7755" t="s">
        <v>487</v>
      </c>
      <c r="C7755" t="s">
        <v>207</v>
      </c>
      <c r="D7755" t="s">
        <v>209</v>
      </c>
      <c r="E7755" t="s">
        <v>270</v>
      </c>
      <c r="F7755" t="s">
        <v>116</v>
      </c>
      <c r="G7755" s="8" t="s">
        <v>393</v>
      </c>
      <c r="H7755" t="s">
        <v>117</v>
      </c>
      <c r="I7755" s="7">
        <v>-1099001186</v>
      </c>
      <c r="L7755" s="7">
        <v>5701620841</v>
      </c>
      <c r="M7755" t="s">
        <v>458</v>
      </c>
    </row>
    <row r="7756" spans="1:13" x14ac:dyDescent="0.25">
      <c r="A7756" t="s">
        <v>755</v>
      </c>
      <c r="B7756" t="s">
        <v>487</v>
      </c>
      <c r="C7756" t="s">
        <v>207</v>
      </c>
      <c r="D7756" t="s">
        <v>210</v>
      </c>
      <c r="E7756" t="s">
        <v>270</v>
      </c>
      <c r="F7756" t="s">
        <v>116</v>
      </c>
      <c r="G7756" s="8" t="s">
        <v>393</v>
      </c>
      <c r="H7756" t="s">
        <v>117</v>
      </c>
      <c r="I7756" s="7">
        <v>0</v>
      </c>
      <c r="L7756" s="7">
        <v>326696832</v>
      </c>
      <c r="M7756" t="s">
        <v>458</v>
      </c>
    </row>
    <row r="7757" spans="1:13" x14ac:dyDescent="0.25">
      <c r="A7757" t="s">
        <v>756</v>
      </c>
      <c r="B7757" t="s">
        <v>487</v>
      </c>
      <c r="C7757" t="s">
        <v>207</v>
      </c>
      <c r="D7757" t="s">
        <v>211</v>
      </c>
      <c r="E7757" t="s">
        <v>269</v>
      </c>
      <c r="F7757" t="s">
        <v>116</v>
      </c>
      <c r="G7757" s="8" t="s">
        <v>393</v>
      </c>
      <c r="H7757" t="s">
        <v>117</v>
      </c>
      <c r="I7757" s="7">
        <v>-30131187842</v>
      </c>
      <c r="L7757" s="7">
        <v>370042694916</v>
      </c>
      <c r="M7757" t="s">
        <v>458</v>
      </c>
    </row>
    <row r="7758" spans="1:13" x14ac:dyDescent="0.25">
      <c r="A7758" t="s">
        <v>757</v>
      </c>
      <c r="B7758" t="s">
        <v>487</v>
      </c>
      <c r="C7758" t="s">
        <v>207</v>
      </c>
      <c r="D7758" t="s">
        <v>385</v>
      </c>
      <c r="E7758" t="s">
        <v>270</v>
      </c>
      <c r="F7758" t="s">
        <v>116</v>
      </c>
      <c r="G7758" s="8" t="s">
        <v>393</v>
      </c>
      <c r="H7758" t="s">
        <v>117</v>
      </c>
      <c r="I7758" s="7">
        <v>-116715359</v>
      </c>
      <c r="L7758" s="7">
        <v>777116048</v>
      </c>
      <c r="M7758" t="s">
        <v>458</v>
      </c>
    </row>
    <row r="7759" spans="1:13" x14ac:dyDescent="0.25">
      <c r="A7759" t="s">
        <v>659</v>
      </c>
      <c r="B7759" t="s">
        <v>468</v>
      </c>
      <c r="C7759" t="s">
        <v>0</v>
      </c>
      <c r="D7759" t="s">
        <v>200</v>
      </c>
      <c r="E7759" t="s">
        <v>270</v>
      </c>
      <c r="F7759" t="s">
        <v>118</v>
      </c>
      <c r="G7759" s="8" t="s">
        <v>346</v>
      </c>
      <c r="H7759" t="s">
        <v>119</v>
      </c>
      <c r="I7759" s="7">
        <v>4431708586</v>
      </c>
      <c r="L7759" s="7">
        <v>50185283716</v>
      </c>
      <c r="M7759" t="s">
        <v>458</v>
      </c>
    </row>
    <row r="7760" spans="1:13" x14ac:dyDescent="0.25">
      <c r="A7760" t="s">
        <v>660</v>
      </c>
      <c r="B7760" t="s">
        <v>468</v>
      </c>
      <c r="C7760" t="s">
        <v>0</v>
      </c>
      <c r="D7760" t="s">
        <v>201</v>
      </c>
      <c r="E7760" t="s">
        <v>270</v>
      </c>
      <c r="F7760" t="s">
        <v>118</v>
      </c>
      <c r="G7760" s="8" t="s">
        <v>346</v>
      </c>
      <c r="H7760" t="s">
        <v>119</v>
      </c>
      <c r="I7760" s="7">
        <v>7206642598</v>
      </c>
      <c r="L7760" s="7">
        <v>89599596613</v>
      </c>
      <c r="M7760" t="s">
        <v>458</v>
      </c>
    </row>
    <row r="7761" spans="1:13" x14ac:dyDescent="0.25">
      <c r="A7761" t="s">
        <v>661</v>
      </c>
      <c r="B7761" t="s">
        <v>468</v>
      </c>
      <c r="C7761" t="s">
        <v>0</v>
      </c>
      <c r="D7761" t="s">
        <v>202</v>
      </c>
      <c r="E7761" t="s">
        <v>270</v>
      </c>
      <c r="F7761" t="s">
        <v>118</v>
      </c>
      <c r="G7761" s="8" t="s">
        <v>346</v>
      </c>
      <c r="H7761" t="s">
        <v>119</v>
      </c>
      <c r="I7761" s="7">
        <v>2718258251</v>
      </c>
      <c r="L7761" s="7">
        <v>44497385600</v>
      </c>
      <c r="M7761" t="s">
        <v>458</v>
      </c>
    </row>
    <row r="7762" spans="1:13" x14ac:dyDescent="0.25">
      <c r="A7762" t="s">
        <v>662</v>
      </c>
      <c r="B7762" t="s">
        <v>468</v>
      </c>
      <c r="C7762" t="s">
        <v>0</v>
      </c>
      <c r="D7762" t="s">
        <v>308</v>
      </c>
      <c r="E7762" t="s">
        <v>270</v>
      </c>
      <c r="F7762" t="s">
        <v>118</v>
      </c>
      <c r="G7762" s="8" t="s">
        <v>346</v>
      </c>
      <c r="H7762" t="s">
        <v>119</v>
      </c>
      <c r="I7762" s="7">
        <v>15000000</v>
      </c>
      <c r="L7762" s="7">
        <v>891110221</v>
      </c>
      <c r="M7762" t="s">
        <v>458</v>
      </c>
    </row>
    <row r="7763" spans="1:13" x14ac:dyDescent="0.25">
      <c r="A7763" t="s">
        <v>664</v>
      </c>
      <c r="B7763" t="s">
        <v>468</v>
      </c>
      <c r="C7763" t="s">
        <v>0</v>
      </c>
      <c r="D7763" t="s">
        <v>199</v>
      </c>
      <c r="E7763" t="s">
        <v>269</v>
      </c>
      <c r="F7763" t="s">
        <v>118</v>
      </c>
      <c r="G7763" s="8" t="s">
        <v>346</v>
      </c>
      <c r="H7763" t="s">
        <v>119</v>
      </c>
      <c r="I7763" s="7">
        <v>12771193212</v>
      </c>
      <c r="L7763" s="7">
        <v>195045422077</v>
      </c>
      <c r="M7763" t="s">
        <v>458</v>
      </c>
    </row>
    <row r="7764" spans="1:13" x14ac:dyDescent="0.25">
      <c r="A7764" t="s">
        <v>665</v>
      </c>
      <c r="B7764" t="s">
        <v>469</v>
      </c>
      <c r="C7764" t="s">
        <v>212</v>
      </c>
      <c r="D7764" t="s">
        <v>213</v>
      </c>
      <c r="E7764" t="s">
        <v>270</v>
      </c>
      <c r="F7764" t="s">
        <v>118</v>
      </c>
      <c r="G7764" s="8" t="s">
        <v>346</v>
      </c>
      <c r="H7764" t="s">
        <v>119</v>
      </c>
      <c r="I7764" s="7">
        <v>109024000</v>
      </c>
      <c r="L7764" s="7">
        <v>1209774000</v>
      </c>
      <c r="M7764" t="s">
        <v>458</v>
      </c>
    </row>
    <row r="7765" spans="1:13" x14ac:dyDescent="0.25">
      <c r="A7765" t="s">
        <v>666</v>
      </c>
      <c r="B7765" t="s">
        <v>469</v>
      </c>
      <c r="C7765" t="s">
        <v>212</v>
      </c>
      <c r="D7765" t="s">
        <v>214</v>
      </c>
      <c r="E7765" t="s">
        <v>270</v>
      </c>
      <c r="F7765" t="s">
        <v>118</v>
      </c>
      <c r="G7765" s="8" t="s">
        <v>346</v>
      </c>
      <c r="H7765" t="s">
        <v>119</v>
      </c>
      <c r="I7765" s="7">
        <v>673971000</v>
      </c>
      <c r="L7765" s="7">
        <v>10185099000</v>
      </c>
      <c r="M7765" t="s">
        <v>458</v>
      </c>
    </row>
    <row r="7766" spans="1:13" x14ac:dyDescent="0.25">
      <c r="A7766" t="s">
        <v>667</v>
      </c>
      <c r="B7766" t="s">
        <v>469</v>
      </c>
      <c r="C7766" t="s">
        <v>212</v>
      </c>
      <c r="D7766" t="s">
        <v>370</v>
      </c>
      <c r="E7766" t="s">
        <v>270</v>
      </c>
      <c r="F7766" t="s">
        <v>118</v>
      </c>
      <c r="G7766" s="8" t="s">
        <v>346</v>
      </c>
      <c r="H7766" t="s">
        <v>119</v>
      </c>
      <c r="I7766" s="7">
        <v>551625000</v>
      </c>
      <c r="L7766" s="7">
        <v>7250762000</v>
      </c>
      <c r="M7766" t="s">
        <v>458</v>
      </c>
    </row>
    <row r="7767" spans="1:13" x14ac:dyDescent="0.25">
      <c r="A7767" t="s">
        <v>668</v>
      </c>
      <c r="B7767" t="s">
        <v>469</v>
      </c>
      <c r="C7767" t="s">
        <v>212</v>
      </c>
      <c r="D7767" t="s">
        <v>365</v>
      </c>
      <c r="E7767" t="s">
        <v>270</v>
      </c>
      <c r="F7767" t="s">
        <v>118</v>
      </c>
      <c r="G7767" s="8" t="s">
        <v>346</v>
      </c>
      <c r="H7767" t="s">
        <v>119</v>
      </c>
      <c r="I7767" s="7">
        <v>1264098000</v>
      </c>
      <c r="L7767" s="7">
        <v>22153880000</v>
      </c>
      <c r="M7767" t="s">
        <v>458</v>
      </c>
    </row>
    <row r="7768" spans="1:13" x14ac:dyDescent="0.25">
      <c r="A7768" t="s">
        <v>669</v>
      </c>
      <c r="B7768" t="s">
        <v>469</v>
      </c>
      <c r="C7768" t="s">
        <v>212</v>
      </c>
      <c r="D7768" t="s">
        <v>364</v>
      </c>
      <c r="E7768" t="s">
        <v>270</v>
      </c>
      <c r="F7768" t="s">
        <v>118</v>
      </c>
      <c r="G7768" s="8" t="s">
        <v>346</v>
      </c>
      <c r="H7768" t="s">
        <v>119</v>
      </c>
      <c r="I7768" s="7">
        <v>1507262000</v>
      </c>
      <c r="L7768" s="7">
        <v>31842258000</v>
      </c>
      <c r="M7768" t="s">
        <v>458</v>
      </c>
    </row>
    <row r="7769" spans="1:13" x14ac:dyDescent="0.25">
      <c r="A7769" t="s">
        <v>670</v>
      </c>
      <c r="B7769" t="s">
        <v>469</v>
      </c>
      <c r="C7769" t="s">
        <v>212</v>
      </c>
      <c r="D7769" t="s">
        <v>573</v>
      </c>
      <c r="E7769" t="s">
        <v>270</v>
      </c>
      <c r="F7769" t="s">
        <v>118</v>
      </c>
      <c r="G7769" s="8" t="s">
        <v>346</v>
      </c>
      <c r="H7769" t="s">
        <v>119</v>
      </c>
      <c r="I7769" s="7">
        <v>851357000</v>
      </c>
      <c r="L7769" s="7">
        <v>16763779000</v>
      </c>
      <c r="M7769" t="s">
        <v>458</v>
      </c>
    </row>
    <row r="7770" spans="1:13" x14ac:dyDescent="0.25">
      <c r="A7770" t="s">
        <v>671</v>
      </c>
      <c r="B7770" t="s">
        <v>469</v>
      </c>
      <c r="C7770" t="s">
        <v>212</v>
      </c>
      <c r="D7770" t="s">
        <v>362</v>
      </c>
      <c r="E7770" t="s">
        <v>270</v>
      </c>
      <c r="F7770" t="s">
        <v>118</v>
      </c>
      <c r="G7770" s="8" t="s">
        <v>346</v>
      </c>
      <c r="H7770" t="s">
        <v>119</v>
      </c>
      <c r="I7770" s="7">
        <v>0</v>
      </c>
      <c r="L7770" s="7">
        <v>58491556000</v>
      </c>
      <c r="M7770" t="s">
        <v>458</v>
      </c>
    </row>
    <row r="7771" spans="1:13" x14ac:dyDescent="0.25">
      <c r="A7771" t="s">
        <v>672</v>
      </c>
      <c r="B7771" t="s">
        <v>470</v>
      </c>
      <c r="C7771" t="s">
        <v>292</v>
      </c>
      <c r="D7771" t="s">
        <v>307</v>
      </c>
      <c r="E7771" t="s">
        <v>270</v>
      </c>
      <c r="F7771" t="s">
        <v>118</v>
      </c>
      <c r="G7771" s="8" t="s">
        <v>346</v>
      </c>
      <c r="H7771" t="s">
        <v>119</v>
      </c>
      <c r="I7771" s="7">
        <v>543118751</v>
      </c>
      <c r="L7771" s="7">
        <v>9764336905</v>
      </c>
      <c r="M7771" t="s">
        <v>458</v>
      </c>
    </row>
    <row r="7772" spans="1:13" x14ac:dyDescent="0.25">
      <c r="A7772" t="s">
        <v>673</v>
      </c>
      <c r="B7772" t="s">
        <v>470</v>
      </c>
      <c r="C7772" t="s">
        <v>292</v>
      </c>
      <c r="D7772" t="s">
        <v>206</v>
      </c>
      <c r="E7772" t="s">
        <v>270</v>
      </c>
      <c r="F7772" t="s">
        <v>118</v>
      </c>
      <c r="G7772" s="8" t="s">
        <v>346</v>
      </c>
      <c r="H7772" t="s">
        <v>119</v>
      </c>
      <c r="I7772" s="7">
        <v>0</v>
      </c>
      <c r="L7772" s="7">
        <v>5411649516</v>
      </c>
      <c r="M7772" t="s">
        <v>458</v>
      </c>
    </row>
    <row r="7773" spans="1:13" x14ac:dyDescent="0.25">
      <c r="A7773" t="s">
        <v>674</v>
      </c>
      <c r="B7773" t="s">
        <v>470</v>
      </c>
      <c r="C7773" t="s">
        <v>292</v>
      </c>
      <c r="D7773" t="s">
        <v>203</v>
      </c>
      <c r="E7773" t="s">
        <v>269</v>
      </c>
      <c r="F7773" t="s">
        <v>118</v>
      </c>
      <c r="G7773" s="8" t="s">
        <v>346</v>
      </c>
      <c r="H7773" t="s">
        <v>119</v>
      </c>
      <c r="I7773" s="7">
        <v>27344021954</v>
      </c>
      <c r="L7773" s="7">
        <v>599483569520</v>
      </c>
      <c r="M7773" t="s">
        <v>458</v>
      </c>
    </row>
    <row r="7774" spans="1:13" x14ac:dyDescent="0.25">
      <c r="A7774" t="s">
        <v>675</v>
      </c>
      <c r="B7774" t="s">
        <v>470</v>
      </c>
      <c r="C7774" t="s">
        <v>292</v>
      </c>
      <c r="D7774" t="s">
        <v>306</v>
      </c>
      <c r="E7774" t="s">
        <v>270</v>
      </c>
      <c r="F7774" t="s">
        <v>118</v>
      </c>
      <c r="G7774" s="8" t="s">
        <v>346</v>
      </c>
      <c r="H7774" t="s">
        <v>119</v>
      </c>
      <c r="I7774" s="7">
        <v>0</v>
      </c>
      <c r="L7774" s="7">
        <v>9122399685</v>
      </c>
      <c r="M7774" t="s">
        <v>458</v>
      </c>
    </row>
    <row r="7775" spans="1:13" x14ac:dyDescent="0.25">
      <c r="A7775" t="s">
        <v>676</v>
      </c>
      <c r="B7775" t="s">
        <v>331</v>
      </c>
      <c r="C7775" t="s">
        <v>215</v>
      </c>
      <c r="D7775" t="s">
        <v>251</v>
      </c>
      <c r="E7775" t="s">
        <v>269</v>
      </c>
      <c r="F7775" t="s">
        <v>118</v>
      </c>
      <c r="G7775" s="8" t="s">
        <v>346</v>
      </c>
      <c r="H7775" t="s">
        <v>119</v>
      </c>
      <c r="I7775" s="7">
        <v>8208653658</v>
      </c>
      <c r="L7775" s="7">
        <v>310261377494</v>
      </c>
      <c r="M7775" t="s">
        <v>458</v>
      </c>
    </row>
    <row r="7776" spans="1:13" x14ac:dyDescent="0.25">
      <c r="A7776" t="s">
        <v>677</v>
      </c>
      <c r="B7776" t="s">
        <v>331</v>
      </c>
      <c r="C7776" t="s">
        <v>215</v>
      </c>
      <c r="D7776" t="s">
        <v>216</v>
      </c>
      <c r="E7776" t="s">
        <v>269</v>
      </c>
      <c r="F7776" t="s">
        <v>118</v>
      </c>
      <c r="G7776" s="8" t="s">
        <v>346</v>
      </c>
      <c r="H7776" t="s">
        <v>119</v>
      </c>
      <c r="I7776" s="7">
        <v>359229098</v>
      </c>
      <c r="L7776" s="7">
        <v>15226914126</v>
      </c>
      <c r="M7776" t="s">
        <v>458</v>
      </c>
    </row>
    <row r="7777" spans="1:13" x14ac:dyDescent="0.25">
      <c r="A7777" t="s">
        <v>678</v>
      </c>
      <c r="B7777" t="s">
        <v>331</v>
      </c>
      <c r="C7777" t="s">
        <v>215</v>
      </c>
      <c r="D7777" t="s">
        <v>217</v>
      </c>
      <c r="E7777" t="s">
        <v>269</v>
      </c>
      <c r="F7777" t="s">
        <v>118</v>
      </c>
      <c r="G7777" s="8" t="s">
        <v>346</v>
      </c>
      <c r="H7777" t="s">
        <v>119</v>
      </c>
      <c r="I7777" s="7">
        <v>1790388891</v>
      </c>
      <c r="L7777" s="7">
        <v>67671087956</v>
      </c>
      <c r="M7777" t="s">
        <v>458</v>
      </c>
    </row>
    <row r="7778" spans="1:13" x14ac:dyDescent="0.25">
      <c r="A7778" t="s">
        <v>679</v>
      </c>
      <c r="B7778" t="s">
        <v>333</v>
      </c>
      <c r="C7778" t="s">
        <v>533</v>
      </c>
      <c r="D7778" t="s">
        <v>203</v>
      </c>
      <c r="E7778" t="s">
        <v>269</v>
      </c>
      <c r="F7778" t="s">
        <v>118</v>
      </c>
      <c r="G7778" s="8" t="s">
        <v>346</v>
      </c>
      <c r="H7778" t="s">
        <v>119</v>
      </c>
      <c r="I7778" s="7">
        <v>2108782000</v>
      </c>
      <c r="L7778" s="7">
        <v>60695593000</v>
      </c>
      <c r="M7778" t="s">
        <v>458</v>
      </c>
    </row>
    <row r="7779" spans="1:13" x14ac:dyDescent="0.25">
      <c r="A7779" t="s">
        <v>680</v>
      </c>
      <c r="B7779" t="s">
        <v>471</v>
      </c>
      <c r="C7779" t="s">
        <v>219</v>
      </c>
      <c r="D7779" t="s">
        <v>203</v>
      </c>
      <c r="E7779" t="s">
        <v>269</v>
      </c>
      <c r="F7779" t="s">
        <v>118</v>
      </c>
      <c r="G7779" s="8" t="s">
        <v>346</v>
      </c>
      <c r="H7779" t="s">
        <v>119</v>
      </c>
      <c r="I7779" s="7">
        <v>20622005708</v>
      </c>
      <c r="L7779" s="7">
        <v>278736778404</v>
      </c>
      <c r="M7779" t="s">
        <v>458</v>
      </c>
    </row>
    <row r="7780" spans="1:13" x14ac:dyDescent="0.25">
      <c r="A7780" t="s">
        <v>681</v>
      </c>
      <c r="B7780" t="s">
        <v>471</v>
      </c>
      <c r="C7780" t="s">
        <v>219</v>
      </c>
      <c r="D7780" t="s">
        <v>457</v>
      </c>
      <c r="E7780" t="s">
        <v>270</v>
      </c>
      <c r="F7780" t="s">
        <v>118</v>
      </c>
      <c r="G7780" s="8" t="s">
        <v>346</v>
      </c>
      <c r="H7780" t="s">
        <v>119</v>
      </c>
      <c r="I7780" s="7">
        <v>5158867</v>
      </c>
      <c r="L7780" s="7">
        <v>150706287</v>
      </c>
      <c r="M7780" t="s">
        <v>458</v>
      </c>
    </row>
    <row r="7781" spans="1:13" x14ac:dyDescent="0.25">
      <c r="A7781" t="s">
        <v>682</v>
      </c>
      <c r="B7781" t="s">
        <v>471</v>
      </c>
      <c r="C7781" t="s">
        <v>219</v>
      </c>
      <c r="D7781" t="s">
        <v>381</v>
      </c>
      <c r="E7781" t="s">
        <v>270</v>
      </c>
      <c r="F7781" t="s">
        <v>118</v>
      </c>
      <c r="G7781" s="8" t="s">
        <v>346</v>
      </c>
      <c r="H7781" t="s">
        <v>119</v>
      </c>
      <c r="I7781" s="7">
        <v>165965000</v>
      </c>
      <c r="L7781" s="7">
        <v>1331924172</v>
      </c>
      <c r="M7781" t="s">
        <v>458</v>
      </c>
    </row>
    <row r="7782" spans="1:13" x14ac:dyDescent="0.25">
      <c r="A7782" t="s">
        <v>683</v>
      </c>
      <c r="B7782" t="s">
        <v>472</v>
      </c>
      <c r="C7782" t="s">
        <v>220</v>
      </c>
      <c r="D7782" t="s">
        <v>221</v>
      </c>
      <c r="E7782" t="s">
        <v>270</v>
      </c>
      <c r="F7782" t="s">
        <v>118</v>
      </c>
      <c r="G7782" s="8" t="s">
        <v>346</v>
      </c>
      <c r="H7782" t="s">
        <v>119</v>
      </c>
      <c r="I7782" s="7">
        <v>12607241000</v>
      </c>
      <c r="L7782" s="7">
        <v>210379447000</v>
      </c>
      <c r="M7782" t="s">
        <v>458</v>
      </c>
    </row>
    <row r="7783" spans="1:13" x14ac:dyDescent="0.25">
      <c r="A7783" t="s">
        <v>684</v>
      </c>
      <c r="B7783" t="s">
        <v>472</v>
      </c>
      <c r="C7783" t="s">
        <v>220</v>
      </c>
      <c r="D7783" t="s">
        <v>222</v>
      </c>
      <c r="E7783" t="s">
        <v>270</v>
      </c>
      <c r="F7783" t="s">
        <v>118</v>
      </c>
      <c r="G7783" s="8" t="s">
        <v>346</v>
      </c>
      <c r="H7783" t="s">
        <v>119</v>
      </c>
      <c r="I7783" s="7">
        <v>1294960000</v>
      </c>
      <c r="L7783" s="7">
        <v>35195197000</v>
      </c>
      <c r="M7783" t="s">
        <v>458</v>
      </c>
    </row>
    <row r="7784" spans="1:13" x14ac:dyDescent="0.25">
      <c r="A7784" t="s">
        <v>685</v>
      </c>
      <c r="B7784" t="s">
        <v>472</v>
      </c>
      <c r="C7784" t="s">
        <v>220</v>
      </c>
      <c r="D7784" t="s">
        <v>223</v>
      </c>
      <c r="E7784" t="s">
        <v>270</v>
      </c>
      <c r="F7784" t="s">
        <v>118</v>
      </c>
      <c r="G7784" s="8" t="s">
        <v>346</v>
      </c>
      <c r="H7784" t="s">
        <v>119</v>
      </c>
      <c r="I7784" s="7">
        <v>1264478000</v>
      </c>
      <c r="L7784" s="7">
        <v>54187851000</v>
      </c>
      <c r="M7784" t="s">
        <v>458</v>
      </c>
    </row>
    <row r="7785" spans="1:13" x14ac:dyDescent="0.25">
      <c r="A7785" t="s">
        <v>686</v>
      </c>
      <c r="B7785" t="s">
        <v>472</v>
      </c>
      <c r="C7785" t="s">
        <v>220</v>
      </c>
      <c r="D7785" t="s">
        <v>224</v>
      </c>
      <c r="E7785" t="s">
        <v>270</v>
      </c>
      <c r="F7785" t="s">
        <v>118</v>
      </c>
      <c r="G7785" s="8" t="s">
        <v>346</v>
      </c>
      <c r="H7785" t="s">
        <v>119</v>
      </c>
      <c r="I7785" s="7">
        <v>315022000</v>
      </c>
      <c r="L7785" s="7">
        <v>3835522000</v>
      </c>
      <c r="M7785" t="s">
        <v>458</v>
      </c>
    </row>
    <row r="7786" spans="1:13" x14ac:dyDescent="0.25">
      <c r="A7786" t="s">
        <v>687</v>
      </c>
      <c r="B7786" t="s">
        <v>472</v>
      </c>
      <c r="C7786" t="s">
        <v>220</v>
      </c>
      <c r="D7786" t="s">
        <v>305</v>
      </c>
      <c r="E7786" t="s">
        <v>270</v>
      </c>
      <c r="F7786" t="s">
        <v>118</v>
      </c>
      <c r="G7786" s="8" t="s">
        <v>346</v>
      </c>
      <c r="H7786" t="s">
        <v>119</v>
      </c>
      <c r="I7786" s="7">
        <v>0</v>
      </c>
      <c r="L7786" s="7">
        <v>0</v>
      </c>
      <c r="M7786" t="s">
        <v>458</v>
      </c>
    </row>
    <row r="7787" spans="1:13" x14ac:dyDescent="0.25">
      <c r="A7787" t="s">
        <v>688</v>
      </c>
      <c r="B7787" t="s">
        <v>472</v>
      </c>
      <c r="C7787" t="s">
        <v>220</v>
      </c>
      <c r="D7787" t="s">
        <v>203</v>
      </c>
      <c r="E7787" t="s">
        <v>269</v>
      </c>
      <c r="F7787" t="s">
        <v>118</v>
      </c>
      <c r="G7787" s="8" t="s">
        <v>346</v>
      </c>
      <c r="H7787" t="s">
        <v>119</v>
      </c>
      <c r="I7787" s="7">
        <v>6393352000</v>
      </c>
      <c r="L7787" s="7">
        <v>150910896000</v>
      </c>
      <c r="M7787" t="s">
        <v>458</v>
      </c>
    </row>
    <row r="7788" spans="1:13" x14ac:dyDescent="0.25">
      <c r="A7788" t="s">
        <v>689</v>
      </c>
      <c r="B7788" t="s">
        <v>473</v>
      </c>
      <c r="C7788" t="s">
        <v>225</v>
      </c>
      <c r="D7788" t="s">
        <v>366</v>
      </c>
      <c r="E7788" t="s">
        <v>270</v>
      </c>
      <c r="F7788" t="s">
        <v>118</v>
      </c>
      <c r="G7788" s="8" t="s">
        <v>346</v>
      </c>
      <c r="H7788" t="s">
        <v>119</v>
      </c>
      <c r="I7788" s="7">
        <v>76075406</v>
      </c>
      <c r="L7788" s="7">
        <v>3439632410</v>
      </c>
      <c r="M7788" t="s">
        <v>458</v>
      </c>
    </row>
    <row r="7789" spans="1:13" x14ac:dyDescent="0.25">
      <c r="A7789" t="s">
        <v>690</v>
      </c>
      <c r="B7789" t="s">
        <v>473</v>
      </c>
      <c r="C7789" t="s">
        <v>225</v>
      </c>
      <c r="D7789" t="s">
        <v>367</v>
      </c>
      <c r="E7789" t="s">
        <v>270</v>
      </c>
      <c r="F7789" t="s">
        <v>118</v>
      </c>
      <c r="G7789" s="8" t="s">
        <v>346</v>
      </c>
      <c r="H7789" t="s">
        <v>119</v>
      </c>
      <c r="I7789" s="7">
        <v>49837249</v>
      </c>
      <c r="L7789" s="7">
        <v>3601903742</v>
      </c>
      <c r="M7789" t="s">
        <v>458</v>
      </c>
    </row>
    <row r="7790" spans="1:13" x14ac:dyDescent="0.25">
      <c r="A7790" t="s">
        <v>691</v>
      </c>
      <c r="B7790" t="s">
        <v>473</v>
      </c>
      <c r="C7790" t="s">
        <v>225</v>
      </c>
      <c r="D7790" t="s">
        <v>373</v>
      </c>
      <c r="E7790" t="s">
        <v>270</v>
      </c>
      <c r="F7790" t="s">
        <v>118</v>
      </c>
      <c r="G7790" s="8" t="s">
        <v>346</v>
      </c>
      <c r="H7790" t="s">
        <v>119</v>
      </c>
      <c r="I7790" s="7">
        <v>0</v>
      </c>
      <c r="L7790" s="7">
        <v>2032897322</v>
      </c>
      <c r="M7790" t="s">
        <v>458</v>
      </c>
    </row>
    <row r="7791" spans="1:13" x14ac:dyDescent="0.25">
      <c r="A7791" t="s">
        <v>692</v>
      </c>
      <c r="B7791" t="s">
        <v>473</v>
      </c>
      <c r="C7791" t="s">
        <v>225</v>
      </c>
      <c r="D7791" t="s">
        <v>203</v>
      </c>
      <c r="E7791" t="s">
        <v>269</v>
      </c>
      <c r="F7791" t="s">
        <v>118</v>
      </c>
      <c r="G7791" s="8" t="s">
        <v>346</v>
      </c>
      <c r="H7791" t="s">
        <v>119</v>
      </c>
      <c r="I7791" s="7">
        <v>45986821369</v>
      </c>
      <c r="L7791" s="7">
        <v>983182712065</v>
      </c>
      <c r="M7791" t="s">
        <v>458</v>
      </c>
    </row>
    <row r="7792" spans="1:13" x14ac:dyDescent="0.25">
      <c r="A7792" t="s">
        <v>693</v>
      </c>
      <c r="B7792" t="s">
        <v>474</v>
      </c>
      <c r="C7792" t="s">
        <v>226</v>
      </c>
      <c r="D7792" t="s">
        <v>227</v>
      </c>
      <c r="E7792" t="s">
        <v>270</v>
      </c>
      <c r="F7792" t="s">
        <v>118</v>
      </c>
      <c r="G7792" s="8" t="s">
        <v>346</v>
      </c>
      <c r="H7792" t="s">
        <v>119</v>
      </c>
      <c r="I7792" s="7">
        <v>0</v>
      </c>
      <c r="L7792" s="7">
        <v>1565286544</v>
      </c>
      <c r="M7792" t="s">
        <v>458</v>
      </c>
    </row>
    <row r="7793" spans="1:13" x14ac:dyDescent="0.25">
      <c r="A7793" t="s">
        <v>694</v>
      </c>
      <c r="B7793" t="s">
        <v>474</v>
      </c>
      <c r="C7793" t="s">
        <v>226</v>
      </c>
      <c r="D7793" t="s">
        <v>301</v>
      </c>
      <c r="E7793" t="s">
        <v>270</v>
      </c>
      <c r="F7793" t="s">
        <v>118</v>
      </c>
      <c r="G7793" s="8" t="s">
        <v>346</v>
      </c>
      <c r="H7793" t="s">
        <v>119</v>
      </c>
      <c r="I7793" s="7">
        <v>0</v>
      </c>
      <c r="L7793" s="7">
        <v>4154359457</v>
      </c>
      <c r="M7793" t="s">
        <v>458</v>
      </c>
    </row>
    <row r="7794" spans="1:13" x14ac:dyDescent="0.25">
      <c r="A7794" t="s">
        <v>695</v>
      </c>
      <c r="B7794" t="s">
        <v>474</v>
      </c>
      <c r="C7794" t="s">
        <v>226</v>
      </c>
      <c r="D7794" t="s">
        <v>229</v>
      </c>
      <c r="E7794" t="s">
        <v>270</v>
      </c>
      <c r="F7794" t="s">
        <v>118</v>
      </c>
      <c r="G7794" s="8" t="s">
        <v>346</v>
      </c>
      <c r="H7794" t="s">
        <v>119</v>
      </c>
      <c r="I7794" s="7">
        <v>0</v>
      </c>
      <c r="L7794" s="7">
        <v>4178737190</v>
      </c>
      <c r="M7794" t="s">
        <v>458</v>
      </c>
    </row>
    <row r="7795" spans="1:13" x14ac:dyDescent="0.25">
      <c r="A7795" t="s">
        <v>696</v>
      </c>
      <c r="B7795" t="s">
        <v>474</v>
      </c>
      <c r="C7795" t="s">
        <v>226</v>
      </c>
      <c r="D7795" t="s">
        <v>230</v>
      </c>
      <c r="E7795" t="s">
        <v>270</v>
      </c>
      <c r="F7795" t="s">
        <v>118</v>
      </c>
      <c r="G7795" s="8" t="s">
        <v>346</v>
      </c>
      <c r="H7795" t="s">
        <v>119</v>
      </c>
      <c r="I7795" s="7">
        <v>0</v>
      </c>
      <c r="L7795" s="7">
        <v>46078829939</v>
      </c>
      <c r="M7795" t="s">
        <v>458</v>
      </c>
    </row>
    <row r="7796" spans="1:13" x14ac:dyDescent="0.25">
      <c r="A7796" t="s">
        <v>697</v>
      </c>
      <c r="B7796" t="s">
        <v>474</v>
      </c>
      <c r="C7796" t="s">
        <v>226</v>
      </c>
      <c r="D7796" t="s">
        <v>231</v>
      </c>
      <c r="E7796" t="s">
        <v>270</v>
      </c>
      <c r="F7796" t="s">
        <v>118</v>
      </c>
      <c r="G7796" s="8" t="s">
        <v>346</v>
      </c>
      <c r="H7796" t="s">
        <v>119</v>
      </c>
      <c r="I7796" s="7">
        <v>0</v>
      </c>
      <c r="L7796" s="7">
        <v>733170416</v>
      </c>
      <c r="M7796" t="s">
        <v>458</v>
      </c>
    </row>
    <row r="7797" spans="1:13" x14ac:dyDescent="0.25">
      <c r="A7797" t="s">
        <v>698</v>
      </c>
      <c r="B7797" t="s">
        <v>474</v>
      </c>
      <c r="C7797" t="s">
        <v>226</v>
      </c>
      <c r="D7797" t="s">
        <v>232</v>
      </c>
      <c r="E7797" t="s">
        <v>270</v>
      </c>
      <c r="F7797" t="s">
        <v>118</v>
      </c>
      <c r="G7797" s="8" t="s">
        <v>346</v>
      </c>
      <c r="H7797" t="s">
        <v>119</v>
      </c>
      <c r="I7797" s="7">
        <v>0</v>
      </c>
      <c r="L7797" s="7">
        <v>4596812359</v>
      </c>
      <c r="M7797" t="s">
        <v>458</v>
      </c>
    </row>
    <row r="7798" spans="1:13" x14ac:dyDescent="0.25">
      <c r="A7798" t="s">
        <v>699</v>
      </c>
      <c r="B7798" t="s">
        <v>474</v>
      </c>
      <c r="C7798" t="s">
        <v>226</v>
      </c>
      <c r="D7798" t="s">
        <v>233</v>
      </c>
      <c r="E7798" t="s">
        <v>270</v>
      </c>
      <c r="F7798" t="s">
        <v>118</v>
      </c>
      <c r="G7798" s="8" t="s">
        <v>346</v>
      </c>
      <c r="H7798" t="s">
        <v>119</v>
      </c>
      <c r="I7798" s="7">
        <v>0</v>
      </c>
      <c r="L7798" s="7">
        <v>6739103718</v>
      </c>
      <c r="M7798" t="s">
        <v>458</v>
      </c>
    </row>
    <row r="7799" spans="1:13" x14ac:dyDescent="0.25">
      <c r="A7799" t="s">
        <v>700</v>
      </c>
      <c r="B7799" t="s">
        <v>474</v>
      </c>
      <c r="C7799" t="s">
        <v>226</v>
      </c>
      <c r="D7799" t="s">
        <v>234</v>
      </c>
      <c r="E7799" t="s">
        <v>270</v>
      </c>
      <c r="F7799" t="s">
        <v>118</v>
      </c>
      <c r="G7799" s="8" t="s">
        <v>346</v>
      </c>
      <c r="H7799" t="s">
        <v>119</v>
      </c>
      <c r="I7799" s="7">
        <v>0</v>
      </c>
      <c r="L7799" s="7">
        <v>8239367205</v>
      </c>
      <c r="M7799" t="s">
        <v>458</v>
      </c>
    </row>
    <row r="7800" spans="1:13" x14ac:dyDescent="0.25">
      <c r="A7800" t="s">
        <v>701</v>
      </c>
      <c r="B7800" t="s">
        <v>474</v>
      </c>
      <c r="C7800" t="s">
        <v>226</v>
      </c>
      <c r="D7800" t="s">
        <v>235</v>
      </c>
      <c r="E7800" t="s">
        <v>270</v>
      </c>
      <c r="F7800" s="8" t="s">
        <v>118</v>
      </c>
      <c r="G7800" s="8" t="s">
        <v>346</v>
      </c>
      <c r="H7800" t="s">
        <v>119</v>
      </c>
      <c r="I7800" s="7">
        <v>0</v>
      </c>
      <c r="L7800" s="7">
        <v>7955312120</v>
      </c>
      <c r="M7800" t="s">
        <v>458</v>
      </c>
    </row>
    <row r="7801" spans="1:13" x14ac:dyDescent="0.25">
      <c r="A7801" t="s">
        <v>702</v>
      </c>
      <c r="B7801" t="s">
        <v>474</v>
      </c>
      <c r="C7801" t="s">
        <v>226</v>
      </c>
      <c r="D7801" t="s">
        <v>570</v>
      </c>
      <c r="E7801" t="s">
        <v>270</v>
      </c>
      <c r="F7801" s="8" t="s">
        <v>118</v>
      </c>
      <c r="G7801" s="8" t="s">
        <v>346</v>
      </c>
      <c r="H7801" t="s">
        <v>119</v>
      </c>
      <c r="I7801" s="7">
        <v>0</v>
      </c>
      <c r="L7801" s="7">
        <v>186808058</v>
      </c>
      <c r="M7801" t="s">
        <v>458</v>
      </c>
    </row>
    <row r="7802" spans="1:13" x14ac:dyDescent="0.25">
      <c r="A7802" t="s">
        <v>703</v>
      </c>
      <c r="B7802" t="s">
        <v>475</v>
      </c>
      <c r="C7802" t="s">
        <v>236</v>
      </c>
      <c r="D7802" t="s">
        <v>628</v>
      </c>
      <c r="E7802" t="s">
        <v>270</v>
      </c>
      <c r="F7802" s="8" t="s">
        <v>118</v>
      </c>
      <c r="G7802" s="8" t="s">
        <v>346</v>
      </c>
      <c r="H7802" t="s">
        <v>119</v>
      </c>
      <c r="I7802" s="7">
        <v>781771516</v>
      </c>
      <c r="L7802" s="7">
        <v>33391986272</v>
      </c>
      <c r="M7802" t="s">
        <v>458</v>
      </c>
    </row>
    <row r="7803" spans="1:13" x14ac:dyDescent="0.25">
      <c r="A7803" t="s">
        <v>704</v>
      </c>
      <c r="B7803" t="s">
        <v>475</v>
      </c>
      <c r="C7803" t="s">
        <v>236</v>
      </c>
      <c r="D7803" t="s">
        <v>629</v>
      </c>
      <c r="E7803" t="s">
        <v>270</v>
      </c>
      <c r="F7803" s="8" t="s">
        <v>118</v>
      </c>
      <c r="G7803" s="8" t="s">
        <v>346</v>
      </c>
      <c r="H7803" t="s">
        <v>119</v>
      </c>
      <c r="I7803" s="7">
        <v>487033328</v>
      </c>
      <c r="L7803" s="7">
        <v>28433897982</v>
      </c>
      <c r="M7803" t="s">
        <v>458</v>
      </c>
    </row>
    <row r="7804" spans="1:13" x14ac:dyDescent="0.25">
      <c r="A7804" t="s">
        <v>705</v>
      </c>
      <c r="B7804" t="s">
        <v>475</v>
      </c>
      <c r="C7804" t="s">
        <v>236</v>
      </c>
      <c r="D7804" t="s">
        <v>630</v>
      </c>
      <c r="E7804" t="s">
        <v>270</v>
      </c>
      <c r="F7804" s="8" t="s">
        <v>118</v>
      </c>
      <c r="G7804" s="8" t="s">
        <v>346</v>
      </c>
      <c r="H7804" t="s">
        <v>119</v>
      </c>
      <c r="I7804" s="7">
        <v>898926535</v>
      </c>
      <c r="L7804" s="7">
        <v>41655996484</v>
      </c>
      <c r="M7804" t="s">
        <v>458</v>
      </c>
    </row>
    <row r="7805" spans="1:13" x14ac:dyDescent="0.25">
      <c r="A7805" t="s">
        <v>706</v>
      </c>
      <c r="B7805" t="s">
        <v>475</v>
      </c>
      <c r="C7805" t="s">
        <v>236</v>
      </c>
      <c r="D7805" t="s">
        <v>631</v>
      </c>
      <c r="E7805" t="s">
        <v>270</v>
      </c>
      <c r="F7805" s="8" t="s">
        <v>118</v>
      </c>
      <c r="G7805" s="8" t="s">
        <v>346</v>
      </c>
      <c r="H7805" t="s">
        <v>119</v>
      </c>
      <c r="I7805" s="7">
        <v>0</v>
      </c>
      <c r="L7805" s="7">
        <v>17683096128</v>
      </c>
      <c r="M7805" t="s">
        <v>458</v>
      </c>
    </row>
    <row r="7806" spans="1:13" x14ac:dyDescent="0.25">
      <c r="A7806" t="s">
        <v>707</v>
      </c>
      <c r="B7806" t="s">
        <v>475</v>
      </c>
      <c r="C7806" t="s">
        <v>236</v>
      </c>
      <c r="D7806" t="s">
        <v>632</v>
      </c>
      <c r="E7806" t="s">
        <v>269</v>
      </c>
      <c r="F7806" s="8" t="s">
        <v>118</v>
      </c>
      <c r="G7806" s="8" t="s">
        <v>346</v>
      </c>
      <c r="H7806" t="s">
        <v>119</v>
      </c>
      <c r="I7806" s="7">
        <v>571039452</v>
      </c>
      <c r="L7806" s="7">
        <v>38791266538</v>
      </c>
      <c r="M7806" t="s">
        <v>458</v>
      </c>
    </row>
    <row r="7807" spans="1:13" x14ac:dyDescent="0.25">
      <c r="A7807" t="s">
        <v>708</v>
      </c>
      <c r="B7807" t="s">
        <v>476</v>
      </c>
      <c r="C7807" t="s">
        <v>237</v>
      </c>
      <c r="D7807" t="s">
        <v>242</v>
      </c>
      <c r="E7807" t="s">
        <v>270</v>
      </c>
      <c r="F7807" s="8" t="s">
        <v>118</v>
      </c>
      <c r="G7807" s="8" t="s">
        <v>346</v>
      </c>
      <c r="H7807" t="s">
        <v>119</v>
      </c>
      <c r="I7807" s="7">
        <v>2963199</v>
      </c>
      <c r="L7807" s="7">
        <v>77422761</v>
      </c>
      <c r="M7807" t="s">
        <v>458</v>
      </c>
    </row>
    <row r="7808" spans="1:13" x14ac:dyDescent="0.25">
      <c r="A7808" t="s">
        <v>709</v>
      </c>
      <c r="B7808" t="s">
        <v>476</v>
      </c>
      <c r="C7808" t="s">
        <v>237</v>
      </c>
      <c r="D7808" t="s">
        <v>228</v>
      </c>
      <c r="E7808" t="s">
        <v>270</v>
      </c>
      <c r="F7808" s="8" t="s">
        <v>118</v>
      </c>
      <c r="G7808" s="8" t="s">
        <v>346</v>
      </c>
      <c r="H7808" t="s">
        <v>119</v>
      </c>
      <c r="I7808" s="7">
        <v>0</v>
      </c>
      <c r="L7808" s="7">
        <v>2672173342</v>
      </c>
      <c r="M7808" t="s">
        <v>458</v>
      </c>
    </row>
    <row r="7809" spans="1:13" x14ac:dyDescent="0.25">
      <c r="A7809" t="s">
        <v>710</v>
      </c>
      <c r="B7809" t="s">
        <v>476</v>
      </c>
      <c r="C7809" t="s">
        <v>237</v>
      </c>
      <c r="D7809" t="s">
        <v>464</v>
      </c>
      <c r="E7809" t="s">
        <v>270</v>
      </c>
      <c r="F7809" s="8" t="s">
        <v>118</v>
      </c>
      <c r="G7809" s="8" t="s">
        <v>346</v>
      </c>
      <c r="H7809" t="s">
        <v>119</v>
      </c>
      <c r="I7809" s="7">
        <v>23618379</v>
      </c>
      <c r="L7809" s="7">
        <v>1120256617</v>
      </c>
      <c r="M7809" t="s">
        <v>458</v>
      </c>
    </row>
    <row r="7810" spans="1:13" x14ac:dyDescent="0.25">
      <c r="A7810" t="s">
        <v>711</v>
      </c>
      <c r="B7810" t="s">
        <v>476</v>
      </c>
      <c r="C7810" t="s">
        <v>237</v>
      </c>
      <c r="D7810" t="s">
        <v>238</v>
      </c>
      <c r="E7810" t="s">
        <v>270</v>
      </c>
      <c r="F7810" t="s">
        <v>118</v>
      </c>
      <c r="G7810" s="8" t="s">
        <v>346</v>
      </c>
      <c r="H7810" t="s">
        <v>119</v>
      </c>
      <c r="I7810" s="7">
        <v>0</v>
      </c>
      <c r="L7810" s="7">
        <v>858542993</v>
      </c>
      <c r="M7810" t="s">
        <v>458</v>
      </c>
    </row>
    <row r="7811" spans="1:13" x14ac:dyDescent="0.25">
      <c r="A7811" t="s">
        <v>712</v>
      </c>
      <c r="B7811" t="s">
        <v>476</v>
      </c>
      <c r="C7811" t="s">
        <v>237</v>
      </c>
      <c r="D7811" t="s">
        <v>239</v>
      </c>
      <c r="E7811" t="s">
        <v>270</v>
      </c>
      <c r="F7811" t="s">
        <v>118</v>
      </c>
      <c r="G7811" s="8" t="s">
        <v>346</v>
      </c>
      <c r="H7811" t="s">
        <v>119</v>
      </c>
      <c r="I7811" s="7">
        <v>113620276</v>
      </c>
      <c r="L7811" s="7">
        <v>857579764</v>
      </c>
      <c r="M7811" t="s">
        <v>458</v>
      </c>
    </row>
    <row r="7812" spans="1:13" x14ac:dyDescent="0.25">
      <c r="A7812" t="s">
        <v>713</v>
      </c>
      <c r="B7812" t="s">
        <v>476</v>
      </c>
      <c r="C7812" t="s">
        <v>237</v>
      </c>
      <c r="D7812" t="s">
        <v>240</v>
      </c>
      <c r="E7812" t="s">
        <v>270</v>
      </c>
      <c r="F7812" t="s">
        <v>118</v>
      </c>
      <c r="G7812" s="8" t="s">
        <v>346</v>
      </c>
      <c r="H7812" t="s">
        <v>119</v>
      </c>
      <c r="I7812" s="7">
        <v>35020997</v>
      </c>
      <c r="L7812" s="7">
        <v>93471759</v>
      </c>
      <c r="M7812" t="s">
        <v>458</v>
      </c>
    </row>
    <row r="7813" spans="1:13" x14ac:dyDescent="0.25">
      <c r="A7813" t="s">
        <v>714</v>
      </c>
      <c r="B7813" t="s">
        <v>476</v>
      </c>
      <c r="C7813" t="s">
        <v>237</v>
      </c>
      <c r="D7813" t="s">
        <v>241</v>
      </c>
      <c r="E7813" t="s">
        <v>270</v>
      </c>
      <c r="F7813" t="s">
        <v>118</v>
      </c>
      <c r="G7813" s="8" t="s">
        <v>346</v>
      </c>
      <c r="H7813" t="s">
        <v>119</v>
      </c>
      <c r="I7813" s="7">
        <v>1294088</v>
      </c>
      <c r="L7813" s="7">
        <v>53446428</v>
      </c>
      <c r="M7813" t="s">
        <v>458</v>
      </c>
    </row>
    <row r="7814" spans="1:13" x14ac:dyDescent="0.25">
      <c r="A7814" t="s">
        <v>715</v>
      </c>
      <c r="B7814" t="s">
        <v>477</v>
      </c>
      <c r="C7814" t="s">
        <v>243</v>
      </c>
      <c r="D7814" t="s">
        <v>378</v>
      </c>
      <c r="E7814" t="s">
        <v>270</v>
      </c>
      <c r="F7814" t="s">
        <v>118</v>
      </c>
      <c r="G7814" s="8" t="s">
        <v>346</v>
      </c>
      <c r="H7814" t="s">
        <v>119</v>
      </c>
      <c r="I7814" s="7">
        <v>42865674</v>
      </c>
      <c r="L7814" s="7">
        <v>3795039921</v>
      </c>
      <c r="M7814" t="s">
        <v>458</v>
      </c>
    </row>
    <row r="7815" spans="1:13" x14ac:dyDescent="0.25">
      <c r="A7815" t="s">
        <v>716</v>
      </c>
      <c r="B7815" t="s">
        <v>477</v>
      </c>
      <c r="C7815" t="s">
        <v>243</v>
      </c>
      <c r="D7815" t="s">
        <v>360</v>
      </c>
      <c r="E7815" t="s">
        <v>270</v>
      </c>
      <c r="F7815" t="s">
        <v>118</v>
      </c>
      <c r="G7815" s="8" t="s">
        <v>346</v>
      </c>
      <c r="H7815" t="s">
        <v>119</v>
      </c>
      <c r="I7815" s="7">
        <v>0</v>
      </c>
      <c r="L7815" s="7">
        <v>4697527012</v>
      </c>
      <c r="M7815" t="s">
        <v>458</v>
      </c>
    </row>
    <row r="7816" spans="1:13" x14ac:dyDescent="0.25">
      <c r="A7816" t="s">
        <v>717</v>
      </c>
      <c r="B7816" t="s">
        <v>477</v>
      </c>
      <c r="C7816" t="s">
        <v>243</v>
      </c>
      <c r="D7816" t="s">
        <v>581</v>
      </c>
      <c r="E7816" t="s">
        <v>270</v>
      </c>
      <c r="F7816" t="s">
        <v>118</v>
      </c>
      <c r="G7816" s="8" t="s">
        <v>346</v>
      </c>
      <c r="H7816" t="s">
        <v>119</v>
      </c>
      <c r="I7816" s="7">
        <v>0</v>
      </c>
      <c r="L7816" s="7">
        <v>89940181951</v>
      </c>
      <c r="M7816" t="s">
        <v>458</v>
      </c>
    </row>
    <row r="7817" spans="1:13" x14ac:dyDescent="0.25">
      <c r="A7817" t="s">
        <v>718</v>
      </c>
      <c r="B7817" t="s">
        <v>246</v>
      </c>
      <c r="C7817" t="s">
        <v>246</v>
      </c>
      <c r="D7817" t="s">
        <v>203</v>
      </c>
      <c r="E7817" t="s">
        <v>269</v>
      </c>
      <c r="F7817" t="s">
        <v>118</v>
      </c>
      <c r="G7817" s="8" t="s">
        <v>346</v>
      </c>
      <c r="H7817" t="s">
        <v>119</v>
      </c>
      <c r="I7817" s="7">
        <v>3062053840</v>
      </c>
      <c r="L7817" s="7">
        <v>42773601120</v>
      </c>
      <c r="M7817" t="s">
        <v>458</v>
      </c>
    </row>
    <row r="7818" spans="1:13" x14ac:dyDescent="0.25">
      <c r="A7818" t="s">
        <v>719</v>
      </c>
      <c r="B7818" t="s">
        <v>478</v>
      </c>
      <c r="C7818" t="s">
        <v>244</v>
      </c>
      <c r="D7818" t="s">
        <v>245</v>
      </c>
      <c r="E7818" t="s">
        <v>269</v>
      </c>
      <c r="F7818" t="s">
        <v>118</v>
      </c>
      <c r="G7818" s="8" t="s">
        <v>346</v>
      </c>
      <c r="H7818" t="s">
        <v>119</v>
      </c>
      <c r="I7818" s="7">
        <v>1519244000</v>
      </c>
      <c r="L7818" s="7">
        <v>69558139000</v>
      </c>
      <c r="M7818" t="s">
        <v>458</v>
      </c>
    </row>
    <row r="7819" spans="1:13" x14ac:dyDescent="0.25">
      <c r="A7819" t="s">
        <v>720</v>
      </c>
      <c r="B7819" t="s">
        <v>478</v>
      </c>
      <c r="C7819" t="s">
        <v>244</v>
      </c>
      <c r="D7819" t="s">
        <v>460</v>
      </c>
      <c r="E7819" t="s">
        <v>269</v>
      </c>
      <c r="F7819" t="s">
        <v>118</v>
      </c>
      <c r="G7819" s="8" t="s">
        <v>346</v>
      </c>
      <c r="H7819" t="s">
        <v>119</v>
      </c>
      <c r="I7819" s="7">
        <v>1749512000</v>
      </c>
      <c r="L7819" s="7">
        <v>40918920000</v>
      </c>
      <c r="M7819" t="s">
        <v>458</v>
      </c>
    </row>
    <row r="7820" spans="1:13" x14ac:dyDescent="0.25">
      <c r="A7820" t="s">
        <v>721</v>
      </c>
      <c r="B7820" t="s">
        <v>479</v>
      </c>
      <c r="C7820" t="s">
        <v>247</v>
      </c>
      <c r="D7820" t="s">
        <v>203</v>
      </c>
      <c r="E7820" t="s">
        <v>269</v>
      </c>
      <c r="F7820" t="s">
        <v>118</v>
      </c>
      <c r="G7820" s="8" t="s">
        <v>346</v>
      </c>
      <c r="H7820" t="s">
        <v>119</v>
      </c>
      <c r="I7820" s="7">
        <v>936087000</v>
      </c>
      <c r="L7820" s="7">
        <v>20401799000</v>
      </c>
      <c r="M7820" t="s">
        <v>458</v>
      </c>
    </row>
    <row r="7821" spans="1:13" x14ac:dyDescent="0.25">
      <c r="A7821" t="s">
        <v>722</v>
      </c>
      <c r="B7821" t="s">
        <v>480</v>
      </c>
      <c r="C7821" t="s">
        <v>268</v>
      </c>
      <c r="D7821" t="s">
        <v>203</v>
      </c>
      <c r="E7821" t="s">
        <v>269</v>
      </c>
      <c r="F7821" t="s">
        <v>118</v>
      </c>
      <c r="G7821" s="8" t="s">
        <v>346</v>
      </c>
      <c r="H7821" t="s">
        <v>119</v>
      </c>
      <c r="I7821" s="7">
        <v>642652498</v>
      </c>
      <c r="L7821" s="7">
        <v>14029578005</v>
      </c>
      <c r="M7821" t="s">
        <v>458</v>
      </c>
    </row>
    <row r="7822" spans="1:13" x14ac:dyDescent="0.25">
      <c r="A7822" t="s">
        <v>723</v>
      </c>
      <c r="B7822" t="s">
        <v>481</v>
      </c>
      <c r="C7822" t="s">
        <v>248</v>
      </c>
      <c r="D7822" t="s">
        <v>203</v>
      </c>
      <c r="E7822" t="s">
        <v>269</v>
      </c>
      <c r="F7822" t="s">
        <v>118</v>
      </c>
      <c r="G7822" s="8" t="s">
        <v>346</v>
      </c>
      <c r="H7822" t="s">
        <v>119</v>
      </c>
      <c r="I7822" s="7">
        <v>1757987000</v>
      </c>
      <c r="L7822" s="7">
        <v>24360197000</v>
      </c>
      <c r="M7822" t="s">
        <v>458</v>
      </c>
    </row>
    <row r="7823" spans="1:13" x14ac:dyDescent="0.25">
      <c r="A7823" t="s">
        <v>724</v>
      </c>
      <c r="B7823" t="s">
        <v>482</v>
      </c>
      <c r="C7823" t="s">
        <v>249</v>
      </c>
      <c r="D7823" t="s">
        <v>203</v>
      </c>
      <c r="E7823" t="s">
        <v>269</v>
      </c>
      <c r="F7823" t="s">
        <v>118</v>
      </c>
      <c r="G7823" s="8" t="s">
        <v>346</v>
      </c>
      <c r="H7823" t="s">
        <v>119</v>
      </c>
      <c r="I7823" s="7">
        <v>2749784771</v>
      </c>
      <c r="L7823" s="7">
        <v>91622025169</v>
      </c>
      <c r="M7823" t="s">
        <v>458</v>
      </c>
    </row>
    <row r="7824" spans="1:13" x14ac:dyDescent="0.25">
      <c r="A7824" t="s">
        <v>725</v>
      </c>
      <c r="B7824" t="s">
        <v>330</v>
      </c>
      <c r="C7824" t="s">
        <v>250</v>
      </c>
      <c r="D7824" t="s">
        <v>252</v>
      </c>
      <c r="E7824" t="s">
        <v>270</v>
      </c>
      <c r="F7824" t="s">
        <v>118</v>
      </c>
      <c r="G7824" s="8" t="s">
        <v>346</v>
      </c>
      <c r="H7824" t="s">
        <v>119</v>
      </c>
      <c r="I7824" s="7">
        <v>390774620</v>
      </c>
      <c r="L7824" s="7">
        <v>10772268571</v>
      </c>
      <c r="M7824" t="s">
        <v>458</v>
      </c>
    </row>
    <row r="7825" spans="1:13" x14ac:dyDescent="0.25">
      <c r="A7825" t="s">
        <v>726</v>
      </c>
      <c r="B7825" t="s">
        <v>330</v>
      </c>
      <c r="C7825" t="s">
        <v>250</v>
      </c>
      <c r="D7825" t="s">
        <v>253</v>
      </c>
      <c r="E7825" t="s">
        <v>270</v>
      </c>
      <c r="F7825" t="s">
        <v>118</v>
      </c>
      <c r="G7825" s="8" t="s">
        <v>346</v>
      </c>
      <c r="H7825" t="s">
        <v>119</v>
      </c>
      <c r="I7825" s="7">
        <v>152377915</v>
      </c>
      <c r="L7825" s="7">
        <v>3480752374</v>
      </c>
      <c r="M7825" t="s">
        <v>458</v>
      </c>
    </row>
    <row r="7826" spans="1:13" x14ac:dyDescent="0.25">
      <c r="A7826" t="s">
        <v>727</v>
      </c>
      <c r="B7826" t="s">
        <v>330</v>
      </c>
      <c r="C7826" t="s">
        <v>250</v>
      </c>
      <c r="D7826" t="s">
        <v>254</v>
      </c>
      <c r="E7826" t="s">
        <v>270</v>
      </c>
      <c r="F7826" t="s">
        <v>118</v>
      </c>
      <c r="G7826" s="8" t="s">
        <v>346</v>
      </c>
      <c r="H7826" t="s">
        <v>119</v>
      </c>
      <c r="I7826" s="7">
        <v>0</v>
      </c>
      <c r="L7826" s="7">
        <v>13604302435</v>
      </c>
      <c r="M7826" t="s">
        <v>458</v>
      </c>
    </row>
    <row r="7827" spans="1:13" x14ac:dyDescent="0.25">
      <c r="A7827" t="s">
        <v>728</v>
      </c>
      <c r="B7827" t="s">
        <v>330</v>
      </c>
      <c r="C7827" t="s">
        <v>250</v>
      </c>
      <c r="D7827" t="s">
        <v>633</v>
      </c>
      <c r="E7827" t="s">
        <v>269</v>
      </c>
      <c r="F7827" t="s">
        <v>118</v>
      </c>
      <c r="G7827" s="8" t="s">
        <v>346</v>
      </c>
      <c r="H7827" t="s">
        <v>119</v>
      </c>
      <c r="I7827" s="7">
        <v>42810953923</v>
      </c>
      <c r="L7827" s="7">
        <v>1140113184125</v>
      </c>
      <c r="M7827" t="s">
        <v>458</v>
      </c>
    </row>
    <row r="7828" spans="1:13" x14ac:dyDescent="0.25">
      <c r="A7828" t="s">
        <v>729</v>
      </c>
      <c r="B7828" t="s">
        <v>330</v>
      </c>
      <c r="C7828" t="s">
        <v>250</v>
      </c>
      <c r="D7828" t="s">
        <v>634</v>
      </c>
      <c r="E7828" t="s">
        <v>269</v>
      </c>
      <c r="F7828" t="s">
        <v>118</v>
      </c>
      <c r="G7828" s="8" t="s">
        <v>346</v>
      </c>
      <c r="H7828" t="s">
        <v>119</v>
      </c>
      <c r="I7828" s="7">
        <v>30396835261</v>
      </c>
      <c r="L7828" s="7">
        <v>237174933919</v>
      </c>
      <c r="M7828" t="s">
        <v>458</v>
      </c>
    </row>
    <row r="7829" spans="1:13" x14ac:dyDescent="0.25">
      <c r="A7829" t="s">
        <v>730</v>
      </c>
      <c r="B7829" t="s">
        <v>330</v>
      </c>
      <c r="C7829" t="s">
        <v>250</v>
      </c>
      <c r="D7829" t="s">
        <v>599</v>
      </c>
      <c r="E7829" t="s">
        <v>270</v>
      </c>
      <c r="F7829" t="s">
        <v>118</v>
      </c>
      <c r="G7829" s="8" t="s">
        <v>346</v>
      </c>
      <c r="H7829" t="s">
        <v>119</v>
      </c>
      <c r="I7829" s="7">
        <v>12632</v>
      </c>
      <c r="L7829" s="7">
        <v>49186447</v>
      </c>
      <c r="M7829" t="s">
        <v>458</v>
      </c>
    </row>
    <row r="7830" spans="1:13" x14ac:dyDescent="0.25">
      <c r="A7830" t="s">
        <v>731</v>
      </c>
      <c r="B7830" t="s">
        <v>483</v>
      </c>
      <c r="C7830" t="s">
        <v>255</v>
      </c>
      <c r="D7830" t="s">
        <v>205</v>
      </c>
      <c r="E7830" t="s">
        <v>270</v>
      </c>
      <c r="F7830" t="s">
        <v>118</v>
      </c>
      <c r="G7830" s="8" t="s">
        <v>346</v>
      </c>
      <c r="H7830" t="s">
        <v>119</v>
      </c>
      <c r="I7830" s="7">
        <v>153340335</v>
      </c>
      <c r="L7830" s="7">
        <v>6917962126</v>
      </c>
      <c r="M7830" t="s">
        <v>458</v>
      </c>
    </row>
    <row r="7831" spans="1:13" x14ac:dyDescent="0.25">
      <c r="A7831" t="s">
        <v>732</v>
      </c>
      <c r="B7831" t="s">
        <v>483</v>
      </c>
      <c r="C7831" t="s">
        <v>255</v>
      </c>
      <c r="D7831" t="s">
        <v>203</v>
      </c>
      <c r="E7831" t="s">
        <v>269</v>
      </c>
      <c r="F7831" t="s">
        <v>118</v>
      </c>
      <c r="G7831" s="8" t="s">
        <v>346</v>
      </c>
      <c r="H7831" t="s">
        <v>119</v>
      </c>
      <c r="I7831" s="7">
        <v>41229849</v>
      </c>
      <c r="L7831" s="7">
        <v>2428869723</v>
      </c>
      <c r="M7831" t="s">
        <v>458</v>
      </c>
    </row>
    <row r="7832" spans="1:13" x14ac:dyDescent="0.25">
      <c r="A7832" t="s">
        <v>733</v>
      </c>
      <c r="B7832" t="s">
        <v>636</v>
      </c>
      <c r="C7832" t="s">
        <v>635</v>
      </c>
      <c r="D7832" t="s">
        <v>304</v>
      </c>
      <c r="E7832" t="s">
        <v>270</v>
      </c>
      <c r="F7832" t="s">
        <v>118</v>
      </c>
      <c r="G7832" s="8" t="s">
        <v>346</v>
      </c>
      <c r="H7832" t="s">
        <v>119</v>
      </c>
      <c r="I7832" s="7">
        <v>454603220</v>
      </c>
      <c r="L7832" s="7">
        <v>4565783313</v>
      </c>
      <c r="M7832" t="s">
        <v>458</v>
      </c>
    </row>
    <row r="7833" spans="1:13" x14ac:dyDescent="0.25">
      <c r="A7833" t="s">
        <v>734</v>
      </c>
      <c r="B7833" t="s">
        <v>636</v>
      </c>
      <c r="C7833" t="s">
        <v>635</v>
      </c>
      <c r="D7833" t="s">
        <v>303</v>
      </c>
      <c r="E7833" t="s">
        <v>270</v>
      </c>
      <c r="F7833" t="s">
        <v>118</v>
      </c>
      <c r="G7833" s="8" t="s">
        <v>346</v>
      </c>
      <c r="H7833" t="s">
        <v>119</v>
      </c>
      <c r="I7833" s="7">
        <v>332366594</v>
      </c>
      <c r="L7833" s="7">
        <v>3476303006</v>
      </c>
      <c r="M7833" t="s">
        <v>458</v>
      </c>
    </row>
    <row r="7834" spans="1:13" x14ac:dyDescent="0.25">
      <c r="A7834" t="s">
        <v>735</v>
      </c>
      <c r="B7834" t="s">
        <v>636</v>
      </c>
      <c r="C7834" t="s">
        <v>635</v>
      </c>
      <c r="D7834" t="s">
        <v>302</v>
      </c>
      <c r="E7834" t="s">
        <v>270</v>
      </c>
      <c r="F7834" t="s">
        <v>118</v>
      </c>
      <c r="G7834" s="8" t="s">
        <v>346</v>
      </c>
      <c r="H7834" t="s">
        <v>119</v>
      </c>
      <c r="I7834" s="7">
        <v>35000000</v>
      </c>
      <c r="L7834" s="7">
        <v>2100767205</v>
      </c>
      <c r="M7834" t="s">
        <v>458</v>
      </c>
    </row>
    <row r="7835" spans="1:13" x14ac:dyDescent="0.25">
      <c r="A7835" t="s">
        <v>736</v>
      </c>
      <c r="B7835" t="s">
        <v>636</v>
      </c>
      <c r="C7835" t="s">
        <v>635</v>
      </c>
      <c r="D7835" t="s">
        <v>205</v>
      </c>
      <c r="E7835" t="s">
        <v>270</v>
      </c>
      <c r="F7835" t="s">
        <v>118</v>
      </c>
      <c r="G7835" s="8" t="s">
        <v>346</v>
      </c>
      <c r="H7835" t="s">
        <v>119</v>
      </c>
      <c r="I7835" s="7">
        <v>837594370</v>
      </c>
      <c r="L7835" s="7">
        <v>20886055390</v>
      </c>
      <c r="M7835" t="s">
        <v>458</v>
      </c>
    </row>
    <row r="7836" spans="1:13" x14ac:dyDescent="0.25">
      <c r="A7836" t="s">
        <v>737</v>
      </c>
      <c r="B7836" t="s">
        <v>636</v>
      </c>
      <c r="C7836" t="s">
        <v>635</v>
      </c>
      <c r="D7836" t="s">
        <v>203</v>
      </c>
      <c r="E7836" t="s">
        <v>269</v>
      </c>
      <c r="F7836" t="s">
        <v>118</v>
      </c>
      <c r="G7836" s="8" t="s">
        <v>346</v>
      </c>
      <c r="H7836" t="s">
        <v>119</v>
      </c>
      <c r="I7836" s="7">
        <v>84909228783</v>
      </c>
      <c r="L7836" s="7">
        <v>1256491994424</v>
      </c>
      <c r="M7836" t="s">
        <v>458</v>
      </c>
    </row>
    <row r="7837" spans="1:13" x14ac:dyDescent="0.25">
      <c r="A7837" t="s">
        <v>738</v>
      </c>
      <c r="B7837" t="s">
        <v>484</v>
      </c>
      <c r="C7837" t="s">
        <v>256</v>
      </c>
      <c r="D7837" t="s">
        <v>208</v>
      </c>
      <c r="E7837" t="s">
        <v>270</v>
      </c>
      <c r="F7837" t="s">
        <v>118</v>
      </c>
      <c r="G7837" s="8" t="s">
        <v>346</v>
      </c>
      <c r="H7837" t="s">
        <v>119</v>
      </c>
      <c r="I7837" s="7">
        <v>80729558</v>
      </c>
      <c r="L7837" s="7">
        <v>429346911</v>
      </c>
      <c r="M7837" t="s">
        <v>458</v>
      </c>
    </row>
    <row r="7838" spans="1:13" x14ac:dyDescent="0.25">
      <c r="A7838" t="s">
        <v>739</v>
      </c>
      <c r="B7838" t="s">
        <v>484</v>
      </c>
      <c r="C7838" t="s">
        <v>256</v>
      </c>
      <c r="D7838" t="s">
        <v>209</v>
      </c>
      <c r="E7838" t="s">
        <v>270</v>
      </c>
      <c r="F7838" t="s">
        <v>118</v>
      </c>
      <c r="G7838" s="8" t="s">
        <v>346</v>
      </c>
      <c r="H7838" t="s">
        <v>119</v>
      </c>
      <c r="I7838" s="7">
        <v>168706296</v>
      </c>
      <c r="L7838" s="7">
        <v>630379359</v>
      </c>
      <c r="M7838" t="s">
        <v>458</v>
      </c>
    </row>
    <row r="7839" spans="1:13" x14ac:dyDescent="0.25">
      <c r="A7839" t="s">
        <v>740</v>
      </c>
      <c r="B7839" t="s">
        <v>484</v>
      </c>
      <c r="C7839" t="s">
        <v>256</v>
      </c>
      <c r="D7839" t="s">
        <v>203</v>
      </c>
      <c r="E7839" t="s">
        <v>269</v>
      </c>
      <c r="F7839" t="s">
        <v>118</v>
      </c>
      <c r="G7839" s="8" t="s">
        <v>346</v>
      </c>
      <c r="H7839" t="s">
        <v>119</v>
      </c>
      <c r="I7839" s="7">
        <v>12421391386</v>
      </c>
      <c r="L7839" s="7">
        <v>88224453830</v>
      </c>
      <c r="M7839" t="s">
        <v>458</v>
      </c>
    </row>
    <row r="7840" spans="1:13" x14ac:dyDescent="0.25">
      <c r="A7840" t="s">
        <v>741</v>
      </c>
      <c r="B7840" t="s">
        <v>485</v>
      </c>
      <c r="C7840" t="s">
        <v>257</v>
      </c>
      <c r="D7840" t="s">
        <v>258</v>
      </c>
      <c r="E7840" t="s">
        <v>270</v>
      </c>
      <c r="F7840" t="s">
        <v>118</v>
      </c>
      <c r="G7840" s="8" t="s">
        <v>346</v>
      </c>
      <c r="H7840" t="s">
        <v>119</v>
      </c>
      <c r="I7840" s="7">
        <v>0</v>
      </c>
      <c r="L7840" s="7">
        <v>2398957441</v>
      </c>
      <c r="M7840" t="s">
        <v>458</v>
      </c>
    </row>
    <row r="7841" spans="1:13" x14ac:dyDescent="0.25">
      <c r="A7841" t="s">
        <v>742</v>
      </c>
      <c r="B7841" t="s">
        <v>485</v>
      </c>
      <c r="C7841" t="s">
        <v>257</v>
      </c>
      <c r="D7841" t="s">
        <v>259</v>
      </c>
      <c r="E7841" t="s">
        <v>270</v>
      </c>
      <c r="F7841" t="s">
        <v>118</v>
      </c>
      <c r="G7841" s="8" t="s">
        <v>346</v>
      </c>
      <c r="H7841" t="s">
        <v>119</v>
      </c>
      <c r="I7841" s="7">
        <v>0</v>
      </c>
      <c r="L7841" s="7">
        <v>87556207</v>
      </c>
      <c r="M7841" t="s">
        <v>458</v>
      </c>
    </row>
    <row r="7842" spans="1:13" x14ac:dyDescent="0.25">
      <c r="A7842" t="s">
        <v>743</v>
      </c>
      <c r="B7842" t="s">
        <v>485</v>
      </c>
      <c r="C7842" t="s">
        <v>257</v>
      </c>
      <c r="D7842" t="s">
        <v>260</v>
      </c>
      <c r="E7842" t="s">
        <v>270</v>
      </c>
      <c r="F7842" t="s">
        <v>118</v>
      </c>
      <c r="G7842" s="8" t="s">
        <v>346</v>
      </c>
      <c r="H7842" t="s">
        <v>119</v>
      </c>
      <c r="I7842" s="7">
        <v>0</v>
      </c>
      <c r="L7842" s="7">
        <v>145097351</v>
      </c>
      <c r="M7842" t="s">
        <v>458</v>
      </c>
    </row>
    <row r="7843" spans="1:13" x14ac:dyDescent="0.25">
      <c r="A7843" t="s">
        <v>744</v>
      </c>
      <c r="B7843" t="s">
        <v>485</v>
      </c>
      <c r="C7843" t="s">
        <v>257</v>
      </c>
      <c r="D7843" t="s">
        <v>261</v>
      </c>
      <c r="E7843" t="s">
        <v>270</v>
      </c>
      <c r="F7843" t="s">
        <v>118</v>
      </c>
      <c r="G7843" s="8" t="s">
        <v>346</v>
      </c>
      <c r="H7843" t="s">
        <v>119</v>
      </c>
      <c r="I7843" s="7">
        <v>0</v>
      </c>
      <c r="L7843" s="7">
        <v>88988160</v>
      </c>
      <c r="M7843" t="s">
        <v>458</v>
      </c>
    </row>
    <row r="7844" spans="1:13" x14ac:dyDescent="0.25">
      <c r="A7844" t="s">
        <v>745</v>
      </c>
      <c r="B7844" t="s">
        <v>486</v>
      </c>
      <c r="C7844" t="s">
        <v>262</v>
      </c>
      <c r="D7844" t="s">
        <v>263</v>
      </c>
      <c r="E7844" t="s">
        <v>270</v>
      </c>
      <c r="F7844" s="8" t="s">
        <v>118</v>
      </c>
      <c r="G7844" s="8" t="s">
        <v>346</v>
      </c>
      <c r="H7844" t="s">
        <v>119</v>
      </c>
      <c r="I7844" s="7">
        <v>578952000</v>
      </c>
      <c r="L7844" s="7">
        <v>27282552000</v>
      </c>
      <c r="M7844" t="s">
        <v>458</v>
      </c>
    </row>
    <row r="7845" spans="1:13" x14ac:dyDescent="0.25">
      <c r="A7845" t="s">
        <v>746</v>
      </c>
      <c r="B7845" t="s">
        <v>486</v>
      </c>
      <c r="C7845" t="s">
        <v>262</v>
      </c>
      <c r="D7845" t="s">
        <v>264</v>
      </c>
      <c r="E7845" t="s">
        <v>270</v>
      </c>
      <c r="F7845" s="8" t="s">
        <v>118</v>
      </c>
      <c r="G7845" s="8" t="s">
        <v>346</v>
      </c>
      <c r="H7845" t="s">
        <v>119</v>
      </c>
      <c r="I7845" s="7">
        <v>204739000</v>
      </c>
      <c r="L7845" s="7">
        <v>5427913000</v>
      </c>
      <c r="M7845" t="s">
        <v>458</v>
      </c>
    </row>
    <row r="7846" spans="1:13" x14ac:dyDescent="0.25">
      <c r="A7846" t="s">
        <v>747</v>
      </c>
      <c r="B7846" t="s">
        <v>486</v>
      </c>
      <c r="C7846" t="s">
        <v>262</v>
      </c>
      <c r="D7846" t="s">
        <v>265</v>
      </c>
      <c r="E7846" t="s">
        <v>270</v>
      </c>
      <c r="F7846" s="8" t="s">
        <v>118</v>
      </c>
      <c r="G7846" s="8" t="s">
        <v>346</v>
      </c>
      <c r="H7846" t="s">
        <v>119</v>
      </c>
      <c r="I7846" s="7">
        <v>48925000</v>
      </c>
      <c r="L7846" s="7">
        <v>950652000</v>
      </c>
      <c r="M7846" t="s">
        <v>458</v>
      </c>
    </row>
    <row r="7847" spans="1:13" x14ac:dyDescent="0.25">
      <c r="A7847" t="s">
        <v>748</v>
      </c>
      <c r="B7847" t="s">
        <v>486</v>
      </c>
      <c r="C7847" t="s">
        <v>262</v>
      </c>
      <c r="D7847" t="s">
        <v>203</v>
      </c>
      <c r="E7847" t="s">
        <v>269</v>
      </c>
      <c r="F7847" s="8" t="s">
        <v>118</v>
      </c>
      <c r="G7847" s="8" t="s">
        <v>346</v>
      </c>
      <c r="H7847" t="s">
        <v>119</v>
      </c>
      <c r="I7847" s="7">
        <v>9048386000</v>
      </c>
      <c r="L7847" s="7">
        <v>134097058000</v>
      </c>
      <c r="M7847" t="s">
        <v>458</v>
      </c>
    </row>
    <row r="7848" spans="1:13" x14ac:dyDescent="0.25">
      <c r="A7848" t="s">
        <v>749</v>
      </c>
      <c r="B7848" t="s">
        <v>332</v>
      </c>
      <c r="C7848" t="s">
        <v>266</v>
      </c>
      <c r="D7848" t="s">
        <v>267</v>
      </c>
      <c r="E7848" t="s">
        <v>270</v>
      </c>
      <c r="F7848" s="8" t="s">
        <v>118</v>
      </c>
      <c r="G7848" s="8" t="s">
        <v>346</v>
      </c>
      <c r="H7848" t="s">
        <v>119</v>
      </c>
      <c r="I7848" s="7">
        <v>0</v>
      </c>
      <c r="L7848" s="7">
        <v>2421364394</v>
      </c>
      <c r="M7848" t="s">
        <v>458</v>
      </c>
    </row>
    <row r="7849" spans="1:13" x14ac:dyDescent="0.25">
      <c r="A7849" t="s">
        <v>750</v>
      </c>
      <c r="B7849" t="s">
        <v>332</v>
      </c>
      <c r="C7849" t="s">
        <v>266</v>
      </c>
      <c r="D7849" t="s">
        <v>590</v>
      </c>
      <c r="E7849" t="s">
        <v>270</v>
      </c>
      <c r="F7849" s="8" t="s">
        <v>118</v>
      </c>
      <c r="G7849" s="8" t="s">
        <v>346</v>
      </c>
      <c r="H7849" t="s">
        <v>119</v>
      </c>
      <c r="I7849" s="7">
        <v>0</v>
      </c>
      <c r="L7849" s="7">
        <v>1946905414</v>
      </c>
      <c r="M7849" t="s">
        <v>458</v>
      </c>
    </row>
    <row r="7850" spans="1:13" x14ac:dyDescent="0.25">
      <c r="A7850" t="s">
        <v>751</v>
      </c>
      <c r="B7850" t="s">
        <v>332</v>
      </c>
      <c r="C7850" t="s">
        <v>266</v>
      </c>
      <c r="D7850" t="s">
        <v>582</v>
      </c>
      <c r="E7850" t="s">
        <v>270</v>
      </c>
      <c r="F7850" s="8" t="s">
        <v>118</v>
      </c>
      <c r="G7850" s="8" t="s">
        <v>346</v>
      </c>
      <c r="H7850" t="s">
        <v>119</v>
      </c>
      <c r="I7850" s="7">
        <v>4001722</v>
      </c>
      <c r="L7850" s="7">
        <v>102527329</v>
      </c>
      <c r="M7850" t="s">
        <v>458</v>
      </c>
    </row>
    <row r="7851" spans="1:13" x14ac:dyDescent="0.25">
      <c r="A7851" t="s">
        <v>752</v>
      </c>
      <c r="B7851" t="s">
        <v>332</v>
      </c>
      <c r="C7851" t="s">
        <v>266</v>
      </c>
      <c r="D7851" t="s">
        <v>203</v>
      </c>
      <c r="E7851" t="s">
        <v>269</v>
      </c>
      <c r="F7851" s="8" t="s">
        <v>118</v>
      </c>
      <c r="G7851" s="8" t="s">
        <v>346</v>
      </c>
      <c r="H7851" t="s">
        <v>119</v>
      </c>
      <c r="I7851" s="7">
        <v>14246154065</v>
      </c>
      <c r="L7851" s="7">
        <v>260926476812</v>
      </c>
      <c r="M7851" t="s">
        <v>458</v>
      </c>
    </row>
    <row r="7852" spans="1:13" x14ac:dyDescent="0.25">
      <c r="A7852" t="s">
        <v>753</v>
      </c>
      <c r="B7852" t="s">
        <v>487</v>
      </c>
      <c r="C7852" t="s">
        <v>207</v>
      </c>
      <c r="D7852" t="s">
        <v>208</v>
      </c>
      <c r="E7852" t="s">
        <v>270</v>
      </c>
      <c r="F7852" s="8" t="s">
        <v>118</v>
      </c>
      <c r="G7852" s="8" t="s">
        <v>346</v>
      </c>
      <c r="H7852" t="s">
        <v>119</v>
      </c>
      <c r="I7852" s="7">
        <v>199747706</v>
      </c>
      <c r="L7852" s="7">
        <v>2389556713</v>
      </c>
      <c r="M7852" t="s">
        <v>458</v>
      </c>
    </row>
    <row r="7853" spans="1:13" x14ac:dyDescent="0.25">
      <c r="A7853" t="s">
        <v>754</v>
      </c>
      <c r="B7853" t="s">
        <v>487</v>
      </c>
      <c r="C7853" t="s">
        <v>207</v>
      </c>
      <c r="D7853" t="s">
        <v>209</v>
      </c>
      <c r="E7853" t="s">
        <v>270</v>
      </c>
      <c r="F7853" s="8" t="s">
        <v>118</v>
      </c>
      <c r="G7853" s="8" t="s">
        <v>346</v>
      </c>
      <c r="H7853" t="s">
        <v>119</v>
      </c>
      <c r="I7853" s="7">
        <v>822664030</v>
      </c>
      <c r="L7853" s="7">
        <v>5701620841</v>
      </c>
      <c r="M7853" t="s">
        <v>458</v>
      </c>
    </row>
    <row r="7854" spans="1:13" x14ac:dyDescent="0.25">
      <c r="A7854" t="s">
        <v>755</v>
      </c>
      <c r="B7854" t="s">
        <v>487</v>
      </c>
      <c r="C7854" t="s">
        <v>207</v>
      </c>
      <c r="D7854" t="s">
        <v>210</v>
      </c>
      <c r="E7854" t="s">
        <v>270</v>
      </c>
      <c r="F7854" t="s">
        <v>118</v>
      </c>
      <c r="G7854" s="8" t="s">
        <v>346</v>
      </c>
      <c r="H7854" t="s">
        <v>119</v>
      </c>
      <c r="I7854" s="7">
        <v>0</v>
      </c>
      <c r="L7854" s="7">
        <v>326696832</v>
      </c>
      <c r="M7854" t="s">
        <v>458</v>
      </c>
    </row>
    <row r="7855" spans="1:13" x14ac:dyDescent="0.25">
      <c r="A7855" t="s">
        <v>756</v>
      </c>
      <c r="B7855" t="s">
        <v>487</v>
      </c>
      <c r="C7855" t="s">
        <v>207</v>
      </c>
      <c r="D7855" t="s">
        <v>211</v>
      </c>
      <c r="E7855" t="s">
        <v>269</v>
      </c>
      <c r="F7855" t="s">
        <v>118</v>
      </c>
      <c r="G7855" s="8" t="s">
        <v>346</v>
      </c>
      <c r="H7855" t="s">
        <v>119</v>
      </c>
      <c r="I7855" s="7">
        <v>18304620588</v>
      </c>
      <c r="L7855" s="7">
        <v>370042694916</v>
      </c>
      <c r="M7855" t="s">
        <v>458</v>
      </c>
    </row>
    <row r="7856" spans="1:13" x14ac:dyDescent="0.25">
      <c r="A7856" t="s">
        <v>757</v>
      </c>
      <c r="B7856" t="s">
        <v>487</v>
      </c>
      <c r="C7856" t="s">
        <v>207</v>
      </c>
      <c r="D7856" t="s">
        <v>385</v>
      </c>
      <c r="E7856" t="s">
        <v>270</v>
      </c>
      <c r="F7856" t="s">
        <v>118</v>
      </c>
      <c r="G7856" s="8" t="s">
        <v>346</v>
      </c>
      <c r="H7856" t="s">
        <v>119</v>
      </c>
      <c r="I7856" s="7">
        <v>5629819</v>
      </c>
      <c r="L7856" s="7">
        <v>777116048</v>
      </c>
      <c r="M7856" t="s">
        <v>458</v>
      </c>
    </row>
    <row r="7857" spans="1:13" x14ac:dyDescent="0.25">
      <c r="A7857" t="s">
        <v>659</v>
      </c>
      <c r="B7857" t="s">
        <v>468</v>
      </c>
      <c r="C7857" t="s">
        <v>0</v>
      </c>
      <c r="D7857" t="s">
        <v>200</v>
      </c>
      <c r="E7857" t="s">
        <v>270</v>
      </c>
      <c r="F7857" t="s">
        <v>120</v>
      </c>
      <c r="G7857" s="8" t="s">
        <v>359</v>
      </c>
      <c r="H7857" t="s">
        <v>121</v>
      </c>
      <c r="I7857" s="7">
        <v>1295419467</v>
      </c>
      <c r="L7857" s="7">
        <v>50185283716</v>
      </c>
      <c r="M7857" t="s">
        <v>458</v>
      </c>
    </row>
    <row r="7858" spans="1:13" x14ac:dyDescent="0.25">
      <c r="A7858" t="s">
        <v>660</v>
      </c>
      <c r="B7858" t="s">
        <v>468</v>
      </c>
      <c r="C7858" t="s">
        <v>0</v>
      </c>
      <c r="D7858" t="s">
        <v>201</v>
      </c>
      <c r="E7858" t="s">
        <v>270</v>
      </c>
      <c r="F7858" t="s">
        <v>120</v>
      </c>
      <c r="G7858" s="8" t="s">
        <v>359</v>
      </c>
      <c r="H7858" t="s">
        <v>121</v>
      </c>
      <c r="I7858" s="7">
        <v>3749008540</v>
      </c>
      <c r="L7858" s="7">
        <v>89599596613</v>
      </c>
      <c r="M7858" t="s">
        <v>458</v>
      </c>
    </row>
    <row r="7859" spans="1:13" x14ac:dyDescent="0.25">
      <c r="A7859" t="s">
        <v>661</v>
      </c>
      <c r="B7859" t="s">
        <v>468</v>
      </c>
      <c r="C7859" t="s">
        <v>0</v>
      </c>
      <c r="D7859" t="s">
        <v>202</v>
      </c>
      <c r="E7859" t="s">
        <v>270</v>
      </c>
      <c r="F7859" t="s">
        <v>120</v>
      </c>
      <c r="G7859" s="8" t="s">
        <v>359</v>
      </c>
      <c r="H7859" t="s">
        <v>121</v>
      </c>
      <c r="I7859" s="7">
        <v>2809637859</v>
      </c>
      <c r="L7859" s="7">
        <v>44497385600</v>
      </c>
      <c r="M7859" t="s">
        <v>458</v>
      </c>
    </row>
    <row r="7860" spans="1:13" x14ac:dyDescent="0.25">
      <c r="A7860" t="s">
        <v>662</v>
      </c>
      <c r="B7860" t="s">
        <v>468</v>
      </c>
      <c r="C7860" t="s">
        <v>0</v>
      </c>
      <c r="D7860" t="s">
        <v>308</v>
      </c>
      <c r="E7860" t="s">
        <v>270</v>
      </c>
      <c r="F7860" t="s">
        <v>120</v>
      </c>
      <c r="G7860" s="8" t="s">
        <v>359</v>
      </c>
      <c r="H7860" t="s">
        <v>121</v>
      </c>
      <c r="I7860" s="7">
        <v>111011737</v>
      </c>
      <c r="L7860" s="7">
        <v>891110221</v>
      </c>
      <c r="M7860" t="s">
        <v>458</v>
      </c>
    </row>
    <row r="7861" spans="1:13" x14ac:dyDescent="0.25">
      <c r="A7861" t="s">
        <v>663</v>
      </c>
      <c r="B7861" t="s">
        <v>468</v>
      </c>
      <c r="C7861" t="s">
        <v>0</v>
      </c>
      <c r="D7861" t="s">
        <v>198</v>
      </c>
      <c r="E7861" t="s">
        <v>270</v>
      </c>
      <c r="F7861" t="s">
        <v>120</v>
      </c>
      <c r="G7861" s="8" t="s">
        <v>359</v>
      </c>
      <c r="H7861" t="s">
        <v>121</v>
      </c>
      <c r="I7861" s="7">
        <v>216603962</v>
      </c>
      <c r="L7861" s="7">
        <v>1360016630</v>
      </c>
      <c r="M7861" t="s">
        <v>458</v>
      </c>
    </row>
    <row r="7862" spans="1:13" x14ac:dyDescent="0.25">
      <c r="A7862" t="s">
        <v>664</v>
      </c>
      <c r="B7862" t="s">
        <v>468</v>
      </c>
      <c r="C7862" t="s">
        <v>0</v>
      </c>
      <c r="D7862" t="s">
        <v>199</v>
      </c>
      <c r="E7862" t="s">
        <v>269</v>
      </c>
      <c r="F7862" t="s">
        <v>120</v>
      </c>
      <c r="G7862" s="8" t="s">
        <v>359</v>
      </c>
      <c r="H7862" t="s">
        <v>121</v>
      </c>
      <c r="I7862" s="7">
        <v>8832341175</v>
      </c>
      <c r="L7862" s="7">
        <v>195045422077</v>
      </c>
      <c r="M7862" t="s">
        <v>458</v>
      </c>
    </row>
    <row r="7863" spans="1:13" x14ac:dyDescent="0.25">
      <c r="A7863" t="s">
        <v>665</v>
      </c>
      <c r="B7863" t="s">
        <v>469</v>
      </c>
      <c r="C7863" t="s">
        <v>212</v>
      </c>
      <c r="D7863" t="s">
        <v>213</v>
      </c>
      <c r="E7863" t="s">
        <v>270</v>
      </c>
      <c r="F7863" t="s">
        <v>120</v>
      </c>
      <c r="G7863" s="8" t="s">
        <v>359</v>
      </c>
      <c r="H7863" t="s">
        <v>121</v>
      </c>
      <c r="I7863" s="7">
        <v>1071000</v>
      </c>
      <c r="L7863" s="7">
        <v>1209774000</v>
      </c>
      <c r="M7863" t="s">
        <v>458</v>
      </c>
    </row>
    <row r="7864" spans="1:13" x14ac:dyDescent="0.25">
      <c r="A7864" t="s">
        <v>666</v>
      </c>
      <c r="B7864" t="s">
        <v>469</v>
      </c>
      <c r="C7864" t="s">
        <v>212</v>
      </c>
      <c r="D7864" t="s">
        <v>214</v>
      </c>
      <c r="E7864" t="s">
        <v>270</v>
      </c>
      <c r="F7864" t="s">
        <v>120</v>
      </c>
      <c r="G7864" s="8" t="s">
        <v>359</v>
      </c>
      <c r="H7864" t="s">
        <v>121</v>
      </c>
      <c r="I7864" s="7">
        <v>532660000</v>
      </c>
      <c r="L7864" s="7">
        <v>10185099000</v>
      </c>
      <c r="M7864" t="s">
        <v>458</v>
      </c>
    </row>
    <row r="7865" spans="1:13" x14ac:dyDescent="0.25">
      <c r="A7865" t="s">
        <v>667</v>
      </c>
      <c r="B7865" t="s">
        <v>469</v>
      </c>
      <c r="C7865" t="s">
        <v>212</v>
      </c>
      <c r="D7865" t="s">
        <v>370</v>
      </c>
      <c r="E7865" t="s">
        <v>270</v>
      </c>
      <c r="F7865" t="s">
        <v>120</v>
      </c>
      <c r="G7865" s="8" t="s">
        <v>359</v>
      </c>
      <c r="H7865" t="s">
        <v>121</v>
      </c>
      <c r="I7865" s="7">
        <v>103927000</v>
      </c>
      <c r="L7865" s="7">
        <v>7250762000</v>
      </c>
      <c r="M7865" t="s">
        <v>458</v>
      </c>
    </row>
    <row r="7866" spans="1:13" x14ac:dyDescent="0.25">
      <c r="A7866" t="s">
        <v>668</v>
      </c>
      <c r="B7866" t="s">
        <v>469</v>
      </c>
      <c r="C7866" t="s">
        <v>212</v>
      </c>
      <c r="D7866" t="s">
        <v>365</v>
      </c>
      <c r="E7866" t="s">
        <v>270</v>
      </c>
      <c r="F7866" t="s">
        <v>120</v>
      </c>
      <c r="G7866" s="8" t="s">
        <v>359</v>
      </c>
      <c r="H7866" t="s">
        <v>121</v>
      </c>
      <c r="I7866" s="7">
        <v>532943000</v>
      </c>
      <c r="L7866" s="7">
        <v>22153880000</v>
      </c>
      <c r="M7866" t="s">
        <v>458</v>
      </c>
    </row>
    <row r="7867" spans="1:13" x14ac:dyDescent="0.25">
      <c r="A7867" t="s">
        <v>669</v>
      </c>
      <c r="B7867" t="s">
        <v>469</v>
      </c>
      <c r="C7867" t="s">
        <v>212</v>
      </c>
      <c r="D7867" t="s">
        <v>364</v>
      </c>
      <c r="E7867" t="s">
        <v>270</v>
      </c>
      <c r="F7867" t="s">
        <v>120</v>
      </c>
      <c r="G7867" s="8" t="s">
        <v>359</v>
      </c>
      <c r="H7867" t="s">
        <v>121</v>
      </c>
      <c r="I7867" s="7">
        <v>1143678000</v>
      </c>
      <c r="L7867" s="7">
        <v>31842258000</v>
      </c>
      <c r="M7867" t="s">
        <v>458</v>
      </c>
    </row>
    <row r="7868" spans="1:13" x14ac:dyDescent="0.25">
      <c r="A7868" t="s">
        <v>670</v>
      </c>
      <c r="B7868" t="s">
        <v>469</v>
      </c>
      <c r="C7868" t="s">
        <v>212</v>
      </c>
      <c r="D7868" t="s">
        <v>573</v>
      </c>
      <c r="E7868" t="s">
        <v>270</v>
      </c>
      <c r="F7868" t="s">
        <v>120</v>
      </c>
      <c r="G7868" s="8" t="s">
        <v>359</v>
      </c>
      <c r="H7868" t="s">
        <v>121</v>
      </c>
      <c r="I7868" s="7">
        <v>810698000</v>
      </c>
      <c r="L7868" s="7">
        <v>16763779000</v>
      </c>
      <c r="M7868" t="s">
        <v>458</v>
      </c>
    </row>
    <row r="7869" spans="1:13" x14ac:dyDescent="0.25">
      <c r="A7869" t="s">
        <v>671</v>
      </c>
      <c r="B7869" t="s">
        <v>469</v>
      </c>
      <c r="C7869" t="s">
        <v>212</v>
      </c>
      <c r="D7869" t="s">
        <v>362</v>
      </c>
      <c r="E7869" t="s">
        <v>270</v>
      </c>
      <c r="F7869" t="s">
        <v>120</v>
      </c>
      <c r="G7869" s="8" t="s">
        <v>359</v>
      </c>
      <c r="H7869" t="s">
        <v>121</v>
      </c>
      <c r="I7869" s="7">
        <v>0</v>
      </c>
      <c r="L7869" s="7">
        <v>58491556000</v>
      </c>
      <c r="M7869" t="s">
        <v>458</v>
      </c>
    </row>
    <row r="7870" spans="1:13" x14ac:dyDescent="0.25">
      <c r="A7870" t="s">
        <v>672</v>
      </c>
      <c r="B7870" t="s">
        <v>470</v>
      </c>
      <c r="C7870" t="s">
        <v>292</v>
      </c>
      <c r="D7870" t="s">
        <v>307</v>
      </c>
      <c r="E7870" t="s">
        <v>270</v>
      </c>
      <c r="F7870" t="s">
        <v>120</v>
      </c>
      <c r="G7870" s="8" t="s">
        <v>359</v>
      </c>
      <c r="H7870" t="s">
        <v>121</v>
      </c>
      <c r="I7870" s="7">
        <v>492919108</v>
      </c>
      <c r="L7870" s="7">
        <v>9764336905</v>
      </c>
      <c r="M7870" t="s">
        <v>458</v>
      </c>
    </row>
    <row r="7871" spans="1:13" x14ac:dyDescent="0.25">
      <c r="A7871" t="s">
        <v>673</v>
      </c>
      <c r="B7871" t="s">
        <v>470</v>
      </c>
      <c r="C7871" t="s">
        <v>292</v>
      </c>
      <c r="D7871" t="s">
        <v>206</v>
      </c>
      <c r="E7871" t="s">
        <v>270</v>
      </c>
      <c r="F7871" t="s">
        <v>120</v>
      </c>
      <c r="G7871" s="8" t="s">
        <v>359</v>
      </c>
      <c r="H7871" t="s">
        <v>121</v>
      </c>
      <c r="I7871" s="7">
        <v>0</v>
      </c>
      <c r="L7871" s="7">
        <v>5411649516</v>
      </c>
      <c r="M7871" t="s">
        <v>458</v>
      </c>
    </row>
    <row r="7872" spans="1:13" x14ac:dyDescent="0.25">
      <c r="A7872" t="s">
        <v>674</v>
      </c>
      <c r="B7872" t="s">
        <v>470</v>
      </c>
      <c r="C7872" t="s">
        <v>292</v>
      </c>
      <c r="D7872" t="s">
        <v>203</v>
      </c>
      <c r="E7872" t="s">
        <v>269</v>
      </c>
      <c r="F7872" t="s">
        <v>120</v>
      </c>
      <c r="G7872" s="8" t="s">
        <v>359</v>
      </c>
      <c r="H7872" t="s">
        <v>121</v>
      </c>
      <c r="I7872" s="7">
        <v>28784540326</v>
      </c>
      <c r="L7872" s="7">
        <v>599483569520</v>
      </c>
      <c r="M7872" t="s">
        <v>458</v>
      </c>
    </row>
    <row r="7873" spans="1:13" x14ac:dyDescent="0.25">
      <c r="A7873" t="s">
        <v>675</v>
      </c>
      <c r="B7873" t="s">
        <v>470</v>
      </c>
      <c r="C7873" t="s">
        <v>292</v>
      </c>
      <c r="D7873" t="s">
        <v>306</v>
      </c>
      <c r="E7873" t="s">
        <v>270</v>
      </c>
      <c r="F7873" t="s">
        <v>120</v>
      </c>
      <c r="G7873" s="8" t="s">
        <v>359</v>
      </c>
      <c r="H7873" t="s">
        <v>121</v>
      </c>
      <c r="I7873" s="7">
        <v>897743592</v>
      </c>
      <c r="L7873" s="7">
        <v>9122399685</v>
      </c>
      <c r="M7873" t="s">
        <v>458</v>
      </c>
    </row>
    <row r="7874" spans="1:13" x14ac:dyDescent="0.25">
      <c r="A7874" t="s">
        <v>676</v>
      </c>
      <c r="B7874" t="s">
        <v>331</v>
      </c>
      <c r="C7874" t="s">
        <v>215</v>
      </c>
      <c r="D7874" t="s">
        <v>251</v>
      </c>
      <c r="E7874" t="s">
        <v>269</v>
      </c>
      <c r="F7874" t="s">
        <v>120</v>
      </c>
      <c r="G7874" s="8" t="s">
        <v>359</v>
      </c>
      <c r="H7874" t="s">
        <v>121</v>
      </c>
      <c r="I7874" s="7">
        <v>18653978793</v>
      </c>
      <c r="L7874" s="7">
        <v>310261377494</v>
      </c>
      <c r="M7874" t="s">
        <v>458</v>
      </c>
    </row>
    <row r="7875" spans="1:13" x14ac:dyDescent="0.25">
      <c r="A7875" t="s">
        <v>677</v>
      </c>
      <c r="B7875" t="s">
        <v>331</v>
      </c>
      <c r="C7875" t="s">
        <v>215</v>
      </c>
      <c r="D7875" t="s">
        <v>216</v>
      </c>
      <c r="E7875" t="s">
        <v>269</v>
      </c>
      <c r="F7875" t="s">
        <v>120</v>
      </c>
      <c r="G7875" s="8" t="s">
        <v>359</v>
      </c>
      <c r="H7875" t="s">
        <v>121</v>
      </c>
      <c r="I7875" s="7">
        <v>765648650</v>
      </c>
      <c r="L7875" s="7">
        <v>15226914126</v>
      </c>
      <c r="M7875" t="s">
        <v>458</v>
      </c>
    </row>
    <row r="7876" spans="1:13" x14ac:dyDescent="0.25">
      <c r="A7876" t="s">
        <v>678</v>
      </c>
      <c r="B7876" t="s">
        <v>331</v>
      </c>
      <c r="C7876" t="s">
        <v>215</v>
      </c>
      <c r="D7876" t="s">
        <v>217</v>
      </c>
      <c r="E7876" t="s">
        <v>269</v>
      </c>
      <c r="F7876" t="s">
        <v>120</v>
      </c>
      <c r="G7876" s="8" t="s">
        <v>359</v>
      </c>
      <c r="H7876" t="s">
        <v>121</v>
      </c>
      <c r="I7876" s="7">
        <v>3010724510</v>
      </c>
      <c r="L7876" s="7">
        <v>67671087956</v>
      </c>
      <c r="M7876" t="s">
        <v>458</v>
      </c>
    </row>
    <row r="7877" spans="1:13" x14ac:dyDescent="0.25">
      <c r="A7877" t="s">
        <v>679</v>
      </c>
      <c r="B7877" t="s">
        <v>333</v>
      </c>
      <c r="C7877" t="s">
        <v>533</v>
      </c>
      <c r="D7877" t="s">
        <v>203</v>
      </c>
      <c r="E7877" t="s">
        <v>269</v>
      </c>
      <c r="F7877" t="s">
        <v>120</v>
      </c>
      <c r="G7877" s="8" t="s">
        <v>359</v>
      </c>
      <c r="H7877" t="s">
        <v>121</v>
      </c>
      <c r="I7877" s="7">
        <v>1802014000</v>
      </c>
      <c r="L7877" s="7">
        <v>60695593000</v>
      </c>
      <c r="M7877" t="s">
        <v>458</v>
      </c>
    </row>
    <row r="7878" spans="1:13" x14ac:dyDescent="0.25">
      <c r="A7878" t="s">
        <v>680</v>
      </c>
      <c r="B7878" t="s">
        <v>471</v>
      </c>
      <c r="C7878" t="s">
        <v>219</v>
      </c>
      <c r="D7878" t="s">
        <v>203</v>
      </c>
      <c r="E7878" t="s">
        <v>269</v>
      </c>
      <c r="F7878" t="s">
        <v>120</v>
      </c>
      <c r="G7878" s="8" t="s">
        <v>359</v>
      </c>
      <c r="H7878" t="s">
        <v>121</v>
      </c>
      <c r="I7878" s="7">
        <v>8443989784</v>
      </c>
      <c r="L7878" s="7">
        <v>278736778404</v>
      </c>
      <c r="M7878" t="s">
        <v>458</v>
      </c>
    </row>
    <row r="7879" spans="1:13" x14ac:dyDescent="0.25">
      <c r="A7879" t="s">
        <v>681</v>
      </c>
      <c r="B7879" t="s">
        <v>471</v>
      </c>
      <c r="C7879" t="s">
        <v>219</v>
      </c>
      <c r="D7879" t="s">
        <v>457</v>
      </c>
      <c r="E7879" t="s">
        <v>270</v>
      </c>
      <c r="F7879" t="s">
        <v>120</v>
      </c>
      <c r="G7879" s="8" t="s">
        <v>359</v>
      </c>
      <c r="H7879" t="s">
        <v>121</v>
      </c>
      <c r="I7879" s="7">
        <v>12665162</v>
      </c>
      <c r="L7879" s="7">
        <v>150706287</v>
      </c>
      <c r="M7879" t="s">
        <v>458</v>
      </c>
    </row>
    <row r="7880" spans="1:13" x14ac:dyDescent="0.25">
      <c r="A7880" t="s">
        <v>682</v>
      </c>
      <c r="B7880" t="s">
        <v>471</v>
      </c>
      <c r="C7880" t="s">
        <v>219</v>
      </c>
      <c r="D7880" t="s">
        <v>381</v>
      </c>
      <c r="E7880" t="s">
        <v>270</v>
      </c>
      <c r="F7880" t="s">
        <v>120</v>
      </c>
      <c r="G7880" s="8" t="s">
        <v>359</v>
      </c>
      <c r="H7880" t="s">
        <v>121</v>
      </c>
      <c r="I7880" s="7">
        <v>36816358</v>
      </c>
      <c r="L7880" s="7">
        <v>1331924172</v>
      </c>
      <c r="M7880" t="s">
        <v>458</v>
      </c>
    </row>
    <row r="7881" spans="1:13" x14ac:dyDescent="0.25">
      <c r="A7881" t="s">
        <v>683</v>
      </c>
      <c r="B7881" t="s">
        <v>472</v>
      </c>
      <c r="C7881" t="s">
        <v>220</v>
      </c>
      <c r="D7881" t="s">
        <v>221</v>
      </c>
      <c r="E7881" t="s">
        <v>270</v>
      </c>
      <c r="F7881" t="s">
        <v>120</v>
      </c>
      <c r="G7881" s="8" t="s">
        <v>359</v>
      </c>
      <c r="H7881" t="s">
        <v>121</v>
      </c>
      <c r="I7881" s="7">
        <v>4796693000</v>
      </c>
      <c r="L7881" s="7">
        <v>210379447000</v>
      </c>
      <c r="M7881" t="s">
        <v>458</v>
      </c>
    </row>
    <row r="7882" spans="1:13" x14ac:dyDescent="0.25">
      <c r="A7882" t="s">
        <v>684</v>
      </c>
      <c r="B7882" t="s">
        <v>472</v>
      </c>
      <c r="C7882" t="s">
        <v>220</v>
      </c>
      <c r="D7882" t="s">
        <v>222</v>
      </c>
      <c r="E7882" t="s">
        <v>270</v>
      </c>
      <c r="F7882" t="s">
        <v>120</v>
      </c>
      <c r="G7882" s="8" t="s">
        <v>359</v>
      </c>
      <c r="H7882" t="s">
        <v>121</v>
      </c>
      <c r="I7882" s="7">
        <v>1423278000</v>
      </c>
      <c r="L7882" s="7">
        <v>35195197000</v>
      </c>
      <c r="M7882" t="s">
        <v>458</v>
      </c>
    </row>
    <row r="7883" spans="1:13" x14ac:dyDescent="0.25">
      <c r="A7883" t="s">
        <v>685</v>
      </c>
      <c r="B7883" t="s">
        <v>472</v>
      </c>
      <c r="C7883" t="s">
        <v>220</v>
      </c>
      <c r="D7883" t="s">
        <v>223</v>
      </c>
      <c r="E7883" t="s">
        <v>270</v>
      </c>
      <c r="F7883" t="s">
        <v>120</v>
      </c>
      <c r="G7883" s="8" t="s">
        <v>359</v>
      </c>
      <c r="H7883" t="s">
        <v>121</v>
      </c>
      <c r="I7883" s="7">
        <v>3534758000</v>
      </c>
      <c r="L7883" s="7">
        <v>54187851000</v>
      </c>
      <c r="M7883" t="s">
        <v>458</v>
      </c>
    </row>
    <row r="7884" spans="1:13" x14ac:dyDescent="0.25">
      <c r="A7884" t="s">
        <v>686</v>
      </c>
      <c r="B7884" t="s">
        <v>472</v>
      </c>
      <c r="C7884" t="s">
        <v>220</v>
      </c>
      <c r="D7884" t="s">
        <v>224</v>
      </c>
      <c r="E7884" t="s">
        <v>270</v>
      </c>
      <c r="F7884" t="s">
        <v>120</v>
      </c>
      <c r="G7884" s="8" t="s">
        <v>359</v>
      </c>
      <c r="H7884" t="s">
        <v>121</v>
      </c>
      <c r="I7884" s="7">
        <v>59330000</v>
      </c>
      <c r="L7884" s="7">
        <v>3835522000</v>
      </c>
      <c r="M7884" t="s">
        <v>458</v>
      </c>
    </row>
    <row r="7885" spans="1:13" x14ac:dyDescent="0.25">
      <c r="A7885" t="s">
        <v>687</v>
      </c>
      <c r="B7885" t="s">
        <v>472</v>
      </c>
      <c r="C7885" t="s">
        <v>220</v>
      </c>
      <c r="D7885" t="s">
        <v>305</v>
      </c>
      <c r="E7885" t="s">
        <v>270</v>
      </c>
      <c r="F7885" t="s">
        <v>120</v>
      </c>
      <c r="G7885" s="8" t="s">
        <v>359</v>
      </c>
      <c r="H7885" t="s">
        <v>121</v>
      </c>
      <c r="I7885" s="7">
        <v>0</v>
      </c>
      <c r="L7885" s="7">
        <v>0</v>
      </c>
      <c r="M7885" t="s">
        <v>458</v>
      </c>
    </row>
    <row r="7886" spans="1:13" x14ac:dyDescent="0.25">
      <c r="A7886" t="s">
        <v>688</v>
      </c>
      <c r="B7886" t="s">
        <v>472</v>
      </c>
      <c r="C7886" t="s">
        <v>220</v>
      </c>
      <c r="D7886" t="s">
        <v>203</v>
      </c>
      <c r="E7886" t="s">
        <v>269</v>
      </c>
      <c r="F7886" t="s">
        <v>120</v>
      </c>
      <c r="G7886" s="8" t="s">
        <v>359</v>
      </c>
      <c r="H7886" t="s">
        <v>121</v>
      </c>
      <c r="I7886" s="7">
        <v>4669335000</v>
      </c>
      <c r="L7886" s="7">
        <v>150910896000</v>
      </c>
      <c r="M7886" t="s">
        <v>458</v>
      </c>
    </row>
    <row r="7887" spans="1:13" x14ac:dyDescent="0.25">
      <c r="A7887" t="s">
        <v>689</v>
      </c>
      <c r="B7887" t="s">
        <v>473</v>
      </c>
      <c r="C7887" t="s">
        <v>225</v>
      </c>
      <c r="D7887" t="s">
        <v>366</v>
      </c>
      <c r="E7887" t="s">
        <v>270</v>
      </c>
      <c r="F7887" t="s">
        <v>120</v>
      </c>
      <c r="G7887" s="8" t="s">
        <v>359</v>
      </c>
      <c r="H7887" t="s">
        <v>121</v>
      </c>
      <c r="I7887" s="7">
        <v>239304431</v>
      </c>
      <c r="L7887" s="7">
        <v>3439632410</v>
      </c>
      <c r="M7887" t="s">
        <v>458</v>
      </c>
    </row>
    <row r="7888" spans="1:13" x14ac:dyDescent="0.25">
      <c r="A7888" t="s">
        <v>690</v>
      </c>
      <c r="B7888" t="s">
        <v>473</v>
      </c>
      <c r="C7888" t="s">
        <v>225</v>
      </c>
      <c r="D7888" t="s">
        <v>367</v>
      </c>
      <c r="E7888" t="s">
        <v>270</v>
      </c>
      <c r="F7888" t="s">
        <v>120</v>
      </c>
      <c r="G7888" s="8" t="s">
        <v>359</v>
      </c>
      <c r="H7888" t="s">
        <v>121</v>
      </c>
      <c r="I7888" s="7">
        <v>271778066</v>
      </c>
      <c r="L7888" s="7">
        <v>3601903742</v>
      </c>
      <c r="M7888" t="s">
        <v>458</v>
      </c>
    </row>
    <row r="7889" spans="1:13" x14ac:dyDescent="0.25">
      <c r="A7889" t="s">
        <v>691</v>
      </c>
      <c r="B7889" t="s">
        <v>473</v>
      </c>
      <c r="C7889" t="s">
        <v>225</v>
      </c>
      <c r="D7889" t="s">
        <v>373</v>
      </c>
      <c r="E7889" t="s">
        <v>270</v>
      </c>
      <c r="F7889" t="s">
        <v>120</v>
      </c>
      <c r="G7889" s="8" t="s">
        <v>359</v>
      </c>
      <c r="H7889" t="s">
        <v>121</v>
      </c>
      <c r="I7889" s="7">
        <v>0</v>
      </c>
      <c r="L7889" s="7">
        <v>2032897322</v>
      </c>
      <c r="M7889" t="s">
        <v>458</v>
      </c>
    </row>
    <row r="7890" spans="1:13" x14ac:dyDescent="0.25">
      <c r="A7890" t="s">
        <v>692</v>
      </c>
      <c r="B7890" t="s">
        <v>473</v>
      </c>
      <c r="C7890" t="s">
        <v>225</v>
      </c>
      <c r="D7890" t="s">
        <v>203</v>
      </c>
      <c r="E7890" t="s">
        <v>269</v>
      </c>
      <c r="F7890" t="s">
        <v>120</v>
      </c>
      <c r="G7890" s="8" t="s">
        <v>359</v>
      </c>
      <c r="H7890" t="s">
        <v>121</v>
      </c>
      <c r="I7890" s="7">
        <v>53133324842</v>
      </c>
      <c r="L7890" s="7">
        <v>983182712065</v>
      </c>
      <c r="M7890" t="s">
        <v>458</v>
      </c>
    </row>
    <row r="7891" spans="1:13" x14ac:dyDescent="0.25">
      <c r="A7891" t="s">
        <v>693</v>
      </c>
      <c r="B7891" t="s">
        <v>474</v>
      </c>
      <c r="C7891" t="s">
        <v>226</v>
      </c>
      <c r="D7891" t="s">
        <v>227</v>
      </c>
      <c r="E7891" t="s">
        <v>270</v>
      </c>
      <c r="F7891" t="s">
        <v>120</v>
      </c>
      <c r="G7891" s="8" t="s">
        <v>359</v>
      </c>
      <c r="H7891" t="s">
        <v>121</v>
      </c>
      <c r="I7891" s="7">
        <v>0</v>
      </c>
      <c r="L7891" s="7">
        <v>1565286544</v>
      </c>
      <c r="M7891" t="s">
        <v>458</v>
      </c>
    </row>
    <row r="7892" spans="1:13" x14ac:dyDescent="0.25">
      <c r="A7892" t="s">
        <v>694</v>
      </c>
      <c r="B7892" t="s">
        <v>474</v>
      </c>
      <c r="C7892" t="s">
        <v>226</v>
      </c>
      <c r="D7892" t="s">
        <v>301</v>
      </c>
      <c r="E7892" t="s">
        <v>270</v>
      </c>
      <c r="F7892" t="s">
        <v>120</v>
      </c>
      <c r="G7892" s="8" t="s">
        <v>359</v>
      </c>
      <c r="H7892" t="s">
        <v>121</v>
      </c>
      <c r="I7892" s="7">
        <v>0</v>
      </c>
      <c r="L7892" s="7">
        <v>4154359457</v>
      </c>
      <c r="M7892" t="s">
        <v>458</v>
      </c>
    </row>
    <row r="7893" spans="1:13" x14ac:dyDescent="0.25">
      <c r="A7893" t="s">
        <v>695</v>
      </c>
      <c r="B7893" t="s">
        <v>474</v>
      </c>
      <c r="C7893" t="s">
        <v>226</v>
      </c>
      <c r="D7893" t="s">
        <v>229</v>
      </c>
      <c r="E7893" t="s">
        <v>270</v>
      </c>
      <c r="F7893" t="s">
        <v>120</v>
      </c>
      <c r="G7893" s="8" t="s">
        <v>359</v>
      </c>
      <c r="H7893" t="s">
        <v>121</v>
      </c>
      <c r="I7893" s="7">
        <v>0</v>
      </c>
      <c r="L7893" s="7">
        <v>4178737190</v>
      </c>
      <c r="M7893" t="s">
        <v>458</v>
      </c>
    </row>
    <row r="7894" spans="1:13" x14ac:dyDescent="0.25">
      <c r="A7894" t="s">
        <v>696</v>
      </c>
      <c r="B7894" t="s">
        <v>474</v>
      </c>
      <c r="C7894" t="s">
        <v>226</v>
      </c>
      <c r="D7894" t="s">
        <v>230</v>
      </c>
      <c r="E7894" t="s">
        <v>270</v>
      </c>
      <c r="F7894" t="s">
        <v>120</v>
      </c>
      <c r="G7894" s="8" t="s">
        <v>359</v>
      </c>
      <c r="H7894" t="s">
        <v>121</v>
      </c>
      <c r="I7894" s="7">
        <v>0</v>
      </c>
      <c r="L7894" s="7">
        <v>46078829939</v>
      </c>
      <c r="M7894" t="s">
        <v>458</v>
      </c>
    </row>
    <row r="7895" spans="1:13" x14ac:dyDescent="0.25">
      <c r="A7895" t="s">
        <v>697</v>
      </c>
      <c r="B7895" t="s">
        <v>474</v>
      </c>
      <c r="C7895" t="s">
        <v>226</v>
      </c>
      <c r="D7895" t="s">
        <v>231</v>
      </c>
      <c r="E7895" t="s">
        <v>270</v>
      </c>
      <c r="F7895" t="s">
        <v>120</v>
      </c>
      <c r="G7895" s="8" t="s">
        <v>359</v>
      </c>
      <c r="H7895" t="s">
        <v>121</v>
      </c>
      <c r="I7895" s="7">
        <v>0</v>
      </c>
      <c r="L7895" s="7">
        <v>733170416</v>
      </c>
      <c r="M7895" t="s">
        <v>458</v>
      </c>
    </row>
    <row r="7896" spans="1:13" x14ac:dyDescent="0.25">
      <c r="A7896" t="s">
        <v>698</v>
      </c>
      <c r="B7896" t="s">
        <v>474</v>
      </c>
      <c r="C7896" t="s">
        <v>226</v>
      </c>
      <c r="D7896" t="s">
        <v>232</v>
      </c>
      <c r="E7896" t="s">
        <v>270</v>
      </c>
      <c r="F7896" t="s">
        <v>120</v>
      </c>
      <c r="G7896" s="8" t="s">
        <v>359</v>
      </c>
      <c r="H7896" t="s">
        <v>121</v>
      </c>
      <c r="I7896" s="7">
        <v>0</v>
      </c>
      <c r="L7896" s="7">
        <v>4596812359</v>
      </c>
      <c r="M7896" t="s">
        <v>458</v>
      </c>
    </row>
    <row r="7897" spans="1:13" x14ac:dyDescent="0.25">
      <c r="A7897" t="s">
        <v>699</v>
      </c>
      <c r="B7897" t="s">
        <v>474</v>
      </c>
      <c r="C7897" t="s">
        <v>226</v>
      </c>
      <c r="D7897" t="s">
        <v>233</v>
      </c>
      <c r="E7897" t="s">
        <v>270</v>
      </c>
      <c r="F7897" t="s">
        <v>120</v>
      </c>
      <c r="G7897" s="8" t="s">
        <v>359</v>
      </c>
      <c r="H7897" t="s">
        <v>121</v>
      </c>
      <c r="I7897" s="7">
        <v>0</v>
      </c>
      <c r="L7897" s="7">
        <v>6739103718</v>
      </c>
      <c r="M7897" t="s">
        <v>458</v>
      </c>
    </row>
    <row r="7898" spans="1:13" x14ac:dyDescent="0.25">
      <c r="A7898" t="s">
        <v>700</v>
      </c>
      <c r="B7898" t="s">
        <v>474</v>
      </c>
      <c r="C7898" t="s">
        <v>226</v>
      </c>
      <c r="D7898" t="s">
        <v>234</v>
      </c>
      <c r="E7898" t="s">
        <v>270</v>
      </c>
      <c r="F7898" t="s">
        <v>120</v>
      </c>
      <c r="G7898" s="8" t="s">
        <v>359</v>
      </c>
      <c r="H7898" t="s">
        <v>121</v>
      </c>
      <c r="I7898" s="7">
        <v>0</v>
      </c>
      <c r="L7898" s="7">
        <v>8239367205</v>
      </c>
      <c r="M7898" t="s">
        <v>458</v>
      </c>
    </row>
    <row r="7899" spans="1:13" x14ac:dyDescent="0.25">
      <c r="A7899" t="s">
        <v>701</v>
      </c>
      <c r="B7899" t="s">
        <v>474</v>
      </c>
      <c r="C7899" t="s">
        <v>226</v>
      </c>
      <c r="D7899" t="s">
        <v>235</v>
      </c>
      <c r="E7899" t="s">
        <v>270</v>
      </c>
      <c r="F7899" t="s">
        <v>120</v>
      </c>
      <c r="G7899" s="8" t="s">
        <v>359</v>
      </c>
      <c r="H7899" t="s">
        <v>121</v>
      </c>
      <c r="I7899" s="7">
        <v>0</v>
      </c>
      <c r="L7899" s="7">
        <v>7955312120</v>
      </c>
      <c r="M7899" t="s">
        <v>458</v>
      </c>
    </row>
    <row r="7900" spans="1:13" x14ac:dyDescent="0.25">
      <c r="A7900" t="s">
        <v>702</v>
      </c>
      <c r="B7900" t="s">
        <v>474</v>
      </c>
      <c r="C7900" t="s">
        <v>226</v>
      </c>
      <c r="D7900" t="s">
        <v>570</v>
      </c>
      <c r="E7900" t="s">
        <v>270</v>
      </c>
      <c r="F7900" t="s">
        <v>120</v>
      </c>
      <c r="G7900" s="8" t="s">
        <v>359</v>
      </c>
      <c r="H7900" t="s">
        <v>121</v>
      </c>
      <c r="I7900" s="7">
        <v>0</v>
      </c>
      <c r="L7900" s="7">
        <v>186808058</v>
      </c>
      <c r="M7900" t="s">
        <v>458</v>
      </c>
    </row>
    <row r="7901" spans="1:13" x14ac:dyDescent="0.25">
      <c r="A7901" t="s">
        <v>703</v>
      </c>
      <c r="B7901" t="s">
        <v>475</v>
      </c>
      <c r="C7901" t="s">
        <v>236</v>
      </c>
      <c r="D7901" t="s">
        <v>628</v>
      </c>
      <c r="E7901" t="s">
        <v>270</v>
      </c>
      <c r="F7901" t="s">
        <v>120</v>
      </c>
      <c r="G7901" s="8" t="s">
        <v>359</v>
      </c>
      <c r="H7901" t="s">
        <v>121</v>
      </c>
      <c r="I7901" s="7">
        <v>1148661081</v>
      </c>
      <c r="L7901" s="7">
        <v>33391986272</v>
      </c>
      <c r="M7901" t="s">
        <v>458</v>
      </c>
    </row>
    <row r="7902" spans="1:13" x14ac:dyDescent="0.25">
      <c r="A7902" t="s">
        <v>704</v>
      </c>
      <c r="B7902" t="s">
        <v>475</v>
      </c>
      <c r="C7902" t="s">
        <v>236</v>
      </c>
      <c r="D7902" t="s">
        <v>629</v>
      </c>
      <c r="E7902" t="s">
        <v>270</v>
      </c>
      <c r="F7902" t="s">
        <v>120</v>
      </c>
      <c r="G7902" s="8" t="s">
        <v>359</v>
      </c>
      <c r="H7902" t="s">
        <v>121</v>
      </c>
      <c r="I7902" s="7">
        <v>1156383136</v>
      </c>
      <c r="L7902" s="7">
        <v>28433897982</v>
      </c>
      <c r="M7902" t="s">
        <v>458</v>
      </c>
    </row>
    <row r="7903" spans="1:13" x14ac:dyDescent="0.25">
      <c r="A7903" t="s">
        <v>705</v>
      </c>
      <c r="B7903" t="s">
        <v>475</v>
      </c>
      <c r="C7903" t="s">
        <v>236</v>
      </c>
      <c r="D7903" t="s">
        <v>630</v>
      </c>
      <c r="E7903" t="s">
        <v>270</v>
      </c>
      <c r="F7903" t="s">
        <v>120</v>
      </c>
      <c r="G7903" s="8" t="s">
        <v>359</v>
      </c>
      <c r="H7903" t="s">
        <v>121</v>
      </c>
      <c r="I7903" s="7">
        <v>1112317104</v>
      </c>
      <c r="L7903" s="7">
        <v>41655996484</v>
      </c>
      <c r="M7903" t="s">
        <v>458</v>
      </c>
    </row>
    <row r="7904" spans="1:13" x14ac:dyDescent="0.25">
      <c r="A7904" t="s">
        <v>706</v>
      </c>
      <c r="B7904" t="s">
        <v>475</v>
      </c>
      <c r="C7904" t="s">
        <v>236</v>
      </c>
      <c r="D7904" t="s">
        <v>631</v>
      </c>
      <c r="E7904" t="s">
        <v>270</v>
      </c>
      <c r="F7904" t="s">
        <v>120</v>
      </c>
      <c r="G7904" s="8" t="s">
        <v>359</v>
      </c>
      <c r="H7904" t="s">
        <v>121</v>
      </c>
      <c r="I7904" s="7">
        <v>1190712569</v>
      </c>
      <c r="L7904" s="7">
        <v>17683096128</v>
      </c>
      <c r="M7904" t="s">
        <v>458</v>
      </c>
    </row>
    <row r="7905" spans="1:13" x14ac:dyDescent="0.25">
      <c r="A7905" t="s">
        <v>707</v>
      </c>
      <c r="B7905" t="s">
        <v>475</v>
      </c>
      <c r="C7905" t="s">
        <v>236</v>
      </c>
      <c r="D7905" t="s">
        <v>632</v>
      </c>
      <c r="E7905" t="s">
        <v>269</v>
      </c>
      <c r="F7905" t="s">
        <v>120</v>
      </c>
      <c r="G7905" s="8" t="s">
        <v>359</v>
      </c>
      <c r="H7905" t="s">
        <v>121</v>
      </c>
      <c r="I7905" s="7">
        <v>1352899742</v>
      </c>
      <c r="L7905" s="7">
        <v>38791266538</v>
      </c>
      <c r="M7905" t="s">
        <v>458</v>
      </c>
    </row>
    <row r="7906" spans="1:13" x14ac:dyDescent="0.25">
      <c r="A7906" t="s">
        <v>708</v>
      </c>
      <c r="B7906" t="s">
        <v>476</v>
      </c>
      <c r="C7906" t="s">
        <v>237</v>
      </c>
      <c r="D7906" t="s">
        <v>242</v>
      </c>
      <c r="E7906" t="s">
        <v>270</v>
      </c>
      <c r="F7906" t="s">
        <v>120</v>
      </c>
      <c r="G7906" s="8" t="s">
        <v>359</v>
      </c>
      <c r="H7906" t="s">
        <v>121</v>
      </c>
      <c r="I7906" s="7">
        <v>2123920</v>
      </c>
      <c r="L7906" s="7">
        <v>77422761</v>
      </c>
      <c r="M7906" t="s">
        <v>458</v>
      </c>
    </row>
    <row r="7907" spans="1:13" x14ac:dyDescent="0.25">
      <c r="A7907" t="s">
        <v>709</v>
      </c>
      <c r="B7907" t="s">
        <v>476</v>
      </c>
      <c r="C7907" t="s">
        <v>237</v>
      </c>
      <c r="D7907" t="s">
        <v>228</v>
      </c>
      <c r="E7907" t="s">
        <v>270</v>
      </c>
      <c r="F7907" t="s">
        <v>120</v>
      </c>
      <c r="G7907" s="8" t="s">
        <v>359</v>
      </c>
      <c r="H7907" t="s">
        <v>121</v>
      </c>
      <c r="I7907" s="7">
        <v>0</v>
      </c>
      <c r="L7907" s="7">
        <v>2672173342</v>
      </c>
      <c r="M7907" t="s">
        <v>458</v>
      </c>
    </row>
    <row r="7908" spans="1:13" x14ac:dyDescent="0.25">
      <c r="A7908" t="s">
        <v>710</v>
      </c>
      <c r="B7908" t="s">
        <v>476</v>
      </c>
      <c r="C7908" t="s">
        <v>237</v>
      </c>
      <c r="D7908" t="s">
        <v>464</v>
      </c>
      <c r="E7908" t="s">
        <v>270</v>
      </c>
      <c r="F7908" t="s">
        <v>120</v>
      </c>
      <c r="G7908" s="8" t="s">
        <v>359</v>
      </c>
      <c r="H7908" t="s">
        <v>121</v>
      </c>
      <c r="I7908" s="7">
        <v>200207764</v>
      </c>
      <c r="L7908" s="7">
        <v>1120256617</v>
      </c>
      <c r="M7908" t="s">
        <v>458</v>
      </c>
    </row>
    <row r="7909" spans="1:13" x14ac:dyDescent="0.25">
      <c r="A7909" t="s">
        <v>711</v>
      </c>
      <c r="B7909" t="s">
        <v>476</v>
      </c>
      <c r="C7909" t="s">
        <v>237</v>
      </c>
      <c r="D7909" t="s">
        <v>238</v>
      </c>
      <c r="E7909" t="s">
        <v>270</v>
      </c>
      <c r="F7909" t="s">
        <v>120</v>
      </c>
      <c r="G7909" s="8" t="s">
        <v>359</v>
      </c>
      <c r="H7909" t="s">
        <v>121</v>
      </c>
      <c r="I7909" s="7">
        <v>0</v>
      </c>
      <c r="L7909" s="7">
        <v>858542993</v>
      </c>
      <c r="M7909" t="s">
        <v>458</v>
      </c>
    </row>
    <row r="7910" spans="1:13" x14ac:dyDescent="0.25">
      <c r="A7910" t="s">
        <v>712</v>
      </c>
      <c r="B7910" t="s">
        <v>476</v>
      </c>
      <c r="C7910" t="s">
        <v>237</v>
      </c>
      <c r="D7910" t="s">
        <v>239</v>
      </c>
      <c r="E7910" t="s">
        <v>270</v>
      </c>
      <c r="F7910" t="s">
        <v>120</v>
      </c>
      <c r="G7910" s="8" t="s">
        <v>359</v>
      </c>
      <c r="H7910" t="s">
        <v>121</v>
      </c>
      <c r="I7910" s="7">
        <v>46215400</v>
      </c>
      <c r="L7910" s="7">
        <v>857579764</v>
      </c>
      <c r="M7910" t="s">
        <v>458</v>
      </c>
    </row>
    <row r="7911" spans="1:13" x14ac:dyDescent="0.25">
      <c r="A7911" t="s">
        <v>713</v>
      </c>
      <c r="B7911" t="s">
        <v>476</v>
      </c>
      <c r="C7911" t="s">
        <v>237</v>
      </c>
      <c r="D7911" t="s">
        <v>240</v>
      </c>
      <c r="E7911" t="s">
        <v>270</v>
      </c>
      <c r="F7911" t="s">
        <v>120</v>
      </c>
      <c r="G7911" s="8" t="s">
        <v>359</v>
      </c>
      <c r="H7911" t="s">
        <v>121</v>
      </c>
      <c r="I7911" s="7">
        <v>5587979</v>
      </c>
      <c r="L7911" s="7">
        <v>93471759</v>
      </c>
      <c r="M7911" t="s">
        <v>458</v>
      </c>
    </row>
    <row r="7912" spans="1:13" x14ac:dyDescent="0.25">
      <c r="A7912" t="s">
        <v>714</v>
      </c>
      <c r="B7912" t="s">
        <v>476</v>
      </c>
      <c r="C7912" t="s">
        <v>237</v>
      </c>
      <c r="D7912" t="s">
        <v>241</v>
      </c>
      <c r="E7912" t="s">
        <v>270</v>
      </c>
      <c r="F7912" t="s">
        <v>120</v>
      </c>
      <c r="G7912" s="8" t="s">
        <v>359</v>
      </c>
      <c r="H7912" t="s">
        <v>121</v>
      </c>
      <c r="I7912" s="7">
        <v>1242144</v>
      </c>
      <c r="L7912" s="7">
        <v>53446428</v>
      </c>
      <c r="M7912" t="s">
        <v>458</v>
      </c>
    </row>
    <row r="7913" spans="1:13" x14ac:dyDescent="0.25">
      <c r="A7913" t="s">
        <v>715</v>
      </c>
      <c r="B7913" t="s">
        <v>477</v>
      </c>
      <c r="C7913" t="s">
        <v>243</v>
      </c>
      <c r="D7913" t="s">
        <v>378</v>
      </c>
      <c r="E7913" t="s">
        <v>270</v>
      </c>
      <c r="F7913" t="s">
        <v>120</v>
      </c>
      <c r="G7913" s="8" t="s">
        <v>359</v>
      </c>
      <c r="H7913" t="s">
        <v>121</v>
      </c>
      <c r="I7913" s="7">
        <v>506023425</v>
      </c>
      <c r="L7913" s="7">
        <v>3795039921</v>
      </c>
      <c r="M7913" t="s">
        <v>458</v>
      </c>
    </row>
    <row r="7914" spans="1:13" x14ac:dyDescent="0.25">
      <c r="A7914" t="s">
        <v>716</v>
      </c>
      <c r="B7914" t="s">
        <v>477</v>
      </c>
      <c r="C7914" t="s">
        <v>243</v>
      </c>
      <c r="D7914" t="s">
        <v>360</v>
      </c>
      <c r="E7914" t="s">
        <v>270</v>
      </c>
      <c r="F7914" t="s">
        <v>120</v>
      </c>
      <c r="G7914" s="8" t="s">
        <v>359</v>
      </c>
      <c r="H7914" t="s">
        <v>121</v>
      </c>
      <c r="I7914" s="7">
        <v>0</v>
      </c>
      <c r="L7914" s="7">
        <v>4697527012</v>
      </c>
      <c r="M7914" t="s">
        <v>458</v>
      </c>
    </row>
    <row r="7915" spans="1:13" x14ac:dyDescent="0.25">
      <c r="A7915" t="s">
        <v>717</v>
      </c>
      <c r="B7915" t="s">
        <v>477</v>
      </c>
      <c r="C7915" t="s">
        <v>243</v>
      </c>
      <c r="D7915" t="s">
        <v>581</v>
      </c>
      <c r="E7915" t="s">
        <v>270</v>
      </c>
      <c r="F7915" t="s">
        <v>120</v>
      </c>
      <c r="G7915" s="8" t="s">
        <v>359</v>
      </c>
      <c r="H7915" t="s">
        <v>121</v>
      </c>
      <c r="I7915" s="7">
        <v>0</v>
      </c>
      <c r="L7915" s="7">
        <v>89940181951</v>
      </c>
      <c r="M7915" t="s">
        <v>458</v>
      </c>
    </row>
    <row r="7916" spans="1:13" x14ac:dyDescent="0.25">
      <c r="A7916" t="s">
        <v>718</v>
      </c>
      <c r="B7916" t="s">
        <v>246</v>
      </c>
      <c r="C7916" t="s">
        <v>246</v>
      </c>
      <c r="D7916" t="s">
        <v>203</v>
      </c>
      <c r="E7916" t="s">
        <v>269</v>
      </c>
      <c r="F7916" t="s">
        <v>120</v>
      </c>
      <c r="G7916" s="8" t="s">
        <v>359</v>
      </c>
      <c r="H7916" t="s">
        <v>121</v>
      </c>
      <c r="I7916" s="7">
        <v>2053741405</v>
      </c>
      <c r="L7916" s="7">
        <v>42773601120</v>
      </c>
      <c r="M7916" t="s">
        <v>458</v>
      </c>
    </row>
    <row r="7917" spans="1:13" x14ac:dyDescent="0.25">
      <c r="A7917" t="s">
        <v>719</v>
      </c>
      <c r="B7917" t="s">
        <v>478</v>
      </c>
      <c r="C7917" t="s">
        <v>244</v>
      </c>
      <c r="D7917" t="s">
        <v>245</v>
      </c>
      <c r="E7917" t="s">
        <v>269</v>
      </c>
      <c r="F7917" t="s">
        <v>120</v>
      </c>
      <c r="G7917" s="8" t="s">
        <v>359</v>
      </c>
      <c r="H7917" t="s">
        <v>121</v>
      </c>
      <c r="I7917" s="7">
        <v>3688966000</v>
      </c>
      <c r="L7917" s="7">
        <v>69558139000</v>
      </c>
      <c r="M7917" t="s">
        <v>458</v>
      </c>
    </row>
    <row r="7918" spans="1:13" x14ac:dyDescent="0.25">
      <c r="A7918" t="s">
        <v>720</v>
      </c>
      <c r="B7918" t="s">
        <v>478</v>
      </c>
      <c r="C7918" t="s">
        <v>244</v>
      </c>
      <c r="D7918" t="s">
        <v>460</v>
      </c>
      <c r="E7918" t="s">
        <v>269</v>
      </c>
      <c r="F7918" t="s">
        <v>120</v>
      </c>
      <c r="G7918" s="8" t="s">
        <v>359</v>
      </c>
      <c r="H7918" t="s">
        <v>121</v>
      </c>
      <c r="I7918" s="7">
        <v>3854249000</v>
      </c>
      <c r="L7918" s="7">
        <v>40918920000</v>
      </c>
      <c r="M7918" t="s">
        <v>458</v>
      </c>
    </row>
    <row r="7919" spans="1:13" x14ac:dyDescent="0.25">
      <c r="A7919" t="s">
        <v>721</v>
      </c>
      <c r="B7919" t="s">
        <v>479</v>
      </c>
      <c r="C7919" t="s">
        <v>247</v>
      </c>
      <c r="D7919" t="s">
        <v>203</v>
      </c>
      <c r="E7919" t="s">
        <v>269</v>
      </c>
      <c r="F7919" t="s">
        <v>120</v>
      </c>
      <c r="G7919" s="8" t="s">
        <v>359</v>
      </c>
      <c r="H7919" t="s">
        <v>121</v>
      </c>
      <c r="I7919" s="7">
        <v>640997000</v>
      </c>
      <c r="L7919" s="7">
        <v>20401799000</v>
      </c>
      <c r="M7919" t="s">
        <v>458</v>
      </c>
    </row>
    <row r="7920" spans="1:13" x14ac:dyDescent="0.25">
      <c r="A7920" t="s">
        <v>722</v>
      </c>
      <c r="B7920" t="s">
        <v>480</v>
      </c>
      <c r="C7920" t="s">
        <v>268</v>
      </c>
      <c r="D7920" t="s">
        <v>203</v>
      </c>
      <c r="E7920" t="s">
        <v>269</v>
      </c>
      <c r="F7920" t="s">
        <v>120</v>
      </c>
      <c r="G7920" s="8" t="s">
        <v>359</v>
      </c>
      <c r="H7920" t="s">
        <v>121</v>
      </c>
      <c r="I7920" s="7">
        <v>1043166955</v>
      </c>
      <c r="L7920" s="7">
        <v>14029578005</v>
      </c>
      <c r="M7920" t="s">
        <v>458</v>
      </c>
    </row>
    <row r="7921" spans="1:13" x14ac:dyDescent="0.25">
      <c r="A7921" t="s">
        <v>723</v>
      </c>
      <c r="B7921" t="s">
        <v>481</v>
      </c>
      <c r="C7921" t="s">
        <v>248</v>
      </c>
      <c r="D7921" t="s">
        <v>203</v>
      </c>
      <c r="E7921" t="s">
        <v>269</v>
      </c>
      <c r="F7921" t="s">
        <v>120</v>
      </c>
      <c r="G7921" s="8" t="s">
        <v>359</v>
      </c>
      <c r="H7921" t="s">
        <v>121</v>
      </c>
      <c r="I7921" s="7">
        <v>1195264000</v>
      </c>
      <c r="L7921" s="7">
        <v>24360197000</v>
      </c>
      <c r="M7921" t="s">
        <v>458</v>
      </c>
    </row>
    <row r="7922" spans="1:13" x14ac:dyDescent="0.25">
      <c r="A7922" t="s">
        <v>724</v>
      </c>
      <c r="B7922" t="s">
        <v>482</v>
      </c>
      <c r="C7922" t="s">
        <v>249</v>
      </c>
      <c r="D7922" t="s">
        <v>203</v>
      </c>
      <c r="E7922" t="s">
        <v>269</v>
      </c>
      <c r="F7922" t="s">
        <v>120</v>
      </c>
      <c r="G7922" s="8" t="s">
        <v>359</v>
      </c>
      <c r="H7922" t="s">
        <v>121</v>
      </c>
      <c r="I7922" s="7">
        <v>6837284882</v>
      </c>
      <c r="L7922" s="7">
        <v>91622025169</v>
      </c>
      <c r="M7922" t="s">
        <v>458</v>
      </c>
    </row>
    <row r="7923" spans="1:13" x14ac:dyDescent="0.25">
      <c r="A7923" t="s">
        <v>725</v>
      </c>
      <c r="B7923" t="s">
        <v>330</v>
      </c>
      <c r="C7923" t="s">
        <v>250</v>
      </c>
      <c r="D7923" t="s">
        <v>252</v>
      </c>
      <c r="E7923" t="s">
        <v>270</v>
      </c>
      <c r="F7923" t="s">
        <v>120</v>
      </c>
      <c r="G7923" s="8" t="s">
        <v>359</v>
      </c>
      <c r="H7923" t="s">
        <v>121</v>
      </c>
      <c r="I7923" s="7">
        <v>28497704</v>
      </c>
      <c r="L7923" s="7">
        <v>10772268571</v>
      </c>
      <c r="M7923" t="s">
        <v>458</v>
      </c>
    </row>
    <row r="7924" spans="1:13" x14ac:dyDescent="0.25">
      <c r="A7924" t="s">
        <v>726</v>
      </c>
      <c r="B7924" t="s">
        <v>330</v>
      </c>
      <c r="C7924" t="s">
        <v>250</v>
      </c>
      <c r="D7924" t="s">
        <v>253</v>
      </c>
      <c r="E7924" t="s">
        <v>270</v>
      </c>
      <c r="F7924" t="s">
        <v>120</v>
      </c>
      <c r="G7924" s="8" t="s">
        <v>359</v>
      </c>
      <c r="H7924" t="s">
        <v>121</v>
      </c>
      <c r="I7924" s="7">
        <v>26071912</v>
      </c>
      <c r="L7924" s="7">
        <v>3480752374</v>
      </c>
      <c r="M7924" t="s">
        <v>458</v>
      </c>
    </row>
    <row r="7925" spans="1:13" x14ac:dyDescent="0.25">
      <c r="A7925" t="s">
        <v>727</v>
      </c>
      <c r="B7925" t="s">
        <v>330</v>
      </c>
      <c r="C7925" t="s">
        <v>250</v>
      </c>
      <c r="D7925" t="s">
        <v>254</v>
      </c>
      <c r="E7925" t="s">
        <v>270</v>
      </c>
      <c r="F7925" t="s">
        <v>120</v>
      </c>
      <c r="G7925" s="8" t="s">
        <v>359</v>
      </c>
      <c r="H7925" t="s">
        <v>121</v>
      </c>
      <c r="I7925" s="7">
        <v>0</v>
      </c>
      <c r="L7925" s="7">
        <v>13604302435</v>
      </c>
      <c r="M7925" t="s">
        <v>458</v>
      </c>
    </row>
    <row r="7926" spans="1:13" x14ac:dyDescent="0.25">
      <c r="A7926" t="s">
        <v>728</v>
      </c>
      <c r="B7926" t="s">
        <v>330</v>
      </c>
      <c r="C7926" t="s">
        <v>250</v>
      </c>
      <c r="D7926" t="s">
        <v>633</v>
      </c>
      <c r="E7926" t="s">
        <v>269</v>
      </c>
      <c r="F7926" t="s">
        <v>120</v>
      </c>
      <c r="G7926" s="8" t="s">
        <v>359</v>
      </c>
      <c r="H7926" t="s">
        <v>121</v>
      </c>
      <c r="I7926" s="7">
        <v>43681702693</v>
      </c>
      <c r="L7926" s="7">
        <v>1140113184125</v>
      </c>
      <c r="M7926" t="s">
        <v>458</v>
      </c>
    </row>
    <row r="7927" spans="1:13" x14ac:dyDescent="0.25">
      <c r="A7927" t="s">
        <v>729</v>
      </c>
      <c r="B7927" t="s">
        <v>330</v>
      </c>
      <c r="C7927" t="s">
        <v>250</v>
      </c>
      <c r="D7927" t="s">
        <v>634</v>
      </c>
      <c r="E7927" t="s">
        <v>269</v>
      </c>
      <c r="F7927" t="s">
        <v>120</v>
      </c>
      <c r="G7927" s="8" t="s">
        <v>359</v>
      </c>
      <c r="H7927" t="s">
        <v>121</v>
      </c>
      <c r="I7927" s="7">
        <v>11739970995</v>
      </c>
      <c r="L7927" s="7">
        <v>237174933919</v>
      </c>
      <c r="M7927" t="s">
        <v>458</v>
      </c>
    </row>
    <row r="7928" spans="1:13" x14ac:dyDescent="0.25">
      <c r="A7928" t="s">
        <v>730</v>
      </c>
      <c r="B7928" t="s">
        <v>330</v>
      </c>
      <c r="C7928" t="s">
        <v>250</v>
      </c>
      <c r="D7928" t="s">
        <v>599</v>
      </c>
      <c r="E7928" t="s">
        <v>270</v>
      </c>
      <c r="F7928" t="s">
        <v>120</v>
      </c>
      <c r="G7928" s="8" t="s">
        <v>359</v>
      </c>
      <c r="H7928" t="s">
        <v>121</v>
      </c>
      <c r="I7928" s="7">
        <v>196454</v>
      </c>
      <c r="L7928" s="7">
        <v>49186447</v>
      </c>
      <c r="M7928" t="s">
        <v>458</v>
      </c>
    </row>
    <row r="7929" spans="1:13" x14ac:dyDescent="0.25">
      <c r="A7929" t="s">
        <v>731</v>
      </c>
      <c r="B7929" t="s">
        <v>483</v>
      </c>
      <c r="C7929" t="s">
        <v>255</v>
      </c>
      <c r="D7929" t="s">
        <v>205</v>
      </c>
      <c r="E7929" t="s">
        <v>270</v>
      </c>
      <c r="F7929" t="s">
        <v>120</v>
      </c>
      <c r="G7929" s="8" t="s">
        <v>359</v>
      </c>
      <c r="H7929" t="s">
        <v>121</v>
      </c>
      <c r="I7929" s="7">
        <v>215005201</v>
      </c>
      <c r="L7929" s="7">
        <v>6917962126</v>
      </c>
      <c r="M7929" t="s">
        <v>458</v>
      </c>
    </row>
    <row r="7930" spans="1:13" x14ac:dyDescent="0.25">
      <c r="A7930" t="s">
        <v>732</v>
      </c>
      <c r="B7930" t="s">
        <v>483</v>
      </c>
      <c r="C7930" t="s">
        <v>255</v>
      </c>
      <c r="D7930" t="s">
        <v>203</v>
      </c>
      <c r="E7930" t="s">
        <v>269</v>
      </c>
      <c r="F7930" t="s">
        <v>120</v>
      </c>
      <c r="G7930" s="8" t="s">
        <v>359</v>
      </c>
      <c r="H7930" t="s">
        <v>121</v>
      </c>
      <c r="I7930" s="7">
        <v>80812850</v>
      </c>
      <c r="L7930" s="7">
        <v>2428869723</v>
      </c>
      <c r="M7930" t="s">
        <v>458</v>
      </c>
    </row>
    <row r="7931" spans="1:13" x14ac:dyDescent="0.25">
      <c r="A7931" t="s">
        <v>733</v>
      </c>
      <c r="B7931" t="s">
        <v>636</v>
      </c>
      <c r="C7931" t="s">
        <v>635</v>
      </c>
      <c r="D7931" t="s">
        <v>304</v>
      </c>
      <c r="E7931" t="s">
        <v>270</v>
      </c>
      <c r="F7931" t="s">
        <v>120</v>
      </c>
      <c r="G7931" s="8" t="s">
        <v>359</v>
      </c>
      <c r="H7931" t="s">
        <v>121</v>
      </c>
      <c r="I7931" s="7">
        <v>108568774</v>
      </c>
      <c r="L7931" s="7">
        <v>4565783313</v>
      </c>
      <c r="M7931" t="s">
        <v>458</v>
      </c>
    </row>
    <row r="7932" spans="1:13" x14ac:dyDescent="0.25">
      <c r="A7932" t="s">
        <v>734</v>
      </c>
      <c r="B7932" t="s">
        <v>636</v>
      </c>
      <c r="C7932" t="s">
        <v>635</v>
      </c>
      <c r="D7932" t="s">
        <v>303</v>
      </c>
      <c r="E7932" t="s">
        <v>270</v>
      </c>
      <c r="F7932" t="s">
        <v>120</v>
      </c>
      <c r="G7932" s="8" t="s">
        <v>359</v>
      </c>
      <c r="H7932" t="s">
        <v>121</v>
      </c>
      <c r="I7932" s="7">
        <v>126431414</v>
      </c>
      <c r="L7932" s="7">
        <v>3476303006</v>
      </c>
      <c r="M7932" t="s">
        <v>458</v>
      </c>
    </row>
    <row r="7933" spans="1:13" x14ac:dyDescent="0.25">
      <c r="A7933" t="s">
        <v>735</v>
      </c>
      <c r="B7933" t="s">
        <v>636</v>
      </c>
      <c r="C7933" t="s">
        <v>635</v>
      </c>
      <c r="D7933" t="s">
        <v>302</v>
      </c>
      <c r="E7933" t="s">
        <v>270</v>
      </c>
      <c r="F7933" t="s">
        <v>120</v>
      </c>
      <c r="G7933" s="8" t="s">
        <v>359</v>
      </c>
      <c r="H7933" t="s">
        <v>121</v>
      </c>
      <c r="I7933" s="7">
        <v>87441428</v>
      </c>
      <c r="L7933" s="7">
        <v>2100767205</v>
      </c>
      <c r="M7933" t="s">
        <v>458</v>
      </c>
    </row>
    <row r="7934" spans="1:13" x14ac:dyDescent="0.25">
      <c r="A7934" t="s">
        <v>736</v>
      </c>
      <c r="B7934" t="s">
        <v>636</v>
      </c>
      <c r="C7934" t="s">
        <v>635</v>
      </c>
      <c r="D7934" t="s">
        <v>205</v>
      </c>
      <c r="E7934" t="s">
        <v>270</v>
      </c>
      <c r="F7934" t="s">
        <v>120</v>
      </c>
      <c r="G7934" s="8" t="s">
        <v>359</v>
      </c>
      <c r="H7934" t="s">
        <v>121</v>
      </c>
      <c r="I7934" s="7">
        <v>561260719</v>
      </c>
      <c r="L7934" s="7">
        <v>20886055390</v>
      </c>
      <c r="M7934" t="s">
        <v>458</v>
      </c>
    </row>
    <row r="7935" spans="1:13" x14ac:dyDescent="0.25">
      <c r="A7935" t="s">
        <v>737</v>
      </c>
      <c r="B7935" t="s">
        <v>636</v>
      </c>
      <c r="C7935" t="s">
        <v>635</v>
      </c>
      <c r="D7935" t="s">
        <v>203</v>
      </c>
      <c r="E7935" t="s">
        <v>269</v>
      </c>
      <c r="F7935" t="s">
        <v>120</v>
      </c>
      <c r="G7935" s="8" t="s">
        <v>359</v>
      </c>
      <c r="H7935" t="s">
        <v>121</v>
      </c>
      <c r="I7935" s="7">
        <v>56896531946</v>
      </c>
      <c r="L7935" s="7">
        <v>1256491994424</v>
      </c>
      <c r="M7935" t="s">
        <v>458</v>
      </c>
    </row>
    <row r="7936" spans="1:13" x14ac:dyDescent="0.25">
      <c r="A7936" t="s">
        <v>738</v>
      </c>
      <c r="B7936" t="s">
        <v>484</v>
      </c>
      <c r="C7936" t="s">
        <v>256</v>
      </c>
      <c r="D7936" t="s">
        <v>208</v>
      </c>
      <c r="E7936" t="s">
        <v>270</v>
      </c>
      <c r="F7936" t="s">
        <v>120</v>
      </c>
      <c r="G7936" s="8" t="s">
        <v>359</v>
      </c>
      <c r="H7936" t="s">
        <v>121</v>
      </c>
      <c r="I7936" s="7">
        <v>8816997</v>
      </c>
      <c r="L7936" s="7">
        <v>429346911</v>
      </c>
      <c r="M7936" t="s">
        <v>458</v>
      </c>
    </row>
    <row r="7937" spans="1:13" x14ac:dyDescent="0.25">
      <c r="A7937" t="s">
        <v>739</v>
      </c>
      <c r="B7937" t="s">
        <v>484</v>
      </c>
      <c r="C7937" t="s">
        <v>256</v>
      </c>
      <c r="D7937" t="s">
        <v>209</v>
      </c>
      <c r="E7937" t="s">
        <v>270</v>
      </c>
      <c r="F7937" t="s">
        <v>120</v>
      </c>
      <c r="G7937" s="8" t="s">
        <v>359</v>
      </c>
      <c r="H7937" t="s">
        <v>121</v>
      </c>
      <c r="I7937" s="7">
        <v>10855878</v>
      </c>
      <c r="L7937" s="7">
        <v>630379359</v>
      </c>
      <c r="M7937" t="s">
        <v>458</v>
      </c>
    </row>
    <row r="7938" spans="1:13" x14ac:dyDescent="0.25">
      <c r="A7938" t="s">
        <v>740</v>
      </c>
      <c r="B7938" t="s">
        <v>484</v>
      </c>
      <c r="C7938" t="s">
        <v>256</v>
      </c>
      <c r="D7938" t="s">
        <v>203</v>
      </c>
      <c r="E7938" t="s">
        <v>269</v>
      </c>
      <c r="F7938" t="s">
        <v>120</v>
      </c>
      <c r="G7938" s="8" t="s">
        <v>359</v>
      </c>
      <c r="H7938" t="s">
        <v>121</v>
      </c>
      <c r="I7938" s="7">
        <v>2341609158</v>
      </c>
      <c r="L7938" s="7">
        <v>88224453830</v>
      </c>
      <c r="M7938" t="s">
        <v>458</v>
      </c>
    </row>
    <row r="7939" spans="1:13" x14ac:dyDescent="0.25">
      <c r="A7939" t="s">
        <v>741</v>
      </c>
      <c r="B7939" t="s">
        <v>485</v>
      </c>
      <c r="C7939" t="s">
        <v>257</v>
      </c>
      <c r="D7939" t="s">
        <v>258</v>
      </c>
      <c r="E7939" t="s">
        <v>270</v>
      </c>
      <c r="F7939" t="s">
        <v>120</v>
      </c>
      <c r="G7939" s="8" t="s">
        <v>359</v>
      </c>
      <c r="H7939" t="s">
        <v>121</v>
      </c>
      <c r="I7939" s="7">
        <v>0</v>
      </c>
      <c r="L7939" s="7">
        <v>2398957441</v>
      </c>
      <c r="M7939" t="s">
        <v>458</v>
      </c>
    </row>
    <row r="7940" spans="1:13" x14ac:dyDescent="0.25">
      <c r="A7940" t="s">
        <v>742</v>
      </c>
      <c r="B7940" t="s">
        <v>485</v>
      </c>
      <c r="C7940" t="s">
        <v>257</v>
      </c>
      <c r="D7940" t="s">
        <v>259</v>
      </c>
      <c r="E7940" t="s">
        <v>270</v>
      </c>
      <c r="F7940" t="s">
        <v>120</v>
      </c>
      <c r="G7940" s="8" t="s">
        <v>359</v>
      </c>
      <c r="H7940" t="s">
        <v>121</v>
      </c>
      <c r="I7940" s="7">
        <v>0</v>
      </c>
      <c r="L7940" s="7">
        <v>87556207</v>
      </c>
      <c r="M7940" t="s">
        <v>458</v>
      </c>
    </row>
    <row r="7941" spans="1:13" x14ac:dyDescent="0.25">
      <c r="A7941" t="s">
        <v>743</v>
      </c>
      <c r="B7941" t="s">
        <v>485</v>
      </c>
      <c r="C7941" t="s">
        <v>257</v>
      </c>
      <c r="D7941" t="s">
        <v>260</v>
      </c>
      <c r="E7941" t="s">
        <v>270</v>
      </c>
      <c r="F7941" t="s">
        <v>120</v>
      </c>
      <c r="G7941" s="8" t="s">
        <v>359</v>
      </c>
      <c r="H7941" t="s">
        <v>121</v>
      </c>
      <c r="I7941" s="7">
        <v>0</v>
      </c>
      <c r="L7941" s="7">
        <v>145097351</v>
      </c>
      <c r="M7941" t="s">
        <v>458</v>
      </c>
    </row>
    <row r="7942" spans="1:13" x14ac:dyDescent="0.25">
      <c r="A7942" t="s">
        <v>744</v>
      </c>
      <c r="B7942" t="s">
        <v>485</v>
      </c>
      <c r="C7942" t="s">
        <v>257</v>
      </c>
      <c r="D7942" t="s">
        <v>261</v>
      </c>
      <c r="E7942" t="s">
        <v>270</v>
      </c>
      <c r="F7942" t="s">
        <v>120</v>
      </c>
      <c r="G7942" s="8" t="s">
        <v>359</v>
      </c>
      <c r="H7942" t="s">
        <v>121</v>
      </c>
      <c r="I7942" s="7">
        <v>0</v>
      </c>
      <c r="L7942" s="7">
        <v>88988160</v>
      </c>
      <c r="M7942" t="s">
        <v>458</v>
      </c>
    </row>
    <row r="7943" spans="1:13" x14ac:dyDescent="0.25">
      <c r="A7943" t="s">
        <v>745</v>
      </c>
      <c r="B7943" t="s">
        <v>486</v>
      </c>
      <c r="C7943" t="s">
        <v>262</v>
      </c>
      <c r="D7943" t="s">
        <v>263</v>
      </c>
      <c r="E7943" t="s">
        <v>270</v>
      </c>
      <c r="F7943" t="s">
        <v>120</v>
      </c>
      <c r="G7943" s="8" t="s">
        <v>359</v>
      </c>
      <c r="H7943" t="s">
        <v>121</v>
      </c>
      <c r="I7943" s="7">
        <v>1737179000</v>
      </c>
      <c r="L7943" s="7">
        <v>27282552000</v>
      </c>
      <c r="M7943" t="s">
        <v>458</v>
      </c>
    </row>
    <row r="7944" spans="1:13" x14ac:dyDescent="0.25">
      <c r="A7944" t="s">
        <v>746</v>
      </c>
      <c r="B7944" t="s">
        <v>486</v>
      </c>
      <c r="C7944" t="s">
        <v>262</v>
      </c>
      <c r="D7944" t="s">
        <v>264</v>
      </c>
      <c r="E7944" t="s">
        <v>270</v>
      </c>
      <c r="F7944" t="s">
        <v>120</v>
      </c>
      <c r="G7944" s="8" t="s">
        <v>359</v>
      </c>
      <c r="H7944" t="s">
        <v>121</v>
      </c>
      <c r="I7944" s="7">
        <v>138765000</v>
      </c>
      <c r="L7944" s="7">
        <v>5427913000</v>
      </c>
      <c r="M7944" t="s">
        <v>458</v>
      </c>
    </row>
    <row r="7945" spans="1:13" x14ac:dyDescent="0.25">
      <c r="A7945" t="s">
        <v>747</v>
      </c>
      <c r="B7945" t="s">
        <v>486</v>
      </c>
      <c r="C7945" t="s">
        <v>262</v>
      </c>
      <c r="D7945" t="s">
        <v>265</v>
      </c>
      <c r="E7945" t="s">
        <v>270</v>
      </c>
      <c r="F7945" t="s">
        <v>120</v>
      </c>
      <c r="G7945" s="8" t="s">
        <v>359</v>
      </c>
      <c r="H7945" t="s">
        <v>121</v>
      </c>
      <c r="I7945" s="7">
        <v>43564000</v>
      </c>
      <c r="L7945" s="7">
        <v>950652000</v>
      </c>
      <c r="M7945" t="s">
        <v>458</v>
      </c>
    </row>
    <row r="7946" spans="1:13" x14ac:dyDescent="0.25">
      <c r="A7946" t="s">
        <v>748</v>
      </c>
      <c r="B7946" t="s">
        <v>486</v>
      </c>
      <c r="C7946" t="s">
        <v>262</v>
      </c>
      <c r="D7946" t="s">
        <v>203</v>
      </c>
      <c r="E7946" t="s">
        <v>269</v>
      </c>
      <c r="F7946" t="s">
        <v>120</v>
      </c>
      <c r="G7946" s="8" t="s">
        <v>359</v>
      </c>
      <c r="H7946" t="s">
        <v>121</v>
      </c>
      <c r="I7946" s="7">
        <v>10442125000</v>
      </c>
      <c r="L7946" s="7">
        <v>134097058000</v>
      </c>
      <c r="M7946" t="s">
        <v>458</v>
      </c>
    </row>
    <row r="7947" spans="1:13" x14ac:dyDescent="0.25">
      <c r="A7947" t="s">
        <v>749</v>
      </c>
      <c r="B7947" t="s">
        <v>332</v>
      </c>
      <c r="C7947" t="s">
        <v>266</v>
      </c>
      <c r="D7947" t="s">
        <v>267</v>
      </c>
      <c r="E7947" t="s">
        <v>270</v>
      </c>
      <c r="F7947" s="8" t="s">
        <v>120</v>
      </c>
      <c r="G7947" s="8" t="s">
        <v>359</v>
      </c>
      <c r="H7947" t="s">
        <v>121</v>
      </c>
      <c r="I7947" s="7">
        <v>527096685</v>
      </c>
      <c r="L7947" s="7">
        <v>2421364394</v>
      </c>
      <c r="M7947" t="s">
        <v>458</v>
      </c>
    </row>
    <row r="7948" spans="1:13" x14ac:dyDescent="0.25">
      <c r="A7948" t="s">
        <v>750</v>
      </c>
      <c r="B7948" t="s">
        <v>332</v>
      </c>
      <c r="C7948" t="s">
        <v>266</v>
      </c>
      <c r="D7948" t="s">
        <v>590</v>
      </c>
      <c r="E7948" t="s">
        <v>270</v>
      </c>
      <c r="F7948" s="8" t="s">
        <v>120</v>
      </c>
      <c r="G7948" s="8" t="s">
        <v>359</v>
      </c>
      <c r="H7948" t="s">
        <v>121</v>
      </c>
      <c r="I7948" s="7">
        <v>134085402</v>
      </c>
      <c r="L7948" s="7">
        <v>1946905414</v>
      </c>
      <c r="M7948" t="s">
        <v>458</v>
      </c>
    </row>
    <row r="7949" spans="1:13" x14ac:dyDescent="0.25">
      <c r="A7949" t="s">
        <v>751</v>
      </c>
      <c r="B7949" t="s">
        <v>332</v>
      </c>
      <c r="C7949" t="s">
        <v>266</v>
      </c>
      <c r="D7949" t="s">
        <v>582</v>
      </c>
      <c r="E7949" t="s">
        <v>270</v>
      </c>
      <c r="F7949" s="8" t="s">
        <v>120</v>
      </c>
      <c r="G7949" s="8" t="s">
        <v>359</v>
      </c>
      <c r="H7949" t="s">
        <v>121</v>
      </c>
      <c r="I7949" s="7">
        <v>0</v>
      </c>
      <c r="L7949" s="7">
        <v>102527329</v>
      </c>
      <c r="M7949" t="s">
        <v>458</v>
      </c>
    </row>
    <row r="7950" spans="1:13" x14ac:dyDescent="0.25">
      <c r="A7950" t="s">
        <v>752</v>
      </c>
      <c r="B7950" t="s">
        <v>332</v>
      </c>
      <c r="C7950" t="s">
        <v>266</v>
      </c>
      <c r="D7950" t="s">
        <v>203</v>
      </c>
      <c r="E7950" t="s">
        <v>269</v>
      </c>
      <c r="F7950" s="8" t="s">
        <v>120</v>
      </c>
      <c r="G7950" s="8" t="s">
        <v>359</v>
      </c>
      <c r="H7950" t="s">
        <v>121</v>
      </c>
      <c r="I7950" s="7">
        <v>12566147080</v>
      </c>
      <c r="L7950" s="7">
        <v>260926476812</v>
      </c>
      <c r="M7950" t="s">
        <v>458</v>
      </c>
    </row>
    <row r="7951" spans="1:13" x14ac:dyDescent="0.25">
      <c r="A7951" t="s">
        <v>753</v>
      </c>
      <c r="B7951" t="s">
        <v>487</v>
      </c>
      <c r="C7951" t="s">
        <v>207</v>
      </c>
      <c r="D7951" t="s">
        <v>208</v>
      </c>
      <c r="E7951" t="s">
        <v>270</v>
      </c>
      <c r="F7951" s="8" t="s">
        <v>120</v>
      </c>
      <c r="G7951" s="8" t="s">
        <v>359</v>
      </c>
      <c r="H7951" t="s">
        <v>121</v>
      </c>
      <c r="I7951" s="7">
        <v>80692971</v>
      </c>
      <c r="L7951" s="7">
        <v>2389556713</v>
      </c>
      <c r="M7951" t="s">
        <v>458</v>
      </c>
    </row>
    <row r="7952" spans="1:13" x14ac:dyDescent="0.25">
      <c r="A7952" t="s">
        <v>754</v>
      </c>
      <c r="B7952" t="s">
        <v>487</v>
      </c>
      <c r="C7952" t="s">
        <v>207</v>
      </c>
      <c r="D7952" t="s">
        <v>209</v>
      </c>
      <c r="E7952" t="s">
        <v>270</v>
      </c>
      <c r="F7952" s="8" t="s">
        <v>120</v>
      </c>
      <c r="G7952" s="8" t="s">
        <v>359</v>
      </c>
      <c r="H7952" t="s">
        <v>121</v>
      </c>
      <c r="I7952" s="7">
        <v>140951936</v>
      </c>
      <c r="L7952" s="7">
        <v>5701620841</v>
      </c>
      <c r="M7952" t="s">
        <v>458</v>
      </c>
    </row>
    <row r="7953" spans="1:13" x14ac:dyDescent="0.25">
      <c r="A7953" t="s">
        <v>755</v>
      </c>
      <c r="B7953" t="s">
        <v>487</v>
      </c>
      <c r="C7953" t="s">
        <v>207</v>
      </c>
      <c r="D7953" t="s">
        <v>210</v>
      </c>
      <c r="E7953" t="s">
        <v>270</v>
      </c>
      <c r="F7953" s="8" t="s">
        <v>120</v>
      </c>
      <c r="G7953" s="8" t="s">
        <v>359</v>
      </c>
      <c r="H7953" t="s">
        <v>121</v>
      </c>
      <c r="I7953" s="7">
        <v>0</v>
      </c>
      <c r="L7953" s="7">
        <v>326696832</v>
      </c>
      <c r="M7953" t="s">
        <v>458</v>
      </c>
    </row>
    <row r="7954" spans="1:13" x14ac:dyDescent="0.25">
      <c r="A7954" t="s">
        <v>756</v>
      </c>
      <c r="B7954" t="s">
        <v>487</v>
      </c>
      <c r="C7954" t="s">
        <v>207</v>
      </c>
      <c r="D7954" t="s">
        <v>211</v>
      </c>
      <c r="E7954" t="s">
        <v>269</v>
      </c>
      <c r="F7954" s="8" t="s">
        <v>120</v>
      </c>
      <c r="G7954" s="8" t="s">
        <v>359</v>
      </c>
      <c r="H7954" t="s">
        <v>121</v>
      </c>
      <c r="I7954" s="7">
        <v>13445899419</v>
      </c>
      <c r="L7954" s="7">
        <v>370042694916</v>
      </c>
      <c r="M7954" t="s">
        <v>458</v>
      </c>
    </row>
    <row r="7955" spans="1:13" x14ac:dyDescent="0.25">
      <c r="A7955" t="s">
        <v>757</v>
      </c>
      <c r="B7955" t="s">
        <v>487</v>
      </c>
      <c r="C7955" t="s">
        <v>207</v>
      </c>
      <c r="D7955" t="s">
        <v>385</v>
      </c>
      <c r="E7955" t="s">
        <v>270</v>
      </c>
      <c r="F7955" s="8" t="s">
        <v>120</v>
      </c>
      <c r="G7955" s="8" t="s">
        <v>359</v>
      </c>
      <c r="H7955" t="s">
        <v>121</v>
      </c>
      <c r="I7955" s="7">
        <v>10421670</v>
      </c>
      <c r="L7955" s="7">
        <v>777116048</v>
      </c>
      <c r="M7955" t="s">
        <v>458</v>
      </c>
    </row>
    <row r="7956" spans="1:13" x14ac:dyDescent="0.25">
      <c r="A7956" t="s">
        <v>659</v>
      </c>
      <c r="B7956" t="s">
        <v>468</v>
      </c>
      <c r="C7956" t="s">
        <v>0</v>
      </c>
      <c r="D7956" t="s">
        <v>200</v>
      </c>
      <c r="E7956" t="s">
        <v>270</v>
      </c>
      <c r="F7956" s="8" t="s">
        <v>122</v>
      </c>
      <c r="G7956" s="8" t="s">
        <v>383</v>
      </c>
      <c r="H7956" t="s">
        <v>123</v>
      </c>
      <c r="I7956" s="7">
        <v>-1628217368</v>
      </c>
      <c r="L7956" s="7">
        <v>50185283716</v>
      </c>
      <c r="M7956" t="s">
        <v>458</v>
      </c>
    </row>
    <row r="7957" spans="1:13" x14ac:dyDescent="0.25">
      <c r="A7957" t="s">
        <v>660</v>
      </c>
      <c r="B7957" t="s">
        <v>468</v>
      </c>
      <c r="C7957" t="s">
        <v>0</v>
      </c>
      <c r="D7957" t="s">
        <v>201</v>
      </c>
      <c r="E7957" t="s">
        <v>270</v>
      </c>
      <c r="F7957" s="8" t="s">
        <v>122</v>
      </c>
      <c r="G7957" s="8" t="s">
        <v>383</v>
      </c>
      <c r="H7957" t="s">
        <v>123</v>
      </c>
      <c r="I7957" s="7">
        <v>-3024210939</v>
      </c>
      <c r="L7957" s="7">
        <v>89599596613</v>
      </c>
      <c r="M7957" t="s">
        <v>458</v>
      </c>
    </row>
    <row r="7958" spans="1:13" x14ac:dyDescent="0.25">
      <c r="A7958" t="s">
        <v>661</v>
      </c>
      <c r="B7958" t="s">
        <v>468</v>
      </c>
      <c r="C7958" t="s">
        <v>0</v>
      </c>
      <c r="D7958" t="s">
        <v>202</v>
      </c>
      <c r="E7958" t="s">
        <v>270</v>
      </c>
      <c r="F7958" s="8" t="s">
        <v>122</v>
      </c>
      <c r="G7958" s="8" t="s">
        <v>383</v>
      </c>
      <c r="H7958" t="s">
        <v>123</v>
      </c>
      <c r="I7958" s="7">
        <v>-4769720766</v>
      </c>
      <c r="L7958" s="7">
        <v>44497385600</v>
      </c>
      <c r="M7958" t="s">
        <v>458</v>
      </c>
    </row>
    <row r="7959" spans="1:13" x14ac:dyDescent="0.25">
      <c r="A7959" t="s">
        <v>662</v>
      </c>
      <c r="B7959" t="s">
        <v>468</v>
      </c>
      <c r="C7959" t="s">
        <v>0</v>
      </c>
      <c r="D7959" t="s">
        <v>308</v>
      </c>
      <c r="E7959" t="s">
        <v>270</v>
      </c>
      <c r="F7959" s="8" t="s">
        <v>122</v>
      </c>
      <c r="G7959" s="8" t="s">
        <v>383</v>
      </c>
      <c r="H7959" t="s">
        <v>123</v>
      </c>
      <c r="I7959" s="7">
        <v>-251500869</v>
      </c>
      <c r="L7959" s="7">
        <v>891110221</v>
      </c>
      <c r="M7959" t="s">
        <v>458</v>
      </c>
    </row>
    <row r="7960" spans="1:13" x14ac:dyDescent="0.25">
      <c r="A7960" t="s">
        <v>663</v>
      </c>
      <c r="B7960" t="s">
        <v>468</v>
      </c>
      <c r="C7960" t="s">
        <v>0</v>
      </c>
      <c r="D7960" t="s">
        <v>198</v>
      </c>
      <c r="E7960" t="s">
        <v>270</v>
      </c>
      <c r="F7960" s="8" t="s">
        <v>122</v>
      </c>
      <c r="G7960" s="8" t="s">
        <v>383</v>
      </c>
      <c r="H7960" t="s">
        <v>123</v>
      </c>
      <c r="I7960" s="7">
        <v>-210646787</v>
      </c>
      <c r="L7960" s="7">
        <v>1360016630</v>
      </c>
      <c r="M7960" t="s">
        <v>458</v>
      </c>
    </row>
    <row r="7961" spans="1:13" x14ac:dyDescent="0.25">
      <c r="A7961" t="s">
        <v>664</v>
      </c>
      <c r="B7961" t="s">
        <v>468</v>
      </c>
      <c r="C7961" t="s">
        <v>0</v>
      </c>
      <c r="D7961" t="s">
        <v>199</v>
      </c>
      <c r="E7961" t="s">
        <v>269</v>
      </c>
      <c r="F7961" s="8" t="s">
        <v>122</v>
      </c>
      <c r="G7961" s="8" t="s">
        <v>383</v>
      </c>
      <c r="H7961" t="s">
        <v>123</v>
      </c>
      <c r="I7961" s="7">
        <v>-10405026433</v>
      </c>
      <c r="L7961" s="7">
        <v>195045422077</v>
      </c>
      <c r="M7961" t="s">
        <v>458</v>
      </c>
    </row>
    <row r="7962" spans="1:13" x14ac:dyDescent="0.25">
      <c r="A7962" t="s">
        <v>665</v>
      </c>
      <c r="B7962" t="s">
        <v>469</v>
      </c>
      <c r="C7962" t="s">
        <v>212</v>
      </c>
      <c r="D7962" t="s">
        <v>213</v>
      </c>
      <c r="E7962" t="s">
        <v>270</v>
      </c>
      <c r="F7962" s="8" t="s">
        <v>122</v>
      </c>
      <c r="G7962" s="8" t="s">
        <v>383</v>
      </c>
      <c r="H7962" t="s">
        <v>123</v>
      </c>
      <c r="I7962" s="7">
        <v>-27352000</v>
      </c>
      <c r="L7962" s="7">
        <v>1209774000</v>
      </c>
      <c r="M7962" t="s">
        <v>458</v>
      </c>
    </row>
    <row r="7963" spans="1:13" x14ac:dyDescent="0.25">
      <c r="A7963" t="s">
        <v>666</v>
      </c>
      <c r="B7963" t="s">
        <v>469</v>
      </c>
      <c r="C7963" t="s">
        <v>212</v>
      </c>
      <c r="D7963" t="s">
        <v>214</v>
      </c>
      <c r="E7963" t="s">
        <v>270</v>
      </c>
      <c r="F7963" s="8" t="s">
        <v>122</v>
      </c>
      <c r="G7963" s="8" t="s">
        <v>383</v>
      </c>
      <c r="H7963" t="s">
        <v>123</v>
      </c>
      <c r="I7963" s="7">
        <v>-3179848000</v>
      </c>
      <c r="L7963" s="7">
        <v>10185099000</v>
      </c>
      <c r="M7963" t="s">
        <v>458</v>
      </c>
    </row>
    <row r="7964" spans="1:13" x14ac:dyDescent="0.25">
      <c r="A7964" t="s">
        <v>667</v>
      </c>
      <c r="B7964" t="s">
        <v>469</v>
      </c>
      <c r="C7964" t="s">
        <v>212</v>
      </c>
      <c r="D7964" t="s">
        <v>370</v>
      </c>
      <c r="E7964" t="s">
        <v>270</v>
      </c>
      <c r="F7964" s="8" t="s">
        <v>122</v>
      </c>
      <c r="G7964" s="8" t="s">
        <v>383</v>
      </c>
      <c r="H7964" t="s">
        <v>123</v>
      </c>
      <c r="I7964" s="7">
        <v>-412773000</v>
      </c>
      <c r="L7964" s="7">
        <v>7250762000</v>
      </c>
      <c r="M7964" t="s">
        <v>458</v>
      </c>
    </row>
    <row r="7965" spans="1:13" x14ac:dyDescent="0.25">
      <c r="A7965" t="s">
        <v>668</v>
      </c>
      <c r="B7965" t="s">
        <v>469</v>
      </c>
      <c r="C7965" t="s">
        <v>212</v>
      </c>
      <c r="D7965" t="s">
        <v>365</v>
      </c>
      <c r="E7965" t="s">
        <v>270</v>
      </c>
      <c r="F7965" s="8" t="s">
        <v>122</v>
      </c>
      <c r="G7965" s="8" t="s">
        <v>383</v>
      </c>
      <c r="H7965" t="s">
        <v>123</v>
      </c>
      <c r="I7965" s="7">
        <v>-1229043000</v>
      </c>
      <c r="L7965" s="7">
        <v>22153880000</v>
      </c>
      <c r="M7965" t="s">
        <v>458</v>
      </c>
    </row>
    <row r="7966" spans="1:13" x14ac:dyDescent="0.25">
      <c r="A7966" t="s">
        <v>669</v>
      </c>
      <c r="B7966" t="s">
        <v>469</v>
      </c>
      <c r="C7966" t="s">
        <v>212</v>
      </c>
      <c r="D7966" t="s">
        <v>364</v>
      </c>
      <c r="E7966" t="s">
        <v>270</v>
      </c>
      <c r="F7966" s="8" t="s">
        <v>122</v>
      </c>
      <c r="G7966" s="8" t="s">
        <v>383</v>
      </c>
      <c r="H7966" t="s">
        <v>123</v>
      </c>
      <c r="I7966" s="7">
        <v>-2374815000</v>
      </c>
      <c r="L7966" s="7">
        <v>31842258000</v>
      </c>
      <c r="M7966" t="s">
        <v>458</v>
      </c>
    </row>
    <row r="7967" spans="1:13" x14ac:dyDescent="0.25">
      <c r="A7967" t="s">
        <v>670</v>
      </c>
      <c r="B7967" t="s">
        <v>469</v>
      </c>
      <c r="C7967" t="s">
        <v>212</v>
      </c>
      <c r="D7967" t="s">
        <v>573</v>
      </c>
      <c r="E7967" t="s">
        <v>270</v>
      </c>
      <c r="F7967" t="s">
        <v>122</v>
      </c>
      <c r="G7967" s="8" t="s">
        <v>383</v>
      </c>
      <c r="H7967" t="s">
        <v>123</v>
      </c>
      <c r="I7967" s="7">
        <v>-874578000</v>
      </c>
      <c r="L7967" s="7">
        <v>16763779000</v>
      </c>
      <c r="M7967" t="s">
        <v>458</v>
      </c>
    </row>
    <row r="7968" spans="1:13" x14ac:dyDescent="0.25">
      <c r="A7968" t="s">
        <v>671</v>
      </c>
      <c r="B7968" t="s">
        <v>469</v>
      </c>
      <c r="C7968" t="s">
        <v>212</v>
      </c>
      <c r="D7968" t="s">
        <v>362</v>
      </c>
      <c r="E7968" t="s">
        <v>270</v>
      </c>
      <c r="F7968" t="s">
        <v>122</v>
      </c>
      <c r="G7968" s="8" t="s">
        <v>383</v>
      </c>
      <c r="H7968" t="s">
        <v>123</v>
      </c>
      <c r="I7968" s="7">
        <v>0</v>
      </c>
      <c r="L7968" s="7">
        <v>58491556000</v>
      </c>
      <c r="M7968" t="s">
        <v>458</v>
      </c>
    </row>
    <row r="7969" spans="1:13" x14ac:dyDescent="0.25">
      <c r="A7969" t="s">
        <v>672</v>
      </c>
      <c r="B7969" t="s">
        <v>470</v>
      </c>
      <c r="C7969" t="s">
        <v>292</v>
      </c>
      <c r="D7969" t="s">
        <v>307</v>
      </c>
      <c r="E7969" t="s">
        <v>270</v>
      </c>
      <c r="F7969" t="s">
        <v>122</v>
      </c>
      <c r="G7969" s="8" t="s">
        <v>383</v>
      </c>
      <c r="H7969" t="s">
        <v>123</v>
      </c>
      <c r="I7969" s="7">
        <v>-1820583927</v>
      </c>
      <c r="L7969" s="7">
        <v>9764336905</v>
      </c>
      <c r="M7969" t="s">
        <v>458</v>
      </c>
    </row>
    <row r="7970" spans="1:13" x14ac:dyDescent="0.25">
      <c r="A7970" t="s">
        <v>673</v>
      </c>
      <c r="B7970" t="s">
        <v>470</v>
      </c>
      <c r="C7970" t="s">
        <v>292</v>
      </c>
      <c r="D7970" t="s">
        <v>206</v>
      </c>
      <c r="E7970" t="s">
        <v>270</v>
      </c>
      <c r="F7970" t="s">
        <v>122</v>
      </c>
      <c r="G7970" s="8" t="s">
        <v>383</v>
      </c>
      <c r="H7970" t="s">
        <v>123</v>
      </c>
      <c r="I7970" s="7">
        <v>0</v>
      </c>
      <c r="L7970" s="7">
        <v>5411649516</v>
      </c>
      <c r="M7970" t="s">
        <v>458</v>
      </c>
    </row>
    <row r="7971" spans="1:13" x14ac:dyDescent="0.25">
      <c r="A7971" t="s">
        <v>674</v>
      </c>
      <c r="B7971" t="s">
        <v>470</v>
      </c>
      <c r="C7971" t="s">
        <v>292</v>
      </c>
      <c r="D7971" t="s">
        <v>203</v>
      </c>
      <c r="E7971" t="s">
        <v>269</v>
      </c>
      <c r="F7971" t="s">
        <v>122</v>
      </c>
      <c r="G7971" s="8" t="s">
        <v>383</v>
      </c>
      <c r="H7971" t="s">
        <v>123</v>
      </c>
      <c r="I7971" s="7">
        <v>-40006314895</v>
      </c>
      <c r="L7971" s="7">
        <v>599483569520</v>
      </c>
      <c r="M7971" t="s">
        <v>458</v>
      </c>
    </row>
    <row r="7972" spans="1:13" x14ac:dyDescent="0.25">
      <c r="A7972" t="s">
        <v>675</v>
      </c>
      <c r="B7972" t="s">
        <v>470</v>
      </c>
      <c r="C7972" t="s">
        <v>292</v>
      </c>
      <c r="D7972" t="s">
        <v>306</v>
      </c>
      <c r="E7972" t="s">
        <v>270</v>
      </c>
      <c r="F7972" t="s">
        <v>122</v>
      </c>
      <c r="G7972" s="8" t="s">
        <v>383</v>
      </c>
      <c r="H7972" t="s">
        <v>123</v>
      </c>
      <c r="I7972" s="7">
        <v>-1767530805</v>
      </c>
      <c r="L7972" s="7">
        <v>9122399685</v>
      </c>
      <c r="M7972" t="s">
        <v>458</v>
      </c>
    </row>
    <row r="7973" spans="1:13" x14ac:dyDescent="0.25">
      <c r="A7973" t="s">
        <v>676</v>
      </c>
      <c r="B7973" t="s">
        <v>331</v>
      </c>
      <c r="C7973" t="s">
        <v>215</v>
      </c>
      <c r="D7973" t="s">
        <v>251</v>
      </c>
      <c r="E7973" t="s">
        <v>269</v>
      </c>
      <c r="F7973" t="s">
        <v>122</v>
      </c>
      <c r="G7973" s="8" t="s">
        <v>383</v>
      </c>
      <c r="H7973" t="s">
        <v>123</v>
      </c>
      <c r="I7973" s="7">
        <v>-25267387852</v>
      </c>
      <c r="L7973" s="7">
        <v>310261377494</v>
      </c>
      <c r="M7973" t="s">
        <v>458</v>
      </c>
    </row>
    <row r="7974" spans="1:13" x14ac:dyDescent="0.25">
      <c r="A7974" t="s">
        <v>677</v>
      </c>
      <c r="B7974" t="s">
        <v>331</v>
      </c>
      <c r="C7974" t="s">
        <v>215</v>
      </c>
      <c r="D7974" t="s">
        <v>216</v>
      </c>
      <c r="E7974" t="s">
        <v>269</v>
      </c>
      <c r="F7974" t="s">
        <v>122</v>
      </c>
      <c r="G7974" s="8" t="s">
        <v>383</v>
      </c>
      <c r="H7974" t="s">
        <v>123</v>
      </c>
      <c r="I7974" s="7">
        <v>0</v>
      </c>
      <c r="L7974" s="7">
        <v>15226914126</v>
      </c>
      <c r="M7974" t="s">
        <v>458</v>
      </c>
    </row>
    <row r="7975" spans="1:13" x14ac:dyDescent="0.25">
      <c r="A7975" t="s">
        <v>678</v>
      </c>
      <c r="B7975" t="s">
        <v>331</v>
      </c>
      <c r="C7975" t="s">
        <v>215</v>
      </c>
      <c r="D7975" t="s">
        <v>217</v>
      </c>
      <c r="E7975" t="s">
        <v>269</v>
      </c>
      <c r="F7975" t="s">
        <v>122</v>
      </c>
      <c r="G7975" s="8" t="s">
        <v>383</v>
      </c>
      <c r="H7975" t="s">
        <v>123</v>
      </c>
      <c r="I7975" s="7">
        <v>-5511068247</v>
      </c>
      <c r="L7975" s="7">
        <v>67671087956</v>
      </c>
      <c r="M7975" t="s">
        <v>458</v>
      </c>
    </row>
    <row r="7976" spans="1:13" x14ac:dyDescent="0.25">
      <c r="A7976" t="s">
        <v>679</v>
      </c>
      <c r="B7976" t="s">
        <v>333</v>
      </c>
      <c r="C7976" t="s">
        <v>533</v>
      </c>
      <c r="D7976" t="s">
        <v>203</v>
      </c>
      <c r="E7976" t="s">
        <v>269</v>
      </c>
      <c r="F7976" t="s">
        <v>122</v>
      </c>
      <c r="G7976" s="8" t="s">
        <v>383</v>
      </c>
      <c r="H7976" t="s">
        <v>123</v>
      </c>
      <c r="I7976" s="7">
        <v>-4627996000</v>
      </c>
      <c r="L7976" s="7">
        <v>60695593000</v>
      </c>
      <c r="M7976" t="s">
        <v>458</v>
      </c>
    </row>
    <row r="7977" spans="1:13" x14ac:dyDescent="0.25">
      <c r="A7977" t="s">
        <v>680</v>
      </c>
      <c r="B7977" t="s">
        <v>471</v>
      </c>
      <c r="C7977" t="s">
        <v>219</v>
      </c>
      <c r="D7977" t="s">
        <v>203</v>
      </c>
      <c r="E7977" t="s">
        <v>269</v>
      </c>
      <c r="F7977" t="s">
        <v>122</v>
      </c>
      <c r="G7977" s="8" t="s">
        <v>383</v>
      </c>
      <c r="H7977" t="s">
        <v>123</v>
      </c>
      <c r="I7977" s="7">
        <v>-15797705235</v>
      </c>
      <c r="L7977" s="7">
        <v>278736778404</v>
      </c>
      <c r="M7977" t="s">
        <v>458</v>
      </c>
    </row>
    <row r="7978" spans="1:13" x14ac:dyDescent="0.25">
      <c r="A7978" t="s">
        <v>681</v>
      </c>
      <c r="B7978" t="s">
        <v>471</v>
      </c>
      <c r="C7978" t="s">
        <v>219</v>
      </c>
      <c r="D7978" t="s">
        <v>457</v>
      </c>
      <c r="E7978" t="s">
        <v>270</v>
      </c>
      <c r="F7978" t="s">
        <v>122</v>
      </c>
      <c r="G7978" s="8" t="s">
        <v>383</v>
      </c>
      <c r="H7978" t="s">
        <v>123</v>
      </c>
      <c r="I7978" s="7">
        <v>-55150643</v>
      </c>
      <c r="L7978" s="7">
        <v>150706287</v>
      </c>
      <c r="M7978" t="s">
        <v>458</v>
      </c>
    </row>
    <row r="7979" spans="1:13" x14ac:dyDescent="0.25">
      <c r="A7979" t="s">
        <v>682</v>
      </c>
      <c r="B7979" t="s">
        <v>471</v>
      </c>
      <c r="C7979" t="s">
        <v>219</v>
      </c>
      <c r="D7979" t="s">
        <v>381</v>
      </c>
      <c r="E7979" t="s">
        <v>270</v>
      </c>
      <c r="F7979" t="s">
        <v>122</v>
      </c>
      <c r="G7979" s="8" t="s">
        <v>383</v>
      </c>
      <c r="H7979" t="s">
        <v>123</v>
      </c>
      <c r="I7979" s="7">
        <v>-276559239</v>
      </c>
      <c r="L7979" s="7">
        <v>1331924172</v>
      </c>
      <c r="M7979" t="s">
        <v>458</v>
      </c>
    </row>
    <row r="7980" spans="1:13" x14ac:dyDescent="0.25">
      <c r="A7980" t="s">
        <v>683</v>
      </c>
      <c r="B7980" t="s">
        <v>472</v>
      </c>
      <c r="C7980" t="s">
        <v>220</v>
      </c>
      <c r="D7980" t="s">
        <v>221</v>
      </c>
      <c r="E7980" t="s">
        <v>270</v>
      </c>
      <c r="F7980" t="s">
        <v>122</v>
      </c>
      <c r="G7980" s="8" t="s">
        <v>383</v>
      </c>
      <c r="H7980" t="s">
        <v>123</v>
      </c>
      <c r="I7980" s="7">
        <v>-10556196000</v>
      </c>
      <c r="L7980" s="7">
        <v>210379447000</v>
      </c>
      <c r="M7980" t="s">
        <v>458</v>
      </c>
    </row>
    <row r="7981" spans="1:13" x14ac:dyDescent="0.25">
      <c r="A7981" t="s">
        <v>684</v>
      </c>
      <c r="B7981" t="s">
        <v>472</v>
      </c>
      <c r="C7981" t="s">
        <v>220</v>
      </c>
      <c r="D7981" t="s">
        <v>222</v>
      </c>
      <c r="E7981" t="s">
        <v>270</v>
      </c>
      <c r="F7981" t="s">
        <v>122</v>
      </c>
      <c r="G7981" s="8" t="s">
        <v>383</v>
      </c>
      <c r="H7981" t="s">
        <v>123</v>
      </c>
      <c r="I7981" s="7">
        <v>-3692000000</v>
      </c>
      <c r="L7981" s="7">
        <v>35195197000</v>
      </c>
      <c r="M7981" t="s">
        <v>458</v>
      </c>
    </row>
    <row r="7982" spans="1:13" x14ac:dyDescent="0.25">
      <c r="A7982" t="s">
        <v>685</v>
      </c>
      <c r="B7982" t="s">
        <v>472</v>
      </c>
      <c r="C7982" t="s">
        <v>220</v>
      </c>
      <c r="D7982" t="s">
        <v>223</v>
      </c>
      <c r="E7982" t="s">
        <v>270</v>
      </c>
      <c r="F7982" t="s">
        <v>122</v>
      </c>
      <c r="G7982" s="8" t="s">
        <v>383</v>
      </c>
      <c r="H7982" t="s">
        <v>123</v>
      </c>
      <c r="I7982" s="7">
        <v>-9163479000</v>
      </c>
      <c r="L7982" s="7">
        <v>54187851000</v>
      </c>
      <c r="M7982" t="s">
        <v>458</v>
      </c>
    </row>
    <row r="7983" spans="1:13" x14ac:dyDescent="0.25">
      <c r="A7983" t="s">
        <v>686</v>
      </c>
      <c r="B7983" t="s">
        <v>472</v>
      </c>
      <c r="C7983" t="s">
        <v>220</v>
      </c>
      <c r="D7983" t="s">
        <v>224</v>
      </c>
      <c r="E7983" t="s">
        <v>270</v>
      </c>
      <c r="F7983" t="s">
        <v>122</v>
      </c>
      <c r="G7983" s="8" t="s">
        <v>383</v>
      </c>
      <c r="H7983" t="s">
        <v>123</v>
      </c>
      <c r="I7983" s="7">
        <v>-230942000</v>
      </c>
      <c r="L7983" s="7">
        <v>3835522000</v>
      </c>
      <c r="M7983" t="s">
        <v>458</v>
      </c>
    </row>
    <row r="7984" spans="1:13" x14ac:dyDescent="0.25">
      <c r="A7984" t="s">
        <v>687</v>
      </c>
      <c r="B7984" t="s">
        <v>472</v>
      </c>
      <c r="C7984" t="s">
        <v>220</v>
      </c>
      <c r="D7984" t="s">
        <v>305</v>
      </c>
      <c r="E7984" t="s">
        <v>270</v>
      </c>
      <c r="F7984" t="s">
        <v>122</v>
      </c>
      <c r="G7984" s="8" t="s">
        <v>383</v>
      </c>
      <c r="H7984" t="s">
        <v>123</v>
      </c>
      <c r="I7984" s="7">
        <v>0</v>
      </c>
      <c r="L7984" s="7">
        <v>0</v>
      </c>
      <c r="M7984" t="s">
        <v>458</v>
      </c>
    </row>
    <row r="7985" spans="1:13" x14ac:dyDescent="0.25">
      <c r="A7985" t="s">
        <v>688</v>
      </c>
      <c r="B7985" t="s">
        <v>472</v>
      </c>
      <c r="C7985" t="s">
        <v>220</v>
      </c>
      <c r="D7985" t="s">
        <v>203</v>
      </c>
      <c r="E7985" t="s">
        <v>269</v>
      </c>
      <c r="F7985" t="s">
        <v>122</v>
      </c>
      <c r="G7985" s="8" t="s">
        <v>383</v>
      </c>
      <c r="H7985" t="s">
        <v>123</v>
      </c>
      <c r="I7985" s="7">
        <v>-10307226000</v>
      </c>
      <c r="L7985" s="7">
        <v>150910896000</v>
      </c>
      <c r="M7985" t="s">
        <v>458</v>
      </c>
    </row>
    <row r="7986" spans="1:13" x14ac:dyDescent="0.25">
      <c r="A7986" t="s">
        <v>689</v>
      </c>
      <c r="B7986" t="s">
        <v>473</v>
      </c>
      <c r="C7986" t="s">
        <v>225</v>
      </c>
      <c r="D7986" t="s">
        <v>366</v>
      </c>
      <c r="E7986" t="s">
        <v>270</v>
      </c>
      <c r="F7986" t="s">
        <v>122</v>
      </c>
      <c r="G7986" s="8" t="s">
        <v>383</v>
      </c>
      <c r="H7986" t="s">
        <v>123</v>
      </c>
      <c r="I7986" s="7">
        <v>-390610077</v>
      </c>
      <c r="L7986" s="7">
        <v>3439632410</v>
      </c>
      <c r="M7986" t="s">
        <v>458</v>
      </c>
    </row>
    <row r="7987" spans="1:13" x14ac:dyDescent="0.25">
      <c r="A7987" t="s">
        <v>690</v>
      </c>
      <c r="B7987" t="s">
        <v>473</v>
      </c>
      <c r="C7987" t="s">
        <v>225</v>
      </c>
      <c r="D7987" t="s">
        <v>367</v>
      </c>
      <c r="E7987" t="s">
        <v>270</v>
      </c>
      <c r="F7987" t="s">
        <v>122</v>
      </c>
      <c r="G7987" s="8" t="s">
        <v>383</v>
      </c>
      <c r="H7987" t="s">
        <v>123</v>
      </c>
      <c r="I7987" s="7">
        <v>-724217703</v>
      </c>
      <c r="L7987" s="7">
        <v>3601903742</v>
      </c>
      <c r="M7987" t="s">
        <v>458</v>
      </c>
    </row>
    <row r="7988" spans="1:13" x14ac:dyDescent="0.25">
      <c r="A7988" t="s">
        <v>691</v>
      </c>
      <c r="B7988" t="s">
        <v>473</v>
      </c>
      <c r="C7988" t="s">
        <v>225</v>
      </c>
      <c r="D7988" t="s">
        <v>373</v>
      </c>
      <c r="E7988" t="s">
        <v>270</v>
      </c>
      <c r="F7988" t="s">
        <v>122</v>
      </c>
      <c r="G7988" s="8" t="s">
        <v>383</v>
      </c>
      <c r="H7988" t="s">
        <v>123</v>
      </c>
      <c r="I7988" s="7">
        <v>0</v>
      </c>
      <c r="L7988" s="7">
        <v>2032897322</v>
      </c>
      <c r="M7988" t="s">
        <v>458</v>
      </c>
    </row>
    <row r="7989" spans="1:13" x14ac:dyDescent="0.25">
      <c r="A7989" t="s">
        <v>692</v>
      </c>
      <c r="B7989" t="s">
        <v>473</v>
      </c>
      <c r="C7989" t="s">
        <v>225</v>
      </c>
      <c r="D7989" t="s">
        <v>203</v>
      </c>
      <c r="E7989" t="s">
        <v>269</v>
      </c>
      <c r="F7989" t="s">
        <v>122</v>
      </c>
      <c r="G7989" s="8" t="s">
        <v>383</v>
      </c>
      <c r="H7989" t="s">
        <v>123</v>
      </c>
      <c r="I7989" s="7">
        <v>-83640296192</v>
      </c>
      <c r="L7989" s="7">
        <v>983182712065</v>
      </c>
      <c r="M7989" t="s">
        <v>458</v>
      </c>
    </row>
    <row r="7990" spans="1:13" x14ac:dyDescent="0.25">
      <c r="A7990" t="s">
        <v>693</v>
      </c>
      <c r="B7990" t="s">
        <v>474</v>
      </c>
      <c r="C7990" t="s">
        <v>226</v>
      </c>
      <c r="D7990" t="s">
        <v>227</v>
      </c>
      <c r="E7990" t="s">
        <v>270</v>
      </c>
      <c r="F7990" t="s">
        <v>122</v>
      </c>
      <c r="G7990" s="8" t="s">
        <v>383</v>
      </c>
      <c r="H7990" t="s">
        <v>123</v>
      </c>
      <c r="I7990" s="7">
        <v>0</v>
      </c>
      <c r="L7990" s="7">
        <v>1565286544</v>
      </c>
      <c r="M7990" t="s">
        <v>458</v>
      </c>
    </row>
    <row r="7991" spans="1:13" x14ac:dyDescent="0.25">
      <c r="A7991" t="s">
        <v>694</v>
      </c>
      <c r="B7991" t="s">
        <v>474</v>
      </c>
      <c r="C7991" t="s">
        <v>226</v>
      </c>
      <c r="D7991" t="s">
        <v>301</v>
      </c>
      <c r="E7991" t="s">
        <v>270</v>
      </c>
      <c r="F7991" t="s">
        <v>122</v>
      </c>
      <c r="G7991" s="8" t="s">
        <v>383</v>
      </c>
      <c r="H7991" t="s">
        <v>123</v>
      </c>
      <c r="I7991" s="7">
        <v>0</v>
      </c>
      <c r="L7991" s="7">
        <v>4154359457</v>
      </c>
      <c r="M7991" t="s">
        <v>458</v>
      </c>
    </row>
    <row r="7992" spans="1:13" x14ac:dyDescent="0.25">
      <c r="A7992" t="s">
        <v>695</v>
      </c>
      <c r="B7992" t="s">
        <v>474</v>
      </c>
      <c r="C7992" t="s">
        <v>226</v>
      </c>
      <c r="D7992" t="s">
        <v>229</v>
      </c>
      <c r="E7992" t="s">
        <v>270</v>
      </c>
      <c r="F7992" t="s">
        <v>122</v>
      </c>
      <c r="G7992" s="8" t="s">
        <v>383</v>
      </c>
      <c r="H7992" t="s">
        <v>123</v>
      </c>
      <c r="I7992" s="7">
        <v>0</v>
      </c>
      <c r="L7992" s="7">
        <v>4178737190</v>
      </c>
      <c r="M7992" t="s">
        <v>458</v>
      </c>
    </row>
    <row r="7993" spans="1:13" x14ac:dyDescent="0.25">
      <c r="A7993" t="s">
        <v>696</v>
      </c>
      <c r="B7993" t="s">
        <v>474</v>
      </c>
      <c r="C7993" t="s">
        <v>226</v>
      </c>
      <c r="D7993" t="s">
        <v>230</v>
      </c>
      <c r="E7993" t="s">
        <v>270</v>
      </c>
      <c r="F7993" t="s">
        <v>122</v>
      </c>
      <c r="G7993" s="8" t="s">
        <v>383</v>
      </c>
      <c r="H7993" t="s">
        <v>123</v>
      </c>
      <c r="I7993" s="7">
        <v>0</v>
      </c>
      <c r="L7993" s="7">
        <v>46078829939</v>
      </c>
      <c r="M7993" t="s">
        <v>458</v>
      </c>
    </row>
    <row r="7994" spans="1:13" x14ac:dyDescent="0.25">
      <c r="A7994" t="s">
        <v>697</v>
      </c>
      <c r="B7994" t="s">
        <v>474</v>
      </c>
      <c r="C7994" t="s">
        <v>226</v>
      </c>
      <c r="D7994" t="s">
        <v>231</v>
      </c>
      <c r="E7994" t="s">
        <v>270</v>
      </c>
      <c r="F7994" t="s">
        <v>122</v>
      </c>
      <c r="G7994" s="8" t="s">
        <v>383</v>
      </c>
      <c r="H7994" t="s">
        <v>123</v>
      </c>
      <c r="I7994" s="7">
        <v>0</v>
      </c>
      <c r="L7994" s="7">
        <v>733170416</v>
      </c>
      <c r="M7994" t="s">
        <v>458</v>
      </c>
    </row>
    <row r="7995" spans="1:13" x14ac:dyDescent="0.25">
      <c r="A7995" t="s">
        <v>698</v>
      </c>
      <c r="B7995" t="s">
        <v>474</v>
      </c>
      <c r="C7995" t="s">
        <v>226</v>
      </c>
      <c r="D7995" t="s">
        <v>232</v>
      </c>
      <c r="E7995" t="s">
        <v>270</v>
      </c>
      <c r="F7995" t="s">
        <v>122</v>
      </c>
      <c r="G7995" s="8" t="s">
        <v>383</v>
      </c>
      <c r="H7995" t="s">
        <v>123</v>
      </c>
      <c r="I7995" s="7">
        <v>0</v>
      </c>
      <c r="L7995" s="7">
        <v>4596812359</v>
      </c>
      <c r="M7995" t="s">
        <v>458</v>
      </c>
    </row>
    <row r="7996" spans="1:13" x14ac:dyDescent="0.25">
      <c r="A7996" t="s">
        <v>699</v>
      </c>
      <c r="B7996" t="s">
        <v>474</v>
      </c>
      <c r="C7996" t="s">
        <v>226</v>
      </c>
      <c r="D7996" t="s">
        <v>233</v>
      </c>
      <c r="E7996" t="s">
        <v>270</v>
      </c>
      <c r="F7996" s="8" t="s">
        <v>122</v>
      </c>
      <c r="G7996" s="8" t="s">
        <v>383</v>
      </c>
      <c r="H7996" t="s">
        <v>123</v>
      </c>
      <c r="I7996" s="7">
        <v>0</v>
      </c>
      <c r="L7996" s="7">
        <v>6739103718</v>
      </c>
      <c r="M7996" t="s">
        <v>458</v>
      </c>
    </row>
    <row r="7997" spans="1:13" x14ac:dyDescent="0.25">
      <c r="A7997" t="s">
        <v>700</v>
      </c>
      <c r="B7997" t="s">
        <v>474</v>
      </c>
      <c r="C7997" t="s">
        <v>226</v>
      </c>
      <c r="D7997" t="s">
        <v>234</v>
      </c>
      <c r="E7997" t="s">
        <v>270</v>
      </c>
      <c r="F7997" s="8" t="s">
        <v>122</v>
      </c>
      <c r="G7997" s="8" t="s">
        <v>383</v>
      </c>
      <c r="H7997" t="s">
        <v>123</v>
      </c>
      <c r="I7997" s="7">
        <v>0</v>
      </c>
      <c r="L7997" s="7">
        <v>8239367205</v>
      </c>
      <c r="M7997" t="s">
        <v>458</v>
      </c>
    </row>
    <row r="7998" spans="1:13" x14ac:dyDescent="0.25">
      <c r="A7998" t="s">
        <v>701</v>
      </c>
      <c r="B7998" t="s">
        <v>474</v>
      </c>
      <c r="C7998" t="s">
        <v>226</v>
      </c>
      <c r="D7998" t="s">
        <v>235</v>
      </c>
      <c r="E7998" t="s">
        <v>270</v>
      </c>
      <c r="F7998" s="8" t="s">
        <v>122</v>
      </c>
      <c r="G7998" s="8" t="s">
        <v>383</v>
      </c>
      <c r="H7998" t="s">
        <v>123</v>
      </c>
      <c r="I7998" s="7">
        <v>0</v>
      </c>
      <c r="L7998" s="7">
        <v>7955312120</v>
      </c>
      <c r="M7998" t="s">
        <v>458</v>
      </c>
    </row>
    <row r="7999" spans="1:13" x14ac:dyDescent="0.25">
      <c r="A7999" t="s">
        <v>702</v>
      </c>
      <c r="B7999" t="s">
        <v>474</v>
      </c>
      <c r="C7999" t="s">
        <v>226</v>
      </c>
      <c r="D7999" t="s">
        <v>570</v>
      </c>
      <c r="E7999" t="s">
        <v>270</v>
      </c>
      <c r="F7999" s="8" t="s">
        <v>122</v>
      </c>
      <c r="G7999" s="8" t="s">
        <v>383</v>
      </c>
      <c r="H7999" t="s">
        <v>123</v>
      </c>
      <c r="I7999" s="7">
        <v>0</v>
      </c>
      <c r="L7999" s="7">
        <v>186808058</v>
      </c>
      <c r="M7999" t="s">
        <v>458</v>
      </c>
    </row>
    <row r="8000" spans="1:13" x14ac:dyDescent="0.25">
      <c r="A8000" t="s">
        <v>703</v>
      </c>
      <c r="B8000" t="s">
        <v>475</v>
      </c>
      <c r="C8000" t="s">
        <v>236</v>
      </c>
      <c r="D8000" t="s">
        <v>628</v>
      </c>
      <c r="E8000" t="s">
        <v>270</v>
      </c>
      <c r="F8000" s="8" t="s">
        <v>122</v>
      </c>
      <c r="G8000" s="8" t="s">
        <v>383</v>
      </c>
      <c r="H8000" t="s">
        <v>123</v>
      </c>
      <c r="I8000" s="7">
        <v>-3071675296</v>
      </c>
      <c r="L8000" s="7">
        <v>33391986272</v>
      </c>
      <c r="M8000" t="s">
        <v>458</v>
      </c>
    </row>
    <row r="8001" spans="1:13" x14ac:dyDescent="0.25">
      <c r="A8001" t="s">
        <v>704</v>
      </c>
      <c r="B8001" t="s">
        <v>475</v>
      </c>
      <c r="C8001" t="s">
        <v>236</v>
      </c>
      <c r="D8001" t="s">
        <v>629</v>
      </c>
      <c r="E8001" t="s">
        <v>270</v>
      </c>
      <c r="F8001" t="s">
        <v>122</v>
      </c>
      <c r="G8001" s="8" t="s">
        <v>383</v>
      </c>
      <c r="H8001" t="s">
        <v>123</v>
      </c>
      <c r="I8001" s="7">
        <v>-3028530680</v>
      </c>
      <c r="L8001" s="7">
        <v>28433897982</v>
      </c>
      <c r="M8001" t="s">
        <v>458</v>
      </c>
    </row>
    <row r="8002" spans="1:13" x14ac:dyDescent="0.25">
      <c r="A8002" t="s">
        <v>705</v>
      </c>
      <c r="B8002" t="s">
        <v>475</v>
      </c>
      <c r="C8002" t="s">
        <v>236</v>
      </c>
      <c r="D8002" t="s">
        <v>630</v>
      </c>
      <c r="E8002" t="s">
        <v>270</v>
      </c>
      <c r="F8002" t="s">
        <v>122</v>
      </c>
      <c r="G8002" s="8" t="s">
        <v>383</v>
      </c>
      <c r="H8002" t="s">
        <v>123</v>
      </c>
      <c r="I8002" s="7">
        <v>-5024001850</v>
      </c>
      <c r="L8002" s="7">
        <v>41655996484</v>
      </c>
      <c r="M8002" t="s">
        <v>458</v>
      </c>
    </row>
    <row r="8003" spans="1:13" x14ac:dyDescent="0.25">
      <c r="A8003" t="s">
        <v>706</v>
      </c>
      <c r="B8003" t="s">
        <v>475</v>
      </c>
      <c r="C8003" t="s">
        <v>236</v>
      </c>
      <c r="D8003" t="s">
        <v>631</v>
      </c>
      <c r="E8003" t="s">
        <v>270</v>
      </c>
      <c r="F8003" t="s">
        <v>122</v>
      </c>
      <c r="G8003" s="8" t="s">
        <v>383</v>
      </c>
      <c r="H8003" t="s">
        <v>123</v>
      </c>
      <c r="I8003" s="7">
        <v>-3161182374</v>
      </c>
      <c r="L8003" s="7">
        <v>17683096128</v>
      </c>
      <c r="M8003" t="s">
        <v>458</v>
      </c>
    </row>
    <row r="8004" spans="1:13" x14ac:dyDescent="0.25">
      <c r="A8004" t="s">
        <v>707</v>
      </c>
      <c r="B8004" t="s">
        <v>475</v>
      </c>
      <c r="C8004" t="s">
        <v>236</v>
      </c>
      <c r="D8004" t="s">
        <v>632</v>
      </c>
      <c r="E8004" t="s">
        <v>269</v>
      </c>
      <c r="F8004" t="s">
        <v>122</v>
      </c>
      <c r="G8004" s="8" t="s">
        <v>383</v>
      </c>
      <c r="H8004" t="s">
        <v>123</v>
      </c>
      <c r="I8004" s="7">
        <v>-4449850193</v>
      </c>
      <c r="L8004" s="7">
        <v>38791266538</v>
      </c>
      <c r="M8004" t="s">
        <v>458</v>
      </c>
    </row>
    <row r="8005" spans="1:13" x14ac:dyDescent="0.25">
      <c r="A8005" t="s">
        <v>708</v>
      </c>
      <c r="B8005" t="s">
        <v>476</v>
      </c>
      <c r="C8005" t="s">
        <v>237</v>
      </c>
      <c r="D8005" t="s">
        <v>242</v>
      </c>
      <c r="E8005" t="s">
        <v>270</v>
      </c>
      <c r="F8005" t="s">
        <v>122</v>
      </c>
      <c r="G8005" s="8" t="s">
        <v>383</v>
      </c>
      <c r="H8005" t="s">
        <v>123</v>
      </c>
      <c r="I8005" s="7">
        <v>-4415810</v>
      </c>
      <c r="L8005" s="7">
        <v>77422761</v>
      </c>
      <c r="M8005" t="s">
        <v>458</v>
      </c>
    </row>
    <row r="8006" spans="1:13" x14ac:dyDescent="0.25">
      <c r="A8006" t="s">
        <v>709</v>
      </c>
      <c r="B8006" t="s">
        <v>476</v>
      </c>
      <c r="C8006" t="s">
        <v>237</v>
      </c>
      <c r="D8006" t="s">
        <v>228</v>
      </c>
      <c r="E8006" t="s">
        <v>270</v>
      </c>
      <c r="F8006" t="s">
        <v>122</v>
      </c>
      <c r="G8006" s="8" t="s">
        <v>383</v>
      </c>
      <c r="H8006" t="s">
        <v>123</v>
      </c>
      <c r="I8006" s="7">
        <v>0</v>
      </c>
      <c r="L8006" s="7">
        <v>2672173342</v>
      </c>
      <c r="M8006" t="s">
        <v>458</v>
      </c>
    </row>
    <row r="8007" spans="1:13" x14ac:dyDescent="0.25">
      <c r="A8007" t="s">
        <v>710</v>
      </c>
      <c r="B8007" t="s">
        <v>476</v>
      </c>
      <c r="C8007" t="s">
        <v>237</v>
      </c>
      <c r="D8007" t="s">
        <v>464</v>
      </c>
      <c r="E8007" t="s">
        <v>270</v>
      </c>
      <c r="F8007" t="s">
        <v>122</v>
      </c>
      <c r="G8007" s="8" t="s">
        <v>383</v>
      </c>
      <c r="H8007" t="s">
        <v>123</v>
      </c>
      <c r="I8007" s="7">
        <v>-164658433</v>
      </c>
      <c r="L8007" s="7">
        <v>1120256617</v>
      </c>
      <c r="M8007" t="s">
        <v>458</v>
      </c>
    </row>
    <row r="8008" spans="1:13" x14ac:dyDescent="0.25">
      <c r="A8008" t="s">
        <v>711</v>
      </c>
      <c r="B8008" t="s">
        <v>476</v>
      </c>
      <c r="C8008" t="s">
        <v>237</v>
      </c>
      <c r="D8008" t="s">
        <v>238</v>
      </c>
      <c r="E8008" t="s">
        <v>270</v>
      </c>
      <c r="F8008" t="s">
        <v>122</v>
      </c>
      <c r="G8008" s="8" t="s">
        <v>383</v>
      </c>
      <c r="H8008" t="s">
        <v>123</v>
      </c>
      <c r="I8008" s="7">
        <v>0</v>
      </c>
      <c r="L8008" s="7">
        <v>858542993</v>
      </c>
      <c r="M8008" t="s">
        <v>458</v>
      </c>
    </row>
    <row r="8009" spans="1:13" x14ac:dyDescent="0.25">
      <c r="A8009" t="s">
        <v>712</v>
      </c>
      <c r="B8009" t="s">
        <v>476</v>
      </c>
      <c r="C8009" t="s">
        <v>237</v>
      </c>
      <c r="D8009" t="s">
        <v>239</v>
      </c>
      <c r="E8009" t="s">
        <v>270</v>
      </c>
      <c r="F8009" t="s">
        <v>122</v>
      </c>
      <c r="G8009" s="8" t="s">
        <v>383</v>
      </c>
      <c r="H8009" t="s">
        <v>123</v>
      </c>
      <c r="I8009" s="7">
        <v>-203207271</v>
      </c>
      <c r="L8009" s="7">
        <v>857579764</v>
      </c>
      <c r="M8009" t="s">
        <v>458</v>
      </c>
    </row>
    <row r="8010" spans="1:13" x14ac:dyDescent="0.25">
      <c r="A8010" t="s">
        <v>713</v>
      </c>
      <c r="B8010" t="s">
        <v>476</v>
      </c>
      <c r="C8010" t="s">
        <v>237</v>
      </c>
      <c r="D8010" t="s">
        <v>240</v>
      </c>
      <c r="E8010" t="s">
        <v>270</v>
      </c>
      <c r="F8010" t="s">
        <v>122</v>
      </c>
      <c r="G8010" s="8" t="s">
        <v>383</v>
      </c>
      <c r="H8010" t="s">
        <v>123</v>
      </c>
      <c r="I8010" s="7">
        <v>-4582528</v>
      </c>
      <c r="L8010" s="7">
        <v>93471759</v>
      </c>
      <c r="M8010" t="s">
        <v>458</v>
      </c>
    </row>
    <row r="8011" spans="1:13" x14ac:dyDescent="0.25">
      <c r="A8011" t="s">
        <v>714</v>
      </c>
      <c r="B8011" t="s">
        <v>476</v>
      </c>
      <c r="C8011" t="s">
        <v>237</v>
      </c>
      <c r="D8011" t="s">
        <v>241</v>
      </c>
      <c r="E8011" t="s">
        <v>270</v>
      </c>
      <c r="F8011" t="s">
        <v>122</v>
      </c>
      <c r="G8011" s="8" t="s">
        <v>383</v>
      </c>
      <c r="H8011" t="s">
        <v>123</v>
      </c>
      <c r="I8011" s="7">
        <v>-3420261</v>
      </c>
      <c r="L8011" s="7">
        <v>53446428</v>
      </c>
      <c r="M8011" t="s">
        <v>458</v>
      </c>
    </row>
    <row r="8012" spans="1:13" x14ac:dyDescent="0.25">
      <c r="A8012" t="s">
        <v>715</v>
      </c>
      <c r="B8012" t="s">
        <v>477</v>
      </c>
      <c r="C8012" t="s">
        <v>243</v>
      </c>
      <c r="D8012" t="s">
        <v>378</v>
      </c>
      <c r="E8012" t="s">
        <v>270</v>
      </c>
      <c r="F8012" t="s">
        <v>122</v>
      </c>
      <c r="G8012" s="8" t="s">
        <v>383</v>
      </c>
      <c r="H8012" t="s">
        <v>123</v>
      </c>
      <c r="I8012" s="7">
        <v>0</v>
      </c>
      <c r="L8012" s="7">
        <v>3795039921</v>
      </c>
      <c r="M8012" t="s">
        <v>458</v>
      </c>
    </row>
    <row r="8013" spans="1:13" x14ac:dyDescent="0.25">
      <c r="A8013" t="s">
        <v>716</v>
      </c>
      <c r="B8013" t="s">
        <v>477</v>
      </c>
      <c r="C8013" t="s">
        <v>243</v>
      </c>
      <c r="D8013" t="s">
        <v>360</v>
      </c>
      <c r="E8013" t="s">
        <v>270</v>
      </c>
      <c r="F8013" t="s">
        <v>122</v>
      </c>
      <c r="G8013" s="8" t="s">
        <v>383</v>
      </c>
      <c r="H8013" t="s">
        <v>123</v>
      </c>
      <c r="I8013" s="7">
        <v>0</v>
      </c>
      <c r="L8013" s="7">
        <v>4697527012</v>
      </c>
      <c r="M8013" t="s">
        <v>458</v>
      </c>
    </row>
    <row r="8014" spans="1:13" x14ac:dyDescent="0.25">
      <c r="A8014" t="s">
        <v>717</v>
      </c>
      <c r="B8014" t="s">
        <v>477</v>
      </c>
      <c r="C8014" t="s">
        <v>243</v>
      </c>
      <c r="D8014" t="s">
        <v>581</v>
      </c>
      <c r="E8014" t="s">
        <v>270</v>
      </c>
      <c r="F8014" t="s">
        <v>122</v>
      </c>
      <c r="G8014" s="8" t="s">
        <v>383</v>
      </c>
      <c r="H8014" t="s">
        <v>123</v>
      </c>
      <c r="I8014" s="7">
        <v>0</v>
      </c>
      <c r="L8014" s="7">
        <v>89940181951</v>
      </c>
      <c r="M8014" t="s">
        <v>458</v>
      </c>
    </row>
    <row r="8015" spans="1:13" x14ac:dyDescent="0.25">
      <c r="A8015" t="s">
        <v>718</v>
      </c>
      <c r="B8015" t="s">
        <v>246</v>
      </c>
      <c r="C8015" t="s">
        <v>246</v>
      </c>
      <c r="D8015" t="s">
        <v>203</v>
      </c>
      <c r="E8015" t="s">
        <v>269</v>
      </c>
      <c r="F8015" t="s">
        <v>122</v>
      </c>
      <c r="G8015" s="8" t="s">
        <v>383</v>
      </c>
      <c r="H8015" t="s">
        <v>123</v>
      </c>
      <c r="I8015" s="7">
        <v>-2105846154</v>
      </c>
      <c r="L8015" s="7">
        <v>42773601120</v>
      </c>
      <c r="M8015" t="s">
        <v>458</v>
      </c>
    </row>
    <row r="8016" spans="1:13" x14ac:dyDescent="0.25">
      <c r="A8016" t="s">
        <v>719</v>
      </c>
      <c r="B8016" t="s">
        <v>478</v>
      </c>
      <c r="C8016" t="s">
        <v>244</v>
      </c>
      <c r="D8016" t="s">
        <v>245</v>
      </c>
      <c r="E8016" t="s">
        <v>269</v>
      </c>
      <c r="F8016" t="s">
        <v>122</v>
      </c>
      <c r="G8016" s="8" t="s">
        <v>383</v>
      </c>
      <c r="H8016" t="s">
        <v>123</v>
      </c>
      <c r="I8016" s="7">
        <v>-4080385000</v>
      </c>
      <c r="L8016" s="7">
        <v>69558139000</v>
      </c>
      <c r="M8016" t="s">
        <v>458</v>
      </c>
    </row>
    <row r="8017" spans="1:13" x14ac:dyDescent="0.25">
      <c r="A8017" t="s">
        <v>720</v>
      </c>
      <c r="B8017" t="s">
        <v>478</v>
      </c>
      <c r="C8017" t="s">
        <v>244</v>
      </c>
      <c r="D8017" t="s">
        <v>460</v>
      </c>
      <c r="E8017" t="s">
        <v>269</v>
      </c>
      <c r="F8017" t="s">
        <v>122</v>
      </c>
      <c r="G8017" s="8" t="s">
        <v>383</v>
      </c>
      <c r="H8017" t="s">
        <v>123</v>
      </c>
      <c r="I8017" s="7">
        <v>-1995700000</v>
      </c>
      <c r="L8017" s="7">
        <v>40918920000</v>
      </c>
      <c r="M8017" t="s">
        <v>458</v>
      </c>
    </row>
    <row r="8018" spans="1:13" x14ac:dyDescent="0.25">
      <c r="A8018" t="s">
        <v>721</v>
      </c>
      <c r="B8018" t="s">
        <v>479</v>
      </c>
      <c r="C8018" t="s">
        <v>247</v>
      </c>
      <c r="D8018" t="s">
        <v>203</v>
      </c>
      <c r="E8018" t="s">
        <v>269</v>
      </c>
      <c r="F8018" t="s">
        <v>122</v>
      </c>
      <c r="G8018" s="8" t="s">
        <v>383</v>
      </c>
      <c r="H8018" t="s">
        <v>123</v>
      </c>
      <c r="I8018" s="7">
        <v>-1360998000</v>
      </c>
      <c r="L8018" s="7">
        <v>20401799000</v>
      </c>
      <c r="M8018" t="s">
        <v>458</v>
      </c>
    </row>
    <row r="8019" spans="1:13" x14ac:dyDescent="0.25">
      <c r="A8019" t="s">
        <v>722</v>
      </c>
      <c r="B8019" t="s">
        <v>480</v>
      </c>
      <c r="C8019" t="s">
        <v>268</v>
      </c>
      <c r="D8019" t="s">
        <v>203</v>
      </c>
      <c r="E8019" t="s">
        <v>269</v>
      </c>
      <c r="F8019" t="s">
        <v>122</v>
      </c>
      <c r="G8019" s="8" t="s">
        <v>383</v>
      </c>
      <c r="H8019" t="s">
        <v>123</v>
      </c>
      <c r="I8019" s="7">
        <v>-365066642</v>
      </c>
      <c r="L8019" s="7">
        <v>14029578005</v>
      </c>
      <c r="M8019" t="s">
        <v>458</v>
      </c>
    </row>
    <row r="8020" spans="1:13" x14ac:dyDescent="0.25">
      <c r="A8020" t="s">
        <v>723</v>
      </c>
      <c r="B8020" t="s">
        <v>481</v>
      </c>
      <c r="C8020" t="s">
        <v>248</v>
      </c>
      <c r="D8020" t="s">
        <v>203</v>
      </c>
      <c r="E8020" t="s">
        <v>269</v>
      </c>
      <c r="F8020" t="s">
        <v>122</v>
      </c>
      <c r="G8020" s="8" t="s">
        <v>383</v>
      </c>
      <c r="H8020" t="s">
        <v>123</v>
      </c>
      <c r="I8020" s="7">
        <v>-1127292000</v>
      </c>
      <c r="L8020" s="7">
        <v>24360197000</v>
      </c>
      <c r="M8020" t="s">
        <v>458</v>
      </c>
    </row>
    <row r="8021" spans="1:13" x14ac:dyDescent="0.25">
      <c r="A8021" t="s">
        <v>724</v>
      </c>
      <c r="B8021" t="s">
        <v>482</v>
      </c>
      <c r="C8021" t="s">
        <v>249</v>
      </c>
      <c r="D8021" t="s">
        <v>203</v>
      </c>
      <c r="E8021" t="s">
        <v>269</v>
      </c>
      <c r="F8021" t="s">
        <v>122</v>
      </c>
      <c r="G8021" s="8" t="s">
        <v>383</v>
      </c>
      <c r="H8021" t="s">
        <v>123</v>
      </c>
      <c r="I8021" s="7">
        <v>-76012826</v>
      </c>
      <c r="L8021" s="7">
        <v>91622025169</v>
      </c>
      <c r="M8021" t="s">
        <v>458</v>
      </c>
    </row>
    <row r="8022" spans="1:13" x14ac:dyDescent="0.25">
      <c r="A8022" t="s">
        <v>725</v>
      </c>
      <c r="B8022" t="s">
        <v>330</v>
      </c>
      <c r="C8022" t="s">
        <v>250</v>
      </c>
      <c r="D8022" t="s">
        <v>252</v>
      </c>
      <c r="E8022" t="s">
        <v>270</v>
      </c>
      <c r="F8022" t="s">
        <v>122</v>
      </c>
      <c r="G8022" s="8" t="s">
        <v>383</v>
      </c>
      <c r="H8022" t="s">
        <v>123</v>
      </c>
      <c r="I8022" s="7">
        <v>-39560928</v>
      </c>
      <c r="L8022" s="7">
        <v>10772268571</v>
      </c>
      <c r="M8022" t="s">
        <v>458</v>
      </c>
    </row>
    <row r="8023" spans="1:13" x14ac:dyDescent="0.25">
      <c r="A8023" t="s">
        <v>726</v>
      </c>
      <c r="B8023" t="s">
        <v>330</v>
      </c>
      <c r="C8023" t="s">
        <v>250</v>
      </c>
      <c r="D8023" t="s">
        <v>253</v>
      </c>
      <c r="E8023" t="s">
        <v>270</v>
      </c>
      <c r="F8023" t="s">
        <v>122</v>
      </c>
      <c r="G8023" s="8" t="s">
        <v>383</v>
      </c>
      <c r="H8023" t="s">
        <v>123</v>
      </c>
      <c r="I8023" s="7">
        <v>-59341392</v>
      </c>
      <c r="L8023" s="7">
        <v>3480752374</v>
      </c>
      <c r="M8023" t="s">
        <v>458</v>
      </c>
    </row>
    <row r="8024" spans="1:13" x14ac:dyDescent="0.25">
      <c r="A8024" t="s">
        <v>727</v>
      </c>
      <c r="B8024" t="s">
        <v>330</v>
      </c>
      <c r="C8024" t="s">
        <v>250</v>
      </c>
      <c r="D8024" t="s">
        <v>254</v>
      </c>
      <c r="E8024" t="s">
        <v>270</v>
      </c>
      <c r="F8024" t="s">
        <v>122</v>
      </c>
      <c r="G8024" s="8" t="s">
        <v>383</v>
      </c>
      <c r="H8024" t="s">
        <v>123</v>
      </c>
      <c r="I8024" s="7">
        <v>0</v>
      </c>
      <c r="L8024" s="7">
        <v>13604302435</v>
      </c>
      <c r="M8024" t="s">
        <v>458</v>
      </c>
    </row>
    <row r="8025" spans="1:13" x14ac:dyDescent="0.25">
      <c r="A8025" t="s">
        <v>728</v>
      </c>
      <c r="B8025" t="s">
        <v>330</v>
      </c>
      <c r="C8025" t="s">
        <v>250</v>
      </c>
      <c r="D8025" t="s">
        <v>633</v>
      </c>
      <c r="E8025" t="s">
        <v>269</v>
      </c>
      <c r="F8025" t="s">
        <v>122</v>
      </c>
      <c r="G8025" s="8" t="s">
        <v>383</v>
      </c>
      <c r="H8025" t="s">
        <v>123</v>
      </c>
      <c r="I8025" s="7">
        <v>-45687275925</v>
      </c>
      <c r="L8025" s="7">
        <v>1140113184125</v>
      </c>
      <c r="M8025" t="s">
        <v>458</v>
      </c>
    </row>
    <row r="8026" spans="1:13" x14ac:dyDescent="0.25">
      <c r="A8026" t="s">
        <v>729</v>
      </c>
      <c r="B8026" t="s">
        <v>330</v>
      </c>
      <c r="C8026" t="s">
        <v>250</v>
      </c>
      <c r="D8026" t="s">
        <v>634</v>
      </c>
      <c r="E8026" t="s">
        <v>269</v>
      </c>
      <c r="F8026" t="s">
        <v>122</v>
      </c>
      <c r="G8026" s="8" t="s">
        <v>383</v>
      </c>
      <c r="H8026" t="s">
        <v>123</v>
      </c>
      <c r="I8026" s="7">
        <v>-73884943</v>
      </c>
      <c r="L8026" s="7">
        <v>237174933919</v>
      </c>
      <c r="M8026" t="s">
        <v>458</v>
      </c>
    </row>
    <row r="8027" spans="1:13" x14ac:dyDescent="0.25">
      <c r="A8027" t="s">
        <v>730</v>
      </c>
      <c r="B8027" t="s">
        <v>330</v>
      </c>
      <c r="C8027" t="s">
        <v>250</v>
      </c>
      <c r="D8027" t="s">
        <v>599</v>
      </c>
      <c r="E8027" t="s">
        <v>270</v>
      </c>
      <c r="F8027" t="s">
        <v>122</v>
      </c>
      <c r="G8027" s="8" t="s">
        <v>383</v>
      </c>
      <c r="H8027" t="s">
        <v>123</v>
      </c>
      <c r="I8027" s="7">
        <v>-15203392</v>
      </c>
      <c r="L8027" s="7">
        <v>49186447</v>
      </c>
      <c r="M8027" t="s">
        <v>458</v>
      </c>
    </row>
    <row r="8028" spans="1:13" x14ac:dyDescent="0.25">
      <c r="A8028" t="s">
        <v>731</v>
      </c>
      <c r="B8028" t="s">
        <v>483</v>
      </c>
      <c r="C8028" t="s">
        <v>255</v>
      </c>
      <c r="D8028" t="s">
        <v>205</v>
      </c>
      <c r="E8028" t="s">
        <v>270</v>
      </c>
      <c r="F8028" t="s">
        <v>122</v>
      </c>
      <c r="G8028" s="8" t="s">
        <v>383</v>
      </c>
      <c r="H8028" t="s">
        <v>123</v>
      </c>
      <c r="I8028" s="7">
        <v>-409467530</v>
      </c>
      <c r="L8028" s="7">
        <v>6917962126</v>
      </c>
      <c r="M8028" t="s">
        <v>458</v>
      </c>
    </row>
    <row r="8029" spans="1:13" x14ac:dyDescent="0.25">
      <c r="A8029" t="s">
        <v>732</v>
      </c>
      <c r="B8029" t="s">
        <v>483</v>
      </c>
      <c r="C8029" t="s">
        <v>255</v>
      </c>
      <c r="D8029" t="s">
        <v>203</v>
      </c>
      <c r="E8029" t="s">
        <v>269</v>
      </c>
      <c r="F8029" t="s">
        <v>122</v>
      </c>
      <c r="G8029" s="8" t="s">
        <v>383</v>
      </c>
      <c r="H8029" t="s">
        <v>123</v>
      </c>
      <c r="I8029" s="7">
        <v>-158672135</v>
      </c>
      <c r="L8029" s="7">
        <v>2428869723</v>
      </c>
      <c r="M8029" t="s">
        <v>458</v>
      </c>
    </row>
    <row r="8030" spans="1:13" x14ac:dyDescent="0.25">
      <c r="A8030" t="s">
        <v>733</v>
      </c>
      <c r="B8030" t="s">
        <v>636</v>
      </c>
      <c r="C8030" t="s">
        <v>635</v>
      </c>
      <c r="D8030" t="s">
        <v>304</v>
      </c>
      <c r="E8030" t="s">
        <v>270</v>
      </c>
      <c r="F8030" t="s">
        <v>122</v>
      </c>
      <c r="G8030" s="8" t="s">
        <v>383</v>
      </c>
      <c r="H8030" t="s">
        <v>123</v>
      </c>
      <c r="I8030" s="7">
        <v>-673166590</v>
      </c>
      <c r="L8030" s="7">
        <v>4565783313</v>
      </c>
      <c r="M8030" t="s">
        <v>458</v>
      </c>
    </row>
    <row r="8031" spans="1:13" x14ac:dyDescent="0.25">
      <c r="A8031" t="s">
        <v>734</v>
      </c>
      <c r="B8031" t="s">
        <v>636</v>
      </c>
      <c r="C8031" t="s">
        <v>635</v>
      </c>
      <c r="D8031" t="s">
        <v>303</v>
      </c>
      <c r="E8031" t="s">
        <v>270</v>
      </c>
      <c r="F8031" t="s">
        <v>122</v>
      </c>
      <c r="G8031" s="8" t="s">
        <v>383</v>
      </c>
      <c r="H8031" t="s">
        <v>123</v>
      </c>
      <c r="I8031" s="7">
        <v>-598228107</v>
      </c>
      <c r="L8031" s="7">
        <v>3476303006</v>
      </c>
      <c r="M8031" t="s">
        <v>458</v>
      </c>
    </row>
    <row r="8032" spans="1:13" x14ac:dyDescent="0.25">
      <c r="A8032" t="s">
        <v>735</v>
      </c>
      <c r="B8032" t="s">
        <v>636</v>
      </c>
      <c r="C8032" t="s">
        <v>635</v>
      </c>
      <c r="D8032" t="s">
        <v>302</v>
      </c>
      <c r="E8032" t="s">
        <v>270</v>
      </c>
      <c r="F8032" t="s">
        <v>122</v>
      </c>
      <c r="G8032" s="8" t="s">
        <v>383</v>
      </c>
      <c r="H8032" t="s">
        <v>123</v>
      </c>
      <c r="I8032" s="7">
        <v>-845176473</v>
      </c>
      <c r="L8032" s="7">
        <v>2100767205</v>
      </c>
      <c r="M8032" t="s">
        <v>458</v>
      </c>
    </row>
    <row r="8033" spans="1:13" x14ac:dyDescent="0.25">
      <c r="A8033" t="s">
        <v>736</v>
      </c>
      <c r="B8033" t="s">
        <v>636</v>
      </c>
      <c r="C8033" t="s">
        <v>635</v>
      </c>
      <c r="D8033" t="s">
        <v>205</v>
      </c>
      <c r="E8033" t="s">
        <v>270</v>
      </c>
      <c r="F8033" t="s">
        <v>122</v>
      </c>
      <c r="G8033" s="8" t="s">
        <v>383</v>
      </c>
      <c r="H8033" t="s">
        <v>123</v>
      </c>
      <c r="I8033" s="7">
        <v>-741125365</v>
      </c>
      <c r="L8033" s="7">
        <v>20886055390</v>
      </c>
      <c r="M8033" t="s">
        <v>458</v>
      </c>
    </row>
    <row r="8034" spans="1:13" x14ac:dyDescent="0.25">
      <c r="A8034" t="s">
        <v>737</v>
      </c>
      <c r="B8034" t="s">
        <v>636</v>
      </c>
      <c r="C8034" t="s">
        <v>635</v>
      </c>
      <c r="D8034" t="s">
        <v>203</v>
      </c>
      <c r="E8034" t="s">
        <v>269</v>
      </c>
      <c r="F8034" t="s">
        <v>122</v>
      </c>
      <c r="G8034" s="8" t="s">
        <v>383</v>
      </c>
      <c r="H8034" t="s">
        <v>123</v>
      </c>
      <c r="I8034" s="7">
        <v>-75129902296</v>
      </c>
      <c r="L8034" s="7">
        <v>1256491994424</v>
      </c>
      <c r="M8034" t="s">
        <v>458</v>
      </c>
    </row>
    <row r="8035" spans="1:13" x14ac:dyDescent="0.25">
      <c r="A8035" t="s">
        <v>738</v>
      </c>
      <c r="B8035" t="s">
        <v>484</v>
      </c>
      <c r="C8035" t="s">
        <v>256</v>
      </c>
      <c r="D8035" t="s">
        <v>208</v>
      </c>
      <c r="E8035" t="s">
        <v>270</v>
      </c>
      <c r="F8035" t="s">
        <v>122</v>
      </c>
      <c r="G8035" s="8" t="s">
        <v>383</v>
      </c>
      <c r="H8035" t="s">
        <v>123</v>
      </c>
      <c r="I8035" s="7">
        <v>-102201295</v>
      </c>
      <c r="L8035" s="7">
        <v>429346911</v>
      </c>
      <c r="M8035" t="s">
        <v>458</v>
      </c>
    </row>
    <row r="8036" spans="1:13" x14ac:dyDescent="0.25">
      <c r="A8036" t="s">
        <v>739</v>
      </c>
      <c r="B8036" t="s">
        <v>484</v>
      </c>
      <c r="C8036" t="s">
        <v>256</v>
      </c>
      <c r="D8036" t="s">
        <v>209</v>
      </c>
      <c r="E8036" t="s">
        <v>270</v>
      </c>
      <c r="F8036" t="s">
        <v>122</v>
      </c>
      <c r="G8036" s="8" t="s">
        <v>383</v>
      </c>
      <c r="H8036" t="s">
        <v>123</v>
      </c>
      <c r="I8036" s="7">
        <v>-212280544</v>
      </c>
      <c r="L8036" s="7">
        <v>630379359</v>
      </c>
      <c r="M8036" t="s">
        <v>458</v>
      </c>
    </row>
    <row r="8037" spans="1:13" x14ac:dyDescent="0.25">
      <c r="A8037" t="s">
        <v>740</v>
      </c>
      <c r="B8037" t="s">
        <v>484</v>
      </c>
      <c r="C8037" t="s">
        <v>256</v>
      </c>
      <c r="D8037" t="s">
        <v>203</v>
      </c>
      <c r="E8037" t="s">
        <v>269</v>
      </c>
      <c r="F8037" t="s">
        <v>122</v>
      </c>
      <c r="G8037" s="8" t="s">
        <v>383</v>
      </c>
      <c r="H8037" t="s">
        <v>123</v>
      </c>
      <c r="I8037" s="7">
        <v>-3932299655</v>
      </c>
      <c r="L8037" s="7">
        <v>88224453830</v>
      </c>
      <c r="M8037" t="s">
        <v>458</v>
      </c>
    </row>
    <row r="8038" spans="1:13" x14ac:dyDescent="0.25">
      <c r="A8038" t="s">
        <v>741</v>
      </c>
      <c r="B8038" t="s">
        <v>485</v>
      </c>
      <c r="C8038" t="s">
        <v>257</v>
      </c>
      <c r="D8038" t="s">
        <v>258</v>
      </c>
      <c r="E8038" t="s">
        <v>270</v>
      </c>
      <c r="F8038" t="s">
        <v>122</v>
      </c>
      <c r="G8038" s="8" t="s">
        <v>383</v>
      </c>
      <c r="H8038" t="s">
        <v>123</v>
      </c>
      <c r="I8038" s="7">
        <v>0</v>
      </c>
      <c r="L8038" s="7">
        <v>2398957441</v>
      </c>
      <c r="M8038" t="s">
        <v>458</v>
      </c>
    </row>
    <row r="8039" spans="1:13" x14ac:dyDescent="0.25">
      <c r="A8039" t="s">
        <v>742</v>
      </c>
      <c r="B8039" t="s">
        <v>485</v>
      </c>
      <c r="C8039" t="s">
        <v>257</v>
      </c>
      <c r="D8039" t="s">
        <v>259</v>
      </c>
      <c r="E8039" t="s">
        <v>270</v>
      </c>
      <c r="F8039" t="s">
        <v>122</v>
      </c>
      <c r="G8039" s="8" t="s">
        <v>383</v>
      </c>
      <c r="H8039" t="s">
        <v>123</v>
      </c>
      <c r="I8039" s="7">
        <v>0</v>
      </c>
      <c r="L8039" s="7">
        <v>87556207</v>
      </c>
      <c r="M8039" t="s">
        <v>458</v>
      </c>
    </row>
    <row r="8040" spans="1:13" x14ac:dyDescent="0.25">
      <c r="A8040" t="s">
        <v>743</v>
      </c>
      <c r="B8040" t="s">
        <v>485</v>
      </c>
      <c r="C8040" t="s">
        <v>257</v>
      </c>
      <c r="D8040" t="s">
        <v>260</v>
      </c>
      <c r="E8040" t="s">
        <v>270</v>
      </c>
      <c r="F8040" t="s">
        <v>122</v>
      </c>
      <c r="G8040" s="8" t="s">
        <v>383</v>
      </c>
      <c r="H8040" t="s">
        <v>123</v>
      </c>
      <c r="I8040" s="7">
        <v>0</v>
      </c>
      <c r="L8040" s="7">
        <v>145097351</v>
      </c>
      <c r="M8040" t="s">
        <v>458</v>
      </c>
    </row>
    <row r="8041" spans="1:13" x14ac:dyDescent="0.25">
      <c r="A8041" t="s">
        <v>744</v>
      </c>
      <c r="B8041" t="s">
        <v>485</v>
      </c>
      <c r="C8041" t="s">
        <v>257</v>
      </c>
      <c r="D8041" t="s">
        <v>261</v>
      </c>
      <c r="E8041" t="s">
        <v>270</v>
      </c>
      <c r="F8041" t="s">
        <v>122</v>
      </c>
      <c r="G8041" s="8" t="s">
        <v>383</v>
      </c>
      <c r="H8041" t="s">
        <v>123</v>
      </c>
      <c r="I8041" s="7">
        <v>0</v>
      </c>
      <c r="L8041" s="7">
        <v>88988160</v>
      </c>
      <c r="M8041" t="s">
        <v>458</v>
      </c>
    </row>
    <row r="8042" spans="1:13" x14ac:dyDescent="0.25">
      <c r="A8042" t="s">
        <v>745</v>
      </c>
      <c r="B8042" t="s">
        <v>486</v>
      </c>
      <c r="C8042" t="s">
        <v>262</v>
      </c>
      <c r="D8042" t="s">
        <v>263</v>
      </c>
      <c r="E8042" t="s">
        <v>270</v>
      </c>
      <c r="F8042" t="s">
        <v>122</v>
      </c>
      <c r="G8042" s="8" t="s">
        <v>383</v>
      </c>
      <c r="H8042" t="s">
        <v>123</v>
      </c>
      <c r="I8042" s="7">
        <v>-4919998000</v>
      </c>
      <c r="L8042" s="7">
        <v>27282552000</v>
      </c>
      <c r="M8042" t="s">
        <v>458</v>
      </c>
    </row>
    <row r="8043" spans="1:13" x14ac:dyDescent="0.25">
      <c r="A8043" t="s">
        <v>746</v>
      </c>
      <c r="B8043" t="s">
        <v>486</v>
      </c>
      <c r="C8043" t="s">
        <v>262</v>
      </c>
      <c r="D8043" t="s">
        <v>264</v>
      </c>
      <c r="E8043" t="s">
        <v>270</v>
      </c>
      <c r="F8043" t="s">
        <v>122</v>
      </c>
      <c r="G8043" s="8" t="s">
        <v>383</v>
      </c>
      <c r="H8043" t="s">
        <v>123</v>
      </c>
      <c r="I8043" s="7">
        <v>-760201000</v>
      </c>
      <c r="L8043" s="7">
        <v>5427913000</v>
      </c>
      <c r="M8043" t="s">
        <v>458</v>
      </c>
    </row>
    <row r="8044" spans="1:13" x14ac:dyDescent="0.25">
      <c r="A8044" t="s">
        <v>747</v>
      </c>
      <c r="B8044" t="s">
        <v>486</v>
      </c>
      <c r="C8044" t="s">
        <v>262</v>
      </c>
      <c r="D8044" t="s">
        <v>265</v>
      </c>
      <c r="E8044" t="s">
        <v>270</v>
      </c>
      <c r="F8044" t="s">
        <v>122</v>
      </c>
      <c r="G8044" s="8" t="s">
        <v>383</v>
      </c>
      <c r="H8044" t="s">
        <v>123</v>
      </c>
      <c r="I8044" s="7">
        <v>-495679000</v>
      </c>
      <c r="L8044" s="7">
        <v>950652000</v>
      </c>
      <c r="M8044" t="s">
        <v>458</v>
      </c>
    </row>
    <row r="8045" spans="1:13" x14ac:dyDescent="0.25">
      <c r="A8045" t="s">
        <v>748</v>
      </c>
      <c r="B8045" t="s">
        <v>486</v>
      </c>
      <c r="C8045" t="s">
        <v>262</v>
      </c>
      <c r="D8045" t="s">
        <v>203</v>
      </c>
      <c r="E8045" t="s">
        <v>269</v>
      </c>
      <c r="F8045" t="s">
        <v>122</v>
      </c>
      <c r="G8045" s="8" t="s">
        <v>383</v>
      </c>
      <c r="H8045" t="s">
        <v>123</v>
      </c>
      <c r="I8045" s="7">
        <v>-16423418000</v>
      </c>
      <c r="L8045" s="7">
        <v>134097058000</v>
      </c>
      <c r="M8045" t="s">
        <v>458</v>
      </c>
    </row>
    <row r="8046" spans="1:13" x14ac:dyDescent="0.25">
      <c r="A8046" t="s">
        <v>749</v>
      </c>
      <c r="B8046" t="s">
        <v>332</v>
      </c>
      <c r="C8046" t="s">
        <v>266</v>
      </c>
      <c r="D8046" t="s">
        <v>267</v>
      </c>
      <c r="E8046" t="s">
        <v>270</v>
      </c>
      <c r="F8046" t="s">
        <v>122</v>
      </c>
      <c r="G8046" s="8" t="s">
        <v>383</v>
      </c>
      <c r="H8046" t="s">
        <v>123</v>
      </c>
      <c r="I8046" s="7">
        <v>-590889950</v>
      </c>
      <c r="L8046" s="7">
        <v>2421364394</v>
      </c>
      <c r="M8046" t="s">
        <v>458</v>
      </c>
    </row>
    <row r="8047" spans="1:13" x14ac:dyDescent="0.25">
      <c r="A8047" t="s">
        <v>750</v>
      </c>
      <c r="B8047" t="s">
        <v>332</v>
      </c>
      <c r="C8047" t="s">
        <v>266</v>
      </c>
      <c r="D8047" t="s">
        <v>590</v>
      </c>
      <c r="E8047" t="s">
        <v>270</v>
      </c>
      <c r="F8047" t="s">
        <v>122</v>
      </c>
      <c r="G8047" s="8" t="s">
        <v>383</v>
      </c>
      <c r="H8047" t="s">
        <v>123</v>
      </c>
      <c r="I8047" s="7">
        <v>-223921112</v>
      </c>
      <c r="L8047" s="7">
        <v>1946905414</v>
      </c>
      <c r="M8047" t="s">
        <v>458</v>
      </c>
    </row>
    <row r="8048" spans="1:13" x14ac:dyDescent="0.25">
      <c r="A8048" t="s">
        <v>751</v>
      </c>
      <c r="B8048" t="s">
        <v>332</v>
      </c>
      <c r="C8048" t="s">
        <v>266</v>
      </c>
      <c r="D8048" t="s">
        <v>582</v>
      </c>
      <c r="E8048" t="s">
        <v>270</v>
      </c>
      <c r="F8048" t="s">
        <v>122</v>
      </c>
      <c r="G8048" s="8" t="s">
        <v>383</v>
      </c>
      <c r="H8048" t="s">
        <v>123</v>
      </c>
      <c r="I8048" s="7">
        <v>0</v>
      </c>
      <c r="L8048" s="7">
        <v>102527329</v>
      </c>
      <c r="M8048" t="s">
        <v>458</v>
      </c>
    </row>
    <row r="8049" spans="1:13" x14ac:dyDescent="0.25">
      <c r="A8049" t="s">
        <v>752</v>
      </c>
      <c r="B8049" t="s">
        <v>332</v>
      </c>
      <c r="C8049" t="s">
        <v>266</v>
      </c>
      <c r="D8049" t="s">
        <v>203</v>
      </c>
      <c r="E8049" t="s">
        <v>269</v>
      </c>
      <c r="F8049" t="s">
        <v>122</v>
      </c>
      <c r="G8049" s="8" t="s">
        <v>383</v>
      </c>
      <c r="H8049" t="s">
        <v>123</v>
      </c>
      <c r="I8049" s="7">
        <v>-7967492997</v>
      </c>
      <c r="L8049" s="7">
        <v>260926476812</v>
      </c>
      <c r="M8049" t="s">
        <v>458</v>
      </c>
    </row>
    <row r="8050" spans="1:13" x14ac:dyDescent="0.25">
      <c r="A8050" t="s">
        <v>753</v>
      </c>
      <c r="B8050" t="s">
        <v>487</v>
      </c>
      <c r="C8050" t="s">
        <v>207</v>
      </c>
      <c r="D8050" t="s">
        <v>208</v>
      </c>
      <c r="E8050" t="s">
        <v>270</v>
      </c>
      <c r="F8050" t="s">
        <v>122</v>
      </c>
      <c r="G8050" s="8" t="s">
        <v>383</v>
      </c>
      <c r="H8050" t="s">
        <v>123</v>
      </c>
      <c r="I8050" s="7">
        <v>-14302719</v>
      </c>
      <c r="L8050" s="7">
        <v>2389556713</v>
      </c>
      <c r="M8050" t="s">
        <v>458</v>
      </c>
    </row>
    <row r="8051" spans="1:13" x14ac:dyDescent="0.25">
      <c r="A8051" t="s">
        <v>754</v>
      </c>
      <c r="B8051" t="s">
        <v>487</v>
      </c>
      <c r="C8051" t="s">
        <v>207</v>
      </c>
      <c r="D8051" t="s">
        <v>209</v>
      </c>
      <c r="E8051" t="s">
        <v>270</v>
      </c>
      <c r="F8051" t="s">
        <v>122</v>
      </c>
      <c r="G8051" s="8" t="s">
        <v>383</v>
      </c>
      <c r="H8051" t="s">
        <v>123</v>
      </c>
      <c r="I8051" s="7">
        <v>-38140583</v>
      </c>
      <c r="L8051" s="7">
        <v>5701620841</v>
      </c>
      <c r="M8051" t="s">
        <v>458</v>
      </c>
    </row>
    <row r="8052" spans="1:13" x14ac:dyDescent="0.25">
      <c r="A8052" t="s">
        <v>755</v>
      </c>
      <c r="B8052" t="s">
        <v>487</v>
      </c>
      <c r="C8052" t="s">
        <v>207</v>
      </c>
      <c r="D8052" t="s">
        <v>210</v>
      </c>
      <c r="E8052" t="s">
        <v>270</v>
      </c>
      <c r="F8052" t="s">
        <v>122</v>
      </c>
      <c r="G8052" s="8" t="s">
        <v>383</v>
      </c>
      <c r="H8052" t="s">
        <v>123</v>
      </c>
      <c r="I8052" s="7">
        <v>0</v>
      </c>
      <c r="L8052" s="7">
        <v>326696832</v>
      </c>
      <c r="M8052" t="s">
        <v>458</v>
      </c>
    </row>
    <row r="8053" spans="1:13" x14ac:dyDescent="0.25">
      <c r="A8053" t="s">
        <v>756</v>
      </c>
      <c r="B8053" t="s">
        <v>487</v>
      </c>
      <c r="C8053" t="s">
        <v>207</v>
      </c>
      <c r="D8053" t="s">
        <v>211</v>
      </c>
      <c r="E8053" t="s">
        <v>269</v>
      </c>
      <c r="F8053" t="s">
        <v>122</v>
      </c>
      <c r="G8053" s="8" t="s">
        <v>383</v>
      </c>
      <c r="H8053" t="s">
        <v>123</v>
      </c>
      <c r="I8053" s="7">
        <v>-17076751502</v>
      </c>
      <c r="L8053" s="7">
        <v>370042694916</v>
      </c>
      <c r="M8053" t="s">
        <v>458</v>
      </c>
    </row>
    <row r="8054" spans="1:13" x14ac:dyDescent="0.25">
      <c r="A8054" t="s">
        <v>757</v>
      </c>
      <c r="B8054" t="s">
        <v>487</v>
      </c>
      <c r="C8054" t="s">
        <v>207</v>
      </c>
      <c r="D8054" t="s">
        <v>385</v>
      </c>
      <c r="E8054" t="s">
        <v>270</v>
      </c>
      <c r="F8054" t="s">
        <v>122</v>
      </c>
      <c r="G8054" s="8" t="s">
        <v>383</v>
      </c>
      <c r="H8054" t="s">
        <v>123</v>
      </c>
      <c r="I8054" s="7">
        <v>-6725550</v>
      </c>
      <c r="L8054" s="7">
        <v>777116048</v>
      </c>
      <c r="M8054" t="s">
        <v>458</v>
      </c>
    </row>
    <row r="8055" spans="1:13" x14ac:dyDescent="0.25">
      <c r="A8055" t="s">
        <v>659</v>
      </c>
      <c r="B8055" t="s">
        <v>468</v>
      </c>
      <c r="C8055" t="s">
        <v>0</v>
      </c>
      <c r="D8055" t="s">
        <v>200</v>
      </c>
      <c r="E8055" t="s">
        <v>270</v>
      </c>
      <c r="F8055" t="s">
        <v>124</v>
      </c>
      <c r="G8055" s="8" t="s">
        <v>363</v>
      </c>
      <c r="H8055" t="s">
        <v>125</v>
      </c>
      <c r="I8055" s="7">
        <v>488017687</v>
      </c>
      <c r="L8055" s="7">
        <v>50185283716</v>
      </c>
      <c r="M8055" t="s">
        <v>458</v>
      </c>
    </row>
    <row r="8056" spans="1:13" x14ac:dyDescent="0.25">
      <c r="A8056" t="s">
        <v>660</v>
      </c>
      <c r="B8056" t="s">
        <v>468</v>
      </c>
      <c r="C8056" t="s">
        <v>0</v>
      </c>
      <c r="D8056" t="s">
        <v>201</v>
      </c>
      <c r="E8056" t="s">
        <v>270</v>
      </c>
      <c r="F8056" t="s">
        <v>124</v>
      </c>
      <c r="G8056" s="8" t="s">
        <v>363</v>
      </c>
      <c r="H8056" t="s">
        <v>125</v>
      </c>
      <c r="I8056" s="7">
        <v>1292650353</v>
      </c>
      <c r="L8056" s="7">
        <v>89599596613</v>
      </c>
      <c r="M8056" t="s">
        <v>458</v>
      </c>
    </row>
    <row r="8057" spans="1:13" x14ac:dyDescent="0.25">
      <c r="A8057" t="s">
        <v>661</v>
      </c>
      <c r="B8057" t="s">
        <v>468</v>
      </c>
      <c r="C8057" t="s">
        <v>0</v>
      </c>
      <c r="D8057" t="s">
        <v>202</v>
      </c>
      <c r="E8057" t="s">
        <v>270</v>
      </c>
      <c r="F8057" t="s">
        <v>124</v>
      </c>
      <c r="G8057" s="8" t="s">
        <v>363</v>
      </c>
      <c r="H8057" t="s">
        <v>125</v>
      </c>
      <c r="I8057" s="7">
        <v>1483215142</v>
      </c>
      <c r="L8057" s="7">
        <v>44497385600</v>
      </c>
      <c r="M8057" t="s">
        <v>458</v>
      </c>
    </row>
    <row r="8058" spans="1:13" x14ac:dyDescent="0.25">
      <c r="A8058" t="s">
        <v>664</v>
      </c>
      <c r="B8058" t="s">
        <v>468</v>
      </c>
      <c r="C8058" t="s">
        <v>0</v>
      </c>
      <c r="D8058" t="s">
        <v>199</v>
      </c>
      <c r="E8058" t="s">
        <v>269</v>
      </c>
      <c r="F8058" t="s">
        <v>124</v>
      </c>
      <c r="G8058" s="8" t="s">
        <v>363</v>
      </c>
      <c r="H8058" t="s">
        <v>125</v>
      </c>
      <c r="I8058" s="7">
        <v>1979319728</v>
      </c>
      <c r="L8058" s="7">
        <v>195045422077</v>
      </c>
      <c r="M8058" t="s">
        <v>458</v>
      </c>
    </row>
    <row r="8059" spans="1:13" x14ac:dyDescent="0.25">
      <c r="A8059" t="s">
        <v>665</v>
      </c>
      <c r="B8059" t="s">
        <v>469</v>
      </c>
      <c r="C8059" t="s">
        <v>212</v>
      </c>
      <c r="D8059" t="s">
        <v>213</v>
      </c>
      <c r="E8059" t="s">
        <v>270</v>
      </c>
      <c r="F8059" t="s">
        <v>124</v>
      </c>
      <c r="G8059" s="8" t="s">
        <v>363</v>
      </c>
      <c r="H8059" t="s">
        <v>125</v>
      </c>
      <c r="I8059" s="7">
        <v>47135000</v>
      </c>
      <c r="L8059" s="7">
        <v>1209774000</v>
      </c>
      <c r="M8059" t="s">
        <v>458</v>
      </c>
    </row>
    <row r="8060" spans="1:13" x14ac:dyDescent="0.25">
      <c r="A8060" t="s">
        <v>666</v>
      </c>
      <c r="B8060" t="s">
        <v>469</v>
      </c>
      <c r="C8060" t="s">
        <v>212</v>
      </c>
      <c r="D8060" t="s">
        <v>214</v>
      </c>
      <c r="E8060" t="s">
        <v>270</v>
      </c>
      <c r="F8060" t="s">
        <v>124</v>
      </c>
      <c r="G8060" s="8" t="s">
        <v>363</v>
      </c>
      <c r="H8060" t="s">
        <v>125</v>
      </c>
      <c r="I8060" s="7">
        <v>360583000</v>
      </c>
      <c r="L8060" s="7">
        <v>10185099000</v>
      </c>
      <c r="M8060" t="s">
        <v>458</v>
      </c>
    </row>
    <row r="8061" spans="1:13" x14ac:dyDescent="0.25">
      <c r="A8061" t="s">
        <v>667</v>
      </c>
      <c r="B8061" t="s">
        <v>469</v>
      </c>
      <c r="C8061" t="s">
        <v>212</v>
      </c>
      <c r="D8061" t="s">
        <v>370</v>
      </c>
      <c r="E8061" t="s">
        <v>270</v>
      </c>
      <c r="F8061" t="s">
        <v>124</v>
      </c>
      <c r="G8061" s="8" t="s">
        <v>363</v>
      </c>
      <c r="H8061" t="s">
        <v>125</v>
      </c>
      <c r="I8061" s="7">
        <v>257845000</v>
      </c>
      <c r="L8061" s="7">
        <v>7250762000</v>
      </c>
      <c r="M8061" t="s">
        <v>458</v>
      </c>
    </row>
    <row r="8062" spans="1:13" x14ac:dyDescent="0.25">
      <c r="A8062" t="s">
        <v>668</v>
      </c>
      <c r="B8062" t="s">
        <v>469</v>
      </c>
      <c r="C8062" t="s">
        <v>212</v>
      </c>
      <c r="D8062" t="s">
        <v>365</v>
      </c>
      <c r="E8062" t="s">
        <v>270</v>
      </c>
      <c r="F8062" t="s">
        <v>124</v>
      </c>
      <c r="G8062" s="8" t="s">
        <v>363</v>
      </c>
      <c r="H8062" t="s">
        <v>125</v>
      </c>
      <c r="I8062" s="7">
        <v>745057000</v>
      </c>
      <c r="L8062" s="7">
        <v>22153880000</v>
      </c>
      <c r="M8062" t="s">
        <v>458</v>
      </c>
    </row>
    <row r="8063" spans="1:13" x14ac:dyDescent="0.25">
      <c r="A8063" t="s">
        <v>669</v>
      </c>
      <c r="B8063" t="s">
        <v>469</v>
      </c>
      <c r="C8063" t="s">
        <v>212</v>
      </c>
      <c r="D8063" t="s">
        <v>364</v>
      </c>
      <c r="E8063" t="s">
        <v>270</v>
      </c>
      <c r="F8063" t="s">
        <v>124</v>
      </c>
      <c r="G8063" s="8" t="s">
        <v>363</v>
      </c>
      <c r="H8063" t="s">
        <v>125</v>
      </c>
      <c r="I8063" s="7">
        <v>838861000</v>
      </c>
      <c r="L8063" s="7">
        <v>31842258000</v>
      </c>
      <c r="M8063" t="s">
        <v>458</v>
      </c>
    </row>
    <row r="8064" spans="1:13" x14ac:dyDescent="0.25">
      <c r="A8064" t="s">
        <v>670</v>
      </c>
      <c r="B8064" t="s">
        <v>469</v>
      </c>
      <c r="C8064" t="s">
        <v>212</v>
      </c>
      <c r="D8064" t="s">
        <v>573</v>
      </c>
      <c r="E8064" t="s">
        <v>270</v>
      </c>
      <c r="F8064" t="s">
        <v>124</v>
      </c>
      <c r="G8064" s="8" t="s">
        <v>363</v>
      </c>
      <c r="H8064" t="s">
        <v>125</v>
      </c>
      <c r="I8064" s="7">
        <v>1359826000</v>
      </c>
      <c r="L8064" s="7">
        <v>16763779000</v>
      </c>
      <c r="M8064" t="s">
        <v>458</v>
      </c>
    </row>
    <row r="8065" spans="1:13" x14ac:dyDescent="0.25">
      <c r="A8065" t="s">
        <v>671</v>
      </c>
      <c r="B8065" t="s">
        <v>469</v>
      </c>
      <c r="C8065" t="s">
        <v>212</v>
      </c>
      <c r="D8065" t="s">
        <v>362</v>
      </c>
      <c r="E8065" t="s">
        <v>270</v>
      </c>
      <c r="F8065" t="s">
        <v>124</v>
      </c>
      <c r="G8065" s="8" t="s">
        <v>363</v>
      </c>
      <c r="H8065" t="s">
        <v>125</v>
      </c>
      <c r="I8065" s="7">
        <v>0</v>
      </c>
      <c r="L8065" s="7">
        <v>58491556000</v>
      </c>
      <c r="M8065" t="s">
        <v>458</v>
      </c>
    </row>
    <row r="8066" spans="1:13" x14ac:dyDescent="0.25">
      <c r="A8066" t="s">
        <v>672</v>
      </c>
      <c r="B8066" t="s">
        <v>470</v>
      </c>
      <c r="C8066" t="s">
        <v>292</v>
      </c>
      <c r="D8066" t="s">
        <v>307</v>
      </c>
      <c r="E8066" t="s">
        <v>270</v>
      </c>
      <c r="F8066" t="s">
        <v>124</v>
      </c>
      <c r="G8066" s="8" t="s">
        <v>363</v>
      </c>
      <c r="H8066" t="s">
        <v>125</v>
      </c>
      <c r="I8066" s="7">
        <v>1360508514</v>
      </c>
      <c r="L8066" s="7">
        <v>9764336905</v>
      </c>
      <c r="M8066" t="s">
        <v>458</v>
      </c>
    </row>
    <row r="8067" spans="1:13" x14ac:dyDescent="0.25">
      <c r="A8067" t="s">
        <v>673</v>
      </c>
      <c r="B8067" t="s">
        <v>470</v>
      </c>
      <c r="C8067" t="s">
        <v>292</v>
      </c>
      <c r="D8067" t="s">
        <v>206</v>
      </c>
      <c r="E8067" t="s">
        <v>270</v>
      </c>
      <c r="F8067" t="s">
        <v>124</v>
      </c>
      <c r="G8067" s="8" t="s">
        <v>363</v>
      </c>
      <c r="H8067" t="s">
        <v>125</v>
      </c>
      <c r="I8067" s="7">
        <v>0</v>
      </c>
      <c r="L8067" s="7">
        <v>5411649516</v>
      </c>
      <c r="M8067" t="s">
        <v>458</v>
      </c>
    </row>
    <row r="8068" spans="1:13" x14ac:dyDescent="0.25">
      <c r="A8068" t="s">
        <v>674</v>
      </c>
      <c r="B8068" t="s">
        <v>470</v>
      </c>
      <c r="C8068" t="s">
        <v>292</v>
      </c>
      <c r="D8068" t="s">
        <v>203</v>
      </c>
      <c r="E8068" t="s">
        <v>269</v>
      </c>
      <c r="F8068" t="s">
        <v>124</v>
      </c>
      <c r="G8068" s="8" t="s">
        <v>363</v>
      </c>
      <c r="H8068" t="s">
        <v>125</v>
      </c>
      <c r="I8068" s="7">
        <v>17657571950</v>
      </c>
      <c r="L8068" s="7">
        <v>599483569520</v>
      </c>
      <c r="M8068" t="s">
        <v>458</v>
      </c>
    </row>
    <row r="8069" spans="1:13" x14ac:dyDescent="0.25">
      <c r="A8069" t="s">
        <v>675</v>
      </c>
      <c r="B8069" t="s">
        <v>470</v>
      </c>
      <c r="C8069" t="s">
        <v>292</v>
      </c>
      <c r="D8069" t="s">
        <v>306</v>
      </c>
      <c r="E8069" t="s">
        <v>270</v>
      </c>
      <c r="F8069" t="s">
        <v>124</v>
      </c>
      <c r="G8069" s="8" t="s">
        <v>363</v>
      </c>
      <c r="H8069" t="s">
        <v>125</v>
      </c>
      <c r="I8069" s="7">
        <v>1108633457</v>
      </c>
      <c r="L8069" s="7">
        <v>9122399685</v>
      </c>
      <c r="M8069" t="s">
        <v>458</v>
      </c>
    </row>
    <row r="8070" spans="1:13" x14ac:dyDescent="0.25">
      <c r="A8070" t="s">
        <v>676</v>
      </c>
      <c r="B8070" t="s">
        <v>331</v>
      </c>
      <c r="C8070" t="s">
        <v>215</v>
      </c>
      <c r="D8070" t="s">
        <v>251</v>
      </c>
      <c r="E8070" t="s">
        <v>269</v>
      </c>
      <c r="F8070" t="s">
        <v>124</v>
      </c>
      <c r="G8070" s="8" t="s">
        <v>363</v>
      </c>
      <c r="H8070" t="s">
        <v>125</v>
      </c>
      <c r="I8070" s="7">
        <v>1254144086</v>
      </c>
      <c r="L8070" s="7">
        <v>310261377494</v>
      </c>
      <c r="M8070" t="s">
        <v>458</v>
      </c>
    </row>
    <row r="8071" spans="1:13" x14ac:dyDescent="0.25">
      <c r="A8071" t="s">
        <v>677</v>
      </c>
      <c r="B8071" t="s">
        <v>331</v>
      </c>
      <c r="C8071" t="s">
        <v>215</v>
      </c>
      <c r="D8071" t="s">
        <v>216</v>
      </c>
      <c r="E8071" t="s">
        <v>269</v>
      </c>
      <c r="F8071" t="s">
        <v>124</v>
      </c>
      <c r="G8071" s="8" t="s">
        <v>363</v>
      </c>
      <c r="H8071" t="s">
        <v>125</v>
      </c>
      <c r="I8071" s="7">
        <v>0</v>
      </c>
      <c r="L8071" s="7">
        <v>15226914126</v>
      </c>
      <c r="M8071" t="s">
        <v>458</v>
      </c>
    </row>
    <row r="8072" spans="1:13" x14ac:dyDescent="0.25">
      <c r="A8072" t="s">
        <v>678</v>
      </c>
      <c r="B8072" t="s">
        <v>331</v>
      </c>
      <c r="C8072" t="s">
        <v>215</v>
      </c>
      <c r="D8072" t="s">
        <v>217</v>
      </c>
      <c r="E8072" t="s">
        <v>269</v>
      </c>
      <c r="F8072" t="s">
        <v>124</v>
      </c>
      <c r="G8072" s="8" t="s">
        <v>363</v>
      </c>
      <c r="H8072" t="s">
        <v>125</v>
      </c>
      <c r="I8072" s="7">
        <v>273541281</v>
      </c>
      <c r="L8072" s="7">
        <v>67671087956</v>
      </c>
      <c r="M8072" t="s">
        <v>458</v>
      </c>
    </row>
    <row r="8073" spans="1:13" x14ac:dyDescent="0.25">
      <c r="A8073" t="s">
        <v>679</v>
      </c>
      <c r="B8073" t="s">
        <v>333</v>
      </c>
      <c r="C8073" t="s">
        <v>533</v>
      </c>
      <c r="D8073" t="s">
        <v>203</v>
      </c>
      <c r="E8073" t="s">
        <v>269</v>
      </c>
      <c r="F8073" t="s">
        <v>124</v>
      </c>
      <c r="G8073" s="8" t="s">
        <v>363</v>
      </c>
      <c r="H8073" t="s">
        <v>125</v>
      </c>
      <c r="I8073" s="7">
        <v>4880826000</v>
      </c>
      <c r="L8073" s="7">
        <v>60695593000</v>
      </c>
      <c r="M8073" t="s">
        <v>458</v>
      </c>
    </row>
    <row r="8074" spans="1:13" x14ac:dyDescent="0.25">
      <c r="A8074" t="s">
        <v>680</v>
      </c>
      <c r="B8074" t="s">
        <v>471</v>
      </c>
      <c r="C8074" t="s">
        <v>219</v>
      </c>
      <c r="D8074" t="s">
        <v>203</v>
      </c>
      <c r="E8074" t="s">
        <v>269</v>
      </c>
      <c r="F8074" t="s">
        <v>124</v>
      </c>
      <c r="G8074" s="8" t="s">
        <v>363</v>
      </c>
      <c r="H8074" t="s">
        <v>125</v>
      </c>
      <c r="I8074" s="7">
        <v>2049188657</v>
      </c>
      <c r="L8074" s="7">
        <v>278736778404</v>
      </c>
      <c r="M8074" t="s">
        <v>458</v>
      </c>
    </row>
    <row r="8075" spans="1:13" x14ac:dyDescent="0.25">
      <c r="A8075" t="s">
        <v>681</v>
      </c>
      <c r="B8075" t="s">
        <v>471</v>
      </c>
      <c r="C8075" t="s">
        <v>219</v>
      </c>
      <c r="D8075" t="s">
        <v>457</v>
      </c>
      <c r="E8075" t="s">
        <v>270</v>
      </c>
      <c r="F8075" t="s">
        <v>124</v>
      </c>
      <c r="G8075" s="8" t="s">
        <v>363</v>
      </c>
      <c r="H8075" t="s">
        <v>125</v>
      </c>
      <c r="I8075" s="7">
        <v>5766132</v>
      </c>
      <c r="L8075" s="7">
        <v>150706287</v>
      </c>
      <c r="M8075" t="s">
        <v>458</v>
      </c>
    </row>
    <row r="8076" spans="1:13" x14ac:dyDescent="0.25">
      <c r="A8076" t="s">
        <v>682</v>
      </c>
      <c r="B8076" t="s">
        <v>471</v>
      </c>
      <c r="C8076" t="s">
        <v>219</v>
      </c>
      <c r="D8076" t="s">
        <v>381</v>
      </c>
      <c r="E8076" t="s">
        <v>270</v>
      </c>
      <c r="F8076" t="s">
        <v>124</v>
      </c>
      <c r="G8076" s="8" t="s">
        <v>363</v>
      </c>
      <c r="H8076" t="s">
        <v>125</v>
      </c>
      <c r="I8076" s="7">
        <v>177224801</v>
      </c>
      <c r="L8076" s="7">
        <v>1331924172</v>
      </c>
      <c r="M8076" t="s">
        <v>458</v>
      </c>
    </row>
    <row r="8077" spans="1:13" x14ac:dyDescent="0.25">
      <c r="A8077" t="s">
        <v>683</v>
      </c>
      <c r="B8077" t="s">
        <v>472</v>
      </c>
      <c r="C8077" t="s">
        <v>220</v>
      </c>
      <c r="D8077" t="s">
        <v>221</v>
      </c>
      <c r="E8077" t="s">
        <v>270</v>
      </c>
      <c r="F8077" t="s">
        <v>124</v>
      </c>
      <c r="G8077" s="8" t="s">
        <v>363</v>
      </c>
      <c r="H8077" t="s">
        <v>125</v>
      </c>
      <c r="I8077" s="7">
        <v>7018153000</v>
      </c>
      <c r="L8077" s="7">
        <v>210379447000</v>
      </c>
      <c r="M8077" t="s">
        <v>458</v>
      </c>
    </row>
    <row r="8078" spans="1:13" x14ac:dyDescent="0.25">
      <c r="A8078" t="s">
        <v>684</v>
      </c>
      <c r="B8078" t="s">
        <v>472</v>
      </c>
      <c r="C8078" t="s">
        <v>220</v>
      </c>
      <c r="D8078" t="s">
        <v>222</v>
      </c>
      <c r="E8078" t="s">
        <v>270</v>
      </c>
      <c r="F8078" t="s">
        <v>124</v>
      </c>
      <c r="G8078" s="8" t="s">
        <v>363</v>
      </c>
      <c r="H8078" t="s">
        <v>125</v>
      </c>
      <c r="I8078" s="7">
        <v>1154290000</v>
      </c>
      <c r="L8078" s="7">
        <v>35195197000</v>
      </c>
      <c r="M8078" t="s">
        <v>458</v>
      </c>
    </row>
    <row r="8079" spans="1:13" x14ac:dyDescent="0.25">
      <c r="A8079" t="s">
        <v>685</v>
      </c>
      <c r="B8079" t="s">
        <v>472</v>
      </c>
      <c r="C8079" t="s">
        <v>220</v>
      </c>
      <c r="D8079" t="s">
        <v>223</v>
      </c>
      <c r="E8079" t="s">
        <v>270</v>
      </c>
      <c r="F8079" t="s">
        <v>124</v>
      </c>
      <c r="G8079" s="8" t="s">
        <v>363</v>
      </c>
      <c r="H8079" t="s">
        <v>125</v>
      </c>
      <c r="I8079" s="7">
        <v>4526815000</v>
      </c>
      <c r="L8079" s="7">
        <v>54187851000</v>
      </c>
      <c r="M8079" t="s">
        <v>458</v>
      </c>
    </row>
    <row r="8080" spans="1:13" x14ac:dyDescent="0.25">
      <c r="A8080" t="s">
        <v>686</v>
      </c>
      <c r="B8080" t="s">
        <v>472</v>
      </c>
      <c r="C8080" t="s">
        <v>220</v>
      </c>
      <c r="D8080" t="s">
        <v>224</v>
      </c>
      <c r="E8080" t="s">
        <v>270</v>
      </c>
      <c r="F8080" t="s">
        <v>124</v>
      </c>
      <c r="G8080" s="8" t="s">
        <v>363</v>
      </c>
      <c r="H8080" t="s">
        <v>125</v>
      </c>
      <c r="I8080" s="7">
        <v>88800000</v>
      </c>
      <c r="L8080" s="7">
        <v>3835522000</v>
      </c>
      <c r="M8080" t="s">
        <v>458</v>
      </c>
    </row>
    <row r="8081" spans="1:13" x14ac:dyDescent="0.25">
      <c r="A8081" t="s">
        <v>687</v>
      </c>
      <c r="B8081" t="s">
        <v>472</v>
      </c>
      <c r="C8081" t="s">
        <v>220</v>
      </c>
      <c r="D8081" t="s">
        <v>305</v>
      </c>
      <c r="E8081" t="s">
        <v>270</v>
      </c>
      <c r="F8081" t="s">
        <v>124</v>
      </c>
      <c r="G8081" s="8" t="s">
        <v>363</v>
      </c>
      <c r="H8081" t="s">
        <v>125</v>
      </c>
      <c r="I8081" s="7">
        <v>0</v>
      </c>
      <c r="L8081" s="7">
        <v>0</v>
      </c>
      <c r="M8081" t="s">
        <v>458</v>
      </c>
    </row>
    <row r="8082" spans="1:13" x14ac:dyDescent="0.25">
      <c r="A8082" t="s">
        <v>688</v>
      </c>
      <c r="B8082" t="s">
        <v>472</v>
      </c>
      <c r="C8082" t="s">
        <v>220</v>
      </c>
      <c r="D8082" t="s">
        <v>203</v>
      </c>
      <c r="E8082" t="s">
        <v>269</v>
      </c>
      <c r="F8082" t="s">
        <v>124</v>
      </c>
      <c r="G8082" s="8" t="s">
        <v>363</v>
      </c>
      <c r="H8082" t="s">
        <v>125</v>
      </c>
      <c r="I8082" s="7">
        <v>5359048000</v>
      </c>
      <c r="L8082" s="7">
        <v>150910896000</v>
      </c>
      <c r="M8082" t="s">
        <v>458</v>
      </c>
    </row>
    <row r="8083" spans="1:13" x14ac:dyDescent="0.25">
      <c r="A8083" t="s">
        <v>689</v>
      </c>
      <c r="B8083" t="s">
        <v>473</v>
      </c>
      <c r="C8083" t="s">
        <v>225</v>
      </c>
      <c r="D8083" t="s">
        <v>366</v>
      </c>
      <c r="E8083" t="s">
        <v>270</v>
      </c>
      <c r="F8083" t="s">
        <v>124</v>
      </c>
      <c r="G8083" s="8" t="s">
        <v>363</v>
      </c>
      <c r="H8083" t="s">
        <v>125</v>
      </c>
      <c r="I8083" s="7">
        <v>209516091</v>
      </c>
      <c r="L8083" s="7">
        <v>3439632410</v>
      </c>
      <c r="M8083" t="s">
        <v>458</v>
      </c>
    </row>
    <row r="8084" spans="1:13" x14ac:dyDescent="0.25">
      <c r="A8084" t="s">
        <v>690</v>
      </c>
      <c r="B8084" t="s">
        <v>473</v>
      </c>
      <c r="C8084" t="s">
        <v>225</v>
      </c>
      <c r="D8084" t="s">
        <v>367</v>
      </c>
      <c r="E8084" t="s">
        <v>270</v>
      </c>
      <c r="F8084" t="s">
        <v>124</v>
      </c>
      <c r="G8084" s="8" t="s">
        <v>363</v>
      </c>
      <c r="H8084" t="s">
        <v>125</v>
      </c>
      <c r="I8084" s="7">
        <v>308875413</v>
      </c>
      <c r="L8084" s="7">
        <v>3601903742</v>
      </c>
      <c r="M8084" t="s">
        <v>458</v>
      </c>
    </row>
    <row r="8085" spans="1:13" x14ac:dyDescent="0.25">
      <c r="A8085" t="s">
        <v>691</v>
      </c>
      <c r="B8085" t="s">
        <v>473</v>
      </c>
      <c r="C8085" t="s">
        <v>225</v>
      </c>
      <c r="D8085" t="s">
        <v>373</v>
      </c>
      <c r="E8085" t="s">
        <v>270</v>
      </c>
      <c r="F8085" t="s">
        <v>124</v>
      </c>
      <c r="G8085" s="8" t="s">
        <v>363</v>
      </c>
      <c r="H8085" t="s">
        <v>125</v>
      </c>
      <c r="I8085" s="7">
        <v>0</v>
      </c>
      <c r="L8085" s="7">
        <v>2032897322</v>
      </c>
      <c r="M8085" t="s">
        <v>458</v>
      </c>
    </row>
    <row r="8086" spans="1:13" x14ac:dyDescent="0.25">
      <c r="A8086" t="s">
        <v>692</v>
      </c>
      <c r="B8086" t="s">
        <v>473</v>
      </c>
      <c r="C8086" t="s">
        <v>225</v>
      </c>
      <c r="D8086" t="s">
        <v>203</v>
      </c>
      <c r="E8086" t="s">
        <v>269</v>
      </c>
      <c r="F8086" t="s">
        <v>124</v>
      </c>
      <c r="G8086" s="8" t="s">
        <v>363</v>
      </c>
      <c r="H8086" t="s">
        <v>125</v>
      </c>
      <c r="I8086" s="7">
        <v>21824648908</v>
      </c>
      <c r="L8086" s="7">
        <v>983182712065</v>
      </c>
      <c r="M8086" t="s">
        <v>458</v>
      </c>
    </row>
    <row r="8087" spans="1:13" x14ac:dyDescent="0.25">
      <c r="A8087" t="s">
        <v>693</v>
      </c>
      <c r="B8087" t="s">
        <v>474</v>
      </c>
      <c r="C8087" t="s">
        <v>226</v>
      </c>
      <c r="D8087" t="s">
        <v>227</v>
      </c>
      <c r="E8087" t="s">
        <v>270</v>
      </c>
      <c r="F8087" t="s">
        <v>124</v>
      </c>
      <c r="G8087" s="8" t="s">
        <v>363</v>
      </c>
      <c r="H8087" t="s">
        <v>125</v>
      </c>
      <c r="I8087" s="7">
        <v>0</v>
      </c>
      <c r="L8087" s="7">
        <v>1565286544</v>
      </c>
      <c r="M8087" t="s">
        <v>458</v>
      </c>
    </row>
    <row r="8088" spans="1:13" x14ac:dyDescent="0.25">
      <c r="A8088" t="s">
        <v>694</v>
      </c>
      <c r="B8088" t="s">
        <v>474</v>
      </c>
      <c r="C8088" t="s">
        <v>226</v>
      </c>
      <c r="D8088" t="s">
        <v>301</v>
      </c>
      <c r="E8088" t="s">
        <v>270</v>
      </c>
      <c r="F8088" t="s">
        <v>124</v>
      </c>
      <c r="G8088" s="8" t="s">
        <v>363</v>
      </c>
      <c r="H8088" t="s">
        <v>125</v>
      </c>
      <c r="I8088" s="7">
        <v>0</v>
      </c>
      <c r="L8088" s="7">
        <v>4154359457</v>
      </c>
      <c r="M8088" t="s">
        <v>458</v>
      </c>
    </row>
    <row r="8089" spans="1:13" x14ac:dyDescent="0.25">
      <c r="A8089" t="s">
        <v>695</v>
      </c>
      <c r="B8089" t="s">
        <v>474</v>
      </c>
      <c r="C8089" t="s">
        <v>226</v>
      </c>
      <c r="D8089" t="s">
        <v>229</v>
      </c>
      <c r="E8089" t="s">
        <v>270</v>
      </c>
      <c r="F8089" t="s">
        <v>124</v>
      </c>
      <c r="G8089" s="8" t="s">
        <v>363</v>
      </c>
      <c r="H8089" t="s">
        <v>125</v>
      </c>
      <c r="I8089" s="7">
        <v>0</v>
      </c>
      <c r="L8089" s="7">
        <v>4178737190</v>
      </c>
      <c r="M8089" t="s">
        <v>458</v>
      </c>
    </row>
    <row r="8090" spans="1:13" x14ac:dyDescent="0.25">
      <c r="A8090" t="s">
        <v>696</v>
      </c>
      <c r="B8090" t="s">
        <v>474</v>
      </c>
      <c r="C8090" t="s">
        <v>226</v>
      </c>
      <c r="D8090" t="s">
        <v>230</v>
      </c>
      <c r="E8090" t="s">
        <v>270</v>
      </c>
      <c r="F8090" t="s">
        <v>124</v>
      </c>
      <c r="G8090" s="8" t="s">
        <v>363</v>
      </c>
      <c r="H8090" t="s">
        <v>125</v>
      </c>
      <c r="I8090" s="7">
        <v>0</v>
      </c>
      <c r="L8090" s="7">
        <v>46078829939</v>
      </c>
      <c r="M8090" t="s">
        <v>458</v>
      </c>
    </row>
    <row r="8091" spans="1:13" x14ac:dyDescent="0.25">
      <c r="A8091" t="s">
        <v>697</v>
      </c>
      <c r="B8091" t="s">
        <v>474</v>
      </c>
      <c r="C8091" t="s">
        <v>226</v>
      </c>
      <c r="D8091" t="s">
        <v>231</v>
      </c>
      <c r="E8091" t="s">
        <v>270</v>
      </c>
      <c r="F8091" t="s">
        <v>124</v>
      </c>
      <c r="G8091" s="8" t="s">
        <v>363</v>
      </c>
      <c r="H8091" t="s">
        <v>125</v>
      </c>
      <c r="I8091" s="7">
        <v>0</v>
      </c>
      <c r="L8091" s="7">
        <v>733170416</v>
      </c>
      <c r="M8091" t="s">
        <v>458</v>
      </c>
    </row>
    <row r="8092" spans="1:13" x14ac:dyDescent="0.25">
      <c r="A8092" t="s">
        <v>698</v>
      </c>
      <c r="B8092" t="s">
        <v>474</v>
      </c>
      <c r="C8092" t="s">
        <v>226</v>
      </c>
      <c r="D8092" t="s">
        <v>232</v>
      </c>
      <c r="E8092" t="s">
        <v>270</v>
      </c>
      <c r="F8092" t="s">
        <v>124</v>
      </c>
      <c r="G8092" s="8" t="s">
        <v>363</v>
      </c>
      <c r="H8092" t="s">
        <v>125</v>
      </c>
      <c r="I8092" s="7">
        <v>0</v>
      </c>
      <c r="L8092" s="7">
        <v>4596812359</v>
      </c>
      <c r="M8092" t="s">
        <v>458</v>
      </c>
    </row>
    <row r="8093" spans="1:13" x14ac:dyDescent="0.25">
      <c r="A8093" t="s">
        <v>699</v>
      </c>
      <c r="B8093" t="s">
        <v>474</v>
      </c>
      <c r="C8093" t="s">
        <v>226</v>
      </c>
      <c r="D8093" t="s">
        <v>233</v>
      </c>
      <c r="E8093" t="s">
        <v>270</v>
      </c>
      <c r="F8093" t="s">
        <v>124</v>
      </c>
      <c r="G8093" s="8" t="s">
        <v>363</v>
      </c>
      <c r="H8093" t="s">
        <v>125</v>
      </c>
      <c r="I8093" s="7">
        <v>0</v>
      </c>
      <c r="L8093" s="7">
        <v>6739103718</v>
      </c>
      <c r="M8093" t="s">
        <v>458</v>
      </c>
    </row>
    <row r="8094" spans="1:13" x14ac:dyDescent="0.25">
      <c r="A8094" t="s">
        <v>700</v>
      </c>
      <c r="B8094" t="s">
        <v>474</v>
      </c>
      <c r="C8094" t="s">
        <v>226</v>
      </c>
      <c r="D8094" t="s">
        <v>234</v>
      </c>
      <c r="E8094" t="s">
        <v>270</v>
      </c>
      <c r="F8094" t="s">
        <v>124</v>
      </c>
      <c r="G8094" s="8" t="s">
        <v>363</v>
      </c>
      <c r="H8094" t="s">
        <v>125</v>
      </c>
      <c r="I8094" s="7">
        <v>0</v>
      </c>
      <c r="L8094" s="7">
        <v>8239367205</v>
      </c>
      <c r="M8094" t="s">
        <v>458</v>
      </c>
    </row>
    <row r="8095" spans="1:13" x14ac:dyDescent="0.25">
      <c r="A8095" t="s">
        <v>701</v>
      </c>
      <c r="B8095" t="s">
        <v>474</v>
      </c>
      <c r="C8095" t="s">
        <v>226</v>
      </c>
      <c r="D8095" t="s">
        <v>235</v>
      </c>
      <c r="E8095" t="s">
        <v>270</v>
      </c>
      <c r="F8095" t="s">
        <v>124</v>
      </c>
      <c r="G8095" s="8" t="s">
        <v>363</v>
      </c>
      <c r="H8095" t="s">
        <v>125</v>
      </c>
      <c r="I8095" s="7">
        <v>0</v>
      </c>
      <c r="L8095" s="7">
        <v>7955312120</v>
      </c>
      <c r="M8095" t="s">
        <v>458</v>
      </c>
    </row>
    <row r="8096" spans="1:13" x14ac:dyDescent="0.25">
      <c r="A8096" t="s">
        <v>702</v>
      </c>
      <c r="B8096" t="s">
        <v>474</v>
      </c>
      <c r="C8096" t="s">
        <v>226</v>
      </c>
      <c r="D8096" t="s">
        <v>570</v>
      </c>
      <c r="E8096" t="s">
        <v>270</v>
      </c>
      <c r="F8096" t="s">
        <v>124</v>
      </c>
      <c r="G8096" s="8" t="s">
        <v>363</v>
      </c>
      <c r="H8096" t="s">
        <v>125</v>
      </c>
      <c r="I8096" s="7">
        <v>0</v>
      </c>
      <c r="L8096" s="7">
        <v>186808058</v>
      </c>
      <c r="M8096" t="s">
        <v>458</v>
      </c>
    </row>
    <row r="8097" spans="1:13" x14ac:dyDescent="0.25">
      <c r="A8097" t="s">
        <v>703</v>
      </c>
      <c r="B8097" t="s">
        <v>475</v>
      </c>
      <c r="C8097" t="s">
        <v>236</v>
      </c>
      <c r="D8097" t="s">
        <v>628</v>
      </c>
      <c r="E8097" t="s">
        <v>270</v>
      </c>
      <c r="F8097" t="s">
        <v>124</v>
      </c>
      <c r="G8097" s="8" t="s">
        <v>363</v>
      </c>
      <c r="H8097" t="s">
        <v>125</v>
      </c>
      <c r="I8097" s="7">
        <v>1203507895</v>
      </c>
      <c r="L8097" s="7">
        <v>33391986272</v>
      </c>
      <c r="M8097" t="s">
        <v>458</v>
      </c>
    </row>
    <row r="8098" spans="1:13" x14ac:dyDescent="0.25">
      <c r="A8098" t="s">
        <v>704</v>
      </c>
      <c r="B8098" t="s">
        <v>475</v>
      </c>
      <c r="C8098" t="s">
        <v>236</v>
      </c>
      <c r="D8098" t="s">
        <v>629</v>
      </c>
      <c r="E8098" t="s">
        <v>270</v>
      </c>
      <c r="F8098" t="s">
        <v>124</v>
      </c>
      <c r="G8098" s="8" t="s">
        <v>363</v>
      </c>
      <c r="H8098" t="s">
        <v>125</v>
      </c>
      <c r="I8098" s="7">
        <v>1562488182</v>
      </c>
      <c r="L8098" s="7">
        <v>28433897982</v>
      </c>
      <c r="M8098" t="s">
        <v>458</v>
      </c>
    </row>
    <row r="8099" spans="1:13" x14ac:dyDescent="0.25">
      <c r="A8099" t="s">
        <v>705</v>
      </c>
      <c r="B8099" t="s">
        <v>475</v>
      </c>
      <c r="C8099" t="s">
        <v>236</v>
      </c>
      <c r="D8099" t="s">
        <v>630</v>
      </c>
      <c r="E8099" t="s">
        <v>270</v>
      </c>
      <c r="F8099" t="s">
        <v>124</v>
      </c>
      <c r="G8099" s="8" t="s">
        <v>363</v>
      </c>
      <c r="H8099" t="s">
        <v>125</v>
      </c>
      <c r="I8099" s="7">
        <v>1002517755</v>
      </c>
      <c r="L8099" s="7">
        <v>41655996484</v>
      </c>
      <c r="M8099" t="s">
        <v>458</v>
      </c>
    </row>
    <row r="8100" spans="1:13" x14ac:dyDescent="0.25">
      <c r="A8100" t="s">
        <v>706</v>
      </c>
      <c r="B8100" t="s">
        <v>475</v>
      </c>
      <c r="C8100" t="s">
        <v>236</v>
      </c>
      <c r="D8100" t="s">
        <v>631</v>
      </c>
      <c r="E8100" t="s">
        <v>270</v>
      </c>
      <c r="F8100" t="s">
        <v>124</v>
      </c>
      <c r="G8100" s="8" t="s">
        <v>363</v>
      </c>
      <c r="H8100" t="s">
        <v>125</v>
      </c>
      <c r="I8100" s="7">
        <v>1217000486</v>
      </c>
      <c r="L8100" s="7">
        <v>17683096128</v>
      </c>
      <c r="M8100" t="s">
        <v>458</v>
      </c>
    </row>
    <row r="8101" spans="1:13" x14ac:dyDescent="0.25">
      <c r="A8101" t="s">
        <v>707</v>
      </c>
      <c r="B8101" t="s">
        <v>475</v>
      </c>
      <c r="C8101" t="s">
        <v>236</v>
      </c>
      <c r="D8101" t="s">
        <v>632</v>
      </c>
      <c r="E8101" t="s">
        <v>269</v>
      </c>
      <c r="F8101" t="s">
        <v>124</v>
      </c>
      <c r="G8101" s="8" t="s">
        <v>363</v>
      </c>
      <c r="H8101" t="s">
        <v>125</v>
      </c>
      <c r="I8101" s="7">
        <v>1064021819</v>
      </c>
      <c r="L8101" s="7">
        <v>38791266538</v>
      </c>
      <c r="M8101" t="s">
        <v>458</v>
      </c>
    </row>
    <row r="8102" spans="1:13" x14ac:dyDescent="0.25">
      <c r="A8102" t="s">
        <v>708</v>
      </c>
      <c r="B8102" t="s">
        <v>476</v>
      </c>
      <c r="C8102" t="s">
        <v>237</v>
      </c>
      <c r="D8102" t="s">
        <v>242</v>
      </c>
      <c r="E8102" t="s">
        <v>270</v>
      </c>
      <c r="F8102" t="s">
        <v>124</v>
      </c>
      <c r="G8102" s="8" t="s">
        <v>363</v>
      </c>
      <c r="H8102" t="s">
        <v>125</v>
      </c>
      <c r="I8102" s="7">
        <v>4638448</v>
      </c>
      <c r="L8102" s="7">
        <v>77422761</v>
      </c>
      <c r="M8102" t="s">
        <v>458</v>
      </c>
    </row>
    <row r="8103" spans="1:13" x14ac:dyDescent="0.25">
      <c r="A8103" t="s">
        <v>709</v>
      </c>
      <c r="B8103" t="s">
        <v>476</v>
      </c>
      <c r="C8103" t="s">
        <v>237</v>
      </c>
      <c r="D8103" t="s">
        <v>228</v>
      </c>
      <c r="E8103" t="s">
        <v>270</v>
      </c>
      <c r="F8103" t="s">
        <v>124</v>
      </c>
      <c r="G8103" s="8" t="s">
        <v>363</v>
      </c>
      <c r="H8103" t="s">
        <v>125</v>
      </c>
      <c r="I8103" s="7">
        <v>0</v>
      </c>
      <c r="L8103" s="7">
        <v>2672173342</v>
      </c>
      <c r="M8103" t="s">
        <v>458</v>
      </c>
    </row>
    <row r="8104" spans="1:13" x14ac:dyDescent="0.25">
      <c r="A8104" t="s">
        <v>710</v>
      </c>
      <c r="B8104" t="s">
        <v>476</v>
      </c>
      <c r="C8104" t="s">
        <v>237</v>
      </c>
      <c r="D8104" t="s">
        <v>464</v>
      </c>
      <c r="E8104" t="s">
        <v>270</v>
      </c>
      <c r="F8104" s="8" t="s">
        <v>124</v>
      </c>
      <c r="G8104" s="8" t="s">
        <v>363</v>
      </c>
      <c r="H8104" t="s">
        <v>125</v>
      </c>
      <c r="I8104" s="7">
        <v>202907199</v>
      </c>
      <c r="L8104" s="7">
        <v>1120256617</v>
      </c>
      <c r="M8104" t="s">
        <v>458</v>
      </c>
    </row>
    <row r="8105" spans="1:13" x14ac:dyDescent="0.25">
      <c r="A8105" t="s">
        <v>711</v>
      </c>
      <c r="B8105" t="s">
        <v>476</v>
      </c>
      <c r="C8105" t="s">
        <v>237</v>
      </c>
      <c r="D8105" t="s">
        <v>238</v>
      </c>
      <c r="E8105" t="s">
        <v>270</v>
      </c>
      <c r="F8105" s="8" t="s">
        <v>124</v>
      </c>
      <c r="G8105" s="8" t="s">
        <v>363</v>
      </c>
      <c r="H8105" t="s">
        <v>125</v>
      </c>
      <c r="I8105" s="7">
        <v>0</v>
      </c>
      <c r="L8105" s="7">
        <v>858542993</v>
      </c>
      <c r="M8105" t="s">
        <v>458</v>
      </c>
    </row>
    <row r="8106" spans="1:13" x14ac:dyDescent="0.25">
      <c r="A8106" t="s">
        <v>712</v>
      </c>
      <c r="B8106" t="s">
        <v>476</v>
      </c>
      <c r="C8106" t="s">
        <v>237</v>
      </c>
      <c r="D8106" t="s">
        <v>239</v>
      </c>
      <c r="E8106" t="s">
        <v>270</v>
      </c>
      <c r="F8106" s="8" t="s">
        <v>124</v>
      </c>
      <c r="G8106" s="8" t="s">
        <v>363</v>
      </c>
      <c r="H8106" t="s">
        <v>125</v>
      </c>
      <c r="I8106" s="7">
        <v>188754616</v>
      </c>
      <c r="L8106" s="7">
        <v>857579764</v>
      </c>
      <c r="M8106" t="s">
        <v>458</v>
      </c>
    </row>
    <row r="8107" spans="1:13" x14ac:dyDescent="0.25">
      <c r="A8107" t="s">
        <v>713</v>
      </c>
      <c r="B8107" t="s">
        <v>476</v>
      </c>
      <c r="C8107" t="s">
        <v>237</v>
      </c>
      <c r="D8107" t="s">
        <v>240</v>
      </c>
      <c r="E8107" t="s">
        <v>270</v>
      </c>
      <c r="F8107" t="s">
        <v>124</v>
      </c>
      <c r="G8107" s="8" t="s">
        <v>363</v>
      </c>
      <c r="H8107" t="s">
        <v>125</v>
      </c>
      <c r="I8107" s="7">
        <v>20268851</v>
      </c>
      <c r="L8107" s="7">
        <v>93471759</v>
      </c>
      <c r="M8107" t="s">
        <v>458</v>
      </c>
    </row>
    <row r="8108" spans="1:13" x14ac:dyDescent="0.25">
      <c r="A8108" t="s">
        <v>714</v>
      </c>
      <c r="B8108" t="s">
        <v>476</v>
      </c>
      <c r="C8108" t="s">
        <v>237</v>
      </c>
      <c r="D8108" t="s">
        <v>241</v>
      </c>
      <c r="E8108" t="s">
        <v>270</v>
      </c>
      <c r="F8108" s="8" t="s">
        <v>124</v>
      </c>
      <c r="G8108" s="8" t="s">
        <v>363</v>
      </c>
      <c r="H8108" t="s">
        <v>125</v>
      </c>
      <c r="I8108" s="7">
        <v>2550428</v>
      </c>
      <c r="L8108" s="7">
        <v>53446428</v>
      </c>
      <c r="M8108" t="s">
        <v>458</v>
      </c>
    </row>
    <row r="8109" spans="1:13" x14ac:dyDescent="0.25">
      <c r="A8109" t="s">
        <v>715</v>
      </c>
      <c r="B8109" t="s">
        <v>477</v>
      </c>
      <c r="C8109" t="s">
        <v>243</v>
      </c>
      <c r="D8109" t="s">
        <v>378</v>
      </c>
      <c r="E8109" t="s">
        <v>270</v>
      </c>
      <c r="F8109" t="s">
        <v>124</v>
      </c>
      <c r="G8109" s="8" t="s">
        <v>363</v>
      </c>
      <c r="H8109" t="s">
        <v>125</v>
      </c>
      <c r="I8109" s="7">
        <v>0</v>
      </c>
      <c r="L8109" s="7">
        <v>3795039921</v>
      </c>
      <c r="M8109" t="s">
        <v>458</v>
      </c>
    </row>
    <row r="8110" spans="1:13" x14ac:dyDescent="0.25">
      <c r="A8110" t="s">
        <v>716</v>
      </c>
      <c r="B8110" t="s">
        <v>477</v>
      </c>
      <c r="C8110" t="s">
        <v>243</v>
      </c>
      <c r="D8110" t="s">
        <v>360</v>
      </c>
      <c r="E8110" t="s">
        <v>270</v>
      </c>
      <c r="F8110" t="s">
        <v>124</v>
      </c>
      <c r="G8110" s="8" t="s">
        <v>363</v>
      </c>
      <c r="H8110" t="s">
        <v>125</v>
      </c>
      <c r="I8110" s="7">
        <v>0</v>
      </c>
      <c r="L8110" s="7">
        <v>4697527012</v>
      </c>
      <c r="M8110" t="s">
        <v>458</v>
      </c>
    </row>
    <row r="8111" spans="1:13" x14ac:dyDescent="0.25">
      <c r="A8111" t="s">
        <v>717</v>
      </c>
      <c r="B8111" t="s">
        <v>477</v>
      </c>
      <c r="C8111" t="s">
        <v>243</v>
      </c>
      <c r="D8111" t="s">
        <v>581</v>
      </c>
      <c r="E8111" t="s">
        <v>270</v>
      </c>
      <c r="F8111" t="s">
        <v>124</v>
      </c>
      <c r="G8111" s="8" t="s">
        <v>363</v>
      </c>
      <c r="H8111" t="s">
        <v>125</v>
      </c>
      <c r="I8111" s="7">
        <v>0</v>
      </c>
      <c r="L8111" s="7">
        <v>89940181951</v>
      </c>
      <c r="M8111" t="s">
        <v>458</v>
      </c>
    </row>
    <row r="8112" spans="1:13" x14ac:dyDescent="0.25">
      <c r="A8112" t="s">
        <v>718</v>
      </c>
      <c r="B8112" t="s">
        <v>246</v>
      </c>
      <c r="C8112" t="s">
        <v>246</v>
      </c>
      <c r="D8112" t="s">
        <v>203</v>
      </c>
      <c r="E8112" t="s">
        <v>269</v>
      </c>
      <c r="F8112" s="8" t="s">
        <v>124</v>
      </c>
      <c r="G8112" s="8" t="s">
        <v>363</v>
      </c>
      <c r="H8112" t="s">
        <v>125</v>
      </c>
      <c r="I8112" s="7">
        <v>1433583384</v>
      </c>
      <c r="L8112" s="7">
        <v>42773601120</v>
      </c>
      <c r="M8112" t="s">
        <v>458</v>
      </c>
    </row>
    <row r="8113" spans="1:13" x14ac:dyDescent="0.25">
      <c r="A8113" t="s">
        <v>719</v>
      </c>
      <c r="B8113" t="s">
        <v>478</v>
      </c>
      <c r="C8113" t="s">
        <v>244</v>
      </c>
      <c r="D8113" t="s">
        <v>245</v>
      </c>
      <c r="E8113" t="s">
        <v>269</v>
      </c>
      <c r="F8113" s="8" t="s">
        <v>124</v>
      </c>
      <c r="G8113" s="8" t="s">
        <v>363</v>
      </c>
      <c r="H8113" t="s">
        <v>125</v>
      </c>
      <c r="I8113" s="7">
        <v>827058000</v>
      </c>
      <c r="L8113" s="7">
        <v>69558139000</v>
      </c>
      <c r="M8113" t="s">
        <v>458</v>
      </c>
    </row>
    <row r="8114" spans="1:13" x14ac:dyDescent="0.25">
      <c r="A8114" t="s">
        <v>720</v>
      </c>
      <c r="B8114" t="s">
        <v>478</v>
      </c>
      <c r="C8114" t="s">
        <v>244</v>
      </c>
      <c r="D8114" t="s">
        <v>460</v>
      </c>
      <c r="E8114" t="s">
        <v>269</v>
      </c>
      <c r="F8114" s="8" t="s">
        <v>124</v>
      </c>
      <c r="G8114" s="8" t="s">
        <v>363</v>
      </c>
      <c r="H8114" t="s">
        <v>125</v>
      </c>
      <c r="I8114" s="7">
        <v>1214225000</v>
      </c>
      <c r="L8114" s="7">
        <v>40918920000</v>
      </c>
      <c r="M8114" t="s">
        <v>458</v>
      </c>
    </row>
    <row r="8115" spans="1:13" x14ac:dyDescent="0.25">
      <c r="A8115" t="s">
        <v>721</v>
      </c>
      <c r="B8115" t="s">
        <v>479</v>
      </c>
      <c r="C8115" t="s">
        <v>247</v>
      </c>
      <c r="D8115" t="s">
        <v>203</v>
      </c>
      <c r="E8115" t="s">
        <v>269</v>
      </c>
      <c r="F8115" s="8" t="s">
        <v>124</v>
      </c>
      <c r="G8115" s="8" t="s">
        <v>363</v>
      </c>
      <c r="H8115" t="s">
        <v>125</v>
      </c>
      <c r="I8115" s="7">
        <v>645411000</v>
      </c>
      <c r="L8115" s="7">
        <v>20401799000</v>
      </c>
      <c r="M8115" t="s">
        <v>458</v>
      </c>
    </row>
    <row r="8116" spans="1:13" x14ac:dyDescent="0.25">
      <c r="A8116" t="s">
        <v>722</v>
      </c>
      <c r="B8116" t="s">
        <v>480</v>
      </c>
      <c r="C8116" t="s">
        <v>268</v>
      </c>
      <c r="D8116" t="s">
        <v>203</v>
      </c>
      <c r="E8116" t="s">
        <v>269</v>
      </c>
      <c r="F8116" t="s">
        <v>124</v>
      </c>
      <c r="G8116" s="8" t="s">
        <v>363</v>
      </c>
      <c r="H8116" t="s">
        <v>125</v>
      </c>
      <c r="I8116" s="7">
        <v>62343155</v>
      </c>
      <c r="L8116" s="7">
        <v>14029578005</v>
      </c>
      <c r="M8116" t="s">
        <v>458</v>
      </c>
    </row>
    <row r="8117" spans="1:13" x14ac:dyDescent="0.25">
      <c r="A8117" t="s">
        <v>723</v>
      </c>
      <c r="B8117" t="s">
        <v>481</v>
      </c>
      <c r="C8117" t="s">
        <v>248</v>
      </c>
      <c r="D8117" t="s">
        <v>203</v>
      </c>
      <c r="E8117" t="s">
        <v>269</v>
      </c>
      <c r="F8117" t="s">
        <v>124</v>
      </c>
      <c r="G8117" s="8" t="s">
        <v>363</v>
      </c>
      <c r="H8117" t="s">
        <v>125</v>
      </c>
      <c r="I8117" s="7">
        <v>1339860000</v>
      </c>
      <c r="L8117" s="7">
        <v>24360197000</v>
      </c>
      <c r="M8117" t="s">
        <v>458</v>
      </c>
    </row>
    <row r="8118" spans="1:13" x14ac:dyDescent="0.25">
      <c r="A8118" t="s">
        <v>724</v>
      </c>
      <c r="B8118" t="s">
        <v>482</v>
      </c>
      <c r="C8118" t="s">
        <v>249</v>
      </c>
      <c r="D8118" t="s">
        <v>203</v>
      </c>
      <c r="E8118" t="s">
        <v>269</v>
      </c>
      <c r="F8118" t="s">
        <v>124</v>
      </c>
      <c r="G8118" s="8" t="s">
        <v>363</v>
      </c>
      <c r="H8118" t="s">
        <v>125</v>
      </c>
      <c r="I8118" s="7">
        <v>268655660</v>
      </c>
      <c r="L8118" s="7">
        <v>91622025169</v>
      </c>
      <c r="M8118" t="s">
        <v>458</v>
      </c>
    </row>
    <row r="8119" spans="1:13" x14ac:dyDescent="0.25">
      <c r="A8119" t="s">
        <v>725</v>
      </c>
      <c r="B8119" t="s">
        <v>330</v>
      </c>
      <c r="C8119" t="s">
        <v>250</v>
      </c>
      <c r="D8119" t="s">
        <v>252</v>
      </c>
      <c r="E8119" t="s">
        <v>270</v>
      </c>
      <c r="F8119" t="s">
        <v>124</v>
      </c>
      <c r="G8119" s="8" t="s">
        <v>363</v>
      </c>
      <c r="H8119" t="s">
        <v>125</v>
      </c>
      <c r="I8119" s="7">
        <v>0</v>
      </c>
      <c r="L8119" s="7">
        <v>10772268571</v>
      </c>
      <c r="M8119" t="s">
        <v>458</v>
      </c>
    </row>
    <row r="8120" spans="1:13" x14ac:dyDescent="0.25">
      <c r="A8120" t="s">
        <v>726</v>
      </c>
      <c r="B8120" t="s">
        <v>330</v>
      </c>
      <c r="C8120" t="s">
        <v>250</v>
      </c>
      <c r="D8120" t="s">
        <v>253</v>
      </c>
      <c r="E8120" t="s">
        <v>270</v>
      </c>
      <c r="F8120" s="8" t="s">
        <v>124</v>
      </c>
      <c r="G8120" s="8" t="s">
        <v>363</v>
      </c>
      <c r="H8120" t="s">
        <v>125</v>
      </c>
      <c r="I8120" s="7">
        <v>0</v>
      </c>
      <c r="L8120" s="7">
        <v>3480752374</v>
      </c>
      <c r="M8120" t="s">
        <v>458</v>
      </c>
    </row>
    <row r="8121" spans="1:13" x14ac:dyDescent="0.25">
      <c r="A8121" t="s">
        <v>727</v>
      </c>
      <c r="B8121" t="s">
        <v>330</v>
      </c>
      <c r="C8121" t="s">
        <v>250</v>
      </c>
      <c r="D8121" t="s">
        <v>254</v>
      </c>
      <c r="E8121" t="s">
        <v>270</v>
      </c>
      <c r="F8121" s="8" t="s">
        <v>124</v>
      </c>
      <c r="G8121" s="8" t="s">
        <v>363</v>
      </c>
      <c r="H8121" t="s">
        <v>125</v>
      </c>
      <c r="I8121" s="7">
        <v>0</v>
      </c>
      <c r="L8121" s="7">
        <v>13604302435</v>
      </c>
      <c r="M8121" t="s">
        <v>458</v>
      </c>
    </row>
    <row r="8122" spans="1:13" x14ac:dyDescent="0.25">
      <c r="A8122" t="s">
        <v>728</v>
      </c>
      <c r="B8122" t="s">
        <v>330</v>
      </c>
      <c r="C8122" t="s">
        <v>250</v>
      </c>
      <c r="D8122" t="s">
        <v>633</v>
      </c>
      <c r="E8122" t="s">
        <v>269</v>
      </c>
      <c r="F8122" t="s">
        <v>124</v>
      </c>
      <c r="G8122" s="8" t="s">
        <v>363</v>
      </c>
      <c r="H8122" t="s">
        <v>125</v>
      </c>
      <c r="I8122" s="7">
        <v>7617336003</v>
      </c>
      <c r="L8122" s="7">
        <v>1140113184125</v>
      </c>
      <c r="M8122" t="s">
        <v>458</v>
      </c>
    </row>
    <row r="8123" spans="1:13" x14ac:dyDescent="0.25">
      <c r="A8123" t="s">
        <v>729</v>
      </c>
      <c r="B8123" t="s">
        <v>330</v>
      </c>
      <c r="C8123" t="s">
        <v>250</v>
      </c>
      <c r="D8123" t="s">
        <v>634</v>
      </c>
      <c r="E8123" t="s">
        <v>269</v>
      </c>
      <c r="F8123" t="s">
        <v>124</v>
      </c>
      <c r="G8123" s="8" t="s">
        <v>363</v>
      </c>
      <c r="H8123" t="s">
        <v>125</v>
      </c>
      <c r="I8123" s="7">
        <v>599513225</v>
      </c>
      <c r="L8123" s="7">
        <v>237174933919</v>
      </c>
      <c r="M8123" t="s">
        <v>458</v>
      </c>
    </row>
    <row r="8124" spans="1:13" x14ac:dyDescent="0.25">
      <c r="A8124" t="s">
        <v>730</v>
      </c>
      <c r="B8124" t="s">
        <v>330</v>
      </c>
      <c r="C8124" t="s">
        <v>250</v>
      </c>
      <c r="D8124" t="s">
        <v>599</v>
      </c>
      <c r="E8124" t="s">
        <v>270</v>
      </c>
      <c r="F8124" s="8" t="s">
        <v>124</v>
      </c>
      <c r="G8124" s="8" t="s">
        <v>363</v>
      </c>
      <c r="H8124" t="s">
        <v>125</v>
      </c>
      <c r="I8124" s="7">
        <v>0</v>
      </c>
      <c r="L8124" s="7">
        <v>49186447</v>
      </c>
      <c r="M8124" t="s">
        <v>458</v>
      </c>
    </row>
    <row r="8125" spans="1:13" x14ac:dyDescent="0.25">
      <c r="A8125" t="s">
        <v>731</v>
      </c>
      <c r="B8125" t="s">
        <v>483</v>
      </c>
      <c r="C8125" t="s">
        <v>255</v>
      </c>
      <c r="D8125" t="s">
        <v>205</v>
      </c>
      <c r="E8125" t="s">
        <v>270</v>
      </c>
      <c r="F8125" s="8" t="s">
        <v>124</v>
      </c>
      <c r="G8125" s="8" t="s">
        <v>363</v>
      </c>
      <c r="H8125" t="s">
        <v>125</v>
      </c>
      <c r="I8125" s="7">
        <v>235832844</v>
      </c>
      <c r="L8125" s="7">
        <v>6917962126</v>
      </c>
      <c r="M8125" t="s">
        <v>458</v>
      </c>
    </row>
    <row r="8126" spans="1:13" x14ac:dyDescent="0.25">
      <c r="A8126" t="s">
        <v>732</v>
      </c>
      <c r="B8126" t="s">
        <v>483</v>
      </c>
      <c r="C8126" t="s">
        <v>255</v>
      </c>
      <c r="D8126" t="s">
        <v>203</v>
      </c>
      <c r="E8126" t="s">
        <v>269</v>
      </c>
      <c r="F8126" t="s">
        <v>124</v>
      </c>
      <c r="G8126" s="8" t="s">
        <v>363</v>
      </c>
      <c r="H8126" t="s">
        <v>125</v>
      </c>
      <c r="I8126" s="7">
        <v>10042361</v>
      </c>
      <c r="L8126" s="7">
        <v>2428869723</v>
      </c>
      <c r="M8126" t="s">
        <v>458</v>
      </c>
    </row>
    <row r="8127" spans="1:13" x14ac:dyDescent="0.25">
      <c r="A8127" t="s">
        <v>733</v>
      </c>
      <c r="B8127" t="s">
        <v>636</v>
      </c>
      <c r="C8127" t="s">
        <v>635</v>
      </c>
      <c r="D8127" t="s">
        <v>304</v>
      </c>
      <c r="E8127" t="s">
        <v>270</v>
      </c>
      <c r="F8127" t="s">
        <v>124</v>
      </c>
      <c r="G8127" s="8" t="s">
        <v>363</v>
      </c>
      <c r="H8127" t="s">
        <v>125</v>
      </c>
      <c r="I8127" s="7">
        <v>96263523</v>
      </c>
      <c r="L8127" s="7">
        <v>4565783313</v>
      </c>
      <c r="M8127" t="s">
        <v>458</v>
      </c>
    </row>
    <row r="8128" spans="1:13" x14ac:dyDescent="0.25">
      <c r="A8128" t="s">
        <v>734</v>
      </c>
      <c r="B8128" t="s">
        <v>636</v>
      </c>
      <c r="C8128" t="s">
        <v>635</v>
      </c>
      <c r="D8128" t="s">
        <v>303</v>
      </c>
      <c r="E8128" t="s">
        <v>270</v>
      </c>
      <c r="F8128" s="8" t="s">
        <v>124</v>
      </c>
      <c r="G8128" s="8" t="s">
        <v>363</v>
      </c>
      <c r="H8128" t="s">
        <v>125</v>
      </c>
      <c r="I8128" s="7">
        <v>158286800</v>
      </c>
      <c r="L8128" s="7">
        <v>3476303006</v>
      </c>
      <c r="M8128" t="s">
        <v>458</v>
      </c>
    </row>
    <row r="8129" spans="1:13" x14ac:dyDescent="0.25">
      <c r="A8129" t="s">
        <v>735</v>
      </c>
      <c r="B8129" t="s">
        <v>636</v>
      </c>
      <c r="C8129" t="s">
        <v>635</v>
      </c>
      <c r="D8129" t="s">
        <v>302</v>
      </c>
      <c r="E8129" t="s">
        <v>270</v>
      </c>
      <c r="F8129" s="8" t="s">
        <v>124</v>
      </c>
      <c r="G8129" s="8" t="s">
        <v>363</v>
      </c>
      <c r="H8129" t="s">
        <v>125</v>
      </c>
      <c r="I8129" s="7">
        <v>556723718</v>
      </c>
      <c r="L8129" s="7">
        <v>2100767205</v>
      </c>
      <c r="M8129" t="s">
        <v>458</v>
      </c>
    </row>
    <row r="8130" spans="1:13" x14ac:dyDescent="0.25">
      <c r="A8130" t="s">
        <v>736</v>
      </c>
      <c r="B8130" t="s">
        <v>636</v>
      </c>
      <c r="C8130" t="s">
        <v>635</v>
      </c>
      <c r="D8130" t="s">
        <v>205</v>
      </c>
      <c r="E8130" t="s">
        <v>270</v>
      </c>
      <c r="F8130" t="s">
        <v>124</v>
      </c>
      <c r="G8130" s="8" t="s">
        <v>363</v>
      </c>
      <c r="H8130" t="s">
        <v>125</v>
      </c>
      <c r="I8130" s="7">
        <v>184092986</v>
      </c>
      <c r="L8130" s="7">
        <v>20886055390</v>
      </c>
      <c r="M8130" t="s">
        <v>458</v>
      </c>
    </row>
    <row r="8131" spans="1:13" x14ac:dyDescent="0.25">
      <c r="A8131" t="s">
        <v>737</v>
      </c>
      <c r="B8131" t="s">
        <v>636</v>
      </c>
      <c r="C8131" t="s">
        <v>635</v>
      </c>
      <c r="D8131" t="s">
        <v>203</v>
      </c>
      <c r="E8131" t="s">
        <v>269</v>
      </c>
      <c r="F8131" t="s">
        <v>124</v>
      </c>
      <c r="G8131" s="8" t="s">
        <v>363</v>
      </c>
      <c r="H8131" t="s">
        <v>125</v>
      </c>
      <c r="I8131" s="7">
        <v>18662008730</v>
      </c>
      <c r="L8131" s="7">
        <v>1256491994424</v>
      </c>
      <c r="M8131" t="s">
        <v>458</v>
      </c>
    </row>
    <row r="8132" spans="1:13" x14ac:dyDescent="0.25">
      <c r="A8132" t="s">
        <v>738</v>
      </c>
      <c r="B8132" t="s">
        <v>484</v>
      </c>
      <c r="C8132" t="s">
        <v>256</v>
      </c>
      <c r="D8132" t="s">
        <v>208</v>
      </c>
      <c r="E8132" t="s">
        <v>270</v>
      </c>
      <c r="F8132" t="s">
        <v>124</v>
      </c>
      <c r="G8132" s="8" t="s">
        <v>363</v>
      </c>
      <c r="H8132" t="s">
        <v>125</v>
      </c>
      <c r="I8132" s="7">
        <v>57251975</v>
      </c>
      <c r="L8132" s="7">
        <v>429346911</v>
      </c>
      <c r="M8132" t="s">
        <v>458</v>
      </c>
    </row>
    <row r="8133" spans="1:13" x14ac:dyDescent="0.25">
      <c r="A8133" t="s">
        <v>739</v>
      </c>
      <c r="B8133" t="s">
        <v>484</v>
      </c>
      <c r="C8133" t="s">
        <v>256</v>
      </c>
      <c r="D8133" t="s">
        <v>209</v>
      </c>
      <c r="E8133" t="s">
        <v>270</v>
      </c>
      <c r="F8133" s="8" t="s">
        <v>124</v>
      </c>
      <c r="G8133" s="8" t="s">
        <v>363</v>
      </c>
      <c r="H8133" t="s">
        <v>125</v>
      </c>
      <c r="I8133" s="7">
        <v>192474608</v>
      </c>
      <c r="L8133" s="7">
        <v>630379359</v>
      </c>
      <c r="M8133" t="s">
        <v>458</v>
      </c>
    </row>
    <row r="8134" spans="1:13" x14ac:dyDescent="0.25">
      <c r="A8134" t="s">
        <v>740</v>
      </c>
      <c r="B8134" t="s">
        <v>484</v>
      </c>
      <c r="C8134" t="s">
        <v>256</v>
      </c>
      <c r="D8134" t="s">
        <v>203</v>
      </c>
      <c r="E8134" t="s">
        <v>269</v>
      </c>
      <c r="F8134" s="8" t="s">
        <v>124</v>
      </c>
      <c r="G8134" s="8" t="s">
        <v>363</v>
      </c>
      <c r="H8134" t="s">
        <v>125</v>
      </c>
      <c r="I8134" s="7">
        <v>725532878</v>
      </c>
      <c r="L8134" s="7">
        <v>88224453830</v>
      </c>
      <c r="M8134" t="s">
        <v>458</v>
      </c>
    </row>
    <row r="8135" spans="1:13" x14ac:dyDescent="0.25">
      <c r="A8135" t="s">
        <v>741</v>
      </c>
      <c r="B8135" t="s">
        <v>485</v>
      </c>
      <c r="C8135" t="s">
        <v>257</v>
      </c>
      <c r="D8135" t="s">
        <v>258</v>
      </c>
      <c r="E8135" t="s">
        <v>270</v>
      </c>
      <c r="F8135" t="s">
        <v>124</v>
      </c>
      <c r="G8135" s="8" t="s">
        <v>363</v>
      </c>
      <c r="H8135" t="s">
        <v>125</v>
      </c>
      <c r="I8135" s="7">
        <v>0</v>
      </c>
      <c r="L8135" s="7">
        <v>2398957441</v>
      </c>
      <c r="M8135" t="s">
        <v>458</v>
      </c>
    </row>
    <row r="8136" spans="1:13" x14ac:dyDescent="0.25">
      <c r="A8136" t="s">
        <v>742</v>
      </c>
      <c r="B8136" t="s">
        <v>485</v>
      </c>
      <c r="C8136" t="s">
        <v>257</v>
      </c>
      <c r="D8136" t="s">
        <v>259</v>
      </c>
      <c r="E8136" t="s">
        <v>270</v>
      </c>
      <c r="F8136" t="s">
        <v>124</v>
      </c>
      <c r="G8136" s="8" t="s">
        <v>363</v>
      </c>
      <c r="H8136" t="s">
        <v>125</v>
      </c>
      <c r="I8136" s="7">
        <v>0</v>
      </c>
      <c r="L8136" s="7">
        <v>87556207</v>
      </c>
      <c r="M8136" t="s">
        <v>458</v>
      </c>
    </row>
    <row r="8137" spans="1:13" x14ac:dyDescent="0.25">
      <c r="A8137" t="s">
        <v>743</v>
      </c>
      <c r="B8137" t="s">
        <v>485</v>
      </c>
      <c r="C8137" t="s">
        <v>257</v>
      </c>
      <c r="D8137" t="s">
        <v>260</v>
      </c>
      <c r="E8137" t="s">
        <v>270</v>
      </c>
      <c r="F8137" t="s">
        <v>124</v>
      </c>
      <c r="G8137" s="8" t="s">
        <v>363</v>
      </c>
      <c r="H8137" t="s">
        <v>125</v>
      </c>
      <c r="I8137" s="7">
        <v>0</v>
      </c>
      <c r="L8137" s="7">
        <v>145097351</v>
      </c>
      <c r="M8137" t="s">
        <v>458</v>
      </c>
    </row>
    <row r="8138" spans="1:13" x14ac:dyDescent="0.25">
      <c r="A8138" t="s">
        <v>744</v>
      </c>
      <c r="B8138" t="s">
        <v>485</v>
      </c>
      <c r="C8138" t="s">
        <v>257</v>
      </c>
      <c r="D8138" t="s">
        <v>261</v>
      </c>
      <c r="E8138" t="s">
        <v>270</v>
      </c>
      <c r="F8138" t="s">
        <v>124</v>
      </c>
      <c r="G8138" s="8" t="s">
        <v>363</v>
      </c>
      <c r="H8138" t="s">
        <v>125</v>
      </c>
      <c r="I8138" s="7">
        <v>0</v>
      </c>
      <c r="L8138" s="7">
        <v>88988160</v>
      </c>
      <c r="M8138" t="s">
        <v>458</v>
      </c>
    </row>
    <row r="8139" spans="1:13" x14ac:dyDescent="0.25">
      <c r="A8139" t="s">
        <v>745</v>
      </c>
      <c r="B8139" t="s">
        <v>486</v>
      </c>
      <c r="C8139" t="s">
        <v>262</v>
      </c>
      <c r="D8139" t="s">
        <v>263</v>
      </c>
      <c r="E8139" t="s">
        <v>270</v>
      </c>
      <c r="F8139" s="8" t="s">
        <v>124</v>
      </c>
      <c r="G8139" s="8" t="s">
        <v>363</v>
      </c>
      <c r="H8139" t="s">
        <v>125</v>
      </c>
      <c r="I8139" s="7">
        <v>4058811000</v>
      </c>
      <c r="L8139" s="7">
        <v>27282552000</v>
      </c>
      <c r="M8139" t="s">
        <v>458</v>
      </c>
    </row>
    <row r="8140" spans="1:13" x14ac:dyDescent="0.25">
      <c r="A8140" t="s">
        <v>746</v>
      </c>
      <c r="B8140" t="s">
        <v>486</v>
      </c>
      <c r="C8140" t="s">
        <v>262</v>
      </c>
      <c r="D8140" t="s">
        <v>264</v>
      </c>
      <c r="E8140" t="s">
        <v>270</v>
      </c>
      <c r="F8140" s="8" t="s">
        <v>124</v>
      </c>
      <c r="G8140" s="8" t="s">
        <v>363</v>
      </c>
      <c r="H8140" t="s">
        <v>125</v>
      </c>
      <c r="I8140" s="7">
        <v>911724000</v>
      </c>
      <c r="L8140" s="7">
        <v>5427913000</v>
      </c>
      <c r="M8140" t="s">
        <v>458</v>
      </c>
    </row>
    <row r="8141" spans="1:13" x14ac:dyDescent="0.25">
      <c r="A8141" t="s">
        <v>747</v>
      </c>
      <c r="B8141" t="s">
        <v>486</v>
      </c>
      <c r="C8141" t="s">
        <v>262</v>
      </c>
      <c r="D8141" t="s">
        <v>265</v>
      </c>
      <c r="E8141" t="s">
        <v>270</v>
      </c>
      <c r="F8141" t="s">
        <v>124</v>
      </c>
      <c r="G8141" s="8" t="s">
        <v>363</v>
      </c>
      <c r="H8141" t="s">
        <v>125</v>
      </c>
      <c r="I8141" s="7">
        <v>355606000</v>
      </c>
      <c r="L8141" s="7">
        <v>950652000</v>
      </c>
      <c r="M8141" t="s">
        <v>458</v>
      </c>
    </row>
    <row r="8142" spans="1:13" x14ac:dyDescent="0.25">
      <c r="A8142" t="s">
        <v>748</v>
      </c>
      <c r="B8142" t="s">
        <v>486</v>
      </c>
      <c r="C8142" t="s">
        <v>262</v>
      </c>
      <c r="D8142" t="s">
        <v>203</v>
      </c>
      <c r="E8142" t="s">
        <v>269</v>
      </c>
      <c r="F8142" t="s">
        <v>124</v>
      </c>
      <c r="G8142" s="8" t="s">
        <v>363</v>
      </c>
      <c r="H8142" t="s">
        <v>125</v>
      </c>
      <c r="I8142" s="7">
        <v>1821174000</v>
      </c>
      <c r="L8142" s="7">
        <v>134097058000</v>
      </c>
      <c r="M8142" t="s">
        <v>458</v>
      </c>
    </row>
    <row r="8143" spans="1:13" x14ac:dyDescent="0.25">
      <c r="A8143" t="s">
        <v>749</v>
      </c>
      <c r="B8143" t="s">
        <v>332</v>
      </c>
      <c r="C8143" t="s">
        <v>266</v>
      </c>
      <c r="D8143" t="s">
        <v>267</v>
      </c>
      <c r="E8143" t="s">
        <v>270</v>
      </c>
      <c r="F8143" t="s">
        <v>124</v>
      </c>
      <c r="G8143" s="8" t="s">
        <v>363</v>
      </c>
      <c r="H8143" t="s">
        <v>125</v>
      </c>
      <c r="I8143" s="7">
        <v>0</v>
      </c>
      <c r="L8143" s="7">
        <v>2421364394</v>
      </c>
      <c r="M8143" t="s">
        <v>458</v>
      </c>
    </row>
    <row r="8144" spans="1:13" x14ac:dyDescent="0.25">
      <c r="A8144" t="s">
        <v>750</v>
      </c>
      <c r="B8144" t="s">
        <v>332</v>
      </c>
      <c r="C8144" t="s">
        <v>266</v>
      </c>
      <c r="D8144" t="s">
        <v>590</v>
      </c>
      <c r="E8144" t="s">
        <v>270</v>
      </c>
      <c r="F8144" t="s">
        <v>124</v>
      </c>
      <c r="G8144" s="8" t="s">
        <v>363</v>
      </c>
      <c r="H8144" t="s">
        <v>125</v>
      </c>
      <c r="I8144" s="7">
        <v>0</v>
      </c>
      <c r="L8144" s="7">
        <v>1946905414</v>
      </c>
      <c r="M8144" t="s">
        <v>458</v>
      </c>
    </row>
    <row r="8145" spans="1:13" x14ac:dyDescent="0.25">
      <c r="A8145" t="s">
        <v>751</v>
      </c>
      <c r="B8145" t="s">
        <v>332</v>
      </c>
      <c r="C8145" t="s">
        <v>266</v>
      </c>
      <c r="D8145" t="s">
        <v>582</v>
      </c>
      <c r="E8145" t="s">
        <v>270</v>
      </c>
      <c r="F8145" t="s">
        <v>124</v>
      </c>
      <c r="G8145" s="8" t="s">
        <v>363</v>
      </c>
      <c r="H8145" t="s">
        <v>125</v>
      </c>
      <c r="I8145" s="7">
        <v>0</v>
      </c>
      <c r="L8145" s="7">
        <v>102527329</v>
      </c>
      <c r="M8145" t="s">
        <v>458</v>
      </c>
    </row>
    <row r="8146" spans="1:13" x14ac:dyDescent="0.25">
      <c r="A8146" t="s">
        <v>752</v>
      </c>
      <c r="B8146" t="s">
        <v>332</v>
      </c>
      <c r="C8146" t="s">
        <v>266</v>
      </c>
      <c r="D8146" t="s">
        <v>203</v>
      </c>
      <c r="E8146" t="s">
        <v>269</v>
      </c>
      <c r="F8146" t="s">
        <v>124</v>
      </c>
      <c r="G8146" s="8" t="s">
        <v>363</v>
      </c>
      <c r="H8146" t="s">
        <v>125</v>
      </c>
      <c r="I8146" s="7">
        <v>2085108738</v>
      </c>
      <c r="L8146" s="7">
        <v>260926476812</v>
      </c>
      <c r="M8146" t="s">
        <v>458</v>
      </c>
    </row>
    <row r="8147" spans="1:13" x14ac:dyDescent="0.25">
      <c r="A8147" t="s">
        <v>753</v>
      </c>
      <c r="B8147" t="s">
        <v>487</v>
      </c>
      <c r="C8147" t="s">
        <v>207</v>
      </c>
      <c r="D8147" t="s">
        <v>208</v>
      </c>
      <c r="E8147" t="s">
        <v>270</v>
      </c>
      <c r="F8147" t="s">
        <v>124</v>
      </c>
      <c r="G8147" s="8" t="s">
        <v>363</v>
      </c>
      <c r="H8147" t="s">
        <v>125</v>
      </c>
      <c r="I8147" s="7">
        <v>30036742</v>
      </c>
      <c r="L8147" s="7">
        <v>2389556713</v>
      </c>
      <c r="M8147" t="s">
        <v>458</v>
      </c>
    </row>
    <row r="8148" spans="1:13" x14ac:dyDescent="0.25">
      <c r="A8148" t="s">
        <v>754</v>
      </c>
      <c r="B8148" t="s">
        <v>487</v>
      </c>
      <c r="C8148" t="s">
        <v>207</v>
      </c>
      <c r="D8148" t="s">
        <v>209</v>
      </c>
      <c r="E8148" t="s">
        <v>270</v>
      </c>
      <c r="F8148" t="s">
        <v>124</v>
      </c>
      <c r="G8148" s="8" t="s">
        <v>363</v>
      </c>
      <c r="H8148" t="s">
        <v>125</v>
      </c>
      <c r="I8148" s="7">
        <v>39843030</v>
      </c>
      <c r="L8148" s="7">
        <v>5701620841</v>
      </c>
      <c r="M8148" t="s">
        <v>458</v>
      </c>
    </row>
    <row r="8149" spans="1:13" x14ac:dyDescent="0.25">
      <c r="A8149" t="s">
        <v>755</v>
      </c>
      <c r="B8149" t="s">
        <v>487</v>
      </c>
      <c r="C8149" t="s">
        <v>207</v>
      </c>
      <c r="D8149" t="s">
        <v>210</v>
      </c>
      <c r="E8149" t="s">
        <v>270</v>
      </c>
      <c r="F8149" t="s">
        <v>124</v>
      </c>
      <c r="G8149" s="8" t="s">
        <v>363</v>
      </c>
      <c r="H8149" t="s">
        <v>125</v>
      </c>
      <c r="I8149" s="7">
        <v>0</v>
      </c>
      <c r="L8149" s="7">
        <v>326696832</v>
      </c>
      <c r="M8149" t="s">
        <v>458</v>
      </c>
    </row>
    <row r="8150" spans="1:13" x14ac:dyDescent="0.25">
      <c r="A8150" t="s">
        <v>756</v>
      </c>
      <c r="B8150" t="s">
        <v>487</v>
      </c>
      <c r="C8150" t="s">
        <v>207</v>
      </c>
      <c r="D8150" t="s">
        <v>211</v>
      </c>
      <c r="E8150" t="s">
        <v>269</v>
      </c>
      <c r="F8150" t="s">
        <v>124</v>
      </c>
      <c r="G8150" s="8" t="s">
        <v>363</v>
      </c>
      <c r="H8150" t="s">
        <v>125</v>
      </c>
      <c r="I8150" s="7">
        <v>3955311691</v>
      </c>
      <c r="L8150" s="7">
        <v>370042694916</v>
      </c>
      <c r="M8150" t="s">
        <v>458</v>
      </c>
    </row>
    <row r="8151" spans="1:13" x14ac:dyDescent="0.25">
      <c r="A8151" t="s">
        <v>757</v>
      </c>
      <c r="B8151" t="s">
        <v>487</v>
      </c>
      <c r="C8151" t="s">
        <v>207</v>
      </c>
      <c r="D8151" t="s">
        <v>385</v>
      </c>
      <c r="E8151" t="s">
        <v>270</v>
      </c>
      <c r="F8151" s="8" t="s">
        <v>124</v>
      </c>
      <c r="G8151" s="8" t="s">
        <v>363</v>
      </c>
      <c r="H8151" t="s">
        <v>125</v>
      </c>
      <c r="I8151" s="7">
        <v>0</v>
      </c>
      <c r="L8151" s="7">
        <v>777116048</v>
      </c>
      <c r="M8151" t="s">
        <v>458</v>
      </c>
    </row>
    <row r="8152" spans="1:13" x14ac:dyDescent="0.25">
      <c r="A8152" t="s">
        <v>665</v>
      </c>
      <c r="B8152" t="s">
        <v>469</v>
      </c>
      <c r="C8152" t="s">
        <v>212</v>
      </c>
      <c r="D8152" t="s">
        <v>213</v>
      </c>
      <c r="E8152" t="s">
        <v>270</v>
      </c>
      <c r="F8152" s="8" t="s">
        <v>126</v>
      </c>
      <c r="G8152" s="8" t="s">
        <v>392</v>
      </c>
      <c r="H8152" t="s">
        <v>127</v>
      </c>
      <c r="I8152" s="7">
        <v>0</v>
      </c>
      <c r="L8152" s="7">
        <v>1209774000</v>
      </c>
      <c r="M8152" t="s">
        <v>458</v>
      </c>
    </row>
    <row r="8153" spans="1:13" x14ac:dyDescent="0.25">
      <c r="A8153" t="s">
        <v>666</v>
      </c>
      <c r="B8153" t="s">
        <v>469</v>
      </c>
      <c r="C8153" t="s">
        <v>212</v>
      </c>
      <c r="D8153" t="s">
        <v>214</v>
      </c>
      <c r="E8153" t="s">
        <v>270</v>
      </c>
      <c r="F8153" t="s">
        <v>126</v>
      </c>
      <c r="G8153" s="8" t="s">
        <v>392</v>
      </c>
      <c r="H8153" t="s">
        <v>127</v>
      </c>
      <c r="I8153" s="7">
        <v>0</v>
      </c>
      <c r="L8153" s="7">
        <v>10185099000</v>
      </c>
      <c r="M8153" t="s">
        <v>458</v>
      </c>
    </row>
    <row r="8154" spans="1:13" x14ac:dyDescent="0.25">
      <c r="A8154" t="s">
        <v>667</v>
      </c>
      <c r="B8154" t="s">
        <v>469</v>
      </c>
      <c r="C8154" t="s">
        <v>212</v>
      </c>
      <c r="D8154" t="s">
        <v>370</v>
      </c>
      <c r="E8154" t="s">
        <v>270</v>
      </c>
      <c r="F8154" t="s">
        <v>126</v>
      </c>
      <c r="G8154" s="8" t="s">
        <v>392</v>
      </c>
      <c r="H8154" t="s">
        <v>127</v>
      </c>
      <c r="I8154" s="7">
        <v>0</v>
      </c>
      <c r="L8154" s="7">
        <v>7250762000</v>
      </c>
      <c r="M8154" t="s">
        <v>458</v>
      </c>
    </row>
    <row r="8155" spans="1:13" x14ac:dyDescent="0.25">
      <c r="A8155" t="s">
        <v>668</v>
      </c>
      <c r="B8155" t="s">
        <v>469</v>
      </c>
      <c r="C8155" t="s">
        <v>212</v>
      </c>
      <c r="D8155" t="s">
        <v>365</v>
      </c>
      <c r="E8155" t="s">
        <v>270</v>
      </c>
      <c r="F8155" t="s">
        <v>126</v>
      </c>
      <c r="G8155" s="8" t="s">
        <v>392</v>
      </c>
      <c r="H8155" t="s">
        <v>127</v>
      </c>
      <c r="I8155" s="7">
        <v>0</v>
      </c>
      <c r="L8155" s="7">
        <v>22153880000</v>
      </c>
      <c r="M8155" t="s">
        <v>458</v>
      </c>
    </row>
    <row r="8156" spans="1:13" x14ac:dyDescent="0.25">
      <c r="A8156" t="s">
        <v>669</v>
      </c>
      <c r="B8156" t="s">
        <v>469</v>
      </c>
      <c r="C8156" t="s">
        <v>212</v>
      </c>
      <c r="D8156" t="s">
        <v>364</v>
      </c>
      <c r="E8156" t="s">
        <v>270</v>
      </c>
      <c r="F8156" t="s">
        <v>126</v>
      </c>
      <c r="G8156" s="8" t="s">
        <v>392</v>
      </c>
      <c r="H8156" t="s">
        <v>127</v>
      </c>
      <c r="I8156" s="7">
        <v>0</v>
      </c>
      <c r="L8156" s="7">
        <v>31842258000</v>
      </c>
      <c r="M8156" t="s">
        <v>458</v>
      </c>
    </row>
    <row r="8157" spans="1:13" x14ac:dyDescent="0.25">
      <c r="A8157" t="s">
        <v>670</v>
      </c>
      <c r="B8157" t="s">
        <v>469</v>
      </c>
      <c r="C8157" t="s">
        <v>212</v>
      </c>
      <c r="D8157" t="s">
        <v>573</v>
      </c>
      <c r="E8157" t="s">
        <v>270</v>
      </c>
      <c r="F8157" t="s">
        <v>126</v>
      </c>
      <c r="G8157" s="8" t="s">
        <v>392</v>
      </c>
      <c r="H8157" t="s">
        <v>127</v>
      </c>
      <c r="I8157" s="7">
        <v>0</v>
      </c>
      <c r="L8157" s="7">
        <v>16763779000</v>
      </c>
      <c r="M8157" t="s">
        <v>458</v>
      </c>
    </row>
    <row r="8158" spans="1:13" x14ac:dyDescent="0.25">
      <c r="A8158" t="s">
        <v>671</v>
      </c>
      <c r="B8158" t="s">
        <v>469</v>
      </c>
      <c r="C8158" t="s">
        <v>212</v>
      </c>
      <c r="D8158" t="s">
        <v>362</v>
      </c>
      <c r="E8158" t="s">
        <v>270</v>
      </c>
      <c r="F8158" t="s">
        <v>126</v>
      </c>
      <c r="G8158" s="8" t="s">
        <v>392</v>
      </c>
      <c r="H8158" t="s">
        <v>127</v>
      </c>
      <c r="I8158" s="7">
        <v>0</v>
      </c>
      <c r="L8158" s="7">
        <v>58491556000</v>
      </c>
      <c r="M8158" t="s">
        <v>458</v>
      </c>
    </row>
    <row r="8159" spans="1:13" x14ac:dyDescent="0.25">
      <c r="A8159" t="s">
        <v>672</v>
      </c>
      <c r="B8159" t="s">
        <v>470</v>
      </c>
      <c r="C8159" t="s">
        <v>292</v>
      </c>
      <c r="D8159" t="s">
        <v>307</v>
      </c>
      <c r="E8159" t="s">
        <v>270</v>
      </c>
      <c r="F8159" t="s">
        <v>126</v>
      </c>
      <c r="G8159" s="8" t="s">
        <v>392</v>
      </c>
      <c r="H8159" t="s">
        <v>127</v>
      </c>
      <c r="I8159" s="7">
        <v>0</v>
      </c>
      <c r="L8159" s="7">
        <v>9764336905</v>
      </c>
      <c r="M8159" t="s">
        <v>458</v>
      </c>
    </row>
    <row r="8160" spans="1:13" x14ac:dyDescent="0.25">
      <c r="A8160" t="s">
        <v>673</v>
      </c>
      <c r="B8160" t="s">
        <v>470</v>
      </c>
      <c r="C8160" t="s">
        <v>292</v>
      </c>
      <c r="D8160" t="s">
        <v>206</v>
      </c>
      <c r="E8160" t="s">
        <v>270</v>
      </c>
      <c r="F8160" t="s">
        <v>126</v>
      </c>
      <c r="G8160" s="8" t="s">
        <v>392</v>
      </c>
      <c r="H8160" t="s">
        <v>127</v>
      </c>
      <c r="I8160" s="7">
        <v>0</v>
      </c>
      <c r="L8160" s="7">
        <v>5411649516</v>
      </c>
      <c r="M8160" t="s">
        <v>458</v>
      </c>
    </row>
    <row r="8161" spans="1:13" x14ac:dyDescent="0.25">
      <c r="A8161" t="s">
        <v>674</v>
      </c>
      <c r="B8161" t="s">
        <v>470</v>
      </c>
      <c r="C8161" t="s">
        <v>292</v>
      </c>
      <c r="D8161" t="s">
        <v>203</v>
      </c>
      <c r="E8161" t="s">
        <v>269</v>
      </c>
      <c r="F8161" t="s">
        <v>126</v>
      </c>
      <c r="G8161" s="8" t="s">
        <v>392</v>
      </c>
      <c r="H8161" t="s">
        <v>127</v>
      </c>
      <c r="I8161" s="7">
        <v>0</v>
      </c>
      <c r="L8161" s="7">
        <v>599483569520</v>
      </c>
      <c r="M8161" t="s">
        <v>458</v>
      </c>
    </row>
    <row r="8162" spans="1:13" x14ac:dyDescent="0.25">
      <c r="A8162" t="s">
        <v>675</v>
      </c>
      <c r="B8162" t="s">
        <v>470</v>
      </c>
      <c r="C8162" t="s">
        <v>292</v>
      </c>
      <c r="D8162" t="s">
        <v>306</v>
      </c>
      <c r="E8162" t="s">
        <v>270</v>
      </c>
      <c r="F8162" t="s">
        <v>126</v>
      </c>
      <c r="G8162" s="8" t="s">
        <v>392</v>
      </c>
      <c r="H8162" t="s">
        <v>127</v>
      </c>
      <c r="I8162" s="7">
        <v>0</v>
      </c>
      <c r="L8162" s="7">
        <v>9122399685</v>
      </c>
      <c r="M8162" t="s">
        <v>458</v>
      </c>
    </row>
    <row r="8163" spans="1:13" x14ac:dyDescent="0.25">
      <c r="A8163" t="s">
        <v>676</v>
      </c>
      <c r="B8163" t="s">
        <v>331</v>
      </c>
      <c r="C8163" t="s">
        <v>215</v>
      </c>
      <c r="D8163" t="s">
        <v>251</v>
      </c>
      <c r="E8163" t="s">
        <v>269</v>
      </c>
      <c r="F8163" t="s">
        <v>126</v>
      </c>
      <c r="G8163" s="8" t="s">
        <v>392</v>
      </c>
      <c r="H8163" t="s">
        <v>127</v>
      </c>
      <c r="I8163" s="7">
        <v>0</v>
      </c>
      <c r="L8163" s="7">
        <v>310261377494</v>
      </c>
      <c r="M8163" t="s">
        <v>458</v>
      </c>
    </row>
    <row r="8164" spans="1:13" x14ac:dyDescent="0.25">
      <c r="A8164" t="s">
        <v>677</v>
      </c>
      <c r="B8164" t="s">
        <v>331</v>
      </c>
      <c r="C8164" t="s">
        <v>215</v>
      </c>
      <c r="D8164" t="s">
        <v>216</v>
      </c>
      <c r="E8164" t="s">
        <v>269</v>
      </c>
      <c r="F8164" t="s">
        <v>126</v>
      </c>
      <c r="G8164" s="8" t="s">
        <v>392</v>
      </c>
      <c r="H8164" t="s">
        <v>127</v>
      </c>
      <c r="I8164" s="7">
        <v>0</v>
      </c>
      <c r="L8164" s="7">
        <v>15226914126</v>
      </c>
      <c r="M8164" t="s">
        <v>458</v>
      </c>
    </row>
    <row r="8165" spans="1:13" x14ac:dyDescent="0.25">
      <c r="A8165" t="s">
        <v>678</v>
      </c>
      <c r="B8165" t="s">
        <v>331</v>
      </c>
      <c r="C8165" t="s">
        <v>215</v>
      </c>
      <c r="D8165" t="s">
        <v>217</v>
      </c>
      <c r="E8165" t="s">
        <v>269</v>
      </c>
      <c r="F8165" t="s">
        <v>126</v>
      </c>
      <c r="G8165" s="8" t="s">
        <v>392</v>
      </c>
      <c r="H8165" t="s">
        <v>127</v>
      </c>
      <c r="I8165" s="7">
        <v>0</v>
      </c>
      <c r="L8165" s="7">
        <v>67671087956</v>
      </c>
      <c r="M8165" t="s">
        <v>458</v>
      </c>
    </row>
    <row r="8166" spans="1:13" x14ac:dyDescent="0.25">
      <c r="A8166" t="s">
        <v>679</v>
      </c>
      <c r="B8166" t="s">
        <v>333</v>
      </c>
      <c r="C8166" t="s">
        <v>533</v>
      </c>
      <c r="D8166" t="s">
        <v>203</v>
      </c>
      <c r="E8166" t="s">
        <v>269</v>
      </c>
      <c r="F8166" t="s">
        <v>126</v>
      </c>
      <c r="G8166" s="8" t="s">
        <v>392</v>
      </c>
      <c r="H8166" t="s">
        <v>127</v>
      </c>
      <c r="I8166" s="7">
        <v>0</v>
      </c>
      <c r="L8166" s="7">
        <v>60695593000</v>
      </c>
      <c r="M8166" t="s">
        <v>458</v>
      </c>
    </row>
    <row r="8167" spans="1:13" x14ac:dyDescent="0.25">
      <c r="A8167" t="s">
        <v>680</v>
      </c>
      <c r="B8167" t="s">
        <v>471</v>
      </c>
      <c r="C8167" t="s">
        <v>219</v>
      </c>
      <c r="D8167" t="s">
        <v>203</v>
      </c>
      <c r="E8167" t="s">
        <v>269</v>
      </c>
      <c r="F8167" s="8" t="s">
        <v>126</v>
      </c>
      <c r="G8167" s="8" t="s">
        <v>392</v>
      </c>
      <c r="H8167" t="s">
        <v>127</v>
      </c>
      <c r="I8167" s="7">
        <v>0</v>
      </c>
      <c r="L8167" s="7">
        <v>278736778404</v>
      </c>
      <c r="M8167" t="s">
        <v>458</v>
      </c>
    </row>
    <row r="8168" spans="1:13" x14ac:dyDescent="0.25">
      <c r="A8168" t="s">
        <v>681</v>
      </c>
      <c r="B8168" t="s">
        <v>471</v>
      </c>
      <c r="C8168" t="s">
        <v>219</v>
      </c>
      <c r="D8168" t="s">
        <v>457</v>
      </c>
      <c r="E8168" t="s">
        <v>270</v>
      </c>
      <c r="F8168" s="8" t="s">
        <v>126</v>
      </c>
      <c r="G8168" s="8" t="s">
        <v>392</v>
      </c>
      <c r="H8168" t="s">
        <v>127</v>
      </c>
      <c r="I8168" s="7">
        <v>0</v>
      </c>
      <c r="L8168" s="7">
        <v>150706287</v>
      </c>
      <c r="M8168" t="s">
        <v>458</v>
      </c>
    </row>
    <row r="8169" spans="1:13" x14ac:dyDescent="0.25">
      <c r="A8169" t="s">
        <v>682</v>
      </c>
      <c r="B8169" t="s">
        <v>471</v>
      </c>
      <c r="C8169" t="s">
        <v>219</v>
      </c>
      <c r="D8169" t="s">
        <v>381</v>
      </c>
      <c r="E8169" t="s">
        <v>270</v>
      </c>
      <c r="F8169" t="s">
        <v>126</v>
      </c>
      <c r="G8169" s="8" t="s">
        <v>392</v>
      </c>
      <c r="H8169" t="s">
        <v>127</v>
      </c>
      <c r="I8169" s="7">
        <v>0</v>
      </c>
      <c r="L8169" s="7">
        <v>1331924172</v>
      </c>
      <c r="M8169" t="s">
        <v>458</v>
      </c>
    </row>
    <row r="8170" spans="1:13" x14ac:dyDescent="0.25">
      <c r="A8170" t="s">
        <v>683</v>
      </c>
      <c r="B8170" t="s">
        <v>472</v>
      </c>
      <c r="C8170" t="s">
        <v>220</v>
      </c>
      <c r="D8170" t="s">
        <v>221</v>
      </c>
      <c r="E8170" t="s">
        <v>270</v>
      </c>
      <c r="F8170" t="s">
        <v>126</v>
      </c>
      <c r="G8170" s="8" t="s">
        <v>392</v>
      </c>
      <c r="H8170" t="s">
        <v>127</v>
      </c>
      <c r="I8170" s="7">
        <v>0</v>
      </c>
      <c r="L8170" s="7">
        <v>210379447000</v>
      </c>
      <c r="M8170" t="s">
        <v>458</v>
      </c>
    </row>
    <row r="8171" spans="1:13" x14ac:dyDescent="0.25">
      <c r="A8171" t="s">
        <v>684</v>
      </c>
      <c r="B8171" t="s">
        <v>472</v>
      </c>
      <c r="C8171" t="s">
        <v>220</v>
      </c>
      <c r="D8171" t="s">
        <v>222</v>
      </c>
      <c r="E8171" t="s">
        <v>270</v>
      </c>
      <c r="F8171" t="s">
        <v>126</v>
      </c>
      <c r="G8171" s="8" t="s">
        <v>392</v>
      </c>
      <c r="H8171" t="s">
        <v>127</v>
      </c>
      <c r="I8171" s="7">
        <v>0</v>
      </c>
      <c r="L8171" s="7">
        <v>35195197000</v>
      </c>
      <c r="M8171" t="s">
        <v>458</v>
      </c>
    </row>
    <row r="8172" spans="1:13" x14ac:dyDescent="0.25">
      <c r="A8172" t="s">
        <v>685</v>
      </c>
      <c r="B8172" t="s">
        <v>472</v>
      </c>
      <c r="C8172" t="s">
        <v>220</v>
      </c>
      <c r="D8172" t="s">
        <v>223</v>
      </c>
      <c r="E8172" t="s">
        <v>270</v>
      </c>
      <c r="F8172" t="s">
        <v>126</v>
      </c>
      <c r="G8172" s="8" t="s">
        <v>392</v>
      </c>
      <c r="H8172" t="s">
        <v>127</v>
      </c>
      <c r="I8172" s="7">
        <v>0</v>
      </c>
      <c r="L8172" s="7">
        <v>54187851000</v>
      </c>
      <c r="M8172" t="s">
        <v>458</v>
      </c>
    </row>
    <row r="8173" spans="1:13" x14ac:dyDescent="0.25">
      <c r="A8173" t="s">
        <v>686</v>
      </c>
      <c r="B8173" t="s">
        <v>472</v>
      </c>
      <c r="C8173" t="s">
        <v>220</v>
      </c>
      <c r="D8173" t="s">
        <v>224</v>
      </c>
      <c r="E8173" t="s">
        <v>270</v>
      </c>
      <c r="F8173" t="s">
        <v>126</v>
      </c>
      <c r="G8173" s="8" t="s">
        <v>392</v>
      </c>
      <c r="H8173" t="s">
        <v>127</v>
      </c>
      <c r="I8173" s="7">
        <v>0</v>
      </c>
      <c r="L8173" s="7">
        <v>3835522000</v>
      </c>
      <c r="M8173" t="s">
        <v>458</v>
      </c>
    </row>
    <row r="8174" spans="1:13" x14ac:dyDescent="0.25">
      <c r="A8174" t="s">
        <v>687</v>
      </c>
      <c r="B8174" t="s">
        <v>472</v>
      </c>
      <c r="C8174" t="s">
        <v>220</v>
      </c>
      <c r="D8174" t="s">
        <v>305</v>
      </c>
      <c r="E8174" t="s">
        <v>270</v>
      </c>
      <c r="F8174" s="8" t="s">
        <v>126</v>
      </c>
      <c r="G8174" s="8" t="s">
        <v>392</v>
      </c>
      <c r="H8174" t="s">
        <v>127</v>
      </c>
      <c r="I8174" s="7">
        <v>0</v>
      </c>
      <c r="L8174" s="7">
        <v>0</v>
      </c>
      <c r="M8174" t="s">
        <v>458</v>
      </c>
    </row>
    <row r="8175" spans="1:13" x14ac:dyDescent="0.25">
      <c r="A8175" t="s">
        <v>688</v>
      </c>
      <c r="B8175" t="s">
        <v>472</v>
      </c>
      <c r="C8175" t="s">
        <v>220</v>
      </c>
      <c r="D8175" t="s">
        <v>203</v>
      </c>
      <c r="E8175" t="s">
        <v>269</v>
      </c>
      <c r="F8175" s="8" t="s">
        <v>126</v>
      </c>
      <c r="G8175" s="8" t="s">
        <v>392</v>
      </c>
      <c r="H8175" t="s">
        <v>127</v>
      </c>
      <c r="I8175" s="7">
        <v>0</v>
      </c>
      <c r="L8175" s="7">
        <v>150910896000</v>
      </c>
      <c r="M8175" t="s">
        <v>458</v>
      </c>
    </row>
    <row r="8176" spans="1:13" x14ac:dyDescent="0.25">
      <c r="A8176" t="s">
        <v>689</v>
      </c>
      <c r="B8176" t="s">
        <v>473</v>
      </c>
      <c r="C8176" t="s">
        <v>225</v>
      </c>
      <c r="D8176" t="s">
        <v>366</v>
      </c>
      <c r="E8176" t="s">
        <v>270</v>
      </c>
      <c r="F8176" t="s">
        <v>126</v>
      </c>
      <c r="G8176" s="8" t="s">
        <v>392</v>
      </c>
      <c r="H8176" t="s">
        <v>127</v>
      </c>
      <c r="I8176" s="7">
        <v>0</v>
      </c>
      <c r="L8176" s="7">
        <v>3439632410</v>
      </c>
      <c r="M8176" t="s">
        <v>458</v>
      </c>
    </row>
    <row r="8177" spans="1:13" x14ac:dyDescent="0.25">
      <c r="A8177" t="s">
        <v>690</v>
      </c>
      <c r="B8177" t="s">
        <v>473</v>
      </c>
      <c r="C8177" t="s">
        <v>225</v>
      </c>
      <c r="D8177" t="s">
        <v>367</v>
      </c>
      <c r="E8177" t="s">
        <v>270</v>
      </c>
      <c r="F8177" t="s">
        <v>126</v>
      </c>
      <c r="G8177" s="8" t="s">
        <v>392</v>
      </c>
      <c r="H8177" t="s">
        <v>127</v>
      </c>
      <c r="I8177" s="7">
        <v>0</v>
      </c>
      <c r="L8177" s="7">
        <v>3601903742</v>
      </c>
      <c r="M8177" t="s">
        <v>458</v>
      </c>
    </row>
    <row r="8178" spans="1:13" x14ac:dyDescent="0.25">
      <c r="A8178" t="s">
        <v>691</v>
      </c>
      <c r="B8178" t="s">
        <v>473</v>
      </c>
      <c r="C8178" t="s">
        <v>225</v>
      </c>
      <c r="D8178" t="s">
        <v>373</v>
      </c>
      <c r="E8178" t="s">
        <v>270</v>
      </c>
      <c r="F8178" t="s">
        <v>126</v>
      </c>
      <c r="G8178" s="8" t="s">
        <v>392</v>
      </c>
      <c r="H8178" t="s">
        <v>127</v>
      </c>
      <c r="I8178" s="7">
        <v>0</v>
      </c>
      <c r="L8178" s="7">
        <v>2032897322</v>
      </c>
      <c r="M8178" t="s">
        <v>458</v>
      </c>
    </row>
    <row r="8179" spans="1:13" x14ac:dyDescent="0.25">
      <c r="A8179" t="s">
        <v>692</v>
      </c>
      <c r="B8179" t="s">
        <v>473</v>
      </c>
      <c r="C8179" t="s">
        <v>225</v>
      </c>
      <c r="D8179" t="s">
        <v>203</v>
      </c>
      <c r="E8179" t="s">
        <v>269</v>
      </c>
      <c r="F8179" t="s">
        <v>126</v>
      </c>
      <c r="G8179" s="8" t="s">
        <v>392</v>
      </c>
      <c r="H8179" t="s">
        <v>127</v>
      </c>
      <c r="I8179" s="7">
        <v>0</v>
      </c>
      <c r="L8179" s="7">
        <v>983182712065</v>
      </c>
      <c r="M8179" t="s">
        <v>458</v>
      </c>
    </row>
    <row r="8180" spans="1:13" x14ac:dyDescent="0.25">
      <c r="A8180" t="s">
        <v>693</v>
      </c>
      <c r="B8180" t="s">
        <v>474</v>
      </c>
      <c r="C8180" t="s">
        <v>226</v>
      </c>
      <c r="D8180" t="s">
        <v>227</v>
      </c>
      <c r="E8180" t="s">
        <v>270</v>
      </c>
      <c r="F8180" t="s">
        <v>126</v>
      </c>
      <c r="G8180" s="8" t="s">
        <v>392</v>
      </c>
      <c r="H8180" t="s">
        <v>127</v>
      </c>
      <c r="I8180" s="7">
        <v>0</v>
      </c>
      <c r="L8180" s="7">
        <v>1565286544</v>
      </c>
      <c r="M8180" t="s">
        <v>458</v>
      </c>
    </row>
    <row r="8181" spans="1:13" x14ac:dyDescent="0.25">
      <c r="A8181" t="s">
        <v>694</v>
      </c>
      <c r="B8181" t="s">
        <v>474</v>
      </c>
      <c r="C8181" t="s">
        <v>226</v>
      </c>
      <c r="D8181" t="s">
        <v>301</v>
      </c>
      <c r="E8181" t="s">
        <v>270</v>
      </c>
      <c r="F8181" t="s">
        <v>126</v>
      </c>
      <c r="G8181" s="8" t="s">
        <v>392</v>
      </c>
      <c r="H8181" t="s">
        <v>127</v>
      </c>
      <c r="I8181" s="7">
        <v>0</v>
      </c>
      <c r="L8181" s="7">
        <v>4154359457</v>
      </c>
      <c r="M8181" t="s">
        <v>458</v>
      </c>
    </row>
    <row r="8182" spans="1:13" x14ac:dyDescent="0.25">
      <c r="A8182" t="s">
        <v>695</v>
      </c>
      <c r="B8182" t="s">
        <v>474</v>
      </c>
      <c r="C8182" t="s">
        <v>226</v>
      </c>
      <c r="D8182" t="s">
        <v>229</v>
      </c>
      <c r="E8182" t="s">
        <v>270</v>
      </c>
      <c r="F8182" t="s">
        <v>126</v>
      </c>
      <c r="G8182" s="8" t="s">
        <v>392</v>
      </c>
      <c r="H8182" t="s">
        <v>127</v>
      </c>
      <c r="I8182" s="7">
        <v>0</v>
      </c>
      <c r="L8182" s="7">
        <v>4178737190</v>
      </c>
      <c r="M8182" t="s">
        <v>458</v>
      </c>
    </row>
    <row r="8183" spans="1:13" x14ac:dyDescent="0.25">
      <c r="A8183" t="s">
        <v>696</v>
      </c>
      <c r="B8183" t="s">
        <v>474</v>
      </c>
      <c r="C8183" t="s">
        <v>226</v>
      </c>
      <c r="D8183" t="s">
        <v>230</v>
      </c>
      <c r="E8183" t="s">
        <v>270</v>
      </c>
      <c r="F8183" t="s">
        <v>126</v>
      </c>
      <c r="G8183" s="8" t="s">
        <v>392</v>
      </c>
      <c r="H8183" t="s">
        <v>127</v>
      </c>
      <c r="I8183" s="7">
        <v>0</v>
      </c>
      <c r="L8183" s="7">
        <v>46078829939</v>
      </c>
      <c r="M8183" t="s">
        <v>458</v>
      </c>
    </row>
    <row r="8184" spans="1:13" x14ac:dyDescent="0.25">
      <c r="A8184" t="s">
        <v>697</v>
      </c>
      <c r="B8184" t="s">
        <v>474</v>
      </c>
      <c r="C8184" t="s">
        <v>226</v>
      </c>
      <c r="D8184" t="s">
        <v>231</v>
      </c>
      <c r="E8184" t="s">
        <v>270</v>
      </c>
      <c r="F8184" t="s">
        <v>126</v>
      </c>
      <c r="G8184" s="8" t="s">
        <v>392</v>
      </c>
      <c r="H8184" t="s">
        <v>127</v>
      </c>
      <c r="I8184" s="7">
        <v>0</v>
      </c>
      <c r="L8184" s="7">
        <v>733170416</v>
      </c>
      <c r="M8184" t="s">
        <v>458</v>
      </c>
    </row>
    <row r="8185" spans="1:13" x14ac:dyDescent="0.25">
      <c r="A8185" t="s">
        <v>698</v>
      </c>
      <c r="B8185" t="s">
        <v>474</v>
      </c>
      <c r="C8185" t="s">
        <v>226</v>
      </c>
      <c r="D8185" t="s">
        <v>232</v>
      </c>
      <c r="E8185" t="s">
        <v>270</v>
      </c>
      <c r="F8185" t="s">
        <v>126</v>
      </c>
      <c r="G8185" s="8" t="s">
        <v>392</v>
      </c>
      <c r="H8185" t="s">
        <v>127</v>
      </c>
      <c r="I8185" s="7">
        <v>0</v>
      </c>
      <c r="L8185" s="7">
        <v>4596812359</v>
      </c>
      <c r="M8185" t="s">
        <v>458</v>
      </c>
    </row>
    <row r="8186" spans="1:13" x14ac:dyDescent="0.25">
      <c r="A8186" t="s">
        <v>699</v>
      </c>
      <c r="B8186" t="s">
        <v>474</v>
      </c>
      <c r="C8186" t="s">
        <v>226</v>
      </c>
      <c r="D8186" t="s">
        <v>233</v>
      </c>
      <c r="E8186" t="s">
        <v>270</v>
      </c>
      <c r="F8186" t="s">
        <v>126</v>
      </c>
      <c r="G8186" s="8" t="s">
        <v>392</v>
      </c>
      <c r="H8186" t="s">
        <v>127</v>
      </c>
      <c r="I8186" s="7">
        <v>0</v>
      </c>
      <c r="L8186" s="7">
        <v>6739103718</v>
      </c>
      <c r="M8186" t="s">
        <v>458</v>
      </c>
    </row>
    <row r="8187" spans="1:13" x14ac:dyDescent="0.25">
      <c r="A8187" t="s">
        <v>700</v>
      </c>
      <c r="B8187" t="s">
        <v>474</v>
      </c>
      <c r="C8187" t="s">
        <v>226</v>
      </c>
      <c r="D8187" t="s">
        <v>234</v>
      </c>
      <c r="E8187" t="s">
        <v>270</v>
      </c>
      <c r="F8187" t="s">
        <v>126</v>
      </c>
      <c r="G8187" s="8" t="s">
        <v>392</v>
      </c>
      <c r="H8187" t="s">
        <v>127</v>
      </c>
      <c r="I8187" s="7">
        <v>0</v>
      </c>
      <c r="L8187" s="7">
        <v>8239367205</v>
      </c>
      <c r="M8187" t="s">
        <v>458</v>
      </c>
    </row>
    <row r="8188" spans="1:13" x14ac:dyDescent="0.25">
      <c r="A8188" t="s">
        <v>701</v>
      </c>
      <c r="B8188" t="s">
        <v>474</v>
      </c>
      <c r="C8188" t="s">
        <v>226</v>
      </c>
      <c r="D8188" t="s">
        <v>235</v>
      </c>
      <c r="E8188" t="s">
        <v>270</v>
      </c>
      <c r="F8188" t="s">
        <v>126</v>
      </c>
      <c r="G8188" s="8" t="s">
        <v>392</v>
      </c>
      <c r="H8188" t="s">
        <v>127</v>
      </c>
      <c r="I8188" s="7">
        <v>0</v>
      </c>
      <c r="L8188" s="7">
        <v>7955312120</v>
      </c>
      <c r="M8188" t="s">
        <v>458</v>
      </c>
    </row>
    <row r="8189" spans="1:13" x14ac:dyDescent="0.25">
      <c r="A8189" t="s">
        <v>702</v>
      </c>
      <c r="B8189" t="s">
        <v>474</v>
      </c>
      <c r="C8189" t="s">
        <v>226</v>
      </c>
      <c r="D8189" t="s">
        <v>570</v>
      </c>
      <c r="E8189" t="s">
        <v>270</v>
      </c>
      <c r="F8189" t="s">
        <v>126</v>
      </c>
      <c r="G8189" s="8" t="s">
        <v>392</v>
      </c>
      <c r="H8189" t="s">
        <v>127</v>
      </c>
      <c r="I8189" s="7">
        <v>0</v>
      </c>
      <c r="L8189" s="7">
        <v>186808058</v>
      </c>
      <c r="M8189" t="s">
        <v>458</v>
      </c>
    </row>
    <row r="8190" spans="1:13" x14ac:dyDescent="0.25">
      <c r="A8190" t="s">
        <v>703</v>
      </c>
      <c r="B8190" t="s">
        <v>475</v>
      </c>
      <c r="C8190" t="s">
        <v>236</v>
      </c>
      <c r="D8190" t="s">
        <v>628</v>
      </c>
      <c r="E8190" t="s">
        <v>270</v>
      </c>
      <c r="F8190" t="s">
        <v>126</v>
      </c>
      <c r="G8190" s="8" t="s">
        <v>392</v>
      </c>
      <c r="H8190" t="s">
        <v>127</v>
      </c>
      <c r="I8190" s="7">
        <v>0</v>
      </c>
      <c r="L8190" s="7">
        <v>33391986272</v>
      </c>
      <c r="M8190" t="s">
        <v>458</v>
      </c>
    </row>
    <row r="8191" spans="1:13" x14ac:dyDescent="0.25">
      <c r="A8191" t="s">
        <v>704</v>
      </c>
      <c r="B8191" t="s">
        <v>475</v>
      </c>
      <c r="C8191" t="s">
        <v>236</v>
      </c>
      <c r="D8191" t="s">
        <v>629</v>
      </c>
      <c r="E8191" t="s">
        <v>270</v>
      </c>
      <c r="F8191" t="s">
        <v>126</v>
      </c>
      <c r="G8191" s="8" t="s">
        <v>392</v>
      </c>
      <c r="H8191" t="s">
        <v>127</v>
      </c>
      <c r="I8191" s="7">
        <v>0</v>
      </c>
      <c r="L8191" s="7">
        <v>28433897982</v>
      </c>
      <c r="M8191" t="s">
        <v>458</v>
      </c>
    </row>
    <row r="8192" spans="1:13" x14ac:dyDescent="0.25">
      <c r="A8192" t="s">
        <v>705</v>
      </c>
      <c r="B8192" t="s">
        <v>475</v>
      </c>
      <c r="C8192" t="s">
        <v>236</v>
      </c>
      <c r="D8192" t="s">
        <v>630</v>
      </c>
      <c r="E8192" t="s">
        <v>270</v>
      </c>
      <c r="F8192" t="s">
        <v>126</v>
      </c>
      <c r="G8192" s="8" t="s">
        <v>392</v>
      </c>
      <c r="H8192" t="s">
        <v>127</v>
      </c>
      <c r="I8192" s="7">
        <v>0</v>
      </c>
      <c r="L8192" s="7">
        <v>41655996484</v>
      </c>
      <c r="M8192" t="s">
        <v>458</v>
      </c>
    </row>
    <row r="8193" spans="1:13" x14ac:dyDescent="0.25">
      <c r="A8193" t="s">
        <v>706</v>
      </c>
      <c r="B8193" t="s">
        <v>475</v>
      </c>
      <c r="C8193" t="s">
        <v>236</v>
      </c>
      <c r="D8193" t="s">
        <v>631</v>
      </c>
      <c r="E8193" t="s">
        <v>270</v>
      </c>
      <c r="F8193" t="s">
        <v>126</v>
      </c>
      <c r="G8193" s="8" t="s">
        <v>392</v>
      </c>
      <c r="H8193" t="s">
        <v>127</v>
      </c>
      <c r="I8193" s="7">
        <v>0</v>
      </c>
      <c r="L8193" s="7">
        <v>17683096128</v>
      </c>
      <c r="M8193" t="s">
        <v>458</v>
      </c>
    </row>
    <row r="8194" spans="1:13" x14ac:dyDescent="0.25">
      <c r="A8194" t="s">
        <v>707</v>
      </c>
      <c r="B8194" t="s">
        <v>475</v>
      </c>
      <c r="C8194" t="s">
        <v>236</v>
      </c>
      <c r="D8194" t="s">
        <v>632</v>
      </c>
      <c r="E8194" t="s">
        <v>269</v>
      </c>
      <c r="F8194" t="s">
        <v>126</v>
      </c>
      <c r="G8194" s="8" t="s">
        <v>392</v>
      </c>
      <c r="H8194" t="s">
        <v>127</v>
      </c>
      <c r="I8194" s="7">
        <v>0</v>
      </c>
      <c r="L8194" s="7">
        <v>38791266538</v>
      </c>
      <c r="M8194" t="s">
        <v>458</v>
      </c>
    </row>
    <row r="8195" spans="1:13" x14ac:dyDescent="0.25">
      <c r="A8195" t="s">
        <v>708</v>
      </c>
      <c r="B8195" t="s">
        <v>476</v>
      </c>
      <c r="C8195" t="s">
        <v>237</v>
      </c>
      <c r="D8195" t="s">
        <v>242</v>
      </c>
      <c r="E8195" t="s">
        <v>270</v>
      </c>
      <c r="F8195" t="s">
        <v>126</v>
      </c>
      <c r="G8195" s="8" t="s">
        <v>392</v>
      </c>
      <c r="H8195" t="s">
        <v>127</v>
      </c>
      <c r="I8195" s="7">
        <v>0</v>
      </c>
      <c r="L8195" s="7">
        <v>77422761</v>
      </c>
      <c r="M8195" t="s">
        <v>458</v>
      </c>
    </row>
    <row r="8196" spans="1:13" x14ac:dyDescent="0.25">
      <c r="A8196" t="s">
        <v>709</v>
      </c>
      <c r="B8196" t="s">
        <v>476</v>
      </c>
      <c r="C8196" t="s">
        <v>237</v>
      </c>
      <c r="D8196" t="s">
        <v>228</v>
      </c>
      <c r="E8196" t="s">
        <v>270</v>
      </c>
      <c r="F8196" t="s">
        <v>126</v>
      </c>
      <c r="G8196" s="8" t="s">
        <v>392</v>
      </c>
      <c r="H8196" t="s">
        <v>127</v>
      </c>
      <c r="I8196" s="7">
        <v>0</v>
      </c>
      <c r="L8196" s="7">
        <v>2672173342</v>
      </c>
      <c r="M8196" t="s">
        <v>458</v>
      </c>
    </row>
    <row r="8197" spans="1:13" x14ac:dyDescent="0.25">
      <c r="A8197" t="s">
        <v>710</v>
      </c>
      <c r="B8197" t="s">
        <v>476</v>
      </c>
      <c r="C8197" t="s">
        <v>237</v>
      </c>
      <c r="D8197" t="s">
        <v>464</v>
      </c>
      <c r="E8197" t="s">
        <v>270</v>
      </c>
      <c r="F8197" t="s">
        <v>126</v>
      </c>
      <c r="G8197" s="8" t="s">
        <v>392</v>
      </c>
      <c r="H8197" t="s">
        <v>127</v>
      </c>
      <c r="I8197" s="7">
        <v>0</v>
      </c>
      <c r="L8197" s="7">
        <v>1120256617</v>
      </c>
      <c r="M8197" t="s">
        <v>458</v>
      </c>
    </row>
    <row r="8198" spans="1:13" x14ac:dyDescent="0.25">
      <c r="A8198" t="s">
        <v>711</v>
      </c>
      <c r="B8198" t="s">
        <v>476</v>
      </c>
      <c r="C8198" t="s">
        <v>237</v>
      </c>
      <c r="D8198" t="s">
        <v>238</v>
      </c>
      <c r="E8198" t="s">
        <v>270</v>
      </c>
      <c r="F8198" t="s">
        <v>126</v>
      </c>
      <c r="G8198" s="8" t="s">
        <v>392</v>
      </c>
      <c r="H8198" t="s">
        <v>127</v>
      </c>
      <c r="I8198" s="7">
        <v>0</v>
      </c>
      <c r="L8198" s="7">
        <v>858542993</v>
      </c>
      <c r="M8198" t="s">
        <v>458</v>
      </c>
    </row>
    <row r="8199" spans="1:13" x14ac:dyDescent="0.25">
      <c r="A8199" t="s">
        <v>712</v>
      </c>
      <c r="B8199" t="s">
        <v>476</v>
      </c>
      <c r="C8199" t="s">
        <v>237</v>
      </c>
      <c r="D8199" t="s">
        <v>239</v>
      </c>
      <c r="E8199" t="s">
        <v>270</v>
      </c>
      <c r="F8199" t="s">
        <v>126</v>
      </c>
      <c r="G8199" s="8" t="s">
        <v>392</v>
      </c>
      <c r="H8199" t="s">
        <v>127</v>
      </c>
      <c r="I8199" s="7">
        <v>0</v>
      </c>
      <c r="L8199" s="7">
        <v>857579764</v>
      </c>
      <c r="M8199" t="s">
        <v>458</v>
      </c>
    </row>
    <row r="8200" spans="1:13" x14ac:dyDescent="0.25">
      <c r="A8200" t="s">
        <v>713</v>
      </c>
      <c r="B8200" t="s">
        <v>476</v>
      </c>
      <c r="C8200" t="s">
        <v>237</v>
      </c>
      <c r="D8200" t="s">
        <v>240</v>
      </c>
      <c r="E8200" t="s">
        <v>270</v>
      </c>
      <c r="F8200" t="s">
        <v>126</v>
      </c>
      <c r="G8200" s="8" t="s">
        <v>392</v>
      </c>
      <c r="H8200" t="s">
        <v>127</v>
      </c>
      <c r="I8200" s="7">
        <v>0</v>
      </c>
      <c r="L8200" s="7">
        <v>93471759</v>
      </c>
      <c r="M8200" t="s">
        <v>458</v>
      </c>
    </row>
    <row r="8201" spans="1:13" x14ac:dyDescent="0.25">
      <c r="A8201" t="s">
        <v>714</v>
      </c>
      <c r="B8201" t="s">
        <v>476</v>
      </c>
      <c r="C8201" t="s">
        <v>237</v>
      </c>
      <c r="D8201" t="s">
        <v>241</v>
      </c>
      <c r="E8201" t="s">
        <v>270</v>
      </c>
      <c r="F8201" t="s">
        <v>126</v>
      </c>
      <c r="G8201" s="8" t="s">
        <v>392</v>
      </c>
      <c r="H8201" t="s">
        <v>127</v>
      </c>
      <c r="I8201" s="7">
        <v>0</v>
      </c>
      <c r="L8201" s="7">
        <v>53446428</v>
      </c>
      <c r="M8201" t="s">
        <v>458</v>
      </c>
    </row>
    <row r="8202" spans="1:13" x14ac:dyDescent="0.25">
      <c r="A8202" t="s">
        <v>715</v>
      </c>
      <c r="B8202" t="s">
        <v>477</v>
      </c>
      <c r="C8202" t="s">
        <v>243</v>
      </c>
      <c r="D8202" t="s">
        <v>378</v>
      </c>
      <c r="E8202" t="s">
        <v>270</v>
      </c>
      <c r="F8202" t="s">
        <v>126</v>
      </c>
      <c r="G8202" s="8" t="s">
        <v>392</v>
      </c>
      <c r="H8202" t="s">
        <v>127</v>
      </c>
      <c r="I8202" s="7">
        <v>0</v>
      </c>
      <c r="L8202" s="7">
        <v>3795039921</v>
      </c>
      <c r="M8202" t="s">
        <v>458</v>
      </c>
    </row>
    <row r="8203" spans="1:13" x14ac:dyDescent="0.25">
      <c r="A8203" t="s">
        <v>716</v>
      </c>
      <c r="B8203" t="s">
        <v>477</v>
      </c>
      <c r="C8203" t="s">
        <v>243</v>
      </c>
      <c r="D8203" t="s">
        <v>360</v>
      </c>
      <c r="E8203" t="s">
        <v>270</v>
      </c>
      <c r="F8203" t="s">
        <v>126</v>
      </c>
      <c r="G8203" s="8" t="s">
        <v>392</v>
      </c>
      <c r="H8203" t="s">
        <v>127</v>
      </c>
      <c r="I8203" s="7">
        <v>0</v>
      </c>
      <c r="L8203" s="7">
        <v>4697527012</v>
      </c>
      <c r="M8203" t="s">
        <v>458</v>
      </c>
    </row>
    <row r="8204" spans="1:13" x14ac:dyDescent="0.25">
      <c r="A8204" t="s">
        <v>717</v>
      </c>
      <c r="B8204" t="s">
        <v>477</v>
      </c>
      <c r="C8204" t="s">
        <v>243</v>
      </c>
      <c r="D8204" t="s">
        <v>581</v>
      </c>
      <c r="E8204" t="s">
        <v>270</v>
      </c>
      <c r="F8204" t="s">
        <v>126</v>
      </c>
      <c r="G8204" s="8" t="s">
        <v>392</v>
      </c>
      <c r="H8204" t="s">
        <v>127</v>
      </c>
      <c r="I8204" s="7">
        <v>0</v>
      </c>
      <c r="L8204" s="7">
        <v>89940181951</v>
      </c>
      <c r="M8204" t="s">
        <v>458</v>
      </c>
    </row>
    <row r="8205" spans="1:13" x14ac:dyDescent="0.25">
      <c r="A8205" t="s">
        <v>718</v>
      </c>
      <c r="B8205" t="s">
        <v>246</v>
      </c>
      <c r="C8205" t="s">
        <v>246</v>
      </c>
      <c r="D8205" t="s">
        <v>203</v>
      </c>
      <c r="E8205" t="s">
        <v>269</v>
      </c>
      <c r="F8205" t="s">
        <v>126</v>
      </c>
      <c r="G8205" s="8" t="s">
        <v>392</v>
      </c>
      <c r="H8205" t="s">
        <v>127</v>
      </c>
      <c r="I8205" s="7">
        <v>0</v>
      </c>
      <c r="L8205" s="7">
        <v>42773601120</v>
      </c>
      <c r="M8205" t="s">
        <v>458</v>
      </c>
    </row>
    <row r="8206" spans="1:13" x14ac:dyDescent="0.25">
      <c r="A8206" t="s">
        <v>719</v>
      </c>
      <c r="B8206" t="s">
        <v>478</v>
      </c>
      <c r="C8206" t="s">
        <v>244</v>
      </c>
      <c r="D8206" t="s">
        <v>245</v>
      </c>
      <c r="E8206" t="s">
        <v>269</v>
      </c>
      <c r="F8206" t="s">
        <v>126</v>
      </c>
      <c r="G8206" s="8" t="s">
        <v>392</v>
      </c>
      <c r="H8206" t="s">
        <v>127</v>
      </c>
      <c r="I8206" s="7">
        <v>0</v>
      </c>
      <c r="L8206" s="7">
        <v>69558139000</v>
      </c>
      <c r="M8206" t="s">
        <v>458</v>
      </c>
    </row>
    <row r="8207" spans="1:13" x14ac:dyDescent="0.25">
      <c r="A8207" t="s">
        <v>720</v>
      </c>
      <c r="B8207" t="s">
        <v>478</v>
      </c>
      <c r="C8207" t="s">
        <v>244</v>
      </c>
      <c r="D8207" t="s">
        <v>460</v>
      </c>
      <c r="E8207" t="s">
        <v>269</v>
      </c>
      <c r="F8207" t="s">
        <v>126</v>
      </c>
      <c r="G8207" s="8" t="s">
        <v>392</v>
      </c>
      <c r="H8207" t="s">
        <v>127</v>
      </c>
      <c r="I8207" s="7">
        <v>0</v>
      </c>
      <c r="L8207" s="7">
        <v>40918920000</v>
      </c>
      <c r="M8207" t="s">
        <v>458</v>
      </c>
    </row>
    <row r="8208" spans="1:13" x14ac:dyDescent="0.25">
      <c r="A8208" t="s">
        <v>721</v>
      </c>
      <c r="B8208" t="s">
        <v>479</v>
      </c>
      <c r="C8208" t="s">
        <v>247</v>
      </c>
      <c r="D8208" t="s">
        <v>203</v>
      </c>
      <c r="E8208" t="s">
        <v>269</v>
      </c>
      <c r="F8208" t="s">
        <v>126</v>
      </c>
      <c r="G8208" s="8" t="s">
        <v>392</v>
      </c>
      <c r="H8208" t="s">
        <v>127</v>
      </c>
      <c r="I8208" s="7">
        <v>0</v>
      </c>
      <c r="L8208" s="7">
        <v>20401799000</v>
      </c>
      <c r="M8208" t="s">
        <v>458</v>
      </c>
    </row>
    <row r="8209" spans="1:13" x14ac:dyDescent="0.25">
      <c r="A8209" t="s">
        <v>722</v>
      </c>
      <c r="B8209" t="s">
        <v>480</v>
      </c>
      <c r="C8209" t="s">
        <v>268</v>
      </c>
      <c r="D8209" t="s">
        <v>203</v>
      </c>
      <c r="E8209" t="s">
        <v>269</v>
      </c>
      <c r="F8209" t="s">
        <v>126</v>
      </c>
      <c r="G8209" s="8" t="s">
        <v>392</v>
      </c>
      <c r="H8209" t="s">
        <v>127</v>
      </c>
      <c r="I8209" s="7">
        <v>0</v>
      </c>
      <c r="L8209" s="7">
        <v>14029578005</v>
      </c>
      <c r="M8209" t="s">
        <v>458</v>
      </c>
    </row>
    <row r="8210" spans="1:13" x14ac:dyDescent="0.25">
      <c r="A8210" t="s">
        <v>723</v>
      </c>
      <c r="B8210" t="s">
        <v>481</v>
      </c>
      <c r="C8210" t="s">
        <v>248</v>
      </c>
      <c r="D8210" t="s">
        <v>203</v>
      </c>
      <c r="E8210" t="s">
        <v>269</v>
      </c>
      <c r="F8210" t="s">
        <v>126</v>
      </c>
      <c r="G8210" s="8" t="s">
        <v>392</v>
      </c>
      <c r="H8210" t="s">
        <v>127</v>
      </c>
      <c r="I8210" s="7">
        <v>0</v>
      </c>
      <c r="L8210" s="7">
        <v>24360197000</v>
      </c>
      <c r="M8210" t="s">
        <v>458</v>
      </c>
    </row>
    <row r="8211" spans="1:13" x14ac:dyDescent="0.25">
      <c r="A8211" t="s">
        <v>724</v>
      </c>
      <c r="B8211" t="s">
        <v>482</v>
      </c>
      <c r="C8211" t="s">
        <v>249</v>
      </c>
      <c r="D8211" t="s">
        <v>203</v>
      </c>
      <c r="E8211" t="s">
        <v>269</v>
      </c>
      <c r="F8211" t="s">
        <v>126</v>
      </c>
      <c r="G8211" s="8" t="s">
        <v>392</v>
      </c>
      <c r="H8211" t="s">
        <v>127</v>
      </c>
      <c r="I8211" s="7">
        <v>0</v>
      </c>
      <c r="L8211" s="7">
        <v>91622025169</v>
      </c>
      <c r="M8211" t="s">
        <v>458</v>
      </c>
    </row>
    <row r="8212" spans="1:13" x14ac:dyDescent="0.25">
      <c r="A8212" t="s">
        <v>725</v>
      </c>
      <c r="B8212" t="s">
        <v>330</v>
      </c>
      <c r="C8212" t="s">
        <v>250</v>
      </c>
      <c r="D8212" t="s">
        <v>252</v>
      </c>
      <c r="E8212" t="s">
        <v>270</v>
      </c>
      <c r="F8212" t="s">
        <v>126</v>
      </c>
      <c r="G8212" s="8" t="s">
        <v>392</v>
      </c>
      <c r="H8212" t="s">
        <v>127</v>
      </c>
      <c r="I8212" s="7">
        <v>0</v>
      </c>
      <c r="L8212" s="7">
        <v>10772268571</v>
      </c>
      <c r="M8212" t="s">
        <v>458</v>
      </c>
    </row>
    <row r="8213" spans="1:13" x14ac:dyDescent="0.25">
      <c r="A8213" t="s">
        <v>726</v>
      </c>
      <c r="B8213" t="s">
        <v>330</v>
      </c>
      <c r="C8213" t="s">
        <v>250</v>
      </c>
      <c r="D8213" t="s">
        <v>253</v>
      </c>
      <c r="E8213" t="s">
        <v>270</v>
      </c>
      <c r="F8213" t="s">
        <v>126</v>
      </c>
      <c r="G8213" s="8" t="s">
        <v>392</v>
      </c>
      <c r="H8213" t="s">
        <v>127</v>
      </c>
      <c r="I8213" s="7">
        <v>0</v>
      </c>
      <c r="L8213" s="7">
        <v>3480752374</v>
      </c>
      <c r="M8213" t="s">
        <v>458</v>
      </c>
    </row>
    <row r="8214" spans="1:13" x14ac:dyDescent="0.25">
      <c r="A8214" t="s">
        <v>727</v>
      </c>
      <c r="B8214" t="s">
        <v>330</v>
      </c>
      <c r="C8214" t="s">
        <v>250</v>
      </c>
      <c r="D8214" t="s">
        <v>254</v>
      </c>
      <c r="E8214" t="s">
        <v>270</v>
      </c>
      <c r="F8214" t="s">
        <v>126</v>
      </c>
      <c r="G8214" s="8" t="s">
        <v>392</v>
      </c>
      <c r="H8214" t="s">
        <v>127</v>
      </c>
      <c r="I8214" s="7">
        <v>0</v>
      </c>
      <c r="L8214" s="7">
        <v>13604302435</v>
      </c>
      <c r="M8214" t="s">
        <v>458</v>
      </c>
    </row>
    <row r="8215" spans="1:13" x14ac:dyDescent="0.25">
      <c r="A8215" t="s">
        <v>728</v>
      </c>
      <c r="B8215" t="s">
        <v>330</v>
      </c>
      <c r="C8215" t="s">
        <v>250</v>
      </c>
      <c r="D8215" t="s">
        <v>633</v>
      </c>
      <c r="E8215" t="s">
        <v>269</v>
      </c>
      <c r="F8215" t="s">
        <v>126</v>
      </c>
      <c r="G8215" s="8" t="s">
        <v>392</v>
      </c>
      <c r="H8215" t="s">
        <v>127</v>
      </c>
      <c r="I8215" s="7">
        <v>0</v>
      </c>
      <c r="L8215" s="7">
        <v>1140113184125</v>
      </c>
      <c r="M8215" t="s">
        <v>458</v>
      </c>
    </row>
    <row r="8216" spans="1:13" x14ac:dyDescent="0.25">
      <c r="A8216" t="s">
        <v>729</v>
      </c>
      <c r="B8216" t="s">
        <v>330</v>
      </c>
      <c r="C8216" t="s">
        <v>250</v>
      </c>
      <c r="D8216" t="s">
        <v>634</v>
      </c>
      <c r="E8216" t="s">
        <v>269</v>
      </c>
      <c r="F8216" t="s">
        <v>126</v>
      </c>
      <c r="G8216" s="8" t="s">
        <v>392</v>
      </c>
      <c r="H8216" t="s">
        <v>127</v>
      </c>
      <c r="I8216" s="7">
        <v>0</v>
      </c>
      <c r="L8216" s="7">
        <v>237174933919</v>
      </c>
      <c r="M8216" t="s">
        <v>458</v>
      </c>
    </row>
    <row r="8217" spans="1:13" x14ac:dyDescent="0.25">
      <c r="A8217" t="s">
        <v>730</v>
      </c>
      <c r="B8217" t="s">
        <v>330</v>
      </c>
      <c r="C8217" t="s">
        <v>250</v>
      </c>
      <c r="D8217" t="s">
        <v>599</v>
      </c>
      <c r="E8217" t="s">
        <v>270</v>
      </c>
      <c r="F8217" t="s">
        <v>126</v>
      </c>
      <c r="G8217" s="8" t="s">
        <v>392</v>
      </c>
      <c r="H8217" t="s">
        <v>127</v>
      </c>
      <c r="I8217" s="7">
        <v>0</v>
      </c>
      <c r="L8217" s="7">
        <v>49186447</v>
      </c>
      <c r="M8217" t="s">
        <v>458</v>
      </c>
    </row>
    <row r="8218" spans="1:13" x14ac:dyDescent="0.25">
      <c r="A8218" t="s">
        <v>731</v>
      </c>
      <c r="B8218" t="s">
        <v>483</v>
      </c>
      <c r="C8218" t="s">
        <v>255</v>
      </c>
      <c r="D8218" t="s">
        <v>205</v>
      </c>
      <c r="E8218" t="s">
        <v>270</v>
      </c>
      <c r="F8218" t="s">
        <v>126</v>
      </c>
      <c r="G8218" s="8" t="s">
        <v>392</v>
      </c>
      <c r="H8218" t="s">
        <v>127</v>
      </c>
      <c r="I8218" s="7">
        <v>0</v>
      </c>
      <c r="L8218" s="7">
        <v>6917962126</v>
      </c>
      <c r="M8218" t="s">
        <v>458</v>
      </c>
    </row>
    <row r="8219" spans="1:13" x14ac:dyDescent="0.25">
      <c r="A8219" t="s">
        <v>732</v>
      </c>
      <c r="B8219" t="s">
        <v>483</v>
      </c>
      <c r="C8219" t="s">
        <v>255</v>
      </c>
      <c r="D8219" t="s">
        <v>203</v>
      </c>
      <c r="E8219" t="s">
        <v>269</v>
      </c>
      <c r="F8219" t="s">
        <v>126</v>
      </c>
      <c r="G8219" s="8" t="s">
        <v>392</v>
      </c>
      <c r="H8219" t="s">
        <v>127</v>
      </c>
      <c r="I8219" s="7">
        <v>0</v>
      </c>
      <c r="L8219" s="7">
        <v>2428869723</v>
      </c>
      <c r="M8219" t="s">
        <v>458</v>
      </c>
    </row>
    <row r="8220" spans="1:13" x14ac:dyDescent="0.25">
      <c r="A8220" t="s">
        <v>733</v>
      </c>
      <c r="B8220" t="s">
        <v>636</v>
      </c>
      <c r="C8220" t="s">
        <v>635</v>
      </c>
      <c r="D8220" t="s">
        <v>304</v>
      </c>
      <c r="E8220" t="s">
        <v>270</v>
      </c>
      <c r="F8220" t="s">
        <v>126</v>
      </c>
      <c r="G8220" s="8" t="s">
        <v>392</v>
      </c>
      <c r="H8220" t="s">
        <v>127</v>
      </c>
      <c r="I8220" s="7">
        <v>0</v>
      </c>
      <c r="L8220" s="7">
        <v>4565783313</v>
      </c>
      <c r="M8220" t="s">
        <v>458</v>
      </c>
    </row>
    <row r="8221" spans="1:13" x14ac:dyDescent="0.25">
      <c r="A8221" t="s">
        <v>734</v>
      </c>
      <c r="B8221" t="s">
        <v>636</v>
      </c>
      <c r="C8221" t="s">
        <v>635</v>
      </c>
      <c r="D8221" t="s">
        <v>303</v>
      </c>
      <c r="E8221" t="s">
        <v>270</v>
      </c>
      <c r="F8221" t="s">
        <v>126</v>
      </c>
      <c r="G8221" s="8" t="s">
        <v>392</v>
      </c>
      <c r="H8221" t="s">
        <v>127</v>
      </c>
      <c r="I8221" s="7">
        <v>0</v>
      </c>
      <c r="L8221" s="7">
        <v>3476303006</v>
      </c>
      <c r="M8221" t="s">
        <v>458</v>
      </c>
    </row>
    <row r="8222" spans="1:13" x14ac:dyDescent="0.25">
      <c r="A8222" t="s">
        <v>735</v>
      </c>
      <c r="B8222" t="s">
        <v>636</v>
      </c>
      <c r="C8222" t="s">
        <v>635</v>
      </c>
      <c r="D8222" t="s">
        <v>302</v>
      </c>
      <c r="E8222" t="s">
        <v>270</v>
      </c>
      <c r="F8222" t="s">
        <v>126</v>
      </c>
      <c r="G8222" s="8" t="s">
        <v>392</v>
      </c>
      <c r="H8222" t="s">
        <v>127</v>
      </c>
      <c r="I8222" s="7">
        <v>0</v>
      </c>
      <c r="L8222" s="7">
        <v>2100767205</v>
      </c>
      <c r="M8222" t="s">
        <v>458</v>
      </c>
    </row>
    <row r="8223" spans="1:13" x14ac:dyDescent="0.25">
      <c r="A8223" t="s">
        <v>736</v>
      </c>
      <c r="B8223" t="s">
        <v>636</v>
      </c>
      <c r="C8223" t="s">
        <v>635</v>
      </c>
      <c r="D8223" t="s">
        <v>205</v>
      </c>
      <c r="E8223" t="s">
        <v>270</v>
      </c>
      <c r="F8223" t="s">
        <v>126</v>
      </c>
      <c r="G8223" s="8" t="s">
        <v>392</v>
      </c>
      <c r="H8223" t="s">
        <v>127</v>
      </c>
      <c r="I8223" s="7">
        <v>0</v>
      </c>
      <c r="L8223" s="7">
        <v>20886055390</v>
      </c>
      <c r="M8223" t="s">
        <v>458</v>
      </c>
    </row>
    <row r="8224" spans="1:13" x14ac:dyDescent="0.25">
      <c r="A8224" t="s">
        <v>737</v>
      </c>
      <c r="B8224" t="s">
        <v>636</v>
      </c>
      <c r="C8224" t="s">
        <v>635</v>
      </c>
      <c r="D8224" t="s">
        <v>203</v>
      </c>
      <c r="E8224" t="s">
        <v>269</v>
      </c>
      <c r="F8224" t="s">
        <v>126</v>
      </c>
      <c r="G8224" s="8" t="s">
        <v>392</v>
      </c>
      <c r="H8224" t="s">
        <v>127</v>
      </c>
      <c r="I8224" s="7">
        <v>0</v>
      </c>
      <c r="L8224" s="7">
        <v>1256491994424</v>
      </c>
      <c r="M8224" t="s">
        <v>458</v>
      </c>
    </row>
    <row r="8225" spans="1:13" x14ac:dyDescent="0.25">
      <c r="A8225" t="s">
        <v>738</v>
      </c>
      <c r="B8225" t="s">
        <v>484</v>
      </c>
      <c r="C8225" t="s">
        <v>256</v>
      </c>
      <c r="D8225" t="s">
        <v>208</v>
      </c>
      <c r="E8225" t="s">
        <v>270</v>
      </c>
      <c r="F8225" t="s">
        <v>126</v>
      </c>
      <c r="G8225" s="8" t="s">
        <v>392</v>
      </c>
      <c r="H8225" t="s">
        <v>127</v>
      </c>
      <c r="I8225" s="7">
        <v>0</v>
      </c>
      <c r="L8225" s="7">
        <v>429346911</v>
      </c>
      <c r="M8225" t="s">
        <v>458</v>
      </c>
    </row>
    <row r="8226" spans="1:13" x14ac:dyDescent="0.25">
      <c r="A8226" t="s">
        <v>739</v>
      </c>
      <c r="B8226" t="s">
        <v>484</v>
      </c>
      <c r="C8226" t="s">
        <v>256</v>
      </c>
      <c r="D8226" t="s">
        <v>209</v>
      </c>
      <c r="E8226" t="s">
        <v>270</v>
      </c>
      <c r="F8226" s="8" t="s">
        <v>126</v>
      </c>
      <c r="G8226" s="8" t="s">
        <v>392</v>
      </c>
      <c r="H8226" t="s">
        <v>127</v>
      </c>
      <c r="I8226" s="7">
        <v>0</v>
      </c>
      <c r="L8226" s="7">
        <v>630379359</v>
      </c>
      <c r="M8226" t="s">
        <v>458</v>
      </c>
    </row>
    <row r="8227" spans="1:13" x14ac:dyDescent="0.25">
      <c r="A8227" t="s">
        <v>740</v>
      </c>
      <c r="B8227" t="s">
        <v>484</v>
      </c>
      <c r="C8227" t="s">
        <v>256</v>
      </c>
      <c r="D8227" t="s">
        <v>203</v>
      </c>
      <c r="E8227" t="s">
        <v>269</v>
      </c>
      <c r="F8227" s="8" t="s">
        <v>126</v>
      </c>
      <c r="G8227" s="8" t="s">
        <v>392</v>
      </c>
      <c r="H8227" t="s">
        <v>127</v>
      </c>
      <c r="I8227" s="7">
        <v>0</v>
      </c>
      <c r="L8227" s="7">
        <v>88224453830</v>
      </c>
      <c r="M8227" t="s">
        <v>458</v>
      </c>
    </row>
    <row r="8228" spans="1:13" x14ac:dyDescent="0.25">
      <c r="A8228" t="s">
        <v>741</v>
      </c>
      <c r="B8228" t="s">
        <v>485</v>
      </c>
      <c r="C8228" t="s">
        <v>257</v>
      </c>
      <c r="D8228" t="s">
        <v>258</v>
      </c>
      <c r="E8228" t="s">
        <v>270</v>
      </c>
      <c r="F8228" s="8" t="s">
        <v>126</v>
      </c>
      <c r="G8228" s="8" t="s">
        <v>392</v>
      </c>
      <c r="H8228" t="s">
        <v>127</v>
      </c>
      <c r="I8228" s="7">
        <v>0</v>
      </c>
      <c r="L8228" s="7">
        <v>2398957441</v>
      </c>
      <c r="M8228" t="s">
        <v>458</v>
      </c>
    </row>
    <row r="8229" spans="1:13" x14ac:dyDescent="0.25">
      <c r="A8229" t="s">
        <v>742</v>
      </c>
      <c r="B8229" t="s">
        <v>485</v>
      </c>
      <c r="C8229" t="s">
        <v>257</v>
      </c>
      <c r="D8229" t="s">
        <v>259</v>
      </c>
      <c r="E8229" t="s">
        <v>270</v>
      </c>
      <c r="F8229" s="8" t="s">
        <v>126</v>
      </c>
      <c r="G8229" s="8" t="s">
        <v>392</v>
      </c>
      <c r="H8229" t="s">
        <v>127</v>
      </c>
      <c r="I8229" s="7">
        <v>0</v>
      </c>
      <c r="L8229" s="7">
        <v>87556207</v>
      </c>
      <c r="M8229" t="s">
        <v>458</v>
      </c>
    </row>
    <row r="8230" spans="1:13" x14ac:dyDescent="0.25">
      <c r="A8230" t="s">
        <v>743</v>
      </c>
      <c r="B8230" t="s">
        <v>485</v>
      </c>
      <c r="C8230" t="s">
        <v>257</v>
      </c>
      <c r="D8230" t="s">
        <v>260</v>
      </c>
      <c r="E8230" t="s">
        <v>270</v>
      </c>
      <c r="F8230" t="s">
        <v>126</v>
      </c>
      <c r="G8230" s="8" t="s">
        <v>392</v>
      </c>
      <c r="H8230" t="s">
        <v>127</v>
      </c>
      <c r="I8230" s="7">
        <v>0</v>
      </c>
      <c r="L8230" s="7">
        <v>145097351</v>
      </c>
      <c r="M8230" t="s">
        <v>458</v>
      </c>
    </row>
    <row r="8231" spans="1:13" x14ac:dyDescent="0.25">
      <c r="A8231" t="s">
        <v>744</v>
      </c>
      <c r="B8231" t="s">
        <v>485</v>
      </c>
      <c r="C8231" t="s">
        <v>257</v>
      </c>
      <c r="D8231" t="s">
        <v>261</v>
      </c>
      <c r="E8231" t="s">
        <v>270</v>
      </c>
      <c r="F8231" t="s">
        <v>126</v>
      </c>
      <c r="G8231" s="8" t="s">
        <v>392</v>
      </c>
      <c r="H8231" t="s">
        <v>127</v>
      </c>
      <c r="I8231" s="7">
        <v>0</v>
      </c>
      <c r="L8231" s="7">
        <v>88988160</v>
      </c>
      <c r="M8231" t="s">
        <v>458</v>
      </c>
    </row>
    <row r="8232" spans="1:13" x14ac:dyDescent="0.25">
      <c r="A8232" t="s">
        <v>745</v>
      </c>
      <c r="B8232" t="s">
        <v>486</v>
      </c>
      <c r="C8232" t="s">
        <v>262</v>
      </c>
      <c r="D8232" t="s">
        <v>263</v>
      </c>
      <c r="E8232" t="s">
        <v>270</v>
      </c>
      <c r="F8232" t="s">
        <v>126</v>
      </c>
      <c r="G8232" s="8" t="s">
        <v>392</v>
      </c>
      <c r="H8232" t="s">
        <v>127</v>
      </c>
      <c r="I8232" s="7">
        <v>0</v>
      </c>
      <c r="L8232" s="7">
        <v>27282552000</v>
      </c>
      <c r="M8232" t="s">
        <v>458</v>
      </c>
    </row>
    <row r="8233" spans="1:13" x14ac:dyDescent="0.25">
      <c r="A8233" t="s">
        <v>746</v>
      </c>
      <c r="B8233" t="s">
        <v>486</v>
      </c>
      <c r="C8233" t="s">
        <v>262</v>
      </c>
      <c r="D8233" t="s">
        <v>264</v>
      </c>
      <c r="E8233" t="s">
        <v>270</v>
      </c>
      <c r="F8233" t="s">
        <v>126</v>
      </c>
      <c r="G8233" s="8" t="s">
        <v>392</v>
      </c>
      <c r="H8233" t="s">
        <v>127</v>
      </c>
      <c r="I8233" s="7">
        <v>0</v>
      </c>
      <c r="L8233" s="7">
        <v>5427913000</v>
      </c>
      <c r="M8233" t="s">
        <v>458</v>
      </c>
    </row>
    <row r="8234" spans="1:13" x14ac:dyDescent="0.25">
      <c r="A8234" t="s">
        <v>747</v>
      </c>
      <c r="B8234" t="s">
        <v>486</v>
      </c>
      <c r="C8234" t="s">
        <v>262</v>
      </c>
      <c r="D8234" t="s">
        <v>265</v>
      </c>
      <c r="E8234" t="s">
        <v>270</v>
      </c>
      <c r="F8234" t="s">
        <v>126</v>
      </c>
      <c r="G8234" s="8" t="s">
        <v>392</v>
      </c>
      <c r="H8234" t="s">
        <v>127</v>
      </c>
      <c r="I8234" s="7">
        <v>0</v>
      </c>
      <c r="L8234" s="7">
        <v>950652000</v>
      </c>
      <c r="M8234" t="s">
        <v>458</v>
      </c>
    </row>
    <row r="8235" spans="1:13" x14ac:dyDescent="0.25">
      <c r="A8235" t="s">
        <v>748</v>
      </c>
      <c r="B8235" t="s">
        <v>486</v>
      </c>
      <c r="C8235" t="s">
        <v>262</v>
      </c>
      <c r="D8235" t="s">
        <v>203</v>
      </c>
      <c r="E8235" t="s">
        <v>269</v>
      </c>
      <c r="F8235" t="s">
        <v>126</v>
      </c>
      <c r="G8235" s="8" t="s">
        <v>392</v>
      </c>
      <c r="H8235" t="s">
        <v>127</v>
      </c>
      <c r="I8235" s="7">
        <v>0</v>
      </c>
      <c r="L8235" s="7">
        <v>134097058000</v>
      </c>
      <c r="M8235" t="s">
        <v>458</v>
      </c>
    </row>
    <row r="8236" spans="1:13" x14ac:dyDescent="0.25">
      <c r="A8236" t="s">
        <v>749</v>
      </c>
      <c r="B8236" t="s">
        <v>332</v>
      </c>
      <c r="C8236" t="s">
        <v>266</v>
      </c>
      <c r="D8236" t="s">
        <v>267</v>
      </c>
      <c r="E8236" t="s">
        <v>270</v>
      </c>
      <c r="F8236" t="s">
        <v>126</v>
      </c>
      <c r="G8236" s="8" t="s">
        <v>392</v>
      </c>
      <c r="H8236" t="s">
        <v>127</v>
      </c>
      <c r="I8236" s="7">
        <v>0</v>
      </c>
      <c r="L8236" s="7">
        <v>2421364394</v>
      </c>
      <c r="M8236" t="s">
        <v>458</v>
      </c>
    </row>
    <row r="8237" spans="1:13" x14ac:dyDescent="0.25">
      <c r="A8237" t="s">
        <v>750</v>
      </c>
      <c r="B8237" t="s">
        <v>332</v>
      </c>
      <c r="C8237" t="s">
        <v>266</v>
      </c>
      <c r="D8237" t="s">
        <v>590</v>
      </c>
      <c r="E8237" t="s">
        <v>270</v>
      </c>
      <c r="F8237" t="s">
        <v>126</v>
      </c>
      <c r="G8237" s="8" t="s">
        <v>392</v>
      </c>
      <c r="H8237" t="s">
        <v>127</v>
      </c>
      <c r="I8237" s="7">
        <v>0</v>
      </c>
      <c r="L8237" s="7">
        <v>1946905414</v>
      </c>
      <c r="M8237" t="s">
        <v>458</v>
      </c>
    </row>
    <row r="8238" spans="1:13" x14ac:dyDescent="0.25">
      <c r="A8238" t="s">
        <v>751</v>
      </c>
      <c r="B8238" t="s">
        <v>332</v>
      </c>
      <c r="C8238" t="s">
        <v>266</v>
      </c>
      <c r="D8238" t="s">
        <v>582</v>
      </c>
      <c r="E8238" t="s">
        <v>270</v>
      </c>
      <c r="F8238" t="s">
        <v>126</v>
      </c>
      <c r="G8238" s="8" t="s">
        <v>392</v>
      </c>
      <c r="H8238" t="s">
        <v>127</v>
      </c>
      <c r="I8238" s="7">
        <v>0</v>
      </c>
      <c r="L8238" s="7">
        <v>102527329</v>
      </c>
      <c r="M8238" t="s">
        <v>458</v>
      </c>
    </row>
    <row r="8239" spans="1:13" x14ac:dyDescent="0.25">
      <c r="A8239" t="s">
        <v>752</v>
      </c>
      <c r="B8239" t="s">
        <v>332</v>
      </c>
      <c r="C8239" t="s">
        <v>266</v>
      </c>
      <c r="D8239" t="s">
        <v>203</v>
      </c>
      <c r="E8239" t="s">
        <v>269</v>
      </c>
      <c r="F8239" t="s">
        <v>126</v>
      </c>
      <c r="G8239" s="8" t="s">
        <v>392</v>
      </c>
      <c r="H8239" t="s">
        <v>127</v>
      </c>
      <c r="I8239" s="7">
        <v>0</v>
      </c>
      <c r="L8239" s="7">
        <v>260926476812</v>
      </c>
      <c r="M8239" t="s">
        <v>458</v>
      </c>
    </row>
    <row r="8240" spans="1:13" x14ac:dyDescent="0.25">
      <c r="A8240" t="s">
        <v>753</v>
      </c>
      <c r="B8240" t="s">
        <v>487</v>
      </c>
      <c r="C8240" t="s">
        <v>207</v>
      </c>
      <c r="D8240" t="s">
        <v>208</v>
      </c>
      <c r="E8240" t="s">
        <v>270</v>
      </c>
      <c r="F8240" t="s">
        <v>126</v>
      </c>
      <c r="G8240" s="8" t="s">
        <v>392</v>
      </c>
      <c r="H8240" t="s">
        <v>127</v>
      </c>
      <c r="I8240" s="7">
        <v>0</v>
      </c>
      <c r="L8240" s="7">
        <v>2389556713</v>
      </c>
      <c r="M8240" t="s">
        <v>458</v>
      </c>
    </row>
    <row r="8241" spans="1:13" x14ac:dyDescent="0.25">
      <c r="A8241" t="s">
        <v>754</v>
      </c>
      <c r="B8241" t="s">
        <v>487</v>
      </c>
      <c r="C8241" t="s">
        <v>207</v>
      </c>
      <c r="D8241" t="s">
        <v>209</v>
      </c>
      <c r="E8241" t="s">
        <v>270</v>
      </c>
      <c r="F8241" t="s">
        <v>126</v>
      </c>
      <c r="G8241" s="8" t="s">
        <v>392</v>
      </c>
      <c r="H8241" t="s">
        <v>127</v>
      </c>
      <c r="I8241" s="7">
        <v>0</v>
      </c>
      <c r="L8241" s="7">
        <v>5701620841</v>
      </c>
      <c r="M8241" t="s">
        <v>458</v>
      </c>
    </row>
    <row r="8242" spans="1:13" x14ac:dyDescent="0.25">
      <c r="A8242" t="s">
        <v>755</v>
      </c>
      <c r="B8242" t="s">
        <v>487</v>
      </c>
      <c r="C8242" t="s">
        <v>207</v>
      </c>
      <c r="D8242" t="s">
        <v>210</v>
      </c>
      <c r="E8242" t="s">
        <v>270</v>
      </c>
      <c r="F8242" t="s">
        <v>126</v>
      </c>
      <c r="G8242" s="8" t="s">
        <v>392</v>
      </c>
      <c r="H8242" t="s">
        <v>127</v>
      </c>
      <c r="I8242" s="7">
        <v>0</v>
      </c>
      <c r="L8242" s="7">
        <v>326696832</v>
      </c>
      <c r="M8242" t="s">
        <v>458</v>
      </c>
    </row>
    <row r="8243" spans="1:13" x14ac:dyDescent="0.25">
      <c r="A8243" t="s">
        <v>756</v>
      </c>
      <c r="B8243" t="s">
        <v>487</v>
      </c>
      <c r="C8243" t="s">
        <v>207</v>
      </c>
      <c r="D8243" t="s">
        <v>211</v>
      </c>
      <c r="E8243" t="s">
        <v>269</v>
      </c>
      <c r="F8243" s="8" t="s">
        <v>126</v>
      </c>
      <c r="G8243" s="8" t="s">
        <v>392</v>
      </c>
      <c r="H8243" t="s">
        <v>127</v>
      </c>
      <c r="I8243" s="7">
        <v>0</v>
      </c>
      <c r="L8243" s="7">
        <v>370042694916</v>
      </c>
      <c r="M8243" t="s">
        <v>458</v>
      </c>
    </row>
    <row r="8244" spans="1:13" x14ac:dyDescent="0.25">
      <c r="A8244" t="s">
        <v>757</v>
      </c>
      <c r="B8244" t="s">
        <v>487</v>
      </c>
      <c r="C8244" t="s">
        <v>207</v>
      </c>
      <c r="D8244" t="s">
        <v>385</v>
      </c>
      <c r="E8244" t="s">
        <v>270</v>
      </c>
      <c r="F8244" s="8" t="s">
        <v>126</v>
      </c>
      <c r="G8244" s="8" t="s">
        <v>392</v>
      </c>
      <c r="H8244" t="s">
        <v>127</v>
      </c>
      <c r="I8244" s="7">
        <v>0</v>
      </c>
      <c r="L8244" s="7">
        <v>777116048</v>
      </c>
      <c r="M8244" t="s">
        <v>458</v>
      </c>
    </row>
    <row r="8245" spans="1:13" x14ac:dyDescent="0.25">
      <c r="A8245" t="s">
        <v>758</v>
      </c>
      <c r="B8245" t="s">
        <v>468</v>
      </c>
      <c r="C8245" t="s">
        <v>0</v>
      </c>
      <c r="D8245" t="s">
        <v>1</v>
      </c>
      <c r="E8245" t="s">
        <v>270</v>
      </c>
      <c r="F8245" s="8" t="s">
        <v>128</v>
      </c>
      <c r="G8245" s="8" t="s">
        <v>382</v>
      </c>
      <c r="H8245" t="s">
        <v>129</v>
      </c>
      <c r="I8245" s="7">
        <v>-500000000</v>
      </c>
      <c r="L8245" s="7">
        <v>33596222776</v>
      </c>
      <c r="M8245" t="s">
        <v>458</v>
      </c>
    </row>
    <row r="8246" spans="1:13" x14ac:dyDescent="0.25">
      <c r="A8246" t="s">
        <v>665</v>
      </c>
      <c r="B8246" t="s">
        <v>469</v>
      </c>
      <c r="C8246" t="s">
        <v>212</v>
      </c>
      <c r="D8246" t="s">
        <v>213</v>
      </c>
      <c r="E8246" t="s">
        <v>270</v>
      </c>
      <c r="F8246" s="8" t="s">
        <v>128</v>
      </c>
      <c r="G8246" s="8" t="s">
        <v>382</v>
      </c>
      <c r="H8246" t="s">
        <v>129</v>
      </c>
      <c r="I8246" s="7">
        <v>0</v>
      </c>
      <c r="L8246" s="7">
        <v>1209774000</v>
      </c>
      <c r="M8246" t="s">
        <v>458</v>
      </c>
    </row>
    <row r="8247" spans="1:13" x14ac:dyDescent="0.25">
      <c r="A8247" t="s">
        <v>666</v>
      </c>
      <c r="B8247" t="s">
        <v>469</v>
      </c>
      <c r="C8247" t="s">
        <v>212</v>
      </c>
      <c r="D8247" t="s">
        <v>214</v>
      </c>
      <c r="E8247" t="s">
        <v>270</v>
      </c>
      <c r="F8247" t="s">
        <v>128</v>
      </c>
      <c r="G8247" s="8" t="s">
        <v>382</v>
      </c>
      <c r="H8247" t="s">
        <v>129</v>
      </c>
      <c r="I8247" s="7">
        <v>0</v>
      </c>
      <c r="L8247" s="7">
        <v>10185099000</v>
      </c>
      <c r="M8247" t="s">
        <v>458</v>
      </c>
    </row>
    <row r="8248" spans="1:13" x14ac:dyDescent="0.25">
      <c r="A8248" t="s">
        <v>667</v>
      </c>
      <c r="B8248" t="s">
        <v>469</v>
      </c>
      <c r="C8248" t="s">
        <v>212</v>
      </c>
      <c r="D8248" t="s">
        <v>370</v>
      </c>
      <c r="E8248" t="s">
        <v>270</v>
      </c>
      <c r="F8248" t="s">
        <v>128</v>
      </c>
      <c r="G8248" s="8" t="s">
        <v>382</v>
      </c>
      <c r="H8248" t="s">
        <v>129</v>
      </c>
      <c r="I8248" s="7">
        <v>0</v>
      </c>
      <c r="L8248" s="7">
        <v>7250762000</v>
      </c>
      <c r="M8248" t="s">
        <v>458</v>
      </c>
    </row>
    <row r="8249" spans="1:13" x14ac:dyDescent="0.25">
      <c r="A8249" t="s">
        <v>668</v>
      </c>
      <c r="B8249" t="s">
        <v>469</v>
      </c>
      <c r="C8249" t="s">
        <v>212</v>
      </c>
      <c r="D8249" t="s">
        <v>365</v>
      </c>
      <c r="E8249" t="s">
        <v>270</v>
      </c>
      <c r="F8249" t="s">
        <v>128</v>
      </c>
      <c r="G8249" s="8" t="s">
        <v>382</v>
      </c>
      <c r="H8249" t="s">
        <v>129</v>
      </c>
      <c r="I8249" s="7">
        <v>0</v>
      </c>
      <c r="L8249" s="7">
        <v>22153880000</v>
      </c>
      <c r="M8249" t="s">
        <v>458</v>
      </c>
    </row>
    <row r="8250" spans="1:13" x14ac:dyDescent="0.25">
      <c r="A8250" t="s">
        <v>669</v>
      </c>
      <c r="B8250" t="s">
        <v>469</v>
      </c>
      <c r="C8250" t="s">
        <v>212</v>
      </c>
      <c r="D8250" t="s">
        <v>364</v>
      </c>
      <c r="E8250" t="s">
        <v>270</v>
      </c>
      <c r="F8250" t="s">
        <v>128</v>
      </c>
      <c r="G8250" s="8" t="s">
        <v>382</v>
      </c>
      <c r="H8250" t="s">
        <v>129</v>
      </c>
      <c r="I8250" s="7">
        <v>0</v>
      </c>
      <c r="L8250" s="7">
        <v>31842258000</v>
      </c>
      <c r="M8250" t="s">
        <v>458</v>
      </c>
    </row>
    <row r="8251" spans="1:13" x14ac:dyDescent="0.25">
      <c r="A8251" t="s">
        <v>670</v>
      </c>
      <c r="B8251" t="s">
        <v>469</v>
      </c>
      <c r="C8251" t="s">
        <v>212</v>
      </c>
      <c r="D8251" t="s">
        <v>573</v>
      </c>
      <c r="E8251" t="s">
        <v>270</v>
      </c>
      <c r="F8251" t="s">
        <v>128</v>
      </c>
      <c r="G8251" s="8" t="s">
        <v>382</v>
      </c>
      <c r="H8251" t="s">
        <v>129</v>
      </c>
      <c r="I8251" s="7">
        <v>0</v>
      </c>
      <c r="L8251" s="7">
        <v>16763779000</v>
      </c>
      <c r="M8251" t="s">
        <v>458</v>
      </c>
    </row>
    <row r="8252" spans="1:13" x14ac:dyDescent="0.25">
      <c r="A8252" t="s">
        <v>671</v>
      </c>
      <c r="B8252" t="s">
        <v>469</v>
      </c>
      <c r="C8252" t="s">
        <v>212</v>
      </c>
      <c r="D8252" t="s">
        <v>362</v>
      </c>
      <c r="E8252" t="s">
        <v>270</v>
      </c>
      <c r="F8252" t="s">
        <v>128</v>
      </c>
      <c r="G8252" s="8" t="s">
        <v>382</v>
      </c>
      <c r="H8252" t="s">
        <v>129</v>
      </c>
      <c r="I8252" s="7">
        <v>-6657645000</v>
      </c>
      <c r="L8252" s="7">
        <v>58491556000</v>
      </c>
      <c r="M8252" t="s">
        <v>458</v>
      </c>
    </row>
    <row r="8253" spans="1:13" x14ac:dyDescent="0.25">
      <c r="A8253" t="s">
        <v>672</v>
      </c>
      <c r="B8253" t="s">
        <v>470</v>
      </c>
      <c r="C8253" t="s">
        <v>292</v>
      </c>
      <c r="D8253" t="s">
        <v>307</v>
      </c>
      <c r="E8253" t="s">
        <v>270</v>
      </c>
      <c r="F8253" t="s">
        <v>128</v>
      </c>
      <c r="G8253" s="8" t="s">
        <v>382</v>
      </c>
      <c r="H8253" t="s">
        <v>129</v>
      </c>
      <c r="I8253" s="7">
        <v>0</v>
      </c>
      <c r="L8253" s="7">
        <v>9764336905</v>
      </c>
      <c r="M8253" t="s">
        <v>458</v>
      </c>
    </row>
    <row r="8254" spans="1:13" x14ac:dyDescent="0.25">
      <c r="A8254" t="s">
        <v>673</v>
      </c>
      <c r="B8254" t="s">
        <v>470</v>
      </c>
      <c r="C8254" t="s">
        <v>292</v>
      </c>
      <c r="D8254" t="s">
        <v>206</v>
      </c>
      <c r="E8254" t="s">
        <v>270</v>
      </c>
      <c r="F8254" t="s">
        <v>128</v>
      </c>
      <c r="G8254" s="8" t="s">
        <v>382</v>
      </c>
      <c r="H8254" t="s">
        <v>129</v>
      </c>
      <c r="I8254" s="7">
        <v>-608336371</v>
      </c>
      <c r="L8254" s="7">
        <v>5411649516</v>
      </c>
      <c r="M8254" t="s">
        <v>458</v>
      </c>
    </row>
    <row r="8255" spans="1:13" x14ac:dyDescent="0.25">
      <c r="A8255" t="s">
        <v>674</v>
      </c>
      <c r="B8255" t="s">
        <v>470</v>
      </c>
      <c r="C8255" t="s">
        <v>292</v>
      </c>
      <c r="D8255" t="s">
        <v>203</v>
      </c>
      <c r="E8255" t="s">
        <v>269</v>
      </c>
      <c r="F8255" t="s">
        <v>128</v>
      </c>
      <c r="G8255" s="8" t="s">
        <v>382</v>
      </c>
      <c r="H8255" t="s">
        <v>129</v>
      </c>
      <c r="I8255" s="7">
        <v>-330373</v>
      </c>
      <c r="L8255" s="7">
        <v>599483569520</v>
      </c>
      <c r="M8255" t="s">
        <v>458</v>
      </c>
    </row>
    <row r="8256" spans="1:13" x14ac:dyDescent="0.25">
      <c r="A8256" t="s">
        <v>675</v>
      </c>
      <c r="B8256" t="s">
        <v>470</v>
      </c>
      <c r="C8256" t="s">
        <v>292</v>
      </c>
      <c r="D8256" t="s">
        <v>306</v>
      </c>
      <c r="E8256" t="s">
        <v>270</v>
      </c>
      <c r="F8256" t="s">
        <v>128</v>
      </c>
      <c r="G8256" s="8" t="s">
        <v>382</v>
      </c>
      <c r="H8256" t="s">
        <v>129</v>
      </c>
      <c r="I8256" s="7">
        <v>0</v>
      </c>
      <c r="L8256" s="7">
        <v>9122399685</v>
      </c>
      <c r="M8256" t="s">
        <v>458</v>
      </c>
    </row>
    <row r="8257" spans="1:13" x14ac:dyDescent="0.25">
      <c r="A8257" t="s">
        <v>676</v>
      </c>
      <c r="B8257" t="s">
        <v>331</v>
      </c>
      <c r="C8257" t="s">
        <v>215</v>
      </c>
      <c r="D8257" t="s">
        <v>251</v>
      </c>
      <c r="E8257" t="s">
        <v>269</v>
      </c>
      <c r="F8257" t="s">
        <v>128</v>
      </c>
      <c r="G8257" s="8" t="s">
        <v>382</v>
      </c>
      <c r="H8257" t="s">
        <v>129</v>
      </c>
      <c r="I8257" s="7">
        <v>0</v>
      </c>
      <c r="L8257" s="7">
        <v>310261377494</v>
      </c>
      <c r="M8257" t="s">
        <v>458</v>
      </c>
    </row>
    <row r="8258" spans="1:13" x14ac:dyDescent="0.25">
      <c r="A8258" t="s">
        <v>677</v>
      </c>
      <c r="B8258" t="s">
        <v>331</v>
      </c>
      <c r="C8258" t="s">
        <v>215</v>
      </c>
      <c r="D8258" t="s">
        <v>216</v>
      </c>
      <c r="E8258" t="s">
        <v>269</v>
      </c>
      <c r="F8258" t="s">
        <v>128</v>
      </c>
      <c r="G8258" s="8" t="s">
        <v>382</v>
      </c>
      <c r="H8258" t="s">
        <v>129</v>
      </c>
      <c r="I8258" s="7">
        <v>0</v>
      </c>
      <c r="L8258" s="7">
        <v>15226914126</v>
      </c>
      <c r="M8258" t="s">
        <v>458</v>
      </c>
    </row>
    <row r="8259" spans="1:13" x14ac:dyDescent="0.25">
      <c r="A8259" t="s">
        <v>678</v>
      </c>
      <c r="B8259" t="s">
        <v>331</v>
      </c>
      <c r="C8259" t="s">
        <v>215</v>
      </c>
      <c r="D8259" t="s">
        <v>217</v>
      </c>
      <c r="E8259" t="s">
        <v>269</v>
      </c>
      <c r="F8259" t="s">
        <v>128</v>
      </c>
      <c r="G8259" s="8" t="s">
        <v>382</v>
      </c>
      <c r="H8259" t="s">
        <v>129</v>
      </c>
      <c r="I8259" s="7">
        <v>0</v>
      </c>
      <c r="L8259" s="7">
        <v>67671087956</v>
      </c>
      <c r="M8259" t="s">
        <v>458</v>
      </c>
    </row>
    <row r="8260" spans="1:13" x14ac:dyDescent="0.25">
      <c r="A8260" t="s">
        <v>679</v>
      </c>
      <c r="B8260" t="s">
        <v>333</v>
      </c>
      <c r="C8260" t="s">
        <v>533</v>
      </c>
      <c r="D8260" t="s">
        <v>203</v>
      </c>
      <c r="E8260" t="s">
        <v>269</v>
      </c>
      <c r="F8260" t="s">
        <v>128</v>
      </c>
      <c r="G8260" s="8" t="s">
        <v>382</v>
      </c>
      <c r="H8260" t="s">
        <v>129</v>
      </c>
      <c r="I8260" s="7">
        <v>0</v>
      </c>
      <c r="L8260" s="7">
        <v>60695593000</v>
      </c>
      <c r="M8260" t="s">
        <v>458</v>
      </c>
    </row>
    <row r="8261" spans="1:13" x14ac:dyDescent="0.25">
      <c r="A8261" t="s">
        <v>680</v>
      </c>
      <c r="B8261" t="s">
        <v>471</v>
      </c>
      <c r="C8261" t="s">
        <v>219</v>
      </c>
      <c r="D8261" t="s">
        <v>203</v>
      </c>
      <c r="E8261" t="s">
        <v>269</v>
      </c>
      <c r="F8261" t="s">
        <v>128</v>
      </c>
      <c r="G8261" s="8" t="s">
        <v>382</v>
      </c>
      <c r="H8261" t="s">
        <v>129</v>
      </c>
      <c r="I8261" s="7">
        <v>0</v>
      </c>
      <c r="L8261" s="7">
        <v>278736778404</v>
      </c>
      <c r="M8261" t="s">
        <v>458</v>
      </c>
    </row>
    <row r="8262" spans="1:13" x14ac:dyDescent="0.25">
      <c r="A8262" t="s">
        <v>681</v>
      </c>
      <c r="B8262" t="s">
        <v>471</v>
      </c>
      <c r="C8262" t="s">
        <v>219</v>
      </c>
      <c r="D8262" t="s">
        <v>457</v>
      </c>
      <c r="E8262" t="s">
        <v>270</v>
      </c>
      <c r="F8262" t="s">
        <v>128</v>
      </c>
      <c r="G8262" s="8" t="s">
        <v>382</v>
      </c>
      <c r="H8262" t="s">
        <v>129</v>
      </c>
      <c r="I8262" s="7">
        <v>0</v>
      </c>
      <c r="L8262" s="7">
        <v>150706287</v>
      </c>
      <c r="M8262" t="s">
        <v>458</v>
      </c>
    </row>
    <row r="8263" spans="1:13" x14ac:dyDescent="0.25">
      <c r="A8263" t="s">
        <v>682</v>
      </c>
      <c r="B8263" t="s">
        <v>471</v>
      </c>
      <c r="C8263" t="s">
        <v>219</v>
      </c>
      <c r="D8263" t="s">
        <v>381</v>
      </c>
      <c r="E8263" t="s">
        <v>270</v>
      </c>
      <c r="F8263" t="s">
        <v>128</v>
      </c>
      <c r="G8263" s="8" t="s">
        <v>382</v>
      </c>
      <c r="H8263" t="s">
        <v>129</v>
      </c>
      <c r="I8263" s="7">
        <v>0</v>
      </c>
      <c r="L8263" s="7">
        <v>1331924172</v>
      </c>
      <c r="M8263" t="s">
        <v>458</v>
      </c>
    </row>
    <row r="8264" spans="1:13" x14ac:dyDescent="0.25">
      <c r="A8264" t="s">
        <v>683</v>
      </c>
      <c r="B8264" t="s">
        <v>472</v>
      </c>
      <c r="C8264" t="s">
        <v>220</v>
      </c>
      <c r="D8264" t="s">
        <v>221</v>
      </c>
      <c r="E8264" t="s">
        <v>270</v>
      </c>
      <c r="F8264" t="s">
        <v>128</v>
      </c>
      <c r="G8264" s="8" t="s">
        <v>382</v>
      </c>
      <c r="H8264" t="s">
        <v>129</v>
      </c>
      <c r="I8264" s="7">
        <v>0</v>
      </c>
      <c r="L8264" s="7">
        <v>210379447000</v>
      </c>
      <c r="M8264" t="s">
        <v>458</v>
      </c>
    </row>
    <row r="8265" spans="1:13" x14ac:dyDescent="0.25">
      <c r="A8265" t="s">
        <v>684</v>
      </c>
      <c r="B8265" t="s">
        <v>472</v>
      </c>
      <c r="C8265" t="s">
        <v>220</v>
      </c>
      <c r="D8265" t="s">
        <v>222</v>
      </c>
      <c r="E8265" t="s">
        <v>270</v>
      </c>
      <c r="F8265" t="s">
        <v>128</v>
      </c>
      <c r="G8265" s="8" t="s">
        <v>382</v>
      </c>
      <c r="H8265" t="s">
        <v>129</v>
      </c>
      <c r="I8265" s="7">
        <v>0</v>
      </c>
      <c r="L8265" s="7">
        <v>35195197000</v>
      </c>
      <c r="M8265" t="s">
        <v>458</v>
      </c>
    </row>
    <row r="8266" spans="1:13" x14ac:dyDescent="0.25">
      <c r="A8266" t="s">
        <v>685</v>
      </c>
      <c r="B8266" t="s">
        <v>472</v>
      </c>
      <c r="C8266" t="s">
        <v>220</v>
      </c>
      <c r="D8266" t="s">
        <v>223</v>
      </c>
      <c r="E8266" t="s">
        <v>270</v>
      </c>
      <c r="F8266" t="s">
        <v>128</v>
      </c>
      <c r="G8266" s="8" t="s">
        <v>382</v>
      </c>
      <c r="H8266" t="s">
        <v>129</v>
      </c>
      <c r="I8266" s="7">
        <v>-1106000</v>
      </c>
      <c r="L8266" s="7">
        <v>54187851000</v>
      </c>
      <c r="M8266" t="s">
        <v>458</v>
      </c>
    </row>
    <row r="8267" spans="1:13" x14ac:dyDescent="0.25">
      <c r="A8267" t="s">
        <v>686</v>
      </c>
      <c r="B8267" t="s">
        <v>472</v>
      </c>
      <c r="C8267" t="s">
        <v>220</v>
      </c>
      <c r="D8267" t="s">
        <v>224</v>
      </c>
      <c r="E8267" t="s">
        <v>270</v>
      </c>
      <c r="F8267" t="s">
        <v>128</v>
      </c>
      <c r="G8267" s="8" t="s">
        <v>382</v>
      </c>
      <c r="H8267" t="s">
        <v>129</v>
      </c>
      <c r="I8267" s="7">
        <v>0</v>
      </c>
      <c r="L8267" s="7">
        <v>3835522000</v>
      </c>
      <c r="M8267" t="s">
        <v>458</v>
      </c>
    </row>
    <row r="8268" spans="1:13" x14ac:dyDescent="0.25">
      <c r="A8268" t="s">
        <v>687</v>
      </c>
      <c r="B8268" t="s">
        <v>472</v>
      </c>
      <c r="C8268" t="s">
        <v>220</v>
      </c>
      <c r="D8268" t="s">
        <v>305</v>
      </c>
      <c r="E8268" t="s">
        <v>270</v>
      </c>
      <c r="F8268" t="s">
        <v>128</v>
      </c>
      <c r="G8268" s="8" t="s">
        <v>382</v>
      </c>
      <c r="H8268" t="s">
        <v>129</v>
      </c>
      <c r="I8268" s="7">
        <v>0</v>
      </c>
      <c r="L8268" s="7">
        <v>0</v>
      </c>
      <c r="M8268" t="s">
        <v>458</v>
      </c>
    </row>
    <row r="8269" spans="1:13" x14ac:dyDescent="0.25">
      <c r="A8269" t="s">
        <v>688</v>
      </c>
      <c r="B8269" t="s">
        <v>472</v>
      </c>
      <c r="C8269" t="s">
        <v>220</v>
      </c>
      <c r="D8269" t="s">
        <v>203</v>
      </c>
      <c r="E8269" t="s">
        <v>269</v>
      </c>
      <c r="F8269" t="s">
        <v>128</v>
      </c>
      <c r="G8269" s="8" t="s">
        <v>382</v>
      </c>
      <c r="H8269" t="s">
        <v>129</v>
      </c>
      <c r="I8269" s="7">
        <v>0</v>
      </c>
      <c r="L8269" s="7">
        <v>150910896000</v>
      </c>
      <c r="M8269" t="s">
        <v>458</v>
      </c>
    </row>
    <row r="8270" spans="1:13" x14ac:dyDescent="0.25">
      <c r="A8270" t="s">
        <v>689</v>
      </c>
      <c r="B8270" t="s">
        <v>473</v>
      </c>
      <c r="C8270" t="s">
        <v>225</v>
      </c>
      <c r="D8270" t="s">
        <v>366</v>
      </c>
      <c r="E8270" t="s">
        <v>270</v>
      </c>
      <c r="F8270" t="s">
        <v>128</v>
      </c>
      <c r="G8270" s="8" t="s">
        <v>382</v>
      </c>
      <c r="H8270" t="s">
        <v>129</v>
      </c>
      <c r="I8270" s="7">
        <v>0</v>
      </c>
      <c r="L8270" s="7">
        <v>3439632410</v>
      </c>
      <c r="M8270" t="s">
        <v>458</v>
      </c>
    </row>
    <row r="8271" spans="1:13" x14ac:dyDescent="0.25">
      <c r="A8271" t="s">
        <v>690</v>
      </c>
      <c r="B8271" t="s">
        <v>473</v>
      </c>
      <c r="C8271" t="s">
        <v>225</v>
      </c>
      <c r="D8271" t="s">
        <v>367</v>
      </c>
      <c r="E8271" t="s">
        <v>270</v>
      </c>
      <c r="F8271" t="s">
        <v>128</v>
      </c>
      <c r="G8271" s="8" t="s">
        <v>382</v>
      </c>
      <c r="H8271" t="s">
        <v>129</v>
      </c>
      <c r="I8271" s="7">
        <v>0</v>
      </c>
      <c r="L8271" s="7">
        <v>3601903742</v>
      </c>
      <c r="M8271" t="s">
        <v>458</v>
      </c>
    </row>
    <row r="8272" spans="1:13" x14ac:dyDescent="0.25">
      <c r="A8272" t="s">
        <v>691</v>
      </c>
      <c r="B8272" t="s">
        <v>473</v>
      </c>
      <c r="C8272" t="s">
        <v>225</v>
      </c>
      <c r="D8272" t="s">
        <v>373</v>
      </c>
      <c r="E8272" t="s">
        <v>270</v>
      </c>
      <c r="F8272" t="s">
        <v>128</v>
      </c>
      <c r="G8272" s="8" t="s">
        <v>382</v>
      </c>
      <c r="H8272" t="s">
        <v>129</v>
      </c>
      <c r="I8272" s="7">
        <v>-230030818</v>
      </c>
      <c r="L8272" s="7">
        <v>2032897322</v>
      </c>
      <c r="M8272" t="s">
        <v>458</v>
      </c>
    </row>
    <row r="8273" spans="1:13" x14ac:dyDescent="0.25">
      <c r="A8273" t="s">
        <v>692</v>
      </c>
      <c r="B8273" t="s">
        <v>473</v>
      </c>
      <c r="C8273" t="s">
        <v>225</v>
      </c>
      <c r="D8273" t="s">
        <v>203</v>
      </c>
      <c r="E8273" t="s">
        <v>269</v>
      </c>
      <c r="F8273" t="s">
        <v>128</v>
      </c>
      <c r="G8273" s="8" t="s">
        <v>382</v>
      </c>
      <c r="H8273" t="s">
        <v>129</v>
      </c>
      <c r="I8273" s="7">
        <v>0</v>
      </c>
      <c r="L8273" s="7">
        <v>983182712065</v>
      </c>
      <c r="M8273" t="s">
        <v>458</v>
      </c>
    </row>
    <row r="8274" spans="1:13" x14ac:dyDescent="0.25">
      <c r="A8274" t="s">
        <v>693</v>
      </c>
      <c r="B8274" t="s">
        <v>474</v>
      </c>
      <c r="C8274" t="s">
        <v>226</v>
      </c>
      <c r="D8274" t="s">
        <v>227</v>
      </c>
      <c r="E8274" t="s">
        <v>270</v>
      </c>
      <c r="F8274" t="s">
        <v>128</v>
      </c>
      <c r="G8274" s="8" t="s">
        <v>382</v>
      </c>
      <c r="H8274" t="s">
        <v>129</v>
      </c>
      <c r="I8274" s="7">
        <v>0</v>
      </c>
      <c r="L8274" s="7">
        <v>1565286544</v>
      </c>
      <c r="M8274" t="s">
        <v>458</v>
      </c>
    </row>
    <row r="8275" spans="1:13" x14ac:dyDescent="0.25">
      <c r="A8275" t="s">
        <v>694</v>
      </c>
      <c r="B8275" t="s">
        <v>474</v>
      </c>
      <c r="C8275" t="s">
        <v>226</v>
      </c>
      <c r="D8275" t="s">
        <v>301</v>
      </c>
      <c r="E8275" t="s">
        <v>270</v>
      </c>
      <c r="F8275" t="s">
        <v>128</v>
      </c>
      <c r="G8275" s="8" t="s">
        <v>382</v>
      </c>
      <c r="H8275" t="s">
        <v>129</v>
      </c>
      <c r="I8275" s="7">
        <v>0</v>
      </c>
      <c r="L8275" s="7">
        <v>4154359457</v>
      </c>
      <c r="M8275" t="s">
        <v>458</v>
      </c>
    </row>
    <row r="8276" spans="1:13" x14ac:dyDescent="0.25">
      <c r="A8276" t="s">
        <v>695</v>
      </c>
      <c r="B8276" t="s">
        <v>474</v>
      </c>
      <c r="C8276" t="s">
        <v>226</v>
      </c>
      <c r="D8276" t="s">
        <v>229</v>
      </c>
      <c r="E8276" t="s">
        <v>270</v>
      </c>
      <c r="F8276" t="s">
        <v>128</v>
      </c>
      <c r="G8276" s="8" t="s">
        <v>382</v>
      </c>
      <c r="H8276" t="s">
        <v>129</v>
      </c>
      <c r="I8276" s="7">
        <v>0</v>
      </c>
      <c r="L8276" s="7">
        <v>4178737190</v>
      </c>
      <c r="M8276" t="s">
        <v>458</v>
      </c>
    </row>
    <row r="8277" spans="1:13" x14ac:dyDescent="0.25">
      <c r="A8277" t="s">
        <v>696</v>
      </c>
      <c r="B8277" t="s">
        <v>474</v>
      </c>
      <c r="C8277" t="s">
        <v>226</v>
      </c>
      <c r="D8277" t="s">
        <v>230</v>
      </c>
      <c r="E8277" t="s">
        <v>270</v>
      </c>
      <c r="F8277" t="s">
        <v>128</v>
      </c>
      <c r="G8277" s="8" t="s">
        <v>382</v>
      </c>
      <c r="H8277" t="s">
        <v>129</v>
      </c>
      <c r="I8277" s="7">
        <v>0</v>
      </c>
      <c r="L8277" s="7">
        <v>46078829939</v>
      </c>
      <c r="M8277" t="s">
        <v>458</v>
      </c>
    </row>
    <row r="8278" spans="1:13" x14ac:dyDescent="0.25">
      <c r="A8278" t="s">
        <v>697</v>
      </c>
      <c r="B8278" t="s">
        <v>474</v>
      </c>
      <c r="C8278" t="s">
        <v>226</v>
      </c>
      <c r="D8278" t="s">
        <v>231</v>
      </c>
      <c r="E8278" t="s">
        <v>270</v>
      </c>
      <c r="F8278" t="s">
        <v>128</v>
      </c>
      <c r="G8278" s="8" t="s">
        <v>382</v>
      </c>
      <c r="H8278" t="s">
        <v>129</v>
      </c>
      <c r="I8278" s="7">
        <v>0</v>
      </c>
      <c r="L8278" s="7">
        <v>733170416</v>
      </c>
      <c r="M8278" t="s">
        <v>458</v>
      </c>
    </row>
    <row r="8279" spans="1:13" x14ac:dyDescent="0.25">
      <c r="A8279" t="s">
        <v>698</v>
      </c>
      <c r="B8279" t="s">
        <v>474</v>
      </c>
      <c r="C8279" t="s">
        <v>226</v>
      </c>
      <c r="D8279" t="s">
        <v>232</v>
      </c>
      <c r="E8279" t="s">
        <v>270</v>
      </c>
      <c r="F8279" t="s">
        <v>128</v>
      </c>
      <c r="G8279" s="8" t="s">
        <v>382</v>
      </c>
      <c r="H8279" t="s">
        <v>129</v>
      </c>
      <c r="I8279" s="7">
        <v>0</v>
      </c>
      <c r="L8279" s="7">
        <v>4596812359</v>
      </c>
      <c r="M8279" t="s">
        <v>458</v>
      </c>
    </row>
    <row r="8280" spans="1:13" x14ac:dyDescent="0.25">
      <c r="A8280" t="s">
        <v>699</v>
      </c>
      <c r="B8280" t="s">
        <v>474</v>
      </c>
      <c r="C8280" t="s">
        <v>226</v>
      </c>
      <c r="D8280" t="s">
        <v>233</v>
      </c>
      <c r="E8280" t="s">
        <v>270</v>
      </c>
      <c r="F8280" t="s">
        <v>128</v>
      </c>
      <c r="G8280" s="8" t="s">
        <v>382</v>
      </c>
      <c r="H8280" t="s">
        <v>129</v>
      </c>
      <c r="I8280" s="7">
        <v>0</v>
      </c>
      <c r="L8280" s="7">
        <v>6739103718</v>
      </c>
      <c r="M8280" t="s">
        <v>458</v>
      </c>
    </row>
    <row r="8281" spans="1:13" x14ac:dyDescent="0.25">
      <c r="A8281" t="s">
        <v>700</v>
      </c>
      <c r="B8281" t="s">
        <v>474</v>
      </c>
      <c r="C8281" t="s">
        <v>226</v>
      </c>
      <c r="D8281" t="s">
        <v>234</v>
      </c>
      <c r="E8281" t="s">
        <v>270</v>
      </c>
      <c r="F8281" t="s">
        <v>128</v>
      </c>
      <c r="G8281" s="8" t="s">
        <v>382</v>
      </c>
      <c r="H8281" t="s">
        <v>129</v>
      </c>
      <c r="I8281" s="7">
        <v>0</v>
      </c>
      <c r="L8281" s="7">
        <v>8239367205</v>
      </c>
      <c r="M8281" t="s">
        <v>458</v>
      </c>
    </row>
    <row r="8282" spans="1:13" x14ac:dyDescent="0.25">
      <c r="A8282" t="s">
        <v>701</v>
      </c>
      <c r="B8282" t="s">
        <v>474</v>
      </c>
      <c r="C8282" t="s">
        <v>226</v>
      </c>
      <c r="D8282" t="s">
        <v>235</v>
      </c>
      <c r="E8282" t="s">
        <v>270</v>
      </c>
      <c r="F8282" t="s">
        <v>128</v>
      </c>
      <c r="G8282" s="8" t="s">
        <v>382</v>
      </c>
      <c r="H8282" t="s">
        <v>129</v>
      </c>
      <c r="I8282" s="7">
        <v>0</v>
      </c>
      <c r="L8282" s="7">
        <v>7955312120</v>
      </c>
      <c r="M8282" t="s">
        <v>458</v>
      </c>
    </row>
    <row r="8283" spans="1:13" x14ac:dyDescent="0.25">
      <c r="A8283" t="s">
        <v>702</v>
      </c>
      <c r="B8283" t="s">
        <v>474</v>
      </c>
      <c r="C8283" t="s">
        <v>226</v>
      </c>
      <c r="D8283" t="s">
        <v>570</v>
      </c>
      <c r="E8283" t="s">
        <v>270</v>
      </c>
      <c r="F8283" t="s">
        <v>128</v>
      </c>
      <c r="G8283" s="8" t="s">
        <v>382</v>
      </c>
      <c r="H8283" t="s">
        <v>129</v>
      </c>
      <c r="I8283" s="7">
        <v>0</v>
      </c>
      <c r="L8283" s="7">
        <v>186808058</v>
      </c>
      <c r="M8283" t="s">
        <v>458</v>
      </c>
    </row>
    <row r="8284" spans="1:13" x14ac:dyDescent="0.25">
      <c r="A8284" t="s">
        <v>703</v>
      </c>
      <c r="B8284" t="s">
        <v>475</v>
      </c>
      <c r="C8284" t="s">
        <v>236</v>
      </c>
      <c r="D8284" t="s">
        <v>628</v>
      </c>
      <c r="E8284" t="s">
        <v>270</v>
      </c>
      <c r="F8284" s="8" t="s">
        <v>128</v>
      </c>
      <c r="G8284" s="8" t="s">
        <v>382</v>
      </c>
      <c r="H8284" t="s">
        <v>129</v>
      </c>
      <c r="I8284" s="7">
        <v>0</v>
      </c>
      <c r="L8284" s="7">
        <v>33391986272</v>
      </c>
      <c r="M8284" t="s">
        <v>458</v>
      </c>
    </row>
    <row r="8285" spans="1:13" x14ac:dyDescent="0.25">
      <c r="A8285" t="s">
        <v>704</v>
      </c>
      <c r="B8285" t="s">
        <v>475</v>
      </c>
      <c r="C8285" t="s">
        <v>236</v>
      </c>
      <c r="D8285" t="s">
        <v>629</v>
      </c>
      <c r="E8285" t="s">
        <v>270</v>
      </c>
      <c r="F8285" s="8" t="s">
        <v>128</v>
      </c>
      <c r="G8285" s="8" t="s">
        <v>382</v>
      </c>
      <c r="H8285" t="s">
        <v>129</v>
      </c>
      <c r="I8285" s="7">
        <v>0</v>
      </c>
      <c r="L8285" s="7">
        <v>28433897982</v>
      </c>
      <c r="M8285" t="s">
        <v>458</v>
      </c>
    </row>
    <row r="8286" spans="1:13" x14ac:dyDescent="0.25">
      <c r="A8286" t="s">
        <v>705</v>
      </c>
      <c r="B8286" t="s">
        <v>475</v>
      </c>
      <c r="C8286" t="s">
        <v>236</v>
      </c>
      <c r="D8286" t="s">
        <v>630</v>
      </c>
      <c r="E8286" t="s">
        <v>270</v>
      </c>
      <c r="F8286" s="8" t="s">
        <v>128</v>
      </c>
      <c r="G8286" s="8" t="s">
        <v>382</v>
      </c>
      <c r="H8286" t="s">
        <v>129</v>
      </c>
      <c r="I8286" s="7">
        <v>0</v>
      </c>
      <c r="L8286" s="7">
        <v>41655996484</v>
      </c>
      <c r="M8286" t="s">
        <v>458</v>
      </c>
    </row>
    <row r="8287" spans="1:13" x14ac:dyDescent="0.25">
      <c r="A8287" t="s">
        <v>706</v>
      </c>
      <c r="B8287" t="s">
        <v>475</v>
      </c>
      <c r="C8287" t="s">
        <v>236</v>
      </c>
      <c r="D8287" t="s">
        <v>631</v>
      </c>
      <c r="E8287" t="s">
        <v>270</v>
      </c>
      <c r="F8287" s="8" t="s">
        <v>128</v>
      </c>
      <c r="G8287" s="8" t="s">
        <v>382</v>
      </c>
      <c r="H8287" t="s">
        <v>129</v>
      </c>
      <c r="I8287" s="7">
        <v>0</v>
      </c>
      <c r="L8287" s="7">
        <v>17683096128</v>
      </c>
      <c r="M8287" t="s">
        <v>458</v>
      </c>
    </row>
    <row r="8288" spans="1:13" x14ac:dyDescent="0.25">
      <c r="A8288" t="s">
        <v>707</v>
      </c>
      <c r="B8288" t="s">
        <v>475</v>
      </c>
      <c r="C8288" t="s">
        <v>236</v>
      </c>
      <c r="D8288" t="s">
        <v>632</v>
      </c>
      <c r="E8288" t="s">
        <v>269</v>
      </c>
      <c r="F8288" s="8" t="s">
        <v>128</v>
      </c>
      <c r="G8288" s="8" t="s">
        <v>382</v>
      </c>
      <c r="H8288" t="s">
        <v>129</v>
      </c>
      <c r="I8288" s="7">
        <v>0</v>
      </c>
      <c r="L8288" s="7">
        <v>38791266538</v>
      </c>
      <c r="M8288" t="s">
        <v>458</v>
      </c>
    </row>
    <row r="8289" spans="1:13" x14ac:dyDescent="0.25">
      <c r="A8289" t="s">
        <v>708</v>
      </c>
      <c r="B8289" t="s">
        <v>476</v>
      </c>
      <c r="C8289" t="s">
        <v>237</v>
      </c>
      <c r="D8289" t="s">
        <v>242</v>
      </c>
      <c r="E8289" t="s">
        <v>270</v>
      </c>
      <c r="F8289" s="8" t="s">
        <v>128</v>
      </c>
      <c r="G8289" s="8" t="s">
        <v>382</v>
      </c>
      <c r="H8289" t="s">
        <v>129</v>
      </c>
      <c r="I8289" s="7">
        <v>0</v>
      </c>
      <c r="L8289" s="7">
        <v>77422761</v>
      </c>
      <c r="M8289" t="s">
        <v>458</v>
      </c>
    </row>
    <row r="8290" spans="1:13" x14ac:dyDescent="0.25">
      <c r="A8290" t="s">
        <v>709</v>
      </c>
      <c r="B8290" t="s">
        <v>476</v>
      </c>
      <c r="C8290" t="s">
        <v>237</v>
      </c>
      <c r="D8290" t="s">
        <v>228</v>
      </c>
      <c r="E8290" t="s">
        <v>270</v>
      </c>
      <c r="F8290" s="8" t="s">
        <v>128</v>
      </c>
      <c r="G8290" s="8" t="s">
        <v>382</v>
      </c>
      <c r="H8290" t="s">
        <v>129</v>
      </c>
      <c r="I8290" s="7">
        <v>-309354725</v>
      </c>
      <c r="L8290" s="7">
        <v>2672173342</v>
      </c>
      <c r="M8290" t="s">
        <v>458</v>
      </c>
    </row>
    <row r="8291" spans="1:13" x14ac:dyDescent="0.25">
      <c r="A8291" t="s">
        <v>710</v>
      </c>
      <c r="B8291" t="s">
        <v>476</v>
      </c>
      <c r="C8291" t="s">
        <v>237</v>
      </c>
      <c r="D8291" t="s">
        <v>464</v>
      </c>
      <c r="E8291" t="s">
        <v>270</v>
      </c>
      <c r="F8291" s="8" t="s">
        <v>128</v>
      </c>
      <c r="G8291" s="8" t="s">
        <v>382</v>
      </c>
      <c r="H8291" t="s">
        <v>129</v>
      </c>
      <c r="I8291" s="7">
        <v>0</v>
      </c>
      <c r="L8291" s="7">
        <v>1120256617</v>
      </c>
      <c r="M8291" t="s">
        <v>458</v>
      </c>
    </row>
    <row r="8292" spans="1:13" x14ac:dyDescent="0.25">
      <c r="A8292" t="s">
        <v>711</v>
      </c>
      <c r="B8292" t="s">
        <v>476</v>
      </c>
      <c r="C8292" t="s">
        <v>237</v>
      </c>
      <c r="D8292" t="s">
        <v>238</v>
      </c>
      <c r="E8292" t="s">
        <v>270</v>
      </c>
      <c r="F8292" t="s">
        <v>128</v>
      </c>
      <c r="G8292" s="8" t="s">
        <v>382</v>
      </c>
      <c r="H8292" t="s">
        <v>129</v>
      </c>
      <c r="I8292" s="7">
        <v>-53854942</v>
      </c>
      <c r="L8292" s="7">
        <v>858542993</v>
      </c>
      <c r="M8292" t="s">
        <v>458</v>
      </c>
    </row>
    <row r="8293" spans="1:13" x14ac:dyDescent="0.25">
      <c r="A8293" t="s">
        <v>712</v>
      </c>
      <c r="B8293" t="s">
        <v>476</v>
      </c>
      <c r="C8293" t="s">
        <v>237</v>
      </c>
      <c r="D8293" t="s">
        <v>239</v>
      </c>
      <c r="E8293" t="s">
        <v>270</v>
      </c>
      <c r="F8293" t="s">
        <v>128</v>
      </c>
      <c r="G8293" s="8" t="s">
        <v>382</v>
      </c>
      <c r="H8293" t="s">
        <v>129</v>
      </c>
      <c r="I8293" s="7">
        <v>0</v>
      </c>
      <c r="L8293" s="7">
        <v>857579764</v>
      </c>
      <c r="M8293" t="s">
        <v>458</v>
      </c>
    </row>
    <row r="8294" spans="1:13" x14ac:dyDescent="0.25">
      <c r="A8294" t="s">
        <v>713</v>
      </c>
      <c r="B8294" t="s">
        <v>476</v>
      </c>
      <c r="C8294" t="s">
        <v>237</v>
      </c>
      <c r="D8294" t="s">
        <v>240</v>
      </c>
      <c r="E8294" t="s">
        <v>270</v>
      </c>
      <c r="F8294" t="s">
        <v>128</v>
      </c>
      <c r="G8294" s="8" t="s">
        <v>382</v>
      </c>
      <c r="H8294" t="s">
        <v>129</v>
      </c>
      <c r="I8294" s="7">
        <v>0</v>
      </c>
      <c r="L8294" s="7">
        <v>93471759</v>
      </c>
      <c r="M8294" t="s">
        <v>458</v>
      </c>
    </row>
    <row r="8295" spans="1:13" x14ac:dyDescent="0.25">
      <c r="A8295" t="s">
        <v>714</v>
      </c>
      <c r="B8295" t="s">
        <v>476</v>
      </c>
      <c r="C8295" t="s">
        <v>237</v>
      </c>
      <c r="D8295" t="s">
        <v>241</v>
      </c>
      <c r="E8295" t="s">
        <v>270</v>
      </c>
      <c r="F8295" t="s">
        <v>128</v>
      </c>
      <c r="G8295" s="8" t="s">
        <v>382</v>
      </c>
      <c r="H8295" t="s">
        <v>129</v>
      </c>
      <c r="I8295" s="7">
        <v>0</v>
      </c>
      <c r="L8295" s="7">
        <v>53446428</v>
      </c>
      <c r="M8295" t="s">
        <v>458</v>
      </c>
    </row>
    <row r="8296" spans="1:13" x14ac:dyDescent="0.25">
      <c r="A8296" t="s">
        <v>715</v>
      </c>
      <c r="B8296" t="s">
        <v>477</v>
      </c>
      <c r="C8296" t="s">
        <v>243</v>
      </c>
      <c r="D8296" t="s">
        <v>378</v>
      </c>
      <c r="E8296" t="s">
        <v>270</v>
      </c>
      <c r="F8296" t="s">
        <v>128</v>
      </c>
      <c r="G8296" s="8" t="s">
        <v>382</v>
      </c>
      <c r="H8296" t="s">
        <v>129</v>
      </c>
      <c r="I8296" s="7">
        <v>0</v>
      </c>
      <c r="L8296" s="7">
        <v>3795039921</v>
      </c>
      <c r="M8296" t="s">
        <v>458</v>
      </c>
    </row>
    <row r="8297" spans="1:13" x14ac:dyDescent="0.25">
      <c r="A8297" t="s">
        <v>716</v>
      </c>
      <c r="B8297" t="s">
        <v>477</v>
      </c>
      <c r="C8297" t="s">
        <v>243</v>
      </c>
      <c r="D8297" t="s">
        <v>360</v>
      </c>
      <c r="E8297" t="s">
        <v>270</v>
      </c>
      <c r="F8297" t="s">
        <v>128</v>
      </c>
      <c r="G8297" s="8" t="s">
        <v>382</v>
      </c>
      <c r="H8297" t="s">
        <v>129</v>
      </c>
      <c r="I8297" s="7">
        <v>-1378136821</v>
      </c>
      <c r="L8297" s="7">
        <v>4697527012</v>
      </c>
      <c r="M8297" t="s">
        <v>458</v>
      </c>
    </row>
    <row r="8298" spans="1:13" x14ac:dyDescent="0.25">
      <c r="A8298" t="s">
        <v>717</v>
      </c>
      <c r="B8298" t="s">
        <v>477</v>
      </c>
      <c r="C8298" t="s">
        <v>243</v>
      </c>
      <c r="D8298" t="s">
        <v>581</v>
      </c>
      <c r="E8298" t="s">
        <v>270</v>
      </c>
      <c r="F8298" t="s">
        <v>128</v>
      </c>
      <c r="G8298" s="8" t="s">
        <v>382</v>
      </c>
      <c r="H8298" t="s">
        <v>129</v>
      </c>
      <c r="I8298" s="7">
        <v>-11712339191</v>
      </c>
      <c r="L8298" s="7">
        <v>89940181951</v>
      </c>
      <c r="M8298" t="s">
        <v>458</v>
      </c>
    </row>
    <row r="8299" spans="1:13" x14ac:dyDescent="0.25">
      <c r="A8299" t="s">
        <v>718</v>
      </c>
      <c r="B8299" t="s">
        <v>246</v>
      </c>
      <c r="C8299" t="s">
        <v>246</v>
      </c>
      <c r="D8299" t="s">
        <v>203</v>
      </c>
      <c r="E8299" t="s">
        <v>269</v>
      </c>
      <c r="F8299" t="s">
        <v>128</v>
      </c>
      <c r="G8299" s="8" t="s">
        <v>382</v>
      </c>
      <c r="H8299" t="s">
        <v>129</v>
      </c>
      <c r="I8299" s="7">
        <v>0</v>
      </c>
      <c r="L8299" s="7">
        <v>42773601120</v>
      </c>
      <c r="M8299" t="s">
        <v>458</v>
      </c>
    </row>
    <row r="8300" spans="1:13" x14ac:dyDescent="0.25">
      <c r="A8300" t="s">
        <v>719</v>
      </c>
      <c r="B8300" t="s">
        <v>478</v>
      </c>
      <c r="C8300" t="s">
        <v>244</v>
      </c>
      <c r="D8300" t="s">
        <v>245</v>
      </c>
      <c r="E8300" t="s">
        <v>269</v>
      </c>
      <c r="F8300" t="s">
        <v>128</v>
      </c>
      <c r="G8300" s="8" t="s">
        <v>382</v>
      </c>
      <c r="H8300" t="s">
        <v>129</v>
      </c>
      <c r="I8300" s="7">
        <v>0</v>
      </c>
      <c r="L8300" s="7">
        <v>69558139000</v>
      </c>
      <c r="M8300" t="s">
        <v>458</v>
      </c>
    </row>
    <row r="8301" spans="1:13" x14ac:dyDescent="0.25">
      <c r="A8301" t="s">
        <v>720</v>
      </c>
      <c r="B8301" t="s">
        <v>478</v>
      </c>
      <c r="C8301" t="s">
        <v>244</v>
      </c>
      <c r="D8301" t="s">
        <v>460</v>
      </c>
      <c r="E8301" t="s">
        <v>269</v>
      </c>
      <c r="F8301" t="s">
        <v>128</v>
      </c>
      <c r="G8301" s="8" t="s">
        <v>382</v>
      </c>
      <c r="H8301" t="s">
        <v>129</v>
      </c>
      <c r="I8301" s="7">
        <v>0</v>
      </c>
      <c r="L8301" s="7">
        <v>40918920000</v>
      </c>
      <c r="M8301" t="s">
        <v>458</v>
      </c>
    </row>
    <row r="8302" spans="1:13" x14ac:dyDescent="0.25">
      <c r="A8302" t="s">
        <v>721</v>
      </c>
      <c r="B8302" t="s">
        <v>479</v>
      </c>
      <c r="C8302" t="s">
        <v>247</v>
      </c>
      <c r="D8302" t="s">
        <v>203</v>
      </c>
      <c r="E8302" t="s">
        <v>269</v>
      </c>
      <c r="F8302" t="s">
        <v>128</v>
      </c>
      <c r="G8302" s="8" t="s">
        <v>382</v>
      </c>
      <c r="H8302" t="s">
        <v>129</v>
      </c>
      <c r="I8302" s="7">
        <v>-24212000</v>
      </c>
      <c r="L8302" s="7">
        <v>20401799000</v>
      </c>
      <c r="M8302" t="s">
        <v>458</v>
      </c>
    </row>
    <row r="8303" spans="1:13" x14ac:dyDescent="0.25">
      <c r="A8303" t="s">
        <v>722</v>
      </c>
      <c r="B8303" t="s">
        <v>480</v>
      </c>
      <c r="C8303" t="s">
        <v>268</v>
      </c>
      <c r="D8303" t="s">
        <v>203</v>
      </c>
      <c r="E8303" t="s">
        <v>269</v>
      </c>
      <c r="F8303" t="s">
        <v>128</v>
      </c>
      <c r="G8303" s="8" t="s">
        <v>382</v>
      </c>
      <c r="H8303" t="s">
        <v>129</v>
      </c>
      <c r="I8303" s="7">
        <v>0</v>
      </c>
      <c r="L8303" s="7">
        <v>14029578005</v>
      </c>
      <c r="M8303" t="s">
        <v>458</v>
      </c>
    </row>
    <row r="8304" spans="1:13" x14ac:dyDescent="0.25">
      <c r="A8304" t="s">
        <v>723</v>
      </c>
      <c r="B8304" t="s">
        <v>481</v>
      </c>
      <c r="C8304" t="s">
        <v>248</v>
      </c>
      <c r="D8304" t="s">
        <v>203</v>
      </c>
      <c r="E8304" t="s">
        <v>269</v>
      </c>
      <c r="F8304" s="8" t="s">
        <v>128</v>
      </c>
      <c r="G8304" s="8" t="s">
        <v>382</v>
      </c>
      <c r="H8304" t="s">
        <v>129</v>
      </c>
      <c r="I8304" s="7">
        <v>0</v>
      </c>
      <c r="L8304" s="7">
        <v>24360197000</v>
      </c>
      <c r="M8304" t="s">
        <v>458</v>
      </c>
    </row>
    <row r="8305" spans="1:13" x14ac:dyDescent="0.25">
      <c r="A8305" t="s">
        <v>724</v>
      </c>
      <c r="B8305" t="s">
        <v>482</v>
      </c>
      <c r="C8305" t="s">
        <v>249</v>
      </c>
      <c r="D8305" t="s">
        <v>203</v>
      </c>
      <c r="E8305" t="s">
        <v>269</v>
      </c>
      <c r="F8305" s="8" t="s">
        <v>128</v>
      </c>
      <c r="G8305" s="8" t="s">
        <v>382</v>
      </c>
      <c r="H8305" t="s">
        <v>129</v>
      </c>
      <c r="I8305" s="7">
        <v>0</v>
      </c>
      <c r="L8305" s="7">
        <v>91622025169</v>
      </c>
      <c r="M8305" t="s">
        <v>458</v>
      </c>
    </row>
    <row r="8306" spans="1:13" x14ac:dyDescent="0.25">
      <c r="A8306" t="s">
        <v>725</v>
      </c>
      <c r="B8306" t="s">
        <v>330</v>
      </c>
      <c r="C8306" t="s">
        <v>250</v>
      </c>
      <c r="D8306" t="s">
        <v>252</v>
      </c>
      <c r="E8306" t="s">
        <v>270</v>
      </c>
      <c r="F8306" t="s">
        <v>128</v>
      </c>
      <c r="G8306" s="8" t="s">
        <v>382</v>
      </c>
      <c r="H8306" t="s">
        <v>129</v>
      </c>
      <c r="I8306" s="7">
        <v>0</v>
      </c>
      <c r="L8306" s="7">
        <v>10772268571</v>
      </c>
      <c r="M8306" t="s">
        <v>458</v>
      </c>
    </row>
    <row r="8307" spans="1:13" x14ac:dyDescent="0.25">
      <c r="A8307" t="s">
        <v>726</v>
      </c>
      <c r="B8307" t="s">
        <v>330</v>
      </c>
      <c r="C8307" t="s">
        <v>250</v>
      </c>
      <c r="D8307" t="s">
        <v>253</v>
      </c>
      <c r="E8307" t="s">
        <v>270</v>
      </c>
      <c r="F8307" t="s">
        <v>128</v>
      </c>
      <c r="G8307" s="8" t="s">
        <v>382</v>
      </c>
      <c r="H8307" t="s">
        <v>129</v>
      </c>
      <c r="I8307" s="7">
        <v>0</v>
      </c>
      <c r="L8307" s="7">
        <v>3480752374</v>
      </c>
      <c r="M8307" t="s">
        <v>458</v>
      </c>
    </row>
    <row r="8308" spans="1:13" x14ac:dyDescent="0.25">
      <c r="A8308" t="s">
        <v>727</v>
      </c>
      <c r="B8308" t="s">
        <v>330</v>
      </c>
      <c r="C8308" t="s">
        <v>250</v>
      </c>
      <c r="D8308" t="s">
        <v>254</v>
      </c>
      <c r="E8308" t="s">
        <v>270</v>
      </c>
      <c r="F8308" t="s">
        <v>128</v>
      </c>
      <c r="G8308" s="8" t="s">
        <v>382</v>
      </c>
      <c r="H8308" t="s">
        <v>129</v>
      </c>
      <c r="I8308" s="7">
        <v>-164798362</v>
      </c>
      <c r="L8308" s="7">
        <v>13604302435</v>
      </c>
      <c r="M8308" t="s">
        <v>458</v>
      </c>
    </row>
    <row r="8309" spans="1:13" x14ac:dyDescent="0.25">
      <c r="A8309" t="s">
        <v>728</v>
      </c>
      <c r="B8309" t="s">
        <v>330</v>
      </c>
      <c r="C8309" t="s">
        <v>250</v>
      </c>
      <c r="D8309" t="s">
        <v>633</v>
      </c>
      <c r="E8309" t="s">
        <v>269</v>
      </c>
      <c r="F8309" t="s">
        <v>128</v>
      </c>
      <c r="G8309" s="8" t="s">
        <v>382</v>
      </c>
      <c r="H8309" t="s">
        <v>129</v>
      </c>
      <c r="I8309" s="7">
        <v>0</v>
      </c>
      <c r="L8309" s="7">
        <v>1140113184125</v>
      </c>
      <c r="M8309" t="s">
        <v>458</v>
      </c>
    </row>
    <row r="8310" spans="1:13" x14ac:dyDescent="0.25">
      <c r="A8310" t="s">
        <v>729</v>
      </c>
      <c r="B8310" t="s">
        <v>330</v>
      </c>
      <c r="C8310" t="s">
        <v>250</v>
      </c>
      <c r="D8310" t="s">
        <v>634</v>
      </c>
      <c r="E8310" t="s">
        <v>269</v>
      </c>
      <c r="F8310" t="s">
        <v>128</v>
      </c>
      <c r="G8310" s="8" t="s">
        <v>382</v>
      </c>
      <c r="H8310" t="s">
        <v>129</v>
      </c>
      <c r="I8310" s="7">
        <v>0</v>
      </c>
      <c r="L8310" s="7">
        <v>237174933919</v>
      </c>
      <c r="M8310" t="s">
        <v>458</v>
      </c>
    </row>
    <row r="8311" spans="1:13" x14ac:dyDescent="0.25">
      <c r="A8311" t="s">
        <v>730</v>
      </c>
      <c r="B8311" t="s">
        <v>330</v>
      </c>
      <c r="C8311" t="s">
        <v>250</v>
      </c>
      <c r="D8311" t="s">
        <v>599</v>
      </c>
      <c r="E8311" t="s">
        <v>270</v>
      </c>
      <c r="F8311" t="s">
        <v>128</v>
      </c>
      <c r="G8311" s="8" t="s">
        <v>382</v>
      </c>
      <c r="H8311" t="s">
        <v>129</v>
      </c>
      <c r="I8311" s="7">
        <v>0</v>
      </c>
      <c r="L8311" s="7">
        <v>49186447</v>
      </c>
      <c r="M8311" t="s">
        <v>458</v>
      </c>
    </row>
    <row r="8312" spans="1:13" x14ac:dyDescent="0.25">
      <c r="A8312" t="s">
        <v>731</v>
      </c>
      <c r="B8312" t="s">
        <v>483</v>
      </c>
      <c r="C8312" t="s">
        <v>255</v>
      </c>
      <c r="D8312" t="s">
        <v>205</v>
      </c>
      <c r="E8312" t="s">
        <v>270</v>
      </c>
      <c r="F8312" t="s">
        <v>128</v>
      </c>
      <c r="G8312" s="8" t="s">
        <v>382</v>
      </c>
      <c r="H8312" t="s">
        <v>129</v>
      </c>
      <c r="I8312" s="7">
        <v>0</v>
      </c>
      <c r="L8312" s="7">
        <v>6917962126</v>
      </c>
      <c r="M8312" t="s">
        <v>458</v>
      </c>
    </row>
    <row r="8313" spans="1:13" x14ac:dyDescent="0.25">
      <c r="A8313" t="s">
        <v>732</v>
      </c>
      <c r="B8313" t="s">
        <v>483</v>
      </c>
      <c r="C8313" t="s">
        <v>255</v>
      </c>
      <c r="D8313" t="s">
        <v>203</v>
      </c>
      <c r="E8313" t="s">
        <v>269</v>
      </c>
      <c r="F8313" t="s">
        <v>128</v>
      </c>
      <c r="G8313" s="8" t="s">
        <v>382</v>
      </c>
      <c r="H8313" t="s">
        <v>129</v>
      </c>
      <c r="I8313" s="7">
        <v>0</v>
      </c>
      <c r="L8313" s="7">
        <v>2428869723</v>
      </c>
      <c r="M8313" t="s">
        <v>458</v>
      </c>
    </row>
    <row r="8314" spans="1:13" x14ac:dyDescent="0.25">
      <c r="A8314" t="s">
        <v>733</v>
      </c>
      <c r="B8314" t="s">
        <v>636</v>
      </c>
      <c r="C8314" t="s">
        <v>635</v>
      </c>
      <c r="D8314" t="s">
        <v>304</v>
      </c>
      <c r="E8314" t="s">
        <v>270</v>
      </c>
      <c r="F8314" t="s">
        <v>128</v>
      </c>
      <c r="G8314" s="8" t="s">
        <v>382</v>
      </c>
      <c r="H8314" t="s">
        <v>129</v>
      </c>
      <c r="I8314" s="7">
        <v>0</v>
      </c>
      <c r="L8314" s="7">
        <v>4565783313</v>
      </c>
      <c r="M8314" t="s">
        <v>458</v>
      </c>
    </row>
    <row r="8315" spans="1:13" x14ac:dyDescent="0.25">
      <c r="A8315" t="s">
        <v>734</v>
      </c>
      <c r="B8315" t="s">
        <v>636</v>
      </c>
      <c r="C8315" t="s">
        <v>635</v>
      </c>
      <c r="D8315" t="s">
        <v>303</v>
      </c>
      <c r="E8315" t="s">
        <v>270</v>
      </c>
      <c r="F8315" t="s">
        <v>128</v>
      </c>
      <c r="G8315" s="8" t="s">
        <v>382</v>
      </c>
      <c r="H8315" t="s">
        <v>129</v>
      </c>
      <c r="I8315" s="7">
        <v>0</v>
      </c>
      <c r="L8315" s="7">
        <v>3476303006</v>
      </c>
      <c r="M8315" t="s">
        <v>458</v>
      </c>
    </row>
    <row r="8316" spans="1:13" x14ac:dyDescent="0.25">
      <c r="A8316" t="s">
        <v>735</v>
      </c>
      <c r="B8316" t="s">
        <v>636</v>
      </c>
      <c r="C8316" t="s">
        <v>635</v>
      </c>
      <c r="D8316" t="s">
        <v>302</v>
      </c>
      <c r="E8316" t="s">
        <v>270</v>
      </c>
      <c r="F8316" t="s">
        <v>128</v>
      </c>
      <c r="G8316" s="8" t="s">
        <v>382</v>
      </c>
      <c r="H8316" t="s">
        <v>129</v>
      </c>
      <c r="I8316" s="7">
        <v>0</v>
      </c>
      <c r="L8316" s="7">
        <v>2100767205</v>
      </c>
      <c r="M8316" t="s">
        <v>458</v>
      </c>
    </row>
    <row r="8317" spans="1:13" x14ac:dyDescent="0.25">
      <c r="A8317" t="s">
        <v>736</v>
      </c>
      <c r="B8317" t="s">
        <v>636</v>
      </c>
      <c r="C8317" t="s">
        <v>635</v>
      </c>
      <c r="D8317" t="s">
        <v>205</v>
      </c>
      <c r="E8317" t="s">
        <v>270</v>
      </c>
      <c r="F8317" t="s">
        <v>128</v>
      </c>
      <c r="G8317" s="8" t="s">
        <v>382</v>
      </c>
      <c r="H8317" t="s">
        <v>129</v>
      </c>
      <c r="I8317" s="7">
        <v>0</v>
      </c>
      <c r="L8317" s="7">
        <v>20886055390</v>
      </c>
      <c r="M8317" t="s">
        <v>458</v>
      </c>
    </row>
    <row r="8318" spans="1:13" x14ac:dyDescent="0.25">
      <c r="A8318" t="s">
        <v>737</v>
      </c>
      <c r="B8318" t="s">
        <v>636</v>
      </c>
      <c r="C8318" t="s">
        <v>635</v>
      </c>
      <c r="D8318" t="s">
        <v>203</v>
      </c>
      <c r="E8318" t="s">
        <v>269</v>
      </c>
      <c r="F8318" t="s">
        <v>128</v>
      </c>
      <c r="G8318" s="8" t="s">
        <v>382</v>
      </c>
      <c r="H8318" t="s">
        <v>129</v>
      </c>
      <c r="I8318" s="7">
        <v>0</v>
      </c>
      <c r="L8318" s="7">
        <v>1256491994424</v>
      </c>
      <c r="M8318" t="s">
        <v>458</v>
      </c>
    </row>
    <row r="8319" spans="1:13" x14ac:dyDescent="0.25">
      <c r="A8319" t="s">
        <v>738</v>
      </c>
      <c r="B8319" t="s">
        <v>484</v>
      </c>
      <c r="C8319" t="s">
        <v>256</v>
      </c>
      <c r="D8319" t="s">
        <v>208</v>
      </c>
      <c r="E8319" t="s">
        <v>270</v>
      </c>
      <c r="F8319" t="s">
        <v>128</v>
      </c>
      <c r="G8319" s="8" t="s">
        <v>382</v>
      </c>
      <c r="H8319" t="s">
        <v>129</v>
      </c>
      <c r="I8319" s="7">
        <v>0</v>
      </c>
      <c r="L8319" s="7">
        <v>429346911</v>
      </c>
      <c r="M8319" t="s">
        <v>458</v>
      </c>
    </row>
    <row r="8320" spans="1:13" x14ac:dyDescent="0.25">
      <c r="A8320" t="s">
        <v>739</v>
      </c>
      <c r="B8320" t="s">
        <v>484</v>
      </c>
      <c r="C8320" t="s">
        <v>256</v>
      </c>
      <c r="D8320" t="s">
        <v>209</v>
      </c>
      <c r="E8320" t="s">
        <v>270</v>
      </c>
      <c r="F8320" t="s">
        <v>128</v>
      </c>
      <c r="G8320" s="8" t="s">
        <v>382</v>
      </c>
      <c r="H8320" t="s">
        <v>129</v>
      </c>
      <c r="I8320" s="7">
        <v>0</v>
      </c>
      <c r="L8320" s="7">
        <v>630379359</v>
      </c>
      <c r="M8320" t="s">
        <v>458</v>
      </c>
    </row>
    <row r="8321" spans="1:13" x14ac:dyDescent="0.25">
      <c r="A8321" t="s">
        <v>740</v>
      </c>
      <c r="B8321" t="s">
        <v>484</v>
      </c>
      <c r="C8321" t="s">
        <v>256</v>
      </c>
      <c r="D8321" t="s">
        <v>203</v>
      </c>
      <c r="E8321" t="s">
        <v>269</v>
      </c>
      <c r="F8321" t="s">
        <v>128</v>
      </c>
      <c r="G8321" s="8" t="s">
        <v>382</v>
      </c>
      <c r="H8321" t="s">
        <v>129</v>
      </c>
      <c r="I8321" s="7">
        <v>0</v>
      </c>
      <c r="L8321" s="7">
        <v>88224453830</v>
      </c>
      <c r="M8321" t="s">
        <v>458</v>
      </c>
    </row>
    <row r="8322" spans="1:13" x14ac:dyDescent="0.25">
      <c r="A8322" t="s">
        <v>741</v>
      </c>
      <c r="B8322" t="s">
        <v>485</v>
      </c>
      <c r="C8322" t="s">
        <v>257</v>
      </c>
      <c r="D8322" t="s">
        <v>258</v>
      </c>
      <c r="E8322" t="s">
        <v>270</v>
      </c>
      <c r="F8322" t="s">
        <v>128</v>
      </c>
      <c r="G8322" s="8" t="s">
        <v>382</v>
      </c>
      <c r="H8322" t="s">
        <v>129</v>
      </c>
      <c r="I8322" s="7">
        <v>0</v>
      </c>
      <c r="L8322" s="7">
        <v>2398957441</v>
      </c>
      <c r="M8322" t="s">
        <v>458</v>
      </c>
    </row>
    <row r="8323" spans="1:13" x14ac:dyDescent="0.25">
      <c r="A8323" t="s">
        <v>742</v>
      </c>
      <c r="B8323" t="s">
        <v>485</v>
      </c>
      <c r="C8323" t="s">
        <v>257</v>
      </c>
      <c r="D8323" t="s">
        <v>259</v>
      </c>
      <c r="E8323" t="s">
        <v>270</v>
      </c>
      <c r="F8323" t="s">
        <v>128</v>
      </c>
      <c r="G8323" s="8" t="s">
        <v>382</v>
      </c>
      <c r="H8323" t="s">
        <v>129</v>
      </c>
      <c r="I8323" s="7">
        <v>0</v>
      </c>
      <c r="L8323" s="7">
        <v>87556207</v>
      </c>
      <c r="M8323" t="s">
        <v>458</v>
      </c>
    </row>
    <row r="8324" spans="1:13" x14ac:dyDescent="0.25">
      <c r="A8324" t="s">
        <v>743</v>
      </c>
      <c r="B8324" t="s">
        <v>485</v>
      </c>
      <c r="C8324" t="s">
        <v>257</v>
      </c>
      <c r="D8324" t="s">
        <v>260</v>
      </c>
      <c r="E8324" t="s">
        <v>270</v>
      </c>
      <c r="F8324" t="s">
        <v>128</v>
      </c>
      <c r="G8324" s="8" t="s">
        <v>382</v>
      </c>
      <c r="H8324" t="s">
        <v>129</v>
      </c>
      <c r="I8324" s="7">
        <v>0</v>
      </c>
      <c r="L8324" s="7">
        <v>145097351</v>
      </c>
      <c r="M8324" t="s">
        <v>458</v>
      </c>
    </row>
    <row r="8325" spans="1:13" x14ac:dyDescent="0.25">
      <c r="A8325" t="s">
        <v>744</v>
      </c>
      <c r="B8325" t="s">
        <v>485</v>
      </c>
      <c r="C8325" t="s">
        <v>257</v>
      </c>
      <c r="D8325" t="s">
        <v>261</v>
      </c>
      <c r="E8325" t="s">
        <v>270</v>
      </c>
      <c r="F8325" t="s">
        <v>128</v>
      </c>
      <c r="G8325" s="8" t="s">
        <v>382</v>
      </c>
      <c r="H8325" t="s">
        <v>129</v>
      </c>
      <c r="I8325" s="7">
        <v>0</v>
      </c>
      <c r="L8325" s="7">
        <v>88988160</v>
      </c>
      <c r="M8325" t="s">
        <v>458</v>
      </c>
    </row>
    <row r="8326" spans="1:13" x14ac:dyDescent="0.25">
      <c r="A8326" t="s">
        <v>745</v>
      </c>
      <c r="B8326" t="s">
        <v>486</v>
      </c>
      <c r="C8326" t="s">
        <v>262</v>
      </c>
      <c r="D8326" t="s">
        <v>263</v>
      </c>
      <c r="E8326" t="s">
        <v>270</v>
      </c>
      <c r="F8326" t="s">
        <v>128</v>
      </c>
      <c r="G8326" s="8" t="s">
        <v>382</v>
      </c>
      <c r="H8326" t="s">
        <v>129</v>
      </c>
      <c r="I8326" s="7">
        <v>-392000</v>
      </c>
      <c r="L8326" s="7">
        <v>27282552000</v>
      </c>
      <c r="M8326" t="s">
        <v>458</v>
      </c>
    </row>
    <row r="8327" spans="1:13" x14ac:dyDescent="0.25">
      <c r="A8327" t="s">
        <v>746</v>
      </c>
      <c r="B8327" t="s">
        <v>486</v>
      </c>
      <c r="C8327" t="s">
        <v>262</v>
      </c>
      <c r="D8327" t="s">
        <v>264</v>
      </c>
      <c r="E8327" t="s">
        <v>270</v>
      </c>
      <c r="F8327" t="s">
        <v>128</v>
      </c>
      <c r="G8327" s="8" t="s">
        <v>382</v>
      </c>
      <c r="H8327" t="s">
        <v>129</v>
      </c>
      <c r="I8327" s="7">
        <v>0</v>
      </c>
      <c r="L8327" s="7">
        <v>5427913000</v>
      </c>
      <c r="M8327" t="s">
        <v>458</v>
      </c>
    </row>
    <row r="8328" spans="1:13" x14ac:dyDescent="0.25">
      <c r="A8328" t="s">
        <v>747</v>
      </c>
      <c r="B8328" t="s">
        <v>486</v>
      </c>
      <c r="C8328" t="s">
        <v>262</v>
      </c>
      <c r="D8328" t="s">
        <v>265</v>
      </c>
      <c r="E8328" t="s">
        <v>270</v>
      </c>
      <c r="F8328" t="s">
        <v>128</v>
      </c>
      <c r="G8328" s="8" t="s">
        <v>382</v>
      </c>
      <c r="H8328" t="s">
        <v>129</v>
      </c>
      <c r="I8328" s="7">
        <v>0</v>
      </c>
      <c r="L8328" s="7">
        <v>950652000</v>
      </c>
      <c r="M8328" t="s">
        <v>458</v>
      </c>
    </row>
    <row r="8329" spans="1:13" x14ac:dyDescent="0.25">
      <c r="A8329" t="s">
        <v>748</v>
      </c>
      <c r="B8329" t="s">
        <v>486</v>
      </c>
      <c r="C8329" t="s">
        <v>262</v>
      </c>
      <c r="D8329" t="s">
        <v>203</v>
      </c>
      <c r="E8329" t="s">
        <v>269</v>
      </c>
      <c r="F8329" t="s">
        <v>128</v>
      </c>
      <c r="G8329" s="8" t="s">
        <v>382</v>
      </c>
      <c r="H8329" t="s">
        <v>129</v>
      </c>
      <c r="I8329" s="7">
        <v>0</v>
      </c>
      <c r="L8329" s="7">
        <v>134097058000</v>
      </c>
      <c r="M8329" t="s">
        <v>458</v>
      </c>
    </row>
    <row r="8330" spans="1:13" x14ac:dyDescent="0.25">
      <c r="A8330" t="s">
        <v>749</v>
      </c>
      <c r="B8330" t="s">
        <v>332</v>
      </c>
      <c r="C8330" t="s">
        <v>266</v>
      </c>
      <c r="D8330" t="s">
        <v>267</v>
      </c>
      <c r="E8330" t="s">
        <v>270</v>
      </c>
      <c r="F8330" t="s">
        <v>128</v>
      </c>
      <c r="G8330" s="8" t="s">
        <v>382</v>
      </c>
      <c r="H8330" t="s">
        <v>129</v>
      </c>
      <c r="I8330" s="7">
        <v>0</v>
      </c>
      <c r="L8330" s="7">
        <v>2421364394</v>
      </c>
      <c r="M8330" t="s">
        <v>458</v>
      </c>
    </row>
    <row r="8331" spans="1:13" x14ac:dyDescent="0.25">
      <c r="A8331" t="s">
        <v>750</v>
      </c>
      <c r="B8331" t="s">
        <v>332</v>
      </c>
      <c r="C8331" t="s">
        <v>266</v>
      </c>
      <c r="D8331" t="s">
        <v>590</v>
      </c>
      <c r="E8331" t="s">
        <v>270</v>
      </c>
      <c r="F8331" t="s">
        <v>128</v>
      </c>
      <c r="G8331" s="8" t="s">
        <v>382</v>
      </c>
      <c r="H8331" t="s">
        <v>129</v>
      </c>
      <c r="I8331" s="7">
        <v>0</v>
      </c>
      <c r="L8331" s="7">
        <v>1946905414</v>
      </c>
      <c r="M8331" t="s">
        <v>458</v>
      </c>
    </row>
    <row r="8332" spans="1:13" x14ac:dyDescent="0.25">
      <c r="A8332" t="s">
        <v>751</v>
      </c>
      <c r="B8332" t="s">
        <v>332</v>
      </c>
      <c r="C8332" t="s">
        <v>266</v>
      </c>
      <c r="D8332" t="s">
        <v>582</v>
      </c>
      <c r="E8332" t="s">
        <v>270</v>
      </c>
      <c r="F8332" t="s">
        <v>128</v>
      </c>
      <c r="G8332" s="8" t="s">
        <v>382</v>
      </c>
      <c r="H8332" t="s">
        <v>129</v>
      </c>
      <c r="I8332" s="7">
        <v>0</v>
      </c>
      <c r="L8332" s="7">
        <v>102527329</v>
      </c>
      <c r="M8332" t="s">
        <v>458</v>
      </c>
    </row>
    <row r="8333" spans="1:13" x14ac:dyDescent="0.25">
      <c r="A8333" t="s">
        <v>752</v>
      </c>
      <c r="B8333" t="s">
        <v>332</v>
      </c>
      <c r="C8333" t="s">
        <v>266</v>
      </c>
      <c r="D8333" t="s">
        <v>203</v>
      </c>
      <c r="E8333" t="s">
        <v>269</v>
      </c>
      <c r="F8333" t="s">
        <v>128</v>
      </c>
      <c r="G8333" s="8" t="s">
        <v>382</v>
      </c>
      <c r="H8333" t="s">
        <v>129</v>
      </c>
      <c r="I8333" s="7">
        <v>0</v>
      </c>
      <c r="L8333" s="7">
        <v>260926476812</v>
      </c>
      <c r="M8333" t="s">
        <v>458</v>
      </c>
    </row>
    <row r="8334" spans="1:13" x14ac:dyDescent="0.25">
      <c r="A8334" t="s">
        <v>753</v>
      </c>
      <c r="B8334" t="s">
        <v>487</v>
      </c>
      <c r="C8334" t="s">
        <v>207</v>
      </c>
      <c r="D8334" t="s">
        <v>208</v>
      </c>
      <c r="E8334" t="s">
        <v>270</v>
      </c>
      <c r="F8334" t="s">
        <v>128</v>
      </c>
      <c r="G8334" s="8" t="s">
        <v>382</v>
      </c>
      <c r="H8334" t="s">
        <v>129</v>
      </c>
      <c r="I8334" s="7">
        <v>0</v>
      </c>
      <c r="L8334" s="7">
        <v>2389556713</v>
      </c>
      <c r="M8334" t="s">
        <v>458</v>
      </c>
    </row>
    <row r="8335" spans="1:13" x14ac:dyDescent="0.25">
      <c r="A8335" t="s">
        <v>754</v>
      </c>
      <c r="B8335" t="s">
        <v>487</v>
      </c>
      <c r="C8335" t="s">
        <v>207</v>
      </c>
      <c r="D8335" t="s">
        <v>209</v>
      </c>
      <c r="E8335" t="s">
        <v>270</v>
      </c>
      <c r="F8335" t="s">
        <v>128</v>
      </c>
      <c r="G8335" s="8" t="s">
        <v>382</v>
      </c>
      <c r="H8335" t="s">
        <v>129</v>
      </c>
      <c r="I8335" s="7">
        <v>0</v>
      </c>
      <c r="L8335" s="7">
        <v>5701620841</v>
      </c>
      <c r="M8335" t="s">
        <v>458</v>
      </c>
    </row>
    <row r="8336" spans="1:13" x14ac:dyDescent="0.25">
      <c r="A8336" t="s">
        <v>755</v>
      </c>
      <c r="B8336" t="s">
        <v>487</v>
      </c>
      <c r="C8336" t="s">
        <v>207</v>
      </c>
      <c r="D8336" t="s">
        <v>210</v>
      </c>
      <c r="E8336" t="s">
        <v>270</v>
      </c>
      <c r="F8336" t="s">
        <v>128</v>
      </c>
      <c r="G8336" s="8" t="s">
        <v>382</v>
      </c>
      <c r="H8336" t="s">
        <v>129</v>
      </c>
      <c r="I8336" s="7">
        <v>0</v>
      </c>
      <c r="L8336" s="7">
        <v>326696832</v>
      </c>
      <c r="M8336" t="s">
        <v>458</v>
      </c>
    </row>
    <row r="8337" spans="1:13" x14ac:dyDescent="0.25">
      <c r="A8337" t="s">
        <v>756</v>
      </c>
      <c r="B8337" t="s">
        <v>487</v>
      </c>
      <c r="C8337" t="s">
        <v>207</v>
      </c>
      <c r="D8337" t="s">
        <v>211</v>
      </c>
      <c r="E8337" t="s">
        <v>269</v>
      </c>
      <c r="F8337" t="s">
        <v>128</v>
      </c>
      <c r="G8337" s="8" t="s">
        <v>382</v>
      </c>
      <c r="H8337" t="s">
        <v>129</v>
      </c>
      <c r="I8337" s="7">
        <v>0</v>
      </c>
      <c r="L8337" s="7">
        <v>370042694916</v>
      </c>
      <c r="M8337" t="s">
        <v>458</v>
      </c>
    </row>
    <row r="8338" spans="1:13" x14ac:dyDescent="0.25">
      <c r="A8338" t="s">
        <v>757</v>
      </c>
      <c r="B8338" t="s">
        <v>487</v>
      </c>
      <c r="C8338" t="s">
        <v>207</v>
      </c>
      <c r="D8338" t="s">
        <v>385</v>
      </c>
      <c r="E8338" t="s">
        <v>270</v>
      </c>
      <c r="F8338" t="s">
        <v>128</v>
      </c>
      <c r="G8338" s="8" t="s">
        <v>382</v>
      </c>
      <c r="H8338" t="s">
        <v>129</v>
      </c>
      <c r="I8338" s="7">
        <v>0</v>
      </c>
      <c r="L8338" s="7">
        <v>777116048</v>
      </c>
      <c r="M8338" t="s">
        <v>458</v>
      </c>
    </row>
    <row r="8339" spans="1:13" x14ac:dyDescent="0.25">
      <c r="A8339" t="s">
        <v>661</v>
      </c>
      <c r="B8339" t="s">
        <v>468</v>
      </c>
      <c r="C8339" t="s">
        <v>0</v>
      </c>
      <c r="D8339" t="s">
        <v>202</v>
      </c>
      <c r="E8339" t="s">
        <v>270</v>
      </c>
      <c r="F8339" t="s">
        <v>130</v>
      </c>
      <c r="G8339" s="8" t="s">
        <v>369</v>
      </c>
      <c r="H8339" t="s">
        <v>131</v>
      </c>
      <c r="I8339" s="7">
        <v>1452298440</v>
      </c>
      <c r="L8339" s="7">
        <v>44497385600</v>
      </c>
      <c r="M8339" t="s">
        <v>458</v>
      </c>
    </row>
    <row r="8340" spans="1:13" x14ac:dyDescent="0.25">
      <c r="A8340" t="s">
        <v>665</v>
      </c>
      <c r="B8340" t="s">
        <v>469</v>
      </c>
      <c r="C8340" t="s">
        <v>212</v>
      </c>
      <c r="D8340" t="s">
        <v>213</v>
      </c>
      <c r="E8340" t="s">
        <v>270</v>
      </c>
      <c r="F8340" t="s">
        <v>130</v>
      </c>
      <c r="G8340" s="8" t="s">
        <v>369</v>
      </c>
      <c r="H8340" t="s">
        <v>131</v>
      </c>
      <c r="I8340" s="7">
        <v>0</v>
      </c>
      <c r="L8340" s="7">
        <v>1209774000</v>
      </c>
      <c r="M8340" t="s">
        <v>458</v>
      </c>
    </row>
    <row r="8341" spans="1:13" x14ac:dyDescent="0.25">
      <c r="A8341" t="s">
        <v>666</v>
      </c>
      <c r="B8341" t="s">
        <v>469</v>
      </c>
      <c r="C8341" t="s">
        <v>212</v>
      </c>
      <c r="D8341" t="s">
        <v>214</v>
      </c>
      <c r="E8341" t="s">
        <v>270</v>
      </c>
      <c r="F8341" t="s">
        <v>130</v>
      </c>
      <c r="G8341" s="8" t="s">
        <v>369</v>
      </c>
      <c r="H8341" t="s">
        <v>131</v>
      </c>
      <c r="I8341" s="7">
        <v>0</v>
      </c>
      <c r="L8341" s="7">
        <v>10185099000</v>
      </c>
      <c r="M8341" t="s">
        <v>458</v>
      </c>
    </row>
    <row r="8342" spans="1:13" x14ac:dyDescent="0.25">
      <c r="A8342" t="s">
        <v>667</v>
      </c>
      <c r="B8342" t="s">
        <v>469</v>
      </c>
      <c r="C8342" t="s">
        <v>212</v>
      </c>
      <c r="D8342" t="s">
        <v>370</v>
      </c>
      <c r="E8342" t="s">
        <v>270</v>
      </c>
      <c r="F8342" t="s">
        <v>130</v>
      </c>
      <c r="G8342" s="8" t="s">
        <v>369</v>
      </c>
      <c r="H8342" t="s">
        <v>131</v>
      </c>
      <c r="I8342" s="7">
        <v>0</v>
      </c>
      <c r="L8342" s="7">
        <v>7250762000</v>
      </c>
      <c r="M8342" t="s">
        <v>458</v>
      </c>
    </row>
    <row r="8343" spans="1:13" x14ac:dyDescent="0.25">
      <c r="A8343" t="s">
        <v>668</v>
      </c>
      <c r="B8343" t="s">
        <v>469</v>
      </c>
      <c r="C8343" t="s">
        <v>212</v>
      </c>
      <c r="D8343" t="s">
        <v>365</v>
      </c>
      <c r="E8343" t="s">
        <v>270</v>
      </c>
      <c r="F8343" t="s">
        <v>130</v>
      </c>
      <c r="G8343" s="8" t="s">
        <v>369</v>
      </c>
      <c r="H8343" t="s">
        <v>131</v>
      </c>
      <c r="I8343" s="7">
        <v>0</v>
      </c>
      <c r="L8343" s="7">
        <v>22153880000</v>
      </c>
      <c r="M8343" t="s">
        <v>458</v>
      </c>
    </row>
    <row r="8344" spans="1:13" x14ac:dyDescent="0.25">
      <c r="A8344" t="s">
        <v>669</v>
      </c>
      <c r="B8344" t="s">
        <v>469</v>
      </c>
      <c r="C8344" t="s">
        <v>212</v>
      </c>
      <c r="D8344" t="s">
        <v>364</v>
      </c>
      <c r="E8344" t="s">
        <v>270</v>
      </c>
      <c r="F8344" t="s">
        <v>130</v>
      </c>
      <c r="G8344" s="8" t="s">
        <v>369</v>
      </c>
      <c r="H8344" t="s">
        <v>131</v>
      </c>
      <c r="I8344" s="7">
        <v>0</v>
      </c>
      <c r="L8344" s="7">
        <v>31842258000</v>
      </c>
      <c r="M8344" t="s">
        <v>458</v>
      </c>
    </row>
    <row r="8345" spans="1:13" x14ac:dyDescent="0.25">
      <c r="A8345" t="s">
        <v>670</v>
      </c>
      <c r="B8345" t="s">
        <v>469</v>
      </c>
      <c r="C8345" t="s">
        <v>212</v>
      </c>
      <c r="D8345" t="s">
        <v>573</v>
      </c>
      <c r="E8345" t="s">
        <v>270</v>
      </c>
      <c r="F8345" t="s">
        <v>130</v>
      </c>
      <c r="G8345" s="8" t="s">
        <v>369</v>
      </c>
      <c r="H8345" t="s">
        <v>131</v>
      </c>
      <c r="I8345" s="7">
        <v>0</v>
      </c>
      <c r="L8345" s="7">
        <v>16763779000</v>
      </c>
      <c r="M8345" t="s">
        <v>458</v>
      </c>
    </row>
    <row r="8346" spans="1:13" x14ac:dyDescent="0.25">
      <c r="A8346" t="s">
        <v>671</v>
      </c>
      <c r="B8346" t="s">
        <v>469</v>
      </c>
      <c r="C8346" t="s">
        <v>212</v>
      </c>
      <c r="D8346" t="s">
        <v>362</v>
      </c>
      <c r="E8346" t="s">
        <v>270</v>
      </c>
      <c r="F8346" t="s">
        <v>130</v>
      </c>
      <c r="G8346" s="8" t="s">
        <v>369</v>
      </c>
      <c r="H8346" t="s">
        <v>131</v>
      </c>
      <c r="I8346" s="7">
        <v>0</v>
      </c>
      <c r="L8346" s="7">
        <v>58491556000</v>
      </c>
      <c r="M8346" t="s">
        <v>458</v>
      </c>
    </row>
    <row r="8347" spans="1:13" x14ac:dyDescent="0.25">
      <c r="A8347" t="s">
        <v>672</v>
      </c>
      <c r="B8347" t="s">
        <v>470</v>
      </c>
      <c r="C8347" t="s">
        <v>292</v>
      </c>
      <c r="D8347" t="s">
        <v>307</v>
      </c>
      <c r="E8347" t="s">
        <v>270</v>
      </c>
      <c r="F8347" s="8" t="s">
        <v>130</v>
      </c>
      <c r="G8347" s="8" t="s">
        <v>369</v>
      </c>
      <c r="H8347" t="s">
        <v>131</v>
      </c>
      <c r="I8347" s="7">
        <v>0</v>
      </c>
      <c r="L8347" s="7">
        <v>9764336905</v>
      </c>
      <c r="M8347" t="s">
        <v>458</v>
      </c>
    </row>
    <row r="8348" spans="1:13" x14ac:dyDescent="0.25">
      <c r="A8348" t="s">
        <v>673</v>
      </c>
      <c r="B8348" t="s">
        <v>470</v>
      </c>
      <c r="C8348" t="s">
        <v>292</v>
      </c>
      <c r="D8348" t="s">
        <v>206</v>
      </c>
      <c r="E8348" t="s">
        <v>270</v>
      </c>
      <c r="F8348" s="8" t="s">
        <v>130</v>
      </c>
      <c r="G8348" s="8" t="s">
        <v>369</v>
      </c>
      <c r="H8348" t="s">
        <v>131</v>
      </c>
      <c r="I8348" s="7">
        <v>0</v>
      </c>
      <c r="L8348" s="7">
        <v>5411649516</v>
      </c>
      <c r="M8348" t="s">
        <v>458</v>
      </c>
    </row>
    <row r="8349" spans="1:13" x14ac:dyDescent="0.25">
      <c r="A8349" t="s">
        <v>674</v>
      </c>
      <c r="B8349" t="s">
        <v>470</v>
      </c>
      <c r="C8349" t="s">
        <v>292</v>
      </c>
      <c r="D8349" t="s">
        <v>203</v>
      </c>
      <c r="E8349" t="s">
        <v>269</v>
      </c>
      <c r="F8349" s="8" t="s">
        <v>130</v>
      </c>
      <c r="G8349" s="8" t="s">
        <v>369</v>
      </c>
      <c r="H8349" t="s">
        <v>131</v>
      </c>
      <c r="I8349" s="7">
        <v>0</v>
      </c>
      <c r="L8349" s="7">
        <v>599483569520</v>
      </c>
      <c r="M8349" t="s">
        <v>458</v>
      </c>
    </row>
    <row r="8350" spans="1:13" x14ac:dyDescent="0.25">
      <c r="A8350" t="s">
        <v>675</v>
      </c>
      <c r="B8350" t="s">
        <v>470</v>
      </c>
      <c r="C8350" t="s">
        <v>292</v>
      </c>
      <c r="D8350" t="s">
        <v>306</v>
      </c>
      <c r="E8350" t="s">
        <v>270</v>
      </c>
      <c r="F8350" s="8" t="s">
        <v>130</v>
      </c>
      <c r="G8350" s="8" t="s">
        <v>369</v>
      </c>
      <c r="H8350" t="s">
        <v>131</v>
      </c>
      <c r="I8350" s="7">
        <v>0</v>
      </c>
      <c r="L8350" s="7">
        <v>9122399685</v>
      </c>
      <c r="M8350" t="s">
        <v>458</v>
      </c>
    </row>
    <row r="8351" spans="1:13" x14ac:dyDescent="0.25">
      <c r="A8351" t="s">
        <v>676</v>
      </c>
      <c r="B8351" t="s">
        <v>331</v>
      </c>
      <c r="C8351" t="s">
        <v>215</v>
      </c>
      <c r="D8351" t="s">
        <v>251</v>
      </c>
      <c r="E8351" t="s">
        <v>269</v>
      </c>
      <c r="F8351" s="8" t="s">
        <v>130</v>
      </c>
      <c r="G8351" s="8" t="s">
        <v>369</v>
      </c>
      <c r="H8351" t="s">
        <v>131</v>
      </c>
      <c r="I8351" s="7">
        <v>0</v>
      </c>
      <c r="L8351" s="7">
        <v>310261377494</v>
      </c>
      <c r="M8351" t="s">
        <v>458</v>
      </c>
    </row>
    <row r="8352" spans="1:13" x14ac:dyDescent="0.25">
      <c r="A8352" t="s">
        <v>677</v>
      </c>
      <c r="B8352" t="s">
        <v>331</v>
      </c>
      <c r="C8352" t="s">
        <v>215</v>
      </c>
      <c r="D8352" t="s">
        <v>216</v>
      </c>
      <c r="E8352" t="s">
        <v>269</v>
      </c>
      <c r="F8352" s="8" t="s">
        <v>130</v>
      </c>
      <c r="G8352" s="8" t="s">
        <v>369</v>
      </c>
      <c r="H8352" t="s">
        <v>131</v>
      </c>
      <c r="I8352" s="7">
        <v>0</v>
      </c>
      <c r="L8352" s="7">
        <v>15226914126</v>
      </c>
      <c r="M8352" t="s">
        <v>458</v>
      </c>
    </row>
    <row r="8353" spans="1:13" x14ac:dyDescent="0.25">
      <c r="A8353" t="s">
        <v>678</v>
      </c>
      <c r="B8353" t="s">
        <v>331</v>
      </c>
      <c r="C8353" t="s">
        <v>215</v>
      </c>
      <c r="D8353" t="s">
        <v>217</v>
      </c>
      <c r="E8353" t="s">
        <v>269</v>
      </c>
      <c r="F8353" t="s">
        <v>130</v>
      </c>
      <c r="G8353" s="8" t="s">
        <v>369</v>
      </c>
      <c r="H8353" t="s">
        <v>131</v>
      </c>
      <c r="I8353" s="7">
        <v>0</v>
      </c>
      <c r="L8353" s="7">
        <v>67671087956</v>
      </c>
      <c r="M8353" t="s">
        <v>458</v>
      </c>
    </row>
    <row r="8354" spans="1:13" x14ac:dyDescent="0.25">
      <c r="A8354" t="s">
        <v>679</v>
      </c>
      <c r="B8354" t="s">
        <v>333</v>
      </c>
      <c r="C8354" t="s">
        <v>533</v>
      </c>
      <c r="D8354" t="s">
        <v>203</v>
      </c>
      <c r="E8354" t="s">
        <v>269</v>
      </c>
      <c r="F8354" s="8" t="s">
        <v>130</v>
      </c>
      <c r="G8354" s="8" t="s">
        <v>369</v>
      </c>
      <c r="H8354" t="s">
        <v>131</v>
      </c>
      <c r="I8354" s="7">
        <v>0</v>
      </c>
      <c r="L8354" s="7">
        <v>60695593000</v>
      </c>
      <c r="M8354" t="s">
        <v>458</v>
      </c>
    </row>
    <row r="8355" spans="1:13" x14ac:dyDescent="0.25">
      <c r="A8355" t="s">
        <v>680</v>
      </c>
      <c r="B8355" t="s">
        <v>471</v>
      </c>
      <c r="C8355" t="s">
        <v>219</v>
      </c>
      <c r="D8355" t="s">
        <v>203</v>
      </c>
      <c r="E8355" t="s">
        <v>269</v>
      </c>
      <c r="F8355" t="s">
        <v>130</v>
      </c>
      <c r="G8355" s="8" t="s">
        <v>369</v>
      </c>
      <c r="H8355" t="s">
        <v>131</v>
      </c>
      <c r="I8355" s="7">
        <v>0</v>
      </c>
      <c r="L8355" s="7">
        <v>278736778404</v>
      </c>
      <c r="M8355" t="s">
        <v>458</v>
      </c>
    </row>
    <row r="8356" spans="1:13" x14ac:dyDescent="0.25">
      <c r="A8356" t="s">
        <v>681</v>
      </c>
      <c r="B8356" t="s">
        <v>471</v>
      </c>
      <c r="C8356" t="s">
        <v>219</v>
      </c>
      <c r="D8356" t="s">
        <v>457</v>
      </c>
      <c r="E8356" t="s">
        <v>270</v>
      </c>
      <c r="F8356" s="8" t="s">
        <v>130</v>
      </c>
      <c r="G8356" s="8" t="s">
        <v>369</v>
      </c>
      <c r="H8356" t="s">
        <v>131</v>
      </c>
      <c r="I8356" s="7">
        <v>0</v>
      </c>
      <c r="L8356" s="7">
        <v>150706287</v>
      </c>
      <c r="M8356" t="s">
        <v>458</v>
      </c>
    </row>
    <row r="8357" spans="1:13" x14ac:dyDescent="0.25">
      <c r="A8357" t="s">
        <v>682</v>
      </c>
      <c r="B8357" t="s">
        <v>471</v>
      </c>
      <c r="C8357" t="s">
        <v>219</v>
      </c>
      <c r="D8357" t="s">
        <v>381</v>
      </c>
      <c r="E8357" t="s">
        <v>270</v>
      </c>
      <c r="F8357" t="s">
        <v>130</v>
      </c>
      <c r="G8357" s="8" t="s">
        <v>369</v>
      </c>
      <c r="H8357" t="s">
        <v>131</v>
      </c>
      <c r="I8357" s="7">
        <v>0</v>
      </c>
      <c r="L8357" s="7">
        <v>1331924172</v>
      </c>
      <c r="M8357" t="s">
        <v>458</v>
      </c>
    </row>
    <row r="8358" spans="1:13" x14ac:dyDescent="0.25">
      <c r="A8358" t="s">
        <v>683</v>
      </c>
      <c r="B8358" t="s">
        <v>472</v>
      </c>
      <c r="C8358" t="s">
        <v>220</v>
      </c>
      <c r="D8358" t="s">
        <v>221</v>
      </c>
      <c r="E8358" t="s">
        <v>270</v>
      </c>
      <c r="F8358" s="8" t="s">
        <v>130</v>
      </c>
      <c r="G8358" s="8" t="s">
        <v>369</v>
      </c>
      <c r="H8358" t="s">
        <v>131</v>
      </c>
      <c r="I8358" s="7">
        <v>0</v>
      </c>
      <c r="L8358" s="7">
        <v>210379447000</v>
      </c>
      <c r="M8358" t="s">
        <v>458</v>
      </c>
    </row>
    <row r="8359" spans="1:13" x14ac:dyDescent="0.25">
      <c r="A8359" t="s">
        <v>684</v>
      </c>
      <c r="B8359" t="s">
        <v>472</v>
      </c>
      <c r="C8359" t="s">
        <v>220</v>
      </c>
      <c r="D8359" t="s">
        <v>222</v>
      </c>
      <c r="E8359" t="s">
        <v>270</v>
      </c>
      <c r="F8359" t="s">
        <v>130</v>
      </c>
      <c r="G8359" s="8" t="s">
        <v>369</v>
      </c>
      <c r="H8359" t="s">
        <v>131</v>
      </c>
      <c r="I8359" s="7">
        <v>0</v>
      </c>
      <c r="L8359" s="7">
        <v>35195197000</v>
      </c>
      <c r="M8359" t="s">
        <v>458</v>
      </c>
    </row>
    <row r="8360" spans="1:13" x14ac:dyDescent="0.25">
      <c r="A8360" t="s">
        <v>685</v>
      </c>
      <c r="B8360" t="s">
        <v>472</v>
      </c>
      <c r="C8360" t="s">
        <v>220</v>
      </c>
      <c r="D8360" t="s">
        <v>223</v>
      </c>
      <c r="E8360" t="s">
        <v>270</v>
      </c>
      <c r="F8360" s="8" t="s">
        <v>130</v>
      </c>
      <c r="G8360" s="8" t="s">
        <v>369</v>
      </c>
      <c r="H8360" t="s">
        <v>131</v>
      </c>
      <c r="I8360" s="7">
        <v>0</v>
      </c>
      <c r="L8360" s="7">
        <v>54187851000</v>
      </c>
      <c r="M8360" t="s">
        <v>458</v>
      </c>
    </row>
    <row r="8361" spans="1:13" x14ac:dyDescent="0.25">
      <c r="A8361" t="s">
        <v>686</v>
      </c>
      <c r="B8361" t="s">
        <v>472</v>
      </c>
      <c r="C8361" t="s">
        <v>220</v>
      </c>
      <c r="D8361" t="s">
        <v>224</v>
      </c>
      <c r="E8361" t="s">
        <v>270</v>
      </c>
      <c r="F8361" t="s">
        <v>130</v>
      </c>
      <c r="G8361" s="8" t="s">
        <v>369</v>
      </c>
      <c r="H8361" t="s">
        <v>131</v>
      </c>
      <c r="I8361" s="7">
        <v>0</v>
      </c>
      <c r="L8361" s="7">
        <v>3835522000</v>
      </c>
      <c r="M8361" t="s">
        <v>458</v>
      </c>
    </row>
    <row r="8362" spans="1:13" x14ac:dyDescent="0.25">
      <c r="A8362" t="s">
        <v>687</v>
      </c>
      <c r="B8362" t="s">
        <v>472</v>
      </c>
      <c r="C8362" t="s">
        <v>220</v>
      </c>
      <c r="D8362" t="s">
        <v>305</v>
      </c>
      <c r="E8362" t="s">
        <v>270</v>
      </c>
      <c r="F8362" t="s">
        <v>130</v>
      </c>
      <c r="G8362" s="8" t="s">
        <v>369</v>
      </c>
      <c r="H8362" t="s">
        <v>131</v>
      </c>
      <c r="I8362" s="7">
        <v>0</v>
      </c>
      <c r="L8362" s="7">
        <v>0</v>
      </c>
      <c r="M8362" t="s">
        <v>458</v>
      </c>
    </row>
    <row r="8363" spans="1:13" x14ac:dyDescent="0.25">
      <c r="A8363" t="s">
        <v>688</v>
      </c>
      <c r="B8363" t="s">
        <v>472</v>
      </c>
      <c r="C8363" t="s">
        <v>220</v>
      </c>
      <c r="D8363" t="s">
        <v>203</v>
      </c>
      <c r="E8363" t="s">
        <v>269</v>
      </c>
      <c r="F8363" t="s">
        <v>130</v>
      </c>
      <c r="G8363" s="8" t="s">
        <v>369</v>
      </c>
      <c r="H8363" t="s">
        <v>131</v>
      </c>
      <c r="I8363" s="7">
        <v>0</v>
      </c>
      <c r="L8363" s="7">
        <v>150910896000</v>
      </c>
      <c r="M8363" t="s">
        <v>458</v>
      </c>
    </row>
    <row r="8364" spans="1:13" x14ac:dyDescent="0.25">
      <c r="A8364" t="s">
        <v>689</v>
      </c>
      <c r="B8364" t="s">
        <v>473</v>
      </c>
      <c r="C8364" t="s">
        <v>225</v>
      </c>
      <c r="D8364" t="s">
        <v>366</v>
      </c>
      <c r="E8364" t="s">
        <v>270</v>
      </c>
      <c r="F8364" t="s">
        <v>130</v>
      </c>
      <c r="G8364" s="8" t="s">
        <v>369</v>
      </c>
      <c r="H8364" t="s">
        <v>131</v>
      </c>
      <c r="I8364" s="7">
        <v>0</v>
      </c>
      <c r="L8364" s="7">
        <v>3439632410</v>
      </c>
      <c r="M8364" t="s">
        <v>458</v>
      </c>
    </row>
    <row r="8365" spans="1:13" x14ac:dyDescent="0.25">
      <c r="A8365" t="s">
        <v>690</v>
      </c>
      <c r="B8365" t="s">
        <v>473</v>
      </c>
      <c r="C8365" t="s">
        <v>225</v>
      </c>
      <c r="D8365" t="s">
        <v>367</v>
      </c>
      <c r="E8365" t="s">
        <v>270</v>
      </c>
      <c r="F8365" t="s">
        <v>130</v>
      </c>
      <c r="G8365" s="8" t="s">
        <v>369</v>
      </c>
      <c r="H8365" t="s">
        <v>131</v>
      </c>
      <c r="I8365" s="7">
        <v>0</v>
      </c>
      <c r="L8365" s="7">
        <v>3601903742</v>
      </c>
      <c r="M8365" t="s">
        <v>458</v>
      </c>
    </row>
    <row r="8366" spans="1:13" x14ac:dyDescent="0.25">
      <c r="A8366" t="s">
        <v>691</v>
      </c>
      <c r="B8366" t="s">
        <v>473</v>
      </c>
      <c r="C8366" t="s">
        <v>225</v>
      </c>
      <c r="D8366" t="s">
        <v>373</v>
      </c>
      <c r="E8366" t="s">
        <v>270</v>
      </c>
      <c r="F8366" s="8" t="s">
        <v>130</v>
      </c>
      <c r="G8366" s="8" t="s">
        <v>369</v>
      </c>
      <c r="H8366" t="s">
        <v>131</v>
      </c>
      <c r="I8366" s="7">
        <v>0</v>
      </c>
      <c r="L8366" s="7">
        <v>2032897322</v>
      </c>
      <c r="M8366" t="s">
        <v>458</v>
      </c>
    </row>
    <row r="8367" spans="1:13" x14ac:dyDescent="0.25">
      <c r="A8367" t="s">
        <v>692</v>
      </c>
      <c r="B8367" t="s">
        <v>473</v>
      </c>
      <c r="C8367" t="s">
        <v>225</v>
      </c>
      <c r="D8367" t="s">
        <v>203</v>
      </c>
      <c r="E8367" t="s">
        <v>269</v>
      </c>
      <c r="F8367" s="8" t="s">
        <v>130</v>
      </c>
      <c r="G8367" s="8" t="s">
        <v>369</v>
      </c>
      <c r="H8367" t="s">
        <v>131</v>
      </c>
      <c r="I8367" s="7">
        <v>0</v>
      </c>
      <c r="L8367" s="7">
        <v>983182712065</v>
      </c>
      <c r="M8367" t="s">
        <v>458</v>
      </c>
    </row>
    <row r="8368" spans="1:13" x14ac:dyDescent="0.25">
      <c r="A8368" t="s">
        <v>693</v>
      </c>
      <c r="B8368" t="s">
        <v>474</v>
      </c>
      <c r="C8368" t="s">
        <v>226</v>
      </c>
      <c r="D8368" t="s">
        <v>227</v>
      </c>
      <c r="E8368" t="s">
        <v>270</v>
      </c>
      <c r="F8368" s="8" t="s">
        <v>130</v>
      </c>
      <c r="G8368" s="8" t="s">
        <v>369</v>
      </c>
      <c r="H8368" t="s">
        <v>131</v>
      </c>
      <c r="I8368" s="7">
        <v>0</v>
      </c>
      <c r="L8368" s="7">
        <v>1565286544</v>
      </c>
      <c r="M8368" t="s">
        <v>458</v>
      </c>
    </row>
    <row r="8369" spans="1:13" x14ac:dyDescent="0.25">
      <c r="A8369" t="s">
        <v>694</v>
      </c>
      <c r="B8369" t="s">
        <v>474</v>
      </c>
      <c r="C8369" t="s">
        <v>226</v>
      </c>
      <c r="D8369" t="s">
        <v>301</v>
      </c>
      <c r="E8369" t="s">
        <v>270</v>
      </c>
      <c r="F8369" s="8" t="s">
        <v>130</v>
      </c>
      <c r="G8369" s="8" t="s">
        <v>369</v>
      </c>
      <c r="H8369" t="s">
        <v>131</v>
      </c>
      <c r="I8369" s="7">
        <v>0</v>
      </c>
      <c r="L8369" s="7">
        <v>4154359457</v>
      </c>
      <c r="M8369" t="s">
        <v>458</v>
      </c>
    </row>
    <row r="8370" spans="1:13" x14ac:dyDescent="0.25">
      <c r="A8370" t="s">
        <v>695</v>
      </c>
      <c r="B8370" t="s">
        <v>474</v>
      </c>
      <c r="C8370" t="s">
        <v>226</v>
      </c>
      <c r="D8370" t="s">
        <v>229</v>
      </c>
      <c r="E8370" t="s">
        <v>270</v>
      </c>
      <c r="F8370" s="8" t="s">
        <v>130</v>
      </c>
      <c r="G8370" s="8" t="s">
        <v>369</v>
      </c>
      <c r="H8370" t="s">
        <v>131</v>
      </c>
      <c r="I8370" s="7">
        <v>0</v>
      </c>
      <c r="L8370" s="7">
        <v>4178737190</v>
      </c>
      <c r="M8370" t="s">
        <v>458</v>
      </c>
    </row>
    <row r="8371" spans="1:13" x14ac:dyDescent="0.25">
      <c r="A8371" t="s">
        <v>696</v>
      </c>
      <c r="B8371" t="s">
        <v>474</v>
      </c>
      <c r="C8371" t="s">
        <v>226</v>
      </c>
      <c r="D8371" t="s">
        <v>230</v>
      </c>
      <c r="E8371" t="s">
        <v>270</v>
      </c>
      <c r="F8371" s="8" t="s">
        <v>130</v>
      </c>
      <c r="G8371" s="8" t="s">
        <v>369</v>
      </c>
      <c r="H8371" t="s">
        <v>131</v>
      </c>
      <c r="I8371" s="7">
        <v>0</v>
      </c>
      <c r="L8371" s="7">
        <v>46078829939</v>
      </c>
      <c r="M8371" t="s">
        <v>458</v>
      </c>
    </row>
    <row r="8372" spans="1:13" x14ac:dyDescent="0.25">
      <c r="A8372" t="s">
        <v>697</v>
      </c>
      <c r="B8372" t="s">
        <v>474</v>
      </c>
      <c r="C8372" t="s">
        <v>226</v>
      </c>
      <c r="D8372" t="s">
        <v>231</v>
      </c>
      <c r="E8372" t="s">
        <v>270</v>
      </c>
      <c r="F8372" s="8" t="s">
        <v>130</v>
      </c>
      <c r="G8372" s="8" t="s">
        <v>369</v>
      </c>
      <c r="H8372" t="s">
        <v>131</v>
      </c>
      <c r="I8372" s="7">
        <v>0</v>
      </c>
      <c r="L8372" s="7">
        <v>733170416</v>
      </c>
      <c r="M8372" t="s">
        <v>458</v>
      </c>
    </row>
    <row r="8373" spans="1:13" x14ac:dyDescent="0.25">
      <c r="A8373" t="s">
        <v>698</v>
      </c>
      <c r="B8373" t="s">
        <v>474</v>
      </c>
      <c r="C8373" t="s">
        <v>226</v>
      </c>
      <c r="D8373" t="s">
        <v>232</v>
      </c>
      <c r="E8373" t="s">
        <v>270</v>
      </c>
      <c r="F8373" s="8" t="s">
        <v>130</v>
      </c>
      <c r="G8373" s="8" t="s">
        <v>369</v>
      </c>
      <c r="H8373" t="s">
        <v>131</v>
      </c>
      <c r="I8373" s="7">
        <v>0</v>
      </c>
      <c r="L8373" s="7">
        <v>4596812359</v>
      </c>
      <c r="M8373" t="s">
        <v>458</v>
      </c>
    </row>
    <row r="8374" spans="1:13" x14ac:dyDescent="0.25">
      <c r="A8374" t="s">
        <v>699</v>
      </c>
      <c r="B8374" t="s">
        <v>474</v>
      </c>
      <c r="C8374" t="s">
        <v>226</v>
      </c>
      <c r="D8374" t="s">
        <v>233</v>
      </c>
      <c r="E8374" t="s">
        <v>270</v>
      </c>
      <c r="F8374" s="8" t="s">
        <v>130</v>
      </c>
      <c r="G8374" s="8" t="s">
        <v>369</v>
      </c>
      <c r="H8374" t="s">
        <v>131</v>
      </c>
      <c r="I8374" s="7">
        <v>0</v>
      </c>
      <c r="L8374" s="7">
        <v>6739103718</v>
      </c>
      <c r="M8374" t="s">
        <v>458</v>
      </c>
    </row>
    <row r="8375" spans="1:13" x14ac:dyDescent="0.25">
      <c r="A8375" t="s">
        <v>700</v>
      </c>
      <c r="B8375" t="s">
        <v>474</v>
      </c>
      <c r="C8375" t="s">
        <v>226</v>
      </c>
      <c r="D8375" t="s">
        <v>234</v>
      </c>
      <c r="E8375" t="s">
        <v>270</v>
      </c>
      <c r="F8375" s="8" t="s">
        <v>130</v>
      </c>
      <c r="G8375" s="8" t="s">
        <v>369</v>
      </c>
      <c r="H8375" t="s">
        <v>131</v>
      </c>
      <c r="I8375" s="7">
        <v>0</v>
      </c>
      <c r="L8375" s="7">
        <v>8239367205</v>
      </c>
      <c r="M8375" t="s">
        <v>458</v>
      </c>
    </row>
    <row r="8376" spans="1:13" x14ac:dyDescent="0.25">
      <c r="A8376" t="s">
        <v>701</v>
      </c>
      <c r="B8376" t="s">
        <v>474</v>
      </c>
      <c r="C8376" t="s">
        <v>226</v>
      </c>
      <c r="D8376" t="s">
        <v>235</v>
      </c>
      <c r="E8376" t="s">
        <v>270</v>
      </c>
      <c r="F8376" t="s">
        <v>130</v>
      </c>
      <c r="G8376" s="8" t="s">
        <v>369</v>
      </c>
      <c r="H8376" t="s">
        <v>131</v>
      </c>
      <c r="I8376" s="7">
        <v>0</v>
      </c>
      <c r="L8376" s="7">
        <v>7955312120</v>
      </c>
      <c r="M8376" t="s">
        <v>458</v>
      </c>
    </row>
    <row r="8377" spans="1:13" x14ac:dyDescent="0.25">
      <c r="A8377" t="s">
        <v>702</v>
      </c>
      <c r="B8377" t="s">
        <v>474</v>
      </c>
      <c r="C8377" t="s">
        <v>226</v>
      </c>
      <c r="D8377" t="s">
        <v>570</v>
      </c>
      <c r="E8377" t="s">
        <v>270</v>
      </c>
      <c r="F8377" t="s">
        <v>130</v>
      </c>
      <c r="G8377" s="8" t="s">
        <v>369</v>
      </c>
      <c r="H8377" t="s">
        <v>131</v>
      </c>
      <c r="I8377" s="7">
        <v>0</v>
      </c>
      <c r="L8377" s="7">
        <v>186808058</v>
      </c>
      <c r="M8377" t="s">
        <v>458</v>
      </c>
    </row>
    <row r="8378" spans="1:13" x14ac:dyDescent="0.25">
      <c r="A8378" t="s">
        <v>703</v>
      </c>
      <c r="B8378" t="s">
        <v>475</v>
      </c>
      <c r="C8378" t="s">
        <v>236</v>
      </c>
      <c r="D8378" t="s">
        <v>628</v>
      </c>
      <c r="E8378" t="s">
        <v>270</v>
      </c>
      <c r="F8378" t="s">
        <v>130</v>
      </c>
      <c r="G8378" s="8" t="s">
        <v>369</v>
      </c>
      <c r="H8378" t="s">
        <v>131</v>
      </c>
      <c r="I8378" s="7">
        <v>0</v>
      </c>
      <c r="L8378" s="7">
        <v>33391986272</v>
      </c>
      <c r="M8378" t="s">
        <v>458</v>
      </c>
    </row>
    <row r="8379" spans="1:13" x14ac:dyDescent="0.25">
      <c r="A8379" t="s">
        <v>704</v>
      </c>
      <c r="B8379" t="s">
        <v>475</v>
      </c>
      <c r="C8379" t="s">
        <v>236</v>
      </c>
      <c r="D8379" t="s">
        <v>629</v>
      </c>
      <c r="E8379" t="s">
        <v>270</v>
      </c>
      <c r="F8379" t="s">
        <v>130</v>
      </c>
      <c r="G8379" s="8" t="s">
        <v>369</v>
      </c>
      <c r="H8379" t="s">
        <v>131</v>
      </c>
      <c r="I8379" s="7">
        <v>300000000</v>
      </c>
      <c r="L8379" s="7">
        <v>28433897982</v>
      </c>
      <c r="M8379" t="s">
        <v>458</v>
      </c>
    </row>
    <row r="8380" spans="1:13" x14ac:dyDescent="0.25">
      <c r="A8380" t="s">
        <v>705</v>
      </c>
      <c r="B8380" t="s">
        <v>475</v>
      </c>
      <c r="C8380" t="s">
        <v>236</v>
      </c>
      <c r="D8380" t="s">
        <v>630</v>
      </c>
      <c r="E8380" t="s">
        <v>270</v>
      </c>
      <c r="F8380" t="s">
        <v>130</v>
      </c>
      <c r="G8380" s="8" t="s">
        <v>369</v>
      </c>
      <c r="H8380" t="s">
        <v>131</v>
      </c>
      <c r="I8380" s="7">
        <v>200000000</v>
      </c>
      <c r="L8380" s="7">
        <v>41655996484</v>
      </c>
      <c r="M8380" t="s">
        <v>458</v>
      </c>
    </row>
    <row r="8381" spans="1:13" x14ac:dyDescent="0.25">
      <c r="A8381" t="s">
        <v>706</v>
      </c>
      <c r="B8381" t="s">
        <v>475</v>
      </c>
      <c r="C8381" t="s">
        <v>236</v>
      </c>
      <c r="D8381" t="s">
        <v>631</v>
      </c>
      <c r="E8381" t="s">
        <v>270</v>
      </c>
      <c r="F8381" t="s">
        <v>130</v>
      </c>
      <c r="G8381" s="8" t="s">
        <v>369</v>
      </c>
      <c r="H8381" t="s">
        <v>131</v>
      </c>
      <c r="I8381" s="7">
        <v>100000000</v>
      </c>
      <c r="L8381" s="7">
        <v>17683096128</v>
      </c>
      <c r="M8381" t="s">
        <v>458</v>
      </c>
    </row>
    <row r="8382" spans="1:13" x14ac:dyDescent="0.25">
      <c r="A8382" t="s">
        <v>707</v>
      </c>
      <c r="B8382" t="s">
        <v>475</v>
      </c>
      <c r="C8382" t="s">
        <v>236</v>
      </c>
      <c r="D8382" t="s">
        <v>632</v>
      </c>
      <c r="E8382" t="s">
        <v>269</v>
      </c>
      <c r="F8382" t="s">
        <v>130</v>
      </c>
      <c r="G8382" s="8" t="s">
        <v>369</v>
      </c>
      <c r="H8382" t="s">
        <v>131</v>
      </c>
      <c r="I8382" s="7">
        <v>400000000</v>
      </c>
      <c r="L8382" s="7">
        <v>38791266538</v>
      </c>
      <c r="M8382" t="s">
        <v>458</v>
      </c>
    </row>
    <row r="8383" spans="1:13" x14ac:dyDescent="0.25">
      <c r="A8383" t="s">
        <v>708</v>
      </c>
      <c r="B8383" t="s">
        <v>476</v>
      </c>
      <c r="C8383" t="s">
        <v>237</v>
      </c>
      <c r="D8383" t="s">
        <v>242</v>
      </c>
      <c r="E8383" t="s">
        <v>270</v>
      </c>
      <c r="F8383" t="s">
        <v>130</v>
      </c>
      <c r="G8383" s="8" t="s">
        <v>369</v>
      </c>
      <c r="H8383" t="s">
        <v>131</v>
      </c>
      <c r="I8383" s="7">
        <v>0</v>
      </c>
      <c r="L8383" s="7">
        <v>77422761</v>
      </c>
      <c r="M8383" t="s">
        <v>458</v>
      </c>
    </row>
    <row r="8384" spans="1:13" x14ac:dyDescent="0.25">
      <c r="A8384" t="s">
        <v>709</v>
      </c>
      <c r="B8384" t="s">
        <v>476</v>
      </c>
      <c r="C8384" t="s">
        <v>237</v>
      </c>
      <c r="D8384" t="s">
        <v>228</v>
      </c>
      <c r="E8384" t="s">
        <v>270</v>
      </c>
      <c r="F8384" t="s">
        <v>130</v>
      </c>
      <c r="G8384" s="8" t="s">
        <v>369</v>
      </c>
      <c r="H8384" t="s">
        <v>131</v>
      </c>
      <c r="I8384" s="7">
        <v>-309354725</v>
      </c>
      <c r="L8384" s="7">
        <v>2672173342</v>
      </c>
      <c r="M8384" t="s">
        <v>458</v>
      </c>
    </row>
    <row r="8385" spans="1:13" x14ac:dyDescent="0.25">
      <c r="A8385" t="s">
        <v>710</v>
      </c>
      <c r="B8385" t="s">
        <v>476</v>
      </c>
      <c r="C8385" t="s">
        <v>237</v>
      </c>
      <c r="D8385" t="s">
        <v>464</v>
      </c>
      <c r="E8385" t="s">
        <v>270</v>
      </c>
      <c r="F8385" t="s">
        <v>130</v>
      </c>
      <c r="G8385" s="8" t="s">
        <v>369</v>
      </c>
      <c r="H8385" t="s">
        <v>131</v>
      </c>
      <c r="I8385" s="7">
        <v>0</v>
      </c>
      <c r="L8385" s="7">
        <v>1120256617</v>
      </c>
      <c r="M8385" t="s">
        <v>458</v>
      </c>
    </row>
    <row r="8386" spans="1:13" x14ac:dyDescent="0.25">
      <c r="A8386" t="s">
        <v>711</v>
      </c>
      <c r="B8386" t="s">
        <v>476</v>
      </c>
      <c r="C8386" t="s">
        <v>237</v>
      </c>
      <c r="D8386" t="s">
        <v>238</v>
      </c>
      <c r="E8386" t="s">
        <v>270</v>
      </c>
      <c r="F8386" s="8" t="s">
        <v>130</v>
      </c>
      <c r="G8386" s="8" t="s">
        <v>369</v>
      </c>
      <c r="H8386" t="s">
        <v>131</v>
      </c>
      <c r="I8386" s="7">
        <v>-53854942</v>
      </c>
      <c r="L8386" s="7">
        <v>858542993</v>
      </c>
      <c r="M8386" t="s">
        <v>458</v>
      </c>
    </row>
    <row r="8387" spans="1:13" x14ac:dyDescent="0.25">
      <c r="A8387" t="s">
        <v>712</v>
      </c>
      <c r="B8387" t="s">
        <v>476</v>
      </c>
      <c r="C8387" t="s">
        <v>237</v>
      </c>
      <c r="D8387" t="s">
        <v>239</v>
      </c>
      <c r="E8387" t="s">
        <v>270</v>
      </c>
      <c r="F8387" s="8" t="s">
        <v>130</v>
      </c>
      <c r="G8387" s="8" t="s">
        <v>369</v>
      </c>
      <c r="H8387" t="s">
        <v>131</v>
      </c>
      <c r="I8387" s="7">
        <v>0</v>
      </c>
      <c r="L8387" s="7">
        <v>857579764</v>
      </c>
      <c r="M8387" t="s">
        <v>458</v>
      </c>
    </row>
    <row r="8388" spans="1:13" x14ac:dyDescent="0.25">
      <c r="A8388" t="s">
        <v>713</v>
      </c>
      <c r="B8388" t="s">
        <v>476</v>
      </c>
      <c r="C8388" t="s">
        <v>237</v>
      </c>
      <c r="D8388" t="s">
        <v>240</v>
      </c>
      <c r="E8388" t="s">
        <v>270</v>
      </c>
      <c r="F8388" s="8" t="s">
        <v>130</v>
      </c>
      <c r="G8388" s="8" t="s">
        <v>369</v>
      </c>
      <c r="H8388" t="s">
        <v>131</v>
      </c>
      <c r="I8388" s="7">
        <v>0</v>
      </c>
      <c r="L8388" s="7">
        <v>93471759</v>
      </c>
      <c r="M8388" t="s">
        <v>458</v>
      </c>
    </row>
    <row r="8389" spans="1:13" x14ac:dyDescent="0.25">
      <c r="A8389" t="s">
        <v>714</v>
      </c>
      <c r="B8389" t="s">
        <v>476</v>
      </c>
      <c r="C8389" t="s">
        <v>237</v>
      </c>
      <c r="D8389" t="s">
        <v>241</v>
      </c>
      <c r="E8389" t="s">
        <v>270</v>
      </c>
      <c r="F8389" s="8" t="s">
        <v>130</v>
      </c>
      <c r="G8389" s="8" t="s">
        <v>369</v>
      </c>
      <c r="H8389" t="s">
        <v>131</v>
      </c>
      <c r="I8389" s="7">
        <v>0</v>
      </c>
      <c r="L8389" s="7">
        <v>53446428</v>
      </c>
      <c r="M8389" t="s">
        <v>458</v>
      </c>
    </row>
    <row r="8390" spans="1:13" x14ac:dyDescent="0.25">
      <c r="A8390" t="s">
        <v>715</v>
      </c>
      <c r="B8390" t="s">
        <v>477</v>
      </c>
      <c r="C8390" t="s">
        <v>243</v>
      </c>
      <c r="D8390" t="s">
        <v>378</v>
      </c>
      <c r="E8390" t="s">
        <v>270</v>
      </c>
      <c r="F8390" s="8" t="s">
        <v>130</v>
      </c>
      <c r="G8390" s="8" t="s">
        <v>369</v>
      </c>
      <c r="H8390" t="s">
        <v>131</v>
      </c>
      <c r="I8390" s="7">
        <v>50326529</v>
      </c>
      <c r="L8390" s="7">
        <v>3795039921</v>
      </c>
      <c r="M8390" t="s">
        <v>458</v>
      </c>
    </row>
    <row r="8391" spans="1:13" x14ac:dyDescent="0.25">
      <c r="A8391" t="s">
        <v>716</v>
      </c>
      <c r="B8391" t="s">
        <v>477</v>
      </c>
      <c r="C8391" t="s">
        <v>243</v>
      </c>
      <c r="D8391" t="s">
        <v>360</v>
      </c>
      <c r="E8391" t="s">
        <v>270</v>
      </c>
      <c r="F8391" t="s">
        <v>130</v>
      </c>
      <c r="G8391" s="8" t="s">
        <v>369</v>
      </c>
      <c r="H8391" t="s">
        <v>131</v>
      </c>
      <c r="I8391" s="7">
        <v>0</v>
      </c>
      <c r="L8391" s="7">
        <v>4697527012</v>
      </c>
      <c r="M8391" t="s">
        <v>458</v>
      </c>
    </row>
    <row r="8392" spans="1:13" x14ac:dyDescent="0.25">
      <c r="A8392" t="s">
        <v>717</v>
      </c>
      <c r="B8392" t="s">
        <v>477</v>
      </c>
      <c r="C8392" t="s">
        <v>243</v>
      </c>
      <c r="D8392" t="s">
        <v>581</v>
      </c>
      <c r="E8392" t="s">
        <v>270</v>
      </c>
      <c r="F8392" t="s">
        <v>130</v>
      </c>
      <c r="G8392" s="8" t="s">
        <v>369</v>
      </c>
      <c r="H8392" t="s">
        <v>131</v>
      </c>
      <c r="I8392" s="7">
        <v>0</v>
      </c>
      <c r="L8392" s="7">
        <v>89940181951</v>
      </c>
      <c r="M8392" t="s">
        <v>458</v>
      </c>
    </row>
    <row r="8393" spans="1:13" x14ac:dyDescent="0.25">
      <c r="A8393" t="s">
        <v>718</v>
      </c>
      <c r="B8393" t="s">
        <v>246</v>
      </c>
      <c r="C8393" t="s">
        <v>246</v>
      </c>
      <c r="D8393" t="s">
        <v>203</v>
      </c>
      <c r="E8393" t="s">
        <v>269</v>
      </c>
      <c r="F8393" t="s">
        <v>130</v>
      </c>
      <c r="G8393" s="8" t="s">
        <v>369</v>
      </c>
      <c r="H8393" t="s">
        <v>131</v>
      </c>
      <c r="I8393" s="7">
        <v>0</v>
      </c>
      <c r="L8393" s="7">
        <v>42773601120</v>
      </c>
      <c r="M8393" t="s">
        <v>458</v>
      </c>
    </row>
    <row r="8394" spans="1:13" x14ac:dyDescent="0.25">
      <c r="A8394" t="s">
        <v>719</v>
      </c>
      <c r="B8394" t="s">
        <v>478</v>
      </c>
      <c r="C8394" t="s">
        <v>244</v>
      </c>
      <c r="D8394" t="s">
        <v>245</v>
      </c>
      <c r="E8394" t="s">
        <v>269</v>
      </c>
      <c r="F8394" t="s">
        <v>130</v>
      </c>
      <c r="G8394" s="8" t="s">
        <v>369</v>
      </c>
      <c r="H8394" t="s">
        <v>131</v>
      </c>
      <c r="I8394" s="7">
        <v>15722000</v>
      </c>
      <c r="L8394" s="7">
        <v>69558139000</v>
      </c>
      <c r="M8394" t="s">
        <v>458</v>
      </c>
    </row>
    <row r="8395" spans="1:13" x14ac:dyDescent="0.25">
      <c r="A8395" t="s">
        <v>720</v>
      </c>
      <c r="B8395" t="s">
        <v>478</v>
      </c>
      <c r="C8395" t="s">
        <v>244</v>
      </c>
      <c r="D8395" t="s">
        <v>460</v>
      </c>
      <c r="E8395" t="s">
        <v>269</v>
      </c>
      <c r="F8395" t="s">
        <v>130</v>
      </c>
      <c r="G8395" s="8" t="s">
        <v>369</v>
      </c>
      <c r="H8395" t="s">
        <v>131</v>
      </c>
      <c r="I8395" s="7">
        <v>418406000</v>
      </c>
      <c r="L8395" s="7">
        <v>40918920000</v>
      </c>
      <c r="M8395" t="s">
        <v>458</v>
      </c>
    </row>
    <row r="8396" spans="1:13" x14ac:dyDescent="0.25">
      <c r="A8396" t="s">
        <v>721</v>
      </c>
      <c r="B8396" t="s">
        <v>479</v>
      </c>
      <c r="C8396" t="s">
        <v>247</v>
      </c>
      <c r="D8396" t="s">
        <v>203</v>
      </c>
      <c r="E8396" t="s">
        <v>269</v>
      </c>
      <c r="F8396" s="8" t="s">
        <v>130</v>
      </c>
      <c r="G8396" s="8" t="s">
        <v>369</v>
      </c>
      <c r="H8396" t="s">
        <v>131</v>
      </c>
      <c r="I8396" s="7">
        <v>0</v>
      </c>
      <c r="L8396" s="7">
        <v>20401799000</v>
      </c>
      <c r="M8396" t="s">
        <v>458</v>
      </c>
    </row>
    <row r="8397" spans="1:13" x14ac:dyDescent="0.25">
      <c r="A8397" t="s">
        <v>722</v>
      </c>
      <c r="B8397" t="s">
        <v>480</v>
      </c>
      <c r="C8397" t="s">
        <v>268</v>
      </c>
      <c r="D8397" t="s">
        <v>203</v>
      </c>
      <c r="E8397" t="s">
        <v>269</v>
      </c>
      <c r="F8397" s="8" t="s">
        <v>130</v>
      </c>
      <c r="G8397" s="8" t="s">
        <v>369</v>
      </c>
      <c r="H8397" t="s">
        <v>131</v>
      </c>
      <c r="I8397" s="7">
        <v>0</v>
      </c>
      <c r="L8397" s="7">
        <v>14029578005</v>
      </c>
      <c r="M8397" t="s">
        <v>458</v>
      </c>
    </row>
    <row r="8398" spans="1:13" x14ac:dyDescent="0.25">
      <c r="A8398" t="s">
        <v>723</v>
      </c>
      <c r="B8398" t="s">
        <v>481</v>
      </c>
      <c r="C8398" t="s">
        <v>248</v>
      </c>
      <c r="D8398" t="s">
        <v>203</v>
      </c>
      <c r="E8398" t="s">
        <v>269</v>
      </c>
      <c r="F8398" s="8" t="s">
        <v>130</v>
      </c>
      <c r="G8398" s="8" t="s">
        <v>369</v>
      </c>
      <c r="H8398" t="s">
        <v>131</v>
      </c>
      <c r="I8398" s="7">
        <v>0</v>
      </c>
      <c r="L8398" s="7">
        <v>24360197000</v>
      </c>
      <c r="M8398" t="s">
        <v>458</v>
      </c>
    </row>
    <row r="8399" spans="1:13" x14ac:dyDescent="0.25">
      <c r="A8399" t="s">
        <v>724</v>
      </c>
      <c r="B8399" t="s">
        <v>482</v>
      </c>
      <c r="C8399" t="s">
        <v>249</v>
      </c>
      <c r="D8399" t="s">
        <v>203</v>
      </c>
      <c r="E8399" t="s">
        <v>269</v>
      </c>
      <c r="F8399" s="8" t="s">
        <v>130</v>
      </c>
      <c r="G8399" s="8" t="s">
        <v>369</v>
      </c>
      <c r="H8399" t="s">
        <v>131</v>
      </c>
      <c r="I8399" s="7">
        <v>0</v>
      </c>
      <c r="L8399" s="7">
        <v>91622025169</v>
      </c>
      <c r="M8399" t="s">
        <v>458</v>
      </c>
    </row>
    <row r="8400" spans="1:13" x14ac:dyDescent="0.25">
      <c r="A8400" t="s">
        <v>725</v>
      </c>
      <c r="B8400" t="s">
        <v>330</v>
      </c>
      <c r="C8400" t="s">
        <v>250</v>
      </c>
      <c r="D8400" t="s">
        <v>252</v>
      </c>
      <c r="E8400" t="s">
        <v>270</v>
      </c>
      <c r="F8400" s="8" t="s">
        <v>130</v>
      </c>
      <c r="G8400" s="8" t="s">
        <v>369</v>
      </c>
      <c r="H8400" t="s">
        <v>131</v>
      </c>
      <c r="I8400" s="7">
        <v>0</v>
      </c>
      <c r="L8400" s="7">
        <v>10772268571</v>
      </c>
      <c r="M8400" t="s">
        <v>458</v>
      </c>
    </row>
    <row r="8401" spans="1:13" x14ac:dyDescent="0.25">
      <c r="A8401" t="s">
        <v>726</v>
      </c>
      <c r="B8401" t="s">
        <v>330</v>
      </c>
      <c r="C8401" t="s">
        <v>250</v>
      </c>
      <c r="D8401" t="s">
        <v>253</v>
      </c>
      <c r="E8401" t="s">
        <v>270</v>
      </c>
      <c r="F8401" t="s">
        <v>130</v>
      </c>
      <c r="G8401" s="8" t="s">
        <v>369</v>
      </c>
      <c r="H8401" t="s">
        <v>131</v>
      </c>
      <c r="I8401" s="7">
        <v>0</v>
      </c>
      <c r="L8401" s="7">
        <v>3480752374</v>
      </c>
      <c r="M8401" t="s">
        <v>458</v>
      </c>
    </row>
    <row r="8402" spans="1:13" x14ac:dyDescent="0.25">
      <c r="A8402" t="s">
        <v>727</v>
      </c>
      <c r="B8402" t="s">
        <v>330</v>
      </c>
      <c r="C8402" t="s">
        <v>250</v>
      </c>
      <c r="D8402" t="s">
        <v>254</v>
      </c>
      <c r="E8402" t="s">
        <v>270</v>
      </c>
      <c r="F8402" t="s">
        <v>130</v>
      </c>
      <c r="G8402" s="8" t="s">
        <v>369</v>
      </c>
      <c r="H8402" t="s">
        <v>131</v>
      </c>
      <c r="I8402" s="7">
        <v>0</v>
      </c>
      <c r="L8402" s="7">
        <v>13604302435</v>
      </c>
      <c r="M8402" t="s">
        <v>458</v>
      </c>
    </row>
    <row r="8403" spans="1:13" x14ac:dyDescent="0.25">
      <c r="A8403" t="s">
        <v>728</v>
      </c>
      <c r="B8403" t="s">
        <v>330</v>
      </c>
      <c r="C8403" t="s">
        <v>250</v>
      </c>
      <c r="D8403" t="s">
        <v>633</v>
      </c>
      <c r="E8403" t="s">
        <v>269</v>
      </c>
      <c r="F8403" t="s">
        <v>130</v>
      </c>
      <c r="G8403" s="8" t="s">
        <v>369</v>
      </c>
      <c r="H8403" t="s">
        <v>131</v>
      </c>
      <c r="I8403" s="7">
        <v>0</v>
      </c>
      <c r="L8403" s="7">
        <v>1140113184125</v>
      </c>
      <c r="M8403" t="s">
        <v>458</v>
      </c>
    </row>
    <row r="8404" spans="1:13" x14ac:dyDescent="0.25">
      <c r="A8404" t="s">
        <v>729</v>
      </c>
      <c r="B8404" t="s">
        <v>330</v>
      </c>
      <c r="C8404" t="s">
        <v>250</v>
      </c>
      <c r="D8404" t="s">
        <v>634</v>
      </c>
      <c r="E8404" t="s">
        <v>269</v>
      </c>
      <c r="F8404" t="s">
        <v>130</v>
      </c>
      <c r="G8404" s="8" t="s">
        <v>369</v>
      </c>
      <c r="H8404" t="s">
        <v>131</v>
      </c>
      <c r="I8404" s="7">
        <v>0</v>
      </c>
      <c r="L8404" s="7">
        <v>237174933919</v>
      </c>
      <c r="M8404" t="s">
        <v>458</v>
      </c>
    </row>
    <row r="8405" spans="1:13" x14ac:dyDescent="0.25">
      <c r="A8405" t="s">
        <v>730</v>
      </c>
      <c r="B8405" t="s">
        <v>330</v>
      </c>
      <c r="C8405" t="s">
        <v>250</v>
      </c>
      <c r="D8405" t="s">
        <v>599</v>
      </c>
      <c r="E8405" t="s">
        <v>270</v>
      </c>
      <c r="F8405" t="s">
        <v>130</v>
      </c>
      <c r="G8405" s="8" t="s">
        <v>369</v>
      </c>
      <c r="H8405" t="s">
        <v>131</v>
      </c>
      <c r="I8405" s="7">
        <v>0</v>
      </c>
      <c r="L8405" s="7">
        <v>49186447</v>
      </c>
      <c r="M8405" t="s">
        <v>458</v>
      </c>
    </row>
    <row r="8406" spans="1:13" x14ac:dyDescent="0.25">
      <c r="A8406" t="s">
        <v>731</v>
      </c>
      <c r="B8406" t="s">
        <v>483</v>
      </c>
      <c r="C8406" t="s">
        <v>255</v>
      </c>
      <c r="D8406" t="s">
        <v>205</v>
      </c>
      <c r="E8406" t="s">
        <v>270</v>
      </c>
      <c r="F8406" s="8" t="s">
        <v>130</v>
      </c>
      <c r="G8406" s="8" t="s">
        <v>369</v>
      </c>
      <c r="H8406" t="s">
        <v>131</v>
      </c>
      <c r="I8406" s="7">
        <v>50000000</v>
      </c>
      <c r="L8406" s="7">
        <v>6917962126</v>
      </c>
      <c r="M8406" t="s">
        <v>458</v>
      </c>
    </row>
    <row r="8407" spans="1:13" x14ac:dyDescent="0.25">
      <c r="A8407" t="s">
        <v>732</v>
      </c>
      <c r="B8407" t="s">
        <v>483</v>
      </c>
      <c r="C8407" t="s">
        <v>255</v>
      </c>
      <c r="D8407" t="s">
        <v>203</v>
      </c>
      <c r="E8407" t="s">
        <v>269</v>
      </c>
      <c r="F8407" s="8" t="s">
        <v>130</v>
      </c>
      <c r="G8407" s="8" t="s">
        <v>369</v>
      </c>
      <c r="H8407" t="s">
        <v>131</v>
      </c>
      <c r="I8407" s="7">
        <v>50000000</v>
      </c>
      <c r="L8407" s="7">
        <v>2428869723</v>
      </c>
      <c r="M8407" t="s">
        <v>458</v>
      </c>
    </row>
    <row r="8408" spans="1:13" x14ac:dyDescent="0.25">
      <c r="A8408" t="s">
        <v>733</v>
      </c>
      <c r="B8408" t="s">
        <v>636</v>
      </c>
      <c r="C8408" t="s">
        <v>635</v>
      </c>
      <c r="D8408" t="s">
        <v>304</v>
      </c>
      <c r="E8408" t="s">
        <v>270</v>
      </c>
      <c r="F8408" s="8" t="s">
        <v>130</v>
      </c>
      <c r="G8408" s="8" t="s">
        <v>369</v>
      </c>
      <c r="H8408" t="s">
        <v>131</v>
      </c>
      <c r="I8408" s="7">
        <v>0</v>
      </c>
      <c r="L8408" s="7">
        <v>4565783313</v>
      </c>
      <c r="M8408" t="s">
        <v>458</v>
      </c>
    </row>
    <row r="8409" spans="1:13" x14ac:dyDescent="0.25">
      <c r="A8409" t="s">
        <v>734</v>
      </c>
      <c r="B8409" t="s">
        <v>636</v>
      </c>
      <c r="C8409" t="s">
        <v>635</v>
      </c>
      <c r="D8409" t="s">
        <v>303</v>
      </c>
      <c r="E8409" t="s">
        <v>270</v>
      </c>
      <c r="F8409" s="8" t="s">
        <v>130</v>
      </c>
      <c r="G8409" s="8" t="s">
        <v>369</v>
      </c>
      <c r="H8409" t="s">
        <v>131</v>
      </c>
      <c r="I8409" s="7">
        <v>0</v>
      </c>
      <c r="L8409" s="7">
        <v>3476303006</v>
      </c>
      <c r="M8409" t="s">
        <v>458</v>
      </c>
    </row>
    <row r="8410" spans="1:13" x14ac:dyDescent="0.25">
      <c r="A8410" t="s">
        <v>735</v>
      </c>
      <c r="B8410" t="s">
        <v>636</v>
      </c>
      <c r="C8410" t="s">
        <v>635</v>
      </c>
      <c r="D8410" t="s">
        <v>302</v>
      </c>
      <c r="E8410" t="s">
        <v>270</v>
      </c>
      <c r="F8410" s="8" t="s">
        <v>130</v>
      </c>
      <c r="G8410" s="8" t="s">
        <v>369</v>
      </c>
      <c r="H8410" t="s">
        <v>131</v>
      </c>
      <c r="I8410" s="7">
        <v>0</v>
      </c>
      <c r="L8410" s="7">
        <v>2100767205</v>
      </c>
      <c r="M8410" t="s">
        <v>458</v>
      </c>
    </row>
    <row r="8411" spans="1:13" x14ac:dyDescent="0.25">
      <c r="A8411" t="s">
        <v>736</v>
      </c>
      <c r="B8411" t="s">
        <v>636</v>
      </c>
      <c r="C8411" t="s">
        <v>635</v>
      </c>
      <c r="D8411" t="s">
        <v>205</v>
      </c>
      <c r="E8411" t="s">
        <v>270</v>
      </c>
      <c r="F8411" t="s">
        <v>130</v>
      </c>
      <c r="G8411" s="8" t="s">
        <v>369</v>
      </c>
      <c r="H8411" t="s">
        <v>131</v>
      </c>
      <c r="I8411" s="7">
        <v>0</v>
      </c>
      <c r="L8411" s="7">
        <v>20886055390</v>
      </c>
      <c r="M8411" t="s">
        <v>458</v>
      </c>
    </row>
    <row r="8412" spans="1:13" x14ac:dyDescent="0.25">
      <c r="A8412" t="s">
        <v>737</v>
      </c>
      <c r="B8412" t="s">
        <v>636</v>
      </c>
      <c r="C8412" t="s">
        <v>635</v>
      </c>
      <c r="D8412" t="s">
        <v>203</v>
      </c>
      <c r="E8412" t="s">
        <v>269</v>
      </c>
      <c r="F8412" t="s">
        <v>130</v>
      </c>
      <c r="G8412" s="8" t="s">
        <v>369</v>
      </c>
      <c r="H8412" t="s">
        <v>131</v>
      </c>
      <c r="I8412" s="7">
        <v>0</v>
      </c>
      <c r="L8412" s="7">
        <v>1256491994424</v>
      </c>
      <c r="M8412" t="s">
        <v>458</v>
      </c>
    </row>
    <row r="8413" spans="1:13" x14ac:dyDescent="0.25">
      <c r="A8413" t="s">
        <v>738</v>
      </c>
      <c r="B8413" t="s">
        <v>484</v>
      </c>
      <c r="C8413" t="s">
        <v>256</v>
      </c>
      <c r="D8413" t="s">
        <v>208</v>
      </c>
      <c r="E8413" t="s">
        <v>270</v>
      </c>
      <c r="F8413" t="s">
        <v>130</v>
      </c>
      <c r="G8413" s="8" t="s">
        <v>369</v>
      </c>
      <c r="H8413" t="s">
        <v>131</v>
      </c>
      <c r="I8413" s="7">
        <v>0</v>
      </c>
      <c r="L8413" s="7">
        <v>429346911</v>
      </c>
      <c r="M8413" t="s">
        <v>458</v>
      </c>
    </row>
    <row r="8414" spans="1:13" x14ac:dyDescent="0.25">
      <c r="A8414" t="s">
        <v>739</v>
      </c>
      <c r="B8414" t="s">
        <v>484</v>
      </c>
      <c r="C8414" t="s">
        <v>256</v>
      </c>
      <c r="D8414" t="s">
        <v>209</v>
      </c>
      <c r="E8414" t="s">
        <v>270</v>
      </c>
      <c r="F8414" t="s">
        <v>130</v>
      </c>
      <c r="G8414" s="8" t="s">
        <v>369</v>
      </c>
      <c r="H8414" t="s">
        <v>131</v>
      </c>
      <c r="I8414" s="7">
        <v>0</v>
      </c>
      <c r="L8414" s="7">
        <v>630379359</v>
      </c>
      <c r="M8414" t="s">
        <v>458</v>
      </c>
    </row>
    <row r="8415" spans="1:13" x14ac:dyDescent="0.25">
      <c r="A8415" t="s">
        <v>740</v>
      </c>
      <c r="B8415" t="s">
        <v>484</v>
      </c>
      <c r="C8415" t="s">
        <v>256</v>
      </c>
      <c r="D8415" t="s">
        <v>203</v>
      </c>
      <c r="E8415" t="s">
        <v>269</v>
      </c>
      <c r="F8415" t="s">
        <v>130</v>
      </c>
      <c r="G8415" s="8" t="s">
        <v>369</v>
      </c>
      <c r="H8415" t="s">
        <v>131</v>
      </c>
      <c r="I8415" s="7">
        <v>0</v>
      </c>
      <c r="L8415" s="7">
        <v>88224453830</v>
      </c>
      <c r="M8415" t="s">
        <v>458</v>
      </c>
    </row>
    <row r="8416" spans="1:13" x14ac:dyDescent="0.25">
      <c r="A8416" t="s">
        <v>741</v>
      </c>
      <c r="B8416" t="s">
        <v>485</v>
      </c>
      <c r="C8416" t="s">
        <v>257</v>
      </c>
      <c r="D8416" t="s">
        <v>258</v>
      </c>
      <c r="E8416" t="s">
        <v>270</v>
      </c>
      <c r="F8416" t="s">
        <v>130</v>
      </c>
      <c r="G8416" s="8" t="s">
        <v>369</v>
      </c>
      <c r="H8416" t="s">
        <v>131</v>
      </c>
      <c r="I8416" s="7">
        <v>0</v>
      </c>
      <c r="L8416" s="7">
        <v>2398957441</v>
      </c>
      <c r="M8416" t="s">
        <v>458</v>
      </c>
    </row>
    <row r="8417" spans="1:13" x14ac:dyDescent="0.25">
      <c r="A8417" t="s">
        <v>742</v>
      </c>
      <c r="B8417" t="s">
        <v>485</v>
      </c>
      <c r="C8417" t="s">
        <v>257</v>
      </c>
      <c r="D8417" t="s">
        <v>259</v>
      </c>
      <c r="E8417" t="s">
        <v>270</v>
      </c>
      <c r="F8417" t="s">
        <v>130</v>
      </c>
      <c r="G8417" s="8" t="s">
        <v>369</v>
      </c>
      <c r="H8417" t="s">
        <v>131</v>
      </c>
      <c r="I8417" s="7">
        <v>0</v>
      </c>
      <c r="L8417" s="7">
        <v>87556207</v>
      </c>
      <c r="M8417" t="s">
        <v>458</v>
      </c>
    </row>
    <row r="8418" spans="1:13" x14ac:dyDescent="0.25">
      <c r="A8418" t="s">
        <v>743</v>
      </c>
      <c r="B8418" t="s">
        <v>485</v>
      </c>
      <c r="C8418" t="s">
        <v>257</v>
      </c>
      <c r="D8418" t="s">
        <v>260</v>
      </c>
      <c r="E8418" t="s">
        <v>270</v>
      </c>
      <c r="F8418" t="s">
        <v>130</v>
      </c>
      <c r="G8418" s="8" t="s">
        <v>369</v>
      </c>
      <c r="H8418" t="s">
        <v>131</v>
      </c>
      <c r="I8418" s="7">
        <v>0</v>
      </c>
      <c r="L8418" s="7">
        <v>145097351</v>
      </c>
      <c r="M8418" t="s">
        <v>458</v>
      </c>
    </row>
    <row r="8419" spans="1:13" x14ac:dyDescent="0.25">
      <c r="A8419" t="s">
        <v>744</v>
      </c>
      <c r="B8419" t="s">
        <v>485</v>
      </c>
      <c r="C8419" t="s">
        <v>257</v>
      </c>
      <c r="D8419" t="s">
        <v>261</v>
      </c>
      <c r="E8419" t="s">
        <v>270</v>
      </c>
      <c r="F8419" t="s">
        <v>130</v>
      </c>
      <c r="G8419" s="8" t="s">
        <v>369</v>
      </c>
      <c r="H8419" t="s">
        <v>131</v>
      </c>
      <c r="I8419" s="7">
        <v>0</v>
      </c>
      <c r="L8419" s="7">
        <v>88988160</v>
      </c>
      <c r="M8419" t="s">
        <v>458</v>
      </c>
    </row>
    <row r="8420" spans="1:13" x14ac:dyDescent="0.25">
      <c r="A8420" t="s">
        <v>745</v>
      </c>
      <c r="B8420" t="s">
        <v>486</v>
      </c>
      <c r="C8420" t="s">
        <v>262</v>
      </c>
      <c r="D8420" t="s">
        <v>263</v>
      </c>
      <c r="E8420" t="s">
        <v>270</v>
      </c>
      <c r="F8420" t="s">
        <v>130</v>
      </c>
      <c r="G8420" s="8" t="s">
        <v>369</v>
      </c>
      <c r="H8420" t="s">
        <v>131</v>
      </c>
      <c r="I8420" s="7">
        <v>0</v>
      </c>
      <c r="L8420" s="7">
        <v>27282552000</v>
      </c>
      <c r="M8420" t="s">
        <v>458</v>
      </c>
    </row>
    <row r="8421" spans="1:13" x14ac:dyDescent="0.25">
      <c r="A8421" t="s">
        <v>746</v>
      </c>
      <c r="B8421" t="s">
        <v>486</v>
      </c>
      <c r="C8421" t="s">
        <v>262</v>
      </c>
      <c r="D8421" t="s">
        <v>264</v>
      </c>
      <c r="E8421" t="s">
        <v>270</v>
      </c>
      <c r="F8421" s="8" t="s">
        <v>130</v>
      </c>
      <c r="G8421" s="8" t="s">
        <v>369</v>
      </c>
      <c r="H8421" t="s">
        <v>131</v>
      </c>
      <c r="I8421" s="7">
        <v>0</v>
      </c>
      <c r="L8421" s="7">
        <v>5427913000</v>
      </c>
      <c r="M8421" t="s">
        <v>458</v>
      </c>
    </row>
    <row r="8422" spans="1:13" x14ac:dyDescent="0.25">
      <c r="A8422" t="s">
        <v>747</v>
      </c>
      <c r="B8422" t="s">
        <v>486</v>
      </c>
      <c r="C8422" t="s">
        <v>262</v>
      </c>
      <c r="D8422" t="s">
        <v>265</v>
      </c>
      <c r="E8422" t="s">
        <v>270</v>
      </c>
      <c r="F8422" s="8" t="s">
        <v>130</v>
      </c>
      <c r="G8422" s="8" t="s">
        <v>369</v>
      </c>
      <c r="H8422" t="s">
        <v>131</v>
      </c>
      <c r="I8422" s="7">
        <v>0</v>
      </c>
      <c r="L8422" s="7">
        <v>950652000</v>
      </c>
      <c r="M8422" t="s">
        <v>458</v>
      </c>
    </row>
    <row r="8423" spans="1:13" x14ac:dyDescent="0.25">
      <c r="A8423" t="s">
        <v>748</v>
      </c>
      <c r="B8423" t="s">
        <v>486</v>
      </c>
      <c r="C8423" t="s">
        <v>262</v>
      </c>
      <c r="D8423" t="s">
        <v>203</v>
      </c>
      <c r="E8423" t="s">
        <v>269</v>
      </c>
      <c r="F8423" s="8" t="s">
        <v>130</v>
      </c>
      <c r="G8423" s="8" t="s">
        <v>369</v>
      </c>
      <c r="H8423" t="s">
        <v>131</v>
      </c>
      <c r="I8423" s="7">
        <v>0</v>
      </c>
      <c r="L8423" s="7">
        <v>134097058000</v>
      </c>
      <c r="M8423" t="s">
        <v>458</v>
      </c>
    </row>
    <row r="8424" spans="1:13" x14ac:dyDescent="0.25">
      <c r="A8424" t="s">
        <v>749</v>
      </c>
      <c r="B8424" t="s">
        <v>332</v>
      </c>
      <c r="C8424" t="s">
        <v>266</v>
      </c>
      <c r="D8424" t="s">
        <v>267</v>
      </c>
      <c r="E8424" t="s">
        <v>270</v>
      </c>
      <c r="F8424" s="8" t="s">
        <v>130</v>
      </c>
      <c r="G8424" s="8" t="s">
        <v>369</v>
      </c>
      <c r="H8424" t="s">
        <v>131</v>
      </c>
      <c r="I8424" s="7">
        <v>0</v>
      </c>
      <c r="L8424" s="7">
        <v>2421364394</v>
      </c>
      <c r="M8424" t="s">
        <v>458</v>
      </c>
    </row>
    <row r="8425" spans="1:13" x14ac:dyDescent="0.25">
      <c r="A8425" t="s">
        <v>750</v>
      </c>
      <c r="B8425" t="s">
        <v>332</v>
      </c>
      <c r="C8425" t="s">
        <v>266</v>
      </c>
      <c r="D8425" t="s">
        <v>590</v>
      </c>
      <c r="E8425" t="s">
        <v>270</v>
      </c>
      <c r="F8425" s="8" t="s">
        <v>130</v>
      </c>
      <c r="G8425" s="8" t="s">
        <v>369</v>
      </c>
      <c r="H8425" t="s">
        <v>131</v>
      </c>
      <c r="I8425" s="7">
        <v>0</v>
      </c>
      <c r="L8425" s="7">
        <v>1946905414</v>
      </c>
      <c r="M8425" t="s">
        <v>458</v>
      </c>
    </row>
    <row r="8426" spans="1:13" x14ac:dyDescent="0.25">
      <c r="A8426" t="s">
        <v>751</v>
      </c>
      <c r="B8426" t="s">
        <v>332</v>
      </c>
      <c r="C8426" t="s">
        <v>266</v>
      </c>
      <c r="D8426" t="s">
        <v>582</v>
      </c>
      <c r="E8426" t="s">
        <v>270</v>
      </c>
      <c r="F8426" t="s">
        <v>130</v>
      </c>
      <c r="G8426" s="8" t="s">
        <v>369</v>
      </c>
      <c r="H8426" t="s">
        <v>131</v>
      </c>
      <c r="I8426" s="7">
        <v>0</v>
      </c>
      <c r="L8426" s="7">
        <v>102527329</v>
      </c>
      <c r="M8426" t="s">
        <v>458</v>
      </c>
    </row>
    <row r="8427" spans="1:13" x14ac:dyDescent="0.25">
      <c r="A8427" t="s">
        <v>752</v>
      </c>
      <c r="B8427" t="s">
        <v>332</v>
      </c>
      <c r="C8427" t="s">
        <v>266</v>
      </c>
      <c r="D8427" t="s">
        <v>203</v>
      </c>
      <c r="E8427" t="s">
        <v>269</v>
      </c>
      <c r="F8427" t="s">
        <v>130</v>
      </c>
      <c r="G8427" s="8" t="s">
        <v>369</v>
      </c>
      <c r="H8427" t="s">
        <v>131</v>
      </c>
      <c r="I8427" s="7">
        <v>0</v>
      </c>
      <c r="L8427" s="7">
        <v>260926476812</v>
      </c>
      <c r="M8427" t="s">
        <v>458</v>
      </c>
    </row>
    <row r="8428" spans="1:13" x14ac:dyDescent="0.25">
      <c r="A8428" t="s">
        <v>753</v>
      </c>
      <c r="B8428" t="s">
        <v>487</v>
      </c>
      <c r="C8428" t="s">
        <v>207</v>
      </c>
      <c r="D8428" t="s">
        <v>208</v>
      </c>
      <c r="E8428" t="s">
        <v>270</v>
      </c>
      <c r="F8428" t="s">
        <v>130</v>
      </c>
      <c r="G8428" s="8" t="s">
        <v>369</v>
      </c>
      <c r="H8428" t="s">
        <v>131</v>
      </c>
      <c r="I8428" s="7">
        <v>0</v>
      </c>
      <c r="L8428" s="7">
        <v>2389556713</v>
      </c>
      <c r="M8428" t="s">
        <v>458</v>
      </c>
    </row>
    <row r="8429" spans="1:13" x14ac:dyDescent="0.25">
      <c r="A8429" t="s">
        <v>754</v>
      </c>
      <c r="B8429" t="s">
        <v>487</v>
      </c>
      <c r="C8429" t="s">
        <v>207</v>
      </c>
      <c r="D8429" t="s">
        <v>209</v>
      </c>
      <c r="E8429" t="s">
        <v>270</v>
      </c>
      <c r="F8429" t="s">
        <v>130</v>
      </c>
      <c r="G8429" s="8" t="s">
        <v>369</v>
      </c>
      <c r="H8429" t="s">
        <v>131</v>
      </c>
      <c r="I8429" s="7">
        <v>0</v>
      </c>
      <c r="L8429" s="7">
        <v>5701620841</v>
      </c>
      <c r="M8429" t="s">
        <v>458</v>
      </c>
    </row>
    <row r="8430" spans="1:13" x14ac:dyDescent="0.25">
      <c r="A8430" t="s">
        <v>755</v>
      </c>
      <c r="B8430" t="s">
        <v>487</v>
      </c>
      <c r="C8430" t="s">
        <v>207</v>
      </c>
      <c r="D8430" t="s">
        <v>210</v>
      </c>
      <c r="E8430" t="s">
        <v>270</v>
      </c>
      <c r="F8430" t="s">
        <v>130</v>
      </c>
      <c r="G8430" s="8" t="s">
        <v>369</v>
      </c>
      <c r="H8430" t="s">
        <v>131</v>
      </c>
      <c r="I8430" s="7">
        <v>0</v>
      </c>
      <c r="L8430" s="7">
        <v>326696832</v>
      </c>
      <c r="M8430" t="s">
        <v>458</v>
      </c>
    </row>
    <row r="8431" spans="1:13" x14ac:dyDescent="0.25">
      <c r="A8431" t="s">
        <v>756</v>
      </c>
      <c r="B8431" t="s">
        <v>487</v>
      </c>
      <c r="C8431" t="s">
        <v>207</v>
      </c>
      <c r="D8431" t="s">
        <v>211</v>
      </c>
      <c r="E8431" t="s">
        <v>269</v>
      </c>
      <c r="F8431" t="s">
        <v>130</v>
      </c>
      <c r="G8431" s="8" t="s">
        <v>369</v>
      </c>
      <c r="H8431" t="s">
        <v>131</v>
      </c>
      <c r="I8431" s="7">
        <v>60770768</v>
      </c>
      <c r="L8431" s="7">
        <v>370042694916</v>
      </c>
      <c r="M8431" t="s">
        <v>458</v>
      </c>
    </row>
    <row r="8432" spans="1:13" x14ac:dyDescent="0.25">
      <c r="A8432" t="s">
        <v>757</v>
      </c>
      <c r="B8432" t="s">
        <v>487</v>
      </c>
      <c r="C8432" t="s">
        <v>207</v>
      </c>
      <c r="D8432" t="s">
        <v>385</v>
      </c>
      <c r="E8432" t="s">
        <v>270</v>
      </c>
      <c r="F8432" t="s">
        <v>130</v>
      </c>
      <c r="G8432" s="8" t="s">
        <v>369</v>
      </c>
      <c r="H8432" t="s">
        <v>131</v>
      </c>
      <c r="I8432" s="7">
        <v>0</v>
      </c>
      <c r="L8432" s="7">
        <v>777116048</v>
      </c>
      <c r="M8432" t="s">
        <v>458</v>
      </c>
    </row>
    <row r="8433" spans="1:13" x14ac:dyDescent="0.25">
      <c r="A8433" t="s">
        <v>672</v>
      </c>
      <c r="B8433" t="s">
        <v>470</v>
      </c>
      <c r="C8433" t="s">
        <v>292</v>
      </c>
      <c r="D8433" t="s">
        <v>307</v>
      </c>
      <c r="E8433" t="s">
        <v>270</v>
      </c>
      <c r="F8433" t="s">
        <v>132</v>
      </c>
      <c r="G8433" s="8" t="s">
        <v>396</v>
      </c>
      <c r="H8433" t="s">
        <v>133</v>
      </c>
      <c r="I8433" s="7">
        <v>0</v>
      </c>
      <c r="L8433" s="7">
        <v>9764336905</v>
      </c>
      <c r="M8433" t="s">
        <v>458</v>
      </c>
    </row>
    <row r="8434" spans="1:13" x14ac:dyDescent="0.25">
      <c r="A8434" t="s">
        <v>673</v>
      </c>
      <c r="B8434" t="s">
        <v>470</v>
      </c>
      <c r="C8434" t="s">
        <v>292</v>
      </c>
      <c r="D8434" t="s">
        <v>206</v>
      </c>
      <c r="E8434" t="s">
        <v>270</v>
      </c>
      <c r="F8434" t="s">
        <v>132</v>
      </c>
      <c r="G8434" s="8" t="s">
        <v>396</v>
      </c>
      <c r="H8434" t="s">
        <v>133</v>
      </c>
      <c r="I8434" s="7">
        <v>0</v>
      </c>
      <c r="L8434" s="7">
        <v>5411649516</v>
      </c>
      <c r="M8434" t="s">
        <v>458</v>
      </c>
    </row>
    <row r="8435" spans="1:13" x14ac:dyDescent="0.25">
      <c r="A8435" t="s">
        <v>674</v>
      </c>
      <c r="B8435" t="s">
        <v>470</v>
      </c>
      <c r="C8435" t="s">
        <v>292</v>
      </c>
      <c r="D8435" t="s">
        <v>203</v>
      </c>
      <c r="E8435" t="s">
        <v>269</v>
      </c>
      <c r="F8435" s="8" t="s">
        <v>132</v>
      </c>
      <c r="G8435" s="8" t="s">
        <v>396</v>
      </c>
      <c r="H8435" t="s">
        <v>133</v>
      </c>
      <c r="I8435" s="7">
        <v>0</v>
      </c>
      <c r="L8435" s="7">
        <v>599483569520</v>
      </c>
      <c r="M8435" t="s">
        <v>458</v>
      </c>
    </row>
    <row r="8436" spans="1:13" x14ac:dyDescent="0.25">
      <c r="A8436" t="s">
        <v>675</v>
      </c>
      <c r="B8436" t="s">
        <v>470</v>
      </c>
      <c r="C8436" t="s">
        <v>292</v>
      </c>
      <c r="D8436" t="s">
        <v>306</v>
      </c>
      <c r="E8436" t="s">
        <v>270</v>
      </c>
      <c r="F8436" s="8" t="s">
        <v>132</v>
      </c>
      <c r="G8436" s="8" t="s">
        <v>396</v>
      </c>
      <c r="H8436" t="s">
        <v>133</v>
      </c>
      <c r="I8436" s="7">
        <v>0</v>
      </c>
      <c r="L8436" s="7">
        <v>9122399685</v>
      </c>
      <c r="M8436" t="s">
        <v>458</v>
      </c>
    </row>
    <row r="8437" spans="1:13" x14ac:dyDescent="0.25">
      <c r="A8437" t="s">
        <v>676</v>
      </c>
      <c r="B8437" t="s">
        <v>331</v>
      </c>
      <c r="C8437" t="s">
        <v>215</v>
      </c>
      <c r="D8437" t="s">
        <v>251</v>
      </c>
      <c r="E8437" t="s">
        <v>269</v>
      </c>
      <c r="F8437" s="8" t="s">
        <v>132</v>
      </c>
      <c r="G8437" s="8" t="s">
        <v>396</v>
      </c>
      <c r="H8437" t="s">
        <v>133</v>
      </c>
      <c r="I8437" s="7">
        <v>0</v>
      </c>
      <c r="L8437" s="7">
        <v>310261377494</v>
      </c>
      <c r="M8437" t="s">
        <v>458</v>
      </c>
    </row>
    <row r="8438" spans="1:13" x14ac:dyDescent="0.25">
      <c r="A8438" t="s">
        <v>677</v>
      </c>
      <c r="B8438" t="s">
        <v>331</v>
      </c>
      <c r="C8438" t="s">
        <v>215</v>
      </c>
      <c r="D8438" t="s">
        <v>216</v>
      </c>
      <c r="E8438" t="s">
        <v>269</v>
      </c>
      <c r="F8438" s="8" t="s">
        <v>132</v>
      </c>
      <c r="G8438" s="8" t="s">
        <v>396</v>
      </c>
      <c r="H8438" t="s">
        <v>133</v>
      </c>
      <c r="I8438" s="7">
        <v>0</v>
      </c>
      <c r="L8438" s="7">
        <v>15226914126</v>
      </c>
      <c r="M8438" t="s">
        <v>458</v>
      </c>
    </row>
    <row r="8439" spans="1:13" x14ac:dyDescent="0.25">
      <c r="A8439" t="s">
        <v>678</v>
      </c>
      <c r="B8439" t="s">
        <v>331</v>
      </c>
      <c r="C8439" t="s">
        <v>215</v>
      </c>
      <c r="D8439" t="s">
        <v>217</v>
      </c>
      <c r="E8439" t="s">
        <v>269</v>
      </c>
      <c r="F8439" s="8" t="s">
        <v>132</v>
      </c>
      <c r="G8439" s="8" t="s">
        <v>396</v>
      </c>
      <c r="H8439" t="s">
        <v>133</v>
      </c>
      <c r="I8439" s="7">
        <v>0</v>
      </c>
      <c r="L8439" s="7">
        <v>67671087956</v>
      </c>
      <c r="M8439" t="s">
        <v>458</v>
      </c>
    </row>
    <row r="8440" spans="1:13" x14ac:dyDescent="0.25">
      <c r="A8440" t="s">
        <v>679</v>
      </c>
      <c r="B8440" t="s">
        <v>333</v>
      </c>
      <c r="C8440" t="s">
        <v>533</v>
      </c>
      <c r="D8440" t="s">
        <v>203</v>
      </c>
      <c r="E8440" t="s">
        <v>269</v>
      </c>
      <c r="F8440" t="s">
        <v>132</v>
      </c>
      <c r="G8440" s="8" t="s">
        <v>396</v>
      </c>
      <c r="H8440" t="s">
        <v>133</v>
      </c>
      <c r="I8440" s="7">
        <v>0</v>
      </c>
      <c r="L8440" s="7">
        <v>60695593000</v>
      </c>
      <c r="M8440" t="s">
        <v>458</v>
      </c>
    </row>
    <row r="8441" spans="1:13" x14ac:dyDescent="0.25">
      <c r="A8441" t="s">
        <v>680</v>
      </c>
      <c r="B8441" t="s">
        <v>471</v>
      </c>
      <c r="C8441" t="s">
        <v>219</v>
      </c>
      <c r="D8441" t="s">
        <v>203</v>
      </c>
      <c r="E8441" t="s">
        <v>269</v>
      </c>
      <c r="F8441" t="s">
        <v>132</v>
      </c>
      <c r="G8441" s="8" t="s">
        <v>396</v>
      </c>
      <c r="H8441" t="s">
        <v>133</v>
      </c>
      <c r="I8441" s="7">
        <v>0</v>
      </c>
      <c r="L8441" s="7">
        <v>278736778404</v>
      </c>
      <c r="M8441" t="s">
        <v>458</v>
      </c>
    </row>
    <row r="8442" spans="1:13" x14ac:dyDescent="0.25">
      <c r="A8442" t="s">
        <v>681</v>
      </c>
      <c r="B8442" t="s">
        <v>471</v>
      </c>
      <c r="C8442" t="s">
        <v>219</v>
      </c>
      <c r="D8442" t="s">
        <v>457</v>
      </c>
      <c r="E8442" t="s">
        <v>270</v>
      </c>
      <c r="F8442" t="s">
        <v>132</v>
      </c>
      <c r="G8442" s="8" t="s">
        <v>396</v>
      </c>
      <c r="H8442" t="s">
        <v>133</v>
      </c>
      <c r="I8442" s="7">
        <v>0</v>
      </c>
      <c r="L8442" s="7">
        <v>150706287</v>
      </c>
      <c r="M8442" t="s">
        <v>458</v>
      </c>
    </row>
    <row r="8443" spans="1:13" x14ac:dyDescent="0.25">
      <c r="A8443" t="s">
        <v>682</v>
      </c>
      <c r="B8443" t="s">
        <v>471</v>
      </c>
      <c r="C8443" t="s">
        <v>219</v>
      </c>
      <c r="D8443" t="s">
        <v>381</v>
      </c>
      <c r="E8443" t="s">
        <v>270</v>
      </c>
      <c r="F8443" t="s">
        <v>132</v>
      </c>
      <c r="G8443" s="8" t="s">
        <v>396</v>
      </c>
      <c r="H8443" t="s">
        <v>133</v>
      </c>
      <c r="I8443" s="7">
        <v>0</v>
      </c>
      <c r="L8443" s="7">
        <v>1331924172</v>
      </c>
      <c r="M8443" t="s">
        <v>458</v>
      </c>
    </row>
    <row r="8444" spans="1:13" x14ac:dyDescent="0.25">
      <c r="A8444" t="s">
        <v>683</v>
      </c>
      <c r="B8444" t="s">
        <v>472</v>
      </c>
      <c r="C8444" t="s">
        <v>220</v>
      </c>
      <c r="D8444" t="s">
        <v>221</v>
      </c>
      <c r="E8444" t="s">
        <v>270</v>
      </c>
      <c r="F8444" t="s">
        <v>132</v>
      </c>
      <c r="G8444" s="8" t="s">
        <v>396</v>
      </c>
      <c r="H8444" t="s">
        <v>133</v>
      </c>
      <c r="I8444" s="7">
        <v>0</v>
      </c>
      <c r="L8444" s="7">
        <v>210379447000</v>
      </c>
      <c r="M8444" t="s">
        <v>458</v>
      </c>
    </row>
    <row r="8445" spans="1:13" x14ac:dyDescent="0.25">
      <c r="A8445" t="s">
        <v>684</v>
      </c>
      <c r="B8445" t="s">
        <v>472</v>
      </c>
      <c r="C8445" t="s">
        <v>220</v>
      </c>
      <c r="D8445" t="s">
        <v>222</v>
      </c>
      <c r="E8445" t="s">
        <v>270</v>
      </c>
      <c r="F8445" t="s">
        <v>132</v>
      </c>
      <c r="G8445" s="8" t="s">
        <v>396</v>
      </c>
      <c r="H8445" t="s">
        <v>133</v>
      </c>
      <c r="I8445" s="7">
        <v>0</v>
      </c>
      <c r="L8445" s="7">
        <v>35195197000</v>
      </c>
      <c r="M8445" t="s">
        <v>458</v>
      </c>
    </row>
    <row r="8446" spans="1:13" x14ac:dyDescent="0.25">
      <c r="A8446" t="s">
        <v>685</v>
      </c>
      <c r="B8446" t="s">
        <v>472</v>
      </c>
      <c r="C8446" t="s">
        <v>220</v>
      </c>
      <c r="D8446" t="s">
        <v>223</v>
      </c>
      <c r="E8446" t="s">
        <v>270</v>
      </c>
      <c r="F8446" t="s">
        <v>132</v>
      </c>
      <c r="G8446" s="8" t="s">
        <v>396</v>
      </c>
      <c r="H8446" t="s">
        <v>133</v>
      </c>
      <c r="I8446" s="7">
        <v>0</v>
      </c>
      <c r="L8446" s="7">
        <v>54187851000</v>
      </c>
      <c r="M8446" t="s">
        <v>458</v>
      </c>
    </row>
    <row r="8447" spans="1:13" x14ac:dyDescent="0.25">
      <c r="A8447" t="s">
        <v>686</v>
      </c>
      <c r="B8447" t="s">
        <v>472</v>
      </c>
      <c r="C8447" t="s">
        <v>220</v>
      </c>
      <c r="D8447" t="s">
        <v>224</v>
      </c>
      <c r="E8447" t="s">
        <v>270</v>
      </c>
      <c r="F8447" t="s">
        <v>132</v>
      </c>
      <c r="G8447" s="8" t="s">
        <v>396</v>
      </c>
      <c r="H8447" t="s">
        <v>133</v>
      </c>
      <c r="I8447" s="7">
        <v>0</v>
      </c>
      <c r="L8447" s="7">
        <v>3835522000</v>
      </c>
      <c r="M8447" t="s">
        <v>458</v>
      </c>
    </row>
    <row r="8448" spans="1:13" x14ac:dyDescent="0.25">
      <c r="A8448" t="s">
        <v>687</v>
      </c>
      <c r="B8448" t="s">
        <v>472</v>
      </c>
      <c r="C8448" t="s">
        <v>220</v>
      </c>
      <c r="D8448" t="s">
        <v>305</v>
      </c>
      <c r="E8448" t="s">
        <v>270</v>
      </c>
      <c r="F8448" t="s">
        <v>132</v>
      </c>
      <c r="G8448" s="8" t="s">
        <v>396</v>
      </c>
      <c r="H8448" t="s">
        <v>133</v>
      </c>
      <c r="I8448" s="7">
        <v>0</v>
      </c>
      <c r="L8448" s="7">
        <v>0</v>
      </c>
      <c r="M8448" t="s">
        <v>458</v>
      </c>
    </row>
    <row r="8449" spans="1:13" x14ac:dyDescent="0.25">
      <c r="A8449" t="s">
        <v>688</v>
      </c>
      <c r="B8449" t="s">
        <v>472</v>
      </c>
      <c r="C8449" t="s">
        <v>220</v>
      </c>
      <c r="D8449" t="s">
        <v>203</v>
      </c>
      <c r="E8449" t="s">
        <v>269</v>
      </c>
      <c r="F8449" t="s">
        <v>132</v>
      </c>
      <c r="G8449" s="8" t="s">
        <v>396</v>
      </c>
      <c r="H8449" t="s">
        <v>133</v>
      </c>
      <c r="I8449" s="7">
        <v>0</v>
      </c>
      <c r="L8449" s="7">
        <v>150910896000</v>
      </c>
      <c r="M8449" t="s">
        <v>458</v>
      </c>
    </row>
    <row r="8450" spans="1:13" x14ac:dyDescent="0.25">
      <c r="A8450" t="s">
        <v>689</v>
      </c>
      <c r="B8450" t="s">
        <v>473</v>
      </c>
      <c r="C8450" t="s">
        <v>225</v>
      </c>
      <c r="D8450" t="s">
        <v>366</v>
      </c>
      <c r="E8450" t="s">
        <v>270</v>
      </c>
      <c r="F8450" t="s">
        <v>132</v>
      </c>
      <c r="G8450" s="8" t="s">
        <v>396</v>
      </c>
      <c r="H8450" t="s">
        <v>133</v>
      </c>
      <c r="I8450" s="7">
        <v>0</v>
      </c>
      <c r="L8450" s="7">
        <v>3439632410</v>
      </c>
      <c r="M8450" t="s">
        <v>458</v>
      </c>
    </row>
    <row r="8451" spans="1:13" x14ac:dyDescent="0.25">
      <c r="A8451" t="s">
        <v>690</v>
      </c>
      <c r="B8451" t="s">
        <v>473</v>
      </c>
      <c r="C8451" t="s">
        <v>225</v>
      </c>
      <c r="D8451" t="s">
        <v>367</v>
      </c>
      <c r="E8451" t="s">
        <v>270</v>
      </c>
      <c r="F8451" t="s">
        <v>132</v>
      </c>
      <c r="G8451" s="8" t="s">
        <v>396</v>
      </c>
      <c r="H8451" t="s">
        <v>133</v>
      </c>
      <c r="I8451" s="7">
        <v>0</v>
      </c>
      <c r="L8451" s="7">
        <v>3601903742</v>
      </c>
      <c r="M8451" t="s">
        <v>458</v>
      </c>
    </row>
    <row r="8452" spans="1:13" x14ac:dyDescent="0.25">
      <c r="A8452" t="s">
        <v>691</v>
      </c>
      <c r="B8452" t="s">
        <v>473</v>
      </c>
      <c r="C8452" t="s">
        <v>225</v>
      </c>
      <c r="D8452" t="s">
        <v>373</v>
      </c>
      <c r="E8452" t="s">
        <v>270</v>
      </c>
      <c r="F8452" t="s">
        <v>132</v>
      </c>
      <c r="G8452" s="8" t="s">
        <v>396</v>
      </c>
      <c r="H8452" t="s">
        <v>133</v>
      </c>
      <c r="I8452" s="7">
        <v>0</v>
      </c>
      <c r="L8452" s="7">
        <v>2032897322</v>
      </c>
      <c r="M8452" t="s">
        <v>458</v>
      </c>
    </row>
    <row r="8453" spans="1:13" x14ac:dyDescent="0.25">
      <c r="A8453" t="s">
        <v>692</v>
      </c>
      <c r="B8453" t="s">
        <v>473</v>
      </c>
      <c r="C8453" t="s">
        <v>225</v>
      </c>
      <c r="D8453" t="s">
        <v>203</v>
      </c>
      <c r="E8453" t="s">
        <v>269</v>
      </c>
      <c r="F8453" t="s">
        <v>132</v>
      </c>
      <c r="G8453" s="8" t="s">
        <v>396</v>
      </c>
      <c r="H8453" t="s">
        <v>133</v>
      </c>
      <c r="I8453" s="7">
        <v>0</v>
      </c>
      <c r="L8453" s="7">
        <v>983182712065</v>
      </c>
      <c r="M8453" t="s">
        <v>458</v>
      </c>
    </row>
    <row r="8454" spans="1:13" x14ac:dyDescent="0.25">
      <c r="A8454" t="s">
        <v>703</v>
      </c>
      <c r="B8454" t="s">
        <v>475</v>
      </c>
      <c r="C8454" t="s">
        <v>236</v>
      </c>
      <c r="D8454" t="s">
        <v>628</v>
      </c>
      <c r="E8454" t="s">
        <v>270</v>
      </c>
      <c r="F8454" t="s">
        <v>132</v>
      </c>
      <c r="G8454" s="8" t="s">
        <v>396</v>
      </c>
      <c r="H8454" t="s">
        <v>133</v>
      </c>
      <c r="I8454" s="7">
        <v>0</v>
      </c>
      <c r="L8454" s="7">
        <v>33391986272</v>
      </c>
      <c r="M8454" t="s">
        <v>458</v>
      </c>
    </row>
    <row r="8455" spans="1:13" x14ac:dyDescent="0.25">
      <c r="A8455" t="s">
        <v>704</v>
      </c>
      <c r="B8455" t="s">
        <v>475</v>
      </c>
      <c r="C8455" t="s">
        <v>236</v>
      </c>
      <c r="D8455" t="s">
        <v>629</v>
      </c>
      <c r="E8455" t="s">
        <v>270</v>
      </c>
      <c r="F8455" t="s">
        <v>132</v>
      </c>
      <c r="G8455" s="8" t="s">
        <v>396</v>
      </c>
      <c r="H8455" t="s">
        <v>133</v>
      </c>
      <c r="I8455" s="7">
        <v>0</v>
      </c>
      <c r="L8455" s="7">
        <v>28433897982</v>
      </c>
      <c r="M8455" t="s">
        <v>458</v>
      </c>
    </row>
    <row r="8456" spans="1:13" x14ac:dyDescent="0.25">
      <c r="A8456" t="s">
        <v>705</v>
      </c>
      <c r="B8456" t="s">
        <v>475</v>
      </c>
      <c r="C8456" t="s">
        <v>236</v>
      </c>
      <c r="D8456" t="s">
        <v>630</v>
      </c>
      <c r="E8456" t="s">
        <v>270</v>
      </c>
      <c r="F8456" t="s">
        <v>132</v>
      </c>
      <c r="G8456" s="8" t="s">
        <v>396</v>
      </c>
      <c r="H8456" t="s">
        <v>133</v>
      </c>
      <c r="I8456" s="7">
        <v>0</v>
      </c>
      <c r="L8456" s="7">
        <v>41655996484</v>
      </c>
      <c r="M8456" t="s">
        <v>458</v>
      </c>
    </row>
    <row r="8457" spans="1:13" x14ac:dyDescent="0.25">
      <c r="A8457" t="s">
        <v>706</v>
      </c>
      <c r="B8457" t="s">
        <v>475</v>
      </c>
      <c r="C8457" t="s">
        <v>236</v>
      </c>
      <c r="D8457" t="s">
        <v>631</v>
      </c>
      <c r="E8457" t="s">
        <v>270</v>
      </c>
      <c r="F8457" t="s">
        <v>132</v>
      </c>
      <c r="G8457" s="8" t="s">
        <v>396</v>
      </c>
      <c r="H8457" t="s">
        <v>133</v>
      </c>
      <c r="I8457" s="7">
        <v>0</v>
      </c>
      <c r="L8457" s="7">
        <v>17683096128</v>
      </c>
      <c r="M8457" t="s">
        <v>458</v>
      </c>
    </row>
    <row r="8458" spans="1:13" x14ac:dyDescent="0.25">
      <c r="A8458" t="s">
        <v>707</v>
      </c>
      <c r="B8458" t="s">
        <v>475</v>
      </c>
      <c r="C8458" t="s">
        <v>236</v>
      </c>
      <c r="D8458" t="s">
        <v>632</v>
      </c>
      <c r="E8458" t="s">
        <v>269</v>
      </c>
      <c r="F8458" t="s">
        <v>132</v>
      </c>
      <c r="G8458" s="8" t="s">
        <v>396</v>
      </c>
      <c r="H8458" t="s">
        <v>133</v>
      </c>
      <c r="I8458" s="7">
        <v>0</v>
      </c>
      <c r="L8458" s="7">
        <v>38791266538</v>
      </c>
      <c r="M8458" t="s">
        <v>458</v>
      </c>
    </row>
    <row r="8459" spans="1:13" x14ac:dyDescent="0.25">
      <c r="A8459" t="s">
        <v>718</v>
      </c>
      <c r="B8459" t="s">
        <v>246</v>
      </c>
      <c r="C8459" t="s">
        <v>246</v>
      </c>
      <c r="D8459" t="s">
        <v>203</v>
      </c>
      <c r="E8459" t="s">
        <v>269</v>
      </c>
      <c r="F8459" t="s">
        <v>132</v>
      </c>
      <c r="G8459" s="8" t="s">
        <v>396</v>
      </c>
      <c r="H8459" t="s">
        <v>133</v>
      </c>
      <c r="I8459" s="7">
        <v>0</v>
      </c>
      <c r="L8459" s="7">
        <v>42773601120</v>
      </c>
      <c r="M8459" t="s">
        <v>458</v>
      </c>
    </row>
    <row r="8460" spans="1:13" x14ac:dyDescent="0.25">
      <c r="A8460" t="s">
        <v>719</v>
      </c>
      <c r="B8460" t="s">
        <v>478</v>
      </c>
      <c r="C8460" t="s">
        <v>244</v>
      </c>
      <c r="D8460" t="s">
        <v>245</v>
      </c>
      <c r="E8460" t="s">
        <v>269</v>
      </c>
      <c r="F8460" t="s">
        <v>132</v>
      </c>
      <c r="G8460" s="8" t="s">
        <v>396</v>
      </c>
      <c r="H8460" t="s">
        <v>133</v>
      </c>
      <c r="I8460" s="7">
        <v>0</v>
      </c>
      <c r="L8460" s="7">
        <v>69558139000</v>
      </c>
      <c r="M8460" t="s">
        <v>458</v>
      </c>
    </row>
    <row r="8461" spans="1:13" x14ac:dyDescent="0.25">
      <c r="A8461" t="s">
        <v>720</v>
      </c>
      <c r="B8461" t="s">
        <v>478</v>
      </c>
      <c r="C8461" t="s">
        <v>244</v>
      </c>
      <c r="D8461" t="s">
        <v>460</v>
      </c>
      <c r="E8461" t="s">
        <v>269</v>
      </c>
      <c r="F8461" t="s">
        <v>132</v>
      </c>
      <c r="G8461" s="8" t="s">
        <v>396</v>
      </c>
      <c r="H8461" t="s">
        <v>133</v>
      </c>
      <c r="I8461" s="7">
        <v>0</v>
      </c>
      <c r="L8461" s="7">
        <v>40918920000</v>
      </c>
      <c r="M8461" t="s">
        <v>458</v>
      </c>
    </row>
    <row r="8462" spans="1:13" x14ac:dyDescent="0.25">
      <c r="A8462" t="s">
        <v>721</v>
      </c>
      <c r="B8462" t="s">
        <v>479</v>
      </c>
      <c r="C8462" t="s">
        <v>247</v>
      </c>
      <c r="D8462" t="s">
        <v>203</v>
      </c>
      <c r="E8462" t="s">
        <v>269</v>
      </c>
      <c r="F8462" t="s">
        <v>132</v>
      </c>
      <c r="G8462" s="8" t="s">
        <v>396</v>
      </c>
      <c r="H8462" t="s">
        <v>133</v>
      </c>
      <c r="I8462" s="7">
        <v>0</v>
      </c>
      <c r="L8462" s="7">
        <v>20401799000</v>
      </c>
      <c r="M8462" t="s">
        <v>458</v>
      </c>
    </row>
    <row r="8463" spans="1:13" x14ac:dyDescent="0.25">
      <c r="A8463" t="s">
        <v>722</v>
      </c>
      <c r="B8463" t="s">
        <v>480</v>
      </c>
      <c r="C8463" t="s">
        <v>268</v>
      </c>
      <c r="D8463" t="s">
        <v>203</v>
      </c>
      <c r="E8463" t="s">
        <v>269</v>
      </c>
      <c r="F8463" t="s">
        <v>132</v>
      </c>
      <c r="G8463" s="8" t="s">
        <v>396</v>
      </c>
      <c r="H8463" t="s">
        <v>133</v>
      </c>
      <c r="I8463" s="7">
        <v>0</v>
      </c>
      <c r="L8463" s="7">
        <v>14029578005</v>
      </c>
      <c r="M8463" t="s">
        <v>458</v>
      </c>
    </row>
    <row r="8464" spans="1:13" x14ac:dyDescent="0.25">
      <c r="A8464" t="s">
        <v>723</v>
      </c>
      <c r="B8464" t="s">
        <v>481</v>
      </c>
      <c r="C8464" t="s">
        <v>248</v>
      </c>
      <c r="D8464" t="s">
        <v>203</v>
      </c>
      <c r="E8464" t="s">
        <v>269</v>
      </c>
      <c r="F8464" s="8" t="s">
        <v>132</v>
      </c>
      <c r="G8464" s="8" t="s">
        <v>396</v>
      </c>
      <c r="H8464" t="s">
        <v>133</v>
      </c>
      <c r="I8464" s="7">
        <v>0</v>
      </c>
      <c r="L8464" s="7">
        <v>24360197000</v>
      </c>
      <c r="M8464" t="s">
        <v>458</v>
      </c>
    </row>
    <row r="8465" spans="1:13" x14ac:dyDescent="0.25">
      <c r="A8465" t="s">
        <v>724</v>
      </c>
      <c r="B8465" t="s">
        <v>482</v>
      </c>
      <c r="C8465" t="s">
        <v>249</v>
      </c>
      <c r="D8465" t="s">
        <v>203</v>
      </c>
      <c r="E8465" t="s">
        <v>269</v>
      </c>
      <c r="F8465" s="8" t="s">
        <v>132</v>
      </c>
      <c r="G8465" s="8" t="s">
        <v>396</v>
      </c>
      <c r="H8465" t="s">
        <v>133</v>
      </c>
      <c r="I8465" s="7">
        <v>0</v>
      </c>
      <c r="L8465" s="7">
        <v>91622025169</v>
      </c>
      <c r="M8465" t="s">
        <v>458</v>
      </c>
    </row>
    <row r="8466" spans="1:13" x14ac:dyDescent="0.25">
      <c r="A8466" t="s">
        <v>725</v>
      </c>
      <c r="B8466" t="s">
        <v>330</v>
      </c>
      <c r="C8466" t="s">
        <v>250</v>
      </c>
      <c r="D8466" t="s">
        <v>252</v>
      </c>
      <c r="E8466" t="s">
        <v>270</v>
      </c>
      <c r="F8466" s="8" t="s">
        <v>132</v>
      </c>
      <c r="G8466" s="8" t="s">
        <v>396</v>
      </c>
      <c r="H8466" t="s">
        <v>133</v>
      </c>
      <c r="I8466" s="7">
        <v>0</v>
      </c>
      <c r="L8466" s="7">
        <v>10772268571</v>
      </c>
      <c r="M8466" t="s">
        <v>458</v>
      </c>
    </row>
    <row r="8467" spans="1:13" x14ac:dyDescent="0.25">
      <c r="A8467" t="s">
        <v>726</v>
      </c>
      <c r="B8467" t="s">
        <v>330</v>
      </c>
      <c r="C8467" t="s">
        <v>250</v>
      </c>
      <c r="D8467" t="s">
        <v>253</v>
      </c>
      <c r="E8467" t="s">
        <v>270</v>
      </c>
      <c r="F8467" s="8" t="s">
        <v>132</v>
      </c>
      <c r="G8467" s="8" t="s">
        <v>396</v>
      </c>
      <c r="H8467" t="s">
        <v>133</v>
      </c>
      <c r="I8467" s="7">
        <v>0</v>
      </c>
      <c r="L8467" s="7">
        <v>3480752374</v>
      </c>
      <c r="M8467" t="s">
        <v>458</v>
      </c>
    </row>
    <row r="8468" spans="1:13" x14ac:dyDescent="0.25">
      <c r="A8468" t="s">
        <v>727</v>
      </c>
      <c r="B8468" t="s">
        <v>330</v>
      </c>
      <c r="C8468" t="s">
        <v>250</v>
      </c>
      <c r="D8468" t="s">
        <v>254</v>
      </c>
      <c r="E8468" t="s">
        <v>270</v>
      </c>
      <c r="F8468" s="8" t="s">
        <v>132</v>
      </c>
      <c r="G8468" s="8" t="s">
        <v>396</v>
      </c>
      <c r="H8468" t="s">
        <v>133</v>
      </c>
      <c r="I8468" s="7">
        <v>0</v>
      </c>
      <c r="L8468" s="7">
        <v>13604302435</v>
      </c>
      <c r="M8468" t="s">
        <v>458</v>
      </c>
    </row>
    <row r="8469" spans="1:13" x14ac:dyDescent="0.25">
      <c r="A8469" t="s">
        <v>728</v>
      </c>
      <c r="B8469" t="s">
        <v>330</v>
      </c>
      <c r="C8469" t="s">
        <v>250</v>
      </c>
      <c r="D8469" t="s">
        <v>633</v>
      </c>
      <c r="E8469" t="s">
        <v>269</v>
      </c>
      <c r="F8469" t="s">
        <v>132</v>
      </c>
      <c r="G8469" s="8" t="s">
        <v>396</v>
      </c>
      <c r="H8469" t="s">
        <v>133</v>
      </c>
      <c r="I8469" s="7">
        <v>0</v>
      </c>
      <c r="L8469" s="7">
        <v>1140113184125</v>
      </c>
      <c r="M8469" t="s">
        <v>458</v>
      </c>
    </row>
    <row r="8470" spans="1:13" x14ac:dyDescent="0.25">
      <c r="A8470" t="s">
        <v>729</v>
      </c>
      <c r="B8470" t="s">
        <v>330</v>
      </c>
      <c r="C8470" t="s">
        <v>250</v>
      </c>
      <c r="D8470" t="s">
        <v>634</v>
      </c>
      <c r="E8470" t="s">
        <v>269</v>
      </c>
      <c r="F8470" t="s">
        <v>132</v>
      </c>
      <c r="G8470" s="8" t="s">
        <v>396</v>
      </c>
      <c r="H8470" t="s">
        <v>133</v>
      </c>
      <c r="I8470" s="7">
        <v>0</v>
      </c>
      <c r="L8470" s="7">
        <v>237174933919</v>
      </c>
      <c r="M8470" t="s">
        <v>458</v>
      </c>
    </row>
    <row r="8471" spans="1:13" x14ac:dyDescent="0.25">
      <c r="A8471" t="s">
        <v>730</v>
      </c>
      <c r="B8471" t="s">
        <v>330</v>
      </c>
      <c r="C8471" t="s">
        <v>250</v>
      </c>
      <c r="D8471" t="s">
        <v>599</v>
      </c>
      <c r="E8471" t="s">
        <v>270</v>
      </c>
      <c r="F8471" t="s">
        <v>132</v>
      </c>
      <c r="G8471" s="8" t="s">
        <v>396</v>
      </c>
      <c r="H8471" t="s">
        <v>133</v>
      </c>
      <c r="I8471" s="7">
        <v>0</v>
      </c>
      <c r="L8471" s="7">
        <v>49186447</v>
      </c>
      <c r="M8471" t="s">
        <v>458</v>
      </c>
    </row>
    <row r="8472" spans="1:13" x14ac:dyDescent="0.25">
      <c r="A8472" t="s">
        <v>731</v>
      </c>
      <c r="B8472" t="s">
        <v>483</v>
      </c>
      <c r="C8472" t="s">
        <v>255</v>
      </c>
      <c r="D8472" t="s">
        <v>205</v>
      </c>
      <c r="E8472" t="s">
        <v>270</v>
      </c>
      <c r="F8472" t="s">
        <v>132</v>
      </c>
      <c r="G8472" s="8" t="s">
        <v>396</v>
      </c>
      <c r="H8472" t="s">
        <v>133</v>
      </c>
      <c r="I8472" s="7">
        <v>0</v>
      </c>
      <c r="L8472" s="7">
        <v>6917962126</v>
      </c>
      <c r="M8472" t="s">
        <v>458</v>
      </c>
    </row>
    <row r="8473" spans="1:13" x14ac:dyDescent="0.25">
      <c r="A8473" t="s">
        <v>732</v>
      </c>
      <c r="B8473" t="s">
        <v>483</v>
      </c>
      <c r="C8473" t="s">
        <v>255</v>
      </c>
      <c r="D8473" t="s">
        <v>203</v>
      </c>
      <c r="E8473" t="s">
        <v>269</v>
      </c>
      <c r="F8473" t="s">
        <v>132</v>
      </c>
      <c r="G8473" s="8" t="s">
        <v>396</v>
      </c>
      <c r="H8473" t="s">
        <v>133</v>
      </c>
      <c r="I8473" s="7">
        <v>0</v>
      </c>
      <c r="L8473" s="7">
        <v>2428869723</v>
      </c>
      <c r="M8473" t="s">
        <v>458</v>
      </c>
    </row>
    <row r="8474" spans="1:13" x14ac:dyDescent="0.25">
      <c r="A8474" t="s">
        <v>733</v>
      </c>
      <c r="B8474" t="s">
        <v>636</v>
      </c>
      <c r="C8474" t="s">
        <v>635</v>
      </c>
      <c r="D8474" t="s">
        <v>304</v>
      </c>
      <c r="E8474" t="s">
        <v>270</v>
      </c>
      <c r="F8474" t="s">
        <v>132</v>
      </c>
      <c r="G8474" s="8" t="s">
        <v>396</v>
      </c>
      <c r="H8474" t="s">
        <v>133</v>
      </c>
      <c r="I8474" s="7">
        <v>0</v>
      </c>
      <c r="L8474" s="7">
        <v>4565783313</v>
      </c>
      <c r="M8474" t="s">
        <v>458</v>
      </c>
    </row>
    <row r="8475" spans="1:13" x14ac:dyDescent="0.25">
      <c r="A8475" t="s">
        <v>734</v>
      </c>
      <c r="B8475" t="s">
        <v>636</v>
      </c>
      <c r="C8475" t="s">
        <v>635</v>
      </c>
      <c r="D8475" t="s">
        <v>303</v>
      </c>
      <c r="E8475" t="s">
        <v>270</v>
      </c>
      <c r="F8475" t="s">
        <v>132</v>
      </c>
      <c r="G8475" s="8" t="s">
        <v>396</v>
      </c>
      <c r="H8475" t="s">
        <v>133</v>
      </c>
      <c r="I8475" s="7">
        <v>0</v>
      </c>
      <c r="L8475" s="7">
        <v>3476303006</v>
      </c>
      <c r="M8475" t="s">
        <v>458</v>
      </c>
    </row>
    <row r="8476" spans="1:13" x14ac:dyDescent="0.25">
      <c r="A8476" t="s">
        <v>735</v>
      </c>
      <c r="B8476" t="s">
        <v>636</v>
      </c>
      <c r="C8476" t="s">
        <v>635</v>
      </c>
      <c r="D8476" t="s">
        <v>302</v>
      </c>
      <c r="E8476" t="s">
        <v>270</v>
      </c>
      <c r="F8476" t="s">
        <v>132</v>
      </c>
      <c r="G8476" s="8" t="s">
        <v>396</v>
      </c>
      <c r="H8476" t="s">
        <v>133</v>
      </c>
      <c r="I8476" s="7">
        <v>0</v>
      </c>
      <c r="L8476" s="7">
        <v>2100767205</v>
      </c>
      <c r="M8476" t="s">
        <v>458</v>
      </c>
    </row>
    <row r="8477" spans="1:13" x14ac:dyDescent="0.25">
      <c r="A8477" t="s">
        <v>736</v>
      </c>
      <c r="B8477" t="s">
        <v>636</v>
      </c>
      <c r="C8477" t="s">
        <v>635</v>
      </c>
      <c r="D8477" t="s">
        <v>205</v>
      </c>
      <c r="E8477" t="s">
        <v>270</v>
      </c>
      <c r="F8477" t="s">
        <v>132</v>
      </c>
      <c r="G8477" s="8" t="s">
        <v>396</v>
      </c>
      <c r="H8477" t="s">
        <v>133</v>
      </c>
      <c r="I8477" s="7">
        <v>0</v>
      </c>
      <c r="L8477" s="7">
        <v>20886055390</v>
      </c>
      <c r="M8477" t="s">
        <v>458</v>
      </c>
    </row>
    <row r="8478" spans="1:13" x14ac:dyDescent="0.25">
      <c r="A8478" t="s">
        <v>737</v>
      </c>
      <c r="B8478" t="s">
        <v>636</v>
      </c>
      <c r="C8478" t="s">
        <v>635</v>
      </c>
      <c r="D8478" t="s">
        <v>203</v>
      </c>
      <c r="E8478" t="s">
        <v>269</v>
      </c>
      <c r="F8478" t="s">
        <v>132</v>
      </c>
      <c r="G8478" s="8" t="s">
        <v>396</v>
      </c>
      <c r="H8478" t="s">
        <v>133</v>
      </c>
      <c r="I8478" s="7">
        <v>0</v>
      </c>
      <c r="L8478" s="7">
        <v>1256491994424</v>
      </c>
      <c r="M8478" t="s">
        <v>458</v>
      </c>
    </row>
    <row r="8479" spans="1:13" x14ac:dyDescent="0.25">
      <c r="A8479" t="s">
        <v>738</v>
      </c>
      <c r="B8479" t="s">
        <v>484</v>
      </c>
      <c r="C8479" t="s">
        <v>256</v>
      </c>
      <c r="D8479" t="s">
        <v>208</v>
      </c>
      <c r="E8479" t="s">
        <v>270</v>
      </c>
      <c r="F8479" t="s">
        <v>132</v>
      </c>
      <c r="G8479" s="8" t="s">
        <v>396</v>
      </c>
      <c r="H8479" t="s">
        <v>133</v>
      </c>
      <c r="I8479" s="7">
        <v>0</v>
      </c>
      <c r="L8479" s="7">
        <v>429346911</v>
      </c>
      <c r="M8479" t="s">
        <v>458</v>
      </c>
    </row>
    <row r="8480" spans="1:13" x14ac:dyDescent="0.25">
      <c r="A8480" t="s">
        <v>739</v>
      </c>
      <c r="B8480" t="s">
        <v>484</v>
      </c>
      <c r="C8480" t="s">
        <v>256</v>
      </c>
      <c r="D8480" t="s">
        <v>209</v>
      </c>
      <c r="E8480" t="s">
        <v>270</v>
      </c>
      <c r="F8480" t="s">
        <v>132</v>
      </c>
      <c r="G8480" s="8" t="s">
        <v>396</v>
      </c>
      <c r="H8480" t="s">
        <v>133</v>
      </c>
      <c r="I8480" s="7">
        <v>0</v>
      </c>
      <c r="L8480" s="7">
        <v>630379359</v>
      </c>
      <c r="M8480" t="s">
        <v>458</v>
      </c>
    </row>
    <row r="8481" spans="1:13" x14ac:dyDescent="0.25">
      <c r="A8481" t="s">
        <v>740</v>
      </c>
      <c r="B8481" t="s">
        <v>484</v>
      </c>
      <c r="C8481" t="s">
        <v>256</v>
      </c>
      <c r="D8481" t="s">
        <v>203</v>
      </c>
      <c r="E8481" t="s">
        <v>269</v>
      </c>
      <c r="F8481" t="s">
        <v>132</v>
      </c>
      <c r="G8481" s="8" t="s">
        <v>396</v>
      </c>
      <c r="H8481" t="s">
        <v>133</v>
      </c>
      <c r="I8481" s="7">
        <v>0</v>
      </c>
      <c r="L8481" s="7">
        <v>88224453830</v>
      </c>
      <c r="M8481" t="s">
        <v>458</v>
      </c>
    </row>
    <row r="8482" spans="1:13" x14ac:dyDescent="0.25">
      <c r="A8482" t="s">
        <v>745</v>
      </c>
      <c r="B8482" t="s">
        <v>486</v>
      </c>
      <c r="C8482" t="s">
        <v>262</v>
      </c>
      <c r="D8482" t="s">
        <v>263</v>
      </c>
      <c r="E8482" t="s">
        <v>270</v>
      </c>
      <c r="F8482" t="s">
        <v>132</v>
      </c>
      <c r="G8482" s="8" t="s">
        <v>396</v>
      </c>
      <c r="H8482" t="s">
        <v>133</v>
      </c>
      <c r="I8482" s="7">
        <v>0</v>
      </c>
      <c r="L8482" s="7">
        <v>27282552000</v>
      </c>
      <c r="M8482" t="s">
        <v>458</v>
      </c>
    </row>
    <row r="8483" spans="1:13" x14ac:dyDescent="0.25">
      <c r="A8483" t="s">
        <v>746</v>
      </c>
      <c r="B8483" t="s">
        <v>486</v>
      </c>
      <c r="C8483" t="s">
        <v>262</v>
      </c>
      <c r="D8483" t="s">
        <v>264</v>
      </c>
      <c r="E8483" t="s">
        <v>270</v>
      </c>
      <c r="F8483" t="s">
        <v>132</v>
      </c>
      <c r="G8483" s="8" t="s">
        <v>396</v>
      </c>
      <c r="H8483" t="s">
        <v>133</v>
      </c>
      <c r="I8483" s="7">
        <v>0</v>
      </c>
      <c r="L8483" s="7">
        <v>5427913000</v>
      </c>
      <c r="M8483" t="s">
        <v>458</v>
      </c>
    </row>
    <row r="8484" spans="1:13" x14ac:dyDescent="0.25">
      <c r="A8484" t="s">
        <v>747</v>
      </c>
      <c r="B8484" t="s">
        <v>486</v>
      </c>
      <c r="C8484" t="s">
        <v>262</v>
      </c>
      <c r="D8484" t="s">
        <v>265</v>
      </c>
      <c r="E8484" t="s">
        <v>270</v>
      </c>
      <c r="F8484" t="s">
        <v>132</v>
      </c>
      <c r="G8484" s="8" t="s">
        <v>396</v>
      </c>
      <c r="H8484" t="s">
        <v>133</v>
      </c>
      <c r="I8484" s="7">
        <v>0</v>
      </c>
      <c r="L8484" s="7">
        <v>950652000</v>
      </c>
      <c r="M8484" t="s">
        <v>458</v>
      </c>
    </row>
    <row r="8485" spans="1:13" x14ac:dyDescent="0.25">
      <c r="A8485" t="s">
        <v>748</v>
      </c>
      <c r="B8485" t="s">
        <v>486</v>
      </c>
      <c r="C8485" t="s">
        <v>262</v>
      </c>
      <c r="D8485" t="s">
        <v>203</v>
      </c>
      <c r="E8485" t="s">
        <v>269</v>
      </c>
      <c r="F8485" t="s">
        <v>132</v>
      </c>
      <c r="G8485" s="8" t="s">
        <v>396</v>
      </c>
      <c r="H8485" t="s">
        <v>133</v>
      </c>
      <c r="I8485" s="7">
        <v>0</v>
      </c>
      <c r="L8485" s="7">
        <v>134097058000</v>
      </c>
      <c r="M8485" t="s">
        <v>458</v>
      </c>
    </row>
    <row r="8486" spans="1:13" x14ac:dyDescent="0.25">
      <c r="A8486" t="s">
        <v>749</v>
      </c>
      <c r="B8486" t="s">
        <v>332</v>
      </c>
      <c r="C8486" t="s">
        <v>266</v>
      </c>
      <c r="D8486" t="s">
        <v>267</v>
      </c>
      <c r="E8486" t="s">
        <v>270</v>
      </c>
      <c r="F8486" t="s">
        <v>132</v>
      </c>
      <c r="G8486" s="8" t="s">
        <v>396</v>
      </c>
      <c r="H8486" t="s">
        <v>133</v>
      </c>
      <c r="I8486" s="7">
        <v>0</v>
      </c>
      <c r="L8486" s="7">
        <v>2421364394</v>
      </c>
      <c r="M8486" t="s">
        <v>458</v>
      </c>
    </row>
    <row r="8487" spans="1:13" x14ac:dyDescent="0.25">
      <c r="A8487" t="s">
        <v>750</v>
      </c>
      <c r="B8487" t="s">
        <v>332</v>
      </c>
      <c r="C8487" t="s">
        <v>266</v>
      </c>
      <c r="D8487" t="s">
        <v>590</v>
      </c>
      <c r="E8487" t="s">
        <v>270</v>
      </c>
      <c r="F8487" t="s">
        <v>132</v>
      </c>
      <c r="G8487" s="8" t="s">
        <v>396</v>
      </c>
      <c r="H8487" t="s">
        <v>133</v>
      </c>
      <c r="I8487" s="7">
        <v>0</v>
      </c>
      <c r="L8487" s="7">
        <v>1946905414</v>
      </c>
      <c r="M8487" t="s">
        <v>458</v>
      </c>
    </row>
    <row r="8488" spans="1:13" x14ac:dyDescent="0.25">
      <c r="A8488" t="s">
        <v>751</v>
      </c>
      <c r="B8488" t="s">
        <v>332</v>
      </c>
      <c r="C8488" t="s">
        <v>266</v>
      </c>
      <c r="D8488" t="s">
        <v>582</v>
      </c>
      <c r="E8488" t="s">
        <v>270</v>
      </c>
      <c r="F8488" t="s">
        <v>132</v>
      </c>
      <c r="G8488" s="8" t="s">
        <v>396</v>
      </c>
      <c r="H8488" t="s">
        <v>133</v>
      </c>
      <c r="I8488" s="7">
        <v>0</v>
      </c>
      <c r="L8488" s="7">
        <v>102527329</v>
      </c>
      <c r="M8488" t="s">
        <v>458</v>
      </c>
    </row>
    <row r="8489" spans="1:13" x14ac:dyDescent="0.25">
      <c r="A8489" t="s">
        <v>752</v>
      </c>
      <c r="B8489" t="s">
        <v>332</v>
      </c>
      <c r="C8489" t="s">
        <v>266</v>
      </c>
      <c r="D8489" t="s">
        <v>203</v>
      </c>
      <c r="E8489" t="s">
        <v>269</v>
      </c>
      <c r="F8489" t="s">
        <v>132</v>
      </c>
      <c r="G8489" s="8" t="s">
        <v>396</v>
      </c>
      <c r="H8489" t="s">
        <v>133</v>
      </c>
      <c r="I8489" s="7">
        <v>0</v>
      </c>
      <c r="L8489" s="7">
        <v>260926476812</v>
      </c>
      <c r="M8489" t="s">
        <v>458</v>
      </c>
    </row>
    <row r="8490" spans="1:13" x14ac:dyDescent="0.25">
      <c r="A8490" t="s">
        <v>753</v>
      </c>
      <c r="B8490" t="s">
        <v>487</v>
      </c>
      <c r="C8490" t="s">
        <v>207</v>
      </c>
      <c r="D8490" t="s">
        <v>208</v>
      </c>
      <c r="E8490" t="s">
        <v>270</v>
      </c>
      <c r="F8490" t="s">
        <v>132</v>
      </c>
      <c r="G8490" s="8" t="s">
        <v>396</v>
      </c>
      <c r="H8490" t="s">
        <v>133</v>
      </c>
      <c r="I8490" s="7">
        <v>0</v>
      </c>
      <c r="L8490" s="7">
        <v>2389556713</v>
      </c>
      <c r="M8490" t="s">
        <v>458</v>
      </c>
    </row>
    <row r="8491" spans="1:13" x14ac:dyDescent="0.25">
      <c r="A8491" t="s">
        <v>754</v>
      </c>
      <c r="B8491" t="s">
        <v>487</v>
      </c>
      <c r="C8491" t="s">
        <v>207</v>
      </c>
      <c r="D8491" t="s">
        <v>209</v>
      </c>
      <c r="E8491" t="s">
        <v>270</v>
      </c>
      <c r="F8491" t="s">
        <v>132</v>
      </c>
      <c r="G8491" s="8" t="s">
        <v>396</v>
      </c>
      <c r="H8491" t="s">
        <v>133</v>
      </c>
      <c r="I8491" s="7">
        <v>0</v>
      </c>
      <c r="L8491" s="7">
        <v>5701620841</v>
      </c>
      <c r="M8491" t="s">
        <v>458</v>
      </c>
    </row>
    <row r="8492" spans="1:13" x14ac:dyDescent="0.25">
      <c r="A8492" t="s">
        <v>755</v>
      </c>
      <c r="B8492" t="s">
        <v>487</v>
      </c>
      <c r="C8492" t="s">
        <v>207</v>
      </c>
      <c r="D8492" t="s">
        <v>210</v>
      </c>
      <c r="E8492" t="s">
        <v>270</v>
      </c>
      <c r="F8492" t="s">
        <v>132</v>
      </c>
      <c r="G8492" s="8" t="s">
        <v>396</v>
      </c>
      <c r="H8492" t="s">
        <v>133</v>
      </c>
      <c r="I8492" s="7">
        <v>0</v>
      </c>
      <c r="L8492" s="7">
        <v>326696832</v>
      </c>
      <c r="M8492" t="s">
        <v>458</v>
      </c>
    </row>
    <row r="8493" spans="1:13" x14ac:dyDescent="0.25">
      <c r="A8493" t="s">
        <v>756</v>
      </c>
      <c r="B8493" t="s">
        <v>487</v>
      </c>
      <c r="C8493" t="s">
        <v>207</v>
      </c>
      <c r="D8493" t="s">
        <v>211</v>
      </c>
      <c r="E8493" t="s">
        <v>269</v>
      </c>
      <c r="F8493" t="s">
        <v>132</v>
      </c>
      <c r="G8493" s="8" t="s">
        <v>396</v>
      </c>
      <c r="H8493" t="s">
        <v>133</v>
      </c>
      <c r="I8493" s="7">
        <v>0</v>
      </c>
      <c r="L8493" s="7">
        <v>370042694916</v>
      </c>
      <c r="M8493" t="s">
        <v>458</v>
      </c>
    </row>
    <row r="8494" spans="1:13" x14ac:dyDescent="0.25">
      <c r="A8494" t="s">
        <v>757</v>
      </c>
      <c r="B8494" t="s">
        <v>487</v>
      </c>
      <c r="C8494" t="s">
        <v>207</v>
      </c>
      <c r="D8494" t="s">
        <v>385</v>
      </c>
      <c r="E8494" t="s">
        <v>270</v>
      </c>
      <c r="F8494" t="s">
        <v>132</v>
      </c>
      <c r="G8494" s="8" t="s">
        <v>396</v>
      </c>
      <c r="H8494" t="s">
        <v>133</v>
      </c>
      <c r="I8494" s="7">
        <v>0</v>
      </c>
      <c r="L8494" s="7">
        <v>777116048</v>
      </c>
      <c r="M8494" t="s">
        <v>458</v>
      </c>
    </row>
    <row r="8495" spans="1:13" x14ac:dyDescent="0.25">
      <c r="A8495" t="s">
        <v>672</v>
      </c>
      <c r="B8495" t="s">
        <v>470</v>
      </c>
      <c r="C8495" t="s">
        <v>292</v>
      </c>
      <c r="D8495" t="s">
        <v>307</v>
      </c>
      <c r="E8495" t="s">
        <v>270</v>
      </c>
      <c r="F8495" t="s">
        <v>134</v>
      </c>
      <c r="G8495" s="8" t="s">
        <v>357</v>
      </c>
      <c r="H8495" t="s">
        <v>135</v>
      </c>
      <c r="I8495" s="7">
        <v>0</v>
      </c>
      <c r="L8495" s="7">
        <v>9764336905</v>
      </c>
      <c r="M8495" t="s">
        <v>458</v>
      </c>
    </row>
    <row r="8496" spans="1:13" x14ac:dyDescent="0.25">
      <c r="A8496" t="s">
        <v>673</v>
      </c>
      <c r="B8496" t="s">
        <v>470</v>
      </c>
      <c r="C8496" t="s">
        <v>292</v>
      </c>
      <c r="D8496" t="s">
        <v>206</v>
      </c>
      <c r="E8496" t="s">
        <v>270</v>
      </c>
      <c r="F8496" t="s">
        <v>134</v>
      </c>
      <c r="G8496" s="8" t="s">
        <v>357</v>
      </c>
      <c r="H8496" t="s">
        <v>135</v>
      </c>
      <c r="I8496" s="7">
        <v>0</v>
      </c>
      <c r="L8496" s="7">
        <v>5411649516</v>
      </c>
      <c r="M8496" t="s">
        <v>458</v>
      </c>
    </row>
    <row r="8497" spans="1:13" x14ac:dyDescent="0.25">
      <c r="A8497" t="s">
        <v>674</v>
      </c>
      <c r="B8497" t="s">
        <v>470</v>
      </c>
      <c r="C8497" t="s">
        <v>292</v>
      </c>
      <c r="D8497" t="s">
        <v>203</v>
      </c>
      <c r="E8497" t="s">
        <v>269</v>
      </c>
      <c r="F8497" t="s">
        <v>134</v>
      </c>
      <c r="G8497" s="8" t="s">
        <v>357</v>
      </c>
      <c r="H8497" t="s">
        <v>135</v>
      </c>
      <c r="I8497" s="7">
        <v>0</v>
      </c>
      <c r="L8497" s="7">
        <v>599483569520</v>
      </c>
      <c r="M8497" t="s">
        <v>458</v>
      </c>
    </row>
    <row r="8498" spans="1:13" x14ac:dyDescent="0.25">
      <c r="A8498" t="s">
        <v>675</v>
      </c>
      <c r="B8498" t="s">
        <v>470</v>
      </c>
      <c r="C8498" t="s">
        <v>292</v>
      </c>
      <c r="D8498" t="s">
        <v>306</v>
      </c>
      <c r="E8498" t="s">
        <v>270</v>
      </c>
      <c r="F8498" t="s">
        <v>134</v>
      </c>
      <c r="G8498" s="8" t="s">
        <v>357</v>
      </c>
      <c r="H8498" t="s">
        <v>135</v>
      </c>
      <c r="I8498" s="7">
        <v>0</v>
      </c>
      <c r="L8498" s="7">
        <v>9122399685</v>
      </c>
      <c r="M8498" t="s">
        <v>458</v>
      </c>
    </row>
    <row r="8499" spans="1:13" x14ac:dyDescent="0.25">
      <c r="A8499" t="s">
        <v>676</v>
      </c>
      <c r="B8499" t="s">
        <v>331</v>
      </c>
      <c r="C8499" t="s">
        <v>215</v>
      </c>
      <c r="D8499" t="s">
        <v>251</v>
      </c>
      <c r="E8499" t="s">
        <v>269</v>
      </c>
      <c r="F8499" t="s">
        <v>134</v>
      </c>
      <c r="G8499" s="8" t="s">
        <v>357</v>
      </c>
      <c r="H8499" t="s">
        <v>135</v>
      </c>
      <c r="I8499" s="7">
        <v>0</v>
      </c>
      <c r="L8499" s="7">
        <v>310261377494</v>
      </c>
      <c r="M8499" t="s">
        <v>458</v>
      </c>
    </row>
    <row r="8500" spans="1:13" x14ac:dyDescent="0.25">
      <c r="A8500" t="s">
        <v>677</v>
      </c>
      <c r="B8500" t="s">
        <v>331</v>
      </c>
      <c r="C8500" t="s">
        <v>215</v>
      </c>
      <c r="D8500" t="s">
        <v>216</v>
      </c>
      <c r="E8500" t="s">
        <v>269</v>
      </c>
      <c r="F8500" t="s">
        <v>134</v>
      </c>
      <c r="G8500" s="8" t="s">
        <v>357</v>
      </c>
      <c r="H8500" t="s">
        <v>135</v>
      </c>
      <c r="I8500" s="7">
        <v>0</v>
      </c>
      <c r="L8500" s="7">
        <v>15226914126</v>
      </c>
      <c r="M8500" t="s">
        <v>458</v>
      </c>
    </row>
    <row r="8501" spans="1:13" x14ac:dyDescent="0.25">
      <c r="A8501" t="s">
        <v>678</v>
      </c>
      <c r="B8501" t="s">
        <v>331</v>
      </c>
      <c r="C8501" t="s">
        <v>215</v>
      </c>
      <c r="D8501" t="s">
        <v>217</v>
      </c>
      <c r="E8501" t="s">
        <v>269</v>
      </c>
      <c r="F8501" t="s">
        <v>134</v>
      </c>
      <c r="G8501" s="8" t="s">
        <v>357</v>
      </c>
      <c r="H8501" t="s">
        <v>135</v>
      </c>
      <c r="I8501" s="7">
        <v>0</v>
      </c>
      <c r="L8501" s="7">
        <v>67671087956</v>
      </c>
      <c r="M8501" t="s">
        <v>458</v>
      </c>
    </row>
    <row r="8502" spans="1:13" x14ac:dyDescent="0.25">
      <c r="A8502" t="s">
        <v>679</v>
      </c>
      <c r="B8502" t="s">
        <v>333</v>
      </c>
      <c r="C8502" t="s">
        <v>533</v>
      </c>
      <c r="D8502" t="s">
        <v>203</v>
      </c>
      <c r="E8502" t="s">
        <v>269</v>
      </c>
      <c r="F8502" t="s">
        <v>134</v>
      </c>
      <c r="G8502" s="8" t="s">
        <v>357</v>
      </c>
      <c r="H8502" t="s">
        <v>135</v>
      </c>
      <c r="I8502" s="7">
        <v>0</v>
      </c>
      <c r="L8502" s="7">
        <v>60695593000</v>
      </c>
      <c r="M8502" t="s">
        <v>458</v>
      </c>
    </row>
    <row r="8503" spans="1:13" x14ac:dyDescent="0.25">
      <c r="A8503" t="s">
        <v>680</v>
      </c>
      <c r="B8503" t="s">
        <v>471</v>
      </c>
      <c r="C8503" t="s">
        <v>219</v>
      </c>
      <c r="D8503" t="s">
        <v>203</v>
      </c>
      <c r="E8503" t="s">
        <v>269</v>
      </c>
      <c r="F8503" t="s">
        <v>134</v>
      </c>
      <c r="G8503" s="8" t="s">
        <v>357</v>
      </c>
      <c r="H8503" t="s">
        <v>135</v>
      </c>
      <c r="I8503" s="7">
        <v>0</v>
      </c>
      <c r="L8503" s="7">
        <v>278736778404</v>
      </c>
      <c r="M8503" t="s">
        <v>458</v>
      </c>
    </row>
    <row r="8504" spans="1:13" x14ac:dyDescent="0.25">
      <c r="A8504" t="s">
        <v>681</v>
      </c>
      <c r="B8504" t="s">
        <v>471</v>
      </c>
      <c r="C8504" t="s">
        <v>219</v>
      </c>
      <c r="D8504" t="s">
        <v>457</v>
      </c>
      <c r="E8504" t="s">
        <v>270</v>
      </c>
      <c r="F8504" s="8" t="s">
        <v>134</v>
      </c>
      <c r="G8504" s="8" t="s">
        <v>357</v>
      </c>
      <c r="H8504" t="s">
        <v>135</v>
      </c>
      <c r="I8504" s="7">
        <v>0</v>
      </c>
      <c r="L8504" s="7">
        <v>150706287</v>
      </c>
      <c r="M8504" t="s">
        <v>458</v>
      </c>
    </row>
    <row r="8505" spans="1:13" x14ac:dyDescent="0.25">
      <c r="A8505" t="s">
        <v>682</v>
      </c>
      <c r="B8505" t="s">
        <v>471</v>
      </c>
      <c r="C8505" t="s">
        <v>219</v>
      </c>
      <c r="D8505" t="s">
        <v>381</v>
      </c>
      <c r="E8505" t="s">
        <v>270</v>
      </c>
      <c r="F8505" s="8" t="s">
        <v>134</v>
      </c>
      <c r="G8505" s="8" t="s">
        <v>357</v>
      </c>
      <c r="H8505" t="s">
        <v>135</v>
      </c>
      <c r="I8505" s="7">
        <v>0</v>
      </c>
      <c r="L8505" s="7">
        <v>1331924172</v>
      </c>
      <c r="M8505" t="s">
        <v>458</v>
      </c>
    </row>
    <row r="8506" spans="1:13" x14ac:dyDescent="0.25">
      <c r="A8506" t="s">
        <v>683</v>
      </c>
      <c r="B8506" t="s">
        <v>472</v>
      </c>
      <c r="C8506" t="s">
        <v>220</v>
      </c>
      <c r="D8506" t="s">
        <v>221</v>
      </c>
      <c r="E8506" t="s">
        <v>270</v>
      </c>
      <c r="F8506" s="8" t="s">
        <v>134</v>
      </c>
      <c r="G8506" s="8" t="s">
        <v>357</v>
      </c>
      <c r="H8506" t="s">
        <v>135</v>
      </c>
      <c r="I8506" s="7">
        <v>0</v>
      </c>
      <c r="L8506" s="7">
        <v>210379447000</v>
      </c>
      <c r="M8506" t="s">
        <v>458</v>
      </c>
    </row>
    <row r="8507" spans="1:13" x14ac:dyDescent="0.25">
      <c r="A8507" t="s">
        <v>684</v>
      </c>
      <c r="B8507" t="s">
        <v>472</v>
      </c>
      <c r="C8507" t="s">
        <v>220</v>
      </c>
      <c r="D8507" t="s">
        <v>222</v>
      </c>
      <c r="E8507" t="s">
        <v>270</v>
      </c>
      <c r="F8507" s="8" t="s">
        <v>134</v>
      </c>
      <c r="G8507" s="8" t="s">
        <v>357</v>
      </c>
      <c r="H8507" t="s">
        <v>135</v>
      </c>
      <c r="I8507" s="7">
        <v>0</v>
      </c>
      <c r="L8507" s="7">
        <v>35195197000</v>
      </c>
      <c r="M8507" t="s">
        <v>458</v>
      </c>
    </row>
    <row r="8508" spans="1:13" x14ac:dyDescent="0.25">
      <c r="A8508" t="s">
        <v>685</v>
      </c>
      <c r="B8508" t="s">
        <v>472</v>
      </c>
      <c r="C8508" t="s">
        <v>220</v>
      </c>
      <c r="D8508" t="s">
        <v>223</v>
      </c>
      <c r="E8508" t="s">
        <v>270</v>
      </c>
      <c r="F8508" s="8" t="s">
        <v>134</v>
      </c>
      <c r="G8508" s="8" t="s">
        <v>357</v>
      </c>
      <c r="H8508" t="s">
        <v>135</v>
      </c>
      <c r="I8508" s="7">
        <v>0</v>
      </c>
      <c r="L8508" s="7">
        <v>54187851000</v>
      </c>
      <c r="M8508" t="s">
        <v>458</v>
      </c>
    </row>
    <row r="8509" spans="1:13" x14ac:dyDescent="0.25">
      <c r="A8509" t="s">
        <v>686</v>
      </c>
      <c r="B8509" t="s">
        <v>472</v>
      </c>
      <c r="C8509" t="s">
        <v>220</v>
      </c>
      <c r="D8509" t="s">
        <v>224</v>
      </c>
      <c r="E8509" t="s">
        <v>270</v>
      </c>
      <c r="F8509" t="s">
        <v>134</v>
      </c>
      <c r="G8509" s="8" t="s">
        <v>357</v>
      </c>
      <c r="H8509" t="s">
        <v>135</v>
      </c>
      <c r="I8509" s="7">
        <v>0</v>
      </c>
      <c r="L8509" s="7">
        <v>3835522000</v>
      </c>
      <c r="M8509" t="s">
        <v>458</v>
      </c>
    </row>
    <row r="8510" spans="1:13" x14ac:dyDescent="0.25">
      <c r="A8510" t="s">
        <v>687</v>
      </c>
      <c r="B8510" t="s">
        <v>472</v>
      </c>
      <c r="C8510" t="s">
        <v>220</v>
      </c>
      <c r="D8510" t="s">
        <v>305</v>
      </c>
      <c r="E8510" t="s">
        <v>270</v>
      </c>
      <c r="F8510" t="s">
        <v>134</v>
      </c>
      <c r="G8510" s="8" t="s">
        <v>357</v>
      </c>
      <c r="H8510" t="s">
        <v>135</v>
      </c>
      <c r="I8510" s="7">
        <v>0</v>
      </c>
      <c r="L8510" s="7">
        <v>0</v>
      </c>
      <c r="M8510" t="s">
        <v>458</v>
      </c>
    </row>
    <row r="8511" spans="1:13" x14ac:dyDescent="0.25">
      <c r="A8511" t="s">
        <v>688</v>
      </c>
      <c r="B8511" t="s">
        <v>472</v>
      </c>
      <c r="C8511" t="s">
        <v>220</v>
      </c>
      <c r="D8511" t="s">
        <v>203</v>
      </c>
      <c r="E8511" t="s">
        <v>269</v>
      </c>
      <c r="F8511" t="s">
        <v>134</v>
      </c>
      <c r="G8511" s="8" t="s">
        <v>357</v>
      </c>
      <c r="H8511" t="s">
        <v>135</v>
      </c>
      <c r="I8511" s="7">
        <v>0</v>
      </c>
      <c r="L8511" s="7">
        <v>150910896000</v>
      </c>
      <c r="M8511" t="s">
        <v>458</v>
      </c>
    </row>
    <row r="8512" spans="1:13" x14ac:dyDescent="0.25">
      <c r="A8512" t="s">
        <v>689</v>
      </c>
      <c r="B8512" t="s">
        <v>473</v>
      </c>
      <c r="C8512" t="s">
        <v>225</v>
      </c>
      <c r="D8512" t="s">
        <v>366</v>
      </c>
      <c r="E8512" t="s">
        <v>270</v>
      </c>
      <c r="F8512" t="s">
        <v>134</v>
      </c>
      <c r="G8512" s="8" t="s">
        <v>357</v>
      </c>
      <c r="H8512" t="s">
        <v>135</v>
      </c>
      <c r="I8512" s="7">
        <v>0</v>
      </c>
      <c r="L8512" s="7">
        <v>3439632410</v>
      </c>
      <c r="M8512" t="s">
        <v>458</v>
      </c>
    </row>
    <row r="8513" spans="1:13" x14ac:dyDescent="0.25">
      <c r="A8513" t="s">
        <v>690</v>
      </c>
      <c r="B8513" t="s">
        <v>473</v>
      </c>
      <c r="C8513" t="s">
        <v>225</v>
      </c>
      <c r="D8513" t="s">
        <v>367</v>
      </c>
      <c r="E8513" t="s">
        <v>270</v>
      </c>
      <c r="F8513" t="s">
        <v>134</v>
      </c>
      <c r="G8513" s="8" t="s">
        <v>357</v>
      </c>
      <c r="H8513" t="s">
        <v>135</v>
      </c>
      <c r="I8513" s="7">
        <v>0</v>
      </c>
      <c r="L8513" s="7">
        <v>3601903742</v>
      </c>
      <c r="M8513" t="s">
        <v>458</v>
      </c>
    </row>
    <row r="8514" spans="1:13" x14ac:dyDescent="0.25">
      <c r="A8514" t="s">
        <v>691</v>
      </c>
      <c r="B8514" t="s">
        <v>473</v>
      </c>
      <c r="C8514" t="s">
        <v>225</v>
      </c>
      <c r="D8514" t="s">
        <v>373</v>
      </c>
      <c r="E8514" t="s">
        <v>270</v>
      </c>
      <c r="F8514" t="s">
        <v>134</v>
      </c>
      <c r="G8514" s="8" t="s">
        <v>357</v>
      </c>
      <c r="H8514" t="s">
        <v>135</v>
      </c>
      <c r="I8514" s="7">
        <v>0</v>
      </c>
      <c r="L8514" s="7">
        <v>2032897322</v>
      </c>
      <c r="M8514" t="s">
        <v>458</v>
      </c>
    </row>
    <row r="8515" spans="1:13" x14ac:dyDescent="0.25">
      <c r="A8515" t="s">
        <v>692</v>
      </c>
      <c r="B8515" t="s">
        <v>473</v>
      </c>
      <c r="C8515" t="s">
        <v>225</v>
      </c>
      <c r="D8515" t="s">
        <v>203</v>
      </c>
      <c r="E8515" t="s">
        <v>269</v>
      </c>
      <c r="F8515" t="s">
        <v>134</v>
      </c>
      <c r="G8515" s="8" t="s">
        <v>357</v>
      </c>
      <c r="H8515" t="s">
        <v>135</v>
      </c>
      <c r="I8515" s="7">
        <v>0</v>
      </c>
      <c r="L8515" s="7">
        <v>983182712065</v>
      </c>
      <c r="M8515" t="s">
        <v>458</v>
      </c>
    </row>
    <row r="8516" spans="1:13" x14ac:dyDescent="0.25">
      <c r="A8516" t="s">
        <v>703</v>
      </c>
      <c r="B8516" t="s">
        <v>475</v>
      </c>
      <c r="C8516" t="s">
        <v>236</v>
      </c>
      <c r="D8516" t="s">
        <v>628</v>
      </c>
      <c r="E8516" t="s">
        <v>270</v>
      </c>
      <c r="F8516" t="s">
        <v>134</v>
      </c>
      <c r="G8516" s="8" t="s">
        <v>357</v>
      </c>
      <c r="H8516" t="s">
        <v>135</v>
      </c>
      <c r="I8516" s="7">
        <v>0</v>
      </c>
      <c r="L8516" s="7">
        <v>33391986272</v>
      </c>
      <c r="M8516" t="s">
        <v>458</v>
      </c>
    </row>
    <row r="8517" spans="1:13" x14ac:dyDescent="0.25">
      <c r="A8517" t="s">
        <v>704</v>
      </c>
      <c r="B8517" t="s">
        <v>475</v>
      </c>
      <c r="C8517" t="s">
        <v>236</v>
      </c>
      <c r="D8517" t="s">
        <v>629</v>
      </c>
      <c r="E8517" t="s">
        <v>270</v>
      </c>
      <c r="F8517" t="s">
        <v>134</v>
      </c>
      <c r="G8517" s="8" t="s">
        <v>357</v>
      </c>
      <c r="H8517" t="s">
        <v>135</v>
      </c>
      <c r="I8517" s="7">
        <v>0</v>
      </c>
      <c r="L8517" s="7">
        <v>28433897982</v>
      </c>
      <c r="M8517" t="s">
        <v>458</v>
      </c>
    </row>
    <row r="8518" spans="1:13" x14ac:dyDescent="0.25">
      <c r="A8518" t="s">
        <v>705</v>
      </c>
      <c r="B8518" t="s">
        <v>475</v>
      </c>
      <c r="C8518" t="s">
        <v>236</v>
      </c>
      <c r="D8518" t="s">
        <v>630</v>
      </c>
      <c r="E8518" t="s">
        <v>270</v>
      </c>
      <c r="F8518" t="s">
        <v>134</v>
      </c>
      <c r="G8518" s="8" t="s">
        <v>357</v>
      </c>
      <c r="H8518" t="s">
        <v>135</v>
      </c>
      <c r="I8518" s="7">
        <v>0</v>
      </c>
      <c r="L8518" s="7">
        <v>41655996484</v>
      </c>
      <c r="M8518" t="s">
        <v>458</v>
      </c>
    </row>
    <row r="8519" spans="1:13" x14ac:dyDescent="0.25">
      <c r="A8519" t="s">
        <v>706</v>
      </c>
      <c r="B8519" t="s">
        <v>475</v>
      </c>
      <c r="C8519" t="s">
        <v>236</v>
      </c>
      <c r="D8519" t="s">
        <v>631</v>
      </c>
      <c r="E8519" t="s">
        <v>270</v>
      </c>
      <c r="F8519" t="s">
        <v>134</v>
      </c>
      <c r="G8519" s="8" t="s">
        <v>357</v>
      </c>
      <c r="H8519" t="s">
        <v>135</v>
      </c>
      <c r="I8519" s="7">
        <v>0</v>
      </c>
      <c r="L8519" s="7">
        <v>17683096128</v>
      </c>
      <c r="M8519" t="s">
        <v>458</v>
      </c>
    </row>
    <row r="8520" spans="1:13" x14ac:dyDescent="0.25">
      <c r="A8520" t="s">
        <v>707</v>
      </c>
      <c r="B8520" t="s">
        <v>475</v>
      </c>
      <c r="C8520" t="s">
        <v>236</v>
      </c>
      <c r="D8520" t="s">
        <v>632</v>
      </c>
      <c r="E8520" t="s">
        <v>269</v>
      </c>
      <c r="F8520" t="s">
        <v>134</v>
      </c>
      <c r="G8520" s="8" t="s">
        <v>357</v>
      </c>
      <c r="H8520" t="s">
        <v>135</v>
      </c>
      <c r="I8520" s="7">
        <v>0</v>
      </c>
      <c r="L8520" s="7">
        <v>38791266538</v>
      </c>
      <c r="M8520" t="s">
        <v>458</v>
      </c>
    </row>
    <row r="8521" spans="1:13" x14ac:dyDescent="0.25">
      <c r="A8521" t="s">
        <v>718</v>
      </c>
      <c r="B8521" t="s">
        <v>246</v>
      </c>
      <c r="C8521" t="s">
        <v>246</v>
      </c>
      <c r="D8521" t="s">
        <v>203</v>
      </c>
      <c r="E8521" t="s">
        <v>269</v>
      </c>
      <c r="F8521" t="s">
        <v>134</v>
      </c>
      <c r="G8521" s="8" t="s">
        <v>357</v>
      </c>
      <c r="H8521" t="s">
        <v>135</v>
      </c>
      <c r="I8521" s="7">
        <v>0</v>
      </c>
      <c r="L8521" s="7">
        <v>42773601120</v>
      </c>
      <c r="M8521" t="s">
        <v>458</v>
      </c>
    </row>
    <row r="8522" spans="1:13" x14ac:dyDescent="0.25">
      <c r="A8522" t="s">
        <v>719</v>
      </c>
      <c r="B8522" t="s">
        <v>478</v>
      </c>
      <c r="C8522" t="s">
        <v>244</v>
      </c>
      <c r="D8522" t="s">
        <v>245</v>
      </c>
      <c r="E8522" t="s">
        <v>269</v>
      </c>
      <c r="F8522" t="s">
        <v>134</v>
      </c>
      <c r="G8522" s="8" t="s">
        <v>357</v>
      </c>
      <c r="H8522" t="s">
        <v>135</v>
      </c>
      <c r="I8522" s="7">
        <v>0</v>
      </c>
      <c r="L8522" s="7">
        <v>69558139000</v>
      </c>
      <c r="M8522" t="s">
        <v>458</v>
      </c>
    </row>
    <row r="8523" spans="1:13" x14ac:dyDescent="0.25">
      <c r="A8523" t="s">
        <v>720</v>
      </c>
      <c r="B8523" t="s">
        <v>478</v>
      </c>
      <c r="C8523" t="s">
        <v>244</v>
      </c>
      <c r="D8523" t="s">
        <v>460</v>
      </c>
      <c r="E8523" t="s">
        <v>269</v>
      </c>
      <c r="F8523" t="s">
        <v>134</v>
      </c>
      <c r="G8523" s="8" t="s">
        <v>357</v>
      </c>
      <c r="H8523" t="s">
        <v>135</v>
      </c>
      <c r="I8523" s="7">
        <v>0</v>
      </c>
      <c r="L8523" s="7">
        <v>40918920000</v>
      </c>
      <c r="M8523" t="s">
        <v>458</v>
      </c>
    </row>
    <row r="8524" spans="1:13" x14ac:dyDescent="0.25">
      <c r="A8524" t="s">
        <v>721</v>
      </c>
      <c r="B8524" t="s">
        <v>479</v>
      </c>
      <c r="C8524" t="s">
        <v>247</v>
      </c>
      <c r="D8524" t="s">
        <v>203</v>
      </c>
      <c r="E8524" t="s">
        <v>269</v>
      </c>
      <c r="F8524" s="8" t="s">
        <v>134</v>
      </c>
      <c r="G8524" s="8" t="s">
        <v>357</v>
      </c>
      <c r="H8524" t="s">
        <v>135</v>
      </c>
      <c r="I8524" s="7">
        <v>0</v>
      </c>
      <c r="L8524" s="7">
        <v>20401799000</v>
      </c>
      <c r="M8524" t="s">
        <v>458</v>
      </c>
    </row>
    <row r="8525" spans="1:13" x14ac:dyDescent="0.25">
      <c r="A8525" t="s">
        <v>722</v>
      </c>
      <c r="B8525" t="s">
        <v>480</v>
      </c>
      <c r="C8525" t="s">
        <v>268</v>
      </c>
      <c r="D8525" t="s">
        <v>203</v>
      </c>
      <c r="E8525" t="s">
        <v>269</v>
      </c>
      <c r="F8525" s="8" t="s">
        <v>134</v>
      </c>
      <c r="G8525" s="8" t="s">
        <v>357</v>
      </c>
      <c r="H8525" t="s">
        <v>135</v>
      </c>
      <c r="I8525" s="7">
        <v>0</v>
      </c>
      <c r="L8525" s="7">
        <v>14029578005</v>
      </c>
      <c r="M8525" t="s">
        <v>458</v>
      </c>
    </row>
    <row r="8526" spans="1:13" x14ac:dyDescent="0.25">
      <c r="A8526" t="s">
        <v>723</v>
      </c>
      <c r="B8526" t="s">
        <v>481</v>
      </c>
      <c r="C8526" t="s">
        <v>248</v>
      </c>
      <c r="D8526" t="s">
        <v>203</v>
      </c>
      <c r="E8526" t="s">
        <v>269</v>
      </c>
      <c r="F8526" s="8" t="s">
        <v>134</v>
      </c>
      <c r="G8526" s="8" t="s">
        <v>357</v>
      </c>
      <c r="H8526" t="s">
        <v>135</v>
      </c>
      <c r="I8526" s="7">
        <v>0</v>
      </c>
      <c r="L8526" s="7">
        <v>24360197000</v>
      </c>
      <c r="M8526" t="s">
        <v>458</v>
      </c>
    </row>
    <row r="8527" spans="1:13" x14ac:dyDescent="0.25">
      <c r="A8527" t="s">
        <v>724</v>
      </c>
      <c r="B8527" t="s">
        <v>482</v>
      </c>
      <c r="C8527" t="s">
        <v>249</v>
      </c>
      <c r="D8527" t="s">
        <v>203</v>
      </c>
      <c r="E8527" t="s">
        <v>269</v>
      </c>
      <c r="F8527" s="8" t="s">
        <v>134</v>
      </c>
      <c r="G8527" s="8" t="s">
        <v>357</v>
      </c>
      <c r="H8527" t="s">
        <v>135</v>
      </c>
      <c r="I8527" s="7">
        <v>0</v>
      </c>
      <c r="L8527" s="7">
        <v>91622025169</v>
      </c>
      <c r="M8527" t="s">
        <v>458</v>
      </c>
    </row>
    <row r="8528" spans="1:13" x14ac:dyDescent="0.25">
      <c r="A8528" t="s">
        <v>725</v>
      </c>
      <c r="B8528" t="s">
        <v>330</v>
      </c>
      <c r="C8528" t="s">
        <v>250</v>
      </c>
      <c r="D8528" t="s">
        <v>252</v>
      </c>
      <c r="E8528" t="s">
        <v>270</v>
      </c>
      <c r="F8528" t="s">
        <v>134</v>
      </c>
      <c r="G8528" s="8" t="s">
        <v>357</v>
      </c>
      <c r="H8528" t="s">
        <v>135</v>
      </c>
      <c r="I8528" s="7">
        <v>0</v>
      </c>
      <c r="L8528" s="7">
        <v>10772268571</v>
      </c>
      <c r="M8528" t="s">
        <v>458</v>
      </c>
    </row>
    <row r="8529" spans="1:13" x14ac:dyDescent="0.25">
      <c r="A8529" t="s">
        <v>726</v>
      </c>
      <c r="B8529" t="s">
        <v>330</v>
      </c>
      <c r="C8529" t="s">
        <v>250</v>
      </c>
      <c r="D8529" t="s">
        <v>253</v>
      </c>
      <c r="E8529" t="s">
        <v>270</v>
      </c>
      <c r="F8529" t="s">
        <v>134</v>
      </c>
      <c r="G8529" s="8" t="s">
        <v>357</v>
      </c>
      <c r="H8529" t="s">
        <v>135</v>
      </c>
      <c r="I8529" s="7">
        <v>0</v>
      </c>
      <c r="L8529" s="7">
        <v>3480752374</v>
      </c>
      <c r="M8529" t="s">
        <v>458</v>
      </c>
    </row>
    <row r="8530" spans="1:13" x14ac:dyDescent="0.25">
      <c r="A8530" t="s">
        <v>727</v>
      </c>
      <c r="B8530" t="s">
        <v>330</v>
      </c>
      <c r="C8530" t="s">
        <v>250</v>
      </c>
      <c r="D8530" t="s">
        <v>254</v>
      </c>
      <c r="E8530" t="s">
        <v>270</v>
      </c>
      <c r="F8530" t="s">
        <v>134</v>
      </c>
      <c r="G8530" s="8" t="s">
        <v>357</v>
      </c>
      <c r="H8530" t="s">
        <v>135</v>
      </c>
      <c r="I8530" s="7">
        <v>0</v>
      </c>
      <c r="L8530" s="7">
        <v>13604302435</v>
      </c>
      <c r="M8530" t="s">
        <v>458</v>
      </c>
    </row>
    <row r="8531" spans="1:13" x14ac:dyDescent="0.25">
      <c r="A8531" t="s">
        <v>728</v>
      </c>
      <c r="B8531" t="s">
        <v>330</v>
      </c>
      <c r="C8531" t="s">
        <v>250</v>
      </c>
      <c r="D8531" t="s">
        <v>633</v>
      </c>
      <c r="E8531" t="s">
        <v>269</v>
      </c>
      <c r="F8531" t="s">
        <v>134</v>
      </c>
      <c r="G8531" s="8" t="s">
        <v>357</v>
      </c>
      <c r="H8531" t="s">
        <v>135</v>
      </c>
      <c r="I8531" s="7">
        <v>0</v>
      </c>
      <c r="L8531" s="7">
        <v>1140113184125</v>
      </c>
      <c r="M8531" t="s">
        <v>458</v>
      </c>
    </row>
    <row r="8532" spans="1:13" x14ac:dyDescent="0.25">
      <c r="A8532" t="s">
        <v>729</v>
      </c>
      <c r="B8532" t="s">
        <v>330</v>
      </c>
      <c r="C8532" t="s">
        <v>250</v>
      </c>
      <c r="D8532" t="s">
        <v>634</v>
      </c>
      <c r="E8532" t="s">
        <v>269</v>
      </c>
      <c r="F8532" t="s">
        <v>134</v>
      </c>
      <c r="G8532" s="8" t="s">
        <v>357</v>
      </c>
      <c r="H8532" t="s">
        <v>135</v>
      </c>
      <c r="I8532" s="7">
        <v>0</v>
      </c>
      <c r="L8532" s="7">
        <v>237174933919</v>
      </c>
      <c r="M8532" t="s">
        <v>458</v>
      </c>
    </row>
    <row r="8533" spans="1:13" x14ac:dyDescent="0.25">
      <c r="A8533" t="s">
        <v>730</v>
      </c>
      <c r="B8533" t="s">
        <v>330</v>
      </c>
      <c r="C8533" t="s">
        <v>250</v>
      </c>
      <c r="D8533" t="s">
        <v>599</v>
      </c>
      <c r="E8533" t="s">
        <v>270</v>
      </c>
      <c r="F8533" t="s">
        <v>134</v>
      </c>
      <c r="G8533" s="8" t="s">
        <v>357</v>
      </c>
      <c r="H8533" t="s">
        <v>135</v>
      </c>
      <c r="I8533" s="7">
        <v>0</v>
      </c>
      <c r="L8533" s="7">
        <v>49186447</v>
      </c>
      <c r="M8533" t="s">
        <v>458</v>
      </c>
    </row>
    <row r="8534" spans="1:13" x14ac:dyDescent="0.25">
      <c r="A8534" t="s">
        <v>731</v>
      </c>
      <c r="B8534" t="s">
        <v>483</v>
      </c>
      <c r="C8534" t="s">
        <v>255</v>
      </c>
      <c r="D8534" t="s">
        <v>205</v>
      </c>
      <c r="E8534" t="s">
        <v>270</v>
      </c>
      <c r="F8534" t="s">
        <v>134</v>
      </c>
      <c r="G8534" s="8" t="s">
        <v>357</v>
      </c>
      <c r="H8534" t="s">
        <v>135</v>
      </c>
      <c r="I8534" s="7">
        <v>0</v>
      </c>
      <c r="L8534" s="7">
        <v>6917962126</v>
      </c>
      <c r="M8534" t="s">
        <v>458</v>
      </c>
    </row>
    <row r="8535" spans="1:13" x14ac:dyDescent="0.25">
      <c r="A8535" t="s">
        <v>732</v>
      </c>
      <c r="B8535" t="s">
        <v>483</v>
      </c>
      <c r="C8535" t="s">
        <v>255</v>
      </c>
      <c r="D8535" t="s">
        <v>203</v>
      </c>
      <c r="E8535" t="s">
        <v>269</v>
      </c>
      <c r="F8535" t="s">
        <v>134</v>
      </c>
      <c r="G8535" s="8" t="s">
        <v>357</v>
      </c>
      <c r="H8535" t="s">
        <v>135</v>
      </c>
      <c r="I8535" s="7">
        <v>0</v>
      </c>
      <c r="L8535" s="7">
        <v>2428869723</v>
      </c>
      <c r="M8535" t="s">
        <v>458</v>
      </c>
    </row>
    <row r="8536" spans="1:13" x14ac:dyDescent="0.25">
      <c r="A8536" t="s">
        <v>733</v>
      </c>
      <c r="B8536" t="s">
        <v>636</v>
      </c>
      <c r="C8536" t="s">
        <v>635</v>
      </c>
      <c r="D8536" t="s">
        <v>304</v>
      </c>
      <c r="E8536" t="s">
        <v>270</v>
      </c>
      <c r="F8536" t="s">
        <v>134</v>
      </c>
      <c r="G8536" s="8" t="s">
        <v>357</v>
      </c>
      <c r="H8536" t="s">
        <v>135</v>
      </c>
      <c r="I8536" s="7">
        <v>0</v>
      </c>
      <c r="L8536" s="7">
        <v>4565783313</v>
      </c>
      <c r="M8536" t="s">
        <v>458</v>
      </c>
    </row>
    <row r="8537" spans="1:13" x14ac:dyDescent="0.25">
      <c r="A8537" t="s">
        <v>734</v>
      </c>
      <c r="B8537" t="s">
        <v>636</v>
      </c>
      <c r="C8537" t="s">
        <v>635</v>
      </c>
      <c r="D8537" t="s">
        <v>303</v>
      </c>
      <c r="E8537" t="s">
        <v>270</v>
      </c>
      <c r="F8537" t="s">
        <v>134</v>
      </c>
      <c r="G8537" s="8" t="s">
        <v>357</v>
      </c>
      <c r="H8537" t="s">
        <v>135</v>
      </c>
      <c r="I8537" s="7">
        <v>0</v>
      </c>
      <c r="L8537" s="7">
        <v>3476303006</v>
      </c>
      <c r="M8537" t="s">
        <v>458</v>
      </c>
    </row>
    <row r="8538" spans="1:13" x14ac:dyDescent="0.25">
      <c r="A8538" t="s">
        <v>735</v>
      </c>
      <c r="B8538" t="s">
        <v>636</v>
      </c>
      <c r="C8538" t="s">
        <v>635</v>
      </c>
      <c r="D8538" t="s">
        <v>302</v>
      </c>
      <c r="E8538" t="s">
        <v>270</v>
      </c>
      <c r="F8538" t="s">
        <v>134</v>
      </c>
      <c r="G8538" s="8" t="s">
        <v>357</v>
      </c>
      <c r="H8538" t="s">
        <v>135</v>
      </c>
      <c r="I8538" s="7">
        <v>0</v>
      </c>
      <c r="L8538" s="7">
        <v>2100767205</v>
      </c>
      <c r="M8538" t="s">
        <v>458</v>
      </c>
    </row>
    <row r="8539" spans="1:13" x14ac:dyDescent="0.25">
      <c r="A8539" t="s">
        <v>736</v>
      </c>
      <c r="B8539" t="s">
        <v>636</v>
      </c>
      <c r="C8539" t="s">
        <v>635</v>
      </c>
      <c r="D8539" t="s">
        <v>205</v>
      </c>
      <c r="E8539" t="s">
        <v>270</v>
      </c>
      <c r="F8539" t="s">
        <v>134</v>
      </c>
      <c r="G8539" s="8" t="s">
        <v>357</v>
      </c>
      <c r="H8539" t="s">
        <v>135</v>
      </c>
      <c r="I8539" s="7">
        <v>0</v>
      </c>
      <c r="L8539" s="7">
        <v>20886055390</v>
      </c>
      <c r="M8539" t="s">
        <v>458</v>
      </c>
    </row>
    <row r="8540" spans="1:13" x14ac:dyDescent="0.25">
      <c r="A8540" t="s">
        <v>737</v>
      </c>
      <c r="B8540" t="s">
        <v>636</v>
      </c>
      <c r="C8540" t="s">
        <v>635</v>
      </c>
      <c r="D8540" t="s">
        <v>203</v>
      </c>
      <c r="E8540" t="s">
        <v>269</v>
      </c>
      <c r="F8540" t="s">
        <v>134</v>
      </c>
      <c r="G8540" s="8" t="s">
        <v>357</v>
      </c>
      <c r="H8540" t="s">
        <v>135</v>
      </c>
      <c r="I8540" s="7">
        <v>0</v>
      </c>
      <c r="L8540" s="7">
        <v>1256491994424</v>
      </c>
      <c r="M8540" t="s">
        <v>458</v>
      </c>
    </row>
    <row r="8541" spans="1:13" x14ac:dyDescent="0.25">
      <c r="A8541" t="s">
        <v>738</v>
      </c>
      <c r="B8541" t="s">
        <v>484</v>
      </c>
      <c r="C8541" t="s">
        <v>256</v>
      </c>
      <c r="D8541" t="s">
        <v>208</v>
      </c>
      <c r="E8541" t="s">
        <v>270</v>
      </c>
      <c r="F8541" t="s">
        <v>134</v>
      </c>
      <c r="G8541" s="8" t="s">
        <v>357</v>
      </c>
      <c r="H8541" t="s">
        <v>135</v>
      </c>
      <c r="I8541" s="7">
        <v>0</v>
      </c>
      <c r="L8541" s="7">
        <v>429346911</v>
      </c>
      <c r="M8541" t="s">
        <v>458</v>
      </c>
    </row>
    <row r="8542" spans="1:13" x14ac:dyDescent="0.25">
      <c r="A8542" t="s">
        <v>739</v>
      </c>
      <c r="B8542" t="s">
        <v>484</v>
      </c>
      <c r="C8542" t="s">
        <v>256</v>
      </c>
      <c r="D8542" t="s">
        <v>209</v>
      </c>
      <c r="E8542" t="s">
        <v>270</v>
      </c>
      <c r="F8542" t="s">
        <v>134</v>
      </c>
      <c r="G8542" s="8" t="s">
        <v>357</v>
      </c>
      <c r="H8542" t="s">
        <v>135</v>
      </c>
      <c r="I8542" s="7">
        <v>0</v>
      </c>
      <c r="L8542" s="7">
        <v>630379359</v>
      </c>
      <c r="M8542" t="s">
        <v>458</v>
      </c>
    </row>
    <row r="8543" spans="1:13" x14ac:dyDescent="0.25">
      <c r="A8543" t="s">
        <v>740</v>
      </c>
      <c r="B8543" t="s">
        <v>484</v>
      </c>
      <c r="C8543" t="s">
        <v>256</v>
      </c>
      <c r="D8543" t="s">
        <v>203</v>
      </c>
      <c r="E8543" t="s">
        <v>269</v>
      </c>
      <c r="F8543" t="s">
        <v>134</v>
      </c>
      <c r="G8543" s="8" t="s">
        <v>357</v>
      </c>
      <c r="H8543" t="s">
        <v>135</v>
      </c>
      <c r="I8543" s="7">
        <v>0</v>
      </c>
      <c r="L8543" s="7">
        <v>88224453830</v>
      </c>
      <c r="M8543" t="s">
        <v>458</v>
      </c>
    </row>
    <row r="8544" spans="1:13" x14ac:dyDescent="0.25">
      <c r="A8544" t="s">
        <v>745</v>
      </c>
      <c r="B8544" t="s">
        <v>486</v>
      </c>
      <c r="C8544" t="s">
        <v>262</v>
      </c>
      <c r="D8544" t="s">
        <v>263</v>
      </c>
      <c r="E8544" t="s">
        <v>270</v>
      </c>
      <c r="F8544" t="s">
        <v>134</v>
      </c>
      <c r="G8544" s="8" t="s">
        <v>357</v>
      </c>
      <c r="H8544" t="s">
        <v>135</v>
      </c>
      <c r="I8544" s="7">
        <v>0</v>
      </c>
      <c r="L8544" s="7">
        <v>27282552000</v>
      </c>
      <c r="M8544" t="s">
        <v>458</v>
      </c>
    </row>
    <row r="8545" spans="1:13" x14ac:dyDescent="0.25">
      <c r="A8545" t="s">
        <v>746</v>
      </c>
      <c r="B8545" t="s">
        <v>486</v>
      </c>
      <c r="C8545" t="s">
        <v>262</v>
      </c>
      <c r="D8545" t="s">
        <v>264</v>
      </c>
      <c r="E8545" t="s">
        <v>270</v>
      </c>
      <c r="F8545" t="s">
        <v>134</v>
      </c>
      <c r="G8545" s="8" t="s">
        <v>357</v>
      </c>
      <c r="H8545" t="s">
        <v>135</v>
      </c>
      <c r="I8545" s="7">
        <v>0</v>
      </c>
      <c r="L8545" s="7">
        <v>5427913000</v>
      </c>
      <c r="M8545" t="s">
        <v>458</v>
      </c>
    </row>
    <row r="8546" spans="1:13" x14ac:dyDescent="0.25">
      <c r="A8546" t="s">
        <v>747</v>
      </c>
      <c r="B8546" t="s">
        <v>486</v>
      </c>
      <c r="C8546" t="s">
        <v>262</v>
      </c>
      <c r="D8546" t="s">
        <v>265</v>
      </c>
      <c r="E8546" t="s">
        <v>270</v>
      </c>
      <c r="F8546" t="s">
        <v>134</v>
      </c>
      <c r="G8546" s="8" t="s">
        <v>357</v>
      </c>
      <c r="H8546" t="s">
        <v>135</v>
      </c>
      <c r="I8546" s="7">
        <v>0</v>
      </c>
      <c r="L8546" s="7">
        <v>950652000</v>
      </c>
      <c r="M8546" t="s">
        <v>458</v>
      </c>
    </row>
    <row r="8547" spans="1:13" x14ac:dyDescent="0.25">
      <c r="A8547" t="s">
        <v>748</v>
      </c>
      <c r="B8547" t="s">
        <v>486</v>
      </c>
      <c r="C8547" t="s">
        <v>262</v>
      </c>
      <c r="D8547" t="s">
        <v>203</v>
      </c>
      <c r="E8547" t="s">
        <v>269</v>
      </c>
      <c r="F8547" t="s">
        <v>134</v>
      </c>
      <c r="G8547" s="8" t="s">
        <v>357</v>
      </c>
      <c r="H8547" t="s">
        <v>135</v>
      </c>
      <c r="I8547" s="7">
        <v>0</v>
      </c>
      <c r="L8547" s="7">
        <v>134097058000</v>
      </c>
      <c r="M8547" t="s">
        <v>458</v>
      </c>
    </row>
    <row r="8548" spans="1:13" x14ac:dyDescent="0.25">
      <c r="A8548" t="s">
        <v>749</v>
      </c>
      <c r="B8548" t="s">
        <v>332</v>
      </c>
      <c r="C8548" t="s">
        <v>266</v>
      </c>
      <c r="D8548" t="s">
        <v>267</v>
      </c>
      <c r="E8548" t="s">
        <v>270</v>
      </c>
      <c r="F8548" t="s">
        <v>134</v>
      </c>
      <c r="G8548" s="8" t="s">
        <v>357</v>
      </c>
      <c r="H8548" t="s">
        <v>135</v>
      </c>
      <c r="I8548" s="7">
        <v>0</v>
      </c>
      <c r="L8548" s="7">
        <v>2421364394</v>
      </c>
      <c r="M8548" t="s">
        <v>458</v>
      </c>
    </row>
    <row r="8549" spans="1:13" x14ac:dyDescent="0.25">
      <c r="A8549" t="s">
        <v>750</v>
      </c>
      <c r="B8549" t="s">
        <v>332</v>
      </c>
      <c r="C8549" t="s">
        <v>266</v>
      </c>
      <c r="D8549" t="s">
        <v>590</v>
      </c>
      <c r="E8549" t="s">
        <v>270</v>
      </c>
      <c r="F8549" t="s">
        <v>134</v>
      </c>
      <c r="G8549" s="8" t="s">
        <v>357</v>
      </c>
      <c r="H8549" t="s">
        <v>135</v>
      </c>
      <c r="I8549" s="7">
        <v>0</v>
      </c>
      <c r="L8549" s="7">
        <v>1946905414</v>
      </c>
      <c r="M8549" t="s">
        <v>458</v>
      </c>
    </row>
    <row r="8550" spans="1:13" x14ac:dyDescent="0.25">
      <c r="A8550" t="s">
        <v>751</v>
      </c>
      <c r="B8550" t="s">
        <v>332</v>
      </c>
      <c r="C8550" t="s">
        <v>266</v>
      </c>
      <c r="D8550" t="s">
        <v>582</v>
      </c>
      <c r="E8550" t="s">
        <v>270</v>
      </c>
      <c r="F8550" t="s">
        <v>134</v>
      </c>
      <c r="G8550" s="8" t="s">
        <v>357</v>
      </c>
      <c r="H8550" t="s">
        <v>135</v>
      </c>
      <c r="I8550" s="7">
        <v>0</v>
      </c>
      <c r="L8550" s="7">
        <v>102527329</v>
      </c>
      <c r="M8550" t="s">
        <v>458</v>
      </c>
    </row>
    <row r="8551" spans="1:13" x14ac:dyDescent="0.25">
      <c r="A8551" t="s">
        <v>752</v>
      </c>
      <c r="B8551" t="s">
        <v>332</v>
      </c>
      <c r="C8551" t="s">
        <v>266</v>
      </c>
      <c r="D8551" t="s">
        <v>203</v>
      </c>
      <c r="E8551" t="s">
        <v>269</v>
      </c>
      <c r="F8551" t="s">
        <v>134</v>
      </c>
      <c r="G8551" s="8" t="s">
        <v>357</v>
      </c>
      <c r="H8551" t="s">
        <v>135</v>
      </c>
      <c r="I8551" s="7">
        <v>0</v>
      </c>
      <c r="L8551" s="7">
        <v>260926476812</v>
      </c>
      <c r="M8551" t="s">
        <v>458</v>
      </c>
    </row>
    <row r="8552" spans="1:13" x14ac:dyDescent="0.25">
      <c r="A8552" t="s">
        <v>753</v>
      </c>
      <c r="B8552" t="s">
        <v>487</v>
      </c>
      <c r="C8552" t="s">
        <v>207</v>
      </c>
      <c r="D8552" t="s">
        <v>208</v>
      </c>
      <c r="E8552" t="s">
        <v>270</v>
      </c>
      <c r="F8552" t="s">
        <v>134</v>
      </c>
      <c r="G8552" s="8" t="s">
        <v>357</v>
      </c>
      <c r="H8552" t="s">
        <v>135</v>
      </c>
      <c r="I8552" s="7">
        <v>0</v>
      </c>
      <c r="L8552" s="7">
        <v>2389556713</v>
      </c>
      <c r="M8552" t="s">
        <v>458</v>
      </c>
    </row>
    <row r="8553" spans="1:13" x14ac:dyDescent="0.25">
      <c r="A8553" t="s">
        <v>754</v>
      </c>
      <c r="B8553" t="s">
        <v>487</v>
      </c>
      <c r="C8553" t="s">
        <v>207</v>
      </c>
      <c r="D8553" t="s">
        <v>209</v>
      </c>
      <c r="E8553" t="s">
        <v>270</v>
      </c>
      <c r="F8553" t="s">
        <v>134</v>
      </c>
      <c r="G8553" s="8" t="s">
        <v>357</v>
      </c>
      <c r="H8553" t="s">
        <v>135</v>
      </c>
      <c r="I8553" s="7">
        <v>0</v>
      </c>
      <c r="L8553" s="7">
        <v>5701620841</v>
      </c>
      <c r="M8553" t="s">
        <v>458</v>
      </c>
    </row>
    <row r="8554" spans="1:13" x14ac:dyDescent="0.25">
      <c r="A8554" t="s">
        <v>755</v>
      </c>
      <c r="B8554" t="s">
        <v>487</v>
      </c>
      <c r="C8554" t="s">
        <v>207</v>
      </c>
      <c r="D8554" t="s">
        <v>210</v>
      </c>
      <c r="E8554" t="s">
        <v>270</v>
      </c>
      <c r="F8554" t="s">
        <v>134</v>
      </c>
      <c r="G8554" s="8" t="s">
        <v>357</v>
      </c>
      <c r="H8554" t="s">
        <v>135</v>
      </c>
      <c r="I8554" s="7">
        <v>0</v>
      </c>
      <c r="L8554" s="7">
        <v>326696832</v>
      </c>
      <c r="M8554" t="s">
        <v>458</v>
      </c>
    </row>
    <row r="8555" spans="1:13" x14ac:dyDescent="0.25">
      <c r="A8555" t="s">
        <v>756</v>
      </c>
      <c r="B8555" t="s">
        <v>487</v>
      </c>
      <c r="C8555" t="s">
        <v>207</v>
      </c>
      <c r="D8555" t="s">
        <v>211</v>
      </c>
      <c r="E8555" t="s">
        <v>269</v>
      </c>
      <c r="F8555" t="s">
        <v>134</v>
      </c>
      <c r="G8555" s="8" t="s">
        <v>357</v>
      </c>
      <c r="H8555" t="s">
        <v>135</v>
      </c>
      <c r="I8555" s="7">
        <v>0</v>
      </c>
      <c r="L8555" s="7">
        <v>370042694916</v>
      </c>
      <c r="M8555" t="s">
        <v>458</v>
      </c>
    </row>
    <row r="8556" spans="1:13" x14ac:dyDescent="0.25">
      <c r="A8556" t="s">
        <v>757</v>
      </c>
      <c r="B8556" t="s">
        <v>487</v>
      </c>
      <c r="C8556" t="s">
        <v>207</v>
      </c>
      <c r="D8556" t="s">
        <v>385</v>
      </c>
      <c r="E8556" t="s">
        <v>270</v>
      </c>
      <c r="F8556" t="s">
        <v>134</v>
      </c>
      <c r="G8556" s="8" t="s">
        <v>357</v>
      </c>
      <c r="H8556" t="s">
        <v>135</v>
      </c>
      <c r="I8556" s="7">
        <v>0</v>
      </c>
      <c r="L8556" s="7">
        <v>777116048</v>
      </c>
      <c r="M8556" t="s">
        <v>458</v>
      </c>
    </row>
    <row r="8557" spans="1:13" x14ac:dyDescent="0.25">
      <c r="A8557" t="s">
        <v>672</v>
      </c>
      <c r="B8557" t="s">
        <v>470</v>
      </c>
      <c r="C8557" t="s">
        <v>292</v>
      </c>
      <c r="D8557" t="s">
        <v>307</v>
      </c>
      <c r="E8557" t="s">
        <v>270</v>
      </c>
      <c r="F8557" t="s">
        <v>136</v>
      </c>
      <c r="G8557" s="8" t="s">
        <v>393</v>
      </c>
      <c r="H8557" t="s">
        <v>137</v>
      </c>
      <c r="I8557" s="7">
        <v>0</v>
      </c>
      <c r="L8557" s="7">
        <v>9764336905</v>
      </c>
      <c r="M8557" t="s">
        <v>458</v>
      </c>
    </row>
    <row r="8558" spans="1:13" x14ac:dyDescent="0.25">
      <c r="A8558" t="s">
        <v>673</v>
      </c>
      <c r="B8558" t="s">
        <v>470</v>
      </c>
      <c r="C8558" t="s">
        <v>292</v>
      </c>
      <c r="D8558" t="s">
        <v>206</v>
      </c>
      <c r="E8558" t="s">
        <v>270</v>
      </c>
      <c r="F8558" t="s">
        <v>136</v>
      </c>
      <c r="G8558" s="8" t="s">
        <v>393</v>
      </c>
      <c r="H8558" t="s">
        <v>137</v>
      </c>
      <c r="I8558" s="7">
        <v>0</v>
      </c>
      <c r="L8558" s="7">
        <v>5411649516</v>
      </c>
      <c r="M8558" t="s">
        <v>458</v>
      </c>
    </row>
    <row r="8559" spans="1:13" x14ac:dyDescent="0.25">
      <c r="A8559" t="s">
        <v>674</v>
      </c>
      <c r="B8559" t="s">
        <v>470</v>
      </c>
      <c r="C8559" t="s">
        <v>292</v>
      </c>
      <c r="D8559" t="s">
        <v>203</v>
      </c>
      <c r="E8559" t="s">
        <v>269</v>
      </c>
      <c r="F8559" t="s">
        <v>136</v>
      </c>
      <c r="G8559" s="8" t="s">
        <v>393</v>
      </c>
      <c r="H8559" t="s">
        <v>137</v>
      </c>
      <c r="I8559" s="7">
        <v>0</v>
      </c>
      <c r="L8559" s="7">
        <v>599483569520</v>
      </c>
      <c r="M8559" t="s">
        <v>458</v>
      </c>
    </row>
    <row r="8560" spans="1:13" x14ac:dyDescent="0.25">
      <c r="A8560" t="s">
        <v>675</v>
      </c>
      <c r="B8560" t="s">
        <v>470</v>
      </c>
      <c r="C8560" t="s">
        <v>292</v>
      </c>
      <c r="D8560" t="s">
        <v>306</v>
      </c>
      <c r="E8560" t="s">
        <v>270</v>
      </c>
      <c r="F8560" t="s">
        <v>136</v>
      </c>
      <c r="G8560" s="8" t="s">
        <v>393</v>
      </c>
      <c r="H8560" t="s">
        <v>137</v>
      </c>
      <c r="I8560" s="7">
        <v>0</v>
      </c>
      <c r="L8560" s="7">
        <v>9122399685</v>
      </c>
      <c r="M8560" t="s">
        <v>458</v>
      </c>
    </row>
    <row r="8561" spans="1:13" x14ac:dyDescent="0.25">
      <c r="A8561" t="s">
        <v>676</v>
      </c>
      <c r="B8561" t="s">
        <v>331</v>
      </c>
      <c r="C8561" t="s">
        <v>215</v>
      </c>
      <c r="D8561" t="s">
        <v>251</v>
      </c>
      <c r="E8561" t="s">
        <v>269</v>
      </c>
      <c r="F8561" t="s">
        <v>136</v>
      </c>
      <c r="G8561" s="8" t="s">
        <v>393</v>
      </c>
      <c r="H8561" t="s">
        <v>137</v>
      </c>
      <c r="I8561" s="7">
        <v>0</v>
      </c>
      <c r="L8561" s="7">
        <v>310261377494</v>
      </c>
      <c r="M8561" t="s">
        <v>458</v>
      </c>
    </row>
    <row r="8562" spans="1:13" x14ac:dyDescent="0.25">
      <c r="A8562" t="s">
        <v>677</v>
      </c>
      <c r="B8562" t="s">
        <v>331</v>
      </c>
      <c r="C8562" t="s">
        <v>215</v>
      </c>
      <c r="D8562" t="s">
        <v>216</v>
      </c>
      <c r="E8562" t="s">
        <v>269</v>
      </c>
      <c r="F8562" t="s">
        <v>136</v>
      </c>
      <c r="G8562" s="8" t="s">
        <v>393</v>
      </c>
      <c r="H8562" t="s">
        <v>137</v>
      </c>
      <c r="I8562" s="7">
        <v>0</v>
      </c>
      <c r="L8562" s="7">
        <v>15226914126</v>
      </c>
      <c r="M8562" t="s">
        <v>458</v>
      </c>
    </row>
    <row r="8563" spans="1:13" x14ac:dyDescent="0.25">
      <c r="A8563" t="s">
        <v>678</v>
      </c>
      <c r="B8563" t="s">
        <v>331</v>
      </c>
      <c r="C8563" t="s">
        <v>215</v>
      </c>
      <c r="D8563" t="s">
        <v>217</v>
      </c>
      <c r="E8563" t="s">
        <v>269</v>
      </c>
      <c r="F8563" t="s">
        <v>136</v>
      </c>
      <c r="G8563" s="8" t="s">
        <v>393</v>
      </c>
      <c r="H8563" t="s">
        <v>137</v>
      </c>
      <c r="I8563" s="7">
        <v>0</v>
      </c>
      <c r="L8563" s="7">
        <v>67671087956</v>
      </c>
      <c r="M8563" t="s">
        <v>458</v>
      </c>
    </row>
    <row r="8564" spans="1:13" x14ac:dyDescent="0.25">
      <c r="A8564" t="s">
        <v>679</v>
      </c>
      <c r="B8564" t="s">
        <v>333</v>
      </c>
      <c r="C8564" t="s">
        <v>533</v>
      </c>
      <c r="D8564" t="s">
        <v>203</v>
      </c>
      <c r="E8564" t="s">
        <v>269</v>
      </c>
      <c r="F8564" t="s">
        <v>136</v>
      </c>
      <c r="G8564" s="8" t="s">
        <v>393</v>
      </c>
      <c r="H8564" t="s">
        <v>137</v>
      </c>
      <c r="I8564" s="7">
        <v>0</v>
      </c>
      <c r="L8564" s="7">
        <v>60695593000</v>
      </c>
      <c r="M8564" t="s">
        <v>458</v>
      </c>
    </row>
    <row r="8565" spans="1:13" x14ac:dyDescent="0.25">
      <c r="A8565" t="s">
        <v>680</v>
      </c>
      <c r="B8565" t="s">
        <v>471</v>
      </c>
      <c r="C8565" t="s">
        <v>219</v>
      </c>
      <c r="D8565" t="s">
        <v>203</v>
      </c>
      <c r="E8565" t="s">
        <v>269</v>
      </c>
      <c r="F8565" t="s">
        <v>136</v>
      </c>
      <c r="G8565" s="8" t="s">
        <v>393</v>
      </c>
      <c r="H8565" t="s">
        <v>137</v>
      </c>
      <c r="I8565" s="7">
        <v>0</v>
      </c>
      <c r="L8565" s="7">
        <v>278736778404</v>
      </c>
      <c r="M8565" t="s">
        <v>458</v>
      </c>
    </row>
    <row r="8566" spans="1:13" x14ac:dyDescent="0.25">
      <c r="A8566" t="s">
        <v>681</v>
      </c>
      <c r="B8566" t="s">
        <v>471</v>
      </c>
      <c r="C8566" t="s">
        <v>219</v>
      </c>
      <c r="D8566" t="s">
        <v>457</v>
      </c>
      <c r="E8566" t="s">
        <v>270</v>
      </c>
      <c r="F8566" t="s">
        <v>136</v>
      </c>
      <c r="G8566" s="8" t="s">
        <v>393</v>
      </c>
      <c r="H8566" t="s">
        <v>137</v>
      </c>
      <c r="I8566" s="7">
        <v>0</v>
      </c>
      <c r="L8566" s="7">
        <v>150706287</v>
      </c>
      <c r="M8566" t="s">
        <v>458</v>
      </c>
    </row>
    <row r="8567" spans="1:13" x14ac:dyDescent="0.25">
      <c r="A8567" t="s">
        <v>682</v>
      </c>
      <c r="B8567" t="s">
        <v>471</v>
      </c>
      <c r="C8567" t="s">
        <v>219</v>
      </c>
      <c r="D8567" t="s">
        <v>381</v>
      </c>
      <c r="E8567" t="s">
        <v>270</v>
      </c>
      <c r="F8567" t="s">
        <v>136</v>
      </c>
      <c r="G8567" s="8" t="s">
        <v>393</v>
      </c>
      <c r="H8567" t="s">
        <v>137</v>
      </c>
      <c r="I8567" s="7">
        <v>0</v>
      </c>
      <c r="L8567" s="7">
        <v>1331924172</v>
      </c>
      <c r="M8567" t="s">
        <v>458</v>
      </c>
    </row>
    <row r="8568" spans="1:13" x14ac:dyDescent="0.25">
      <c r="A8568" t="s">
        <v>683</v>
      </c>
      <c r="B8568" t="s">
        <v>472</v>
      </c>
      <c r="C8568" t="s">
        <v>220</v>
      </c>
      <c r="D8568" t="s">
        <v>221</v>
      </c>
      <c r="E8568" t="s">
        <v>270</v>
      </c>
      <c r="F8568" t="s">
        <v>136</v>
      </c>
      <c r="G8568" s="8" t="s">
        <v>393</v>
      </c>
      <c r="H8568" t="s">
        <v>137</v>
      </c>
      <c r="I8568" s="7">
        <v>0</v>
      </c>
      <c r="L8568" s="7">
        <v>210379447000</v>
      </c>
      <c r="M8568" t="s">
        <v>458</v>
      </c>
    </row>
    <row r="8569" spans="1:13" x14ac:dyDescent="0.25">
      <c r="A8569" t="s">
        <v>684</v>
      </c>
      <c r="B8569" t="s">
        <v>472</v>
      </c>
      <c r="C8569" t="s">
        <v>220</v>
      </c>
      <c r="D8569" t="s">
        <v>222</v>
      </c>
      <c r="E8569" t="s">
        <v>270</v>
      </c>
      <c r="F8569" t="s">
        <v>136</v>
      </c>
      <c r="G8569" s="8" t="s">
        <v>393</v>
      </c>
      <c r="H8569" t="s">
        <v>137</v>
      </c>
      <c r="I8569" s="7">
        <v>0</v>
      </c>
      <c r="L8569" s="7">
        <v>35195197000</v>
      </c>
      <c r="M8569" t="s">
        <v>458</v>
      </c>
    </row>
    <row r="8570" spans="1:13" x14ac:dyDescent="0.25">
      <c r="A8570" t="s">
        <v>685</v>
      </c>
      <c r="B8570" t="s">
        <v>472</v>
      </c>
      <c r="C8570" t="s">
        <v>220</v>
      </c>
      <c r="D8570" t="s">
        <v>223</v>
      </c>
      <c r="E8570" t="s">
        <v>270</v>
      </c>
      <c r="F8570" t="s">
        <v>136</v>
      </c>
      <c r="G8570" s="8" t="s">
        <v>393</v>
      </c>
      <c r="H8570" t="s">
        <v>137</v>
      </c>
      <c r="I8570" s="7">
        <v>0</v>
      </c>
      <c r="L8570" s="7">
        <v>54187851000</v>
      </c>
      <c r="M8570" t="s">
        <v>458</v>
      </c>
    </row>
    <row r="8571" spans="1:13" x14ac:dyDescent="0.25">
      <c r="A8571" t="s">
        <v>686</v>
      </c>
      <c r="B8571" t="s">
        <v>472</v>
      </c>
      <c r="C8571" t="s">
        <v>220</v>
      </c>
      <c r="D8571" t="s">
        <v>224</v>
      </c>
      <c r="E8571" t="s">
        <v>270</v>
      </c>
      <c r="F8571" t="s">
        <v>136</v>
      </c>
      <c r="G8571" s="8" t="s">
        <v>393</v>
      </c>
      <c r="H8571" t="s">
        <v>137</v>
      </c>
      <c r="I8571" s="7">
        <v>0</v>
      </c>
      <c r="L8571" s="7">
        <v>3835522000</v>
      </c>
      <c r="M8571" t="s">
        <v>458</v>
      </c>
    </row>
    <row r="8572" spans="1:13" x14ac:dyDescent="0.25">
      <c r="A8572" t="s">
        <v>687</v>
      </c>
      <c r="B8572" t="s">
        <v>472</v>
      </c>
      <c r="C8572" t="s">
        <v>220</v>
      </c>
      <c r="D8572" t="s">
        <v>305</v>
      </c>
      <c r="E8572" t="s">
        <v>270</v>
      </c>
      <c r="F8572" t="s">
        <v>136</v>
      </c>
      <c r="G8572" s="8" t="s">
        <v>393</v>
      </c>
      <c r="H8572" t="s">
        <v>137</v>
      </c>
      <c r="I8572" s="7">
        <v>0</v>
      </c>
      <c r="L8572" s="7">
        <v>0</v>
      </c>
      <c r="M8572" t="s">
        <v>458</v>
      </c>
    </row>
    <row r="8573" spans="1:13" x14ac:dyDescent="0.25">
      <c r="A8573" t="s">
        <v>688</v>
      </c>
      <c r="B8573" t="s">
        <v>472</v>
      </c>
      <c r="C8573" t="s">
        <v>220</v>
      </c>
      <c r="D8573" t="s">
        <v>203</v>
      </c>
      <c r="E8573" t="s">
        <v>269</v>
      </c>
      <c r="F8573" t="s">
        <v>136</v>
      </c>
      <c r="G8573" s="8" t="s">
        <v>393</v>
      </c>
      <c r="H8573" t="s">
        <v>137</v>
      </c>
      <c r="I8573" s="7">
        <v>0</v>
      </c>
      <c r="L8573" s="7">
        <v>150910896000</v>
      </c>
      <c r="M8573" t="s">
        <v>458</v>
      </c>
    </row>
    <row r="8574" spans="1:13" x14ac:dyDescent="0.25">
      <c r="A8574" t="s">
        <v>689</v>
      </c>
      <c r="B8574" t="s">
        <v>473</v>
      </c>
      <c r="C8574" t="s">
        <v>225</v>
      </c>
      <c r="D8574" t="s">
        <v>366</v>
      </c>
      <c r="E8574" t="s">
        <v>270</v>
      </c>
      <c r="F8574" t="s">
        <v>136</v>
      </c>
      <c r="G8574" s="8" t="s">
        <v>393</v>
      </c>
      <c r="H8574" t="s">
        <v>137</v>
      </c>
      <c r="I8574" s="7">
        <v>0</v>
      </c>
      <c r="L8574" s="7">
        <v>3439632410</v>
      </c>
      <c r="M8574" t="s">
        <v>458</v>
      </c>
    </row>
    <row r="8575" spans="1:13" x14ac:dyDescent="0.25">
      <c r="A8575" t="s">
        <v>690</v>
      </c>
      <c r="B8575" t="s">
        <v>473</v>
      </c>
      <c r="C8575" t="s">
        <v>225</v>
      </c>
      <c r="D8575" t="s">
        <v>367</v>
      </c>
      <c r="E8575" t="s">
        <v>270</v>
      </c>
      <c r="F8575" t="s">
        <v>136</v>
      </c>
      <c r="G8575" s="8" t="s">
        <v>393</v>
      </c>
      <c r="H8575" t="s">
        <v>137</v>
      </c>
      <c r="I8575" s="7">
        <v>0</v>
      </c>
      <c r="L8575" s="7">
        <v>3601903742</v>
      </c>
      <c r="M8575" t="s">
        <v>458</v>
      </c>
    </row>
    <row r="8576" spans="1:13" x14ac:dyDescent="0.25">
      <c r="A8576" t="s">
        <v>691</v>
      </c>
      <c r="B8576" t="s">
        <v>473</v>
      </c>
      <c r="C8576" t="s">
        <v>225</v>
      </c>
      <c r="D8576" t="s">
        <v>373</v>
      </c>
      <c r="E8576" t="s">
        <v>270</v>
      </c>
      <c r="F8576" t="s">
        <v>136</v>
      </c>
      <c r="G8576" s="8" t="s">
        <v>393</v>
      </c>
      <c r="H8576" t="s">
        <v>137</v>
      </c>
      <c r="I8576" s="7">
        <v>0</v>
      </c>
      <c r="L8576" s="7">
        <v>2032897322</v>
      </c>
      <c r="M8576" t="s">
        <v>458</v>
      </c>
    </row>
    <row r="8577" spans="1:13" x14ac:dyDescent="0.25">
      <c r="A8577" t="s">
        <v>692</v>
      </c>
      <c r="B8577" t="s">
        <v>473</v>
      </c>
      <c r="C8577" t="s">
        <v>225</v>
      </c>
      <c r="D8577" t="s">
        <v>203</v>
      </c>
      <c r="E8577" t="s">
        <v>269</v>
      </c>
      <c r="F8577" t="s">
        <v>136</v>
      </c>
      <c r="G8577" s="8" t="s">
        <v>393</v>
      </c>
      <c r="H8577" t="s">
        <v>137</v>
      </c>
      <c r="I8577" s="7">
        <v>0</v>
      </c>
      <c r="L8577" s="7">
        <v>983182712065</v>
      </c>
      <c r="M8577" t="s">
        <v>458</v>
      </c>
    </row>
    <row r="8578" spans="1:13" x14ac:dyDescent="0.25">
      <c r="A8578" t="s">
        <v>703</v>
      </c>
      <c r="B8578" t="s">
        <v>475</v>
      </c>
      <c r="C8578" t="s">
        <v>236</v>
      </c>
      <c r="D8578" t="s">
        <v>628</v>
      </c>
      <c r="E8578" t="s">
        <v>270</v>
      </c>
      <c r="F8578" t="s">
        <v>136</v>
      </c>
      <c r="G8578" s="8" t="s">
        <v>393</v>
      </c>
      <c r="H8578" t="s">
        <v>137</v>
      </c>
      <c r="I8578" s="7">
        <v>0</v>
      </c>
      <c r="L8578" s="7">
        <v>33391986272</v>
      </c>
      <c r="M8578" t="s">
        <v>458</v>
      </c>
    </row>
    <row r="8579" spans="1:13" x14ac:dyDescent="0.25">
      <c r="A8579" t="s">
        <v>704</v>
      </c>
      <c r="B8579" t="s">
        <v>475</v>
      </c>
      <c r="C8579" t="s">
        <v>236</v>
      </c>
      <c r="D8579" t="s">
        <v>629</v>
      </c>
      <c r="E8579" t="s">
        <v>270</v>
      </c>
      <c r="F8579" t="s">
        <v>136</v>
      </c>
      <c r="G8579" s="8" t="s">
        <v>393</v>
      </c>
      <c r="H8579" t="s">
        <v>137</v>
      </c>
      <c r="I8579" s="7">
        <v>0</v>
      </c>
      <c r="L8579" s="7">
        <v>28433897982</v>
      </c>
      <c r="M8579" t="s">
        <v>458</v>
      </c>
    </row>
    <row r="8580" spans="1:13" x14ac:dyDescent="0.25">
      <c r="A8580" t="s">
        <v>705</v>
      </c>
      <c r="B8580" t="s">
        <v>475</v>
      </c>
      <c r="C8580" t="s">
        <v>236</v>
      </c>
      <c r="D8580" t="s">
        <v>630</v>
      </c>
      <c r="E8580" t="s">
        <v>270</v>
      </c>
      <c r="F8580" t="s">
        <v>136</v>
      </c>
      <c r="G8580" s="8" t="s">
        <v>393</v>
      </c>
      <c r="H8580" t="s">
        <v>137</v>
      </c>
      <c r="I8580" s="7">
        <v>0</v>
      </c>
      <c r="L8580" s="7">
        <v>41655996484</v>
      </c>
      <c r="M8580" t="s">
        <v>458</v>
      </c>
    </row>
    <row r="8581" spans="1:13" x14ac:dyDescent="0.25">
      <c r="A8581" t="s">
        <v>706</v>
      </c>
      <c r="B8581" t="s">
        <v>475</v>
      </c>
      <c r="C8581" t="s">
        <v>236</v>
      </c>
      <c r="D8581" t="s">
        <v>631</v>
      </c>
      <c r="E8581" t="s">
        <v>270</v>
      </c>
      <c r="F8581" t="s">
        <v>136</v>
      </c>
      <c r="G8581" s="8" t="s">
        <v>393</v>
      </c>
      <c r="H8581" t="s">
        <v>137</v>
      </c>
      <c r="I8581" s="7">
        <v>0</v>
      </c>
      <c r="L8581" s="7">
        <v>17683096128</v>
      </c>
      <c r="M8581" t="s">
        <v>458</v>
      </c>
    </row>
    <row r="8582" spans="1:13" x14ac:dyDescent="0.25">
      <c r="A8582" t="s">
        <v>707</v>
      </c>
      <c r="B8582" t="s">
        <v>475</v>
      </c>
      <c r="C8582" t="s">
        <v>236</v>
      </c>
      <c r="D8582" t="s">
        <v>632</v>
      </c>
      <c r="E8582" t="s">
        <v>269</v>
      </c>
      <c r="F8582" t="s">
        <v>136</v>
      </c>
      <c r="G8582" s="8" t="s">
        <v>393</v>
      </c>
      <c r="H8582" t="s">
        <v>137</v>
      </c>
      <c r="I8582" s="7">
        <v>0</v>
      </c>
      <c r="L8582" s="7">
        <v>38791266538</v>
      </c>
      <c r="M8582" t="s">
        <v>458</v>
      </c>
    </row>
    <row r="8583" spans="1:13" x14ac:dyDescent="0.25">
      <c r="A8583" t="s">
        <v>718</v>
      </c>
      <c r="B8583" t="s">
        <v>246</v>
      </c>
      <c r="C8583" t="s">
        <v>246</v>
      </c>
      <c r="D8583" t="s">
        <v>203</v>
      </c>
      <c r="E8583" t="s">
        <v>269</v>
      </c>
      <c r="F8583" t="s">
        <v>136</v>
      </c>
      <c r="G8583" s="8" t="s">
        <v>393</v>
      </c>
      <c r="H8583" t="s">
        <v>137</v>
      </c>
      <c r="I8583" s="7">
        <v>0</v>
      </c>
      <c r="L8583" s="7">
        <v>42773601120</v>
      </c>
      <c r="M8583" t="s">
        <v>458</v>
      </c>
    </row>
    <row r="8584" spans="1:13" x14ac:dyDescent="0.25">
      <c r="A8584" t="s">
        <v>719</v>
      </c>
      <c r="B8584" t="s">
        <v>478</v>
      </c>
      <c r="C8584" t="s">
        <v>244</v>
      </c>
      <c r="D8584" t="s">
        <v>245</v>
      </c>
      <c r="E8584" t="s">
        <v>269</v>
      </c>
      <c r="F8584" t="s">
        <v>136</v>
      </c>
      <c r="G8584" s="8" t="s">
        <v>393</v>
      </c>
      <c r="H8584" t="s">
        <v>137</v>
      </c>
      <c r="I8584" s="7">
        <v>0</v>
      </c>
      <c r="L8584" s="7">
        <v>69558139000</v>
      </c>
      <c r="M8584" t="s">
        <v>458</v>
      </c>
    </row>
    <row r="8585" spans="1:13" x14ac:dyDescent="0.25">
      <c r="A8585" t="s">
        <v>720</v>
      </c>
      <c r="B8585" t="s">
        <v>478</v>
      </c>
      <c r="C8585" t="s">
        <v>244</v>
      </c>
      <c r="D8585" t="s">
        <v>460</v>
      </c>
      <c r="E8585" t="s">
        <v>269</v>
      </c>
      <c r="F8585" t="s">
        <v>136</v>
      </c>
      <c r="G8585" s="8" t="s">
        <v>393</v>
      </c>
      <c r="H8585" t="s">
        <v>137</v>
      </c>
      <c r="I8585" s="7">
        <v>0</v>
      </c>
      <c r="L8585" s="7">
        <v>40918920000</v>
      </c>
      <c r="M8585" t="s">
        <v>458</v>
      </c>
    </row>
    <row r="8586" spans="1:13" x14ac:dyDescent="0.25">
      <c r="A8586" t="s">
        <v>721</v>
      </c>
      <c r="B8586" t="s">
        <v>479</v>
      </c>
      <c r="C8586" t="s">
        <v>247</v>
      </c>
      <c r="D8586" t="s">
        <v>203</v>
      </c>
      <c r="E8586" t="s">
        <v>269</v>
      </c>
      <c r="F8586" t="s">
        <v>136</v>
      </c>
      <c r="G8586" s="8" t="s">
        <v>393</v>
      </c>
      <c r="H8586" t="s">
        <v>137</v>
      </c>
      <c r="I8586" s="7">
        <v>0</v>
      </c>
      <c r="L8586" s="7">
        <v>20401799000</v>
      </c>
      <c r="M8586" t="s">
        <v>458</v>
      </c>
    </row>
    <row r="8587" spans="1:13" x14ac:dyDescent="0.25">
      <c r="A8587" t="s">
        <v>722</v>
      </c>
      <c r="B8587" t="s">
        <v>480</v>
      </c>
      <c r="C8587" t="s">
        <v>268</v>
      </c>
      <c r="D8587" t="s">
        <v>203</v>
      </c>
      <c r="E8587" t="s">
        <v>269</v>
      </c>
      <c r="F8587" t="s">
        <v>136</v>
      </c>
      <c r="G8587" s="8" t="s">
        <v>393</v>
      </c>
      <c r="H8587" t="s">
        <v>137</v>
      </c>
      <c r="I8587" s="7">
        <v>0</v>
      </c>
      <c r="L8587" s="7">
        <v>14029578005</v>
      </c>
      <c r="M8587" t="s">
        <v>458</v>
      </c>
    </row>
    <row r="8588" spans="1:13" x14ac:dyDescent="0.25">
      <c r="A8588" t="s">
        <v>723</v>
      </c>
      <c r="B8588" t="s">
        <v>481</v>
      </c>
      <c r="C8588" t="s">
        <v>248</v>
      </c>
      <c r="D8588" t="s">
        <v>203</v>
      </c>
      <c r="E8588" t="s">
        <v>269</v>
      </c>
      <c r="F8588" t="s">
        <v>136</v>
      </c>
      <c r="G8588" s="8" t="s">
        <v>393</v>
      </c>
      <c r="H8588" t="s">
        <v>137</v>
      </c>
      <c r="I8588" s="7">
        <v>0</v>
      </c>
      <c r="L8588" s="7">
        <v>24360197000</v>
      </c>
      <c r="M8588" t="s">
        <v>458</v>
      </c>
    </row>
    <row r="8589" spans="1:13" x14ac:dyDescent="0.25">
      <c r="A8589" t="s">
        <v>724</v>
      </c>
      <c r="B8589" t="s">
        <v>482</v>
      </c>
      <c r="C8589" t="s">
        <v>249</v>
      </c>
      <c r="D8589" t="s">
        <v>203</v>
      </c>
      <c r="E8589" t="s">
        <v>269</v>
      </c>
      <c r="F8589" t="s">
        <v>136</v>
      </c>
      <c r="G8589" s="8" t="s">
        <v>393</v>
      </c>
      <c r="H8589" t="s">
        <v>137</v>
      </c>
      <c r="I8589" s="7">
        <v>0</v>
      </c>
      <c r="L8589" s="7">
        <v>91622025169</v>
      </c>
      <c r="M8589" t="s">
        <v>458</v>
      </c>
    </row>
    <row r="8590" spans="1:13" x14ac:dyDescent="0.25">
      <c r="A8590" t="s">
        <v>725</v>
      </c>
      <c r="B8590" t="s">
        <v>330</v>
      </c>
      <c r="C8590" t="s">
        <v>250</v>
      </c>
      <c r="D8590" t="s">
        <v>252</v>
      </c>
      <c r="E8590" t="s">
        <v>270</v>
      </c>
      <c r="F8590" t="s">
        <v>136</v>
      </c>
      <c r="G8590" s="8" t="s">
        <v>393</v>
      </c>
      <c r="H8590" t="s">
        <v>137</v>
      </c>
      <c r="I8590" s="7">
        <v>0</v>
      </c>
      <c r="L8590" s="7">
        <v>10772268571</v>
      </c>
      <c r="M8590" t="s">
        <v>458</v>
      </c>
    </row>
    <row r="8591" spans="1:13" x14ac:dyDescent="0.25">
      <c r="A8591" t="s">
        <v>726</v>
      </c>
      <c r="B8591" t="s">
        <v>330</v>
      </c>
      <c r="C8591" t="s">
        <v>250</v>
      </c>
      <c r="D8591" t="s">
        <v>253</v>
      </c>
      <c r="E8591" t="s">
        <v>270</v>
      </c>
      <c r="F8591" t="s">
        <v>136</v>
      </c>
      <c r="G8591" s="8" t="s">
        <v>393</v>
      </c>
      <c r="H8591" t="s">
        <v>137</v>
      </c>
      <c r="I8591" s="7">
        <v>0</v>
      </c>
      <c r="L8591" s="7">
        <v>3480752374</v>
      </c>
      <c r="M8591" t="s">
        <v>458</v>
      </c>
    </row>
    <row r="8592" spans="1:13" x14ac:dyDescent="0.25">
      <c r="A8592" t="s">
        <v>727</v>
      </c>
      <c r="B8592" t="s">
        <v>330</v>
      </c>
      <c r="C8592" t="s">
        <v>250</v>
      </c>
      <c r="D8592" t="s">
        <v>254</v>
      </c>
      <c r="E8592" t="s">
        <v>270</v>
      </c>
      <c r="F8592" t="s">
        <v>136</v>
      </c>
      <c r="G8592" s="8" t="s">
        <v>393</v>
      </c>
      <c r="H8592" t="s">
        <v>137</v>
      </c>
      <c r="I8592" s="7">
        <v>0</v>
      </c>
      <c r="L8592" s="7">
        <v>13604302435</v>
      </c>
      <c r="M8592" t="s">
        <v>458</v>
      </c>
    </row>
    <row r="8593" spans="1:13" x14ac:dyDescent="0.25">
      <c r="A8593" t="s">
        <v>728</v>
      </c>
      <c r="B8593" t="s">
        <v>330</v>
      </c>
      <c r="C8593" t="s">
        <v>250</v>
      </c>
      <c r="D8593" t="s">
        <v>633</v>
      </c>
      <c r="E8593" t="s">
        <v>269</v>
      </c>
      <c r="F8593" t="s">
        <v>136</v>
      </c>
      <c r="G8593" s="8" t="s">
        <v>393</v>
      </c>
      <c r="H8593" t="s">
        <v>137</v>
      </c>
      <c r="I8593" s="7">
        <v>0</v>
      </c>
      <c r="L8593" s="7">
        <v>1140113184125</v>
      </c>
      <c r="M8593" t="s">
        <v>458</v>
      </c>
    </row>
    <row r="8594" spans="1:13" x14ac:dyDescent="0.25">
      <c r="A8594" t="s">
        <v>729</v>
      </c>
      <c r="B8594" t="s">
        <v>330</v>
      </c>
      <c r="C8594" t="s">
        <v>250</v>
      </c>
      <c r="D8594" t="s">
        <v>634</v>
      </c>
      <c r="E8594" t="s">
        <v>269</v>
      </c>
      <c r="F8594" t="s">
        <v>136</v>
      </c>
      <c r="G8594" s="8" t="s">
        <v>393</v>
      </c>
      <c r="H8594" t="s">
        <v>137</v>
      </c>
      <c r="I8594" s="7">
        <v>0</v>
      </c>
      <c r="L8594" s="7">
        <v>237174933919</v>
      </c>
      <c r="M8594" t="s">
        <v>458</v>
      </c>
    </row>
    <row r="8595" spans="1:13" x14ac:dyDescent="0.25">
      <c r="A8595" t="s">
        <v>730</v>
      </c>
      <c r="B8595" t="s">
        <v>330</v>
      </c>
      <c r="C8595" t="s">
        <v>250</v>
      </c>
      <c r="D8595" t="s">
        <v>599</v>
      </c>
      <c r="E8595" t="s">
        <v>270</v>
      </c>
      <c r="F8595" t="s">
        <v>136</v>
      </c>
      <c r="G8595" s="8" t="s">
        <v>393</v>
      </c>
      <c r="H8595" t="s">
        <v>137</v>
      </c>
      <c r="I8595" s="7">
        <v>0</v>
      </c>
      <c r="L8595" s="7">
        <v>49186447</v>
      </c>
      <c r="M8595" t="s">
        <v>458</v>
      </c>
    </row>
    <row r="8596" spans="1:13" x14ac:dyDescent="0.25">
      <c r="A8596" t="s">
        <v>731</v>
      </c>
      <c r="B8596" t="s">
        <v>483</v>
      </c>
      <c r="C8596" t="s">
        <v>255</v>
      </c>
      <c r="D8596" t="s">
        <v>205</v>
      </c>
      <c r="E8596" t="s">
        <v>270</v>
      </c>
      <c r="F8596" t="s">
        <v>136</v>
      </c>
      <c r="G8596" s="8" t="s">
        <v>393</v>
      </c>
      <c r="H8596" t="s">
        <v>137</v>
      </c>
      <c r="I8596" s="7">
        <v>0</v>
      </c>
      <c r="L8596" s="7">
        <v>6917962126</v>
      </c>
      <c r="M8596" t="s">
        <v>458</v>
      </c>
    </row>
    <row r="8597" spans="1:13" x14ac:dyDescent="0.25">
      <c r="A8597" t="s">
        <v>732</v>
      </c>
      <c r="B8597" t="s">
        <v>483</v>
      </c>
      <c r="C8597" t="s">
        <v>255</v>
      </c>
      <c r="D8597" t="s">
        <v>203</v>
      </c>
      <c r="E8597" t="s">
        <v>269</v>
      </c>
      <c r="F8597" t="s">
        <v>136</v>
      </c>
      <c r="G8597" s="8" t="s">
        <v>393</v>
      </c>
      <c r="H8597" t="s">
        <v>137</v>
      </c>
      <c r="I8597" s="7">
        <v>0</v>
      </c>
      <c r="L8597" s="7">
        <v>2428869723</v>
      </c>
      <c r="M8597" t="s">
        <v>458</v>
      </c>
    </row>
    <row r="8598" spans="1:13" x14ac:dyDescent="0.25">
      <c r="A8598" t="s">
        <v>733</v>
      </c>
      <c r="B8598" t="s">
        <v>636</v>
      </c>
      <c r="C8598" t="s">
        <v>635</v>
      </c>
      <c r="D8598" t="s">
        <v>304</v>
      </c>
      <c r="E8598" t="s">
        <v>270</v>
      </c>
      <c r="F8598" t="s">
        <v>136</v>
      </c>
      <c r="G8598" s="8" t="s">
        <v>393</v>
      </c>
      <c r="H8598" t="s">
        <v>137</v>
      </c>
      <c r="I8598" s="7">
        <v>0</v>
      </c>
      <c r="L8598" s="7">
        <v>4565783313</v>
      </c>
      <c r="M8598" t="s">
        <v>458</v>
      </c>
    </row>
    <row r="8599" spans="1:13" x14ac:dyDescent="0.25">
      <c r="A8599" t="s">
        <v>734</v>
      </c>
      <c r="B8599" t="s">
        <v>636</v>
      </c>
      <c r="C8599" t="s">
        <v>635</v>
      </c>
      <c r="D8599" t="s">
        <v>303</v>
      </c>
      <c r="E8599" t="s">
        <v>270</v>
      </c>
      <c r="F8599" t="s">
        <v>136</v>
      </c>
      <c r="G8599" s="8" t="s">
        <v>393</v>
      </c>
      <c r="H8599" t="s">
        <v>137</v>
      </c>
      <c r="I8599" s="7">
        <v>0</v>
      </c>
      <c r="L8599" s="7">
        <v>3476303006</v>
      </c>
      <c r="M8599" t="s">
        <v>458</v>
      </c>
    </row>
    <row r="8600" spans="1:13" x14ac:dyDescent="0.25">
      <c r="A8600" t="s">
        <v>735</v>
      </c>
      <c r="B8600" t="s">
        <v>636</v>
      </c>
      <c r="C8600" t="s">
        <v>635</v>
      </c>
      <c r="D8600" t="s">
        <v>302</v>
      </c>
      <c r="E8600" t="s">
        <v>270</v>
      </c>
      <c r="F8600" t="s">
        <v>136</v>
      </c>
      <c r="G8600" s="8" t="s">
        <v>393</v>
      </c>
      <c r="H8600" t="s">
        <v>137</v>
      </c>
      <c r="I8600" s="7">
        <v>0</v>
      </c>
      <c r="L8600" s="7">
        <v>2100767205</v>
      </c>
      <c r="M8600" t="s">
        <v>458</v>
      </c>
    </row>
    <row r="8601" spans="1:13" x14ac:dyDescent="0.25">
      <c r="A8601" t="s">
        <v>736</v>
      </c>
      <c r="B8601" t="s">
        <v>636</v>
      </c>
      <c r="C8601" t="s">
        <v>635</v>
      </c>
      <c r="D8601" t="s">
        <v>205</v>
      </c>
      <c r="E8601" t="s">
        <v>270</v>
      </c>
      <c r="F8601" t="s">
        <v>136</v>
      </c>
      <c r="G8601" s="8" t="s">
        <v>393</v>
      </c>
      <c r="H8601" t="s">
        <v>137</v>
      </c>
      <c r="I8601" s="7">
        <v>0</v>
      </c>
      <c r="L8601" s="7">
        <v>20886055390</v>
      </c>
      <c r="M8601" t="s">
        <v>458</v>
      </c>
    </row>
    <row r="8602" spans="1:13" x14ac:dyDescent="0.25">
      <c r="A8602" t="s">
        <v>737</v>
      </c>
      <c r="B8602" t="s">
        <v>636</v>
      </c>
      <c r="C8602" t="s">
        <v>635</v>
      </c>
      <c r="D8602" t="s">
        <v>203</v>
      </c>
      <c r="E8602" t="s">
        <v>269</v>
      </c>
      <c r="F8602" t="s">
        <v>136</v>
      </c>
      <c r="G8602" s="8" t="s">
        <v>393</v>
      </c>
      <c r="H8602" t="s">
        <v>137</v>
      </c>
      <c r="I8602" s="7">
        <v>0</v>
      </c>
      <c r="L8602" s="7">
        <v>1256491994424</v>
      </c>
      <c r="M8602" t="s">
        <v>458</v>
      </c>
    </row>
    <row r="8603" spans="1:13" x14ac:dyDescent="0.25">
      <c r="A8603" t="s">
        <v>738</v>
      </c>
      <c r="B8603" t="s">
        <v>484</v>
      </c>
      <c r="C8603" t="s">
        <v>256</v>
      </c>
      <c r="D8603" t="s">
        <v>208</v>
      </c>
      <c r="E8603" t="s">
        <v>270</v>
      </c>
      <c r="F8603" t="s">
        <v>136</v>
      </c>
      <c r="G8603" s="8" t="s">
        <v>393</v>
      </c>
      <c r="H8603" t="s">
        <v>137</v>
      </c>
      <c r="I8603" s="7">
        <v>0</v>
      </c>
      <c r="L8603" s="7">
        <v>429346911</v>
      </c>
      <c r="M8603" t="s">
        <v>458</v>
      </c>
    </row>
    <row r="8604" spans="1:13" x14ac:dyDescent="0.25">
      <c r="A8604" t="s">
        <v>739</v>
      </c>
      <c r="B8604" t="s">
        <v>484</v>
      </c>
      <c r="C8604" t="s">
        <v>256</v>
      </c>
      <c r="D8604" t="s">
        <v>209</v>
      </c>
      <c r="E8604" t="s">
        <v>270</v>
      </c>
      <c r="F8604" t="s">
        <v>136</v>
      </c>
      <c r="G8604" s="8" t="s">
        <v>393</v>
      </c>
      <c r="H8604" t="s">
        <v>137</v>
      </c>
      <c r="I8604" s="7">
        <v>0</v>
      </c>
      <c r="L8604" s="7">
        <v>630379359</v>
      </c>
      <c r="M8604" t="s">
        <v>458</v>
      </c>
    </row>
    <row r="8605" spans="1:13" x14ac:dyDescent="0.25">
      <c r="A8605" t="s">
        <v>740</v>
      </c>
      <c r="B8605" t="s">
        <v>484</v>
      </c>
      <c r="C8605" t="s">
        <v>256</v>
      </c>
      <c r="D8605" t="s">
        <v>203</v>
      </c>
      <c r="E8605" t="s">
        <v>269</v>
      </c>
      <c r="F8605" t="s">
        <v>136</v>
      </c>
      <c r="G8605" s="8" t="s">
        <v>393</v>
      </c>
      <c r="H8605" t="s">
        <v>137</v>
      </c>
      <c r="I8605" s="7">
        <v>0</v>
      </c>
      <c r="L8605" s="7">
        <v>88224453830</v>
      </c>
      <c r="M8605" t="s">
        <v>458</v>
      </c>
    </row>
    <row r="8606" spans="1:13" x14ac:dyDescent="0.25">
      <c r="A8606" t="s">
        <v>745</v>
      </c>
      <c r="B8606" t="s">
        <v>486</v>
      </c>
      <c r="C8606" t="s">
        <v>262</v>
      </c>
      <c r="D8606" t="s">
        <v>263</v>
      </c>
      <c r="E8606" t="s">
        <v>270</v>
      </c>
      <c r="F8606" t="s">
        <v>136</v>
      </c>
      <c r="G8606" s="8" t="s">
        <v>393</v>
      </c>
      <c r="H8606" t="s">
        <v>137</v>
      </c>
      <c r="I8606" s="7">
        <v>0</v>
      </c>
      <c r="L8606" s="7">
        <v>27282552000</v>
      </c>
      <c r="M8606" t="s">
        <v>458</v>
      </c>
    </row>
    <row r="8607" spans="1:13" x14ac:dyDescent="0.25">
      <c r="A8607" t="s">
        <v>746</v>
      </c>
      <c r="B8607" t="s">
        <v>486</v>
      </c>
      <c r="C8607" t="s">
        <v>262</v>
      </c>
      <c r="D8607" t="s">
        <v>264</v>
      </c>
      <c r="E8607" t="s">
        <v>270</v>
      </c>
      <c r="F8607" t="s">
        <v>136</v>
      </c>
      <c r="G8607" s="8" t="s">
        <v>393</v>
      </c>
      <c r="H8607" t="s">
        <v>137</v>
      </c>
      <c r="I8607" s="7">
        <v>0</v>
      </c>
      <c r="L8607" s="7">
        <v>5427913000</v>
      </c>
      <c r="M8607" t="s">
        <v>458</v>
      </c>
    </row>
    <row r="8608" spans="1:13" x14ac:dyDescent="0.25">
      <c r="A8608" t="s">
        <v>747</v>
      </c>
      <c r="B8608" t="s">
        <v>486</v>
      </c>
      <c r="C8608" t="s">
        <v>262</v>
      </c>
      <c r="D8608" t="s">
        <v>265</v>
      </c>
      <c r="E8608" t="s">
        <v>270</v>
      </c>
      <c r="F8608" t="s">
        <v>136</v>
      </c>
      <c r="G8608" s="8" t="s">
        <v>393</v>
      </c>
      <c r="H8608" t="s">
        <v>137</v>
      </c>
      <c r="I8608" s="7">
        <v>0</v>
      </c>
      <c r="L8608" s="7">
        <v>950652000</v>
      </c>
      <c r="M8608" t="s">
        <v>458</v>
      </c>
    </row>
    <row r="8609" spans="1:13" x14ac:dyDescent="0.25">
      <c r="A8609" t="s">
        <v>748</v>
      </c>
      <c r="B8609" t="s">
        <v>486</v>
      </c>
      <c r="C8609" t="s">
        <v>262</v>
      </c>
      <c r="D8609" t="s">
        <v>203</v>
      </c>
      <c r="E8609" t="s">
        <v>269</v>
      </c>
      <c r="F8609" t="s">
        <v>136</v>
      </c>
      <c r="G8609" s="8" t="s">
        <v>393</v>
      </c>
      <c r="H8609" t="s">
        <v>137</v>
      </c>
      <c r="I8609" s="7">
        <v>0</v>
      </c>
      <c r="L8609" s="7">
        <v>134097058000</v>
      </c>
      <c r="M8609" t="s">
        <v>458</v>
      </c>
    </row>
    <row r="8610" spans="1:13" x14ac:dyDescent="0.25">
      <c r="A8610" t="s">
        <v>749</v>
      </c>
      <c r="B8610" t="s">
        <v>332</v>
      </c>
      <c r="C8610" t="s">
        <v>266</v>
      </c>
      <c r="D8610" t="s">
        <v>267</v>
      </c>
      <c r="E8610" t="s">
        <v>270</v>
      </c>
      <c r="F8610" t="s">
        <v>136</v>
      </c>
      <c r="G8610" s="8" t="s">
        <v>393</v>
      </c>
      <c r="H8610" t="s">
        <v>137</v>
      </c>
      <c r="I8610" s="7">
        <v>0</v>
      </c>
      <c r="L8610" s="7">
        <v>2421364394</v>
      </c>
      <c r="M8610" t="s">
        <v>458</v>
      </c>
    </row>
    <row r="8611" spans="1:13" x14ac:dyDescent="0.25">
      <c r="A8611" t="s">
        <v>750</v>
      </c>
      <c r="B8611" t="s">
        <v>332</v>
      </c>
      <c r="C8611" t="s">
        <v>266</v>
      </c>
      <c r="D8611" t="s">
        <v>590</v>
      </c>
      <c r="E8611" t="s">
        <v>270</v>
      </c>
      <c r="F8611" t="s">
        <v>136</v>
      </c>
      <c r="G8611" s="8" t="s">
        <v>393</v>
      </c>
      <c r="H8611" t="s">
        <v>137</v>
      </c>
      <c r="I8611" s="7">
        <v>0</v>
      </c>
      <c r="L8611" s="7">
        <v>1946905414</v>
      </c>
      <c r="M8611" t="s">
        <v>458</v>
      </c>
    </row>
    <row r="8612" spans="1:13" x14ac:dyDescent="0.25">
      <c r="A8612" t="s">
        <v>751</v>
      </c>
      <c r="B8612" t="s">
        <v>332</v>
      </c>
      <c r="C8612" t="s">
        <v>266</v>
      </c>
      <c r="D8612" t="s">
        <v>582</v>
      </c>
      <c r="E8612" t="s">
        <v>270</v>
      </c>
      <c r="F8612" t="s">
        <v>136</v>
      </c>
      <c r="G8612" s="8" t="s">
        <v>393</v>
      </c>
      <c r="H8612" t="s">
        <v>137</v>
      </c>
      <c r="I8612" s="7">
        <v>0</v>
      </c>
      <c r="L8612" s="7">
        <v>102527329</v>
      </c>
      <c r="M8612" t="s">
        <v>458</v>
      </c>
    </row>
    <row r="8613" spans="1:13" x14ac:dyDescent="0.25">
      <c r="A8613" t="s">
        <v>752</v>
      </c>
      <c r="B8613" t="s">
        <v>332</v>
      </c>
      <c r="C8613" t="s">
        <v>266</v>
      </c>
      <c r="D8613" t="s">
        <v>203</v>
      </c>
      <c r="E8613" t="s">
        <v>269</v>
      </c>
      <c r="F8613" t="s">
        <v>136</v>
      </c>
      <c r="G8613" s="8" t="s">
        <v>393</v>
      </c>
      <c r="H8613" t="s">
        <v>137</v>
      </c>
      <c r="I8613" s="7">
        <v>0</v>
      </c>
      <c r="L8613" s="7">
        <v>260926476812</v>
      </c>
      <c r="M8613" t="s">
        <v>458</v>
      </c>
    </row>
    <row r="8614" spans="1:13" x14ac:dyDescent="0.25">
      <c r="A8614" t="s">
        <v>753</v>
      </c>
      <c r="B8614" t="s">
        <v>487</v>
      </c>
      <c r="C8614" t="s">
        <v>207</v>
      </c>
      <c r="D8614" t="s">
        <v>208</v>
      </c>
      <c r="E8614" t="s">
        <v>270</v>
      </c>
      <c r="F8614" t="s">
        <v>136</v>
      </c>
      <c r="G8614" s="8" t="s">
        <v>393</v>
      </c>
      <c r="H8614" t="s">
        <v>137</v>
      </c>
      <c r="I8614" s="7">
        <v>0</v>
      </c>
      <c r="L8614" s="7">
        <v>2389556713</v>
      </c>
      <c r="M8614" t="s">
        <v>458</v>
      </c>
    </row>
    <row r="8615" spans="1:13" x14ac:dyDescent="0.25">
      <c r="A8615" t="s">
        <v>754</v>
      </c>
      <c r="B8615" t="s">
        <v>487</v>
      </c>
      <c r="C8615" t="s">
        <v>207</v>
      </c>
      <c r="D8615" t="s">
        <v>209</v>
      </c>
      <c r="E8615" t="s">
        <v>270</v>
      </c>
      <c r="F8615" t="s">
        <v>136</v>
      </c>
      <c r="G8615" s="8" t="s">
        <v>393</v>
      </c>
      <c r="H8615" t="s">
        <v>137</v>
      </c>
      <c r="I8615" s="7">
        <v>0</v>
      </c>
      <c r="L8615" s="7">
        <v>5701620841</v>
      </c>
      <c r="M8615" t="s">
        <v>458</v>
      </c>
    </row>
    <row r="8616" spans="1:13" x14ac:dyDescent="0.25">
      <c r="A8616" t="s">
        <v>755</v>
      </c>
      <c r="B8616" t="s">
        <v>487</v>
      </c>
      <c r="C8616" t="s">
        <v>207</v>
      </c>
      <c r="D8616" t="s">
        <v>210</v>
      </c>
      <c r="E8616" t="s">
        <v>270</v>
      </c>
      <c r="F8616" t="s">
        <v>136</v>
      </c>
      <c r="G8616" s="8" t="s">
        <v>393</v>
      </c>
      <c r="H8616" t="s">
        <v>137</v>
      </c>
      <c r="I8616" s="7">
        <v>0</v>
      </c>
      <c r="L8616" s="7">
        <v>326696832</v>
      </c>
      <c r="M8616" t="s">
        <v>458</v>
      </c>
    </row>
    <row r="8617" spans="1:13" x14ac:dyDescent="0.25">
      <c r="A8617" t="s">
        <v>756</v>
      </c>
      <c r="B8617" t="s">
        <v>487</v>
      </c>
      <c r="C8617" t="s">
        <v>207</v>
      </c>
      <c r="D8617" t="s">
        <v>211</v>
      </c>
      <c r="E8617" t="s">
        <v>269</v>
      </c>
      <c r="F8617" t="s">
        <v>136</v>
      </c>
      <c r="G8617" s="8" t="s">
        <v>393</v>
      </c>
      <c r="H8617" t="s">
        <v>137</v>
      </c>
      <c r="I8617" s="7">
        <v>0</v>
      </c>
      <c r="L8617" s="7">
        <v>370042694916</v>
      </c>
      <c r="M8617" t="s">
        <v>458</v>
      </c>
    </row>
    <row r="8618" spans="1:13" x14ac:dyDescent="0.25">
      <c r="A8618" t="s">
        <v>757</v>
      </c>
      <c r="B8618" t="s">
        <v>487</v>
      </c>
      <c r="C8618" t="s">
        <v>207</v>
      </c>
      <c r="D8618" t="s">
        <v>385</v>
      </c>
      <c r="E8618" t="s">
        <v>270</v>
      </c>
      <c r="F8618" t="s">
        <v>136</v>
      </c>
      <c r="G8618" s="8" t="s">
        <v>393</v>
      </c>
      <c r="H8618" t="s">
        <v>137</v>
      </c>
      <c r="I8618" s="7">
        <v>0</v>
      </c>
      <c r="L8618" s="7">
        <v>777116048</v>
      </c>
      <c r="M8618" t="s">
        <v>458</v>
      </c>
    </row>
    <row r="8619" spans="1:13" x14ac:dyDescent="0.25">
      <c r="A8619" t="s">
        <v>672</v>
      </c>
      <c r="B8619" t="s">
        <v>470</v>
      </c>
      <c r="C8619" t="s">
        <v>292</v>
      </c>
      <c r="D8619" t="s">
        <v>307</v>
      </c>
      <c r="E8619" t="s">
        <v>270</v>
      </c>
      <c r="F8619" t="s">
        <v>138</v>
      </c>
      <c r="G8619" s="8" t="s">
        <v>346</v>
      </c>
      <c r="H8619" t="s">
        <v>139</v>
      </c>
      <c r="I8619" s="7">
        <v>0</v>
      </c>
      <c r="L8619" s="7">
        <v>9764336905</v>
      </c>
      <c r="M8619" t="s">
        <v>458</v>
      </c>
    </row>
    <row r="8620" spans="1:13" x14ac:dyDescent="0.25">
      <c r="A8620" t="s">
        <v>673</v>
      </c>
      <c r="B8620" t="s">
        <v>470</v>
      </c>
      <c r="C8620" t="s">
        <v>292</v>
      </c>
      <c r="D8620" t="s">
        <v>206</v>
      </c>
      <c r="E8620" t="s">
        <v>270</v>
      </c>
      <c r="F8620" t="s">
        <v>138</v>
      </c>
      <c r="G8620" s="8" t="s">
        <v>346</v>
      </c>
      <c r="H8620" t="s">
        <v>139</v>
      </c>
      <c r="I8620" s="7">
        <v>0</v>
      </c>
      <c r="L8620" s="7">
        <v>5411649516</v>
      </c>
      <c r="M8620" t="s">
        <v>458</v>
      </c>
    </row>
    <row r="8621" spans="1:13" x14ac:dyDescent="0.25">
      <c r="A8621" t="s">
        <v>674</v>
      </c>
      <c r="B8621" t="s">
        <v>470</v>
      </c>
      <c r="C8621" t="s">
        <v>292</v>
      </c>
      <c r="D8621" t="s">
        <v>203</v>
      </c>
      <c r="E8621" t="s">
        <v>269</v>
      </c>
      <c r="F8621" t="s">
        <v>138</v>
      </c>
      <c r="G8621" s="8" t="s">
        <v>346</v>
      </c>
      <c r="H8621" t="s">
        <v>139</v>
      </c>
      <c r="I8621" s="7">
        <v>0</v>
      </c>
      <c r="L8621" s="7">
        <v>599483569520</v>
      </c>
      <c r="M8621" t="s">
        <v>458</v>
      </c>
    </row>
    <row r="8622" spans="1:13" x14ac:dyDescent="0.25">
      <c r="A8622" t="s">
        <v>675</v>
      </c>
      <c r="B8622" t="s">
        <v>470</v>
      </c>
      <c r="C8622" t="s">
        <v>292</v>
      </c>
      <c r="D8622" t="s">
        <v>306</v>
      </c>
      <c r="E8622" t="s">
        <v>270</v>
      </c>
      <c r="F8622" t="s">
        <v>138</v>
      </c>
      <c r="G8622" s="8" t="s">
        <v>346</v>
      </c>
      <c r="H8622" t="s">
        <v>139</v>
      </c>
      <c r="I8622" s="7">
        <v>0</v>
      </c>
      <c r="L8622" s="7">
        <v>9122399685</v>
      </c>
      <c r="M8622" t="s">
        <v>458</v>
      </c>
    </row>
    <row r="8623" spans="1:13" x14ac:dyDescent="0.25">
      <c r="A8623" t="s">
        <v>676</v>
      </c>
      <c r="B8623" t="s">
        <v>331</v>
      </c>
      <c r="C8623" t="s">
        <v>215</v>
      </c>
      <c r="D8623" t="s">
        <v>251</v>
      </c>
      <c r="E8623" t="s">
        <v>269</v>
      </c>
      <c r="F8623" t="s">
        <v>138</v>
      </c>
      <c r="G8623" s="8" t="s">
        <v>346</v>
      </c>
      <c r="H8623" t="s">
        <v>139</v>
      </c>
      <c r="I8623" s="7">
        <v>0</v>
      </c>
      <c r="L8623" s="7">
        <v>310261377494</v>
      </c>
      <c r="M8623" t="s">
        <v>458</v>
      </c>
    </row>
    <row r="8624" spans="1:13" x14ac:dyDescent="0.25">
      <c r="A8624" t="s">
        <v>677</v>
      </c>
      <c r="B8624" t="s">
        <v>331</v>
      </c>
      <c r="C8624" t="s">
        <v>215</v>
      </c>
      <c r="D8624" t="s">
        <v>216</v>
      </c>
      <c r="E8624" t="s">
        <v>269</v>
      </c>
      <c r="F8624" t="s">
        <v>138</v>
      </c>
      <c r="G8624" s="8" t="s">
        <v>346</v>
      </c>
      <c r="H8624" t="s">
        <v>139</v>
      </c>
      <c r="I8624" s="7">
        <v>0</v>
      </c>
      <c r="L8624" s="7">
        <v>15226914126</v>
      </c>
      <c r="M8624" t="s">
        <v>458</v>
      </c>
    </row>
    <row r="8625" spans="1:13" x14ac:dyDescent="0.25">
      <c r="A8625" t="s">
        <v>678</v>
      </c>
      <c r="B8625" t="s">
        <v>331</v>
      </c>
      <c r="C8625" t="s">
        <v>215</v>
      </c>
      <c r="D8625" t="s">
        <v>217</v>
      </c>
      <c r="E8625" t="s">
        <v>269</v>
      </c>
      <c r="F8625" t="s">
        <v>138</v>
      </c>
      <c r="G8625" s="8" t="s">
        <v>346</v>
      </c>
      <c r="H8625" t="s">
        <v>139</v>
      </c>
      <c r="I8625" s="7">
        <v>0</v>
      </c>
      <c r="L8625" s="7">
        <v>67671087956</v>
      </c>
      <c r="M8625" t="s">
        <v>458</v>
      </c>
    </row>
    <row r="8626" spans="1:13" x14ac:dyDescent="0.25">
      <c r="A8626" t="s">
        <v>679</v>
      </c>
      <c r="B8626" t="s">
        <v>333</v>
      </c>
      <c r="C8626" t="s">
        <v>533</v>
      </c>
      <c r="D8626" t="s">
        <v>203</v>
      </c>
      <c r="E8626" t="s">
        <v>269</v>
      </c>
      <c r="F8626" t="s">
        <v>138</v>
      </c>
      <c r="G8626" s="8" t="s">
        <v>346</v>
      </c>
      <c r="H8626" t="s">
        <v>139</v>
      </c>
      <c r="I8626" s="7">
        <v>0</v>
      </c>
      <c r="L8626" s="7">
        <v>60695593000</v>
      </c>
      <c r="M8626" t="s">
        <v>458</v>
      </c>
    </row>
    <row r="8627" spans="1:13" x14ac:dyDescent="0.25">
      <c r="A8627" t="s">
        <v>680</v>
      </c>
      <c r="B8627" t="s">
        <v>471</v>
      </c>
      <c r="C8627" t="s">
        <v>219</v>
      </c>
      <c r="D8627" t="s">
        <v>203</v>
      </c>
      <c r="E8627" t="s">
        <v>269</v>
      </c>
      <c r="F8627" t="s">
        <v>138</v>
      </c>
      <c r="G8627" s="8" t="s">
        <v>346</v>
      </c>
      <c r="H8627" t="s">
        <v>139</v>
      </c>
      <c r="I8627" s="7">
        <v>0</v>
      </c>
      <c r="L8627" s="7">
        <v>278736778404</v>
      </c>
      <c r="M8627" t="s">
        <v>458</v>
      </c>
    </row>
    <row r="8628" spans="1:13" x14ac:dyDescent="0.25">
      <c r="A8628" t="s">
        <v>681</v>
      </c>
      <c r="B8628" t="s">
        <v>471</v>
      </c>
      <c r="C8628" t="s">
        <v>219</v>
      </c>
      <c r="D8628" t="s">
        <v>457</v>
      </c>
      <c r="E8628" t="s">
        <v>270</v>
      </c>
      <c r="F8628" t="s">
        <v>138</v>
      </c>
      <c r="G8628" s="8" t="s">
        <v>346</v>
      </c>
      <c r="H8628" t="s">
        <v>139</v>
      </c>
      <c r="I8628" s="7">
        <v>0</v>
      </c>
      <c r="L8628" s="7">
        <v>150706287</v>
      </c>
      <c r="M8628" t="s">
        <v>458</v>
      </c>
    </row>
    <row r="8629" spans="1:13" x14ac:dyDescent="0.25">
      <c r="A8629" t="s">
        <v>682</v>
      </c>
      <c r="B8629" t="s">
        <v>471</v>
      </c>
      <c r="C8629" t="s">
        <v>219</v>
      </c>
      <c r="D8629" t="s">
        <v>381</v>
      </c>
      <c r="E8629" t="s">
        <v>270</v>
      </c>
      <c r="F8629" t="s">
        <v>138</v>
      </c>
      <c r="G8629" s="8" t="s">
        <v>346</v>
      </c>
      <c r="H8629" t="s">
        <v>139</v>
      </c>
      <c r="I8629" s="7">
        <v>0</v>
      </c>
      <c r="L8629" s="7">
        <v>1331924172</v>
      </c>
      <c r="M8629" t="s">
        <v>458</v>
      </c>
    </row>
    <row r="8630" spans="1:13" x14ac:dyDescent="0.25">
      <c r="A8630" t="s">
        <v>683</v>
      </c>
      <c r="B8630" t="s">
        <v>472</v>
      </c>
      <c r="C8630" t="s">
        <v>220</v>
      </c>
      <c r="D8630" t="s">
        <v>221</v>
      </c>
      <c r="E8630" t="s">
        <v>270</v>
      </c>
      <c r="F8630" t="s">
        <v>138</v>
      </c>
      <c r="G8630" s="8" t="s">
        <v>346</v>
      </c>
      <c r="H8630" t="s">
        <v>139</v>
      </c>
      <c r="I8630" s="7">
        <v>0</v>
      </c>
      <c r="L8630" s="7">
        <v>210379447000</v>
      </c>
      <c r="M8630" t="s">
        <v>458</v>
      </c>
    </row>
    <row r="8631" spans="1:13" x14ac:dyDescent="0.25">
      <c r="A8631" t="s">
        <v>684</v>
      </c>
      <c r="B8631" t="s">
        <v>472</v>
      </c>
      <c r="C8631" t="s">
        <v>220</v>
      </c>
      <c r="D8631" t="s">
        <v>222</v>
      </c>
      <c r="E8631" t="s">
        <v>270</v>
      </c>
      <c r="F8631" t="s">
        <v>138</v>
      </c>
      <c r="G8631" s="8" t="s">
        <v>346</v>
      </c>
      <c r="H8631" t="s">
        <v>139</v>
      </c>
      <c r="I8631" s="7">
        <v>0</v>
      </c>
      <c r="L8631" s="7">
        <v>35195197000</v>
      </c>
      <c r="M8631" t="s">
        <v>458</v>
      </c>
    </row>
    <row r="8632" spans="1:13" x14ac:dyDescent="0.25">
      <c r="A8632" t="s">
        <v>685</v>
      </c>
      <c r="B8632" t="s">
        <v>472</v>
      </c>
      <c r="C8632" t="s">
        <v>220</v>
      </c>
      <c r="D8632" t="s">
        <v>223</v>
      </c>
      <c r="E8632" t="s">
        <v>270</v>
      </c>
      <c r="F8632" t="s">
        <v>138</v>
      </c>
      <c r="G8632" s="8" t="s">
        <v>346</v>
      </c>
      <c r="H8632" t="s">
        <v>139</v>
      </c>
      <c r="I8632" s="7">
        <v>0</v>
      </c>
      <c r="L8632" s="7">
        <v>54187851000</v>
      </c>
      <c r="M8632" t="s">
        <v>458</v>
      </c>
    </row>
    <row r="8633" spans="1:13" x14ac:dyDescent="0.25">
      <c r="A8633" t="s">
        <v>686</v>
      </c>
      <c r="B8633" t="s">
        <v>472</v>
      </c>
      <c r="C8633" t="s">
        <v>220</v>
      </c>
      <c r="D8633" t="s">
        <v>224</v>
      </c>
      <c r="E8633" t="s">
        <v>270</v>
      </c>
      <c r="F8633" t="s">
        <v>138</v>
      </c>
      <c r="G8633" s="8" t="s">
        <v>346</v>
      </c>
      <c r="H8633" t="s">
        <v>139</v>
      </c>
      <c r="I8633" s="7">
        <v>0</v>
      </c>
      <c r="L8633" s="7">
        <v>3835522000</v>
      </c>
      <c r="M8633" t="s">
        <v>458</v>
      </c>
    </row>
    <row r="8634" spans="1:13" x14ac:dyDescent="0.25">
      <c r="A8634" t="s">
        <v>687</v>
      </c>
      <c r="B8634" t="s">
        <v>472</v>
      </c>
      <c r="C8634" t="s">
        <v>220</v>
      </c>
      <c r="D8634" t="s">
        <v>305</v>
      </c>
      <c r="E8634" t="s">
        <v>270</v>
      </c>
      <c r="F8634" t="s">
        <v>138</v>
      </c>
      <c r="G8634" s="8" t="s">
        <v>346</v>
      </c>
      <c r="H8634" t="s">
        <v>139</v>
      </c>
      <c r="I8634" s="7">
        <v>0</v>
      </c>
      <c r="L8634" s="7">
        <v>0</v>
      </c>
      <c r="M8634" t="s">
        <v>458</v>
      </c>
    </row>
    <row r="8635" spans="1:13" x14ac:dyDescent="0.25">
      <c r="A8635" t="s">
        <v>688</v>
      </c>
      <c r="B8635" t="s">
        <v>472</v>
      </c>
      <c r="C8635" t="s">
        <v>220</v>
      </c>
      <c r="D8635" t="s">
        <v>203</v>
      </c>
      <c r="E8635" t="s">
        <v>269</v>
      </c>
      <c r="F8635" t="s">
        <v>138</v>
      </c>
      <c r="G8635" s="8" t="s">
        <v>346</v>
      </c>
      <c r="H8635" t="s">
        <v>139</v>
      </c>
      <c r="I8635" s="7">
        <v>0</v>
      </c>
      <c r="L8635" s="7">
        <v>150910896000</v>
      </c>
      <c r="M8635" t="s">
        <v>458</v>
      </c>
    </row>
    <row r="8636" spans="1:13" x14ac:dyDescent="0.25">
      <c r="A8636" t="s">
        <v>689</v>
      </c>
      <c r="B8636" t="s">
        <v>473</v>
      </c>
      <c r="C8636" t="s">
        <v>225</v>
      </c>
      <c r="D8636" t="s">
        <v>366</v>
      </c>
      <c r="E8636" t="s">
        <v>270</v>
      </c>
      <c r="F8636" t="s">
        <v>138</v>
      </c>
      <c r="G8636" s="8" t="s">
        <v>346</v>
      </c>
      <c r="H8636" t="s">
        <v>139</v>
      </c>
      <c r="I8636" s="7">
        <v>0</v>
      </c>
      <c r="L8636" s="7">
        <v>3439632410</v>
      </c>
      <c r="M8636" t="s">
        <v>458</v>
      </c>
    </row>
    <row r="8637" spans="1:13" x14ac:dyDescent="0.25">
      <c r="A8637" t="s">
        <v>690</v>
      </c>
      <c r="B8637" t="s">
        <v>473</v>
      </c>
      <c r="C8637" t="s">
        <v>225</v>
      </c>
      <c r="D8637" t="s">
        <v>367</v>
      </c>
      <c r="E8637" t="s">
        <v>270</v>
      </c>
      <c r="F8637" t="s">
        <v>138</v>
      </c>
      <c r="G8637" s="8" t="s">
        <v>346</v>
      </c>
      <c r="H8637" t="s">
        <v>139</v>
      </c>
      <c r="I8637" s="7">
        <v>0</v>
      </c>
      <c r="L8637" s="7">
        <v>3601903742</v>
      </c>
      <c r="M8637" t="s">
        <v>458</v>
      </c>
    </row>
    <row r="8638" spans="1:13" x14ac:dyDescent="0.25">
      <c r="A8638" t="s">
        <v>691</v>
      </c>
      <c r="B8638" t="s">
        <v>473</v>
      </c>
      <c r="C8638" t="s">
        <v>225</v>
      </c>
      <c r="D8638" t="s">
        <v>373</v>
      </c>
      <c r="E8638" t="s">
        <v>270</v>
      </c>
      <c r="F8638" t="s">
        <v>138</v>
      </c>
      <c r="G8638" s="8" t="s">
        <v>346</v>
      </c>
      <c r="H8638" t="s">
        <v>139</v>
      </c>
      <c r="I8638" s="7">
        <v>0</v>
      </c>
      <c r="L8638" s="7">
        <v>2032897322</v>
      </c>
      <c r="M8638" t="s">
        <v>458</v>
      </c>
    </row>
    <row r="8639" spans="1:13" x14ac:dyDescent="0.25">
      <c r="A8639" t="s">
        <v>692</v>
      </c>
      <c r="B8639" t="s">
        <v>473</v>
      </c>
      <c r="C8639" t="s">
        <v>225</v>
      </c>
      <c r="D8639" t="s">
        <v>203</v>
      </c>
      <c r="E8639" t="s">
        <v>269</v>
      </c>
      <c r="F8639" t="s">
        <v>138</v>
      </c>
      <c r="G8639" s="8" t="s">
        <v>346</v>
      </c>
      <c r="H8639" t="s">
        <v>139</v>
      </c>
      <c r="I8639" s="7">
        <v>0</v>
      </c>
      <c r="L8639" s="7">
        <v>983182712065</v>
      </c>
      <c r="M8639" t="s">
        <v>458</v>
      </c>
    </row>
    <row r="8640" spans="1:13" x14ac:dyDescent="0.25">
      <c r="A8640" t="s">
        <v>703</v>
      </c>
      <c r="B8640" t="s">
        <v>475</v>
      </c>
      <c r="C8640" t="s">
        <v>236</v>
      </c>
      <c r="D8640" t="s">
        <v>628</v>
      </c>
      <c r="E8640" t="s">
        <v>270</v>
      </c>
      <c r="F8640" t="s">
        <v>138</v>
      </c>
      <c r="G8640" s="8" t="s">
        <v>346</v>
      </c>
      <c r="H8640" t="s">
        <v>139</v>
      </c>
      <c r="I8640" s="7">
        <v>0</v>
      </c>
      <c r="L8640" s="7">
        <v>33391986272</v>
      </c>
      <c r="M8640" t="s">
        <v>458</v>
      </c>
    </row>
    <row r="8641" spans="1:13" x14ac:dyDescent="0.25">
      <c r="A8641" t="s">
        <v>704</v>
      </c>
      <c r="B8641" t="s">
        <v>475</v>
      </c>
      <c r="C8641" t="s">
        <v>236</v>
      </c>
      <c r="D8641" t="s">
        <v>629</v>
      </c>
      <c r="E8641" t="s">
        <v>270</v>
      </c>
      <c r="F8641" t="s">
        <v>138</v>
      </c>
      <c r="G8641" s="8" t="s">
        <v>346</v>
      </c>
      <c r="H8641" t="s">
        <v>139</v>
      </c>
      <c r="I8641" s="7">
        <v>0</v>
      </c>
      <c r="L8641" s="7">
        <v>28433897982</v>
      </c>
      <c r="M8641" t="s">
        <v>458</v>
      </c>
    </row>
    <row r="8642" spans="1:13" x14ac:dyDescent="0.25">
      <c r="A8642" t="s">
        <v>705</v>
      </c>
      <c r="B8642" t="s">
        <v>475</v>
      </c>
      <c r="C8642" t="s">
        <v>236</v>
      </c>
      <c r="D8642" t="s">
        <v>630</v>
      </c>
      <c r="E8642" t="s">
        <v>270</v>
      </c>
      <c r="F8642" t="s">
        <v>138</v>
      </c>
      <c r="G8642" s="8" t="s">
        <v>346</v>
      </c>
      <c r="H8642" t="s">
        <v>139</v>
      </c>
      <c r="I8642" s="7">
        <v>0</v>
      </c>
      <c r="L8642" s="7">
        <v>41655996484</v>
      </c>
      <c r="M8642" t="s">
        <v>458</v>
      </c>
    </row>
    <row r="8643" spans="1:13" x14ac:dyDescent="0.25">
      <c r="A8643" t="s">
        <v>706</v>
      </c>
      <c r="B8643" t="s">
        <v>475</v>
      </c>
      <c r="C8643" t="s">
        <v>236</v>
      </c>
      <c r="D8643" t="s">
        <v>631</v>
      </c>
      <c r="E8643" t="s">
        <v>270</v>
      </c>
      <c r="F8643" t="s">
        <v>138</v>
      </c>
      <c r="G8643" s="8" t="s">
        <v>346</v>
      </c>
      <c r="H8643" t="s">
        <v>139</v>
      </c>
      <c r="I8643" s="7">
        <v>0</v>
      </c>
      <c r="L8643" s="7">
        <v>17683096128</v>
      </c>
      <c r="M8643" t="s">
        <v>458</v>
      </c>
    </row>
    <row r="8644" spans="1:13" x14ac:dyDescent="0.25">
      <c r="A8644" t="s">
        <v>707</v>
      </c>
      <c r="B8644" t="s">
        <v>475</v>
      </c>
      <c r="C8644" t="s">
        <v>236</v>
      </c>
      <c r="D8644" t="s">
        <v>632</v>
      </c>
      <c r="E8644" t="s">
        <v>269</v>
      </c>
      <c r="F8644" t="s">
        <v>138</v>
      </c>
      <c r="G8644" s="8" t="s">
        <v>346</v>
      </c>
      <c r="H8644" t="s">
        <v>139</v>
      </c>
      <c r="I8644" s="7">
        <v>0</v>
      </c>
      <c r="L8644" s="7">
        <v>38791266538</v>
      </c>
      <c r="M8644" t="s">
        <v>458</v>
      </c>
    </row>
    <row r="8645" spans="1:13" x14ac:dyDescent="0.25">
      <c r="A8645" t="s">
        <v>718</v>
      </c>
      <c r="B8645" t="s">
        <v>246</v>
      </c>
      <c r="C8645" t="s">
        <v>246</v>
      </c>
      <c r="D8645" t="s">
        <v>203</v>
      </c>
      <c r="E8645" t="s">
        <v>269</v>
      </c>
      <c r="F8645" t="s">
        <v>138</v>
      </c>
      <c r="G8645" s="8" t="s">
        <v>346</v>
      </c>
      <c r="H8645" t="s">
        <v>139</v>
      </c>
      <c r="I8645" s="7">
        <v>0</v>
      </c>
      <c r="L8645" s="7">
        <v>42773601120</v>
      </c>
      <c r="M8645" t="s">
        <v>458</v>
      </c>
    </row>
    <row r="8646" spans="1:13" x14ac:dyDescent="0.25">
      <c r="A8646" t="s">
        <v>719</v>
      </c>
      <c r="B8646" t="s">
        <v>478</v>
      </c>
      <c r="C8646" t="s">
        <v>244</v>
      </c>
      <c r="D8646" t="s">
        <v>245</v>
      </c>
      <c r="E8646" t="s">
        <v>269</v>
      </c>
      <c r="F8646" t="s">
        <v>138</v>
      </c>
      <c r="G8646" s="8" t="s">
        <v>346</v>
      </c>
      <c r="H8646" t="s">
        <v>139</v>
      </c>
      <c r="I8646" s="7">
        <v>0</v>
      </c>
      <c r="L8646" s="7">
        <v>69558139000</v>
      </c>
      <c r="M8646" t="s">
        <v>458</v>
      </c>
    </row>
    <row r="8647" spans="1:13" x14ac:dyDescent="0.25">
      <c r="A8647" t="s">
        <v>720</v>
      </c>
      <c r="B8647" t="s">
        <v>478</v>
      </c>
      <c r="C8647" t="s">
        <v>244</v>
      </c>
      <c r="D8647" t="s">
        <v>460</v>
      </c>
      <c r="E8647" t="s">
        <v>269</v>
      </c>
      <c r="F8647" t="s">
        <v>138</v>
      </c>
      <c r="G8647" s="8" t="s">
        <v>346</v>
      </c>
      <c r="H8647" t="s">
        <v>139</v>
      </c>
      <c r="I8647" s="7">
        <v>0</v>
      </c>
      <c r="L8647" s="7">
        <v>40918920000</v>
      </c>
      <c r="M8647" t="s">
        <v>458</v>
      </c>
    </row>
    <row r="8648" spans="1:13" x14ac:dyDescent="0.25">
      <c r="A8648" t="s">
        <v>721</v>
      </c>
      <c r="B8648" t="s">
        <v>479</v>
      </c>
      <c r="C8648" t="s">
        <v>247</v>
      </c>
      <c r="D8648" t="s">
        <v>203</v>
      </c>
      <c r="E8648" t="s">
        <v>269</v>
      </c>
      <c r="F8648" t="s">
        <v>138</v>
      </c>
      <c r="G8648" s="8" t="s">
        <v>346</v>
      </c>
      <c r="H8648" t="s">
        <v>139</v>
      </c>
      <c r="I8648" s="7">
        <v>0</v>
      </c>
      <c r="L8648" s="7">
        <v>20401799000</v>
      </c>
      <c r="M8648" t="s">
        <v>458</v>
      </c>
    </row>
    <row r="8649" spans="1:13" x14ac:dyDescent="0.25">
      <c r="A8649" t="s">
        <v>722</v>
      </c>
      <c r="B8649" t="s">
        <v>480</v>
      </c>
      <c r="C8649" t="s">
        <v>268</v>
      </c>
      <c r="D8649" t="s">
        <v>203</v>
      </c>
      <c r="E8649" t="s">
        <v>269</v>
      </c>
      <c r="F8649" t="s">
        <v>138</v>
      </c>
      <c r="G8649" s="8" t="s">
        <v>346</v>
      </c>
      <c r="H8649" t="s">
        <v>139</v>
      </c>
      <c r="I8649" s="7">
        <v>0</v>
      </c>
      <c r="L8649" s="7">
        <v>14029578005</v>
      </c>
      <c r="M8649" t="s">
        <v>458</v>
      </c>
    </row>
    <row r="8650" spans="1:13" x14ac:dyDescent="0.25">
      <c r="A8650" t="s">
        <v>723</v>
      </c>
      <c r="B8650" t="s">
        <v>481</v>
      </c>
      <c r="C8650" t="s">
        <v>248</v>
      </c>
      <c r="D8650" t="s">
        <v>203</v>
      </c>
      <c r="E8650" t="s">
        <v>269</v>
      </c>
      <c r="F8650" s="8" t="s">
        <v>138</v>
      </c>
      <c r="G8650" s="8" t="s">
        <v>346</v>
      </c>
      <c r="H8650" t="s">
        <v>139</v>
      </c>
      <c r="I8650" s="7">
        <v>0</v>
      </c>
      <c r="L8650" s="7">
        <v>24360197000</v>
      </c>
      <c r="M8650" t="s">
        <v>458</v>
      </c>
    </row>
    <row r="8651" spans="1:13" x14ac:dyDescent="0.25">
      <c r="A8651" t="s">
        <v>724</v>
      </c>
      <c r="B8651" t="s">
        <v>482</v>
      </c>
      <c r="C8651" t="s">
        <v>249</v>
      </c>
      <c r="D8651" t="s">
        <v>203</v>
      </c>
      <c r="E8651" t="s">
        <v>269</v>
      </c>
      <c r="F8651" s="8" t="s">
        <v>138</v>
      </c>
      <c r="G8651" s="8" t="s">
        <v>346</v>
      </c>
      <c r="H8651" t="s">
        <v>139</v>
      </c>
      <c r="I8651" s="7">
        <v>0</v>
      </c>
      <c r="L8651" s="7">
        <v>91622025169</v>
      </c>
      <c r="M8651" t="s">
        <v>458</v>
      </c>
    </row>
    <row r="8652" spans="1:13" x14ac:dyDescent="0.25">
      <c r="A8652" t="s">
        <v>725</v>
      </c>
      <c r="B8652" t="s">
        <v>330</v>
      </c>
      <c r="C8652" t="s">
        <v>250</v>
      </c>
      <c r="D8652" t="s">
        <v>252</v>
      </c>
      <c r="E8652" t="s">
        <v>270</v>
      </c>
      <c r="F8652" s="8" t="s">
        <v>138</v>
      </c>
      <c r="G8652" s="8" t="s">
        <v>346</v>
      </c>
      <c r="H8652" t="s">
        <v>139</v>
      </c>
      <c r="I8652" s="7">
        <v>0</v>
      </c>
      <c r="L8652" s="7">
        <v>10772268571</v>
      </c>
      <c r="M8652" t="s">
        <v>458</v>
      </c>
    </row>
    <row r="8653" spans="1:13" x14ac:dyDescent="0.25">
      <c r="A8653" t="s">
        <v>726</v>
      </c>
      <c r="B8653" t="s">
        <v>330</v>
      </c>
      <c r="C8653" t="s">
        <v>250</v>
      </c>
      <c r="D8653" t="s">
        <v>253</v>
      </c>
      <c r="E8653" t="s">
        <v>270</v>
      </c>
      <c r="F8653" s="8" t="s">
        <v>138</v>
      </c>
      <c r="G8653" s="8" t="s">
        <v>346</v>
      </c>
      <c r="H8653" t="s">
        <v>139</v>
      </c>
      <c r="I8653" s="7">
        <v>0</v>
      </c>
      <c r="L8653" s="7">
        <v>3480752374</v>
      </c>
      <c r="M8653" t="s">
        <v>458</v>
      </c>
    </row>
    <row r="8654" spans="1:13" x14ac:dyDescent="0.25">
      <c r="A8654" t="s">
        <v>727</v>
      </c>
      <c r="B8654" t="s">
        <v>330</v>
      </c>
      <c r="C8654" t="s">
        <v>250</v>
      </c>
      <c r="D8654" t="s">
        <v>254</v>
      </c>
      <c r="E8654" t="s">
        <v>270</v>
      </c>
      <c r="F8654" s="8" t="s">
        <v>138</v>
      </c>
      <c r="G8654" s="8" t="s">
        <v>346</v>
      </c>
      <c r="H8654" t="s">
        <v>139</v>
      </c>
      <c r="I8654" s="7">
        <v>0</v>
      </c>
      <c r="L8654" s="7">
        <v>13604302435</v>
      </c>
      <c r="M8654" t="s">
        <v>458</v>
      </c>
    </row>
    <row r="8655" spans="1:13" x14ac:dyDescent="0.25">
      <c r="A8655" t="s">
        <v>728</v>
      </c>
      <c r="B8655" t="s">
        <v>330</v>
      </c>
      <c r="C8655" t="s">
        <v>250</v>
      </c>
      <c r="D8655" t="s">
        <v>633</v>
      </c>
      <c r="E8655" t="s">
        <v>269</v>
      </c>
      <c r="F8655" s="8" t="s">
        <v>138</v>
      </c>
      <c r="G8655" s="8" t="s">
        <v>346</v>
      </c>
      <c r="H8655" t="s">
        <v>139</v>
      </c>
      <c r="I8655" s="7">
        <v>0</v>
      </c>
      <c r="L8655" s="7">
        <v>1140113184125</v>
      </c>
      <c r="M8655" t="s">
        <v>458</v>
      </c>
    </row>
    <row r="8656" spans="1:13" x14ac:dyDescent="0.25">
      <c r="A8656" t="s">
        <v>729</v>
      </c>
      <c r="B8656" t="s">
        <v>330</v>
      </c>
      <c r="C8656" t="s">
        <v>250</v>
      </c>
      <c r="D8656" t="s">
        <v>634</v>
      </c>
      <c r="E8656" t="s">
        <v>269</v>
      </c>
      <c r="F8656" s="8" t="s">
        <v>138</v>
      </c>
      <c r="G8656" s="8" t="s">
        <v>346</v>
      </c>
      <c r="H8656" t="s">
        <v>139</v>
      </c>
      <c r="I8656" s="7">
        <v>0</v>
      </c>
      <c r="L8656" s="7">
        <v>237174933919</v>
      </c>
      <c r="M8656" t="s">
        <v>458</v>
      </c>
    </row>
    <row r="8657" spans="1:13" x14ac:dyDescent="0.25">
      <c r="A8657" t="s">
        <v>730</v>
      </c>
      <c r="B8657" t="s">
        <v>330</v>
      </c>
      <c r="C8657" t="s">
        <v>250</v>
      </c>
      <c r="D8657" t="s">
        <v>599</v>
      </c>
      <c r="E8657" t="s">
        <v>270</v>
      </c>
      <c r="F8657" s="8" t="s">
        <v>138</v>
      </c>
      <c r="G8657" s="8" t="s">
        <v>346</v>
      </c>
      <c r="H8657" t="s">
        <v>139</v>
      </c>
      <c r="I8657" s="7">
        <v>0</v>
      </c>
      <c r="L8657" s="7">
        <v>49186447</v>
      </c>
      <c r="M8657" t="s">
        <v>458</v>
      </c>
    </row>
    <row r="8658" spans="1:13" x14ac:dyDescent="0.25">
      <c r="A8658" t="s">
        <v>731</v>
      </c>
      <c r="B8658" t="s">
        <v>483</v>
      </c>
      <c r="C8658" t="s">
        <v>255</v>
      </c>
      <c r="D8658" t="s">
        <v>205</v>
      </c>
      <c r="E8658" t="s">
        <v>270</v>
      </c>
      <c r="F8658" s="8" t="s">
        <v>138</v>
      </c>
      <c r="G8658" s="8" t="s">
        <v>346</v>
      </c>
      <c r="H8658" t="s">
        <v>139</v>
      </c>
      <c r="I8658" s="7">
        <v>0</v>
      </c>
      <c r="L8658" s="7">
        <v>6917962126</v>
      </c>
      <c r="M8658" t="s">
        <v>458</v>
      </c>
    </row>
    <row r="8659" spans="1:13" x14ac:dyDescent="0.25">
      <c r="A8659" t="s">
        <v>732</v>
      </c>
      <c r="B8659" t="s">
        <v>483</v>
      </c>
      <c r="C8659" t="s">
        <v>255</v>
      </c>
      <c r="D8659" t="s">
        <v>203</v>
      </c>
      <c r="E8659" t="s">
        <v>269</v>
      </c>
      <c r="F8659" s="8" t="s">
        <v>138</v>
      </c>
      <c r="G8659" s="8" t="s">
        <v>346</v>
      </c>
      <c r="H8659" t="s">
        <v>139</v>
      </c>
      <c r="I8659" s="7">
        <v>0</v>
      </c>
      <c r="L8659" s="7">
        <v>2428869723</v>
      </c>
      <c r="M8659" t="s">
        <v>458</v>
      </c>
    </row>
    <row r="8660" spans="1:13" x14ac:dyDescent="0.25">
      <c r="A8660" t="s">
        <v>733</v>
      </c>
      <c r="B8660" t="s">
        <v>636</v>
      </c>
      <c r="C8660" t="s">
        <v>635</v>
      </c>
      <c r="D8660" t="s">
        <v>304</v>
      </c>
      <c r="E8660" t="s">
        <v>270</v>
      </c>
      <c r="F8660" t="s">
        <v>138</v>
      </c>
      <c r="G8660" s="8" t="s">
        <v>346</v>
      </c>
      <c r="H8660" t="s">
        <v>139</v>
      </c>
      <c r="I8660" s="7">
        <v>0</v>
      </c>
      <c r="L8660" s="7">
        <v>4565783313</v>
      </c>
      <c r="M8660" t="s">
        <v>458</v>
      </c>
    </row>
    <row r="8661" spans="1:13" x14ac:dyDescent="0.25">
      <c r="A8661" t="s">
        <v>734</v>
      </c>
      <c r="B8661" t="s">
        <v>636</v>
      </c>
      <c r="C8661" t="s">
        <v>635</v>
      </c>
      <c r="D8661" t="s">
        <v>303</v>
      </c>
      <c r="E8661" t="s">
        <v>270</v>
      </c>
      <c r="F8661" t="s">
        <v>138</v>
      </c>
      <c r="G8661" s="8" t="s">
        <v>346</v>
      </c>
      <c r="H8661" t="s">
        <v>139</v>
      </c>
      <c r="I8661" s="7">
        <v>0</v>
      </c>
      <c r="L8661" s="7">
        <v>3476303006</v>
      </c>
      <c r="M8661" t="s">
        <v>458</v>
      </c>
    </row>
    <row r="8662" spans="1:13" x14ac:dyDescent="0.25">
      <c r="A8662" t="s">
        <v>735</v>
      </c>
      <c r="B8662" t="s">
        <v>636</v>
      </c>
      <c r="C8662" t="s">
        <v>635</v>
      </c>
      <c r="D8662" t="s">
        <v>302</v>
      </c>
      <c r="E8662" t="s">
        <v>270</v>
      </c>
      <c r="F8662" t="s">
        <v>138</v>
      </c>
      <c r="G8662" s="8" t="s">
        <v>346</v>
      </c>
      <c r="H8662" t="s">
        <v>139</v>
      </c>
      <c r="I8662" s="7">
        <v>0</v>
      </c>
      <c r="L8662" s="7">
        <v>2100767205</v>
      </c>
      <c r="M8662" t="s">
        <v>458</v>
      </c>
    </row>
    <row r="8663" spans="1:13" x14ac:dyDescent="0.25">
      <c r="A8663" t="s">
        <v>736</v>
      </c>
      <c r="B8663" t="s">
        <v>636</v>
      </c>
      <c r="C8663" t="s">
        <v>635</v>
      </c>
      <c r="D8663" t="s">
        <v>205</v>
      </c>
      <c r="E8663" t="s">
        <v>270</v>
      </c>
      <c r="F8663" t="s">
        <v>138</v>
      </c>
      <c r="G8663" s="8" t="s">
        <v>346</v>
      </c>
      <c r="H8663" t="s">
        <v>139</v>
      </c>
      <c r="I8663" s="7">
        <v>0</v>
      </c>
      <c r="L8663" s="7">
        <v>20886055390</v>
      </c>
      <c r="M8663" t="s">
        <v>458</v>
      </c>
    </row>
    <row r="8664" spans="1:13" x14ac:dyDescent="0.25">
      <c r="A8664" t="s">
        <v>737</v>
      </c>
      <c r="B8664" t="s">
        <v>636</v>
      </c>
      <c r="C8664" t="s">
        <v>635</v>
      </c>
      <c r="D8664" t="s">
        <v>203</v>
      </c>
      <c r="E8664" t="s">
        <v>269</v>
      </c>
      <c r="F8664" t="s">
        <v>138</v>
      </c>
      <c r="G8664" s="8" t="s">
        <v>346</v>
      </c>
      <c r="H8664" t="s">
        <v>139</v>
      </c>
      <c r="I8664" s="7">
        <v>0</v>
      </c>
      <c r="L8664" s="7">
        <v>1256491994424</v>
      </c>
      <c r="M8664" t="s">
        <v>458</v>
      </c>
    </row>
    <row r="8665" spans="1:13" x14ac:dyDescent="0.25">
      <c r="A8665" t="s">
        <v>738</v>
      </c>
      <c r="B8665" t="s">
        <v>484</v>
      </c>
      <c r="C8665" t="s">
        <v>256</v>
      </c>
      <c r="D8665" t="s">
        <v>208</v>
      </c>
      <c r="E8665" t="s">
        <v>270</v>
      </c>
      <c r="F8665" t="s">
        <v>138</v>
      </c>
      <c r="G8665" s="8" t="s">
        <v>346</v>
      </c>
      <c r="H8665" t="s">
        <v>139</v>
      </c>
      <c r="I8665" s="7">
        <v>0</v>
      </c>
      <c r="L8665" s="7">
        <v>429346911</v>
      </c>
      <c r="M8665" t="s">
        <v>458</v>
      </c>
    </row>
    <row r="8666" spans="1:13" x14ac:dyDescent="0.25">
      <c r="A8666" t="s">
        <v>739</v>
      </c>
      <c r="B8666" t="s">
        <v>484</v>
      </c>
      <c r="C8666" t="s">
        <v>256</v>
      </c>
      <c r="D8666" t="s">
        <v>209</v>
      </c>
      <c r="E8666" t="s">
        <v>270</v>
      </c>
      <c r="F8666" t="s">
        <v>138</v>
      </c>
      <c r="G8666" s="8" t="s">
        <v>346</v>
      </c>
      <c r="H8666" t="s">
        <v>139</v>
      </c>
      <c r="I8666" s="7">
        <v>0</v>
      </c>
      <c r="L8666" s="7">
        <v>630379359</v>
      </c>
      <c r="M8666" t="s">
        <v>458</v>
      </c>
    </row>
    <row r="8667" spans="1:13" x14ac:dyDescent="0.25">
      <c r="A8667" t="s">
        <v>740</v>
      </c>
      <c r="B8667" t="s">
        <v>484</v>
      </c>
      <c r="C8667" t="s">
        <v>256</v>
      </c>
      <c r="D8667" t="s">
        <v>203</v>
      </c>
      <c r="E8667" t="s">
        <v>269</v>
      </c>
      <c r="F8667" t="s">
        <v>138</v>
      </c>
      <c r="G8667" s="8" t="s">
        <v>346</v>
      </c>
      <c r="H8667" t="s">
        <v>139</v>
      </c>
      <c r="I8667" s="7">
        <v>0</v>
      </c>
      <c r="L8667" s="7">
        <v>88224453830</v>
      </c>
      <c r="M8667" t="s">
        <v>458</v>
      </c>
    </row>
    <row r="8668" spans="1:13" x14ac:dyDescent="0.25">
      <c r="A8668" t="s">
        <v>745</v>
      </c>
      <c r="B8668" t="s">
        <v>486</v>
      </c>
      <c r="C8668" t="s">
        <v>262</v>
      </c>
      <c r="D8668" t="s">
        <v>263</v>
      </c>
      <c r="E8668" t="s">
        <v>270</v>
      </c>
      <c r="F8668" t="s">
        <v>138</v>
      </c>
      <c r="G8668" s="8" t="s">
        <v>346</v>
      </c>
      <c r="H8668" t="s">
        <v>139</v>
      </c>
      <c r="I8668" s="7">
        <v>0</v>
      </c>
      <c r="L8668" s="7">
        <v>27282552000</v>
      </c>
      <c r="M8668" t="s">
        <v>458</v>
      </c>
    </row>
    <row r="8669" spans="1:13" x14ac:dyDescent="0.25">
      <c r="A8669" t="s">
        <v>746</v>
      </c>
      <c r="B8669" t="s">
        <v>486</v>
      </c>
      <c r="C8669" t="s">
        <v>262</v>
      </c>
      <c r="D8669" t="s">
        <v>264</v>
      </c>
      <c r="E8669" t="s">
        <v>270</v>
      </c>
      <c r="F8669" t="s">
        <v>138</v>
      </c>
      <c r="G8669" s="8" t="s">
        <v>346</v>
      </c>
      <c r="H8669" t="s">
        <v>139</v>
      </c>
      <c r="I8669" s="7">
        <v>0</v>
      </c>
      <c r="L8669" s="7">
        <v>5427913000</v>
      </c>
      <c r="M8669" t="s">
        <v>458</v>
      </c>
    </row>
    <row r="8670" spans="1:13" x14ac:dyDescent="0.25">
      <c r="A8670" t="s">
        <v>747</v>
      </c>
      <c r="B8670" t="s">
        <v>486</v>
      </c>
      <c r="C8670" t="s">
        <v>262</v>
      </c>
      <c r="D8670" t="s">
        <v>265</v>
      </c>
      <c r="E8670" t="s">
        <v>270</v>
      </c>
      <c r="F8670" t="s">
        <v>138</v>
      </c>
      <c r="G8670" s="8" t="s">
        <v>346</v>
      </c>
      <c r="H8670" t="s">
        <v>139</v>
      </c>
      <c r="I8670" s="7">
        <v>0</v>
      </c>
      <c r="L8670" s="7">
        <v>950652000</v>
      </c>
      <c r="M8670" t="s">
        <v>458</v>
      </c>
    </row>
    <row r="8671" spans="1:13" x14ac:dyDescent="0.25">
      <c r="A8671" t="s">
        <v>748</v>
      </c>
      <c r="B8671" t="s">
        <v>486</v>
      </c>
      <c r="C8671" t="s">
        <v>262</v>
      </c>
      <c r="D8671" t="s">
        <v>203</v>
      </c>
      <c r="E8671" t="s">
        <v>269</v>
      </c>
      <c r="F8671" t="s">
        <v>138</v>
      </c>
      <c r="G8671" s="8" t="s">
        <v>346</v>
      </c>
      <c r="H8671" t="s">
        <v>139</v>
      </c>
      <c r="I8671" s="7">
        <v>0</v>
      </c>
      <c r="L8671" s="7">
        <v>134097058000</v>
      </c>
      <c r="M8671" t="s">
        <v>458</v>
      </c>
    </row>
    <row r="8672" spans="1:13" x14ac:dyDescent="0.25">
      <c r="A8672" t="s">
        <v>749</v>
      </c>
      <c r="B8672" t="s">
        <v>332</v>
      </c>
      <c r="C8672" t="s">
        <v>266</v>
      </c>
      <c r="D8672" t="s">
        <v>267</v>
      </c>
      <c r="E8672" t="s">
        <v>270</v>
      </c>
      <c r="F8672" t="s">
        <v>138</v>
      </c>
      <c r="G8672" s="8" t="s">
        <v>346</v>
      </c>
      <c r="H8672" t="s">
        <v>139</v>
      </c>
      <c r="I8672" s="7">
        <v>0</v>
      </c>
      <c r="L8672" s="7">
        <v>2421364394</v>
      </c>
      <c r="M8672" t="s">
        <v>458</v>
      </c>
    </row>
    <row r="8673" spans="1:13" x14ac:dyDescent="0.25">
      <c r="A8673" t="s">
        <v>750</v>
      </c>
      <c r="B8673" t="s">
        <v>332</v>
      </c>
      <c r="C8673" t="s">
        <v>266</v>
      </c>
      <c r="D8673" t="s">
        <v>590</v>
      </c>
      <c r="E8673" t="s">
        <v>270</v>
      </c>
      <c r="F8673" t="s">
        <v>138</v>
      </c>
      <c r="G8673" s="8" t="s">
        <v>346</v>
      </c>
      <c r="H8673" t="s">
        <v>139</v>
      </c>
      <c r="I8673" s="7">
        <v>0</v>
      </c>
      <c r="L8673" s="7">
        <v>1946905414</v>
      </c>
      <c r="M8673" t="s">
        <v>458</v>
      </c>
    </row>
    <row r="8674" spans="1:13" x14ac:dyDescent="0.25">
      <c r="A8674" t="s">
        <v>751</v>
      </c>
      <c r="B8674" t="s">
        <v>332</v>
      </c>
      <c r="C8674" t="s">
        <v>266</v>
      </c>
      <c r="D8674" t="s">
        <v>582</v>
      </c>
      <c r="E8674" t="s">
        <v>270</v>
      </c>
      <c r="F8674" t="s">
        <v>138</v>
      </c>
      <c r="G8674" s="8" t="s">
        <v>346</v>
      </c>
      <c r="H8674" t="s">
        <v>139</v>
      </c>
      <c r="I8674" s="7">
        <v>0</v>
      </c>
      <c r="L8674" s="7">
        <v>102527329</v>
      </c>
      <c r="M8674" t="s">
        <v>458</v>
      </c>
    </row>
    <row r="8675" spans="1:13" x14ac:dyDescent="0.25">
      <c r="A8675" t="s">
        <v>752</v>
      </c>
      <c r="B8675" t="s">
        <v>332</v>
      </c>
      <c r="C8675" t="s">
        <v>266</v>
      </c>
      <c r="D8675" t="s">
        <v>203</v>
      </c>
      <c r="E8675" t="s">
        <v>269</v>
      </c>
      <c r="F8675" t="s">
        <v>138</v>
      </c>
      <c r="G8675" s="8" t="s">
        <v>346</v>
      </c>
      <c r="H8675" t="s">
        <v>139</v>
      </c>
      <c r="I8675" s="7">
        <v>0</v>
      </c>
      <c r="L8675" s="7">
        <v>260926476812</v>
      </c>
      <c r="M8675" t="s">
        <v>458</v>
      </c>
    </row>
    <row r="8676" spans="1:13" x14ac:dyDescent="0.25">
      <c r="A8676" t="s">
        <v>753</v>
      </c>
      <c r="B8676" t="s">
        <v>487</v>
      </c>
      <c r="C8676" t="s">
        <v>207</v>
      </c>
      <c r="D8676" t="s">
        <v>208</v>
      </c>
      <c r="E8676" t="s">
        <v>270</v>
      </c>
      <c r="F8676" t="s">
        <v>138</v>
      </c>
      <c r="G8676" s="8" t="s">
        <v>346</v>
      </c>
      <c r="H8676" t="s">
        <v>139</v>
      </c>
      <c r="I8676" s="7">
        <v>0</v>
      </c>
      <c r="L8676" s="7">
        <v>2389556713</v>
      </c>
      <c r="M8676" t="s">
        <v>458</v>
      </c>
    </row>
    <row r="8677" spans="1:13" x14ac:dyDescent="0.25">
      <c r="A8677" t="s">
        <v>754</v>
      </c>
      <c r="B8677" t="s">
        <v>487</v>
      </c>
      <c r="C8677" t="s">
        <v>207</v>
      </c>
      <c r="D8677" t="s">
        <v>209</v>
      </c>
      <c r="E8677" t="s">
        <v>270</v>
      </c>
      <c r="F8677" t="s">
        <v>138</v>
      </c>
      <c r="G8677" s="8" t="s">
        <v>346</v>
      </c>
      <c r="H8677" t="s">
        <v>139</v>
      </c>
      <c r="I8677" s="7">
        <v>0</v>
      </c>
      <c r="L8677" s="7">
        <v>5701620841</v>
      </c>
      <c r="M8677" t="s">
        <v>458</v>
      </c>
    </row>
    <row r="8678" spans="1:13" x14ac:dyDescent="0.25">
      <c r="A8678" t="s">
        <v>755</v>
      </c>
      <c r="B8678" t="s">
        <v>487</v>
      </c>
      <c r="C8678" t="s">
        <v>207</v>
      </c>
      <c r="D8678" t="s">
        <v>210</v>
      </c>
      <c r="E8678" t="s">
        <v>270</v>
      </c>
      <c r="F8678" t="s">
        <v>138</v>
      </c>
      <c r="G8678" s="8" t="s">
        <v>346</v>
      </c>
      <c r="H8678" t="s">
        <v>139</v>
      </c>
      <c r="I8678" s="7">
        <v>0</v>
      </c>
      <c r="L8678" s="7">
        <v>326696832</v>
      </c>
      <c r="M8678" t="s">
        <v>458</v>
      </c>
    </row>
    <row r="8679" spans="1:13" x14ac:dyDescent="0.25">
      <c r="A8679" t="s">
        <v>756</v>
      </c>
      <c r="B8679" t="s">
        <v>487</v>
      </c>
      <c r="C8679" t="s">
        <v>207</v>
      </c>
      <c r="D8679" t="s">
        <v>211</v>
      </c>
      <c r="E8679" t="s">
        <v>269</v>
      </c>
      <c r="F8679" t="s">
        <v>138</v>
      </c>
      <c r="G8679" s="8" t="s">
        <v>346</v>
      </c>
      <c r="H8679" t="s">
        <v>139</v>
      </c>
      <c r="I8679" s="7">
        <v>0</v>
      </c>
      <c r="L8679" s="7">
        <v>370042694916</v>
      </c>
      <c r="M8679" t="s">
        <v>458</v>
      </c>
    </row>
    <row r="8680" spans="1:13" x14ac:dyDescent="0.25">
      <c r="A8680" t="s">
        <v>757</v>
      </c>
      <c r="B8680" t="s">
        <v>487</v>
      </c>
      <c r="C8680" t="s">
        <v>207</v>
      </c>
      <c r="D8680" t="s">
        <v>385</v>
      </c>
      <c r="E8680" t="s">
        <v>270</v>
      </c>
      <c r="F8680" t="s">
        <v>138</v>
      </c>
      <c r="G8680" s="8" t="s">
        <v>346</v>
      </c>
      <c r="H8680" t="s">
        <v>139</v>
      </c>
      <c r="I8680" s="7">
        <v>0</v>
      </c>
      <c r="L8680" s="7">
        <v>777116048</v>
      </c>
      <c r="M8680" t="s">
        <v>458</v>
      </c>
    </row>
    <row r="8681" spans="1:13" x14ac:dyDescent="0.25">
      <c r="A8681" t="s">
        <v>665</v>
      </c>
      <c r="B8681" t="s">
        <v>469</v>
      </c>
      <c r="C8681" t="s">
        <v>212</v>
      </c>
      <c r="D8681" t="s">
        <v>213</v>
      </c>
      <c r="E8681" t="s">
        <v>270</v>
      </c>
      <c r="F8681" t="s">
        <v>140</v>
      </c>
      <c r="G8681" s="8" t="s">
        <v>359</v>
      </c>
      <c r="H8681" t="s">
        <v>141</v>
      </c>
      <c r="I8681" s="7">
        <v>0</v>
      </c>
      <c r="L8681" s="7">
        <v>1209774000</v>
      </c>
      <c r="M8681" t="s">
        <v>458</v>
      </c>
    </row>
    <row r="8682" spans="1:13" x14ac:dyDescent="0.25">
      <c r="A8682" t="s">
        <v>666</v>
      </c>
      <c r="B8682" t="s">
        <v>469</v>
      </c>
      <c r="C8682" t="s">
        <v>212</v>
      </c>
      <c r="D8682" t="s">
        <v>214</v>
      </c>
      <c r="E8682" t="s">
        <v>270</v>
      </c>
      <c r="F8682" t="s">
        <v>140</v>
      </c>
      <c r="G8682" s="8" t="s">
        <v>359</v>
      </c>
      <c r="H8682" t="s">
        <v>141</v>
      </c>
      <c r="I8682" s="7">
        <v>0</v>
      </c>
      <c r="L8682" s="7">
        <v>10185099000</v>
      </c>
      <c r="M8682" t="s">
        <v>458</v>
      </c>
    </row>
    <row r="8683" spans="1:13" x14ac:dyDescent="0.25">
      <c r="A8683" t="s">
        <v>667</v>
      </c>
      <c r="B8683" t="s">
        <v>469</v>
      </c>
      <c r="C8683" t="s">
        <v>212</v>
      </c>
      <c r="D8683" t="s">
        <v>370</v>
      </c>
      <c r="E8683" t="s">
        <v>270</v>
      </c>
      <c r="F8683" t="s">
        <v>140</v>
      </c>
      <c r="G8683" s="8" t="s">
        <v>359</v>
      </c>
      <c r="H8683" t="s">
        <v>141</v>
      </c>
      <c r="I8683" s="7">
        <v>0</v>
      </c>
      <c r="L8683" s="7">
        <v>7250762000</v>
      </c>
      <c r="M8683" t="s">
        <v>458</v>
      </c>
    </row>
    <row r="8684" spans="1:13" x14ac:dyDescent="0.25">
      <c r="A8684" t="s">
        <v>668</v>
      </c>
      <c r="B8684" t="s">
        <v>469</v>
      </c>
      <c r="C8684" t="s">
        <v>212</v>
      </c>
      <c r="D8684" t="s">
        <v>365</v>
      </c>
      <c r="E8684" t="s">
        <v>270</v>
      </c>
      <c r="F8684" t="s">
        <v>140</v>
      </c>
      <c r="G8684" s="8" t="s">
        <v>359</v>
      </c>
      <c r="H8684" t="s">
        <v>141</v>
      </c>
      <c r="I8684" s="7">
        <v>0</v>
      </c>
      <c r="L8684" s="7">
        <v>22153880000</v>
      </c>
      <c r="M8684" t="s">
        <v>458</v>
      </c>
    </row>
    <row r="8685" spans="1:13" x14ac:dyDescent="0.25">
      <c r="A8685" t="s">
        <v>669</v>
      </c>
      <c r="B8685" t="s">
        <v>469</v>
      </c>
      <c r="C8685" t="s">
        <v>212</v>
      </c>
      <c r="D8685" t="s">
        <v>364</v>
      </c>
      <c r="E8685" t="s">
        <v>270</v>
      </c>
      <c r="F8685" t="s">
        <v>140</v>
      </c>
      <c r="G8685" s="8" t="s">
        <v>359</v>
      </c>
      <c r="H8685" t="s">
        <v>141</v>
      </c>
      <c r="I8685" s="7">
        <v>0</v>
      </c>
      <c r="L8685" s="7">
        <v>31842258000</v>
      </c>
      <c r="M8685" t="s">
        <v>458</v>
      </c>
    </row>
    <row r="8686" spans="1:13" x14ac:dyDescent="0.25">
      <c r="A8686" t="s">
        <v>670</v>
      </c>
      <c r="B8686" t="s">
        <v>469</v>
      </c>
      <c r="C8686" t="s">
        <v>212</v>
      </c>
      <c r="D8686" t="s">
        <v>573</v>
      </c>
      <c r="E8686" t="s">
        <v>270</v>
      </c>
      <c r="F8686" t="s">
        <v>140</v>
      </c>
      <c r="G8686" s="8" t="s">
        <v>359</v>
      </c>
      <c r="H8686" t="s">
        <v>141</v>
      </c>
      <c r="I8686" s="7">
        <v>0</v>
      </c>
      <c r="L8686" s="7">
        <v>16763779000</v>
      </c>
      <c r="M8686" t="s">
        <v>458</v>
      </c>
    </row>
    <row r="8687" spans="1:13" x14ac:dyDescent="0.25">
      <c r="A8687" t="s">
        <v>671</v>
      </c>
      <c r="B8687" t="s">
        <v>469</v>
      </c>
      <c r="C8687" t="s">
        <v>212</v>
      </c>
      <c r="D8687" t="s">
        <v>362</v>
      </c>
      <c r="E8687" t="s">
        <v>270</v>
      </c>
      <c r="F8687" t="s">
        <v>140</v>
      </c>
      <c r="G8687" s="8" t="s">
        <v>359</v>
      </c>
      <c r="H8687" t="s">
        <v>141</v>
      </c>
      <c r="I8687" s="7">
        <v>0</v>
      </c>
      <c r="L8687" s="7">
        <v>58491556000</v>
      </c>
      <c r="M8687" t="s">
        <v>458</v>
      </c>
    </row>
    <row r="8688" spans="1:13" x14ac:dyDescent="0.25">
      <c r="A8688" t="s">
        <v>672</v>
      </c>
      <c r="B8688" t="s">
        <v>470</v>
      </c>
      <c r="C8688" t="s">
        <v>292</v>
      </c>
      <c r="D8688" t="s">
        <v>307</v>
      </c>
      <c r="E8688" t="s">
        <v>270</v>
      </c>
      <c r="F8688" t="s">
        <v>140</v>
      </c>
      <c r="G8688" s="8" t="s">
        <v>359</v>
      </c>
      <c r="H8688" t="s">
        <v>141</v>
      </c>
      <c r="I8688" s="7">
        <v>0</v>
      </c>
      <c r="L8688" s="7">
        <v>9764336905</v>
      </c>
      <c r="M8688" t="s">
        <v>458</v>
      </c>
    </row>
    <row r="8689" spans="1:13" x14ac:dyDescent="0.25">
      <c r="A8689" t="s">
        <v>673</v>
      </c>
      <c r="B8689" t="s">
        <v>470</v>
      </c>
      <c r="C8689" t="s">
        <v>292</v>
      </c>
      <c r="D8689" t="s">
        <v>206</v>
      </c>
      <c r="E8689" t="s">
        <v>270</v>
      </c>
      <c r="F8689" t="s">
        <v>140</v>
      </c>
      <c r="G8689" s="8" t="s">
        <v>359</v>
      </c>
      <c r="H8689" t="s">
        <v>141</v>
      </c>
      <c r="I8689" s="7">
        <v>0</v>
      </c>
      <c r="L8689" s="7">
        <v>5411649516</v>
      </c>
      <c r="M8689" t="s">
        <v>458</v>
      </c>
    </row>
    <row r="8690" spans="1:13" x14ac:dyDescent="0.25">
      <c r="A8690" t="s">
        <v>674</v>
      </c>
      <c r="B8690" t="s">
        <v>470</v>
      </c>
      <c r="C8690" t="s">
        <v>292</v>
      </c>
      <c r="D8690" t="s">
        <v>203</v>
      </c>
      <c r="E8690" t="s">
        <v>269</v>
      </c>
      <c r="F8690" t="s">
        <v>140</v>
      </c>
      <c r="G8690" s="8" t="s">
        <v>359</v>
      </c>
      <c r="H8690" t="s">
        <v>141</v>
      </c>
      <c r="I8690" s="7">
        <v>0</v>
      </c>
      <c r="L8690" s="7">
        <v>599483569520</v>
      </c>
      <c r="M8690" t="s">
        <v>458</v>
      </c>
    </row>
    <row r="8691" spans="1:13" x14ac:dyDescent="0.25">
      <c r="A8691" t="s">
        <v>675</v>
      </c>
      <c r="B8691" t="s">
        <v>470</v>
      </c>
      <c r="C8691" t="s">
        <v>292</v>
      </c>
      <c r="D8691" t="s">
        <v>306</v>
      </c>
      <c r="E8691" t="s">
        <v>270</v>
      </c>
      <c r="F8691" t="s">
        <v>140</v>
      </c>
      <c r="G8691" s="8" t="s">
        <v>359</v>
      </c>
      <c r="H8691" t="s">
        <v>141</v>
      </c>
      <c r="I8691" s="7">
        <v>0</v>
      </c>
      <c r="L8691" s="7">
        <v>9122399685</v>
      </c>
      <c r="M8691" t="s">
        <v>458</v>
      </c>
    </row>
    <row r="8692" spans="1:13" x14ac:dyDescent="0.25">
      <c r="A8692" t="s">
        <v>676</v>
      </c>
      <c r="B8692" t="s">
        <v>331</v>
      </c>
      <c r="C8692" t="s">
        <v>215</v>
      </c>
      <c r="D8692" t="s">
        <v>251</v>
      </c>
      <c r="E8692" t="s">
        <v>269</v>
      </c>
      <c r="F8692" t="s">
        <v>140</v>
      </c>
      <c r="G8692" s="8" t="s">
        <v>359</v>
      </c>
      <c r="H8692" t="s">
        <v>141</v>
      </c>
      <c r="I8692" s="7">
        <v>0</v>
      </c>
      <c r="L8692" s="7">
        <v>310261377494</v>
      </c>
      <c r="M8692" t="s">
        <v>458</v>
      </c>
    </row>
    <row r="8693" spans="1:13" x14ac:dyDescent="0.25">
      <c r="A8693" t="s">
        <v>677</v>
      </c>
      <c r="B8693" t="s">
        <v>331</v>
      </c>
      <c r="C8693" t="s">
        <v>215</v>
      </c>
      <c r="D8693" t="s">
        <v>216</v>
      </c>
      <c r="E8693" t="s">
        <v>269</v>
      </c>
      <c r="F8693" t="s">
        <v>140</v>
      </c>
      <c r="G8693" s="8" t="s">
        <v>359</v>
      </c>
      <c r="H8693" t="s">
        <v>141</v>
      </c>
      <c r="I8693" s="7">
        <v>0</v>
      </c>
      <c r="L8693" s="7">
        <v>15226914126</v>
      </c>
      <c r="M8693" t="s">
        <v>458</v>
      </c>
    </row>
    <row r="8694" spans="1:13" x14ac:dyDescent="0.25">
      <c r="A8694" t="s">
        <v>678</v>
      </c>
      <c r="B8694" t="s">
        <v>331</v>
      </c>
      <c r="C8694" t="s">
        <v>215</v>
      </c>
      <c r="D8694" t="s">
        <v>217</v>
      </c>
      <c r="E8694" t="s">
        <v>269</v>
      </c>
      <c r="F8694" s="8" t="s">
        <v>140</v>
      </c>
      <c r="G8694" s="8" t="s">
        <v>359</v>
      </c>
      <c r="H8694" t="s">
        <v>141</v>
      </c>
      <c r="I8694" s="7">
        <v>0</v>
      </c>
      <c r="L8694" s="7">
        <v>67671087956</v>
      </c>
      <c r="M8694" t="s">
        <v>458</v>
      </c>
    </row>
    <row r="8695" spans="1:13" x14ac:dyDescent="0.25">
      <c r="A8695" t="s">
        <v>679</v>
      </c>
      <c r="B8695" t="s">
        <v>333</v>
      </c>
      <c r="C8695" t="s">
        <v>533</v>
      </c>
      <c r="D8695" t="s">
        <v>203</v>
      </c>
      <c r="E8695" t="s">
        <v>269</v>
      </c>
      <c r="F8695" s="8" t="s">
        <v>140</v>
      </c>
      <c r="G8695" s="8" t="s">
        <v>359</v>
      </c>
      <c r="H8695" t="s">
        <v>141</v>
      </c>
      <c r="I8695" s="7">
        <v>0</v>
      </c>
      <c r="L8695" s="7">
        <v>60695593000</v>
      </c>
      <c r="M8695" t="s">
        <v>458</v>
      </c>
    </row>
    <row r="8696" spans="1:13" x14ac:dyDescent="0.25">
      <c r="A8696" t="s">
        <v>680</v>
      </c>
      <c r="B8696" t="s">
        <v>471</v>
      </c>
      <c r="C8696" t="s">
        <v>219</v>
      </c>
      <c r="D8696" t="s">
        <v>203</v>
      </c>
      <c r="E8696" t="s">
        <v>269</v>
      </c>
      <c r="F8696" s="8" t="s">
        <v>140</v>
      </c>
      <c r="G8696" s="8" t="s">
        <v>359</v>
      </c>
      <c r="H8696" t="s">
        <v>141</v>
      </c>
      <c r="I8696" s="7">
        <v>0</v>
      </c>
      <c r="L8696" s="7">
        <v>278736778404</v>
      </c>
      <c r="M8696" t="s">
        <v>458</v>
      </c>
    </row>
    <row r="8697" spans="1:13" x14ac:dyDescent="0.25">
      <c r="A8697" t="s">
        <v>681</v>
      </c>
      <c r="B8697" t="s">
        <v>471</v>
      </c>
      <c r="C8697" t="s">
        <v>219</v>
      </c>
      <c r="D8697" t="s">
        <v>457</v>
      </c>
      <c r="E8697" t="s">
        <v>270</v>
      </c>
      <c r="F8697" s="8" t="s">
        <v>140</v>
      </c>
      <c r="G8697" s="8" t="s">
        <v>359</v>
      </c>
      <c r="H8697" t="s">
        <v>141</v>
      </c>
      <c r="I8697" s="7">
        <v>0</v>
      </c>
      <c r="L8697" s="7">
        <v>150706287</v>
      </c>
      <c r="M8697" t="s">
        <v>458</v>
      </c>
    </row>
    <row r="8698" spans="1:13" x14ac:dyDescent="0.25">
      <c r="A8698" t="s">
        <v>682</v>
      </c>
      <c r="B8698" t="s">
        <v>471</v>
      </c>
      <c r="C8698" t="s">
        <v>219</v>
      </c>
      <c r="D8698" t="s">
        <v>381</v>
      </c>
      <c r="E8698" t="s">
        <v>270</v>
      </c>
      <c r="F8698" s="8" t="s">
        <v>140</v>
      </c>
      <c r="G8698" s="8" t="s">
        <v>359</v>
      </c>
      <c r="H8698" t="s">
        <v>141</v>
      </c>
      <c r="I8698" s="7">
        <v>0</v>
      </c>
      <c r="L8698" s="7">
        <v>1331924172</v>
      </c>
      <c r="M8698" t="s">
        <v>458</v>
      </c>
    </row>
    <row r="8699" spans="1:13" x14ac:dyDescent="0.25">
      <c r="A8699" t="s">
        <v>683</v>
      </c>
      <c r="B8699" t="s">
        <v>472</v>
      </c>
      <c r="C8699" t="s">
        <v>220</v>
      </c>
      <c r="D8699" t="s">
        <v>221</v>
      </c>
      <c r="E8699" t="s">
        <v>270</v>
      </c>
      <c r="F8699" s="8" t="s">
        <v>140</v>
      </c>
      <c r="G8699" s="8" t="s">
        <v>359</v>
      </c>
      <c r="H8699" t="s">
        <v>141</v>
      </c>
      <c r="I8699" s="7">
        <v>0</v>
      </c>
      <c r="L8699" s="7">
        <v>210379447000</v>
      </c>
      <c r="M8699" t="s">
        <v>458</v>
      </c>
    </row>
    <row r="8700" spans="1:13" x14ac:dyDescent="0.25">
      <c r="A8700" t="s">
        <v>684</v>
      </c>
      <c r="B8700" t="s">
        <v>472</v>
      </c>
      <c r="C8700" t="s">
        <v>220</v>
      </c>
      <c r="D8700" t="s">
        <v>222</v>
      </c>
      <c r="E8700" t="s">
        <v>270</v>
      </c>
      <c r="F8700" s="8" t="s">
        <v>140</v>
      </c>
      <c r="G8700" s="8" t="s">
        <v>359</v>
      </c>
      <c r="H8700" t="s">
        <v>141</v>
      </c>
      <c r="I8700" s="7">
        <v>0</v>
      </c>
      <c r="L8700" s="7">
        <v>35195197000</v>
      </c>
      <c r="M8700" t="s">
        <v>458</v>
      </c>
    </row>
    <row r="8701" spans="1:13" x14ac:dyDescent="0.25">
      <c r="A8701" t="s">
        <v>685</v>
      </c>
      <c r="B8701" t="s">
        <v>472</v>
      </c>
      <c r="C8701" t="s">
        <v>220</v>
      </c>
      <c r="D8701" t="s">
        <v>223</v>
      </c>
      <c r="E8701" t="s">
        <v>270</v>
      </c>
      <c r="F8701" s="8" t="s">
        <v>140</v>
      </c>
      <c r="G8701" s="8" t="s">
        <v>359</v>
      </c>
      <c r="H8701" t="s">
        <v>141</v>
      </c>
      <c r="I8701" s="7">
        <v>0</v>
      </c>
      <c r="L8701" s="7">
        <v>54187851000</v>
      </c>
      <c r="M8701" t="s">
        <v>458</v>
      </c>
    </row>
    <row r="8702" spans="1:13" x14ac:dyDescent="0.25">
      <c r="A8702" t="s">
        <v>686</v>
      </c>
      <c r="B8702" t="s">
        <v>472</v>
      </c>
      <c r="C8702" t="s">
        <v>220</v>
      </c>
      <c r="D8702" t="s">
        <v>224</v>
      </c>
      <c r="E8702" t="s">
        <v>270</v>
      </c>
      <c r="F8702" s="8" t="s">
        <v>140</v>
      </c>
      <c r="G8702" s="8" t="s">
        <v>359</v>
      </c>
      <c r="H8702" t="s">
        <v>141</v>
      </c>
      <c r="I8702" s="7">
        <v>0</v>
      </c>
      <c r="L8702" s="7">
        <v>3835522000</v>
      </c>
      <c r="M8702" t="s">
        <v>458</v>
      </c>
    </row>
    <row r="8703" spans="1:13" x14ac:dyDescent="0.25">
      <c r="A8703" t="s">
        <v>687</v>
      </c>
      <c r="B8703" t="s">
        <v>472</v>
      </c>
      <c r="C8703" t="s">
        <v>220</v>
      </c>
      <c r="D8703" t="s">
        <v>305</v>
      </c>
      <c r="E8703" t="s">
        <v>270</v>
      </c>
      <c r="F8703" s="8" t="s">
        <v>140</v>
      </c>
      <c r="G8703" s="8" t="s">
        <v>359</v>
      </c>
      <c r="H8703" t="s">
        <v>141</v>
      </c>
      <c r="I8703" s="7">
        <v>0</v>
      </c>
      <c r="L8703" s="7">
        <v>0</v>
      </c>
      <c r="M8703" t="s">
        <v>458</v>
      </c>
    </row>
    <row r="8704" spans="1:13" x14ac:dyDescent="0.25">
      <c r="A8704" t="s">
        <v>688</v>
      </c>
      <c r="B8704" t="s">
        <v>472</v>
      </c>
      <c r="C8704" t="s">
        <v>220</v>
      </c>
      <c r="D8704" t="s">
        <v>203</v>
      </c>
      <c r="E8704" t="s">
        <v>269</v>
      </c>
      <c r="F8704" t="s">
        <v>140</v>
      </c>
      <c r="G8704" s="8" t="s">
        <v>359</v>
      </c>
      <c r="H8704" t="s">
        <v>141</v>
      </c>
      <c r="I8704" s="7">
        <v>0</v>
      </c>
      <c r="L8704" s="7">
        <v>150910896000</v>
      </c>
      <c r="M8704" t="s">
        <v>458</v>
      </c>
    </row>
    <row r="8705" spans="1:13" x14ac:dyDescent="0.25">
      <c r="A8705" t="s">
        <v>689</v>
      </c>
      <c r="B8705" t="s">
        <v>473</v>
      </c>
      <c r="C8705" t="s">
        <v>225</v>
      </c>
      <c r="D8705" t="s">
        <v>366</v>
      </c>
      <c r="E8705" t="s">
        <v>270</v>
      </c>
      <c r="F8705" t="s">
        <v>140</v>
      </c>
      <c r="G8705" s="8" t="s">
        <v>359</v>
      </c>
      <c r="H8705" t="s">
        <v>141</v>
      </c>
      <c r="I8705" s="7">
        <v>0</v>
      </c>
      <c r="L8705" s="7">
        <v>3439632410</v>
      </c>
      <c r="M8705" t="s">
        <v>458</v>
      </c>
    </row>
    <row r="8706" spans="1:13" x14ac:dyDescent="0.25">
      <c r="A8706" t="s">
        <v>690</v>
      </c>
      <c r="B8706" t="s">
        <v>473</v>
      </c>
      <c r="C8706" t="s">
        <v>225</v>
      </c>
      <c r="D8706" t="s">
        <v>367</v>
      </c>
      <c r="E8706" t="s">
        <v>270</v>
      </c>
      <c r="F8706" t="s">
        <v>140</v>
      </c>
      <c r="G8706" s="8" t="s">
        <v>359</v>
      </c>
      <c r="H8706" t="s">
        <v>141</v>
      </c>
      <c r="I8706" s="7">
        <v>0</v>
      </c>
      <c r="L8706" s="7">
        <v>3601903742</v>
      </c>
      <c r="M8706" t="s">
        <v>458</v>
      </c>
    </row>
    <row r="8707" spans="1:13" x14ac:dyDescent="0.25">
      <c r="A8707" t="s">
        <v>691</v>
      </c>
      <c r="B8707" t="s">
        <v>473</v>
      </c>
      <c r="C8707" t="s">
        <v>225</v>
      </c>
      <c r="D8707" t="s">
        <v>373</v>
      </c>
      <c r="E8707" t="s">
        <v>270</v>
      </c>
      <c r="F8707" t="s">
        <v>140</v>
      </c>
      <c r="G8707" s="8" t="s">
        <v>359</v>
      </c>
      <c r="H8707" t="s">
        <v>141</v>
      </c>
      <c r="I8707" s="7">
        <v>0</v>
      </c>
      <c r="L8707" s="7">
        <v>2032897322</v>
      </c>
      <c r="M8707" t="s">
        <v>458</v>
      </c>
    </row>
    <row r="8708" spans="1:13" x14ac:dyDescent="0.25">
      <c r="A8708" t="s">
        <v>692</v>
      </c>
      <c r="B8708" t="s">
        <v>473</v>
      </c>
      <c r="C8708" t="s">
        <v>225</v>
      </c>
      <c r="D8708" t="s">
        <v>203</v>
      </c>
      <c r="E8708" t="s">
        <v>269</v>
      </c>
      <c r="F8708" t="s">
        <v>140</v>
      </c>
      <c r="G8708" s="8" t="s">
        <v>359</v>
      </c>
      <c r="H8708" t="s">
        <v>141</v>
      </c>
      <c r="I8708" s="7">
        <v>0</v>
      </c>
      <c r="L8708" s="7">
        <v>983182712065</v>
      </c>
      <c r="M8708" t="s">
        <v>458</v>
      </c>
    </row>
    <row r="8709" spans="1:13" x14ac:dyDescent="0.25">
      <c r="A8709" t="s">
        <v>693</v>
      </c>
      <c r="B8709" t="s">
        <v>474</v>
      </c>
      <c r="C8709" t="s">
        <v>226</v>
      </c>
      <c r="D8709" t="s">
        <v>227</v>
      </c>
      <c r="E8709" t="s">
        <v>270</v>
      </c>
      <c r="F8709" t="s">
        <v>140</v>
      </c>
      <c r="G8709" s="8" t="s">
        <v>359</v>
      </c>
      <c r="H8709" t="s">
        <v>141</v>
      </c>
      <c r="I8709" s="7">
        <v>0</v>
      </c>
      <c r="L8709" s="7">
        <v>1565286544</v>
      </c>
      <c r="M8709" t="s">
        <v>458</v>
      </c>
    </row>
    <row r="8710" spans="1:13" x14ac:dyDescent="0.25">
      <c r="A8710" t="s">
        <v>694</v>
      </c>
      <c r="B8710" t="s">
        <v>474</v>
      </c>
      <c r="C8710" t="s">
        <v>226</v>
      </c>
      <c r="D8710" t="s">
        <v>301</v>
      </c>
      <c r="E8710" t="s">
        <v>270</v>
      </c>
      <c r="F8710" t="s">
        <v>140</v>
      </c>
      <c r="G8710" s="8" t="s">
        <v>359</v>
      </c>
      <c r="H8710" t="s">
        <v>141</v>
      </c>
      <c r="I8710" s="7">
        <v>-705865697</v>
      </c>
      <c r="L8710" s="7">
        <v>4154359457</v>
      </c>
      <c r="M8710" t="s">
        <v>458</v>
      </c>
    </row>
    <row r="8711" spans="1:13" x14ac:dyDescent="0.25">
      <c r="A8711" t="s">
        <v>695</v>
      </c>
      <c r="B8711" t="s">
        <v>474</v>
      </c>
      <c r="C8711" t="s">
        <v>226</v>
      </c>
      <c r="D8711" t="s">
        <v>229</v>
      </c>
      <c r="E8711" t="s">
        <v>270</v>
      </c>
      <c r="F8711" t="s">
        <v>140</v>
      </c>
      <c r="G8711" s="8" t="s">
        <v>359</v>
      </c>
      <c r="H8711" t="s">
        <v>141</v>
      </c>
      <c r="I8711" s="7">
        <v>0</v>
      </c>
      <c r="L8711" s="7">
        <v>4178737190</v>
      </c>
      <c r="M8711" t="s">
        <v>458</v>
      </c>
    </row>
    <row r="8712" spans="1:13" x14ac:dyDescent="0.25">
      <c r="A8712" t="s">
        <v>696</v>
      </c>
      <c r="B8712" t="s">
        <v>474</v>
      </c>
      <c r="C8712" t="s">
        <v>226</v>
      </c>
      <c r="D8712" t="s">
        <v>230</v>
      </c>
      <c r="E8712" t="s">
        <v>270</v>
      </c>
      <c r="F8712" t="s">
        <v>140</v>
      </c>
      <c r="G8712" s="8" t="s">
        <v>359</v>
      </c>
      <c r="H8712" t="s">
        <v>141</v>
      </c>
      <c r="I8712" s="7">
        <v>0</v>
      </c>
      <c r="L8712" s="7">
        <v>46078829939</v>
      </c>
      <c r="M8712" t="s">
        <v>458</v>
      </c>
    </row>
    <row r="8713" spans="1:13" x14ac:dyDescent="0.25">
      <c r="A8713" t="s">
        <v>697</v>
      </c>
      <c r="B8713" t="s">
        <v>474</v>
      </c>
      <c r="C8713" t="s">
        <v>226</v>
      </c>
      <c r="D8713" t="s">
        <v>231</v>
      </c>
      <c r="E8713" t="s">
        <v>270</v>
      </c>
      <c r="F8713" t="s">
        <v>140</v>
      </c>
      <c r="G8713" s="8" t="s">
        <v>359</v>
      </c>
      <c r="H8713" t="s">
        <v>141</v>
      </c>
      <c r="I8713" s="7">
        <v>-21076176</v>
      </c>
      <c r="L8713" s="7">
        <v>733170416</v>
      </c>
      <c r="M8713" t="s">
        <v>458</v>
      </c>
    </row>
    <row r="8714" spans="1:13" x14ac:dyDescent="0.25">
      <c r="A8714" t="s">
        <v>698</v>
      </c>
      <c r="B8714" t="s">
        <v>474</v>
      </c>
      <c r="C8714" t="s">
        <v>226</v>
      </c>
      <c r="D8714" t="s">
        <v>232</v>
      </c>
      <c r="E8714" t="s">
        <v>270</v>
      </c>
      <c r="F8714" t="s">
        <v>140</v>
      </c>
      <c r="G8714" s="8" t="s">
        <v>359</v>
      </c>
      <c r="H8714" t="s">
        <v>141</v>
      </c>
      <c r="I8714" s="7">
        <v>-89794650</v>
      </c>
      <c r="L8714" s="7">
        <v>4596812359</v>
      </c>
      <c r="M8714" t="s">
        <v>458</v>
      </c>
    </row>
    <row r="8715" spans="1:13" x14ac:dyDescent="0.25">
      <c r="A8715" t="s">
        <v>699</v>
      </c>
      <c r="B8715" t="s">
        <v>474</v>
      </c>
      <c r="C8715" t="s">
        <v>226</v>
      </c>
      <c r="D8715" t="s">
        <v>233</v>
      </c>
      <c r="E8715" t="s">
        <v>270</v>
      </c>
      <c r="F8715" t="s">
        <v>140</v>
      </c>
      <c r="G8715" s="8" t="s">
        <v>359</v>
      </c>
      <c r="H8715" t="s">
        <v>141</v>
      </c>
      <c r="I8715" s="7">
        <v>-274491176</v>
      </c>
      <c r="L8715" s="7">
        <v>6739103718</v>
      </c>
      <c r="M8715" t="s">
        <v>458</v>
      </c>
    </row>
    <row r="8716" spans="1:13" x14ac:dyDescent="0.25">
      <c r="A8716" t="s">
        <v>700</v>
      </c>
      <c r="B8716" t="s">
        <v>474</v>
      </c>
      <c r="C8716" t="s">
        <v>226</v>
      </c>
      <c r="D8716" t="s">
        <v>234</v>
      </c>
      <c r="E8716" t="s">
        <v>270</v>
      </c>
      <c r="F8716" t="s">
        <v>140</v>
      </c>
      <c r="G8716" s="8" t="s">
        <v>359</v>
      </c>
      <c r="H8716" t="s">
        <v>141</v>
      </c>
      <c r="I8716" s="7">
        <v>-282999363</v>
      </c>
      <c r="L8716" s="7">
        <v>8239367205</v>
      </c>
      <c r="M8716" t="s">
        <v>458</v>
      </c>
    </row>
    <row r="8717" spans="1:13" x14ac:dyDescent="0.25">
      <c r="A8717" t="s">
        <v>701</v>
      </c>
      <c r="B8717" t="s">
        <v>474</v>
      </c>
      <c r="C8717" t="s">
        <v>226</v>
      </c>
      <c r="D8717" t="s">
        <v>235</v>
      </c>
      <c r="E8717" t="s">
        <v>270</v>
      </c>
      <c r="F8717" t="s">
        <v>140</v>
      </c>
      <c r="G8717" s="8" t="s">
        <v>359</v>
      </c>
      <c r="H8717" t="s">
        <v>141</v>
      </c>
      <c r="I8717" s="7">
        <v>-1221031708</v>
      </c>
      <c r="L8717" s="7">
        <v>7955312120</v>
      </c>
      <c r="M8717" t="s">
        <v>458</v>
      </c>
    </row>
    <row r="8718" spans="1:13" x14ac:dyDescent="0.25">
      <c r="A8718" t="s">
        <v>702</v>
      </c>
      <c r="B8718" t="s">
        <v>474</v>
      </c>
      <c r="C8718" t="s">
        <v>226</v>
      </c>
      <c r="D8718" t="s">
        <v>570</v>
      </c>
      <c r="E8718" t="s">
        <v>270</v>
      </c>
      <c r="F8718" t="s">
        <v>140</v>
      </c>
      <c r="G8718" s="8" t="s">
        <v>359</v>
      </c>
      <c r="H8718" t="s">
        <v>141</v>
      </c>
      <c r="I8718" s="7">
        <v>-74787973</v>
      </c>
      <c r="L8718" s="7">
        <v>186808058</v>
      </c>
      <c r="M8718" t="s">
        <v>458</v>
      </c>
    </row>
    <row r="8719" spans="1:13" x14ac:dyDescent="0.25">
      <c r="A8719" t="s">
        <v>703</v>
      </c>
      <c r="B8719" t="s">
        <v>475</v>
      </c>
      <c r="C8719" t="s">
        <v>236</v>
      </c>
      <c r="D8719" t="s">
        <v>628</v>
      </c>
      <c r="E8719" t="s">
        <v>270</v>
      </c>
      <c r="F8719" t="s">
        <v>140</v>
      </c>
      <c r="G8719" s="8" t="s">
        <v>359</v>
      </c>
      <c r="H8719" t="s">
        <v>141</v>
      </c>
      <c r="I8719" s="7">
        <v>0</v>
      </c>
      <c r="L8719" s="7">
        <v>33391986272</v>
      </c>
      <c r="M8719" t="s">
        <v>458</v>
      </c>
    </row>
    <row r="8720" spans="1:13" x14ac:dyDescent="0.25">
      <c r="A8720" t="s">
        <v>704</v>
      </c>
      <c r="B8720" t="s">
        <v>475</v>
      </c>
      <c r="C8720" t="s">
        <v>236</v>
      </c>
      <c r="D8720" t="s">
        <v>629</v>
      </c>
      <c r="E8720" t="s">
        <v>270</v>
      </c>
      <c r="F8720" t="s">
        <v>140</v>
      </c>
      <c r="G8720" s="8" t="s">
        <v>359</v>
      </c>
      <c r="H8720" t="s">
        <v>141</v>
      </c>
      <c r="I8720" s="7">
        <v>0</v>
      </c>
      <c r="L8720" s="7">
        <v>28433897982</v>
      </c>
      <c r="M8720" t="s">
        <v>458</v>
      </c>
    </row>
    <row r="8721" spans="1:13" x14ac:dyDescent="0.25">
      <c r="A8721" t="s">
        <v>705</v>
      </c>
      <c r="B8721" t="s">
        <v>475</v>
      </c>
      <c r="C8721" t="s">
        <v>236</v>
      </c>
      <c r="D8721" t="s">
        <v>630</v>
      </c>
      <c r="E8721" t="s">
        <v>270</v>
      </c>
      <c r="F8721" t="s">
        <v>140</v>
      </c>
      <c r="G8721" s="8" t="s">
        <v>359</v>
      </c>
      <c r="H8721" t="s">
        <v>141</v>
      </c>
      <c r="I8721" s="7">
        <v>0</v>
      </c>
      <c r="L8721" s="7">
        <v>41655996484</v>
      </c>
      <c r="M8721" t="s">
        <v>458</v>
      </c>
    </row>
    <row r="8722" spans="1:13" x14ac:dyDescent="0.25">
      <c r="A8722" t="s">
        <v>706</v>
      </c>
      <c r="B8722" t="s">
        <v>475</v>
      </c>
      <c r="C8722" t="s">
        <v>236</v>
      </c>
      <c r="D8722" t="s">
        <v>631</v>
      </c>
      <c r="E8722" t="s">
        <v>270</v>
      </c>
      <c r="F8722" t="s">
        <v>140</v>
      </c>
      <c r="G8722" s="8" t="s">
        <v>359</v>
      </c>
      <c r="H8722" t="s">
        <v>141</v>
      </c>
      <c r="I8722" s="7">
        <v>0</v>
      </c>
      <c r="L8722" s="7">
        <v>17683096128</v>
      </c>
      <c r="M8722" t="s">
        <v>458</v>
      </c>
    </row>
    <row r="8723" spans="1:13" x14ac:dyDescent="0.25">
      <c r="A8723" t="s">
        <v>707</v>
      </c>
      <c r="B8723" t="s">
        <v>475</v>
      </c>
      <c r="C8723" t="s">
        <v>236</v>
      </c>
      <c r="D8723" t="s">
        <v>632</v>
      </c>
      <c r="E8723" t="s">
        <v>269</v>
      </c>
      <c r="F8723" t="s">
        <v>140</v>
      </c>
      <c r="G8723" s="8" t="s">
        <v>359</v>
      </c>
      <c r="H8723" t="s">
        <v>141</v>
      </c>
      <c r="I8723" s="7">
        <v>0</v>
      </c>
      <c r="L8723" s="7">
        <v>38791266538</v>
      </c>
      <c r="M8723" t="s">
        <v>458</v>
      </c>
    </row>
    <row r="8724" spans="1:13" x14ac:dyDescent="0.25">
      <c r="A8724" t="s">
        <v>708</v>
      </c>
      <c r="B8724" t="s">
        <v>476</v>
      </c>
      <c r="C8724" t="s">
        <v>237</v>
      </c>
      <c r="D8724" t="s">
        <v>242</v>
      </c>
      <c r="E8724" t="s">
        <v>270</v>
      </c>
      <c r="F8724" t="s">
        <v>140</v>
      </c>
      <c r="G8724" s="8" t="s">
        <v>359</v>
      </c>
      <c r="H8724" t="s">
        <v>141</v>
      </c>
      <c r="I8724" s="7">
        <v>0</v>
      </c>
      <c r="L8724" s="7">
        <v>77422761</v>
      </c>
      <c r="M8724" t="s">
        <v>458</v>
      </c>
    </row>
    <row r="8725" spans="1:13" x14ac:dyDescent="0.25">
      <c r="A8725" t="s">
        <v>709</v>
      </c>
      <c r="B8725" t="s">
        <v>476</v>
      </c>
      <c r="C8725" t="s">
        <v>237</v>
      </c>
      <c r="D8725" t="s">
        <v>228</v>
      </c>
      <c r="E8725" t="s">
        <v>270</v>
      </c>
      <c r="F8725" t="s">
        <v>140</v>
      </c>
      <c r="G8725" s="8" t="s">
        <v>359</v>
      </c>
      <c r="H8725" t="s">
        <v>141</v>
      </c>
      <c r="I8725" s="7">
        <v>0</v>
      </c>
      <c r="L8725" s="7">
        <v>2672173342</v>
      </c>
      <c r="M8725" t="s">
        <v>458</v>
      </c>
    </row>
    <row r="8726" spans="1:13" x14ac:dyDescent="0.25">
      <c r="A8726" t="s">
        <v>710</v>
      </c>
      <c r="B8726" t="s">
        <v>476</v>
      </c>
      <c r="C8726" t="s">
        <v>237</v>
      </c>
      <c r="D8726" t="s">
        <v>464</v>
      </c>
      <c r="E8726" t="s">
        <v>270</v>
      </c>
      <c r="F8726" t="s">
        <v>140</v>
      </c>
      <c r="G8726" s="8" t="s">
        <v>359</v>
      </c>
      <c r="H8726" t="s">
        <v>141</v>
      </c>
      <c r="I8726" s="7">
        <v>0</v>
      </c>
      <c r="L8726" s="7">
        <v>1120256617</v>
      </c>
      <c r="M8726" t="s">
        <v>458</v>
      </c>
    </row>
    <row r="8727" spans="1:13" x14ac:dyDescent="0.25">
      <c r="A8727" t="s">
        <v>711</v>
      </c>
      <c r="B8727" t="s">
        <v>476</v>
      </c>
      <c r="C8727" t="s">
        <v>237</v>
      </c>
      <c r="D8727" t="s">
        <v>238</v>
      </c>
      <c r="E8727" t="s">
        <v>270</v>
      </c>
      <c r="F8727" t="s">
        <v>140</v>
      </c>
      <c r="G8727" s="8" t="s">
        <v>359</v>
      </c>
      <c r="H8727" t="s">
        <v>141</v>
      </c>
      <c r="I8727" s="7">
        <v>0</v>
      </c>
      <c r="L8727" s="7">
        <v>858542993</v>
      </c>
      <c r="M8727" t="s">
        <v>458</v>
      </c>
    </row>
    <row r="8728" spans="1:13" x14ac:dyDescent="0.25">
      <c r="A8728" t="s">
        <v>712</v>
      </c>
      <c r="B8728" t="s">
        <v>476</v>
      </c>
      <c r="C8728" t="s">
        <v>237</v>
      </c>
      <c r="D8728" t="s">
        <v>239</v>
      </c>
      <c r="E8728" t="s">
        <v>270</v>
      </c>
      <c r="F8728" t="s">
        <v>140</v>
      </c>
      <c r="G8728" s="8" t="s">
        <v>359</v>
      </c>
      <c r="H8728" t="s">
        <v>141</v>
      </c>
      <c r="I8728" s="7">
        <v>0</v>
      </c>
      <c r="L8728" s="7">
        <v>857579764</v>
      </c>
      <c r="M8728" t="s">
        <v>458</v>
      </c>
    </row>
    <row r="8729" spans="1:13" x14ac:dyDescent="0.25">
      <c r="A8729" t="s">
        <v>713</v>
      </c>
      <c r="B8729" t="s">
        <v>476</v>
      </c>
      <c r="C8729" t="s">
        <v>237</v>
      </c>
      <c r="D8729" t="s">
        <v>240</v>
      </c>
      <c r="E8729" t="s">
        <v>270</v>
      </c>
      <c r="F8729" t="s">
        <v>140</v>
      </c>
      <c r="G8729" s="8" t="s">
        <v>359</v>
      </c>
      <c r="H8729" t="s">
        <v>141</v>
      </c>
      <c r="I8729" s="7">
        <v>0</v>
      </c>
      <c r="L8729" s="7">
        <v>93471759</v>
      </c>
      <c r="M8729" t="s">
        <v>458</v>
      </c>
    </row>
    <row r="8730" spans="1:13" x14ac:dyDescent="0.25">
      <c r="A8730" t="s">
        <v>714</v>
      </c>
      <c r="B8730" t="s">
        <v>476</v>
      </c>
      <c r="C8730" t="s">
        <v>237</v>
      </c>
      <c r="D8730" t="s">
        <v>241</v>
      </c>
      <c r="E8730" t="s">
        <v>270</v>
      </c>
      <c r="F8730" t="s">
        <v>140</v>
      </c>
      <c r="G8730" s="8" t="s">
        <v>359</v>
      </c>
      <c r="H8730" t="s">
        <v>141</v>
      </c>
      <c r="I8730" s="7">
        <v>0</v>
      </c>
      <c r="L8730" s="7">
        <v>53446428</v>
      </c>
      <c r="M8730" t="s">
        <v>458</v>
      </c>
    </row>
    <row r="8731" spans="1:13" x14ac:dyDescent="0.25">
      <c r="A8731" t="s">
        <v>715</v>
      </c>
      <c r="B8731" t="s">
        <v>477</v>
      </c>
      <c r="C8731" t="s">
        <v>243</v>
      </c>
      <c r="D8731" t="s">
        <v>378</v>
      </c>
      <c r="E8731" t="s">
        <v>270</v>
      </c>
      <c r="F8731" t="s">
        <v>140</v>
      </c>
      <c r="G8731" s="8" t="s">
        <v>359</v>
      </c>
      <c r="H8731" t="s">
        <v>141</v>
      </c>
      <c r="I8731" s="7">
        <v>0</v>
      </c>
      <c r="L8731" s="7">
        <v>3795039921</v>
      </c>
      <c r="M8731" t="s">
        <v>458</v>
      </c>
    </row>
    <row r="8732" spans="1:13" x14ac:dyDescent="0.25">
      <c r="A8732" t="s">
        <v>716</v>
      </c>
      <c r="B8732" t="s">
        <v>477</v>
      </c>
      <c r="C8732" t="s">
        <v>243</v>
      </c>
      <c r="D8732" t="s">
        <v>360</v>
      </c>
      <c r="E8732" t="s">
        <v>270</v>
      </c>
      <c r="F8732" t="s">
        <v>140</v>
      </c>
      <c r="G8732" s="8" t="s">
        <v>359</v>
      </c>
      <c r="H8732" t="s">
        <v>141</v>
      </c>
      <c r="I8732" s="7">
        <v>0</v>
      </c>
      <c r="L8732" s="7">
        <v>4697527012</v>
      </c>
      <c r="M8732" t="s">
        <v>458</v>
      </c>
    </row>
    <row r="8733" spans="1:13" x14ac:dyDescent="0.25">
      <c r="A8733" t="s">
        <v>717</v>
      </c>
      <c r="B8733" t="s">
        <v>477</v>
      </c>
      <c r="C8733" t="s">
        <v>243</v>
      </c>
      <c r="D8733" t="s">
        <v>581</v>
      </c>
      <c r="E8733" t="s">
        <v>270</v>
      </c>
      <c r="F8733" t="s">
        <v>140</v>
      </c>
      <c r="G8733" s="8" t="s">
        <v>359</v>
      </c>
      <c r="H8733" t="s">
        <v>141</v>
      </c>
      <c r="I8733" s="7">
        <v>0</v>
      </c>
      <c r="L8733" s="7">
        <v>89940181951</v>
      </c>
      <c r="M8733" t="s">
        <v>458</v>
      </c>
    </row>
    <row r="8734" spans="1:13" x14ac:dyDescent="0.25">
      <c r="A8734" t="s">
        <v>718</v>
      </c>
      <c r="B8734" t="s">
        <v>246</v>
      </c>
      <c r="C8734" t="s">
        <v>246</v>
      </c>
      <c r="D8734" t="s">
        <v>203</v>
      </c>
      <c r="E8734" t="s">
        <v>269</v>
      </c>
      <c r="F8734" t="s">
        <v>140</v>
      </c>
      <c r="G8734" s="8" t="s">
        <v>359</v>
      </c>
      <c r="H8734" t="s">
        <v>141</v>
      </c>
      <c r="I8734" s="7">
        <v>0</v>
      </c>
      <c r="L8734" s="7">
        <v>42773601120</v>
      </c>
      <c r="M8734" t="s">
        <v>458</v>
      </c>
    </row>
    <row r="8735" spans="1:13" x14ac:dyDescent="0.25">
      <c r="A8735" t="s">
        <v>719</v>
      </c>
      <c r="B8735" t="s">
        <v>478</v>
      </c>
      <c r="C8735" t="s">
        <v>244</v>
      </c>
      <c r="D8735" t="s">
        <v>245</v>
      </c>
      <c r="E8735" t="s">
        <v>269</v>
      </c>
      <c r="F8735" t="s">
        <v>140</v>
      </c>
      <c r="G8735" s="8" t="s">
        <v>359</v>
      </c>
      <c r="H8735" t="s">
        <v>141</v>
      </c>
      <c r="I8735" s="7">
        <v>0</v>
      </c>
      <c r="L8735" s="7">
        <v>69558139000</v>
      </c>
      <c r="M8735" t="s">
        <v>458</v>
      </c>
    </row>
    <row r="8736" spans="1:13" x14ac:dyDescent="0.25">
      <c r="A8736" t="s">
        <v>720</v>
      </c>
      <c r="B8736" t="s">
        <v>478</v>
      </c>
      <c r="C8736" t="s">
        <v>244</v>
      </c>
      <c r="D8736" t="s">
        <v>460</v>
      </c>
      <c r="E8736" t="s">
        <v>269</v>
      </c>
      <c r="F8736" t="s">
        <v>140</v>
      </c>
      <c r="G8736" s="8" t="s">
        <v>359</v>
      </c>
      <c r="H8736" t="s">
        <v>141</v>
      </c>
      <c r="I8736" s="7">
        <v>0</v>
      </c>
      <c r="L8736" s="7">
        <v>40918920000</v>
      </c>
      <c r="M8736" t="s">
        <v>458</v>
      </c>
    </row>
    <row r="8737" spans="1:13" x14ac:dyDescent="0.25">
      <c r="A8737" t="s">
        <v>721</v>
      </c>
      <c r="B8737" t="s">
        <v>479</v>
      </c>
      <c r="C8737" t="s">
        <v>247</v>
      </c>
      <c r="D8737" t="s">
        <v>203</v>
      </c>
      <c r="E8737" t="s">
        <v>269</v>
      </c>
      <c r="F8737" t="s">
        <v>140</v>
      </c>
      <c r="G8737" s="8" t="s">
        <v>359</v>
      </c>
      <c r="H8737" t="s">
        <v>141</v>
      </c>
      <c r="I8737" s="7">
        <v>0</v>
      </c>
      <c r="L8737" s="7">
        <v>20401799000</v>
      </c>
      <c r="M8737" t="s">
        <v>458</v>
      </c>
    </row>
    <row r="8738" spans="1:13" x14ac:dyDescent="0.25">
      <c r="A8738" t="s">
        <v>722</v>
      </c>
      <c r="B8738" t="s">
        <v>480</v>
      </c>
      <c r="C8738" t="s">
        <v>268</v>
      </c>
      <c r="D8738" t="s">
        <v>203</v>
      </c>
      <c r="E8738" t="s">
        <v>269</v>
      </c>
      <c r="F8738" t="s">
        <v>140</v>
      </c>
      <c r="G8738" s="8" t="s">
        <v>359</v>
      </c>
      <c r="H8738" t="s">
        <v>141</v>
      </c>
      <c r="I8738" s="7">
        <v>0</v>
      </c>
      <c r="L8738" s="7">
        <v>14029578005</v>
      </c>
      <c r="M8738" t="s">
        <v>458</v>
      </c>
    </row>
    <row r="8739" spans="1:13" x14ac:dyDescent="0.25">
      <c r="A8739" t="s">
        <v>723</v>
      </c>
      <c r="B8739" t="s">
        <v>481</v>
      </c>
      <c r="C8739" t="s">
        <v>248</v>
      </c>
      <c r="D8739" t="s">
        <v>203</v>
      </c>
      <c r="E8739" t="s">
        <v>269</v>
      </c>
      <c r="F8739" t="s">
        <v>140</v>
      </c>
      <c r="G8739" s="8" t="s">
        <v>359</v>
      </c>
      <c r="H8739" t="s">
        <v>141</v>
      </c>
      <c r="I8739" s="7">
        <v>0</v>
      </c>
      <c r="L8739" s="7">
        <v>24360197000</v>
      </c>
      <c r="M8739" t="s">
        <v>458</v>
      </c>
    </row>
    <row r="8740" spans="1:13" x14ac:dyDescent="0.25">
      <c r="A8740" t="s">
        <v>724</v>
      </c>
      <c r="B8740" t="s">
        <v>482</v>
      </c>
      <c r="C8740" t="s">
        <v>249</v>
      </c>
      <c r="D8740" t="s">
        <v>203</v>
      </c>
      <c r="E8740" t="s">
        <v>269</v>
      </c>
      <c r="F8740" t="s">
        <v>140</v>
      </c>
      <c r="G8740" s="8" t="s">
        <v>359</v>
      </c>
      <c r="H8740" t="s">
        <v>141</v>
      </c>
      <c r="I8740" s="7">
        <v>0</v>
      </c>
      <c r="L8740" s="7">
        <v>91622025169</v>
      </c>
      <c r="M8740" t="s">
        <v>458</v>
      </c>
    </row>
    <row r="8741" spans="1:13" x14ac:dyDescent="0.25">
      <c r="A8741" t="s">
        <v>725</v>
      </c>
      <c r="B8741" t="s">
        <v>330</v>
      </c>
      <c r="C8741" t="s">
        <v>250</v>
      </c>
      <c r="D8741" t="s">
        <v>252</v>
      </c>
      <c r="E8741" t="s">
        <v>270</v>
      </c>
      <c r="F8741" t="s">
        <v>140</v>
      </c>
      <c r="G8741" s="8" t="s">
        <v>359</v>
      </c>
      <c r="H8741" t="s">
        <v>141</v>
      </c>
      <c r="I8741" s="7">
        <v>0</v>
      </c>
      <c r="L8741" s="7">
        <v>10772268571</v>
      </c>
      <c r="M8741" t="s">
        <v>458</v>
      </c>
    </row>
    <row r="8742" spans="1:13" x14ac:dyDescent="0.25">
      <c r="A8742" t="s">
        <v>726</v>
      </c>
      <c r="B8742" t="s">
        <v>330</v>
      </c>
      <c r="C8742" t="s">
        <v>250</v>
      </c>
      <c r="D8742" t="s">
        <v>253</v>
      </c>
      <c r="E8742" t="s">
        <v>270</v>
      </c>
      <c r="F8742" t="s">
        <v>140</v>
      </c>
      <c r="G8742" s="8" t="s">
        <v>359</v>
      </c>
      <c r="H8742" t="s">
        <v>141</v>
      </c>
      <c r="I8742" s="7">
        <v>0</v>
      </c>
      <c r="L8742" s="7">
        <v>3480752374</v>
      </c>
      <c r="M8742" t="s">
        <v>458</v>
      </c>
    </row>
    <row r="8743" spans="1:13" x14ac:dyDescent="0.25">
      <c r="A8743" t="s">
        <v>727</v>
      </c>
      <c r="B8743" t="s">
        <v>330</v>
      </c>
      <c r="C8743" t="s">
        <v>250</v>
      </c>
      <c r="D8743" t="s">
        <v>254</v>
      </c>
      <c r="E8743" t="s">
        <v>270</v>
      </c>
      <c r="F8743" t="s">
        <v>140</v>
      </c>
      <c r="G8743" s="8" t="s">
        <v>359</v>
      </c>
      <c r="H8743" t="s">
        <v>141</v>
      </c>
      <c r="I8743" s="7">
        <v>0</v>
      </c>
      <c r="L8743" s="7">
        <v>13604302435</v>
      </c>
      <c r="M8743" t="s">
        <v>458</v>
      </c>
    </row>
    <row r="8744" spans="1:13" x14ac:dyDescent="0.25">
      <c r="A8744" t="s">
        <v>728</v>
      </c>
      <c r="B8744" t="s">
        <v>330</v>
      </c>
      <c r="C8744" t="s">
        <v>250</v>
      </c>
      <c r="D8744" t="s">
        <v>633</v>
      </c>
      <c r="E8744" t="s">
        <v>269</v>
      </c>
      <c r="F8744" t="s">
        <v>140</v>
      </c>
      <c r="G8744" s="8" t="s">
        <v>359</v>
      </c>
      <c r="H8744" t="s">
        <v>141</v>
      </c>
      <c r="I8744" s="7">
        <v>0</v>
      </c>
      <c r="L8744" s="7">
        <v>1140113184125</v>
      </c>
      <c r="M8744" t="s">
        <v>458</v>
      </c>
    </row>
    <row r="8745" spans="1:13" x14ac:dyDescent="0.25">
      <c r="A8745" t="s">
        <v>729</v>
      </c>
      <c r="B8745" t="s">
        <v>330</v>
      </c>
      <c r="C8745" t="s">
        <v>250</v>
      </c>
      <c r="D8745" t="s">
        <v>634</v>
      </c>
      <c r="E8745" t="s">
        <v>269</v>
      </c>
      <c r="F8745" t="s">
        <v>140</v>
      </c>
      <c r="G8745" s="8" t="s">
        <v>359</v>
      </c>
      <c r="H8745" t="s">
        <v>141</v>
      </c>
      <c r="I8745" s="7">
        <v>0</v>
      </c>
      <c r="L8745" s="7">
        <v>237174933919</v>
      </c>
      <c r="M8745" t="s">
        <v>458</v>
      </c>
    </row>
    <row r="8746" spans="1:13" x14ac:dyDescent="0.25">
      <c r="A8746" t="s">
        <v>730</v>
      </c>
      <c r="B8746" t="s">
        <v>330</v>
      </c>
      <c r="C8746" t="s">
        <v>250</v>
      </c>
      <c r="D8746" t="s">
        <v>599</v>
      </c>
      <c r="E8746" t="s">
        <v>270</v>
      </c>
      <c r="F8746" t="s">
        <v>140</v>
      </c>
      <c r="G8746" s="8" t="s">
        <v>359</v>
      </c>
      <c r="H8746" t="s">
        <v>141</v>
      </c>
      <c r="I8746" s="7">
        <v>0</v>
      </c>
      <c r="L8746" s="7">
        <v>49186447</v>
      </c>
      <c r="M8746" t="s">
        <v>458</v>
      </c>
    </row>
    <row r="8747" spans="1:13" x14ac:dyDescent="0.25">
      <c r="A8747" t="s">
        <v>731</v>
      </c>
      <c r="B8747" t="s">
        <v>483</v>
      </c>
      <c r="C8747" t="s">
        <v>255</v>
      </c>
      <c r="D8747" t="s">
        <v>205</v>
      </c>
      <c r="E8747" t="s">
        <v>270</v>
      </c>
      <c r="F8747" t="s">
        <v>140</v>
      </c>
      <c r="G8747" s="8" t="s">
        <v>359</v>
      </c>
      <c r="H8747" t="s">
        <v>141</v>
      </c>
      <c r="I8747" s="7">
        <v>0</v>
      </c>
      <c r="L8747" s="7">
        <v>6917962126</v>
      </c>
      <c r="M8747" t="s">
        <v>458</v>
      </c>
    </row>
    <row r="8748" spans="1:13" x14ac:dyDescent="0.25">
      <c r="A8748" t="s">
        <v>732</v>
      </c>
      <c r="B8748" t="s">
        <v>483</v>
      </c>
      <c r="C8748" t="s">
        <v>255</v>
      </c>
      <c r="D8748" t="s">
        <v>203</v>
      </c>
      <c r="E8748" t="s">
        <v>269</v>
      </c>
      <c r="F8748" t="s">
        <v>140</v>
      </c>
      <c r="G8748" s="8" t="s">
        <v>359</v>
      </c>
      <c r="H8748" t="s">
        <v>141</v>
      </c>
      <c r="I8748" s="7">
        <v>0</v>
      </c>
      <c r="L8748" s="7">
        <v>2428869723</v>
      </c>
      <c r="M8748" t="s">
        <v>458</v>
      </c>
    </row>
    <row r="8749" spans="1:13" x14ac:dyDescent="0.25">
      <c r="A8749" t="s">
        <v>733</v>
      </c>
      <c r="B8749" t="s">
        <v>636</v>
      </c>
      <c r="C8749" t="s">
        <v>635</v>
      </c>
      <c r="D8749" t="s">
        <v>304</v>
      </c>
      <c r="E8749" t="s">
        <v>270</v>
      </c>
      <c r="F8749" t="s">
        <v>140</v>
      </c>
      <c r="G8749" s="8" t="s">
        <v>359</v>
      </c>
      <c r="H8749" t="s">
        <v>141</v>
      </c>
      <c r="I8749" s="7">
        <v>0</v>
      </c>
      <c r="L8749" s="7">
        <v>4565783313</v>
      </c>
      <c r="M8749" t="s">
        <v>458</v>
      </c>
    </row>
    <row r="8750" spans="1:13" x14ac:dyDescent="0.25">
      <c r="A8750" t="s">
        <v>734</v>
      </c>
      <c r="B8750" t="s">
        <v>636</v>
      </c>
      <c r="C8750" t="s">
        <v>635</v>
      </c>
      <c r="D8750" t="s">
        <v>303</v>
      </c>
      <c r="E8750" t="s">
        <v>270</v>
      </c>
      <c r="F8750" t="s">
        <v>140</v>
      </c>
      <c r="G8750" s="8" t="s">
        <v>359</v>
      </c>
      <c r="H8750" t="s">
        <v>141</v>
      </c>
      <c r="I8750" s="7">
        <v>0</v>
      </c>
      <c r="L8750" s="7">
        <v>3476303006</v>
      </c>
      <c r="M8750" t="s">
        <v>458</v>
      </c>
    </row>
    <row r="8751" spans="1:13" x14ac:dyDescent="0.25">
      <c r="A8751" t="s">
        <v>735</v>
      </c>
      <c r="B8751" t="s">
        <v>636</v>
      </c>
      <c r="C8751" t="s">
        <v>635</v>
      </c>
      <c r="D8751" t="s">
        <v>302</v>
      </c>
      <c r="E8751" t="s">
        <v>270</v>
      </c>
      <c r="F8751" t="s">
        <v>140</v>
      </c>
      <c r="G8751" s="8" t="s">
        <v>359</v>
      </c>
      <c r="H8751" t="s">
        <v>141</v>
      </c>
      <c r="I8751" s="7">
        <v>0</v>
      </c>
      <c r="L8751" s="7">
        <v>2100767205</v>
      </c>
      <c r="M8751" t="s">
        <v>458</v>
      </c>
    </row>
    <row r="8752" spans="1:13" x14ac:dyDescent="0.25">
      <c r="A8752" t="s">
        <v>736</v>
      </c>
      <c r="B8752" t="s">
        <v>636</v>
      </c>
      <c r="C8752" t="s">
        <v>635</v>
      </c>
      <c r="D8752" t="s">
        <v>205</v>
      </c>
      <c r="E8752" t="s">
        <v>270</v>
      </c>
      <c r="F8752" t="s">
        <v>140</v>
      </c>
      <c r="G8752" s="8" t="s">
        <v>359</v>
      </c>
      <c r="H8752" t="s">
        <v>141</v>
      </c>
      <c r="I8752" s="7">
        <v>0</v>
      </c>
      <c r="L8752" s="7">
        <v>20886055390</v>
      </c>
      <c r="M8752" t="s">
        <v>458</v>
      </c>
    </row>
    <row r="8753" spans="1:13" x14ac:dyDescent="0.25">
      <c r="A8753" t="s">
        <v>737</v>
      </c>
      <c r="B8753" t="s">
        <v>636</v>
      </c>
      <c r="C8753" t="s">
        <v>635</v>
      </c>
      <c r="D8753" t="s">
        <v>203</v>
      </c>
      <c r="E8753" t="s">
        <v>269</v>
      </c>
      <c r="F8753" t="s">
        <v>140</v>
      </c>
      <c r="G8753" s="8" t="s">
        <v>359</v>
      </c>
      <c r="H8753" t="s">
        <v>141</v>
      </c>
      <c r="I8753" s="7">
        <v>0</v>
      </c>
      <c r="L8753" s="7">
        <v>1256491994424</v>
      </c>
      <c r="M8753" t="s">
        <v>458</v>
      </c>
    </row>
    <row r="8754" spans="1:13" x14ac:dyDescent="0.25">
      <c r="A8754" t="s">
        <v>738</v>
      </c>
      <c r="B8754" t="s">
        <v>484</v>
      </c>
      <c r="C8754" t="s">
        <v>256</v>
      </c>
      <c r="D8754" t="s">
        <v>208</v>
      </c>
      <c r="E8754" t="s">
        <v>270</v>
      </c>
      <c r="F8754" t="s">
        <v>140</v>
      </c>
      <c r="G8754" s="8" t="s">
        <v>359</v>
      </c>
      <c r="H8754" t="s">
        <v>141</v>
      </c>
      <c r="I8754" s="7">
        <v>0</v>
      </c>
      <c r="L8754" s="7">
        <v>429346911</v>
      </c>
      <c r="M8754" t="s">
        <v>458</v>
      </c>
    </row>
    <row r="8755" spans="1:13" x14ac:dyDescent="0.25">
      <c r="A8755" t="s">
        <v>739</v>
      </c>
      <c r="B8755" t="s">
        <v>484</v>
      </c>
      <c r="C8755" t="s">
        <v>256</v>
      </c>
      <c r="D8755" t="s">
        <v>209</v>
      </c>
      <c r="E8755" t="s">
        <v>270</v>
      </c>
      <c r="F8755" t="s">
        <v>140</v>
      </c>
      <c r="G8755" s="8" t="s">
        <v>359</v>
      </c>
      <c r="H8755" t="s">
        <v>141</v>
      </c>
      <c r="I8755" s="7">
        <v>0</v>
      </c>
      <c r="L8755" s="7">
        <v>630379359</v>
      </c>
      <c r="M8755" t="s">
        <v>458</v>
      </c>
    </row>
    <row r="8756" spans="1:13" x14ac:dyDescent="0.25">
      <c r="A8756" t="s">
        <v>740</v>
      </c>
      <c r="B8756" t="s">
        <v>484</v>
      </c>
      <c r="C8756" t="s">
        <v>256</v>
      </c>
      <c r="D8756" t="s">
        <v>203</v>
      </c>
      <c r="E8756" t="s">
        <v>269</v>
      </c>
      <c r="F8756" t="s">
        <v>140</v>
      </c>
      <c r="G8756" s="8" t="s">
        <v>359</v>
      </c>
      <c r="H8756" t="s">
        <v>141</v>
      </c>
      <c r="I8756" s="7">
        <v>0</v>
      </c>
      <c r="L8756" s="7">
        <v>88224453830</v>
      </c>
      <c r="M8756" t="s">
        <v>458</v>
      </c>
    </row>
    <row r="8757" spans="1:13" x14ac:dyDescent="0.25">
      <c r="A8757" t="s">
        <v>741</v>
      </c>
      <c r="B8757" t="s">
        <v>485</v>
      </c>
      <c r="C8757" t="s">
        <v>257</v>
      </c>
      <c r="D8757" t="s">
        <v>258</v>
      </c>
      <c r="E8757" t="s">
        <v>270</v>
      </c>
      <c r="F8757" t="s">
        <v>140</v>
      </c>
      <c r="G8757" s="8" t="s">
        <v>359</v>
      </c>
      <c r="H8757" t="s">
        <v>141</v>
      </c>
      <c r="I8757" s="7">
        <v>0</v>
      </c>
      <c r="L8757" s="7">
        <v>2398957441</v>
      </c>
      <c r="M8757" t="s">
        <v>458</v>
      </c>
    </row>
    <row r="8758" spans="1:13" x14ac:dyDescent="0.25">
      <c r="A8758" t="s">
        <v>742</v>
      </c>
      <c r="B8758" t="s">
        <v>485</v>
      </c>
      <c r="C8758" t="s">
        <v>257</v>
      </c>
      <c r="D8758" t="s">
        <v>259</v>
      </c>
      <c r="E8758" t="s">
        <v>270</v>
      </c>
      <c r="F8758" t="s">
        <v>140</v>
      </c>
      <c r="G8758" s="8" t="s">
        <v>359</v>
      </c>
      <c r="H8758" t="s">
        <v>141</v>
      </c>
      <c r="I8758" s="7">
        <v>0</v>
      </c>
      <c r="L8758" s="7">
        <v>87556207</v>
      </c>
      <c r="M8758" t="s">
        <v>458</v>
      </c>
    </row>
    <row r="8759" spans="1:13" x14ac:dyDescent="0.25">
      <c r="A8759" t="s">
        <v>743</v>
      </c>
      <c r="B8759" t="s">
        <v>485</v>
      </c>
      <c r="C8759" t="s">
        <v>257</v>
      </c>
      <c r="D8759" t="s">
        <v>260</v>
      </c>
      <c r="E8759" t="s">
        <v>270</v>
      </c>
      <c r="F8759" t="s">
        <v>140</v>
      </c>
      <c r="G8759" s="8" t="s">
        <v>359</v>
      </c>
      <c r="H8759" t="s">
        <v>141</v>
      </c>
      <c r="I8759" s="7">
        <v>0</v>
      </c>
      <c r="L8759" s="7">
        <v>145097351</v>
      </c>
      <c r="M8759" t="s">
        <v>458</v>
      </c>
    </row>
    <row r="8760" spans="1:13" x14ac:dyDescent="0.25">
      <c r="A8760" t="s">
        <v>744</v>
      </c>
      <c r="B8760" t="s">
        <v>485</v>
      </c>
      <c r="C8760" t="s">
        <v>257</v>
      </c>
      <c r="D8760" t="s">
        <v>261</v>
      </c>
      <c r="E8760" t="s">
        <v>270</v>
      </c>
      <c r="F8760" t="s">
        <v>140</v>
      </c>
      <c r="G8760" s="8" t="s">
        <v>359</v>
      </c>
      <c r="H8760" t="s">
        <v>141</v>
      </c>
      <c r="I8760" s="7">
        <v>0</v>
      </c>
      <c r="L8760" s="7">
        <v>88988160</v>
      </c>
      <c r="M8760" t="s">
        <v>458</v>
      </c>
    </row>
    <row r="8761" spans="1:13" x14ac:dyDescent="0.25">
      <c r="A8761" t="s">
        <v>745</v>
      </c>
      <c r="B8761" t="s">
        <v>486</v>
      </c>
      <c r="C8761" t="s">
        <v>262</v>
      </c>
      <c r="D8761" t="s">
        <v>263</v>
      </c>
      <c r="E8761" t="s">
        <v>270</v>
      </c>
      <c r="F8761" t="s">
        <v>140</v>
      </c>
      <c r="G8761" s="8" t="s">
        <v>359</v>
      </c>
      <c r="H8761" t="s">
        <v>141</v>
      </c>
      <c r="I8761" s="7">
        <v>0</v>
      </c>
      <c r="L8761" s="7">
        <v>27282552000</v>
      </c>
      <c r="M8761" t="s">
        <v>458</v>
      </c>
    </row>
    <row r="8762" spans="1:13" x14ac:dyDescent="0.25">
      <c r="A8762" t="s">
        <v>746</v>
      </c>
      <c r="B8762" t="s">
        <v>486</v>
      </c>
      <c r="C8762" t="s">
        <v>262</v>
      </c>
      <c r="D8762" t="s">
        <v>264</v>
      </c>
      <c r="E8762" t="s">
        <v>270</v>
      </c>
      <c r="F8762" t="s">
        <v>140</v>
      </c>
      <c r="G8762" s="8" t="s">
        <v>359</v>
      </c>
      <c r="H8762" t="s">
        <v>141</v>
      </c>
      <c r="I8762" s="7">
        <v>0</v>
      </c>
      <c r="L8762" s="7">
        <v>5427913000</v>
      </c>
      <c r="M8762" t="s">
        <v>458</v>
      </c>
    </row>
    <row r="8763" spans="1:13" x14ac:dyDescent="0.25">
      <c r="A8763" t="s">
        <v>747</v>
      </c>
      <c r="B8763" t="s">
        <v>486</v>
      </c>
      <c r="C8763" t="s">
        <v>262</v>
      </c>
      <c r="D8763" t="s">
        <v>265</v>
      </c>
      <c r="E8763" t="s">
        <v>270</v>
      </c>
      <c r="F8763" t="s">
        <v>140</v>
      </c>
      <c r="G8763" s="8" t="s">
        <v>359</v>
      </c>
      <c r="H8763" t="s">
        <v>141</v>
      </c>
      <c r="I8763" s="7">
        <v>0</v>
      </c>
      <c r="L8763" s="7">
        <v>950652000</v>
      </c>
      <c r="M8763" t="s">
        <v>458</v>
      </c>
    </row>
    <row r="8764" spans="1:13" x14ac:dyDescent="0.25">
      <c r="A8764" t="s">
        <v>748</v>
      </c>
      <c r="B8764" t="s">
        <v>486</v>
      </c>
      <c r="C8764" t="s">
        <v>262</v>
      </c>
      <c r="D8764" t="s">
        <v>203</v>
      </c>
      <c r="E8764" t="s">
        <v>269</v>
      </c>
      <c r="F8764" t="s">
        <v>140</v>
      </c>
      <c r="G8764" s="8" t="s">
        <v>359</v>
      </c>
      <c r="H8764" t="s">
        <v>141</v>
      </c>
      <c r="I8764" s="7">
        <v>0</v>
      </c>
      <c r="L8764" s="7">
        <v>134097058000</v>
      </c>
      <c r="M8764" t="s">
        <v>458</v>
      </c>
    </row>
    <row r="8765" spans="1:13" x14ac:dyDescent="0.25">
      <c r="A8765" t="s">
        <v>749</v>
      </c>
      <c r="B8765" t="s">
        <v>332</v>
      </c>
      <c r="C8765" t="s">
        <v>266</v>
      </c>
      <c r="D8765" t="s">
        <v>267</v>
      </c>
      <c r="E8765" t="s">
        <v>270</v>
      </c>
      <c r="F8765" t="s">
        <v>140</v>
      </c>
      <c r="G8765" s="8" t="s">
        <v>359</v>
      </c>
      <c r="H8765" t="s">
        <v>141</v>
      </c>
      <c r="I8765" s="7">
        <v>0</v>
      </c>
      <c r="L8765" s="7">
        <v>2421364394</v>
      </c>
      <c r="M8765" t="s">
        <v>458</v>
      </c>
    </row>
    <row r="8766" spans="1:13" x14ac:dyDescent="0.25">
      <c r="A8766" t="s">
        <v>750</v>
      </c>
      <c r="B8766" t="s">
        <v>332</v>
      </c>
      <c r="C8766" t="s">
        <v>266</v>
      </c>
      <c r="D8766" t="s">
        <v>590</v>
      </c>
      <c r="E8766" t="s">
        <v>270</v>
      </c>
      <c r="F8766" t="s">
        <v>140</v>
      </c>
      <c r="G8766" s="8" t="s">
        <v>359</v>
      </c>
      <c r="H8766" t="s">
        <v>141</v>
      </c>
      <c r="I8766" s="7">
        <v>0</v>
      </c>
      <c r="L8766" s="7">
        <v>1946905414</v>
      </c>
      <c r="M8766" t="s">
        <v>458</v>
      </c>
    </row>
    <row r="8767" spans="1:13" x14ac:dyDescent="0.25">
      <c r="A8767" t="s">
        <v>751</v>
      </c>
      <c r="B8767" t="s">
        <v>332</v>
      </c>
      <c r="C8767" t="s">
        <v>266</v>
      </c>
      <c r="D8767" t="s">
        <v>582</v>
      </c>
      <c r="E8767" t="s">
        <v>270</v>
      </c>
      <c r="F8767" t="s">
        <v>140</v>
      </c>
      <c r="G8767" s="8" t="s">
        <v>359</v>
      </c>
      <c r="H8767" t="s">
        <v>141</v>
      </c>
      <c r="I8767" s="7">
        <v>0</v>
      </c>
      <c r="L8767" s="7">
        <v>102527329</v>
      </c>
      <c r="M8767" t="s">
        <v>458</v>
      </c>
    </row>
    <row r="8768" spans="1:13" x14ac:dyDescent="0.25">
      <c r="A8768" t="s">
        <v>752</v>
      </c>
      <c r="B8768" t="s">
        <v>332</v>
      </c>
      <c r="C8768" t="s">
        <v>266</v>
      </c>
      <c r="D8768" t="s">
        <v>203</v>
      </c>
      <c r="E8768" t="s">
        <v>269</v>
      </c>
      <c r="F8768" t="s">
        <v>140</v>
      </c>
      <c r="G8768" s="8" t="s">
        <v>359</v>
      </c>
      <c r="H8768" t="s">
        <v>141</v>
      </c>
      <c r="I8768" s="7">
        <v>0</v>
      </c>
      <c r="L8768" s="7">
        <v>260926476812</v>
      </c>
      <c r="M8768" t="s">
        <v>458</v>
      </c>
    </row>
    <row r="8769" spans="1:13" x14ac:dyDescent="0.25">
      <c r="A8769" t="s">
        <v>753</v>
      </c>
      <c r="B8769" t="s">
        <v>487</v>
      </c>
      <c r="C8769" t="s">
        <v>207</v>
      </c>
      <c r="D8769" t="s">
        <v>208</v>
      </c>
      <c r="E8769" t="s">
        <v>270</v>
      </c>
      <c r="F8769" t="s">
        <v>140</v>
      </c>
      <c r="G8769" s="8" t="s">
        <v>359</v>
      </c>
      <c r="H8769" t="s">
        <v>141</v>
      </c>
      <c r="I8769" s="7">
        <v>0</v>
      </c>
      <c r="L8769" s="7">
        <v>2389556713</v>
      </c>
      <c r="M8769" t="s">
        <v>458</v>
      </c>
    </row>
    <row r="8770" spans="1:13" x14ac:dyDescent="0.25">
      <c r="A8770" t="s">
        <v>754</v>
      </c>
      <c r="B8770" t="s">
        <v>487</v>
      </c>
      <c r="C8770" t="s">
        <v>207</v>
      </c>
      <c r="D8770" t="s">
        <v>209</v>
      </c>
      <c r="E8770" t="s">
        <v>270</v>
      </c>
      <c r="F8770" t="s">
        <v>140</v>
      </c>
      <c r="G8770" s="8" t="s">
        <v>359</v>
      </c>
      <c r="H8770" t="s">
        <v>141</v>
      </c>
      <c r="I8770" s="7">
        <v>0</v>
      </c>
      <c r="L8770" s="7">
        <v>5701620841</v>
      </c>
      <c r="M8770" t="s">
        <v>458</v>
      </c>
    </row>
    <row r="8771" spans="1:13" x14ac:dyDescent="0.25">
      <c r="A8771" t="s">
        <v>755</v>
      </c>
      <c r="B8771" t="s">
        <v>487</v>
      </c>
      <c r="C8771" t="s">
        <v>207</v>
      </c>
      <c r="D8771" t="s">
        <v>210</v>
      </c>
      <c r="E8771" t="s">
        <v>270</v>
      </c>
      <c r="F8771" t="s">
        <v>140</v>
      </c>
      <c r="G8771" s="8" t="s">
        <v>359</v>
      </c>
      <c r="H8771" t="s">
        <v>141</v>
      </c>
      <c r="I8771" s="7">
        <v>0</v>
      </c>
      <c r="L8771" s="7">
        <v>326696832</v>
      </c>
      <c r="M8771" t="s">
        <v>458</v>
      </c>
    </row>
    <row r="8772" spans="1:13" x14ac:dyDescent="0.25">
      <c r="A8772" t="s">
        <v>756</v>
      </c>
      <c r="B8772" t="s">
        <v>487</v>
      </c>
      <c r="C8772" t="s">
        <v>207</v>
      </c>
      <c r="D8772" t="s">
        <v>211</v>
      </c>
      <c r="E8772" t="s">
        <v>269</v>
      </c>
      <c r="F8772" t="s">
        <v>140</v>
      </c>
      <c r="G8772" s="8" t="s">
        <v>359</v>
      </c>
      <c r="H8772" t="s">
        <v>141</v>
      </c>
      <c r="I8772" s="7">
        <v>0</v>
      </c>
      <c r="L8772" s="7">
        <v>370042694916</v>
      </c>
      <c r="M8772" t="s">
        <v>458</v>
      </c>
    </row>
    <row r="8773" spans="1:13" x14ac:dyDescent="0.25">
      <c r="A8773" t="s">
        <v>757</v>
      </c>
      <c r="B8773" t="s">
        <v>487</v>
      </c>
      <c r="C8773" t="s">
        <v>207</v>
      </c>
      <c r="D8773" t="s">
        <v>385</v>
      </c>
      <c r="E8773" t="s">
        <v>270</v>
      </c>
      <c r="F8773" t="s">
        <v>140</v>
      </c>
      <c r="G8773" s="8" t="s">
        <v>359</v>
      </c>
      <c r="H8773" t="s">
        <v>141</v>
      </c>
      <c r="I8773" s="7">
        <v>0</v>
      </c>
      <c r="L8773" s="7">
        <v>777116048</v>
      </c>
      <c r="M8773" t="s">
        <v>458</v>
      </c>
    </row>
    <row r="8774" spans="1:13" x14ac:dyDescent="0.25">
      <c r="A8774" t="s">
        <v>665</v>
      </c>
      <c r="B8774" t="s">
        <v>469</v>
      </c>
      <c r="C8774" t="s">
        <v>212</v>
      </c>
      <c r="D8774" t="s">
        <v>213</v>
      </c>
      <c r="E8774" t="s">
        <v>270</v>
      </c>
      <c r="F8774" t="s">
        <v>142</v>
      </c>
      <c r="G8774" s="8" t="s">
        <v>383</v>
      </c>
      <c r="H8774" t="s">
        <v>143</v>
      </c>
      <c r="I8774" s="7">
        <v>0</v>
      </c>
      <c r="L8774" s="7">
        <v>1209774000</v>
      </c>
      <c r="M8774" t="s">
        <v>458</v>
      </c>
    </row>
    <row r="8775" spans="1:13" x14ac:dyDescent="0.25">
      <c r="A8775" t="s">
        <v>666</v>
      </c>
      <c r="B8775" t="s">
        <v>469</v>
      </c>
      <c r="C8775" t="s">
        <v>212</v>
      </c>
      <c r="D8775" t="s">
        <v>214</v>
      </c>
      <c r="E8775" t="s">
        <v>270</v>
      </c>
      <c r="F8775" t="s">
        <v>142</v>
      </c>
      <c r="G8775" s="8" t="s">
        <v>383</v>
      </c>
      <c r="H8775" t="s">
        <v>143</v>
      </c>
      <c r="I8775" s="7">
        <v>0</v>
      </c>
      <c r="L8775" s="7">
        <v>10185099000</v>
      </c>
      <c r="M8775" t="s">
        <v>458</v>
      </c>
    </row>
    <row r="8776" spans="1:13" x14ac:dyDescent="0.25">
      <c r="A8776" t="s">
        <v>667</v>
      </c>
      <c r="B8776" t="s">
        <v>469</v>
      </c>
      <c r="C8776" t="s">
        <v>212</v>
      </c>
      <c r="D8776" t="s">
        <v>370</v>
      </c>
      <c r="E8776" t="s">
        <v>270</v>
      </c>
      <c r="F8776" t="s">
        <v>142</v>
      </c>
      <c r="G8776" s="8" t="s">
        <v>383</v>
      </c>
      <c r="H8776" t="s">
        <v>143</v>
      </c>
      <c r="I8776" s="7">
        <v>0</v>
      </c>
      <c r="L8776" s="7">
        <v>7250762000</v>
      </c>
      <c r="M8776" t="s">
        <v>458</v>
      </c>
    </row>
    <row r="8777" spans="1:13" x14ac:dyDescent="0.25">
      <c r="A8777" t="s">
        <v>668</v>
      </c>
      <c r="B8777" t="s">
        <v>469</v>
      </c>
      <c r="C8777" t="s">
        <v>212</v>
      </c>
      <c r="D8777" t="s">
        <v>365</v>
      </c>
      <c r="E8777" t="s">
        <v>270</v>
      </c>
      <c r="F8777" t="s">
        <v>142</v>
      </c>
      <c r="G8777" s="8" t="s">
        <v>383</v>
      </c>
      <c r="H8777" t="s">
        <v>143</v>
      </c>
      <c r="I8777" s="7">
        <v>0</v>
      </c>
      <c r="L8777" s="7">
        <v>22153880000</v>
      </c>
      <c r="M8777" t="s">
        <v>458</v>
      </c>
    </row>
    <row r="8778" spans="1:13" x14ac:dyDescent="0.25">
      <c r="A8778" t="s">
        <v>669</v>
      </c>
      <c r="B8778" t="s">
        <v>469</v>
      </c>
      <c r="C8778" t="s">
        <v>212</v>
      </c>
      <c r="D8778" t="s">
        <v>364</v>
      </c>
      <c r="E8778" t="s">
        <v>270</v>
      </c>
      <c r="F8778" t="s">
        <v>142</v>
      </c>
      <c r="G8778" s="8" t="s">
        <v>383</v>
      </c>
      <c r="H8778" t="s">
        <v>143</v>
      </c>
      <c r="I8778" s="7">
        <v>0</v>
      </c>
      <c r="L8778" s="7">
        <v>31842258000</v>
      </c>
      <c r="M8778" t="s">
        <v>458</v>
      </c>
    </row>
    <row r="8779" spans="1:13" x14ac:dyDescent="0.25">
      <c r="A8779" t="s">
        <v>670</v>
      </c>
      <c r="B8779" t="s">
        <v>469</v>
      </c>
      <c r="C8779" t="s">
        <v>212</v>
      </c>
      <c r="D8779" t="s">
        <v>573</v>
      </c>
      <c r="E8779" t="s">
        <v>270</v>
      </c>
      <c r="F8779" t="s">
        <v>142</v>
      </c>
      <c r="G8779" s="8" t="s">
        <v>383</v>
      </c>
      <c r="H8779" t="s">
        <v>143</v>
      </c>
      <c r="I8779" s="7">
        <v>0</v>
      </c>
      <c r="L8779" s="7">
        <v>16763779000</v>
      </c>
      <c r="M8779" t="s">
        <v>458</v>
      </c>
    </row>
    <row r="8780" spans="1:13" x14ac:dyDescent="0.25">
      <c r="A8780" t="s">
        <v>671</v>
      </c>
      <c r="B8780" t="s">
        <v>469</v>
      </c>
      <c r="C8780" t="s">
        <v>212</v>
      </c>
      <c r="D8780" t="s">
        <v>362</v>
      </c>
      <c r="E8780" t="s">
        <v>270</v>
      </c>
      <c r="F8780" t="s">
        <v>142</v>
      </c>
      <c r="G8780" s="8" t="s">
        <v>383</v>
      </c>
      <c r="H8780" t="s">
        <v>143</v>
      </c>
      <c r="I8780" s="7">
        <v>0</v>
      </c>
      <c r="L8780" s="7">
        <v>58491556000</v>
      </c>
      <c r="M8780" t="s">
        <v>458</v>
      </c>
    </row>
    <row r="8781" spans="1:13" x14ac:dyDescent="0.25">
      <c r="A8781" t="s">
        <v>672</v>
      </c>
      <c r="B8781" t="s">
        <v>470</v>
      </c>
      <c r="C8781" t="s">
        <v>292</v>
      </c>
      <c r="D8781" t="s">
        <v>307</v>
      </c>
      <c r="E8781" t="s">
        <v>270</v>
      </c>
      <c r="F8781" t="s">
        <v>142</v>
      </c>
      <c r="G8781" s="8" t="s">
        <v>383</v>
      </c>
      <c r="H8781" t="s">
        <v>143</v>
      </c>
      <c r="I8781" s="7">
        <v>0</v>
      </c>
      <c r="L8781" s="7">
        <v>9764336905</v>
      </c>
      <c r="M8781" t="s">
        <v>458</v>
      </c>
    </row>
    <row r="8782" spans="1:13" x14ac:dyDescent="0.25">
      <c r="A8782" t="s">
        <v>673</v>
      </c>
      <c r="B8782" t="s">
        <v>470</v>
      </c>
      <c r="C8782" t="s">
        <v>292</v>
      </c>
      <c r="D8782" t="s">
        <v>206</v>
      </c>
      <c r="E8782" t="s">
        <v>270</v>
      </c>
      <c r="F8782" t="s">
        <v>142</v>
      </c>
      <c r="G8782" s="8" t="s">
        <v>383</v>
      </c>
      <c r="H8782" t="s">
        <v>143</v>
      </c>
      <c r="I8782" s="7">
        <v>0</v>
      </c>
      <c r="L8782" s="7">
        <v>5411649516</v>
      </c>
      <c r="M8782" t="s">
        <v>458</v>
      </c>
    </row>
    <row r="8783" spans="1:13" x14ac:dyDescent="0.25">
      <c r="A8783" t="s">
        <v>674</v>
      </c>
      <c r="B8783" t="s">
        <v>470</v>
      </c>
      <c r="C8783" t="s">
        <v>292</v>
      </c>
      <c r="D8783" t="s">
        <v>203</v>
      </c>
      <c r="E8783" t="s">
        <v>269</v>
      </c>
      <c r="F8783" t="s">
        <v>142</v>
      </c>
      <c r="G8783" s="8" t="s">
        <v>383</v>
      </c>
      <c r="H8783" t="s">
        <v>143</v>
      </c>
      <c r="I8783" s="7">
        <v>0</v>
      </c>
      <c r="L8783" s="7">
        <v>599483569520</v>
      </c>
      <c r="M8783" t="s">
        <v>458</v>
      </c>
    </row>
    <row r="8784" spans="1:13" x14ac:dyDescent="0.25">
      <c r="A8784" t="s">
        <v>675</v>
      </c>
      <c r="B8784" t="s">
        <v>470</v>
      </c>
      <c r="C8784" t="s">
        <v>292</v>
      </c>
      <c r="D8784" t="s">
        <v>306</v>
      </c>
      <c r="E8784" t="s">
        <v>270</v>
      </c>
      <c r="F8784" t="s">
        <v>142</v>
      </c>
      <c r="G8784" s="8" t="s">
        <v>383</v>
      </c>
      <c r="H8784" t="s">
        <v>143</v>
      </c>
      <c r="I8784" s="7">
        <v>0</v>
      </c>
      <c r="L8784" s="7">
        <v>9122399685</v>
      </c>
      <c r="M8784" t="s">
        <v>458</v>
      </c>
    </row>
    <row r="8785" spans="1:13" x14ac:dyDescent="0.25">
      <c r="A8785" t="s">
        <v>676</v>
      </c>
      <c r="B8785" t="s">
        <v>331</v>
      </c>
      <c r="C8785" t="s">
        <v>215</v>
      </c>
      <c r="D8785" t="s">
        <v>251</v>
      </c>
      <c r="E8785" t="s">
        <v>269</v>
      </c>
      <c r="F8785" t="s">
        <v>142</v>
      </c>
      <c r="G8785" s="8" t="s">
        <v>383</v>
      </c>
      <c r="H8785" t="s">
        <v>143</v>
      </c>
      <c r="I8785" s="7">
        <v>0</v>
      </c>
      <c r="L8785" s="7">
        <v>310261377494</v>
      </c>
      <c r="M8785" t="s">
        <v>458</v>
      </c>
    </row>
    <row r="8786" spans="1:13" x14ac:dyDescent="0.25">
      <c r="A8786" t="s">
        <v>677</v>
      </c>
      <c r="B8786" t="s">
        <v>331</v>
      </c>
      <c r="C8786" t="s">
        <v>215</v>
      </c>
      <c r="D8786" t="s">
        <v>216</v>
      </c>
      <c r="E8786" t="s">
        <v>269</v>
      </c>
      <c r="F8786" t="s">
        <v>142</v>
      </c>
      <c r="G8786" s="8" t="s">
        <v>383</v>
      </c>
      <c r="H8786" t="s">
        <v>143</v>
      </c>
      <c r="I8786" s="7">
        <v>0</v>
      </c>
      <c r="L8786" s="7">
        <v>15226914126</v>
      </c>
      <c r="M8786" t="s">
        <v>458</v>
      </c>
    </row>
    <row r="8787" spans="1:13" x14ac:dyDescent="0.25">
      <c r="A8787" t="s">
        <v>678</v>
      </c>
      <c r="B8787" t="s">
        <v>331</v>
      </c>
      <c r="C8787" t="s">
        <v>215</v>
      </c>
      <c r="D8787" t="s">
        <v>217</v>
      </c>
      <c r="E8787" t="s">
        <v>269</v>
      </c>
      <c r="F8787" t="s">
        <v>142</v>
      </c>
      <c r="G8787" s="8" t="s">
        <v>383</v>
      </c>
      <c r="H8787" t="s">
        <v>143</v>
      </c>
      <c r="I8787" s="7">
        <v>0</v>
      </c>
      <c r="L8787" s="7">
        <v>67671087956</v>
      </c>
      <c r="M8787" t="s">
        <v>458</v>
      </c>
    </row>
    <row r="8788" spans="1:13" x14ac:dyDescent="0.25">
      <c r="A8788" t="s">
        <v>679</v>
      </c>
      <c r="B8788" t="s">
        <v>333</v>
      </c>
      <c r="C8788" t="s">
        <v>533</v>
      </c>
      <c r="D8788" t="s">
        <v>203</v>
      </c>
      <c r="E8788" t="s">
        <v>269</v>
      </c>
      <c r="F8788" t="s">
        <v>142</v>
      </c>
      <c r="G8788" s="8" t="s">
        <v>383</v>
      </c>
      <c r="H8788" t="s">
        <v>143</v>
      </c>
      <c r="I8788" s="7">
        <v>0</v>
      </c>
      <c r="L8788" s="7">
        <v>60695593000</v>
      </c>
      <c r="M8788" t="s">
        <v>458</v>
      </c>
    </row>
    <row r="8789" spans="1:13" x14ac:dyDescent="0.25">
      <c r="A8789" t="s">
        <v>680</v>
      </c>
      <c r="B8789" t="s">
        <v>471</v>
      </c>
      <c r="C8789" t="s">
        <v>219</v>
      </c>
      <c r="D8789" t="s">
        <v>203</v>
      </c>
      <c r="E8789" t="s">
        <v>269</v>
      </c>
      <c r="F8789" t="s">
        <v>142</v>
      </c>
      <c r="G8789" s="8" t="s">
        <v>383</v>
      </c>
      <c r="H8789" t="s">
        <v>143</v>
      </c>
      <c r="I8789" s="7">
        <v>0</v>
      </c>
      <c r="L8789" s="7">
        <v>278736778404</v>
      </c>
      <c r="M8789" t="s">
        <v>458</v>
      </c>
    </row>
    <row r="8790" spans="1:13" x14ac:dyDescent="0.25">
      <c r="A8790" t="s">
        <v>681</v>
      </c>
      <c r="B8790" t="s">
        <v>471</v>
      </c>
      <c r="C8790" t="s">
        <v>219</v>
      </c>
      <c r="D8790" t="s">
        <v>457</v>
      </c>
      <c r="E8790" t="s">
        <v>270</v>
      </c>
      <c r="F8790" t="s">
        <v>142</v>
      </c>
      <c r="G8790" s="8" t="s">
        <v>383</v>
      </c>
      <c r="H8790" t="s">
        <v>143</v>
      </c>
      <c r="I8790" s="7">
        <v>0</v>
      </c>
      <c r="L8790" s="7">
        <v>150706287</v>
      </c>
      <c r="M8790" t="s">
        <v>458</v>
      </c>
    </row>
    <row r="8791" spans="1:13" x14ac:dyDescent="0.25">
      <c r="A8791" t="s">
        <v>682</v>
      </c>
      <c r="B8791" t="s">
        <v>471</v>
      </c>
      <c r="C8791" t="s">
        <v>219</v>
      </c>
      <c r="D8791" t="s">
        <v>381</v>
      </c>
      <c r="E8791" t="s">
        <v>270</v>
      </c>
      <c r="F8791" t="s">
        <v>142</v>
      </c>
      <c r="G8791" s="8" t="s">
        <v>383</v>
      </c>
      <c r="H8791" t="s">
        <v>143</v>
      </c>
      <c r="I8791" s="7">
        <v>0</v>
      </c>
      <c r="L8791" s="7">
        <v>1331924172</v>
      </c>
      <c r="M8791" t="s">
        <v>458</v>
      </c>
    </row>
    <row r="8792" spans="1:13" x14ac:dyDescent="0.25">
      <c r="A8792" t="s">
        <v>683</v>
      </c>
      <c r="B8792" t="s">
        <v>472</v>
      </c>
      <c r="C8792" t="s">
        <v>220</v>
      </c>
      <c r="D8792" t="s">
        <v>221</v>
      </c>
      <c r="E8792" t="s">
        <v>270</v>
      </c>
      <c r="F8792" t="s">
        <v>142</v>
      </c>
      <c r="G8792" s="8" t="s">
        <v>383</v>
      </c>
      <c r="H8792" t="s">
        <v>143</v>
      </c>
      <c r="I8792" s="7">
        <v>0</v>
      </c>
      <c r="L8792" s="7">
        <v>210379447000</v>
      </c>
      <c r="M8792" t="s">
        <v>458</v>
      </c>
    </row>
    <row r="8793" spans="1:13" x14ac:dyDescent="0.25">
      <c r="A8793" t="s">
        <v>684</v>
      </c>
      <c r="B8793" t="s">
        <v>472</v>
      </c>
      <c r="C8793" t="s">
        <v>220</v>
      </c>
      <c r="D8793" t="s">
        <v>222</v>
      </c>
      <c r="E8793" t="s">
        <v>270</v>
      </c>
      <c r="F8793" t="s">
        <v>142</v>
      </c>
      <c r="G8793" s="8" t="s">
        <v>383</v>
      </c>
      <c r="H8793" t="s">
        <v>143</v>
      </c>
      <c r="I8793" s="7">
        <v>0</v>
      </c>
      <c r="L8793" s="7">
        <v>35195197000</v>
      </c>
      <c r="M8793" t="s">
        <v>458</v>
      </c>
    </row>
    <row r="8794" spans="1:13" x14ac:dyDescent="0.25">
      <c r="A8794" t="s">
        <v>685</v>
      </c>
      <c r="B8794" t="s">
        <v>472</v>
      </c>
      <c r="C8794" t="s">
        <v>220</v>
      </c>
      <c r="D8794" t="s">
        <v>223</v>
      </c>
      <c r="E8794" t="s">
        <v>270</v>
      </c>
      <c r="F8794" t="s">
        <v>142</v>
      </c>
      <c r="G8794" s="8" t="s">
        <v>383</v>
      </c>
      <c r="H8794" t="s">
        <v>143</v>
      </c>
      <c r="I8794" s="7">
        <v>0</v>
      </c>
      <c r="L8794" s="7">
        <v>54187851000</v>
      </c>
      <c r="M8794" t="s">
        <v>458</v>
      </c>
    </row>
    <row r="8795" spans="1:13" x14ac:dyDescent="0.25">
      <c r="A8795" t="s">
        <v>686</v>
      </c>
      <c r="B8795" t="s">
        <v>472</v>
      </c>
      <c r="C8795" t="s">
        <v>220</v>
      </c>
      <c r="D8795" t="s">
        <v>224</v>
      </c>
      <c r="E8795" t="s">
        <v>270</v>
      </c>
      <c r="F8795" t="s">
        <v>142</v>
      </c>
      <c r="G8795" s="8" t="s">
        <v>383</v>
      </c>
      <c r="H8795" t="s">
        <v>143</v>
      </c>
      <c r="I8795" s="7">
        <v>0</v>
      </c>
      <c r="L8795" s="7">
        <v>3835522000</v>
      </c>
      <c r="M8795" t="s">
        <v>458</v>
      </c>
    </row>
    <row r="8796" spans="1:13" x14ac:dyDescent="0.25">
      <c r="A8796" t="s">
        <v>687</v>
      </c>
      <c r="B8796" t="s">
        <v>472</v>
      </c>
      <c r="C8796" t="s">
        <v>220</v>
      </c>
      <c r="D8796" t="s">
        <v>305</v>
      </c>
      <c r="E8796" t="s">
        <v>270</v>
      </c>
      <c r="F8796" s="8" t="s">
        <v>142</v>
      </c>
      <c r="G8796" s="8" t="s">
        <v>383</v>
      </c>
      <c r="H8796" t="s">
        <v>143</v>
      </c>
      <c r="I8796" s="7">
        <v>0</v>
      </c>
      <c r="L8796" s="7">
        <v>0</v>
      </c>
      <c r="M8796" t="s">
        <v>458</v>
      </c>
    </row>
    <row r="8797" spans="1:13" x14ac:dyDescent="0.25">
      <c r="A8797" t="s">
        <v>688</v>
      </c>
      <c r="B8797" t="s">
        <v>472</v>
      </c>
      <c r="C8797" t="s">
        <v>220</v>
      </c>
      <c r="D8797" t="s">
        <v>203</v>
      </c>
      <c r="E8797" t="s">
        <v>269</v>
      </c>
      <c r="F8797" s="8" t="s">
        <v>142</v>
      </c>
      <c r="G8797" s="8" t="s">
        <v>383</v>
      </c>
      <c r="H8797" t="s">
        <v>143</v>
      </c>
      <c r="I8797" s="7">
        <v>0</v>
      </c>
      <c r="L8797" s="7">
        <v>150910896000</v>
      </c>
      <c r="M8797" t="s">
        <v>458</v>
      </c>
    </row>
    <row r="8798" spans="1:13" x14ac:dyDescent="0.25">
      <c r="A8798" t="s">
        <v>689</v>
      </c>
      <c r="B8798" t="s">
        <v>473</v>
      </c>
      <c r="C8798" t="s">
        <v>225</v>
      </c>
      <c r="D8798" t="s">
        <v>366</v>
      </c>
      <c r="E8798" t="s">
        <v>270</v>
      </c>
      <c r="F8798" s="8" t="s">
        <v>142</v>
      </c>
      <c r="G8798" s="8" t="s">
        <v>383</v>
      </c>
      <c r="H8798" t="s">
        <v>143</v>
      </c>
      <c r="I8798" s="7">
        <v>0</v>
      </c>
      <c r="L8798" s="7">
        <v>3439632410</v>
      </c>
      <c r="M8798" t="s">
        <v>458</v>
      </c>
    </row>
    <row r="8799" spans="1:13" x14ac:dyDescent="0.25">
      <c r="A8799" t="s">
        <v>690</v>
      </c>
      <c r="B8799" t="s">
        <v>473</v>
      </c>
      <c r="C8799" t="s">
        <v>225</v>
      </c>
      <c r="D8799" t="s">
        <v>367</v>
      </c>
      <c r="E8799" t="s">
        <v>270</v>
      </c>
      <c r="F8799" s="8" t="s">
        <v>142</v>
      </c>
      <c r="G8799" s="8" t="s">
        <v>383</v>
      </c>
      <c r="H8799" t="s">
        <v>143</v>
      </c>
      <c r="I8799" s="7">
        <v>0</v>
      </c>
      <c r="L8799" s="7">
        <v>3601903742</v>
      </c>
      <c r="M8799" t="s">
        <v>458</v>
      </c>
    </row>
    <row r="8800" spans="1:13" x14ac:dyDescent="0.25">
      <c r="A8800" t="s">
        <v>691</v>
      </c>
      <c r="B8800" t="s">
        <v>473</v>
      </c>
      <c r="C8800" t="s">
        <v>225</v>
      </c>
      <c r="D8800" t="s">
        <v>373</v>
      </c>
      <c r="E8800" t="s">
        <v>270</v>
      </c>
      <c r="F8800" s="8" t="s">
        <v>142</v>
      </c>
      <c r="G8800" s="8" t="s">
        <v>383</v>
      </c>
      <c r="H8800" t="s">
        <v>143</v>
      </c>
      <c r="I8800" s="7">
        <v>0</v>
      </c>
      <c r="L8800" s="7">
        <v>2032897322</v>
      </c>
      <c r="M8800" t="s">
        <v>458</v>
      </c>
    </row>
    <row r="8801" spans="1:13" x14ac:dyDescent="0.25">
      <c r="A8801" t="s">
        <v>692</v>
      </c>
      <c r="B8801" t="s">
        <v>473</v>
      </c>
      <c r="C8801" t="s">
        <v>225</v>
      </c>
      <c r="D8801" t="s">
        <v>203</v>
      </c>
      <c r="E8801" t="s">
        <v>269</v>
      </c>
      <c r="F8801" s="8" t="s">
        <v>142</v>
      </c>
      <c r="G8801" s="8" t="s">
        <v>383</v>
      </c>
      <c r="H8801" t="s">
        <v>143</v>
      </c>
      <c r="I8801" s="7">
        <v>0</v>
      </c>
      <c r="L8801" s="7">
        <v>983182712065</v>
      </c>
      <c r="M8801" t="s">
        <v>458</v>
      </c>
    </row>
    <row r="8802" spans="1:13" x14ac:dyDescent="0.25">
      <c r="A8802" t="s">
        <v>693</v>
      </c>
      <c r="B8802" t="s">
        <v>474</v>
      </c>
      <c r="C8802" t="s">
        <v>226</v>
      </c>
      <c r="D8802" t="s">
        <v>227</v>
      </c>
      <c r="E8802" t="s">
        <v>270</v>
      </c>
      <c r="F8802" s="8" t="s">
        <v>142</v>
      </c>
      <c r="G8802" s="8" t="s">
        <v>383</v>
      </c>
      <c r="H8802" t="s">
        <v>143</v>
      </c>
      <c r="I8802" s="7">
        <v>14575682</v>
      </c>
      <c r="L8802" s="7">
        <v>1565286544</v>
      </c>
      <c r="M8802" t="s">
        <v>458</v>
      </c>
    </row>
    <row r="8803" spans="1:13" x14ac:dyDescent="0.25">
      <c r="A8803" t="s">
        <v>694</v>
      </c>
      <c r="B8803" t="s">
        <v>474</v>
      </c>
      <c r="C8803" t="s">
        <v>226</v>
      </c>
      <c r="D8803" t="s">
        <v>301</v>
      </c>
      <c r="E8803" t="s">
        <v>270</v>
      </c>
      <c r="F8803" s="8" t="s">
        <v>142</v>
      </c>
      <c r="G8803" s="8" t="s">
        <v>383</v>
      </c>
      <c r="H8803" t="s">
        <v>143</v>
      </c>
      <c r="I8803" s="7">
        <v>0</v>
      </c>
      <c r="L8803" s="7">
        <v>4154359457</v>
      </c>
      <c r="M8803" t="s">
        <v>458</v>
      </c>
    </row>
    <row r="8804" spans="1:13" x14ac:dyDescent="0.25">
      <c r="A8804" t="s">
        <v>695</v>
      </c>
      <c r="B8804" t="s">
        <v>474</v>
      </c>
      <c r="C8804" t="s">
        <v>226</v>
      </c>
      <c r="D8804" t="s">
        <v>229</v>
      </c>
      <c r="E8804" t="s">
        <v>270</v>
      </c>
      <c r="F8804" s="8" t="s">
        <v>142</v>
      </c>
      <c r="G8804" s="8" t="s">
        <v>383</v>
      </c>
      <c r="H8804" t="s">
        <v>143</v>
      </c>
      <c r="I8804" s="7">
        <v>0</v>
      </c>
      <c r="L8804" s="7">
        <v>4178737190</v>
      </c>
      <c r="M8804" t="s">
        <v>458</v>
      </c>
    </row>
    <row r="8805" spans="1:13" x14ac:dyDescent="0.25">
      <c r="A8805" t="s">
        <v>696</v>
      </c>
      <c r="B8805" t="s">
        <v>474</v>
      </c>
      <c r="C8805" t="s">
        <v>226</v>
      </c>
      <c r="D8805" t="s">
        <v>230</v>
      </c>
      <c r="E8805" t="s">
        <v>270</v>
      </c>
      <c r="F8805" s="8" t="s">
        <v>142</v>
      </c>
      <c r="G8805" s="8" t="s">
        <v>383</v>
      </c>
      <c r="H8805" t="s">
        <v>143</v>
      </c>
      <c r="I8805" s="7">
        <v>0</v>
      </c>
      <c r="L8805" s="7">
        <v>46078829939</v>
      </c>
      <c r="M8805" t="s">
        <v>458</v>
      </c>
    </row>
    <row r="8806" spans="1:13" x14ac:dyDescent="0.25">
      <c r="A8806" t="s">
        <v>697</v>
      </c>
      <c r="B8806" t="s">
        <v>474</v>
      </c>
      <c r="C8806" t="s">
        <v>226</v>
      </c>
      <c r="D8806" t="s">
        <v>231</v>
      </c>
      <c r="E8806" t="s">
        <v>270</v>
      </c>
      <c r="F8806" s="8" t="s">
        <v>142</v>
      </c>
      <c r="G8806" s="8" t="s">
        <v>383</v>
      </c>
      <c r="H8806" t="s">
        <v>143</v>
      </c>
      <c r="I8806" s="7">
        <v>0</v>
      </c>
      <c r="L8806" s="7">
        <v>733170416</v>
      </c>
      <c r="M8806" t="s">
        <v>458</v>
      </c>
    </row>
    <row r="8807" spans="1:13" x14ac:dyDescent="0.25">
      <c r="A8807" t="s">
        <v>698</v>
      </c>
      <c r="B8807" t="s">
        <v>474</v>
      </c>
      <c r="C8807" t="s">
        <v>226</v>
      </c>
      <c r="D8807" t="s">
        <v>232</v>
      </c>
      <c r="E8807" t="s">
        <v>270</v>
      </c>
      <c r="F8807" s="8" t="s">
        <v>142</v>
      </c>
      <c r="G8807" s="8" t="s">
        <v>383</v>
      </c>
      <c r="H8807" t="s">
        <v>143</v>
      </c>
      <c r="I8807" s="7">
        <v>0</v>
      </c>
      <c r="L8807" s="7">
        <v>4596812359</v>
      </c>
      <c r="M8807" t="s">
        <v>458</v>
      </c>
    </row>
    <row r="8808" spans="1:13" x14ac:dyDescent="0.25">
      <c r="A8808" t="s">
        <v>699</v>
      </c>
      <c r="B8808" t="s">
        <v>474</v>
      </c>
      <c r="C8808" t="s">
        <v>226</v>
      </c>
      <c r="D8808" t="s">
        <v>233</v>
      </c>
      <c r="E8808" t="s">
        <v>270</v>
      </c>
      <c r="F8808" s="8" t="s">
        <v>142</v>
      </c>
      <c r="G8808" s="8" t="s">
        <v>383</v>
      </c>
      <c r="H8808" t="s">
        <v>143</v>
      </c>
      <c r="I8808" s="7">
        <v>0</v>
      </c>
      <c r="L8808" s="7">
        <v>6739103718</v>
      </c>
      <c r="M8808" t="s">
        <v>458</v>
      </c>
    </row>
    <row r="8809" spans="1:13" x14ac:dyDescent="0.25">
      <c r="A8809" t="s">
        <v>700</v>
      </c>
      <c r="B8809" t="s">
        <v>474</v>
      </c>
      <c r="C8809" t="s">
        <v>226</v>
      </c>
      <c r="D8809" t="s">
        <v>234</v>
      </c>
      <c r="E8809" t="s">
        <v>270</v>
      </c>
      <c r="F8809" s="8" t="s">
        <v>142</v>
      </c>
      <c r="G8809" s="8" t="s">
        <v>383</v>
      </c>
      <c r="H8809" t="s">
        <v>143</v>
      </c>
      <c r="I8809" s="7">
        <v>0</v>
      </c>
      <c r="L8809" s="7">
        <v>8239367205</v>
      </c>
      <c r="M8809" t="s">
        <v>458</v>
      </c>
    </row>
    <row r="8810" spans="1:13" x14ac:dyDescent="0.25">
      <c r="A8810" t="s">
        <v>701</v>
      </c>
      <c r="B8810" t="s">
        <v>474</v>
      </c>
      <c r="C8810" t="s">
        <v>226</v>
      </c>
      <c r="D8810" t="s">
        <v>235</v>
      </c>
      <c r="E8810" t="s">
        <v>270</v>
      </c>
      <c r="F8810" s="8" t="s">
        <v>142</v>
      </c>
      <c r="G8810" s="8" t="s">
        <v>383</v>
      </c>
      <c r="H8810" t="s">
        <v>143</v>
      </c>
      <c r="I8810" s="7">
        <v>0</v>
      </c>
      <c r="L8810" s="7">
        <v>7955312120</v>
      </c>
      <c r="M8810" t="s">
        <v>458</v>
      </c>
    </row>
    <row r="8811" spans="1:13" x14ac:dyDescent="0.25">
      <c r="A8811" t="s">
        <v>702</v>
      </c>
      <c r="B8811" t="s">
        <v>474</v>
      </c>
      <c r="C8811" t="s">
        <v>226</v>
      </c>
      <c r="D8811" t="s">
        <v>570</v>
      </c>
      <c r="E8811" t="s">
        <v>270</v>
      </c>
      <c r="F8811" s="8" t="s">
        <v>142</v>
      </c>
      <c r="G8811" s="8" t="s">
        <v>383</v>
      </c>
      <c r="H8811" t="s">
        <v>143</v>
      </c>
      <c r="I8811" s="7">
        <v>0</v>
      </c>
      <c r="L8811" s="7">
        <v>186808058</v>
      </c>
      <c r="M8811" t="s">
        <v>458</v>
      </c>
    </row>
    <row r="8812" spans="1:13" x14ac:dyDescent="0.25">
      <c r="A8812" t="s">
        <v>703</v>
      </c>
      <c r="B8812" t="s">
        <v>475</v>
      </c>
      <c r="C8812" t="s">
        <v>236</v>
      </c>
      <c r="D8812" t="s">
        <v>628</v>
      </c>
      <c r="E8812" t="s">
        <v>270</v>
      </c>
      <c r="F8812" s="8" t="s">
        <v>142</v>
      </c>
      <c r="G8812" s="8" t="s">
        <v>383</v>
      </c>
      <c r="H8812" t="s">
        <v>143</v>
      </c>
      <c r="I8812" s="7">
        <v>0</v>
      </c>
      <c r="L8812" s="7">
        <v>33391986272</v>
      </c>
      <c r="M8812" t="s">
        <v>458</v>
      </c>
    </row>
    <row r="8813" spans="1:13" x14ac:dyDescent="0.25">
      <c r="A8813" t="s">
        <v>704</v>
      </c>
      <c r="B8813" t="s">
        <v>475</v>
      </c>
      <c r="C8813" t="s">
        <v>236</v>
      </c>
      <c r="D8813" t="s">
        <v>629</v>
      </c>
      <c r="E8813" t="s">
        <v>270</v>
      </c>
      <c r="F8813" s="8" t="s">
        <v>142</v>
      </c>
      <c r="G8813" s="8" t="s">
        <v>383</v>
      </c>
      <c r="H8813" t="s">
        <v>143</v>
      </c>
      <c r="I8813" s="7">
        <v>0</v>
      </c>
      <c r="L8813" s="7">
        <v>28433897982</v>
      </c>
      <c r="M8813" t="s">
        <v>458</v>
      </c>
    </row>
    <row r="8814" spans="1:13" x14ac:dyDescent="0.25">
      <c r="A8814" t="s">
        <v>705</v>
      </c>
      <c r="B8814" t="s">
        <v>475</v>
      </c>
      <c r="C8814" t="s">
        <v>236</v>
      </c>
      <c r="D8814" t="s">
        <v>630</v>
      </c>
      <c r="E8814" t="s">
        <v>270</v>
      </c>
      <c r="F8814" s="8" t="s">
        <v>142</v>
      </c>
      <c r="G8814" s="8" t="s">
        <v>383</v>
      </c>
      <c r="H8814" t="s">
        <v>143</v>
      </c>
      <c r="I8814" s="7">
        <v>0</v>
      </c>
      <c r="L8814" s="7">
        <v>41655996484</v>
      </c>
      <c r="M8814" t="s">
        <v>458</v>
      </c>
    </row>
    <row r="8815" spans="1:13" x14ac:dyDescent="0.25">
      <c r="A8815" t="s">
        <v>706</v>
      </c>
      <c r="B8815" t="s">
        <v>475</v>
      </c>
      <c r="C8815" t="s">
        <v>236</v>
      </c>
      <c r="D8815" t="s">
        <v>631</v>
      </c>
      <c r="E8815" t="s">
        <v>270</v>
      </c>
      <c r="F8815" s="8" t="s">
        <v>142</v>
      </c>
      <c r="G8815" s="8" t="s">
        <v>383</v>
      </c>
      <c r="H8815" t="s">
        <v>143</v>
      </c>
      <c r="I8815" s="7">
        <v>0</v>
      </c>
      <c r="L8815" s="7">
        <v>17683096128</v>
      </c>
      <c r="M8815" t="s">
        <v>458</v>
      </c>
    </row>
    <row r="8816" spans="1:13" x14ac:dyDescent="0.25">
      <c r="A8816" t="s">
        <v>707</v>
      </c>
      <c r="B8816" t="s">
        <v>475</v>
      </c>
      <c r="C8816" t="s">
        <v>236</v>
      </c>
      <c r="D8816" t="s">
        <v>632</v>
      </c>
      <c r="E8816" t="s">
        <v>269</v>
      </c>
      <c r="F8816" t="s">
        <v>142</v>
      </c>
      <c r="G8816" s="8" t="s">
        <v>383</v>
      </c>
      <c r="H8816" t="s">
        <v>143</v>
      </c>
      <c r="I8816" s="7">
        <v>0</v>
      </c>
      <c r="L8816" s="7">
        <v>38791266538</v>
      </c>
      <c r="M8816" t="s">
        <v>458</v>
      </c>
    </row>
    <row r="8817" spans="1:13" x14ac:dyDescent="0.25">
      <c r="A8817" t="s">
        <v>708</v>
      </c>
      <c r="B8817" t="s">
        <v>476</v>
      </c>
      <c r="C8817" t="s">
        <v>237</v>
      </c>
      <c r="D8817" t="s">
        <v>242</v>
      </c>
      <c r="E8817" t="s">
        <v>270</v>
      </c>
      <c r="F8817" t="s">
        <v>142</v>
      </c>
      <c r="G8817" s="8" t="s">
        <v>383</v>
      </c>
      <c r="H8817" t="s">
        <v>143</v>
      </c>
      <c r="I8817" s="7">
        <v>0</v>
      </c>
      <c r="L8817" s="7">
        <v>77422761</v>
      </c>
      <c r="M8817" t="s">
        <v>458</v>
      </c>
    </row>
    <row r="8818" spans="1:13" x14ac:dyDescent="0.25">
      <c r="A8818" t="s">
        <v>709</v>
      </c>
      <c r="B8818" t="s">
        <v>476</v>
      </c>
      <c r="C8818" t="s">
        <v>237</v>
      </c>
      <c r="D8818" t="s">
        <v>228</v>
      </c>
      <c r="E8818" t="s">
        <v>270</v>
      </c>
      <c r="F8818" t="s">
        <v>142</v>
      </c>
      <c r="G8818" s="8" t="s">
        <v>383</v>
      </c>
      <c r="H8818" t="s">
        <v>143</v>
      </c>
      <c r="I8818" s="7">
        <v>0</v>
      </c>
      <c r="L8818" s="7">
        <v>2672173342</v>
      </c>
      <c r="M8818" t="s">
        <v>458</v>
      </c>
    </row>
    <row r="8819" spans="1:13" x14ac:dyDescent="0.25">
      <c r="A8819" t="s">
        <v>710</v>
      </c>
      <c r="B8819" t="s">
        <v>476</v>
      </c>
      <c r="C8819" t="s">
        <v>237</v>
      </c>
      <c r="D8819" t="s">
        <v>464</v>
      </c>
      <c r="E8819" t="s">
        <v>270</v>
      </c>
      <c r="F8819" t="s">
        <v>142</v>
      </c>
      <c r="G8819" s="8" t="s">
        <v>383</v>
      </c>
      <c r="H8819" t="s">
        <v>143</v>
      </c>
      <c r="I8819" s="7">
        <v>0</v>
      </c>
      <c r="L8819" s="7">
        <v>1120256617</v>
      </c>
      <c r="M8819" t="s">
        <v>458</v>
      </c>
    </row>
    <row r="8820" spans="1:13" x14ac:dyDescent="0.25">
      <c r="A8820" t="s">
        <v>711</v>
      </c>
      <c r="B8820" t="s">
        <v>476</v>
      </c>
      <c r="C8820" t="s">
        <v>237</v>
      </c>
      <c r="D8820" t="s">
        <v>238</v>
      </c>
      <c r="E8820" t="s">
        <v>270</v>
      </c>
      <c r="F8820" t="s">
        <v>142</v>
      </c>
      <c r="G8820" s="8" t="s">
        <v>383</v>
      </c>
      <c r="H8820" t="s">
        <v>143</v>
      </c>
      <c r="I8820" s="7">
        <v>0</v>
      </c>
      <c r="L8820" s="7">
        <v>858542993</v>
      </c>
      <c r="M8820" t="s">
        <v>458</v>
      </c>
    </row>
    <row r="8821" spans="1:13" x14ac:dyDescent="0.25">
      <c r="A8821" t="s">
        <v>712</v>
      </c>
      <c r="B8821" t="s">
        <v>476</v>
      </c>
      <c r="C8821" t="s">
        <v>237</v>
      </c>
      <c r="D8821" t="s">
        <v>239</v>
      </c>
      <c r="E8821" t="s">
        <v>270</v>
      </c>
      <c r="F8821" t="s">
        <v>142</v>
      </c>
      <c r="G8821" s="8" t="s">
        <v>383</v>
      </c>
      <c r="H8821" t="s">
        <v>143</v>
      </c>
      <c r="I8821" s="7">
        <v>0</v>
      </c>
      <c r="L8821" s="7">
        <v>857579764</v>
      </c>
      <c r="M8821" t="s">
        <v>458</v>
      </c>
    </row>
    <row r="8822" spans="1:13" x14ac:dyDescent="0.25">
      <c r="A8822" t="s">
        <v>713</v>
      </c>
      <c r="B8822" t="s">
        <v>476</v>
      </c>
      <c r="C8822" t="s">
        <v>237</v>
      </c>
      <c r="D8822" t="s">
        <v>240</v>
      </c>
      <c r="E8822" t="s">
        <v>270</v>
      </c>
      <c r="F8822" t="s">
        <v>142</v>
      </c>
      <c r="G8822" s="8" t="s">
        <v>383</v>
      </c>
      <c r="H8822" t="s">
        <v>143</v>
      </c>
      <c r="I8822" s="7">
        <v>0</v>
      </c>
      <c r="L8822" s="7">
        <v>93471759</v>
      </c>
      <c r="M8822" t="s">
        <v>458</v>
      </c>
    </row>
    <row r="8823" spans="1:13" x14ac:dyDescent="0.25">
      <c r="A8823" t="s">
        <v>714</v>
      </c>
      <c r="B8823" t="s">
        <v>476</v>
      </c>
      <c r="C8823" t="s">
        <v>237</v>
      </c>
      <c r="D8823" t="s">
        <v>241</v>
      </c>
      <c r="E8823" t="s">
        <v>270</v>
      </c>
      <c r="F8823" t="s">
        <v>142</v>
      </c>
      <c r="G8823" s="8" t="s">
        <v>383</v>
      </c>
      <c r="H8823" t="s">
        <v>143</v>
      </c>
      <c r="I8823" s="7">
        <v>0</v>
      </c>
      <c r="L8823" s="7">
        <v>53446428</v>
      </c>
      <c r="M8823" t="s">
        <v>458</v>
      </c>
    </row>
    <row r="8824" spans="1:13" x14ac:dyDescent="0.25">
      <c r="A8824" t="s">
        <v>715</v>
      </c>
      <c r="B8824" t="s">
        <v>477</v>
      </c>
      <c r="C8824" t="s">
        <v>243</v>
      </c>
      <c r="D8824" t="s">
        <v>378</v>
      </c>
      <c r="E8824" t="s">
        <v>270</v>
      </c>
      <c r="F8824" t="s">
        <v>142</v>
      </c>
      <c r="G8824" s="8" t="s">
        <v>383</v>
      </c>
      <c r="H8824" t="s">
        <v>143</v>
      </c>
      <c r="I8824" s="7">
        <v>0</v>
      </c>
      <c r="L8824" s="7">
        <v>3795039921</v>
      </c>
      <c r="M8824" t="s">
        <v>458</v>
      </c>
    </row>
    <row r="8825" spans="1:13" x14ac:dyDescent="0.25">
      <c r="A8825" t="s">
        <v>716</v>
      </c>
      <c r="B8825" t="s">
        <v>477</v>
      </c>
      <c r="C8825" t="s">
        <v>243</v>
      </c>
      <c r="D8825" t="s">
        <v>360</v>
      </c>
      <c r="E8825" t="s">
        <v>270</v>
      </c>
      <c r="F8825" t="s">
        <v>142</v>
      </c>
      <c r="G8825" s="8" t="s">
        <v>383</v>
      </c>
      <c r="H8825" t="s">
        <v>143</v>
      </c>
      <c r="I8825" s="7">
        <v>0</v>
      </c>
      <c r="L8825" s="7">
        <v>4697527012</v>
      </c>
      <c r="M8825" t="s">
        <v>458</v>
      </c>
    </row>
    <row r="8826" spans="1:13" x14ac:dyDescent="0.25">
      <c r="A8826" t="s">
        <v>717</v>
      </c>
      <c r="B8826" t="s">
        <v>477</v>
      </c>
      <c r="C8826" t="s">
        <v>243</v>
      </c>
      <c r="D8826" t="s">
        <v>581</v>
      </c>
      <c r="E8826" t="s">
        <v>270</v>
      </c>
      <c r="F8826" t="s">
        <v>142</v>
      </c>
      <c r="G8826" s="8" t="s">
        <v>383</v>
      </c>
      <c r="H8826" t="s">
        <v>143</v>
      </c>
      <c r="I8826" s="7">
        <v>0</v>
      </c>
      <c r="L8826" s="7">
        <v>89940181951</v>
      </c>
      <c r="M8826" t="s">
        <v>458</v>
      </c>
    </row>
    <row r="8827" spans="1:13" x14ac:dyDescent="0.25">
      <c r="A8827" t="s">
        <v>718</v>
      </c>
      <c r="B8827" t="s">
        <v>246</v>
      </c>
      <c r="C8827" t="s">
        <v>246</v>
      </c>
      <c r="D8827" t="s">
        <v>203</v>
      </c>
      <c r="E8827" t="s">
        <v>269</v>
      </c>
      <c r="F8827" t="s">
        <v>142</v>
      </c>
      <c r="G8827" s="8" t="s">
        <v>383</v>
      </c>
      <c r="H8827" t="s">
        <v>143</v>
      </c>
      <c r="I8827" s="7">
        <v>0</v>
      </c>
      <c r="L8827" s="7">
        <v>42773601120</v>
      </c>
      <c r="M8827" t="s">
        <v>458</v>
      </c>
    </row>
    <row r="8828" spans="1:13" x14ac:dyDescent="0.25">
      <c r="A8828" t="s">
        <v>719</v>
      </c>
      <c r="B8828" t="s">
        <v>478</v>
      </c>
      <c r="C8828" t="s">
        <v>244</v>
      </c>
      <c r="D8828" t="s">
        <v>245</v>
      </c>
      <c r="E8828" t="s">
        <v>269</v>
      </c>
      <c r="F8828" t="s">
        <v>142</v>
      </c>
      <c r="G8828" s="8" t="s">
        <v>383</v>
      </c>
      <c r="H8828" t="s">
        <v>143</v>
      </c>
      <c r="I8828" s="7">
        <v>0</v>
      </c>
      <c r="L8828" s="7">
        <v>69558139000</v>
      </c>
      <c r="M8828" t="s">
        <v>458</v>
      </c>
    </row>
    <row r="8829" spans="1:13" x14ac:dyDescent="0.25">
      <c r="A8829" t="s">
        <v>720</v>
      </c>
      <c r="B8829" t="s">
        <v>478</v>
      </c>
      <c r="C8829" t="s">
        <v>244</v>
      </c>
      <c r="D8829" t="s">
        <v>460</v>
      </c>
      <c r="E8829" t="s">
        <v>269</v>
      </c>
      <c r="F8829" t="s">
        <v>142</v>
      </c>
      <c r="G8829" s="8" t="s">
        <v>383</v>
      </c>
      <c r="H8829" t="s">
        <v>143</v>
      </c>
      <c r="I8829" s="7">
        <v>0</v>
      </c>
      <c r="L8829" s="7">
        <v>40918920000</v>
      </c>
      <c r="M8829" t="s">
        <v>458</v>
      </c>
    </row>
    <row r="8830" spans="1:13" x14ac:dyDescent="0.25">
      <c r="A8830" t="s">
        <v>721</v>
      </c>
      <c r="B8830" t="s">
        <v>479</v>
      </c>
      <c r="C8830" t="s">
        <v>247</v>
      </c>
      <c r="D8830" t="s">
        <v>203</v>
      </c>
      <c r="E8830" t="s">
        <v>269</v>
      </c>
      <c r="F8830" t="s">
        <v>142</v>
      </c>
      <c r="G8830" s="8" t="s">
        <v>383</v>
      </c>
      <c r="H8830" t="s">
        <v>143</v>
      </c>
      <c r="I8830" s="7">
        <v>0</v>
      </c>
      <c r="L8830" s="7">
        <v>20401799000</v>
      </c>
      <c r="M8830" t="s">
        <v>458</v>
      </c>
    </row>
    <row r="8831" spans="1:13" x14ac:dyDescent="0.25">
      <c r="A8831" t="s">
        <v>722</v>
      </c>
      <c r="B8831" t="s">
        <v>480</v>
      </c>
      <c r="C8831" t="s">
        <v>268</v>
      </c>
      <c r="D8831" t="s">
        <v>203</v>
      </c>
      <c r="E8831" t="s">
        <v>269</v>
      </c>
      <c r="F8831" t="s">
        <v>142</v>
      </c>
      <c r="G8831" s="8" t="s">
        <v>383</v>
      </c>
      <c r="H8831" t="s">
        <v>143</v>
      </c>
      <c r="I8831" s="7">
        <v>0</v>
      </c>
      <c r="L8831" s="7">
        <v>14029578005</v>
      </c>
      <c r="M8831" t="s">
        <v>458</v>
      </c>
    </row>
    <row r="8832" spans="1:13" x14ac:dyDescent="0.25">
      <c r="A8832" t="s">
        <v>723</v>
      </c>
      <c r="B8832" t="s">
        <v>481</v>
      </c>
      <c r="C8832" t="s">
        <v>248</v>
      </c>
      <c r="D8832" t="s">
        <v>203</v>
      </c>
      <c r="E8832" t="s">
        <v>269</v>
      </c>
      <c r="F8832" t="s">
        <v>142</v>
      </c>
      <c r="G8832" s="8" t="s">
        <v>383</v>
      </c>
      <c r="H8832" t="s">
        <v>143</v>
      </c>
      <c r="I8832" s="7">
        <v>0</v>
      </c>
      <c r="L8832" s="7">
        <v>24360197000</v>
      </c>
      <c r="M8832" t="s">
        <v>458</v>
      </c>
    </row>
    <row r="8833" spans="1:13" x14ac:dyDescent="0.25">
      <c r="A8833" t="s">
        <v>724</v>
      </c>
      <c r="B8833" t="s">
        <v>482</v>
      </c>
      <c r="C8833" t="s">
        <v>249</v>
      </c>
      <c r="D8833" t="s">
        <v>203</v>
      </c>
      <c r="E8833" t="s">
        <v>269</v>
      </c>
      <c r="F8833" t="s">
        <v>142</v>
      </c>
      <c r="G8833" s="8" t="s">
        <v>383</v>
      </c>
      <c r="H8833" t="s">
        <v>143</v>
      </c>
      <c r="I8833" s="7">
        <v>0</v>
      </c>
      <c r="L8833" s="7">
        <v>91622025169</v>
      </c>
      <c r="M8833" t="s">
        <v>458</v>
      </c>
    </row>
    <row r="8834" spans="1:13" x14ac:dyDescent="0.25">
      <c r="A8834" t="s">
        <v>725</v>
      </c>
      <c r="B8834" t="s">
        <v>330</v>
      </c>
      <c r="C8834" t="s">
        <v>250</v>
      </c>
      <c r="D8834" t="s">
        <v>252</v>
      </c>
      <c r="E8834" t="s">
        <v>270</v>
      </c>
      <c r="F8834" t="s">
        <v>142</v>
      </c>
      <c r="G8834" s="8" t="s">
        <v>383</v>
      </c>
      <c r="H8834" t="s">
        <v>143</v>
      </c>
      <c r="I8834" s="7">
        <v>0</v>
      </c>
      <c r="L8834" s="7">
        <v>10772268571</v>
      </c>
      <c r="M8834" t="s">
        <v>458</v>
      </c>
    </row>
    <row r="8835" spans="1:13" x14ac:dyDescent="0.25">
      <c r="A8835" t="s">
        <v>726</v>
      </c>
      <c r="B8835" t="s">
        <v>330</v>
      </c>
      <c r="C8835" t="s">
        <v>250</v>
      </c>
      <c r="D8835" t="s">
        <v>253</v>
      </c>
      <c r="E8835" t="s">
        <v>270</v>
      </c>
      <c r="F8835" t="s">
        <v>142</v>
      </c>
      <c r="G8835" s="8" t="s">
        <v>383</v>
      </c>
      <c r="H8835" t="s">
        <v>143</v>
      </c>
      <c r="I8835" s="7">
        <v>0</v>
      </c>
      <c r="L8835" s="7">
        <v>3480752374</v>
      </c>
      <c r="M8835" t="s">
        <v>458</v>
      </c>
    </row>
    <row r="8836" spans="1:13" x14ac:dyDescent="0.25">
      <c r="A8836" t="s">
        <v>727</v>
      </c>
      <c r="B8836" t="s">
        <v>330</v>
      </c>
      <c r="C8836" t="s">
        <v>250</v>
      </c>
      <c r="D8836" t="s">
        <v>254</v>
      </c>
      <c r="E8836" t="s">
        <v>270</v>
      </c>
      <c r="F8836" t="s">
        <v>142</v>
      </c>
      <c r="G8836" s="8" t="s">
        <v>383</v>
      </c>
      <c r="H8836" t="s">
        <v>143</v>
      </c>
      <c r="I8836" s="7">
        <v>0</v>
      </c>
      <c r="L8836" s="7">
        <v>13604302435</v>
      </c>
      <c r="M8836" t="s">
        <v>458</v>
      </c>
    </row>
    <row r="8837" spans="1:13" x14ac:dyDescent="0.25">
      <c r="A8837" t="s">
        <v>728</v>
      </c>
      <c r="B8837" t="s">
        <v>330</v>
      </c>
      <c r="C8837" t="s">
        <v>250</v>
      </c>
      <c r="D8837" t="s">
        <v>633</v>
      </c>
      <c r="E8837" t="s">
        <v>269</v>
      </c>
      <c r="F8837" t="s">
        <v>142</v>
      </c>
      <c r="G8837" s="8" t="s">
        <v>383</v>
      </c>
      <c r="H8837" t="s">
        <v>143</v>
      </c>
      <c r="I8837" s="7">
        <v>0</v>
      </c>
      <c r="L8837" s="7">
        <v>1140113184125</v>
      </c>
      <c r="M8837" t="s">
        <v>458</v>
      </c>
    </row>
    <row r="8838" spans="1:13" x14ac:dyDescent="0.25">
      <c r="A8838" t="s">
        <v>729</v>
      </c>
      <c r="B8838" t="s">
        <v>330</v>
      </c>
      <c r="C8838" t="s">
        <v>250</v>
      </c>
      <c r="D8838" t="s">
        <v>634</v>
      </c>
      <c r="E8838" t="s">
        <v>269</v>
      </c>
      <c r="F8838" t="s">
        <v>142</v>
      </c>
      <c r="G8838" s="8" t="s">
        <v>383</v>
      </c>
      <c r="H8838" t="s">
        <v>143</v>
      </c>
      <c r="I8838" s="7">
        <v>0</v>
      </c>
      <c r="L8838" s="7">
        <v>237174933919</v>
      </c>
      <c r="M8838" t="s">
        <v>458</v>
      </c>
    </row>
    <row r="8839" spans="1:13" x14ac:dyDescent="0.25">
      <c r="A8839" t="s">
        <v>730</v>
      </c>
      <c r="B8839" t="s">
        <v>330</v>
      </c>
      <c r="C8839" t="s">
        <v>250</v>
      </c>
      <c r="D8839" t="s">
        <v>599</v>
      </c>
      <c r="E8839" t="s">
        <v>270</v>
      </c>
      <c r="F8839" t="s">
        <v>142</v>
      </c>
      <c r="G8839" s="8" t="s">
        <v>383</v>
      </c>
      <c r="H8839" t="s">
        <v>143</v>
      </c>
      <c r="I8839" s="7">
        <v>0</v>
      </c>
      <c r="L8839" s="7">
        <v>49186447</v>
      </c>
      <c r="M8839" t="s">
        <v>458</v>
      </c>
    </row>
    <row r="8840" spans="1:13" x14ac:dyDescent="0.25">
      <c r="A8840" t="s">
        <v>731</v>
      </c>
      <c r="B8840" t="s">
        <v>483</v>
      </c>
      <c r="C8840" t="s">
        <v>255</v>
      </c>
      <c r="D8840" t="s">
        <v>205</v>
      </c>
      <c r="E8840" t="s">
        <v>270</v>
      </c>
      <c r="F8840" t="s">
        <v>142</v>
      </c>
      <c r="G8840" s="8" t="s">
        <v>383</v>
      </c>
      <c r="H8840" t="s">
        <v>143</v>
      </c>
      <c r="I8840" s="7">
        <v>0</v>
      </c>
      <c r="L8840" s="7">
        <v>6917962126</v>
      </c>
      <c r="M8840" t="s">
        <v>458</v>
      </c>
    </row>
    <row r="8841" spans="1:13" x14ac:dyDescent="0.25">
      <c r="A8841" t="s">
        <v>732</v>
      </c>
      <c r="B8841" t="s">
        <v>483</v>
      </c>
      <c r="C8841" t="s">
        <v>255</v>
      </c>
      <c r="D8841" t="s">
        <v>203</v>
      </c>
      <c r="E8841" t="s">
        <v>269</v>
      </c>
      <c r="F8841" t="s">
        <v>142</v>
      </c>
      <c r="G8841" s="8" t="s">
        <v>383</v>
      </c>
      <c r="H8841" t="s">
        <v>143</v>
      </c>
      <c r="I8841" s="7">
        <v>0</v>
      </c>
      <c r="L8841" s="7">
        <v>2428869723</v>
      </c>
      <c r="M8841" t="s">
        <v>458</v>
      </c>
    </row>
    <row r="8842" spans="1:13" x14ac:dyDescent="0.25">
      <c r="A8842" t="s">
        <v>733</v>
      </c>
      <c r="B8842" t="s">
        <v>636</v>
      </c>
      <c r="C8842" t="s">
        <v>635</v>
      </c>
      <c r="D8842" t="s">
        <v>304</v>
      </c>
      <c r="E8842" t="s">
        <v>270</v>
      </c>
      <c r="F8842" t="s">
        <v>142</v>
      </c>
      <c r="G8842" s="8" t="s">
        <v>383</v>
      </c>
      <c r="H8842" t="s">
        <v>143</v>
      </c>
      <c r="I8842" s="7">
        <v>0</v>
      </c>
      <c r="L8842" s="7">
        <v>4565783313</v>
      </c>
      <c r="M8842" t="s">
        <v>458</v>
      </c>
    </row>
    <row r="8843" spans="1:13" x14ac:dyDescent="0.25">
      <c r="A8843" t="s">
        <v>734</v>
      </c>
      <c r="B8843" t="s">
        <v>636</v>
      </c>
      <c r="C8843" t="s">
        <v>635</v>
      </c>
      <c r="D8843" t="s">
        <v>303</v>
      </c>
      <c r="E8843" t="s">
        <v>270</v>
      </c>
      <c r="F8843" t="s">
        <v>142</v>
      </c>
      <c r="G8843" s="8" t="s">
        <v>383</v>
      </c>
      <c r="H8843" t="s">
        <v>143</v>
      </c>
      <c r="I8843" s="7">
        <v>0</v>
      </c>
      <c r="L8843" s="7">
        <v>3476303006</v>
      </c>
      <c r="M8843" t="s">
        <v>458</v>
      </c>
    </row>
    <row r="8844" spans="1:13" x14ac:dyDescent="0.25">
      <c r="A8844" t="s">
        <v>735</v>
      </c>
      <c r="B8844" t="s">
        <v>636</v>
      </c>
      <c r="C8844" t="s">
        <v>635</v>
      </c>
      <c r="D8844" t="s">
        <v>302</v>
      </c>
      <c r="E8844" t="s">
        <v>270</v>
      </c>
      <c r="F8844" t="s">
        <v>142</v>
      </c>
      <c r="G8844" s="8" t="s">
        <v>383</v>
      </c>
      <c r="H8844" t="s">
        <v>143</v>
      </c>
      <c r="I8844" s="7">
        <v>0</v>
      </c>
      <c r="L8844" s="7">
        <v>2100767205</v>
      </c>
      <c r="M8844" t="s">
        <v>458</v>
      </c>
    </row>
    <row r="8845" spans="1:13" x14ac:dyDescent="0.25">
      <c r="A8845" t="s">
        <v>736</v>
      </c>
      <c r="B8845" t="s">
        <v>636</v>
      </c>
      <c r="C8845" t="s">
        <v>635</v>
      </c>
      <c r="D8845" t="s">
        <v>205</v>
      </c>
      <c r="E8845" t="s">
        <v>270</v>
      </c>
      <c r="F8845" s="8" t="s">
        <v>142</v>
      </c>
      <c r="G8845" s="8" t="s">
        <v>383</v>
      </c>
      <c r="H8845" t="s">
        <v>143</v>
      </c>
      <c r="I8845" s="7">
        <v>0</v>
      </c>
      <c r="L8845" s="7">
        <v>20886055390</v>
      </c>
      <c r="M8845" t="s">
        <v>458</v>
      </c>
    </row>
    <row r="8846" spans="1:13" x14ac:dyDescent="0.25">
      <c r="A8846" t="s">
        <v>737</v>
      </c>
      <c r="B8846" t="s">
        <v>636</v>
      </c>
      <c r="C8846" t="s">
        <v>635</v>
      </c>
      <c r="D8846" t="s">
        <v>203</v>
      </c>
      <c r="E8846" t="s">
        <v>269</v>
      </c>
      <c r="F8846" s="8" t="s">
        <v>142</v>
      </c>
      <c r="G8846" s="8" t="s">
        <v>383</v>
      </c>
      <c r="H8846" t="s">
        <v>143</v>
      </c>
      <c r="I8846" s="7">
        <v>0</v>
      </c>
      <c r="L8846" s="7">
        <v>1256491994424</v>
      </c>
      <c r="M8846" t="s">
        <v>458</v>
      </c>
    </row>
    <row r="8847" spans="1:13" x14ac:dyDescent="0.25">
      <c r="A8847" t="s">
        <v>738</v>
      </c>
      <c r="B8847" t="s">
        <v>484</v>
      </c>
      <c r="C8847" t="s">
        <v>256</v>
      </c>
      <c r="D8847" t="s">
        <v>208</v>
      </c>
      <c r="E8847" t="s">
        <v>270</v>
      </c>
      <c r="F8847" s="8" t="s">
        <v>142</v>
      </c>
      <c r="G8847" s="8" t="s">
        <v>383</v>
      </c>
      <c r="H8847" t="s">
        <v>143</v>
      </c>
      <c r="I8847" s="7">
        <v>0</v>
      </c>
      <c r="L8847" s="7">
        <v>429346911</v>
      </c>
      <c r="M8847" t="s">
        <v>458</v>
      </c>
    </row>
    <row r="8848" spans="1:13" x14ac:dyDescent="0.25">
      <c r="A8848" t="s">
        <v>739</v>
      </c>
      <c r="B8848" t="s">
        <v>484</v>
      </c>
      <c r="C8848" t="s">
        <v>256</v>
      </c>
      <c r="D8848" t="s">
        <v>209</v>
      </c>
      <c r="E8848" t="s">
        <v>270</v>
      </c>
      <c r="F8848" s="8" t="s">
        <v>142</v>
      </c>
      <c r="G8848" s="8" t="s">
        <v>383</v>
      </c>
      <c r="H8848" t="s">
        <v>143</v>
      </c>
      <c r="I8848" s="7">
        <v>0</v>
      </c>
      <c r="L8848" s="7">
        <v>630379359</v>
      </c>
      <c r="M8848" t="s">
        <v>458</v>
      </c>
    </row>
    <row r="8849" spans="1:13" x14ac:dyDescent="0.25">
      <c r="A8849" t="s">
        <v>740</v>
      </c>
      <c r="B8849" t="s">
        <v>484</v>
      </c>
      <c r="C8849" t="s">
        <v>256</v>
      </c>
      <c r="D8849" t="s">
        <v>203</v>
      </c>
      <c r="E8849" t="s">
        <v>269</v>
      </c>
      <c r="F8849" s="8" t="s">
        <v>142</v>
      </c>
      <c r="G8849" s="8" t="s">
        <v>383</v>
      </c>
      <c r="H8849" t="s">
        <v>143</v>
      </c>
      <c r="I8849" s="7">
        <v>0</v>
      </c>
      <c r="L8849" s="7">
        <v>88224453830</v>
      </c>
      <c r="M8849" t="s">
        <v>458</v>
      </c>
    </row>
    <row r="8850" spans="1:13" x14ac:dyDescent="0.25">
      <c r="A8850" t="s">
        <v>741</v>
      </c>
      <c r="B8850" t="s">
        <v>485</v>
      </c>
      <c r="C8850" t="s">
        <v>257</v>
      </c>
      <c r="D8850" t="s">
        <v>258</v>
      </c>
      <c r="E8850" t="s">
        <v>270</v>
      </c>
      <c r="F8850" t="s">
        <v>142</v>
      </c>
      <c r="G8850" s="8" t="s">
        <v>383</v>
      </c>
      <c r="H8850" t="s">
        <v>143</v>
      </c>
      <c r="I8850" s="7">
        <v>0</v>
      </c>
      <c r="L8850" s="7">
        <v>2398957441</v>
      </c>
      <c r="M8850" t="s">
        <v>458</v>
      </c>
    </row>
    <row r="8851" spans="1:13" x14ac:dyDescent="0.25">
      <c r="A8851" t="s">
        <v>742</v>
      </c>
      <c r="B8851" t="s">
        <v>485</v>
      </c>
      <c r="C8851" t="s">
        <v>257</v>
      </c>
      <c r="D8851" t="s">
        <v>259</v>
      </c>
      <c r="E8851" t="s">
        <v>270</v>
      </c>
      <c r="F8851" t="s">
        <v>142</v>
      </c>
      <c r="G8851" s="8" t="s">
        <v>383</v>
      </c>
      <c r="H8851" t="s">
        <v>143</v>
      </c>
      <c r="I8851" s="7">
        <v>0</v>
      </c>
      <c r="L8851" s="7">
        <v>87556207</v>
      </c>
      <c r="M8851" t="s">
        <v>458</v>
      </c>
    </row>
    <row r="8852" spans="1:13" x14ac:dyDescent="0.25">
      <c r="A8852" t="s">
        <v>743</v>
      </c>
      <c r="B8852" t="s">
        <v>485</v>
      </c>
      <c r="C8852" t="s">
        <v>257</v>
      </c>
      <c r="D8852" t="s">
        <v>260</v>
      </c>
      <c r="E8852" t="s">
        <v>270</v>
      </c>
      <c r="F8852" t="s">
        <v>142</v>
      </c>
      <c r="G8852" s="8" t="s">
        <v>383</v>
      </c>
      <c r="H8852" t="s">
        <v>143</v>
      </c>
      <c r="I8852" s="7">
        <v>0</v>
      </c>
      <c r="L8852" s="7">
        <v>145097351</v>
      </c>
      <c r="M8852" t="s">
        <v>458</v>
      </c>
    </row>
    <row r="8853" spans="1:13" x14ac:dyDescent="0.25">
      <c r="A8853" t="s">
        <v>744</v>
      </c>
      <c r="B8853" t="s">
        <v>485</v>
      </c>
      <c r="C8853" t="s">
        <v>257</v>
      </c>
      <c r="D8853" t="s">
        <v>261</v>
      </c>
      <c r="E8853" t="s">
        <v>270</v>
      </c>
      <c r="F8853" t="s">
        <v>142</v>
      </c>
      <c r="G8853" s="8" t="s">
        <v>383</v>
      </c>
      <c r="H8853" t="s">
        <v>143</v>
      </c>
      <c r="I8853" s="7">
        <v>0</v>
      </c>
      <c r="L8853" s="7">
        <v>88988160</v>
      </c>
      <c r="M8853" t="s">
        <v>458</v>
      </c>
    </row>
    <row r="8854" spans="1:13" x14ac:dyDescent="0.25">
      <c r="A8854" t="s">
        <v>745</v>
      </c>
      <c r="B8854" t="s">
        <v>486</v>
      </c>
      <c r="C8854" t="s">
        <v>262</v>
      </c>
      <c r="D8854" t="s">
        <v>263</v>
      </c>
      <c r="E8854" t="s">
        <v>270</v>
      </c>
      <c r="F8854" t="s">
        <v>142</v>
      </c>
      <c r="G8854" s="8" t="s">
        <v>383</v>
      </c>
      <c r="H8854" t="s">
        <v>143</v>
      </c>
      <c r="I8854" s="7">
        <v>0</v>
      </c>
      <c r="L8854" s="7">
        <v>27282552000</v>
      </c>
      <c r="M8854" t="s">
        <v>458</v>
      </c>
    </row>
    <row r="8855" spans="1:13" x14ac:dyDescent="0.25">
      <c r="A8855" t="s">
        <v>746</v>
      </c>
      <c r="B8855" t="s">
        <v>486</v>
      </c>
      <c r="C8855" t="s">
        <v>262</v>
      </c>
      <c r="D8855" t="s">
        <v>264</v>
      </c>
      <c r="E8855" t="s">
        <v>270</v>
      </c>
      <c r="F8855" t="s">
        <v>142</v>
      </c>
      <c r="G8855" s="8" t="s">
        <v>383</v>
      </c>
      <c r="H8855" t="s">
        <v>143</v>
      </c>
      <c r="I8855" s="7">
        <v>0</v>
      </c>
      <c r="L8855" s="7">
        <v>5427913000</v>
      </c>
      <c r="M8855" t="s">
        <v>458</v>
      </c>
    </row>
    <row r="8856" spans="1:13" x14ac:dyDescent="0.25">
      <c r="A8856" t="s">
        <v>747</v>
      </c>
      <c r="B8856" t="s">
        <v>486</v>
      </c>
      <c r="C8856" t="s">
        <v>262</v>
      </c>
      <c r="D8856" t="s">
        <v>265</v>
      </c>
      <c r="E8856" t="s">
        <v>270</v>
      </c>
      <c r="F8856" t="s">
        <v>142</v>
      </c>
      <c r="G8856" s="8" t="s">
        <v>383</v>
      </c>
      <c r="H8856" t="s">
        <v>143</v>
      </c>
      <c r="I8856" s="7">
        <v>0</v>
      </c>
      <c r="L8856" s="7">
        <v>950652000</v>
      </c>
      <c r="M8856" t="s">
        <v>458</v>
      </c>
    </row>
    <row r="8857" spans="1:13" x14ac:dyDescent="0.25">
      <c r="A8857" t="s">
        <v>748</v>
      </c>
      <c r="B8857" t="s">
        <v>486</v>
      </c>
      <c r="C8857" t="s">
        <v>262</v>
      </c>
      <c r="D8857" t="s">
        <v>203</v>
      </c>
      <c r="E8857" t="s">
        <v>269</v>
      </c>
      <c r="F8857" t="s">
        <v>142</v>
      </c>
      <c r="G8857" s="8" t="s">
        <v>383</v>
      </c>
      <c r="H8857" t="s">
        <v>143</v>
      </c>
      <c r="I8857" s="7">
        <v>0</v>
      </c>
      <c r="L8857" s="7">
        <v>134097058000</v>
      </c>
      <c r="M8857" t="s">
        <v>458</v>
      </c>
    </row>
    <row r="8858" spans="1:13" x14ac:dyDescent="0.25">
      <c r="A8858" t="s">
        <v>749</v>
      </c>
      <c r="B8858" t="s">
        <v>332</v>
      </c>
      <c r="C8858" t="s">
        <v>266</v>
      </c>
      <c r="D8858" t="s">
        <v>267</v>
      </c>
      <c r="E8858" t="s">
        <v>270</v>
      </c>
      <c r="F8858" t="s">
        <v>142</v>
      </c>
      <c r="G8858" s="8" t="s">
        <v>383</v>
      </c>
      <c r="H8858" t="s">
        <v>143</v>
      </c>
      <c r="I8858" s="7">
        <v>0</v>
      </c>
      <c r="L8858" s="7">
        <v>2421364394</v>
      </c>
      <c r="M8858" t="s">
        <v>458</v>
      </c>
    </row>
    <row r="8859" spans="1:13" x14ac:dyDescent="0.25">
      <c r="A8859" t="s">
        <v>750</v>
      </c>
      <c r="B8859" t="s">
        <v>332</v>
      </c>
      <c r="C8859" t="s">
        <v>266</v>
      </c>
      <c r="D8859" t="s">
        <v>590</v>
      </c>
      <c r="E8859" t="s">
        <v>270</v>
      </c>
      <c r="F8859" t="s">
        <v>142</v>
      </c>
      <c r="G8859" s="8" t="s">
        <v>383</v>
      </c>
      <c r="H8859" t="s">
        <v>143</v>
      </c>
      <c r="I8859" s="7">
        <v>0</v>
      </c>
      <c r="L8859" s="7">
        <v>1946905414</v>
      </c>
      <c r="M8859" t="s">
        <v>458</v>
      </c>
    </row>
    <row r="8860" spans="1:13" x14ac:dyDescent="0.25">
      <c r="A8860" t="s">
        <v>751</v>
      </c>
      <c r="B8860" t="s">
        <v>332</v>
      </c>
      <c r="C8860" t="s">
        <v>266</v>
      </c>
      <c r="D8860" t="s">
        <v>582</v>
      </c>
      <c r="E8860" t="s">
        <v>270</v>
      </c>
      <c r="F8860" t="s">
        <v>142</v>
      </c>
      <c r="G8860" s="8" t="s">
        <v>383</v>
      </c>
      <c r="H8860" t="s">
        <v>143</v>
      </c>
      <c r="I8860" s="7">
        <v>0</v>
      </c>
      <c r="L8860" s="7">
        <v>102527329</v>
      </c>
      <c r="M8860" t="s">
        <v>458</v>
      </c>
    </row>
    <row r="8861" spans="1:13" x14ac:dyDescent="0.25">
      <c r="A8861" t="s">
        <v>752</v>
      </c>
      <c r="B8861" t="s">
        <v>332</v>
      </c>
      <c r="C8861" t="s">
        <v>266</v>
      </c>
      <c r="D8861" t="s">
        <v>203</v>
      </c>
      <c r="E8861" t="s">
        <v>269</v>
      </c>
      <c r="F8861" t="s">
        <v>142</v>
      </c>
      <c r="G8861" s="8" t="s">
        <v>383</v>
      </c>
      <c r="H8861" t="s">
        <v>143</v>
      </c>
      <c r="I8861" s="7">
        <v>0</v>
      </c>
      <c r="L8861" s="7">
        <v>260926476812</v>
      </c>
      <c r="M8861" t="s">
        <v>458</v>
      </c>
    </row>
    <row r="8862" spans="1:13" x14ac:dyDescent="0.25">
      <c r="A8862" t="s">
        <v>753</v>
      </c>
      <c r="B8862" t="s">
        <v>487</v>
      </c>
      <c r="C8862" t="s">
        <v>207</v>
      </c>
      <c r="D8862" t="s">
        <v>208</v>
      </c>
      <c r="E8862" t="s">
        <v>270</v>
      </c>
      <c r="F8862" t="s">
        <v>142</v>
      </c>
      <c r="G8862" s="8" t="s">
        <v>383</v>
      </c>
      <c r="H8862" t="s">
        <v>143</v>
      </c>
      <c r="I8862" s="7">
        <v>0</v>
      </c>
      <c r="L8862" s="7">
        <v>2389556713</v>
      </c>
      <c r="M8862" t="s">
        <v>458</v>
      </c>
    </row>
    <row r="8863" spans="1:13" x14ac:dyDescent="0.25">
      <c r="A8863" t="s">
        <v>754</v>
      </c>
      <c r="B8863" t="s">
        <v>487</v>
      </c>
      <c r="C8863" t="s">
        <v>207</v>
      </c>
      <c r="D8863" t="s">
        <v>209</v>
      </c>
      <c r="E8863" t="s">
        <v>270</v>
      </c>
      <c r="F8863" t="s">
        <v>142</v>
      </c>
      <c r="G8863" s="8" t="s">
        <v>383</v>
      </c>
      <c r="H8863" t="s">
        <v>143</v>
      </c>
      <c r="I8863" s="7">
        <v>0</v>
      </c>
      <c r="L8863" s="7">
        <v>5701620841</v>
      </c>
      <c r="M8863" t="s">
        <v>458</v>
      </c>
    </row>
    <row r="8864" spans="1:13" x14ac:dyDescent="0.25">
      <c r="A8864" t="s">
        <v>755</v>
      </c>
      <c r="B8864" t="s">
        <v>487</v>
      </c>
      <c r="C8864" t="s">
        <v>207</v>
      </c>
      <c r="D8864" t="s">
        <v>210</v>
      </c>
      <c r="E8864" t="s">
        <v>270</v>
      </c>
      <c r="F8864" t="s">
        <v>142</v>
      </c>
      <c r="G8864" s="8" t="s">
        <v>383</v>
      </c>
      <c r="H8864" t="s">
        <v>143</v>
      </c>
      <c r="I8864" s="7">
        <v>0</v>
      </c>
      <c r="L8864" s="7">
        <v>326696832</v>
      </c>
      <c r="M8864" t="s">
        <v>458</v>
      </c>
    </row>
    <row r="8865" spans="1:13" x14ac:dyDescent="0.25">
      <c r="A8865" t="s">
        <v>756</v>
      </c>
      <c r="B8865" t="s">
        <v>487</v>
      </c>
      <c r="C8865" t="s">
        <v>207</v>
      </c>
      <c r="D8865" t="s">
        <v>211</v>
      </c>
      <c r="E8865" t="s">
        <v>269</v>
      </c>
      <c r="F8865" t="s">
        <v>142</v>
      </c>
      <c r="G8865" s="8" t="s">
        <v>383</v>
      </c>
      <c r="H8865" t="s">
        <v>143</v>
      </c>
      <c r="I8865" s="7">
        <v>0</v>
      </c>
      <c r="L8865" s="7">
        <v>370042694916</v>
      </c>
      <c r="M8865" t="s">
        <v>458</v>
      </c>
    </row>
    <row r="8866" spans="1:13" x14ac:dyDescent="0.25">
      <c r="A8866" t="s">
        <v>757</v>
      </c>
      <c r="B8866" t="s">
        <v>487</v>
      </c>
      <c r="C8866" t="s">
        <v>207</v>
      </c>
      <c r="D8866" t="s">
        <v>385</v>
      </c>
      <c r="E8866" t="s">
        <v>270</v>
      </c>
      <c r="F8866" t="s">
        <v>142</v>
      </c>
      <c r="G8866" s="8" t="s">
        <v>383</v>
      </c>
      <c r="H8866" t="s">
        <v>143</v>
      </c>
      <c r="I8866" s="7">
        <v>0</v>
      </c>
      <c r="L8866" s="7">
        <v>777116048</v>
      </c>
      <c r="M8866" t="s">
        <v>458</v>
      </c>
    </row>
    <row r="8867" spans="1:13" x14ac:dyDescent="0.25">
      <c r="A8867" t="s">
        <v>659</v>
      </c>
      <c r="B8867" t="s">
        <v>468</v>
      </c>
      <c r="C8867" t="s">
        <v>0</v>
      </c>
      <c r="D8867" t="s">
        <v>200</v>
      </c>
      <c r="E8867" t="s">
        <v>270</v>
      </c>
      <c r="F8867" t="s">
        <v>146</v>
      </c>
      <c r="G8867" s="8" t="s">
        <v>384</v>
      </c>
      <c r="H8867" t="s">
        <v>147</v>
      </c>
      <c r="I8867" s="7">
        <v>-16406852</v>
      </c>
      <c r="L8867" s="7">
        <v>50185283716</v>
      </c>
      <c r="M8867" t="s">
        <v>458</v>
      </c>
    </row>
    <row r="8868" spans="1:13" x14ac:dyDescent="0.25">
      <c r="A8868" t="s">
        <v>660</v>
      </c>
      <c r="B8868" t="s">
        <v>468</v>
      </c>
      <c r="C8868" t="s">
        <v>0</v>
      </c>
      <c r="D8868" t="s">
        <v>201</v>
      </c>
      <c r="E8868" t="s">
        <v>270</v>
      </c>
      <c r="F8868" t="s">
        <v>146</v>
      </c>
      <c r="G8868" s="8" t="s">
        <v>384</v>
      </c>
      <c r="H8868" t="s">
        <v>147</v>
      </c>
      <c r="I8868" s="7">
        <v>-29493190</v>
      </c>
      <c r="L8868" s="7">
        <v>89599596613</v>
      </c>
      <c r="M8868" t="s">
        <v>458</v>
      </c>
    </row>
    <row r="8869" spans="1:13" x14ac:dyDescent="0.25">
      <c r="A8869" t="s">
        <v>661</v>
      </c>
      <c r="B8869" t="s">
        <v>468</v>
      </c>
      <c r="C8869" t="s">
        <v>0</v>
      </c>
      <c r="D8869" t="s">
        <v>202</v>
      </c>
      <c r="E8869" t="s">
        <v>270</v>
      </c>
      <c r="F8869" t="s">
        <v>146</v>
      </c>
      <c r="G8869" s="8" t="s">
        <v>384</v>
      </c>
      <c r="H8869" t="s">
        <v>147</v>
      </c>
      <c r="I8869" s="7">
        <v>-12171448</v>
      </c>
      <c r="L8869" s="7">
        <v>44497385600</v>
      </c>
      <c r="M8869" t="s">
        <v>458</v>
      </c>
    </row>
    <row r="8870" spans="1:13" x14ac:dyDescent="0.25">
      <c r="A8870" t="s">
        <v>664</v>
      </c>
      <c r="B8870" t="s">
        <v>468</v>
      </c>
      <c r="C8870" t="s">
        <v>0</v>
      </c>
      <c r="D8870" t="s">
        <v>199</v>
      </c>
      <c r="E8870" t="s">
        <v>269</v>
      </c>
      <c r="F8870" t="s">
        <v>146</v>
      </c>
      <c r="G8870" s="8" t="s">
        <v>384</v>
      </c>
      <c r="H8870" t="s">
        <v>147</v>
      </c>
      <c r="I8870" s="7">
        <v>-46319849</v>
      </c>
      <c r="L8870" s="7">
        <v>195045422077</v>
      </c>
      <c r="M8870" t="s">
        <v>458</v>
      </c>
    </row>
    <row r="8871" spans="1:13" x14ac:dyDescent="0.25">
      <c r="A8871" t="s">
        <v>665</v>
      </c>
      <c r="B8871" t="s">
        <v>469</v>
      </c>
      <c r="C8871" t="s">
        <v>212</v>
      </c>
      <c r="D8871" t="s">
        <v>213</v>
      </c>
      <c r="E8871" t="s">
        <v>270</v>
      </c>
      <c r="F8871" t="s">
        <v>146</v>
      </c>
      <c r="G8871" s="8" t="s">
        <v>384</v>
      </c>
      <c r="H8871" t="s">
        <v>147</v>
      </c>
      <c r="I8871" s="7">
        <v>1152000</v>
      </c>
      <c r="L8871" s="7">
        <v>1209774000</v>
      </c>
      <c r="M8871" t="s">
        <v>458</v>
      </c>
    </row>
    <row r="8872" spans="1:13" x14ac:dyDescent="0.25">
      <c r="A8872" t="s">
        <v>666</v>
      </c>
      <c r="B8872" t="s">
        <v>469</v>
      </c>
      <c r="C8872" t="s">
        <v>212</v>
      </c>
      <c r="D8872" t="s">
        <v>214</v>
      </c>
      <c r="E8872" t="s">
        <v>270</v>
      </c>
      <c r="F8872" t="s">
        <v>146</v>
      </c>
      <c r="G8872" s="8" t="s">
        <v>384</v>
      </c>
      <c r="H8872" t="s">
        <v>147</v>
      </c>
      <c r="I8872" s="7">
        <v>0</v>
      </c>
      <c r="L8872" s="7">
        <v>10185099000</v>
      </c>
      <c r="M8872" t="s">
        <v>458</v>
      </c>
    </row>
    <row r="8873" spans="1:13" x14ac:dyDescent="0.25">
      <c r="A8873" t="s">
        <v>667</v>
      </c>
      <c r="B8873" t="s">
        <v>469</v>
      </c>
      <c r="C8873" t="s">
        <v>212</v>
      </c>
      <c r="D8873" t="s">
        <v>370</v>
      </c>
      <c r="E8873" t="s">
        <v>270</v>
      </c>
      <c r="F8873" t="s">
        <v>146</v>
      </c>
      <c r="G8873" s="8" t="s">
        <v>384</v>
      </c>
      <c r="H8873" t="s">
        <v>147</v>
      </c>
      <c r="I8873" s="7">
        <v>4533000</v>
      </c>
      <c r="L8873" s="7">
        <v>7250762000</v>
      </c>
      <c r="M8873" t="s">
        <v>458</v>
      </c>
    </row>
    <row r="8874" spans="1:13" x14ac:dyDescent="0.25">
      <c r="A8874" t="s">
        <v>668</v>
      </c>
      <c r="B8874" t="s">
        <v>469</v>
      </c>
      <c r="C8874" t="s">
        <v>212</v>
      </c>
      <c r="D8874" t="s">
        <v>365</v>
      </c>
      <c r="E8874" t="s">
        <v>270</v>
      </c>
      <c r="F8874" t="s">
        <v>146</v>
      </c>
      <c r="G8874" s="8" t="s">
        <v>384</v>
      </c>
      <c r="H8874" t="s">
        <v>147</v>
      </c>
      <c r="I8874" s="7">
        <v>-1946000</v>
      </c>
      <c r="L8874" s="7">
        <v>22153880000</v>
      </c>
      <c r="M8874" t="s">
        <v>458</v>
      </c>
    </row>
    <row r="8875" spans="1:13" x14ac:dyDescent="0.25">
      <c r="A8875" t="s">
        <v>669</v>
      </c>
      <c r="B8875" t="s">
        <v>469</v>
      </c>
      <c r="C8875" t="s">
        <v>212</v>
      </c>
      <c r="D8875" t="s">
        <v>364</v>
      </c>
      <c r="E8875" t="s">
        <v>270</v>
      </c>
      <c r="F8875" t="s">
        <v>146</v>
      </c>
      <c r="G8875" s="8" t="s">
        <v>384</v>
      </c>
      <c r="H8875" t="s">
        <v>147</v>
      </c>
      <c r="I8875" s="7">
        <v>-4454000</v>
      </c>
      <c r="L8875" s="7">
        <v>31842258000</v>
      </c>
      <c r="M8875" t="s">
        <v>458</v>
      </c>
    </row>
    <row r="8876" spans="1:13" x14ac:dyDescent="0.25">
      <c r="A8876" t="s">
        <v>670</v>
      </c>
      <c r="B8876" t="s">
        <v>469</v>
      </c>
      <c r="C8876" t="s">
        <v>212</v>
      </c>
      <c r="D8876" t="s">
        <v>573</v>
      </c>
      <c r="E8876" t="s">
        <v>270</v>
      </c>
      <c r="F8876" t="s">
        <v>146</v>
      </c>
      <c r="G8876" s="8" t="s">
        <v>384</v>
      </c>
      <c r="H8876" t="s">
        <v>147</v>
      </c>
      <c r="I8876" s="7">
        <v>-3652000</v>
      </c>
      <c r="L8876" s="7">
        <v>16763779000</v>
      </c>
      <c r="M8876" t="s">
        <v>458</v>
      </c>
    </row>
    <row r="8877" spans="1:13" x14ac:dyDescent="0.25">
      <c r="A8877" t="s">
        <v>671</v>
      </c>
      <c r="B8877" t="s">
        <v>469</v>
      </c>
      <c r="C8877" t="s">
        <v>212</v>
      </c>
      <c r="D8877" t="s">
        <v>362</v>
      </c>
      <c r="E8877" t="s">
        <v>270</v>
      </c>
      <c r="F8877" t="s">
        <v>146</v>
      </c>
      <c r="G8877" s="8" t="s">
        <v>384</v>
      </c>
      <c r="H8877" t="s">
        <v>147</v>
      </c>
      <c r="I8877" s="7">
        <v>0</v>
      </c>
      <c r="L8877" s="7">
        <v>58491556000</v>
      </c>
      <c r="M8877" t="s">
        <v>458</v>
      </c>
    </row>
    <row r="8878" spans="1:13" x14ac:dyDescent="0.25">
      <c r="A8878" t="s">
        <v>672</v>
      </c>
      <c r="B8878" t="s">
        <v>470</v>
      </c>
      <c r="C8878" t="s">
        <v>292</v>
      </c>
      <c r="D8878" t="s">
        <v>307</v>
      </c>
      <c r="E8878" t="s">
        <v>270</v>
      </c>
      <c r="F8878" t="s">
        <v>146</v>
      </c>
      <c r="G8878" s="8" t="s">
        <v>384</v>
      </c>
      <c r="H8878" t="s">
        <v>147</v>
      </c>
      <c r="I8878" s="7">
        <v>-8866172</v>
      </c>
      <c r="L8878" s="7">
        <v>9764336905</v>
      </c>
      <c r="M8878" t="s">
        <v>458</v>
      </c>
    </row>
    <row r="8879" spans="1:13" x14ac:dyDescent="0.25">
      <c r="A8879" t="s">
        <v>673</v>
      </c>
      <c r="B8879" t="s">
        <v>470</v>
      </c>
      <c r="C8879" t="s">
        <v>292</v>
      </c>
      <c r="D8879" t="s">
        <v>206</v>
      </c>
      <c r="E8879" t="s">
        <v>270</v>
      </c>
      <c r="F8879" t="s">
        <v>146</v>
      </c>
      <c r="G8879" s="8" t="s">
        <v>384</v>
      </c>
      <c r="H8879" t="s">
        <v>147</v>
      </c>
      <c r="I8879" s="7">
        <v>0</v>
      </c>
      <c r="L8879" s="7">
        <v>5411649516</v>
      </c>
      <c r="M8879" t="s">
        <v>458</v>
      </c>
    </row>
    <row r="8880" spans="1:13" x14ac:dyDescent="0.25">
      <c r="A8880" t="s">
        <v>674</v>
      </c>
      <c r="B8880" t="s">
        <v>470</v>
      </c>
      <c r="C8880" t="s">
        <v>292</v>
      </c>
      <c r="D8880" t="s">
        <v>203</v>
      </c>
      <c r="E8880" t="s">
        <v>269</v>
      </c>
      <c r="F8880" t="s">
        <v>146</v>
      </c>
      <c r="G8880" s="8" t="s">
        <v>384</v>
      </c>
      <c r="H8880" t="s">
        <v>147</v>
      </c>
      <c r="I8880" s="7">
        <v>-18464796</v>
      </c>
      <c r="L8880" s="7">
        <v>599483569520</v>
      </c>
      <c r="M8880" t="s">
        <v>458</v>
      </c>
    </row>
    <row r="8881" spans="1:13" x14ac:dyDescent="0.25">
      <c r="A8881" t="s">
        <v>675</v>
      </c>
      <c r="B8881" t="s">
        <v>470</v>
      </c>
      <c r="C8881" t="s">
        <v>292</v>
      </c>
      <c r="D8881" t="s">
        <v>306</v>
      </c>
      <c r="E8881" t="s">
        <v>270</v>
      </c>
      <c r="F8881" t="s">
        <v>146</v>
      </c>
      <c r="G8881" s="8" t="s">
        <v>384</v>
      </c>
      <c r="H8881" t="s">
        <v>147</v>
      </c>
      <c r="I8881" s="7">
        <v>0</v>
      </c>
      <c r="L8881" s="7">
        <v>9122399685</v>
      </c>
      <c r="M8881" t="s">
        <v>458</v>
      </c>
    </row>
    <row r="8882" spans="1:13" x14ac:dyDescent="0.25">
      <c r="A8882" t="s">
        <v>676</v>
      </c>
      <c r="B8882" t="s">
        <v>331</v>
      </c>
      <c r="C8882" t="s">
        <v>215</v>
      </c>
      <c r="D8882" t="s">
        <v>251</v>
      </c>
      <c r="E8882" t="s">
        <v>269</v>
      </c>
      <c r="F8882" t="s">
        <v>146</v>
      </c>
      <c r="G8882" s="8" t="s">
        <v>384</v>
      </c>
      <c r="H8882" t="s">
        <v>147</v>
      </c>
      <c r="I8882" s="7">
        <v>5959492</v>
      </c>
      <c r="L8882" s="7">
        <v>310261377494</v>
      </c>
      <c r="M8882" t="s">
        <v>458</v>
      </c>
    </row>
    <row r="8883" spans="1:13" x14ac:dyDescent="0.25">
      <c r="A8883" t="s">
        <v>677</v>
      </c>
      <c r="B8883" t="s">
        <v>331</v>
      </c>
      <c r="C8883" t="s">
        <v>215</v>
      </c>
      <c r="D8883" t="s">
        <v>216</v>
      </c>
      <c r="E8883" t="s">
        <v>269</v>
      </c>
      <c r="F8883" t="s">
        <v>146</v>
      </c>
      <c r="G8883" s="8" t="s">
        <v>384</v>
      </c>
      <c r="H8883" t="s">
        <v>147</v>
      </c>
      <c r="I8883" s="7">
        <v>2388578</v>
      </c>
      <c r="L8883" s="7">
        <v>15226914126</v>
      </c>
      <c r="M8883" t="s">
        <v>458</v>
      </c>
    </row>
    <row r="8884" spans="1:13" x14ac:dyDescent="0.25">
      <c r="A8884" t="s">
        <v>678</v>
      </c>
      <c r="B8884" t="s">
        <v>331</v>
      </c>
      <c r="C8884" t="s">
        <v>215</v>
      </c>
      <c r="D8884" t="s">
        <v>217</v>
      </c>
      <c r="E8884" t="s">
        <v>269</v>
      </c>
      <c r="F8884" t="s">
        <v>146</v>
      </c>
      <c r="G8884" s="8" t="s">
        <v>384</v>
      </c>
      <c r="H8884" t="s">
        <v>147</v>
      </c>
      <c r="I8884" s="7">
        <v>1299824</v>
      </c>
      <c r="L8884" s="7">
        <v>67671087956</v>
      </c>
      <c r="M8884" t="s">
        <v>458</v>
      </c>
    </row>
    <row r="8885" spans="1:13" x14ac:dyDescent="0.25">
      <c r="A8885" t="s">
        <v>679</v>
      </c>
      <c r="B8885" t="s">
        <v>333</v>
      </c>
      <c r="C8885" t="s">
        <v>533</v>
      </c>
      <c r="D8885" t="s">
        <v>203</v>
      </c>
      <c r="E8885" t="s">
        <v>269</v>
      </c>
      <c r="F8885" t="s">
        <v>146</v>
      </c>
      <c r="G8885" s="8" t="s">
        <v>384</v>
      </c>
      <c r="H8885" t="s">
        <v>147</v>
      </c>
      <c r="I8885" s="7">
        <v>10304000</v>
      </c>
      <c r="L8885" s="7">
        <v>60695593000</v>
      </c>
      <c r="M8885" t="s">
        <v>458</v>
      </c>
    </row>
    <row r="8886" spans="1:13" x14ac:dyDescent="0.25">
      <c r="A8886" t="s">
        <v>680</v>
      </c>
      <c r="B8886" t="s">
        <v>471</v>
      </c>
      <c r="C8886" t="s">
        <v>219</v>
      </c>
      <c r="D8886" t="s">
        <v>203</v>
      </c>
      <c r="E8886" t="s">
        <v>269</v>
      </c>
      <c r="F8886" t="s">
        <v>146</v>
      </c>
      <c r="G8886" s="8" t="s">
        <v>384</v>
      </c>
      <c r="H8886" t="s">
        <v>147</v>
      </c>
      <c r="I8886" s="7">
        <v>-109692014</v>
      </c>
      <c r="L8886" s="7">
        <v>278736778404</v>
      </c>
      <c r="M8886" t="s">
        <v>458</v>
      </c>
    </row>
    <row r="8887" spans="1:13" x14ac:dyDescent="0.25">
      <c r="A8887" t="s">
        <v>681</v>
      </c>
      <c r="B8887" t="s">
        <v>471</v>
      </c>
      <c r="C8887" t="s">
        <v>219</v>
      </c>
      <c r="D8887" t="s">
        <v>457</v>
      </c>
      <c r="E8887" t="s">
        <v>270</v>
      </c>
      <c r="F8887" t="s">
        <v>146</v>
      </c>
      <c r="G8887" s="8" t="s">
        <v>384</v>
      </c>
      <c r="H8887" t="s">
        <v>147</v>
      </c>
      <c r="I8887" s="7">
        <v>0</v>
      </c>
      <c r="L8887" s="7">
        <v>150706287</v>
      </c>
      <c r="M8887" t="s">
        <v>458</v>
      </c>
    </row>
    <row r="8888" spans="1:13" x14ac:dyDescent="0.25">
      <c r="A8888" t="s">
        <v>682</v>
      </c>
      <c r="B8888" t="s">
        <v>471</v>
      </c>
      <c r="C8888" t="s">
        <v>219</v>
      </c>
      <c r="D8888" t="s">
        <v>381</v>
      </c>
      <c r="E8888" t="s">
        <v>270</v>
      </c>
      <c r="F8888" t="s">
        <v>146</v>
      </c>
      <c r="G8888" s="8" t="s">
        <v>384</v>
      </c>
      <c r="H8888" t="s">
        <v>147</v>
      </c>
      <c r="I8888" s="7">
        <v>-3101926</v>
      </c>
      <c r="L8888" s="7">
        <v>1331924172</v>
      </c>
      <c r="M8888" t="s">
        <v>458</v>
      </c>
    </row>
    <row r="8889" spans="1:13" x14ac:dyDescent="0.25">
      <c r="A8889" t="s">
        <v>683</v>
      </c>
      <c r="B8889" t="s">
        <v>472</v>
      </c>
      <c r="C8889" t="s">
        <v>220</v>
      </c>
      <c r="D8889" t="s">
        <v>221</v>
      </c>
      <c r="E8889" t="s">
        <v>270</v>
      </c>
      <c r="F8889" t="s">
        <v>146</v>
      </c>
      <c r="G8889" s="8" t="s">
        <v>384</v>
      </c>
      <c r="H8889" t="s">
        <v>147</v>
      </c>
      <c r="I8889" s="7">
        <v>-4827000</v>
      </c>
      <c r="L8889" s="7">
        <v>210379447000</v>
      </c>
      <c r="M8889" t="s">
        <v>458</v>
      </c>
    </row>
    <row r="8890" spans="1:13" x14ac:dyDescent="0.25">
      <c r="A8890" t="s">
        <v>684</v>
      </c>
      <c r="B8890" t="s">
        <v>472</v>
      </c>
      <c r="C8890" t="s">
        <v>220</v>
      </c>
      <c r="D8890" t="s">
        <v>222</v>
      </c>
      <c r="E8890" t="s">
        <v>270</v>
      </c>
      <c r="F8890" t="s">
        <v>146</v>
      </c>
      <c r="G8890" s="8" t="s">
        <v>384</v>
      </c>
      <c r="H8890" t="s">
        <v>147</v>
      </c>
      <c r="I8890" s="7">
        <v>1272000</v>
      </c>
      <c r="L8890" s="7">
        <v>35195197000</v>
      </c>
      <c r="M8890" t="s">
        <v>458</v>
      </c>
    </row>
    <row r="8891" spans="1:13" x14ac:dyDescent="0.25">
      <c r="A8891" t="s">
        <v>685</v>
      </c>
      <c r="B8891" t="s">
        <v>472</v>
      </c>
      <c r="C8891" t="s">
        <v>220</v>
      </c>
      <c r="D8891" t="s">
        <v>223</v>
      </c>
      <c r="E8891" t="s">
        <v>270</v>
      </c>
      <c r="F8891" t="s">
        <v>146</v>
      </c>
      <c r="G8891" s="8" t="s">
        <v>384</v>
      </c>
      <c r="H8891" t="s">
        <v>147</v>
      </c>
      <c r="I8891" s="7">
        <v>-745000</v>
      </c>
      <c r="L8891" s="7">
        <v>54187851000</v>
      </c>
      <c r="M8891" t="s">
        <v>458</v>
      </c>
    </row>
    <row r="8892" spans="1:13" x14ac:dyDescent="0.25">
      <c r="A8892" t="s">
        <v>686</v>
      </c>
      <c r="B8892" t="s">
        <v>472</v>
      </c>
      <c r="C8892" t="s">
        <v>220</v>
      </c>
      <c r="D8892" t="s">
        <v>224</v>
      </c>
      <c r="E8892" t="s">
        <v>270</v>
      </c>
      <c r="F8892" t="s">
        <v>146</v>
      </c>
      <c r="G8892" s="8" t="s">
        <v>384</v>
      </c>
      <c r="H8892" t="s">
        <v>147</v>
      </c>
      <c r="I8892" s="7">
        <v>-1367000</v>
      </c>
      <c r="L8892" s="7">
        <v>3835522000</v>
      </c>
      <c r="M8892" t="s">
        <v>458</v>
      </c>
    </row>
    <row r="8893" spans="1:13" x14ac:dyDescent="0.25">
      <c r="A8893" t="s">
        <v>687</v>
      </c>
      <c r="B8893" t="s">
        <v>472</v>
      </c>
      <c r="C8893" t="s">
        <v>220</v>
      </c>
      <c r="D8893" t="s">
        <v>305</v>
      </c>
      <c r="E8893" t="s">
        <v>270</v>
      </c>
      <c r="F8893" t="s">
        <v>146</v>
      </c>
      <c r="G8893" s="8" t="s">
        <v>384</v>
      </c>
      <c r="H8893" t="s">
        <v>147</v>
      </c>
      <c r="I8893" s="7">
        <v>0</v>
      </c>
      <c r="L8893" s="7">
        <v>0</v>
      </c>
      <c r="M8893" t="s">
        <v>458</v>
      </c>
    </row>
    <row r="8894" spans="1:13" x14ac:dyDescent="0.25">
      <c r="A8894" t="s">
        <v>688</v>
      </c>
      <c r="B8894" t="s">
        <v>472</v>
      </c>
      <c r="C8894" t="s">
        <v>220</v>
      </c>
      <c r="D8894" t="s">
        <v>203</v>
      </c>
      <c r="E8894" t="s">
        <v>269</v>
      </c>
      <c r="F8894" t="s">
        <v>146</v>
      </c>
      <c r="G8894" s="8" t="s">
        <v>384</v>
      </c>
      <c r="H8894" t="s">
        <v>147</v>
      </c>
      <c r="I8894" s="7">
        <v>3238000</v>
      </c>
      <c r="L8894" s="7">
        <v>150910896000</v>
      </c>
      <c r="M8894" t="s">
        <v>458</v>
      </c>
    </row>
    <row r="8895" spans="1:13" x14ac:dyDescent="0.25">
      <c r="A8895" t="s">
        <v>689</v>
      </c>
      <c r="B8895" t="s">
        <v>473</v>
      </c>
      <c r="C8895" t="s">
        <v>225</v>
      </c>
      <c r="D8895" t="s">
        <v>366</v>
      </c>
      <c r="E8895" t="s">
        <v>270</v>
      </c>
      <c r="F8895" t="s">
        <v>146</v>
      </c>
      <c r="G8895" s="8" t="s">
        <v>384</v>
      </c>
      <c r="H8895" t="s">
        <v>147</v>
      </c>
      <c r="I8895" s="7">
        <v>89315</v>
      </c>
      <c r="L8895" s="7">
        <v>3439632410</v>
      </c>
      <c r="M8895" t="s">
        <v>458</v>
      </c>
    </row>
    <row r="8896" spans="1:13" x14ac:dyDescent="0.25">
      <c r="A8896" t="s">
        <v>690</v>
      </c>
      <c r="B8896" t="s">
        <v>473</v>
      </c>
      <c r="C8896" t="s">
        <v>225</v>
      </c>
      <c r="D8896" t="s">
        <v>367</v>
      </c>
      <c r="E8896" t="s">
        <v>270</v>
      </c>
      <c r="F8896" t="s">
        <v>146</v>
      </c>
      <c r="G8896" s="8" t="s">
        <v>384</v>
      </c>
      <c r="H8896" t="s">
        <v>147</v>
      </c>
      <c r="I8896" s="7">
        <v>0</v>
      </c>
      <c r="L8896" s="7">
        <v>3601903742</v>
      </c>
      <c r="M8896" t="s">
        <v>458</v>
      </c>
    </row>
    <row r="8897" spans="1:13" x14ac:dyDescent="0.25">
      <c r="A8897" t="s">
        <v>691</v>
      </c>
      <c r="B8897" t="s">
        <v>473</v>
      </c>
      <c r="C8897" t="s">
        <v>225</v>
      </c>
      <c r="D8897" t="s">
        <v>373</v>
      </c>
      <c r="E8897" t="s">
        <v>270</v>
      </c>
      <c r="F8897" t="s">
        <v>146</v>
      </c>
      <c r="G8897" s="8" t="s">
        <v>384</v>
      </c>
      <c r="H8897" t="s">
        <v>147</v>
      </c>
      <c r="I8897" s="7">
        <v>0</v>
      </c>
      <c r="L8897" s="7">
        <v>2032897322</v>
      </c>
      <c r="M8897" t="s">
        <v>458</v>
      </c>
    </row>
    <row r="8898" spans="1:13" x14ac:dyDescent="0.25">
      <c r="A8898" t="s">
        <v>692</v>
      </c>
      <c r="B8898" t="s">
        <v>473</v>
      </c>
      <c r="C8898" t="s">
        <v>225</v>
      </c>
      <c r="D8898" t="s">
        <v>203</v>
      </c>
      <c r="E8898" t="s">
        <v>269</v>
      </c>
      <c r="F8898" t="s">
        <v>146</v>
      </c>
      <c r="G8898" s="8" t="s">
        <v>384</v>
      </c>
      <c r="H8898" t="s">
        <v>147</v>
      </c>
      <c r="I8898" s="7">
        <v>64938202</v>
      </c>
      <c r="L8898" s="7">
        <v>983182712065</v>
      </c>
      <c r="M8898" t="s">
        <v>458</v>
      </c>
    </row>
    <row r="8899" spans="1:13" x14ac:dyDescent="0.25">
      <c r="A8899" t="s">
        <v>693</v>
      </c>
      <c r="B8899" t="s">
        <v>474</v>
      </c>
      <c r="C8899" t="s">
        <v>226</v>
      </c>
      <c r="D8899" t="s">
        <v>227</v>
      </c>
      <c r="E8899" t="s">
        <v>270</v>
      </c>
      <c r="F8899" t="s">
        <v>146</v>
      </c>
      <c r="G8899" s="8" t="s">
        <v>384</v>
      </c>
      <c r="H8899" t="s">
        <v>147</v>
      </c>
      <c r="I8899" s="7">
        <v>0</v>
      </c>
      <c r="L8899" s="7">
        <v>1565286544</v>
      </c>
      <c r="M8899" t="s">
        <v>458</v>
      </c>
    </row>
    <row r="8900" spans="1:13" x14ac:dyDescent="0.25">
      <c r="A8900" t="s">
        <v>694</v>
      </c>
      <c r="B8900" t="s">
        <v>474</v>
      </c>
      <c r="C8900" t="s">
        <v>226</v>
      </c>
      <c r="D8900" t="s">
        <v>301</v>
      </c>
      <c r="E8900" t="s">
        <v>270</v>
      </c>
      <c r="F8900" t="s">
        <v>146</v>
      </c>
      <c r="G8900" s="8" t="s">
        <v>384</v>
      </c>
      <c r="H8900" t="s">
        <v>147</v>
      </c>
      <c r="I8900" s="7">
        <v>0</v>
      </c>
      <c r="L8900" s="7">
        <v>4154359457</v>
      </c>
      <c r="M8900" t="s">
        <v>458</v>
      </c>
    </row>
    <row r="8901" spans="1:13" x14ac:dyDescent="0.25">
      <c r="A8901" t="s">
        <v>695</v>
      </c>
      <c r="B8901" t="s">
        <v>474</v>
      </c>
      <c r="C8901" t="s">
        <v>226</v>
      </c>
      <c r="D8901" t="s">
        <v>229</v>
      </c>
      <c r="E8901" t="s">
        <v>270</v>
      </c>
      <c r="F8901" t="s">
        <v>146</v>
      </c>
      <c r="G8901" s="8" t="s">
        <v>384</v>
      </c>
      <c r="H8901" t="s">
        <v>147</v>
      </c>
      <c r="I8901" s="7">
        <v>0</v>
      </c>
      <c r="L8901" s="7">
        <v>4178737190</v>
      </c>
      <c r="M8901" t="s">
        <v>458</v>
      </c>
    </row>
    <row r="8902" spans="1:13" x14ac:dyDescent="0.25">
      <c r="A8902" t="s">
        <v>696</v>
      </c>
      <c r="B8902" t="s">
        <v>474</v>
      </c>
      <c r="C8902" t="s">
        <v>226</v>
      </c>
      <c r="D8902" t="s">
        <v>230</v>
      </c>
      <c r="E8902" t="s">
        <v>270</v>
      </c>
      <c r="F8902" t="s">
        <v>146</v>
      </c>
      <c r="G8902" s="8" t="s">
        <v>384</v>
      </c>
      <c r="H8902" t="s">
        <v>147</v>
      </c>
      <c r="I8902" s="7">
        <v>0</v>
      </c>
      <c r="L8902" s="7">
        <v>46078829939</v>
      </c>
      <c r="M8902" t="s">
        <v>458</v>
      </c>
    </row>
    <row r="8903" spans="1:13" x14ac:dyDescent="0.25">
      <c r="A8903" t="s">
        <v>697</v>
      </c>
      <c r="B8903" t="s">
        <v>474</v>
      </c>
      <c r="C8903" t="s">
        <v>226</v>
      </c>
      <c r="D8903" t="s">
        <v>231</v>
      </c>
      <c r="E8903" t="s">
        <v>270</v>
      </c>
      <c r="F8903" t="s">
        <v>146</v>
      </c>
      <c r="G8903" s="8" t="s">
        <v>384</v>
      </c>
      <c r="H8903" t="s">
        <v>147</v>
      </c>
      <c r="I8903" s="7">
        <v>0</v>
      </c>
      <c r="L8903" s="7">
        <v>733170416</v>
      </c>
      <c r="M8903" t="s">
        <v>458</v>
      </c>
    </row>
    <row r="8904" spans="1:13" x14ac:dyDescent="0.25">
      <c r="A8904" t="s">
        <v>698</v>
      </c>
      <c r="B8904" t="s">
        <v>474</v>
      </c>
      <c r="C8904" t="s">
        <v>226</v>
      </c>
      <c r="D8904" t="s">
        <v>232</v>
      </c>
      <c r="E8904" t="s">
        <v>270</v>
      </c>
      <c r="F8904" t="s">
        <v>146</v>
      </c>
      <c r="G8904" s="8" t="s">
        <v>384</v>
      </c>
      <c r="H8904" t="s">
        <v>147</v>
      </c>
      <c r="I8904" s="7">
        <v>0</v>
      </c>
      <c r="L8904" s="7">
        <v>4596812359</v>
      </c>
      <c r="M8904" t="s">
        <v>458</v>
      </c>
    </row>
    <row r="8905" spans="1:13" x14ac:dyDescent="0.25">
      <c r="A8905" t="s">
        <v>699</v>
      </c>
      <c r="B8905" t="s">
        <v>474</v>
      </c>
      <c r="C8905" t="s">
        <v>226</v>
      </c>
      <c r="D8905" t="s">
        <v>233</v>
      </c>
      <c r="E8905" t="s">
        <v>270</v>
      </c>
      <c r="F8905" t="s">
        <v>146</v>
      </c>
      <c r="G8905" s="8" t="s">
        <v>384</v>
      </c>
      <c r="H8905" t="s">
        <v>147</v>
      </c>
      <c r="I8905" s="7">
        <v>0</v>
      </c>
      <c r="L8905" s="7">
        <v>6739103718</v>
      </c>
      <c r="M8905" t="s">
        <v>458</v>
      </c>
    </row>
    <row r="8906" spans="1:13" x14ac:dyDescent="0.25">
      <c r="A8906" t="s">
        <v>700</v>
      </c>
      <c r="B8906" t="s">
        <v>474</v>
      </c>
      <c r="C8906" t="s">
        <v>226</v>
      </c>
      <c r="D8906" t="s">
        <v>234</v>
      </c>
      <c r="E8906" t="s">
        <v>270</v>
      </c>
      <c r="F8906" t="s">
        <v>146</v>
      </c>
      <c r="G8906" s="8" t="s">
        <v>384</v>
      </c>
      <c r="H8906" t="s">
        <v>147</v>
      </c>
      <c r="I8906" s="7">
        <v>0</v>
      </c>
      <c r="L8906" s="7">
        <v>8239367205</v>
      </c>
      <c r="M8906" t="s">
        <v>458</v>
      </c>
    </row>
    <row r="8907" spans="1:13" x14ac:dyDescent="0.25">
      <c r="A8907" t="s">
        <v>701</v>
      </c>
      <c r="B8907" t="s">
        <v>474</v>
      </c>
      <c r="C8907" t="s">
        <v>226</v>
      </c>
      <c r="D8907" t="s">
        <v>235</v>
      </c>
      <c r="E8907" t="s">
        <v>270</v>
      </c>
      <c r="F8907" t="s">
        <v>146</v>
      </c>
      <c r="G8907" s="8" t="s">
        <v>384</v>
      </c>
      <c r="H8907" t="s">
        <v>147</v>
      </c>
      <c r="I8907" s="7">
        <v>0</v>
      </c>
      <c r="L8907" s="7">
        <v>7955312120</v>
      </c>
      <c r="M8907" t="s">
        <v>458</v>
      </c>
    </row>
    <row r="8908" spans="1:13" x14ac:dyDescent="0.25">
      <c r="A8908" t="s">
        <v>702</v>
      </c>
      <c r="B8908" t="s">
        <v>474</v>
      </c>
      <c r="C8908" t="s">
        <v>226</v>
      </c>
      <c r="D8908" t="s">
        <v>570</v>
      </c>
      <c r="E8908" t="s">
        <v>270</v>
      </c>
      <c r="F8908" t="s">
        <v>146</v>
      </c>
      <c r="G8908" s="8" t="s">
        <v>384</v>
      </c>
      <c r="H8908" t="s">
        <v>147</v>
      </c>
      <c r="I8908" s="7">
        <v>0</v>
      </c>
      <c r="L8908" s="7">
        <v>186808058</v>
      </c>
      <c r="M8908" t="s">
        <v>458</v>
      </c>
    </row>
    <row r="8909" spans="1:13" x14ac:dyDescent="0.25">
      <c r="A8909" t="s">
        <v>703</v>
      </c>
      <c r="B8909" t="s">
        <v>475</v>
      </c>
      <c r="C8909" t="s">
        <v>236</v>
      </c>
      <c r="D8909" t="s">
        <v>628</v>
      </c>
      <c r="E8909" t="s">
        <v>270</v>
      </c>
      <c r="F8909" t="s">
        <v>146</v>
      </c>
      <c r="G8909" s="8" t="s">
        <v>384</v>
      </c>
      <c r="H8909" t="s">
        <v>147</v>
      </c>
      <c r="I8909" s="7">
        <v>467709</v>
      </c>
      <c r="L8909" s="7">
        <v>33391986272</v>
      </c>
      <c r="M8909" t="s">
        <v>458</v>
      </c>
    </row>
    <row r="8910" spans="1:13" x14ac:dyDescent="0.25">
      <c r="A8910" t="s">
        <v>704</v>
      </c>
      <c r="B8910" t="s">
        <v>475</v>
      </c>
      <c r="C8910" t="s">
        <v>236</v>
      </c>
      <c r="D8910" t="s">
        <v>629</v>
      </c>
      <c r="E8910" t="s">
        <v>270</v>
      </c>
      <c r="F8910" t="s">
        <v>146</v>
      </c>
      <c r="G8910" s="8" t="s">
        <v>384</v>
      </c>
      <c r="H8910" t="s">
        <v>147</v>
      </c>
      <c r="I8910" s="7">
        <v>-1289013</v>
      </c>
      <c r="L8910" s="7">
        <v>28433897982</v>
      </c>
      <c r="M8910" t="s">
        <v>458</v>
      </c>
    </row>
    <row r="8911" spans="1:13" x14ac:dyDescent="0.25">
      <c r="A8911" t="s">
        <v>705</v>
      </c>
      <c r="B8911" t="s">
        <v>475</v>
      </c>
      <c r="C8911" t="s">
        <v>236</v>
      </c>
      <c r="D8911" t="s">
        <v>630</v>
      </c>
      <c r="E8911" t="s">
        <v>270</v>
      </c>
      <c r="F8911" t="s">
        <v>146</v>
      </c>
      <c r="G8911" s="8" t="s">
        <v>384</v>
      </c>
      <c r="H8911" t="s">
        <v>147</v>
      </c>
      <c r="I8911" s="7">
        <v>-446388</v>
      </c>
      <c r="L8911" s="7">
        <v>41655996484</v>
      </c>
      <c r="M8911" t="s">
        <v>458</v>
      </c>
    </row>
    <row r="8912" spans="1:13" x14ac:dyDescent="0.25">
      <c r="A8912" t="s">
        <v>706</v>
      </c>
      <c r="B8912" t="s">
        <v>475</v>
      </c>
      <c r="C8912" t="s">
        <v>236</v>
      </c>
      <c r="D8912" t="s">
        <v>631</v>
      </c>
      <c r="E8912" t="s">
        <v>270</v>
      </c>
      <c r="F8912" t="s">
        <v>146</v>
      </c>
      <c r="G8912" s="8" t="s">
        <v>384</v>
      </c>
      <c r="H8912" t="s">
        <v>147</v>
      </c>
      <c r="I8912" s="7">
        <v>0</v>
      </c>
      <c r="L8912" s="7">
        <v>17683096128</v>
      </c>
      <c r="M8912" t="s">
        <v>458</v>
      </c>
    </row>
    <row r="8913" spans="1:13" x14ac:dyDescent="0.25">
      <c r="A8913" t="s">
        <v>707</v>
      </c>
      <c r="B8913" t="s">
        <v>475</v>
      </c>
      <c r="C8913" t="s">
        <v>236</v>
      </c>
      <c r="D8913" t="s">
        <v>632</v>
      </c>
      <c r="E8913" t="s">
        <v>269</v>
      </c>
      <c r="F8913" t="s">
        <v>146</v>
      </c>
      <c r="G8913" s="8" t="s">
        <v>384</v>
      </c>
      <c r="H8913" t="s">
        <v>147</v>
      </c>
      <c r="I8913" s="7">
        <v>-829529</v>
      </c>
      <c r="L8913" s="7">
        <v>38791266538</v>
      </c>
      <c r="M8913" t="s">
        <v>458</v>
      </c>
    </row>
    <row r="8914" spans="1:13" x14ac:dyDescent="0.25">
      <c r="A8914" t="s">
        <v>708</v>
      </c>
      <c r="B8914" t="s">
        <v>476</v>
      </c>
      <c r="C8914" t="s">
        <v>237</v>
      </c>
      <c r="D8914" t="s">
        <v>242</v>
      </c>
      <c r="E8914" t="s">
        <v>270</v>
      </c>
      <c r="F8914" t="s">
        <v>146</v>
      </c>
      <c r="G8914" s="8" t="s">
        <v>384</v>
      </c>
      <c r="H8914" t="s">
        <v>147</v>
      </c>
      <c r="I8914" s="7">
        <v>0</v>
      </c>
      <c r="L8914" s="7">
        <v>77422761</v>
      </c>
      <c r="M8914" t="s">
        <v>458</v>
      </c>
    </row>
    <row r="8915" spans="1:13" x14ac:dyDescent="0.25">
      <c r="A8915" t="s">
        <v>709</v>
      </c>
      <c r="B8915" t="s">
        <v>476</v>
      </c>
      <c r="C8915" t="s">
        <v>237</v>
      </c>
      <c r="D8915" t="s">
        <v>228</v>
      </c>
      <c r="E8915" t="s">
        <v>270</v>
      </c>
      <c r="F8915" t="s">
        <v>146</v>
      </c>
      <c r="G8915" s="8" t="s">
        <v>384</v>
      </c>
      <c r="H8915" t="s">
        <v>147</v>
      </c>
      <c r="I8915" s="7">
        <v>0</v>
      </c>
      <c r="L8915" s="7">
        <v>2672173342</v>
      </c>
      <c r="M8915" t="s">
        <v>458</v>
      </c>
    </row>
    <row r="8916" spans="1:13" x14ac:dyDescent="0.25">
      <c r="A8916" t="s">
        <v>710</v>
      </c>
      <c r="B8916" t="s">
        <v>476</v>
      </c>
      <c r="C8916" t="s">
        <v>237</v>
      </c>
      <c r="D8916" t="s">
        <v>464</v>
      </c>
      <c r="E8916" t="s">
        <v>270</v>
      </c>
      <c r="F8916" t="s">
        <v>146</v>
      </c>
      <c r="G8916" s="8" t="s">
        <v>384</v>
      </c>
      <c r="H8916" t="s">
        <v>147</v>
      </c>
      <c r="I8916" s="7">
        <v>0</v>
      </c>
      <c r="L8916" s="7">
        <v>1120256617</v>
      </c>
      <c r="M8916" t="s">
        <v>458</v>
      </c>
    </row>
    <row r="8917" spans="1:13" x14ac:dyDescent="0.25">
      <c r="A8917" t="s">
        <v>711</v>
      </c>
      <c r="B8917" t="s">
        <v>476</v>
      </c>
      <c r="C8917" t="s">
        <v>237</v>
      </c>
      <c r="D8917" t="s">
        <v>238</v>
      </c>
      <c r="E8917" t="s">
        <v>270</v>
      </c>
      <c r="F8917" t="s">
        <v>146</v>
      </c>
      <c r="G8917" s="8" t="s">
        <v>384</v>
      </c>
      <c r="H8917" t="s">
        <v>147</v>
      </c>
      <c r="I8917" s="7">
        <v>0</v>
      </c>
      <c r="L8917" s="7">
        <v>858542993</v>
      </c>
      <c r="M8917" t="s">
        <v>458</v>
      </c>
    </row>
    <row r="8918" spans="1:13" x14ac:dyDescent="0.25">
      <c r="A8918" t="s">
        <v>712</v>
      </c>
      <c r="B8918" t="s">
        <v>476</v>
      </c>
      <c r="C8918" t="s">
        <v>237</v>
      </c>
      <c r="D8918" t="s">
        <v>239</v>
      </c>
      <c r="E8918" t="s">
        <v>270</v>
      </c>
      <c r="F8918" t="s">
        <v>146</v>
      </c>
      <c r="G8918" s="8" t="s">
        <v>384</v>
      </c>
      <c r="H8918" t="s">
        <v>147</v>
      </c>
      <c r="I8918" s="7">
        <v>0</v>
      </c>
      <c r="L8918" s="7">
        <v>857579764</v>
      </c>
      <c r="M8918" t="s">
        <v>458</v>
      </c>
    </row>
    <row r="8919" spans="1:13" x14ac:dyDescent="0.25">
      <c r="A8919" t="s">
        <v>713</v>
      </c>
      <c r="B8919" t="s">
        <v>476</v>
      </c>
      <c r="C8919" t="s">
        <v>237</v>
      </c>
      <c r="D8919" t="s">
        <v>240</v>
      </c>
      <c r="E8919" t="s">
        <v>270</v>
      </c>
      <c r="F8919" t="s">
        <v>146</v>
      </c>
      <c r="G8919" s="8" t="s">
        <v>384</v>
      </c>
      <c r="H8919" t="s">
        <v>147</v>
      </c>
      <c r="I8919" s="7">
        <v>0</v>
      </c>
      <c r="L8919" s="7">
        <v>93471759</v>
      </c>
      <c r="M8919" t="s">
        <v>458</v>
      </c>
    </row>
    <row r="8920" spans="1:13" x14ac:dyDescent="0.25">
      <c r="A8920" t="s">
        <v>714</v>
      </c>
      <c r="B8920" t="s">
        <v>476</v>
      </c>
      <c r="C8920" t="s">
        <v>237</v>
      </c>
      <c r="D8920" t="s">
        <v>241</v>
      </c>
      <c r="E8920" t="s">
        <v>270</v>
      </c>
      <c r="F8920" t="s">
        <v>146</v>
      </c>
      <c r="G8920" s="8" t="s">
        <v>384</v>
      </c>
      <c r="H8920" t="s">
        <v>147</v>
      </c>
      <c r="I8920" s="7">
        <v>-14053</v>
      </c>
      <c r="L8920" s="7">
        <v>53446428</v>
      </c>
      <c r="M8920" t="s">
        <v>458</v>
      </c>
    </row>
    <row r="8921" spans="1:13" x14ac:dyDescent="0.25">
      <c r="A8921" t="s">
        <v>715</v>
      </c>
      <c r="B8921" t="s">
        <v>477</v>
      </c>
      <c r="C8921" t="s">
        <v>243</v>
      </c>
      <c r="D8921" t="s">
        <v>378</v>
      </c>
      <c r="E8921" t="s">
        <v>270</v>
      </c>
      <c r="F8921" t="s">
        <v>146</v>
      </c>
      <c r="G8921" s="8" t="s">
        <v>384</v>
      </c>
      <c r="H8921" t="s">
        <v>147</v>
      </c>
      <c r="I8921" s="7">
        <v>15146938</v>
      </c>
      <c r="L8921" s="7">
        <v>3795039921</v>
      </c>
      <c r="M8921" t="s">
        <v>458</v>
      </c>
    </row>
    <row r="8922" spans="1:13" x14ac:dyDescent="0.25">
      <c r="A8922" t="s">
        <v>716</v>
      </c>
      <c r="B8922" t="s">
        <v>477</v>
      </c>
      <c r="C8922" t="s">
        <v>243</v>
      </c>
      <c r="D8922" t="s">
        <v>360</v>
      </c>
      <c r="E8922" t="s">
        <v>270</v>
      </c>
      <c r="F8922" t="s">
        <v>146</v>
      </c>
      <c r="G8922" s="8" t="s">
        <v>384</v>
      </c>
      <c r="H8922" t="s">
        <v>147</v>
      </c>
      <c r="I8922" s="7">
        <v>0</v>
      </c>
      <c r="L8922" s="7">
        <v>4697527012</v>
      </c>
      <c r="M8922" t="s">
        <v>458</v>
      </c>
    </row>
    <row r="8923" spans="1:13" x14ac:dyDescent="0.25">
      <c r="A8923" t="s">
        <v>717</v>
      </c>
      <c r="B8923" t="s">
        <v>477</v>
      </c>
      <c r="C8923" t="s">
        <v>243</v>
      </c>
      <c r="D8923" t="s">
        <v>581</v>
      </c>
      <c r="E8923" t="s">
        <v>270</v>
      </c>
      <c r="F8923" t="s">
        <v>146</v>
      </c>
      <c r="G8923" s="8" t="s">
        <v>384</v>
      </c>
      <c r="H8923" t="s">
        <v>147</v>
      </c>
      <c r="I8923" s="7">
        <v>0</v>
      </c>
      <c r="L8923" s="7">
        <v>89940181951</v>
      </c>
      <c r="M8923" t="s">
        <v>458</v>
      </c>
    </row>
    <row r="8924" spans="1:13" x14ac:dyDescent="0.25">
      <c r="A8924" t="s">
        <v>718</v>
      </c>
      <c r="B8924" t="s">
        <v>246</v>
      </c>
      <c r="C8924" t="s">
        <v>246</v>
      </c>
      <c r="D8924" t="s">
        <v>203</v>
      </c>
      <c r="E8924" t="s">
        <v>269</v>
      </c>
      <c r="F8924" t="s">
        <v>146</v>
      </c>
      <c r="G8924" s="8" t="s">
        <v>384</v>
      </c>
      <c r="H8924" t="s">
        <v>147</v>
      </c>
      <c r="I8924" s="7">
        <v>0</v>
      </c>
      <c r="L8924" s="7">
        <v>42773601120</v>
      </c>
      <c r="M8924" t="s">
        <v>458</v>
      </c>
    </row>
    <row r="8925" spans="1:13" x14ac:dyDescent="0.25">
      <c r="A8925" t="s">
        <v>719</v>
      </c>
      <c r="B8925" t="s">
        <v>478</v>
      </c>
      <c r="C8925" t="s">
        <v>244</v>
      </c>
      <c r="D8925" t="s">
        <v>245</v>
      </c>
      <c r="E8925" t="s">
        <v>269</v>
      </c>
      <c r="F8925" t="s">
        <v>146</v>
      </c>
      <c r="G8925" s="8" t="s">
        <v>384</v>
      </c>
      <c r="H8925" t="s">
        <v>147</v>
      </c>
      <c r="I8925" s="7">
        <v>0</v>
      </c>
      <c r="L8925" s="7">
        <v>69558139000</v>
      </c>
      <c r="M8925" t="s">
        <v>458</v>
      </c>
    </row>
    <row r="8926" spans="1:13" x14ac:dyDescent="0.25">
      <c r="A8926" t="s">
        <v>720</v>
      </c>
      <c r="B8926" t="s">
        <v>478</v>
      </c>
      <c r="C8926" t="s">
        <v>244</v>
      </c>
      <c r="D8926" t="s">
        <v>460</v>
      </c>
      <c r="E8926" t="s">
        <v>269</v>
      </c>
      <c r="F8926" t="s">
        <v>146</v>
      </c>
      <c r="G8926" s="8" t="s">
        <v>384</v>
      </c>
      <c r="H8926" t="s">
        <v>147</v>
      </c>
      <c r="I8926" s="7">
        <v>0</v>
      </c>
      <c r="L8926" s="7">
        <v>40918920000</v>
      </c>
      <c r="M8926" t="s">
        <v>458</v>
      </c>
    </row>
    <row r="8927" spans="1:13" x14ac:dyDescent="0.25">
      <c r="A8927" t="s">
        <v>721</v>
      </c>
      <c r="B8927" t="s">
        <v>479</v>
      </c>
      <c r="C8927" t="s">
        <v>247</v>
      </c>
      <c r="D8927" t="s">
        <v>203</v>
      </c>
      <c r="E8927" t="s">
        <v>269</v>
      </c>
      <c r="F8927" t="s">
        <v>146</v>
      </c>
      <c r="G8927" s="8" t="s">
        <v>384</v>
      </c>
      <c r="H8927" t="s">
        <v>147</v>
      </c>
      <c r="I8927" s="7">
        <v>2431000</v>
      </c>
      <c r="L8927" s="7">
        <v>20401799000</v>
      </c>
      <c r="M8927" t="s">
        <v>458</v>
      </c>
    </row>
    <row r="8928" spans="1:13" x14ac:dyDescent="0.25">
      <c r="A8928" t="s">
        <v>722</v>
      </c>
      <c r="B8928" t="s">
        <v>480</v>
      </c>
      <c r="C8928" t="s">
        <v>268</v>
      </c>
      <c r="D8928" t="s">
        <v>203</v>
      </c>
      <c r="E8928" t="s">
        <v>269</v>
      </c>
      <c r="F8928" t="s">
        <v>146</v>
      </c>
      <c r="G8928" s="8" t="s">
        <v>384</v>
      </c>
      <c r="H8928" t="s">
        <v>147</v>
      </c>
      <c r="I8928" s="7">
        <v>516854</v>
      </c>
      <c r="L8928" s="7">
        <v>14029578005</v>
      </c>
      <c r="M8928" t="s">
        <v>458</v>
      </c>
    </row>
    <row r="8929" spans="1:13" x14ac:dyDescent="0.25">
      <c r="A8929" t="s">
        <v>723</v>
      </c>
      <c r="B8929" t="s">
        <v>481</v>
      </c>
      <c r="C8929" t="s">
        <v>248</v>
      </c>
      <c r="D8929" t="s">
        <v>203</v>
      </c>
      <c r="E8929" t="s">
        <v>269</v>
      </c>
      <c r="F8929" t="s">
        <v>146</v>
      </c>
      <c r="G8929" s="8" t="s">
        <v>384</v>
      </c>
      <c r="H8929" t="s">
        <v>147</v>
      </c>
      <c r="I8929" s="7">
        <v>11033000</v>
      </c>
      <c r="L8929" s="7">
        <v>24360197000</v>
      </c>
      <c r="M8929" t="s">
        <v>458</v>
      </c>
    </row>
    <row r="8930" spans="1:13" x14ac:dyDescent="0.25">
      <c r="A8930" t="s">
        <v>724</v>
      </c>
      <c r="B8930" t="s">
        <v>482</v>
      </c>
      <c r="C8930" t="s">
        <v>249</v>
      </c>
      <c r="D8930" t="s">
        <v>203</v>
      </c>
      <c r="E8930" t="s">
        <v>269</v>
      </c>
      <c r="F8930" t="s">
        <v>146</v>
      </c>
      <c r="G8930" s="8" t="s">
        <v>384</v>
      </c>
      <c r="H8930" t="s">
        <v>147</v>
      </c>
      <c r="I8930" s="7">
        <v>30702586</v>
      </c>
      <c r="L8930" s="7">
        <v>91622025169</v>
      </c>
      <c r="M8930" t="s">
        <v>458</v>
      </c>
    </row>
    <row r="8931" spans="1:13" x14ac:dyDescent="0.25">
      <c r="A8931" t="s">
        <v>725</v>
      </c>
      <c r="B8931" t="s">
        <v>330</v>
      </c>
      <c r="C8931" t="s">
        <v>250</v>
      </c>
      <c r="D8931" t="s">
        <v>252</v>
      </c>
      <c r="E8931" t="s">
        <v>270</v>
      </c>
      <c r="F8931" t="s">
        <v>146</v>
      </c>
      <c r="G8931" s="8" t="s">
        <v>384</v>
      </c>
      <c r="H8931" t="s">
        <v>147</v>
      </c>
      <c r="I8931" s="7">
        <v>-210626</v>
      </c>
      <c r="L8931" s="7">
        <v>10772268571</v>
      </c>
      <c r="M8931" t="s">
        <v>458</v>
      </c>
    </row>
    <row r="8932" spans="1:13" x14ac:dyDescent="0.25">
      <c r="A8932" t="s">
        <v>726</v>
      </c>
      <c r="B8932" t="s">
        <v>330</v>
      </c>
      <c r="C8932" t="s">
        <v>250</v>
      </c>
      <c r="D8932" t="s">
        <v>253</v>
      </c>
      <c r="E8932" t="s">
        <v>270</v>
      </c>
      <c r="F8932" t="s">
        <v>146</v>
      </c>
      <c r="G8932" s="8" t="s">
        <v>384</v>
      </c>
      <c r="H8932" t="s">
        <v>147</v>
      </c>
      <c r="I8932" s="7">
        <v>0</v>
      </c>
      <c r="L8932" s="7">
        <v>3480752374</v>
      </c>
      <c r="M8932" t="s">
        <v>458</v>
      </c>
    </row>
    <row r="8933" spans="1:13" x14ac:dyDescent="0.25">
      <c r="A8933" t="s">
        <v>727</v>
      </c>
      <c r="B8933" t="s">
        <v>330</v>
      </c>
      <c r="C8933" t="s">
        <v>250</v>
      </c>
      <c r="D8933" t="s">
        <v>254</v>
      </c>
      <c r="E8933" t="s">
        <v>270</v>
      </c>
      <c r="F8933" t="s">
        <v>146</v>
      </c>
      <c r="G8933" s="8" t="s">
        <v>384</v>
      </c>
      <c r="H8933" t="s">
        <v>147</v>
      </c>
      <c r="I8933" s="7">
        <v>0</v>
      </c>
      <c r="L8933" s="7">
        <v>13604302435</v>
      </c>
      <c r="M8933" t="s">
        <v>458</v>
      </c>
    </row>
    <row r="8934" spans="1:13" x14ac:dyDescent="0.25">
      <c r="A8934" t="s">
        <v>728</v>
      </c>
      <c r="B8934" t="s">
        <v>330</v>
      </c>
      <c r="C8934" t="s">
        <v>250</v>
      </c>
      <c r="D8934" t="s">
        <v>633</v>
      </c>
      <c r="E8934" t="s">
        <v>269</v>
      </c>
      <c r="F8934" t="s">
        <v>146</v>
      </c>
      <c r="G8934" s="8" t="s">
        <v>384</v>
      </c>
      <c r="H8934" t="s">
        <v>147</v>
      </c>
      <c r="I8934" s="7">
        <v>-184943946</v>
      </c>
      <c r="L8934" s="7">
        <v>1140113184125</v>
      </c>
      <c r="M8934" t="s">
        <v>458</v>
      </c>
    </row>
    <row r="8935" spans="1:13" x14ac:dyDescent="0.25">
      <c r="A8935" t="s">
        <v>729</v>
      </c>
      <c r="B8935" t="s">
        <v>330</v>
      </c>
      <c r="C8935" t="s">
        <v>250</v>
      </c>
      <c r="D8935" t="s">
        <v>634</v>
      </c>
      <c r="E8935" t="s">
        <v>269</v>
      </c>
      <c r="F8935" t="s">
        <v>146</v>
      </c>
      <c r="G8935" s="8" t="s">
        <v>384</v>
      </c>
      <c r="H8935" t="s">
        <v>147</v>
      </c>
      <c r="I8935" s="7">
        <v>7435750</v>
      </c>
      <c r="L8935" s="7">
        <v>237174933919</v>
      </c>
      <c r="M8935" t="s">
        <v>458</v>
      </c>
    </row>
    <row r="8936" spans="1:13" x14ac:dyDescent="0.25">
      <c r="A8936" t="s">
        <v>730</v>
      </c>
      <c r="B8936" t="s">
        <v>330</v>
      </c>
      <c r="C8936" t="s">
        <v>250</v>
      </c>
      <c r="D8936" t="s">
        <v>599</v>
      </c>
      <c r="E8936" t="s">
        <v>270</v>
      </c>
      <c r="F8936" t="s">
        <v>146</v>
      </c>
      <c r="G8936" s="8" t="s">
        <v>384</v>
      </c>
      <c r="H8936" t="s">
        <v>147</v>
      </c>
      <c r="I8936" s="7">
        <v>0</v>
      </c>
      <c r="L8936" s="7">
        <v>49186447</v>
      </c>
      <c r="M8936" t="s">
        <v>458</v>
      </c>
    </row>
    <row r="8937" spans="1:13" x14ac:dyDescent="0.25">
      <c r="A8937" t="s">
        <v>731</v>
      </c>
      <c r="B8937" t="s">
        <v>483</v>
      </c>
      <c r="C8937" t="s">
        <v>255</v>
      </c>
      <c r="D8937" t="s">
        <v>205</v>
      </c>
      <c r="E8937" t="s">
        <v>270</v>
      </c>
      <c r="F8937" t="s">
        <v>146</v>
      </c>
      <c r="G8937" s="8" t="s">
        <v>384</v>
      </c>
      <c r="H8937" t="s">
        <v>147</v>
      </c>
      <c r="I8937" s="7">
        <v>-120271</v>
      </c>
      <c r="L8937" s="7">
        <v>6917962126</v>
      </c>
      <c r="M8937" t="s">
        <v>458</v>
      </c>
    </row>
    <row r="8938" spans="1:13" x14ac:dyDescent="0.25">
      <c r="A8938" t="s">
        <v>732</v>
      </c>
      <c r="B8938" t="s">
        <v>483</v>
      </c>
      <c r="C8938" t="s">
        <v>255</v>
      </c>
      <c r="D8938" t="s">
        <v>203</v>
      </c>
      <c r="E8938" t="s">
        <v>269</v>
      </c>
      <c r="F8938" t="s">
        <v>146</v>
      </c>
      <c r="G8938" s="8" t="s">
        <v>384</v>
      </c>
      <c r="H8938" t="s">
        <v>147</v>
      </c>
      <c r="I8938" s="7">
        <v>-417792</v>
      </c>
      <c r="L8938" s="7">
        <v>2428869723</v>
      </c>
      <c r="M8938" t="s">
        <v>458</v>
      </c>
    </row>
    <row r="8939" spans="1:13" x14ac:dyDescent="0.25">
      <c r="A8939" t="s">
        <v>733</v>
      </c>
      <c r="B8939" t="s">
        <v>636</v>
      </c>
      <c r="C8939" t="s">
        <v>635</v>
      </c>
      <c r="D8939" t="s">
        <v>304</v>
      </c>
      <c r="E8939" t="s">
        <v>270</v>
      </c>
      <c r="F8939" t="s">
        <v>146</v>
      </c>
      <c r="G8939" s="8" t="s">
        <v>384</v>
      </c>
      <c r="H8939" t="s">
        <v>147</v>
      </c>
      <c r="I8939" s="7">
        <v>1532628</v>
      </c>
      <c r="L8939" s="7">
        <v>4565783313</v>
      </c>
      <c r="M8939" t="s">
        <v>458</v>
      </c>
    </row>
    <row r="8940" spans="1:13" x14ac:dyDescent="0.25">
      <c r="A8940" t="s">
        <v>734</v>
      </c>
      <c r="B8940" t="s">
        <v>636</v>
      </c>
      <c r="C8940" t="s">
        <v>635</v>
      </c>
      <c r="D8940" t="s">
        <v>303</v>
      </c>
      <c r="E8940" t="s">
        <v>270</v>
      </c>
      <c r="F8940" t="s">
        <v>146</v>
      </c>
      <c r="G8940" s="8" t="s">
        <v>384</v>
      </c>
      <c r="H8940" t="s">
        <v>147</v>
      </c>
      <c r="I8940" s="7">
        <v>439046</v>
      </c>
      <c r="L8940" s="7">
        <v>3476303006</v>
      </c>
      <c r="M8940" t="s">
        <v>458</v>
      </c>
    </row>
    <row r="8941" spans="1:13" x14ac:dyDescent="0.25">
      <c r="A8941" t="s">
        <v>735</v>
      </c>
      <c r="B8941" t="s">
        <v>636</v>
      </c>
      <c r="C8941" t="s">
        <v>635</v>
      </c>
      <c r="D8941" t="s">
        <v>302</v>
      </c>
      <c r="E8941" t="s">
        <v>270</v>
      </c>
      <c r="F8941" t="s">
        <v>146</v>
      </c>
      <c r="G8941" s="8" t="s">
        <v>384</v>
      </c>
      <c r="H8941" t="s">
        <v>147</v>
      </c>
      <c r="I8941" s="7">
        <v>0</v>
      </c>
      <c r="L8941" s="7">
        <v>2100767205</v>
      </c>
      <c r="M8941" t="s">
        <v>458</v>
      </c>
    </row>
    <row r="8942" spans="1:13" x14ac:dyDescent="0.25">
      <c r="A8942" t="s">
        <v>736</v>
      </c>
      <c r="B8942" t="s">
        <v>636</v>
      </c>
      <c r="C8942" t="s">
        <v>635</v>
      </c>
      <c r="D8942" t="s">
        <v>205</v>
      </c>
      <c r="E8942" t="s">
        <v>270</v>
      </c>
      <c r="F8942" t="s">
        <v>146</v>
      </c>
      <c r="G8942" s="8" t="s">
        <v>384</v>
      </c>
      <c r="H8942" t="s">
        <v>147</v>
      </c>
      <c r="I8942" s="7">
        <v>4356966</v>
      </c>
      <c r="L8942" s="7">
        <v>20886055390</v>
      </c>
      <c r="M8942" t="s">
        <v>458</v>
      </c>
    </row>
    <row r="8943" spans="1:13" x14ac:dyDescent="0.25">
      <c r="A8943" t="s">
        <v>737</v>
      </c>
      <c r="B8943" t="s">
        <v>636</v>
      </c>
      <c r="C8943" t="s">
        <v>635</v>
      </c>
      <c r="D8943" t="s">
        <v>203</v>
      </c>
      <c r="E8943" t="s">
        <v>269</v>
      </c>
      <c r="F8943" t="s">
        <v>146</v>
      </c>
      <c r="G8943" s="8" t="s">
        <v>384</v>
      </c>
      <c r="H8943" t="s">
        <v>147</v>
      </c>
      <c r="I8943" s="7">
        <v>262112318</v>
      </c>
      <c r="L8943" s="7">
        <v>1256491994424</v>
      </c>
      <c r="M8943" t="s">
        <v>458</v>
      </c>
    </row>
    <row r="8944" spans="1:13" x14ac:dyDescent="0.25">
      <c r="A8944" t="s">
        <v>738</v>
      </c>
      <c r="B8944" t="s">
        <v>484</v>
      </c>
      <c r="C8944" t="s">
        <v>256</v>
      </c>
      <c r="D8944" t="s">
        <v>208</v>
      </c>
      <c r="E8944" t="s">
        <v>270</v>
      </c>
      <c r="F8944" t="s">
        <v>146</v>
      </c>
      <c r="G8944" s="8" t="s">
        <v>384</v>
      </c>
      <c r="H8944" t="s">
        <v>147</v>
      </c>
      <c r="I8944" s="7">
        <v>0</v>
      </c>
      <c r="L8944" s="7">
        <v>429346911</v>
      </c>
      <c r="M8944" t="s">
        <v>458</v>
      </c>
    </row>
    <row r="8945" spans="1:13" x14ac:dyDescent="0.25">
      <c r="A8945" t="s">
        <v>739</v>
      </c>
      <c r="B8945" t="s">
        <v>484</v>
      </c>
      <c r="C8945" t="s">
        <v>256</v>
      </c>
      <c r="D8945" t="s">
        <v>209</v>
      </c>
      <c r="E8945" t="s">
        <v>270</v>
      </c>
      <c r="F8945" t="s">
        <v>146</v>
      </c>
      <c r="G8945" s="8" t="s">
        <v>384</v>
      </c>
      <c r="H8945" t="s">
        <v>147</v>
      </c>
      <c r="I8945" s="7">
        <v>0</v>
      </c>
      <c r="L8945" s="7">
        <v>630379359</v>
      </c>
      <c r="M8945" t="s">
        <v>458</v>
      </c>
    </row>
    <row r="8946" spans="1:13" x14ac:dyDescent="0.25">
      <c r="A8946" t="s">
        <v>740</v>
      </c>
      <c r="B8946" t="s">
        <v>484</v>
      </c>
      <c r="C8946" t="s">
        <v>256</v>
      </c>
      <c r="D8946" t="s">
        <v>203</v>
      </c>
      <c r="E8946" t="s">
        <v>269</v>
      </c>
      <c r="F8946" t="s">
        <v>146</v>
      </c>
      <c r="G8946" s="8" t="s">
        <v>384</v>
      </c>
      <c r="H8946" t="s">
        <v>147</v>
      </c>
      <c r="I8946" s="7">
        <v>0</v>
      </c>
      <c r="L8946" s="7">
        <v>88224453830</v>
      </c>
      <c r="M8946" t="s">
        <v>458</v>
      </c>
    </row>
    <row r="8947" spans="1:13" x14ac:dyDescent="0.25">
      <c r="A8947" t="s">
        <v>741</v>
      </c>
      <c r="B8947" t="s">
        <v>485</v>
      </c>
      <c r="C8947" t="s">
        <v>257</v>
      </c>
      <c r="D8947" t="s">
        <v>258</v>
      </c>
      <c r="E8947" t="s">
        <v>270</v>
      </c>
      <c r="F8947" t="s">
        <v>146</v>
      </c>
      <c r="G8947" s="8" t="s">
        <v>384</v>
      </c>
      <c r="H8947" t="s">
        <v>147</v>
      </c>
      <c r="I8947" s="7">
        <v>0</v>
      </c>
      <c r="L8947" s="7">
        <v>2398957441</v>
      </c>
      <c r="M8947" t="s">
        <v>458</v>
      </c>
    </row>
    <row r="8948" spans="1:13" x14ac:dyDescent="0.25">
      <c r="A8948" t="s">
        <v>742</v>
      </c>
      <c r="B8948" t="s">
        <v>485</v>
      </c>
      <c r="C8948" t="s">
        <v>257</v>
      </c>
      <c r="D8948" t="s">
        <v>259</v>
      </c>
      <c r="E8948" t="s">
        <v>270</v>
      </c>
      <c r="F8948" t="s">
        <v>146</v>
      </c>
      <c r="G8948" s="8" t="s">
        <v>384</v>
      </c>
      <c r="H8948" t="s">
        <v>147</v>
      </c>
      <c r="I8948" s="7">
        <v>4709747</v>
      </c>
      <c r="L8948" s="7">
        <v>87556207</v>
      </c>
      <c r="M8948" t="s">
        <v>458</v>
      </c>
    </row>
    <row r="8949" spans="1:13" x14ac:dyDescent="0.25">
      <c r="A8949" t="s">
        <v>743</v>
      </c>
      <c r="B8949" t="s">
        <v>485</v>
      </c>
      <c r="C8949" t="s">
        <v>257</v>
      </c>
      <c r="D8949" t="s">
        <v>260</v>
      </c>
      <c r="E8949" t="s">
        <v>270</v>
      </c>
      <c r="F8949" t="s">
        <v>146</v>
      </c>
      <c r="G8949" s="8" t="s">
        <v>384</v>
      </c>
      <c r="H8949" t="s">
        <v>147</v>
      </c>
      <c r="I8949" s="7">
        <v>8656226</v>
      </c>
      <c r="L8949" s="7">
        <v>145097351</v>
      </c>
      <c r="M8949" t="s">
        <v>458</v>
      </c>
    </row>
    <row r="8950" spans="1:13" x14ac:dyDescent="0.25">
      <c r="A8950" t="s">
        <v>744</v>
      </c>
      <c r="B8950" t="s">
        <v>485</v>
      </c>
      <c r="C8950" t="s">
        <v>257</v>
      </c>
      <c r="D8950" t="s">
        <v>261</v>
      </c>
      <c r="E8950" t="s">
        <v>270</v>
      </c>
      <c r="F8950" t="s">
        <v>146</v>
      </c>
      <c r="G8950" s="8" t="s">
        <v>384</v>
      </c>
      <c r="H8950" t="s">
        <v>147</v>
      </c>
      <c r="I8950" s="7">
        <v>4322564</v>
      </c>
      <c r="L8950" s="7">
        <v>88988160</v>
      </c>
      <c r="M8950" t="s">
        <v>458</v>
      </c>
    </row>
    <row r="8951" spans="1:13" x14ac:dyDescent="0.25">
      <c r="A8951" t="s">
        <v>745</v>
      </c>
      <c r="B8951" t="s">
        <v>486</v>
      </c>
      <c r="C8951" t="s">
        <v>262</v>
      </c>
      <c r="D8951" t="s">
        <v>263</v>
      </c>
      <c r="E8951" t="s">
        <v>270</v>
      </c>
      <c r="F8951" t="s">
        <v>146</v>
      </c>
      <c r="G8951" s="8" t="s">
        <v>384</v>
      </c>
      <c r="H8951" t="s">
        <v>147</v>
      </c>
      <c r="I8951" s="7">
        <v>-13612000</v>
      </c>
      <c r="L8951" s="7">
        <v>27282552000</v>
      </c>
      <c r="M8951" t="s">
        <v>458</v>
      </c>
    </row>
    <row r="8952" spans="1:13" x14ac:dyDescent="0.25">
      <c r="A8952" t="s">
        <v>746</v>
      </c>
      <c r="B8952" t="s">
        <v>486</v>
      </c>
      <c r="C8952" t="s">
        <v>262</v>
      </c>
      <c r="D8952" t="s">
        <v>264</v>
      </c>
      <c r="E8952" t="s">
        <v>270</v>
      </c>
      <c r="F8952" s="8" t="s">
        <v>146</v>
      </c>
      <c r="G8952" s="8" t="s">
        <v>384</v>
      </c>
      <c r="H8952" t="s">
        <v>147</v>
      </c>
      <c r="I8952" s="7">
        <v>-4795000</v>
      </c>
      <c r="L8952" s="7">
        <v>5427913000</v>
      </c>
      <c r="M8952" t="s">
        <v>458</v>
      </c>
    </row>
    <row r="8953" spans="1:13" x14ac:dyDescent="0.25">
      <c r="A8953" t="s">
        <v>747</v>
      </c>
      <c r="B8953" t="s">
        <v>486</v>
      </c>
      <c r="C8953" t="s">
        <v>262</v>
      </c>
      <c r="D8953" t="s">
        <v>265</v>
      </c>
      <c r="E8953" t="s">
        <v>270</v>
      </c>
      <c r="F8953" s="8" t="s">
        <v>146</v>
      </c>
      <c r="G8953" s="8" t="s">
        <v>384</v>
      </c>
      <c r="H8953" t="s">
        <v>147</v>
      </c>
      <c r="I8953" s="7">
        <v>-17000</v>
      </c>
      <c r="L8953" s="7">
        <v>950652000</v>
      </c>
      <c r="M8953" t="s">
        <v>458</v>
      </c>
    </row>
    <row r="8954" spans="1:13" x14ac:dyDescent="0.25">
      <c r="A8954" t="s">
        <v>748</v>
      </c>
      <c r="B8954" t="s">
        <v>486</v>
      </c>
      <c r="C8954" t="s">
        <v>262</v>
      </c>
      <c r="D8954" t="s">
        <v>203</v>
      </c>
      <c r="E8954" t="s">
        <v>269</v>
      </c>
      <c r="F8954" s="8" t="s">
        <v>146</v>
      </c>
      <c r="G8954" s="8" t="s">
        <v>384</v>
      </c>
      <c r="H8954" t="s">
        <v>147</v>
      </c>
      <c r="I8954" s="7">
        <v>-74621000</v>
      </c>
      <c r="L8954" s="7">
        <v>134097058000</v>
      </c>
      <c r="M8954" t="s">
        <v>458</v>
      </c>
    </row>
    <row r="8955" spans="1:13" x14ac:dyDescent="0.25">
      <c r="A8955" t="s">
        <v>749</v>
      </c>
      <c r="B8955" t="s">
        <v>332</v>
      </c>
      <c r="C8955" t="s">
        <v>266</v>
      </c>
      <c r="D8955" t="s">
        <v>267</v>
      </c>
      <c r="E8955" t="s">
        <v>270</v>
      </c>
      <c r="F8955" s="8" t="s">
        <v>146</v>
      </c>
      <c r="G8955" s="8" t="s">
        <v>384</v>
      </c>
      <c r="H8955" t="s">
        <v>147</v>
      </c>
      <c r="I8955" s="7">
        <v>0</v>
      </c>
      <c r="L8955" s="7">
        <v>2421364394</v>
      </c>
      <c r="M8955" t="s">
        <v>458</v>
      </c>
    </row>
    <row r="8956" spans="1:13" x14ac:dyDescent="0.25">
      <c r="A8956" t="s">
        <v>750</v>
      </c>
      <c r="B8956" t="s">
        <v>332</v>
      </c>
      <c r="C8956" t="s">
        <v>266</v>
      </c>
      <c r="D8956" t="s">
        <v>590</v>
      </c>
      <c r="E8956" t="s">
        <v>270</v>
      </c>
      <c r="F8956" t="s">
        <v>146</v>
      </c>
      <c r="G8956" s="8" t="s">
        <v>384</v>
      </c>
      <c r="H8956" t="s">
        <v>147</v>
      </c>
      <c r="I8956" s="7">
        <v>478224</v>
      </c>
      <c r="L8956" s="7">
        <v>1946905414</v>
      </c>
      <c r="M8956" t="s">
        <v>458</v>
      </c>
    </row>
    <row r="8957" spans="1:13" x14ac:dyDescent="0.25">
      <c r="A8957" t="s">
        <v>751</v>
      </c>
      <c r="B8957" t="s">
        <v>332</v>
      </c>
      <c r="C8957" t="s">
        <v>266</v>
      </c>
      <c r="D8957" t="s">
        <v>582</v>
      </c>
      <c r="E8957" t="s">
        <v>270</v>
      </c>
      <c r="F8957" s="8" t="s">
        <v>146</v>
      </c>
      <c r="G8957" s="8" t="s">
        <v>384</v>
      </c>
      <c r="H8957" t="s">
        <v>147</v>
      </c>
      <c r="I8957" s="7">
        <v>254719</v>
      </c>
      <c r="L8957" s="7">
        <v>102527329</v>
      </c>
      <c r="M8957" t="s">
        <v>458</v>
      </c>
    </row>
    <row r="8958" spans="1:13" x14ac:dyDescent="0.25">
      <c r="A8958" t="s">
        <v>752</v>
      </c>
      <c r="B8958" t="s">
        <v>332</v>
      </c>
      <c r="C8958" t="s">
        <v>266</v>
      </c>
      <c r="D8958" t="s">
        <v>203</v>
      </c>
      <c r="E8958" t="s">
        <v>269</v>
      </c>
      <c r="F8958" t="s">
        <v>146</v>
      </c>
      <c r="G8958" s="8" t="s">
        <v>384</v>
      </c>
      <c r="H8958" t="s">
        <v>147</v>
      </c>
      <c r="I8958" s="7">
        <v>19305875</v>
      </c>
      <c r="L8958" s="7">
        <v>260926476812</v>
      </c>
      <c r="M8958" t="s">
        <v>458</v>
      </c>
    </row>
    <row r="8959" spans="1:13" x14ac:dyDescent="0.25">
      <c r="A8959" t="s">
        <v>753</v>
      </c>
      <c r="B8959" t="s">
        <v>487</v>
      </c>
      <c r="C8959" t="s">
        <v>207</v>
      </c>
      <c r="D8959" t="s">
        <v>208</v>
      </c>
      <c r="E8959" t="s">
        <v>270</v>
      </c>
      <c r="F8959" s="8" t="s">
        <v>146</v>
      </c>
      <c r="G8959" s="8" t="s">
        <v>384</v>
      </c>
      <c r="H8959" t="s">
        <v>147</v>
      </c>
      <c r="I8959" s="7">
        <v>237939</v>
      </c>
      <c r="L8959" s="7">
        <v>2389556713</v>
      </c>
      <c r="M8959" t="s">
        <v>458</v>
      </c>
    </row>
    <row r="8960" spans="1:13" x14ac:dyDescent="0.25">
      <c r="A8960" t="s">
        <v>754</v>
      </c>
      <c r="B8960" t="s">
        <v>487</v>
      </c>
      <c r="C8960" t="s">
        <v>207</v>
      </c>
      <c r="D8960" t="s">
        <v>209</v>
      </c>
      <c r="E8960" t="s">
        <v>270</v>
      </c>
      <c r="F8960" t="s">
        <v>146</v>
      </c>
      <c r="G8960" s="8" t="s">
        <v>384</v>
      </c>
      <c r="H8960" t="s">
        <v>147</v>
      </c>
      <c r="I8960" s="7">
        <v>-2211325</v>
      </c>
      <c r="L8960" s="7">
        <v>5701620841</v>
      </c>
      <c r="M8960" t="s">
        <v>458</v>
      </c>
    </row>
    <row r="8961" spans="1:13" x14ac:dyDescent="0.25">
      <c r="A8961" t="s">
        <v>755</v>
      </c>
      <c r="B8961" t="s">
        <v>487</v>
      </c>
      <c r="C8961" t="s">
        <v>207</v>
      </c>
      <c r="D8961" t="s">
        <v>210</v>
      </c>
      <c r="E8961" t="s">
        <v>270</v>
      </c>
      <c r="F8961" t="s">
        <v>146</v>
      </c>
      <c r="G8961" s="8" t="s">
        <v>384</v>
      </c>
      <c r="H8961" t="s">
        <v>147</v>
      </c>
      <c r="I8961" s="7">
        <v>0</v>
      </c>
      <c r="L8961" s="7">
        <v>326696832</v>
      </c>
      <c r="M8961" t="s">
        <v>458</v>
      </c>
    </row>
    <row r="8962" spans="1:13" x14ac:dyDescent="0.25">
      <c r="A8962" t="s">
        <v>756</v>
      </c>
      <c r="B8962" t="s">
        <v>487</v>
      </c>
      <c r="C8962" t="s">
        <v>207</v>
      </c>
      <c r="D8962" t="s">
        <v>211</v>
      </c>
      <c r="E8962" t="s">
        <v>269</v>
      </c>
      <c r="F8962" t="s">
        <v>146</v>
      </c>
      <c r="G8962" s="8" t="s">
        <v>384</v>
      </c>
      <c r="H8962" t="s">
        <v>147</v>
      </c>
      <c r="I8962" s="7">
        <v>36185241</v>
      </c>
      <c r="L8962" s="7">
        <v>370042694916</v>
      </c>
      <c r="M8962" t="s">
        <v>458</v>
      </c>
    </row>
    <row r="8963" spans="1:13" x14ac:dyDescent="0.25">
      <c r="A8963" t="s">
        <v>757</v>
      </c>
      <c r="B8963" t="s">
        <v>487</v>
      </c>
      <c r="C8963" t="s">
        <v>207</v>
      </c>
      <c r="D8963" t="s">
        <v>385</v>
      </c>
      <c r="E8963" t="s">
        <v>270</v>
      </c>
      <c r="F8963" t="s">
        <v>146</v>
      </c>
      <c r="G8963" s="8" t="s">
        <v>384</v>
      </c>
      <c r="H8963" t="s">
        <v>147</v>
      </c>
      <c r="I8963" s="7">
        <v>52768</v>
      </c>
      <c r="L8963" s="7">
        <v>777116048</v>
      </c>
      <c r="M8963" t="s">
        <v>458</v>
      </c>
    </row>
    <row r="8964" spans="1:13" x14ac:dyDescent="0.25">
      <c r="A8964" t="s">
        <v>659</v>
      </c>
      <c r="B8964" t="s">
        <v>468</v>
      </c>
      <c r="C8964" t="s">
        <v>0</v>
      </c>
      <c r="D8964" t="s">
        <v>200</v>
      </c>
      <c r="E8964" t="s">
        <v>270</v>
      </c>
      <c r="F8964" s="8" t="s">
        <v>148</v>
      </c>
      <c r="G8964" s="8" t="s">
        <v>361</v>
      </c>
      <c r="H8964" t="s">
        <v>149</v>
      </c>
      <c r="I8964" s="7">
        <v>815267922</v>
      </c>
      <c r="L8964" s="7">
        <v>50185283716</v>
      </c>
      <c r="M8964" t="s">
        <v>458</v>
      </c>
    </row>
    <row r="8965" spans="1:13" x14ac:dyDescent="0.25">
      <c r="A8965" t="s">
        <v>660</v>
      </c>
      <c r="B8965" t="s">
        <v>468</v>
      </c>
      <c r="C8965" t="s">
        <v>0</v>
      </c>
      <c r="D8965" t="s">
        <v>201</v>
      </c>
      <c r="E8965" t="s">
        <v>270</v>
      </c>
      <c r="F8965" s="8" t="s">
        <v>148</v>
      </c>
      <c r="G8965" s="8" t="s">
        <v>361</v>
      </c>
      <c r="H8965" t="s">
        <v>149</v>
      </c>
      <c r="I8965" s="7">
        <v>1407394488</v>
      </c>
      <c r="L8965" s="7">
        <v>89599596613</v>
      </c>
      <c r="M8965" t="s">
        <v>458</v>
      </c>
    </row>
    <row r="8966" spans="1:13" x14ac:dyDescent="0.25">
      <c r="A8966" t="s">
        <v>661</v>
      </c>
      <c r="B8966" t="s">
        <v>468</v>
      </c>
      <c r="C8966" t="s">
        <v>0</v>
      </c>
      <c r="D8966" t="s">
        <v>202</v>
      </c>
      <c r="E8966" t="s">
        <v>270</v>
      </c>
      <c r="F8966" s="8" t="s">
        <v>148</v>
      </c>
      <c r="G8966" s="8" t="s">
        <v>361</v>
      </c>
      <c r="H8966" t="s">
        <v>149</v>
      </c>
      <c r="I8966" s="7">
        <v>912404515</v>
      </c>
      <c r="L8966" s="7">
        <v>44497385600</v>
      </c>
      <c r="M8966" t="s">
        <v>458</v>
      </c>
    </row>
    <row r="8967" spans="1:13" x14ac:dyDescent="0.25">
      <c r="A8967" t="s">
        <v>662</v>
      </c>
      <c r="B8967" t="s">
        <v>468</v>
      </c>
      <c r="C8967" t="s">
        <v>0</v>
      </c>
      <c r="D8967" t="s">
        <v>308</v>
      </c>
      <c r="E8967" t="s">
        <v>270</v>
      </c>
      <c r="F8967" s="8" t="s">
        <v>148</v>
      </c>
      <c r="G8967" s="8" t="s">
        <v>361</v>
      </c>
      <c r="H8967" t="s">
        <v>149</v>
      </c>
      <c r="I8967" s="7">
        <v>74809585</v>
      </c>
      <c r="L8967" s="7">
        <v>891110221</v>
      </c>
      <c r="M8967" t="s">
        <v>458</v>
      </c>
    </row>
    <row r="8968" spans="1:13" x14ac:dyDescent="0.25">
      <c r="A8968" t="s">
        <v>758</v>
      </c>
      <c r="B8968" t="s">
        <v>468</v>
      </c>
      <c r="C8968" t="s">
        <v>0</v>
      </c>
      <c r="D8968" t="s">
        <v>1</v>
      </c>
      <c r="E8968" t="s">
        <v>270</v>
      </c>
      <c r="F8968" s="8" t="s">
        <v>148</v>
      </c>
      <c r="G8968" s="8" t="s">
        <v>361</v>
      </c>
      <c r="H8968" t="s">
        <v>149</v>
      </c>
      <c r="I8968" s="7">
        <v>1298853978</v>
      </c>
      <c r="L8968" s="7">
        <v>33596222776</v>
      </c>
      <c r="M8968" t="s">
        <v>458</v>
      </c>
    </row>
    <row r="8969" spans="1:13" x14ac:dyDescent="0.25">
      <c r="A8969" t="s">
        <v>663</v>
      </c>
      <c r="B8969" t="s">
        <v>468</v>
      </c>
      <c r="C8969" t="s">
        <v>0</v>
      </c>
      <c r="D8969" t="s">
        <v>198</v>
      </c>
      <c r="E8969" t="s">
        <v>270</v>
      </c>
      <c r="F8969" s="8" t="s">
        <v>148</v>
      </c>
      <c r="G8969" s="8" t="s">
        <v>361</v>
      </c>
      <c r="H8969" t="s">
        <v>149</v>
      </c>
      <c r="I8969" s="7">
        <v>130689956</v>
      </c>
      <c r="L8969" s="7">
        <v>1360016630</v>
      </c>
      <c r="M8969" t="s">
        <v>458</v>
      </c>
    </row>
    <row r="8970" spans="1:13" x14ac:dyDescent="0.25">
      <c r="A8970" t="s">
        <v>664</v>
      </c>
      <c r="B8970" t="s">
        <v>468</v>
      </c>
      <c r="C8970" t="s">
        <v>0</v>
      </c>
      <c r="D8970" t="s">
        <v>199</v>
      </c>
      <c r="E8970" t="s">
        <v>269</v>
      </c>
      <c r="F8970" t="s">
        <v>148</v>
      </c>
      <c r="G8970" s="8" t="s">
        <v>361</v>
      </c>
      <c r="H8970" t="s">
        <v>149</v>
      </c>
      <c r="I8970" s="7">
        <v>2826977688</v>
      </c>
      <c r="L8970" s="7">
        <v>195045422077</v>
      </c>
      <c r="M8970" t="s">
        <v>458</v>
      </c>
    </row>
    <row r="8971" spans="1:13" x14ac:dyDescent="0.25">
      <c r="A8971" t="s">
        <v>665</v>
      </c>
      <c r="B8971" t="s">
        <v>469</v>
      </c>
      <c r="C8971" t="s">
        <v>212</v>
      </c>
      <c r="D8971" t="s">
        <v>213</v>
      </c>
      <c r="E8971" t="s">
        <v>270</v>
      </c>
      <c r="F8971" t="s">
        <v>148</v>
      </c>
      <c r="G8971" s="8" t="s">
        <v>361</v>
      </c>
      <c r="H8971" t="s">
        <v>149</v>
      </c>
      <c r="I8971" s="7">
        <v>49642000</v>
      </c>
      <c r="L8971" s="7">
        <v>1209774000</v>
      </c>
      <c r="M8971" t="s">
        <v>458</v>
      </c>
    </row>
    <row r="8972" spans="1:13" x14ac:dyDescent="0.25">
      <c r="A8972" t="s">
        <v>666</v>
      </c>
      <c r="B8972" t="s">
        <v>469</v>
      </c>
      <c r="C8972" t="s">
        <v>212</v>
      </c>
      <c r="D8972" t="s">
        <v>214</v>
      </c>
      <c r="E8972" t="s">
        <v>270</v>
      </c>
      <c r="F8972" t="s">
        <v>148</v>
      </c>
      <c r="G8972" s="8" t="s">
        <v>361</v>
      </c>
      <c r="H8972" t="s">
        <v>149</v>
      </c>
      <c r="I8972" s="7">
        <v>100885000</v>
      </c>
      <c r="L8972" s="7">
        <v>10185099000</v>
      </c>
      <c r="M8972" t="s">
        <v>458</v>
      </c>
    </row>
    <row r="8973" spans="1:13" x14ac:dyDescent="0.25">
      <c r="A8973" t="s">
        <v>667</v>
      </c>
      <c r="B8973" t="s">
        <v>469</v>
      </c>
      <c r="C8973" t="s">
        <v>212</v>
      </c>
      <c r="D8973" t="s">
        <v>370</v>
      </c>
      <c r="E8973" t="s">
        <v>270</v>
      </c>
      <c r="F8973" t="s">
        <v>148</v>
      </c>
      <c r="G8973" s="8" t="s">
        <v>361</v>
      </c>
      <c r="H8973" t="s">
        <v>149</v>
      </c>
      <c r="I8973" s="7">
        <v>89956000</v>
      </c>
      <c r="L8973" s="7">
        <v>7250762000</v>
      </c>
      <c r="M8973" t="s">
        <v>458</v>
      </c>
    </row>
    <row r="8974" spans="1:13" x14ac:dyDescent="0.25">
      <c r="A8974" t="s">
        <v>668</v>
      </c>
      <c r="B8974" t="s">
        <v>469</v>
      </c>
      <c r="C8974" t="s">
        <v>212</v>
      </c>
      <c r="D8974" t="s">
        <v>365</v>
      </c>
      <c r="E8974" t="s">
        <v>270</v>
      </c>
      <c r="F8974" t="s">
        <v>148</v>
      </c>
      <c r="G8974" s="8" t="s">
        <v>361</v>
      </c>
      <c r="H8974" t="s">
        <v>149</v>
      </c>
      <c r="I8974" s="7">
        <v>185890000</v>
      </c>
      <c r="L8974" s="7">
        <v>22153880000</v>
      </c>
      <c r="M8974" t="s">
        <v>458</v>
      </c>
    </row>
    <row r="8975" spans="1:13" x14ac:dyDescent="0.25">
      <c r="A8975" t="s">
        <v>669</v>
      </c>
      <c r="B8975" t="s">
        <v>469</v>
      </c>
      <c r="C8975" t="s">
        <v>212</v>
      </c>
      <c r="D8975" t="s">
        <v>364</v>
      </c>
      <c r="E8975" t="s">
        <v>270</v>
      </c>
      <c r="F8975" t="s">
        <v>148</v>
      </c>
      <c r="G8975" s="8" t="s">
        <v>361</v>
      </c>
      <c r="H8975" t="s">
        <v>149</v>
      </c>
      <c r="I8975" s="7">
        <v>241406000</v>
      </c>
      <c r="L8975" s="7">
        <v>31842258000</v>
      </c>
      <c r="M8975" t="s">
        <v>458</v>
      </c>
    </row>
    <row r="8976" spans="1:13" x14ac:dyDescent="0.25">
      <c r="A8976" t="s">
        <v>670</v>
      </c>
      <c r="B8976" t="s">
        <v>469</v>
      </c>
      <c r="C8976" t="s">
        <v>212</v>
      </c>
      <c r="D8976" t="s">
        <v>573</v>
      </c>
      <c r="E8976" t="s">
        <v>270</v>
      </c>
      <c r="F8976" s="8" t="s">
        <v>148</v>
      </c>
      <c r="G8976" s="8" t="s">
        <v>361</v>
      </c>
      <c r="H8976" t="s">
        <v>149</v>
      </c>
      <c r="I8976" s="7">
        <v>131935000</v>
      </c>
      <c r="L8976" s="7">
        <v>16763779000</v>
      </c>
      <c r="M8976" t="s">
        <v>458</v>
      </c>
    </row>
    <row r="8977" spans="1:13" x14ac:dyDescent="0.25">
      <c r="A8977" t="s">
        <v>671</v>
      </c>
      <c r="B8977" t="s">
        <v>469</v>
      </c>
      <c r="C8977" t="s">
        <v>212</v>
      </c>
      <c r="D8977" t="s">
        <v>362</v>
      </c>
      <c r="E8977" t="s">
        <v>270</v>
      </c>
      <c r="F8977" s="8" t="s">
        <v>148</v>
      </c>
      <c r="G8977" s="8" t="s">
        <v>361</v>
      </c>
      <c r="H8977" t="s">
        <v>149</v>
      </c>
      <c r="I8977" s="7">
        <v>9000</v>
      </c>
      <c r="L8977" s="7">
        <v>58491556000</v>
      </c>
      <c r="M8977" t="s">
        <v>458</v>
      </c>
    </row>
    <row r="8978" spans="1:13" x14ac:dyDescent="0.25">
      <c r="A8978" t="s">
        <v>672</v>
      </c>
      <c r="B8978" t="s">
        <v>470</v>
      </c>
      <c r="C8978" t="s">
        <v>292</v>
      </c>
      <c r="D8978" t="s">
        <v>307</v>
      </c>
      <c r="E8978" t="s">
        <v>270</v>
      </c>
      <c r="F8978" s="8" t="s">
        <v>148</v>
      </c>
      <c r="G8978" s="8" t="s">
        <v>361</v>
      </c>
      <c r="H8978" t="s">
        <v>149</v>
      </c>
      <c r="I8978" s="7">
        <v>427090008</v>
      </c>
      <c r="L8978" s="7">
        <v>9764336905</v>
      </c>
      <c r="M8978" t="s">
        <v>458</v>
      </c>
    </row>
    <row r="8979" spans="1:13" x14ac:dyDescent="0.25">
      <c r="A8979" t="s">
        <v>673</v>
      </c>
      <c r="B8979" t="s">
        <v>470</v>
      </c>
      <c r="C8979" t="s">
        <v>292</v>
      </c>
      <c r="D8979" t="s">
        <v>206</v>
      </c>
      <c r="E8979" t="s">
        <v>270</v>
      </c>
      <c r="F8979" t="s">
        <v>148</v>
      </c>
      <c r="G8979" s="8" t="s">
        <v>361</v>
      </c>
      <c r="H8979" t="s">
        <v>149</v>
      </c>
      <c r="I8979" s="7">
        <v>0</v>
      </c>
      <c r="L8979" s="7">
        <v>5411649516</v>
      </c>
      <c r="M8979" t="s">
        <v>458</v>
      </c>
    </row>
    <row r="8980" spans="1:13" x14ac:dyDescent="0.25">
      <c r="A8980" t="s">
        <v>674</v>
      </c>
      <c r="B8980" t="s">
        <v>470</v>
      </c>
      <c r="C8980" t="s">
        <v>292</v>
      </c>
      <c r="D8980" t="s">
        <v>203</v>
      </c>
      <c r="E8980" t="s">
        <v>269</v>
      </c>
      <c r="F8980" t="s">
        <v>148</v>
      </c>
      <c r="G8980" s="8" t="s">
        <v>361</v>
      </c>
      <c r="H8980" t="s">
        <v>149</v>
      </c>
      <c r="I8980" s="7">
        <v>7051407813</v>
      </c>
      <c r="L8980" s="7">
        <v>599483569520</v>
      </c>
      <c r="M8980" t="s">
        <v>458</v>
      </c>
    </row>
    <row r="8981" spans="1:13" x14ac:dyDescent="0.25">
      <c r="A8981" t="s">
        <v>675</v>
      </c>
      <c r="B8981" t="s">
        <v>470</v>
      </c>
      <c r="C8981" t="s">
        <v>292</v>
      </c>
      <c r="D8981" t="s">
        <v>306</v>
      </c>
      <c r="E8981" t="s">
        <v>270</v>
      </c>
      <c r="F8981" t="s">
        <v>148</v>
      </c>
      <c r="G8981" s="8" t="s">
        <v>361</v>
      </c>
      <c r="H8981" t="s">
        <v>149</v>
      </c>
      <c r="I8981" s="7">
        <v>74576016</v>
      </c>
      <c r="L8981" s="7">
        <v>9122399685</v>
      </c>
      <c r="M8981" t="s">
        <v>458</v>
      </c>
    </row>
    <row r="8982" spans="1:13" x14ac:dyDescent="0.25">
      <c r="A8982" t="s">
        <v>676</v>
      </c>
      <c r="B8982" t="s">
        <v>331</v>
      </c>
      <c r="C8982" t="s">
        <v>215</v>
      </c>
      <c r="D8982" t="s">
        <v>251</v>
      </c>
      <c r="E8982" t="s">
        <v>269</v>
      </c>
      <c r="F8982" s="8" t="s">
        <v>148</v>
      </c>
      <c r="G8982" s="8" t="s">
        <v>361</v>
      </c>
      <c r="H8982" t="s">
        <v>149</v>
      </c>
      <c r="I8982" s="7">
        <v>5904155521</v>
      </c>
      <c r="L8982" s="7">
        <v>310261377494</v>
      </c>
      <c r="M8982" t="s">
        <v>458</v>
      </c>
    </row>
    <row r="8983" spans="1:13" x14ac:dyDescent="0.25">
      <c r="A8983" t="s">
        <v>677</v>
      </c>
      <c r="B8983" t="s">
        <v>331</v>
      </c>
      <c r="C8983" t="s">
        <v>215</v>
      </c>
      <c r="D8983" t="s">
        <v>216</v>
      </c>
      <c r="E8983" t="s">
        <v>269</v>
      </c>
      <c r="F8983" s="8" t="s">
        <v>148</v>
      </c>
      <c r="G8983" s="8" t="s">
        <v>361</v>
      </c>
      <c r="H8983" t="s">
        <v>149</v>
      </c>
      <c r="I8983" s="7">
        <v>724476554</v>
      </c>
      <c r="L8983" s="7">
        <v>15226914126</v>
      </c>
      <c r="M8983" t="s">
        <v>458</v>
      </c>
    </row>
    <row r="8984" spans="1:13" x14ac:dyDescent="0.25">
      <c r="A8984" t="s">
        <v>678</v>
      </c>
      <c r="B8984" t="s">
        <v>331</v>
      </c>
      <c r="C8984" t="s">
        <v>215</v>
      </c>
      <c r="D8984" t="s">
        <v>217</v>
      </c>
      <c r="E8984" t="s">
        <v>269</v>
      </c>
      <c r="F8984" s="8" t="s">
        <v>148</v>
      </c>
      <c r="G8984" s="8" t="s">
        <v>361</v>
      </c>
      <c r="H8984" t="s">
        <v>149</v>
      </c>
      <c r="I8984" s="7">
        <v>1244057149</v>
      </c>
      <c r="L8984" s="7">
        <v>67671087956</v>
      </c>
      <c r="M8984" t="s">
        <v>458</v>
      </c>
    </row>
    <row r="8985" spans="1:13" x14ac:dyDescent="0.25">
      <c r="A8985" t="s">
        <v>679</v>
      </c>
      <c r="B8985" t="s">
        <v>333</v>
      </c>
      <c r="C8985" t="s">
        <v>533</v>
      </c>
      <c r="D8985" t="s">
        <v>203</v>
      </c>
      <c r="E8985" t="s">
        <v>269</v>
      </c>
      <c r="F8985" t="s">
        <v>148</v>
      </c>
      <c r="G8985" s="8" t="s">
        <v>361</v>
      </c>
      <c r="H8985" t="s">
        <v>149</v>
      </c>
      <c r="I8985" s="7">
        <v>702622000</v>
      </c>
      <c r="L8985" s="7">
        <v>60695593000</v>
      </c>
      <c r="M8985" t="s">
        <v>458</v>
      </c>
    </row>
    <row r="8986" spans="1:13" x14ac:dyDescent="0.25">
      <c r="A8986" t="s">
        <v>680</v>
      </c>
      <c r="B8986" t="s">
        <v>471</v>
      </c>
      <c r="C8986" t="s">
        <v>219</v>
      </c>
      <c r="D8986" t="s">
        <v>203</v>
      </c>
      <c r="E8986" t="s">
        <v>269</v>
      </c>
      <c r="F8986" t="s">
        <v>148</v>
      </c>
      <c r="G8986" s="8" t="s">
        <v>361</v>
      </c>
      <c r="H8986" t="s">
        <v>149</v>
      </c>
      <c r="I8986" s="7">
        <v>3527299553</v>
      </c>
      <c r="L8986" s="7">
        <v>278736778404</v>
      </c>
      <c r="M8986" t="s">
        <v>458</v>
      </c>
    </row>
    <row r="8987" spans="1:13" x14ac:dyDescent="0.25">
      <c r="A8987" t="s">
        <v>681</v>
      </c>
      <c r="B8987" t="s">
        <v>471</v>
      </c>
      <c r="C8987" t="s">
        <v>219</v>
      </c>
      <c r="D8987" t="s">
        <v>457</v>
      </c>
      <c r="E8987" t="s">
        <v>270</v>
      </c>
      <c r="F8987" t="s">
        <v>148</v>
      </c>
      <c r="G8987" s="8" t="s">
        <v>361</v>
      </c>
      <c r="H8987" t="s">
        <v>149</v>
      </c>
      <c r="I8987" s="7">
        <v>4528557</v>
      </c>
      <c r="L8987" s="7">
        <v>150706287</v>
      </c>
      <c r="M8987" t="s">
        <v>458</v>
      </c>
    </row>
    <row r="8988" spans="1:13" x14ac:dyDescent="0.25">
      <c r="A8988" t="s">
        <v>682</v>
      </c>
      <c r="B8988" t="s">
        <v>471</v>
      </c>
      <c r="C8988" t="s">
        <v>219</v>
      </c>
      <c r="D8988" t="s">
        <v>381</v>
      </c>
      <c r="E8988" t="s">
        <v>270</v>
      </c>
      <c r="F8988" s="8" t="s">
        <v>148</v>
      </c>
      <c r="G8988" s="8" t="s">
        <v>361</v>
      </c>
      <c r="H8988" t="s">
        <v>149</v>
      </c>
      <c r="I8988" s="7">
        <v>22857253</v>
      </c>
      <c r="L8988" s="7">
        <v>1331924172</v>
      </c>
      <c r="M8988" t="s">
        <v>458</v>
      </c>
    </row>
    <row r="8989" spans="1:13" x14ac:dyDescent="0.25">
      <c r="A8989" t="s">
        <v>683</v>
      </c>
      <c r="B8989" t="s">
        <v>472</v>
      </c>
      <c r="C8989" t="s">
        <v>220</v>
      </c>
      <c r="D8989" t="s">
        <v>221</v>
      </c>
      <c r="E8989" t="s">
        <v>270</v>
      </c>
      <c r="F8989" s="8" t="s">
        <v>148</v>
      </c>
      <c r="G8989" s="8" t="s">
        <v>361</v>
      </c>
      <c r="H8989" t="s">
        <v>149</v>
      </c>
      <c r="I8989" s="7">
        <v>1872013000</v>
      </c>
      <c r="L8989" s="7">
        <v>210379447000</v>
      </c>
      <c r="M8989" t="s">
        <v>458</v>
      </c>
    </row>
    <row r="8990" spans="1:13" x14ac:dyDescent="0.25">
      <c r="A8990" t="s">
        <v>684</v>
      </c>
      <c r="B8990" t="s">
        <v>472</v>
      </c>
      <c r="C8990" t="s">
        <v>220</v>
      </c>
      <c r="D8990" t="s">
        <v>222</v>
      </c>
      <c r="E8990" t="s">
        <v>270</v>
      </c>
      <c r="F8990" s="8" t="s">
        <v>148</v>
      </c>
      <c r="G8990" s="8" t="s">
        <v>361</v>
      </c>
      <c r="H8990" t="s">
        <v>149</v>
      </c>
      <c r="I8990" s="7">
        <v>135429000</v>
      </c>
      <c r="L8990" s="7">
        <v>35195197000</v>
      </c>
      <c r="M8990" t="s">
        <v>458</v>
      </c>
    </row>
    <row r="8991" spans="1:13" x14ac:dyDescent="0.25">
      <c r="A8991" t="s">
        <v>685</v>
      </c>
      <c r="B8991" t="s">
        <v>472</v>
      </c>
      <c r="C8991" t="s">
        <v>220</v>
      </c>
      <c r="D8991" t="s">
        <v>223</v>
      </c>
      <c r="E8991" t="s">
        <v>270</v>
      </c>
      <c r="F8991" t="s">
        <v>148</v>
      </c>
      <c r="G8991" s="8" t="s">
        <v>361</v>
      </c>
      <c r="H8991" t="s">
        <v>149</v>
      </c>
      <c r="I8991" s="7">
        <v>328498000</v>
      </c>
      <c r="L8991" s="7">
        <v>54187851000</v>
      </c>
      <c r="M8991" t="s">
        <v>458</v>
      </c>
    </row>
    <row r="8992" spans="1:13" x14ac:dyDescent="0.25">
      <c r="A8992" t="s">
        <v>686</v>
      </c>
      <c r="B8992" t="s">
        <v>472</v>
      </c>
      <c r="C8992" t="s">
        <v>220</v>
      </c>
      <c r="D8992" t="s">
        <v>224</v>
      </c>
      <c r="E8992" t="s">
        <v>270</v>
      </c>
      <c r="F8992" t="s">
        <v>148</v>
      </c>
      <c r="G8992" s="8" t="s">
        <v>361</v>
      </c>
      <c r="H8992" t="s">
        <v>149</v>
      </c>
      <c r="I8992" s="7">
        <v>83143000</v>
      </c>
      <c r="L8992" s="7">
        <v>3835522000</v>
      </c>
      <c r="M8992" t="s">
        <v>458</v>
      </c>
    </row>
    <row r="8993" spans="1:13" x14ac:dyDescent="0.25">
      <c r="A8993" t="s">
        <v>687</v>
      </c>
      <c r="B8993" t="s">
        <v>472</v>
      </c>
      <c r="C8993" t="s">
        <v>220</v>
      </c>
      <c r="D8993" t="s">
        <v>305</v>
      </c>
      <c r="E8993" t="s">
        <v>270</v>
      </c>
      <c r="F8993" t="s">
        <v>148</v>
      </c>
      <c r="G8993" s="8" t="s">
        <v>361</v>
      </c>
      <c r="H8993" t="s">
        <v>149</v>
      </c>
      <c r="I8993" s="7">
        <v>901685000</v>
      </c>
      <c r="L8993" s="7">
        <v>0</v>
      </c>
      <c r="M8993" t="s">
        <v>458</v>
      </c>
    </row>
    <row r="8994" spans="1:13" x14ac:dyDescent="0.25">
      <c r="A8994" t="s">
        <v>688</v>
      </c>
      <c r="B8994" t="s">
        <v>472</v>
      </c>
      <c r="C8994" t="s">
        <v>220</v>
      </c>
      <c r="D8994" t="s">
        <v>203</v>
      </c>
      <c r="E8994" t="s">
        <v>269</v>
      </c>
      <c r="F8994" t="s">
        <v>148</v>
      </c>
      <c r="G8994" s="8" t="s">
        <v>361</v>
      </c>
      <c r="H8994" t="s">
        <v>149</v>
      </c>
      <c r="I8994" s="7">
        <v>1919631000</v>
      </c>
      <c r="L8994" s="7">
        <v>150910896000</v>
      </c>
      <c r="M8994" t="s">
        <v>458</v>
      </c>
    </row>
    <row r="8995" spans="1:13" x14ac:dyDescent="0.25">
      <c r="A8995" t="s">
        <v>689</v>
      </c>
      <c r="B8995" t="s">
        <v>473</v>
      </c>
      <c r="C8995" t="s">
        <v>225</v>
      </c>
      <c r="D8995" t="s">
        <v>366</v>
      </c>
      <c r="E8995" t="s">
        <v>270</v>
      </c>
      <c r="F8995" t="s">
        <v>148</v>
      </c>
      <c r="G8995" s="8" t="s">
        <v>361</v>
      </c>
      <c r="H8995" t="s">
        <v>149</v>
      </c>
      <c r="I8995" s="7">
        <v>39483906</v>
      </c>
      <c r="L8995" s="7">
        <v>3439632410</v>
      </c>
      <c r="M8995" t="s">
        <v>458</v>
      </c>
    </row>
    <row r="8996" spans="1:13" x14ac:dyDescent="0.25">
      <c r="A8996" t="s">
        <v>690</v>
      </c>
      <c r="B8996" t="s">
        <v>473</v>
      </c>
      <c r="C8996" t="s">
        <v>225</v>
      </c>
      <c r="D8996" t="s">
        <v>367</v>
      </c>
      <c r="E8996" t="s">
        <v>270</v>
      </c>
      <c r="F8996" t="s">
        <v>148</v>
      </c>
      <c r="G8996" s="8" t="s">
        <v>361</v>
      </c>
      <c r="H8996" t="s">
        <v>149</v>
      </c>
      <c r="I8996" s="7">
        <v>96743996</v>
      </c>
      <c r="L8996" s="7">
        <v>3601903742</v>
      </c>
      <c r="M8996" t="s">
        <v>458</v>
      </c>
    </row>
    <row r="8997" spans="1:13" x14ac:dyDescent="0.25">
      <c r="A8997" t="s">
        <v>691</v>
      </c>
      <c r="B8997" t="s">
        <v>473</v>
      </c>
      <c r="C8997" t="s">
        <v>225</v>
      </c>
      <c r="D8997" t="s">
        <v>373</v>
      </c>
      <c r="E8997" t="s">
        <v>270</v>
      </c>
      <c r="F8997" s="8" t="s">
        <v>148</v>
      </c>
      <c r="G8997" s="8" t="s">
        <v>361</v>
      </c>
      <c r="H8997" t="s">
        <v>149</v>
      </c>
      <c r="I8997" s="7">
        <v>0</v>
      </c>
      <c r="L8997" s="7">
        <v>2032897322</v>
      </c>
      <c r="M8997" t="s">
        <v>458</v>
      </c>
    </row>
    <row r="8998" spans="1:13" x14ac:dyDescent="0.25">
      <c r="A8998" t="s">
        <v>692</v>
      </c>
      <c r="B8998" t="s">
        <v>473</v>
      </c>
      <c r="C8998" t="s">
        <v>225</v>
      </c>
      <c r="D8998" t="s">
        <v>203</v>
      </c>
      <c r="E8998" t="s">
        <v>269</v>
      </c>
      <c r="F8998" s="8" t="s">
        <v>148</v>
      </c>
      <c r="G8998" s="8" t="s">
        <v>361</v>
      </c>
      <c r="H8998" t="s">
        <v>149</v>
      </c>
      <c r="I8998" s="7">
        <v>21448324256</v>
      </c>
      <c r="L8998" s="7">
        <v>983182712065</v>
      </c>
      <c r="M8998" t="s">
        <v>458</v>
      </c>
    </row>
    <row r="8999" spans="1:13" x14ac:dyDescent="0.25">
      <c r="A8999" t="s">
        <v>693</v>
      </c>
      <c r="B8999" t="s">
        <v>474</v>
      </c>
      <c r="C8999" t="s">
        <v>226</v>
      </c>
      <c r="D8999" t="s">
        <v>227</v>
      </c>
      <c r="E8999" t="s">
        <v>270</v>
      </c>
      <c r="F8999" s="8" t="s">
        <v>148</v>
      </c>
      <c r="G8999" s="8" t="s">
        <v>361</v>
      </c>
      <c r="H8999" t="s">
        <v>149</v>
      </c>
      <c r="I8999" s="7">
        <v>31625656</v>
      </c>
      <c r="L8999" s="7">
        <v>1565286544</v>
      </c>
      <c r="M8999" t="s">
        <v>458</v>
      </c>
    </row>
    <row r="9000" spans="1:13" x14ac:dyDescent="0.25">
      <c r="A9000" t="s">
        <v>694</v>
      </c>
      <c r="B9000" t="s">
        <v>474</v>
      </c>
      <c r="C9000" t="s">
        <v>226</v>
      </c>
      <c r="D9000" t="s">
        <v>301</v>
      </c>
      <c r="E9000" t="s">
        <v>270</v>
      </c>
      <c r="F9000" t="s">
        <v>148</v>
      </c>
      <c r="G9000" s="8" t="s">
        <v>361</v>
      </c>
      <c r="H9000" t="s">
        <v>149</v>
      </c>
      <c r="I9000" s="7">
        <v>717053440</v>
      </c>
      <c r="L9000" s="7">
        <v>4154359457</v>
      </c>
      <c r="M9000" t="s">
        <v>458</v>
      </c>
    </row>
    <row r="9001" spans="1:13" x14ac:dyDescent="0.25">
      <c r="A9001" t="s">
        <v>695</v>
      </c>
      <c r="B9001" t="s">
        <v>474</v>
      </c>
      <c r="C9001" t="s">
        <v>226</v>
      </c>
      <c r="D9001" t="s">
        <v>229</v>
      </c>
      <c r="E9001" t="s">
        <v>270</v>
      </c>
      <c r="F9001" t="s">
        <v>148</v>
      </c>
      <c r="G9001" s="8" t="s">
        <v>361</v>
      </c>
      <c r="H9001" t="s">
        <v>149</v>
      </c>
      <c r="I9001" s="7">
        <v>2994324555</v>
      </c>
      <c r="L9001" s="7">
        <v>4178737190</v>
      </c>
      <c r="M9001" t="s">
        <v>458</v>
      </c>
    </row>
    <row r="9002" spans="1:13" x14ac:dyDescent="0.25">
      <c r="A9002" t="s">
        <v>696</v>
      </c>
      <c r="B9002" t="s">
        <v>474</v>
      </c>
      <c r="C9002" t="s">
        <v>226</v>
      </c>
      <c r="D9002" t="s">
        <v>230</v>
      </c>
      <c r="E9002" t="s">
        <v>270</v>
      </c>
      <c r="F9002" t="s">
        <v>148</v>
      </c>
      <c r="G9002" s="8" t="s">
        <v>361</v>
      </c>
      <c r="H9002" t="s">
        <v>149</v>
      </c>
      <c r="I9002" s="7">
        <v>41277187853</v>
      </c>
      <c r="L9002" s="7">
        <v>46078829939</v>
      </c>
      <c r="M9002" t="s">
        <v>458</v>
      </c>
    </row>
    <row r="9003" spans="1:13" x14ac:dyDescent="0.25">
      <c r="A9003" t="s">
        <v>697</v>
      </c>
      <c r="B9003" t="s">
        <v>474</v>
      </c>
      <c r="C9003" t="s">
        <v>226</v>
      </c>
      <c r="D9003" t="s">
        <v>231</v>
      </c>
      <c r="E9003" t="s">
        <v>270</v>
      </c>
      <c r="F9003" t="s">
        <v>148</v>
      </c>
      <c r="G9003" s="8" t="s">
        <v>361</v>
      </c>
      <c r="H9003" t="s">
        <v>149</v>
      </c>
      <c r="I9003" s="7">
        <v>12106381</v>
      </c>
      <c r="L9003" s="7">
        <v>733170416</v>
      </c>
      <c r="M9003" t="s">
        <v>458</v>
      </c>
    </row>
    <row r="9004" spans="1:13" x14ac:dyDescent="0.25">
      <c r="A9004" t="s">
        <v>698</v>
      </c>
      <c r="B9004" t="s">
        <v>474</v>
      </c>
      <c r="C9004" t="s">
        <v>226</v>
      </c>
      <c r="D9004" t="s">
        <v>232</v>
      </c>
      <c r="E9004" t="s">
        <v>270</v>
      </c>
      <c r="F9004" t="s">
        <v>148</v>
      </c>
      <c r="G9004" s="8" t="s">
        <v>361</v>
      </c>
      <c r="H9004" t="s">
        <v>149</v>
      </c>
      <c r="I9004" s="7">
        <v>80447229</v>
      </c>
      <c r="L9004" s="7">
        <v>4596812359</v>
      </c>
      <c r="M9004" t="s">
        <v>458</v>
      </c>
    </row>
    <row r="9005" spans="1:13" x14ac:dyDescent="0.25">
      <c r="A9005" t="s">
        <v>699</v>
      </c>
      <c r="B9005" t="s">
        <v>474</v>
      </c>
      <c r="C9005" t="s">
        <v>226</v>
      </c>
      <c r="D9005" t="s">
        <v>233</v>
      </c>
      <c r="E9005" t="s">
        <v>270</v>
      </c>
      <c r="F9005" s="8" t="s">
        <v>148</v>
      </c>
      <c r="G9005" s="8" t="s">
        <v>361</v>
      </c>
      <c r="H9005" t="s">
        <v>149</v>
      </c>
      <c r="I9005" s="7">
        <v>208391945</v>
      </c>
      <c r="L9005" s="7">
        <v>6739103718</v>
      </c>
      <c r="M9005" t="s">
        <v>458</v>
      </c>
    </row>
    <row r="9006" spans="1:13" x14ac:dyDescent="0.25">
      <c r="A9006" t="s">
        <v>700</v>
      </c>
      <c r="B9006" t="s">
        <v>474</v>
      </c>
      <c r="C9006" t="s">
        <v>226</v>
      </c>
      <c r="D9006" t="s">
        <v>234</v>
      </c>
      <c r="E9006" t="s">
        <v>270</v>
      </c>
      <c r="F9006" s="8" t="s">
        <v>148</v>
      </c>
      <c r="G9006" s="8" t="s">
        <v>361</v>
      </c>
      <c r="H9006" t="s">
        <v>149</v>
      </c>
      <c r="I9006" s="7">
        <v>164266681</v>
      </c>
      <c r="L9006" s="7">
        <v>8239367205</v>
      </c>
      <c r="M9006" t="s">
        <v>458</v>
      </c>
    </row>
    <row r="9007" spans="1:13" x14ac:dyDescent="0.25">
      <c r="A9007" t="s">
        <v>701</v>
      </c>
      <c r="B9007" t="s">
        <v>474</v>
      </c>
      <c r="C9007" t="s">
        <v>226</v>
      </c>
      <c r="D9007" t="s">
        <v>235</v>
      </c>
      <c r="E9007" t="s">
        <v>270</v>
      </c>
      <c r="F9007" s="8" t="s">
        <v>148</v>
      </c>
      <c r="G9007" s="8" t="s">
        <v>361</v>
      </c>
      <c r="H9007" t="s">
        <v>149</v>
      </c>
      <c r="I9007" s="7">
        <v>196100082</v>
      </c>
      <c r="L9007" s="7">
        <v>7955312120</v>
      </c>
      <c r="M9007" t="s">
        <v>458</v>
      </c>
    </row>
    <row r="9008" spans="1:13" x14ac:dyDescent="0.25">
      <c r="A9008" t="s">
        <v>702</v>
      </c>
      <c r="B9008" t="s">
        <v>474</v>
      </c>
      <c r="C9008" t="s">
        <v>226</v>
      </c>
      <c r="D9008" t="s">
        <v>570</v>
      </c>
      <c r="E9008" t="s">
        <v>270</v>
      </c>
      <c r="F9008" t="s">
        <v>148</v>
      </c>
      <c r="G9008" s="8" t="s">
        <v>361</v>
      </c>
      <c r="H9008" t="s">
        <v>149</v>
      </c>
      <c r="I9008" s="7">
        <v>3638114</v>
      </c>
      <c r="L9008" s="7">
        <v>186808058</v>
      </c>
      <c r="M9008" t="s">
        <v>458</v>
      </c>
    </row>
    <row r="9009" spans="1:13" x14ac:dyDescent="0.25">
      <c r="A9009" t="s">
        <v>703</v>
      </c>
      <c r="B9009" t="s">
        <v>475</v>
      </c>
      <c r="C9009" t="s">
        <v>236</v>
      </c>
      <c r="D9009" t="s">
        <v>628</v>
      </c>
      <c r="E9009" t="s">
        <v>270</v>
      </c>
      <c r="F9009" t="s">
        <v>148</v>
      </c>
      <c r="G9009" s="8" t="s">
        <v>361</v>
      </c>
      <c r="H9009" t="s">
        <v>149</v>
      </c>
      <c r="I9009" s="7">
        <v>379021385</v>
      </c>
      <c r="L9009" s="7">
        <v>33391986272</v>
      </c>
      <c r="M9009" t="s">
        <v>458</v>
      </c>
    </row>
    <row r="9010" spans="1:13" x14ac:dyDescent="0.25">
      <c r="A9010" t="s">
        <v>704</v>
      </c>
      <c r="B9010" t="s">
        <v>475</v>
      </c>
      <c r="C9010" t="s">
        <v>236</v>
      </c>
      <c r="D9010" t="s">
        <v>629</v>
      </c>
      <c r="E9010" t="s">
        <v>270</v>
      </c>
      <c r="F9010" t="s">
        <v>148</v>
      </c>
      <c r="G9010" s="8" t="s">
        <v>361</v>
      </c>
      <c r="H9010" t="s">
        <v>149</v>
      </c>
      <c r="I9010" s="7">
        <v>159347168</v>
      </c>
      <c r="L9010" s="7">
        <v>28433897982</v>
      </c>
      <c r="M9010" t="s">
        <v>458</v>
      </c>
    </row>
    <row r="9011" spans="1:13" x14ac:dyDescent="0.25">
      <c r="A9011" t="s">
        <v>705</v>
      </c>
      <c r="B9011" t="s">
        <v>475</v>
      </c>
      <c r="C9011" t="s">
        <v>236</v>
      </c>
      <c r="D9011" t="s">
        <v>630</v>
      </c>
      <c r="E9011" t="s">
        <v>270</v>
      </c>
      <c r="F9011" t="s">
        <v>148</v>
      </c>
      <c r="G9011" s="8" t="s">
        <v>361</v>
      </c>
      <c r="H9011" t="s">
        <v>149</v>
      </c>
      <c r="I9011" s="7">
        <v>1228180808</v>
      </c>
      <c r="L9011" s="7">
        <v>41655996484</v>
      </c>
      <c r="M9011" t="s">
        <v>458</v>
      </c>
    </row>
    <row r="9012" spans="1:13" x14ac:dyDescent="0.25">
      <c r="A9012" t="s">
        <v>706</v>
      </c>
      <c r="B9012" t="s">
        <v>475</v>
      </c>
      <c r="C9012" t="s">
        <v>236</v>
      </c>
      <c r="D9012" t="s">
        <v>631</v>
      </c>
      <c r="E9012" t="s">
        <v>270</v>
      </c>
      <c r="F9012" t="s">
        <v>148</v>
      </c>
      <c r="G9012" s="8" t="s">
        <v>361</v>
      </c>
      <c r="H9012" t="s">
        <v>149</v>
      </c>
      <c r="I9012" s="7">
        <v>42461513</v>
      </c>
      <c r="L9012" s="7">
        <v>17683096128</v>
      </c>
      <c r="M9012" t="s">
        <v>458</v>
      </c>
    </row>
    <row r="9013" spans="1:13" x14ac:dyDescent="0.25">
      <c r="A9013" t="s">
        <v>707</v>
      </c>
      <c r="B9013" t="s">
        <v>475</v>
      </c>
      <c r="C9013" t="s">
        <v>236</v>
      </c>
      <c r="D9013" t="s">
        <v>632</v>
      </c>
      <c r="E9013" t="s">
        <v>269</v>
      </c>
      <c r="F9013" t="s">
        <v>148</v>
      </c>
      <c r="G9013" s="8" t="s">
        <v>361</v>
      </c>
      <c r="H9013" t="s">
        <v>149</v>
      </c>
      <c r="I9013" s="7">
        <v>156667940</v>
      </c>
      <c r="L9013" s="7">
        <v>38791266538</v>
      </c>
      <c r="M9013" t="s">
        <v>458</v>
      </c>
    </row>
    <row r="9014" spans="1:13" x14ac:dyDescent="0.25">
      <c r="A9014" t="s">
        <v>708</v>
      </c>
      <c r="B9014" t="s">
        <v>476</v>
      </c>
      <c r="C9014" t="s">
        <v>237</v>
      </c>
      <c r="D9014" t="s">
        <v>242</v>
      </c>
      <c r="E9014" t="s">
        <v>270</v>
      </c>
      <c r="F9014" t="s">
        <v>148</v>
      </c>
      <c r="G9014" s="8" t="s">
        <v>361</v>
      </c>
      <c r="H9014" t="s">
        <v>149</v>
      </c>
      <c r="I9014" s="7">
        <v>5077885</v>
      </c>
      <c r="L9014" s="7">
        <v>77422761</v>
      </c>
      <c r="M9014" t="s">
        <v>458</v>
      </c>
    </row>
    <row r="9015" spans="1:13" x14ac:dyDescent="0.25">
      <c r="A9015" t="s">
        <v>709</v>
      </c>
      <c r="B9015" t="s">
        <v>476</v>
      </c>
      <c r="C9015" t="s">
        <v>237</v>
      </c>
      <c r="D9015" t="s">
        <v>228</v>
      </c>
      <c r="E9015" t="s">
        <v>270</v>
      </c>
      <c r="F9015" t="s">
        <v>148</v>
      </c>
      <c r="G9015" s="8" t="s">
        <v>361</v>
      </c>
      <c r="H9015" t="s">
        <v>149</v>
      </c>
      <c r="I9015" s="7">
        <v>2362818617</v>
      </c>
      <c r="L9015" s="7">
        <v>2672173342</v>
      </c>
      <c r="M9015" t="s">
        <v>458</v>
      </c>
    </row>
    <row r="9016" spans="1:13" x14ac:dyDescent="0.25">
      <c r="A9016" t="s">
        <v>710</v>
      </c>
      <c r="B9016" t="s">
        <v>476</v>
      </c>
      <c r="C9016" t="s">
        <v>237</v>
      </c>
      <c r="D9016" t="s">
        <v>464</v>
      </c>
      <c r="E9016" t="s">
        <v>270</v>
      </c>
      <c r="F9016" t="s">
        <v>148</v>
      </c>
      <c r="G9016" s="8" t="s">
        <v>361</v>
      </c>
      <c r="H9016" t="s">
        <v>149</v>
      </c>
      <c r="I9016" s="7">
        <v>10210332</v>
      </c>
      <c r="L9016" s="7">
        <v>1120256617</v>
      </c>
      <c r="M9016" t="s">
        <v>458</v>
      </c>
    </row>
    <row r="9017" spans="1:13" x14ac:dyDescent="0.25">
      <c r="A9017" t="s">
        <v>711</v>
      </c>
      <c r="B9017" t="s">
        <v>476</v>
      </c>
      <c r="C9017" t="s">
        <v>237</v>
      </c>
      <c r="D9017" t="s">
        <v>238</v>
      </c>
      <c r="E9017" t="s">
        <v>270</v>
      </c>
      <c r="F9017" t="s">
        <v>148</v>
      </c>
      <c r="G9017" s="8" t="s">
        <v>361</v>
      </c>
      <c r="H9017" t="s">
        <v>149</v>
      </c>
      <c r="I9017" s="7">
        <v>804688051</v>
      </c>
      <c r="L9017" s="7">
        <v>858542993</v>
      </c>
      <c r="M9017" t="s">
        <v>458</v>
      </c>
    </row>
    <row r="9018" spans="1:13" x14ac:dyDescent="0.25">
      <c r="A9018" t="s">
        <v>712</v>
      </c>
      <c r="B9018" t="s">
        <v>476</v>
      </c>
      <c r="C9018" t="s">
        <v>237</v>
      </c>
      <c r="D9018" t="s">
        <v>239</v>
      </c>
      <c r="E9018" t="s">
        <v>270</v>
      </c>
      <c r="F9018" t="s">
        <v>148</v>
      </c>
      <c r="G9018" s="8" t="s">
        <v>361</v>
      </c>
      <c r="H9018" t="s">
        <v>149</v>
      </c>
      <c r="I9018" s="7">
        <v>7564290</v>
      </c>
      <c r="L9018" s="7">
        <v>857579764</v>
      </c>
      <c r="M9018" t="s">
        <v>458</v>
      </c>
    </row>
    <row r="9019" spans="1:13" x14ac:dyDescent="0.25">
      <c r="A9019" t="s">
        <v>713</v>
      </c>
      <c r="B9019" t="s">
        <v>476</v>
      </c>
      <c r="C9019" t="s">
        <v>237</v>
      </c>
      <c r="D9019" t="s">
        <v>240</v>
      </c>
      <c r="E9019" t="s">
        <v>270</v>
      </c>
      <c r="F9019" t="s">
        <v>148</v>
      </c>
      <c r="G9019" s="8" t="s">
        <v>361</v>
      </c>
      <c r="H9019" t="s">
        <v>149</v>
      </c>
      <c r="I9019" s="7">
        <v>3323422</v>
      </c>
      <c r="L9019" s="7">
        <v>93471759</v>
      </c>
      <c r="M9019" t="s">
        <v>458</v>
      </c>
    </row>
    <row r="9020" spans="1:13" x14ac:dyDescent="0.25">
      <c r="A9020" t="s">
        <v>714</v>
      </c>
      <c r="B9020" t="s">
        <v>476</v>
      </c>
      <c r="C9020" t="s">
        <v>237</v>
      </c>
      <c r="D9020" t="s">
        <v>241</v>
      </c>
      <c r="E9020" t="s">
        <v>270</v>
      </c>
      <c r="F9020" t="s">
        <v>148</v>
      </c>
      <c r="G9020" s="8" t="s">
        <v>361</v>
      </c>
      <c r="H9020" t="s">
        <v>149</v>
      </c>
      <c r="I9020" s="7">
        <v>5391153</v>
      </c>
      <c r="L9020" s="7">
        <v>53446428</v>
      </c>
      <c r="M9020" t="s">
        <v>458</v>
      </c>
    </row>
    <row r="9021" spans="1:13" x14ac:dyDescent="0.25">
      <c r="A9021" t="s">
        <v>715</v>
      </c>
      <c r="B9021" t="s">
        <v>477</v>
      </c>
      <c r="C9021" t="s">
        <v>243</v>
      </c>
      <c r="D9021" t="s">
        <v>378</v>
      </c>
      <c r="E9021" t="s">
        <v>270</v>
      </c>
      <c r="F9021" t="s">
        <v>148</v>
      </c>
      <c r="G9021" s="8" t="s">
        <v>361</v>
      </c>
      <c r="H9021" t="s">
        <v>149</v>
      </c>
      <c r="I9021" s="7">
        <v>40231450</v>
      </c>
      <c r="L9021" s="7">
        <v>3795039921</v>
      </c>
      <c r="M9021" t="s">
        <v>458</v>
      </c>
    </row>
    <row r="9022" spans="1:13" x14ac:dyDescent="0.25">
      <c r="A9022" t="s">
        <v>716</v>
      </c>
      <c r="B9022" t="s">
        <v>477</v>
      </c>
      <c r="C9022" t="s">
        <v>243</v>
      </c>
      <c r="D9022" t="s">
        <v>360</v>
      </c>
      <c r="E9022" t="s">
        <v>270</v>
      </c>
      <c r="F9022" t="s">
        <v>148</v>
      </c>
      <c r="G9022" s="8" t="s">
        <v>361</v>
      </c>
      <c r="H9022" t="s">
        <v>149</v>
      </c>
      <c r="I9022" s="7">
        <v>0</v>
      </c>
      <c r="L9022" s="7">
        <v>4697527012</v>
      </c>
      <c r="M9022" t="s">
        <v>458</v>
      </c>
    </row>
    <row r="9023" spans="1:13" x14ac:dyDescent="0.25">
      <c r="A9023" t="s">
        <v>717</v>
      </c>
      <c r="B9023" t="s">
        <v>477</v>
      </c>
      <c r="C9023" t="s">
        <v>243</v>
      </c>
      <c r="D9023" t="s">
        <v>581</v>
      </c>
      <c r="E9023" t="s">
        <v>270</v>
      </c>
      <c r="F9023" s="8" t="s">
        <v>148</v>
      </c>
      <c r="G9023" s="8" t="s">
        <v>361</v>
      </c>
      <c r="H9023" t="s">
        <v>149</v>
      </c>
      <c r="I9023" s="7">
        <v>0</v>
      </c>
      <c r="L9023" s="7">
        <v>89940181951</v>
      </c>
      <c r="M9023" t="s">
        <v>458</v>
      </c>
    </row>
    <row r="9024" spans="1:13" x14ac:dyDescent="0.25">
      <c r="A9024" t="s">
        <v>718</v>
      </c>
      <c r="B9024" t="s">
        <v>246</v>
      </c>
      <c r="C9024" t="s">
        <v>246</v>
      </c>
      <c r="D9024" t="s">
        <v>203</v>
      </c>
      <c r="E9024" t="s">
        <v>269</v>
      </c>
      <c r="F9024" s="8" t="s">
        <v>148</v>
      </c>
      <c r="G9024" s="8" t="s">
        <v>361</v>
      </c>
      <c r="H9024" t="s">
        <v>149</v>
      </c>
      <c r="I9024" s="7">
        <v>299935956</v>
      </c>
      <c r="L9024" s="7">
        <v>42773601120</v>
      </c>
      <c r="M9024" t="s">
        <v>458</v>
      </c>
    </row>
    <row r="9025" spans="1:13" x14ac:dyDescent="0.25">
      <c r="A9025" t="s">
        <v>719</v>
      </c>
      <c r="B9025" t="s">
        <v>478</v>
      </c>
      <c r="C9025" t="s">
        <v>244</v>
      </c>
      <c r="D9025" t="s">
        <v>245</v>
      </c>
      <c r="E9025" t="s">
        <v>269</v>
      </c>
      <c r="F9025" t="s">
        <v>148</v>
      </c>
      <c r="G9025" s="8" t="s">
        <v>361</v>
      </c>
      <c r="H9025" t="s">
        <v>149</v>
      </c>
      <c r="I9025" s="7">
        <v>1471124000</v>
      </c>
      <c r="L9025" s="7">
        <v>69558139000</v>
      </c>
      <c r="M9025" t="s">
        <v>458</v>
      </c>
    </row>
    <row r="9026" spans="1:13" x14ac:dyDescent="0.25">
      <c r="A9026" t="s">
        <v>720</v>
      </c>
      <c r="B9026" t="s">
        <v>478</v>
      </c>
      <c r="C9026" t="s">
        <v>244</v>
      </c>
      <c r="D9026" t="s">
        <v>460</v>
      </c>
      <c r="E9026" t="s">
        <v>269</v>
      </c>
      <c r="F9026" t="s">
        <v>148</v>
      </c>
      <c r="G9026" s="8" t="s">
        <v>361</v>
      </c>
      <c r="H9026" t="s">
        <v>149</v>
      </c>
      <c r="I9026" s="7">
        <v>830802000</v>
      </c>
      <c r="L9026" s="7">
        <v>40918920000</v>
      </c>
      <c r="M9026" t="s">
        <v>458</v>
      </c>
    </row>
    <row r="9027" spans="1:13" x14ac:dyDescent="0.25">
      <c r="A9027" t="s">
        <v>721</v>
      </c>
      <c r="B9027" t="s">
        <v>479</v>
      </c>
      <c r="C9027" t="s">
        <v>247</v>
      </c>
      <c r="D9027" t="s">
        <v>203</v>
      </c>
      <c r="E9027" t="s">
        <v>269</v>
      </c>
      <c r="F9027" t="s">
        <v>148</v>
      </c>
      <c r="G9027" s="8" t="s">
        <v>361</v>
      </c>
      <c r="H9027" t="s">
        <v>149</v>
      </c>
      <c r="I9027" s="7">
        <v>263976000</v>
      </c>
      <c r="L9027" s="7">
        <v>20401799000</v>
      </c>
      <c r="M9027" t="s">
        <v>458</v>
      </c>
    </row>
    <row r="9028" spans="1:13" x14ac:dyDescent="0.25">
      <c r="A9028" t="s">
        <v>722</v>
      </c>
      <c r="B9028" t="s">
        <v>480</v>
      </c>
      <c r="C9028" t="s">
        <v>268</v>
      </c>
      <c r="D9028" t="s">
        <v>203</v>
      </c>
      <c r="E9028" t="s">
        <v>269</v>
      </c>
      <c r="F9028" t="s">
        <v>148</v>
      </c>
      <c r="G9028" s="8" t="s">
        <v>361</v>
      </c>
      <c r="H9028" t="s">
        <v>149</v>
      </c>
      <c r="I9028" s="7">
        <v>173871921</v>
      </c>
      <c r="L9028" s="7">
        <v>14029578005</v>
      </c>
      <c r="M9028" t="s">
        <v>458</v>
      </c>
    </row>
    <row r="9029" spans="1:13" x14ac:dyDescent="0.25">
      <c r="A9029" t="s">
        <v>723</v>
      </c>
      <c r="B9029" t="s">
        <v>481</v>
      </c>
      <c r="C9029" t="s">
        <v>248</v>
      </c>
      <c r="D9029" t="s">
        <v>203</v>
      </c>
      <c r="E9029" t="s">
        <v>269</v>
      </c>
      <c r="F9029" t="s">
        <v>148</v>
      </c>
      <c r="G9029" s="8" t="s">
        <v>361</v>
      </c>
      <c r="H9029" t="s">
        <v>149</v>
      </c>
      <c r="I9029" s="7">
        <v>330614000</v>
      </c>
      <c r="L9029" s="7">
        <v>24360197000</v>
      </c>
      <c r="M9029" t="s">
        <v>458</v>
      </c>
    </row>
    <row r="9030" spans="1:13" x14ac:dyDescent="0.25">
      <c r="A9030" t="s">
        <v>724</v>
      </c>
      <c r="B9030" t="s">
        <v>482</v>
      </c>
      <c r="C9030" t="s">
        <v>249</v>
      </c>
      <c r="D9030" t="s">
        <v>203</v>
      </c>
      <c r="E9030" t="s">
        <v>269</v>
      </c>
      <c r="F9030" t="s">
        <v>148</v>
      </c>
      <c r="G9030" s="8" t="s">
        <v>361</v>
      </c>
      <c r="H9030" t="s">
        <v>149</v>
      </c>
      <c r="I9030" s="7">
        <v>1132114077</v>
      </c>
      <c r="L9030" s="7">
        <v>91622025169</v>
      </c>
      <c r="M9030" t="s">
        <v>458</v>
      </c>
    </row>
    <row r="9031" spans="1:13" x14ac:dyDescent="0.25">
      <c r="A9031" t="s">
        <v>725</v>
      </c>
      <c r="B9031" t="s">
        <v>330</v>
      </c>
      <c r="C9031" t="s">
        <v>250</v>
      </c>
      <c r="D9031" t="s">
        <v>252</v>
      </c>
      <c r="E9031" t="s">
        <v>270</v>
      </c>
      <c r="F9031" t="s">
        <v>148</v>
      </c>
      <c r="G9031" s="8" t="s">
        <v>361</v>
      </c>
      <c r="H9031" t="s">
        <v>149</v>
      </c>
      <c r="I9031" s="7">
        <v>207701842</v>
      </c>
      <c r="L9031" s="7">
        <v>10772268571</v>
      </c>
      <c r="M9031" t="s">
        <v>458</v>
      </c>
    </row>
    <row r="9032" spans="1:13" x14ac:dyDescent="0.25">
      <c r="A9032" t="s">
        <v>726</v>
      </c>
      <c r="B9032" t="s">
        <v>330</v>
      </c>
      <c r="C9032" t="s">
        <v>250</v>
      </c>
      <c r="D9032" t="s">
        <v>253</v>
      </c>
      <c r="E9032" t="s">
        <v>270</v>
      </c>
      <c r="F9032" t="s">
        <v>148</v>
      </c>
      <c r="G9032" s="8" t="s">
        <v>361</v>
      </c>
      <c r="H9032" t="s">
        <v>149</v>
      </c>
      <c r="I9032" s="7">
        <v>122200000</v>
      </c>
      <c r="L9032" s="7">
        <v>3480752374</v>
      </c>
      <c r="M9032" t="s">
        <v>458</v>
      </c>
    </row>
    <row r="9033" spans="1:13" x14ac:dyDescent="0.25">
      <c r="A9033" t="s">
        <v>727</v>
      </c>
      <c r="B9033" t="s">
        <v>330</v>
      </c>
      <c r="C9033" t="s">
        <v>250</v>
      </c>
      <c r="D9033" t="s">
        <v>254</v>
      </c>
      <c r="E9033" t="s">
        <v>270</v>
      </c>
      <c r="F9033" t="s">
        <v>148</v>
      </c>
      <c r="G9033" s="8" t="s">
        <v>361</v>
      </c>
      <c r="H9033" t="s">
        <v>149</v>
      </c>
      <c r="I9033" s="7">
        <v>204672930</v>
      </c>
      <c r="L9033" s="7">
        <v>13604302435</v>
      </c>
      <c r="M9033" t="s">
        <v>458</v>
      </c>
    </row>
    <row r="9034" spans="1:13" x14ac:dyDescent="0.25">
      <c r="A9034" t="s">
        <v>728</v>
      </c>
      <c r="B9034" t="s">
        <v>330</v>
      </c>
      <c r="C9034" t="s">
        <v>250</v>
      </c>
      <c r="D9034" t="s">
        <v>633</v>
      </c>
      <c r="E9034" t="s">
        <v>269</v>
      </c>
      <c r="F9034" t="s">
        <v>148</v>
      </c>
      <c r="G9034" s="8" t="s">
        <v>361</v>
      </c>
      <c r="H9034" t="s">
        <v>149</v>
      </c>
      <c r="I9034" s="7">
        <v>20902250404</v>
      </c>
      <c r="L9034" s="7">
        <v>1140113184125</v>
      </c>
      <c r="M9034" t="s">
        <v>458</v>
      </c>
    </row>
    <row r="9035" spans="1:13" x14ac:dyDescent="0.25">
      <c r="A9035" t="s">
        <v>729</v>
      </c>
      <c r="B9035" t="s">
        <v>330</v>
      </c>
      <c r="C9035" t="s">
        <v>250</v>
      </c>
      <c r="D9035" t="s">
        <v>634</v>
      </c>
      <c r="E9035" t="s">
        <v>269</v>
      </c>
      <c r="F9035" t="s">
        <v>148</v>
      </c>
      <c r="G9035" s="8" t="s">
        <v>361</v>
      </c>
      <c r="H9035" t="s">
        <v>149</v>
      </c>
      <c r="I9035" s="7">
        <v>14881715565</v>
      </c>
      <c r="L9035" s="7">
        <v>237174933919</v>
      </c>
      <c r="M9035" t="s">
        <v>458</v>
      </c>
    </row>
    <row r="9036" spans="1:13" x14ac:dyDescent="0.25">
      <c r="A9036" t="s">
        <v>730</v>
      </c>
      <c r="B9036" t="s">
        <v>330</v>
      </c>
      <c r="C9036" t="s">
        <v>250</v>
      </c>
      <c r="D9036" t="s">
        <v>599</v>
      </c>
      <c r="E9036" t="s">
        <v>270</v>
      </c>
      <c r="F9036" t="s">
        <v>148</v>
      </c>
      <c r="G9036" s="8" t="s">
        <v>361</v>
      </c>
      <c r="H9036" t="s">
        <v>149</v>
      </c>
      <c r="I9036" s="7">
        <v>0</v>
      </c>
      <c r="L9036" s="7">
        <v>49186447</v>
      </c>
      <c r="M9036" t="s">
        <v>458</v>
      </c>
    </row>
    <row r="9037" spans="1:13" x14ac:dyDescent="0.25">
      <c r="A9037" t="s">
        <v>731</v>
      </c>
      <c r="B9037" t="s">
        <v>483</v>
      </c>
      <c r="C9037" t="s">
        <v>255</v>
      </c>
      <c r="D9037" t="s">
        <v>205</v>
      </c>
      <c r="E9037" t="s">
        <v>270</v>
      </c>
      <c r="F9037" t="s">
        <v>148</v>
      </c>
      <c r="G9037" s="8" t="s">
        <v>361</v>
      </c>
      <c r="H9037" t="s">
        <v>149</v>
      </c>
      <c r="I9037" s="7">
        <v>66767017</v>
      </c>
      <c r="L9037" s="7">
        <v>6917962126</v>
      </c>
      <c r="M9037" t="s">
        <v>458</v>
      </c>
    </row>
    <row r="9038" spans="1:13" x14ac:dyDescent="0.25">
      <c r="A9038" t="s">
        <v>732</v>
      </c>
      <c r="B9038" t="s">
        <v>483</v>
      </c>
      <c r="C9038" t="s">
        <v>255</v>
      </c>
      <c r="D9038" t="s">
        <v>203</v>
      </c>
      <c r="E9038" t="s">
        <v>269</v>
      </c>
      <c r="F9038" t="s">
        <v>148</v>
      </c>
      <c r="G9038" s="8" t="s">
        <v>361</v>
      </c>
      <c r="H9038" t="s">
        <v>149</v>
      </c>
      <c r="I9038" s="7">
        <v>38688754</v>
      </c>
      <c r="L9038" s="7">
        <v>2428869723</v>
      </c>
      <c r="M9038" t="s">
        <v>458</v>
      </c>
    </row>
    <row r="9039" spans="1:13" x14ac:dyDescent="0.25">
      <c r="A9039" t="s">
        <v>733</v>
      </c>
      <c r="B9039" t="s">
        <v>636</v>
      </c>
      <c r="C9039" t="s">
        <v>635</v>
      </c>
      <c r="D9039" t="s">
        <v>304</v>
      </c>
      <c r="E9039" t="s">
        <v>270</v>
      </c>
      <c r="F9039" t="s">
        <v>148</v>
      </c>
      <c r="G9039" s="8" t="s">
        <v>361</v>
      </c>
      <c r="H9039" t="s">
        <v>149</v>
      </c>
      <c r="I9039" s="7">
        <v>101972894</v>
      </c>
      <c r="L9039" s="7">
        <v>4565783313</v>
      </c>
      <c r="M9039" t="s">
        <v>458</v>
      </c>
    </row>
    <row r="9040" spans="1:13" x14ac:dyDescent="0.25">
      <c r="A9040" t="s">
        <v>734</v>
      </c>
      <c r="B9040" t="s">
        <v>636</v>
      </c>
      <c r="C9040" t="s">
        <v>635</v>
      </c>
      <c r="D9040" t="s">
        <v>303</v>
      </c>
      <c r="E9040" t="s">
        <v>270</v>
      </c>
      <c r="F9040" t="s">
        <v>148</v>
      </c>
      <c r="G9040" s="8" t="s">
        <v>361</v>
      </c>
      <c r="H9040" t="s">
        <v>149</v>
      </c>
      <c r="I9040" s="7">
        <v>51613237</v>
      </c>
      <c r="L9040" s="7">
        <v>3476303006</v>
      </c>
      <c r="M9040" t="s">
        <v>458</v>
      </c>
    </row>
    <row r="9041" spans="1:13" x14ac:dyDescent="0.25">
      <c r="A9041" t="s">
        <v>735</v>
      </c>
      <c r="B9041" t="s">
        <v>636</v>
      </c>
      <c r="C9041" t="s">
        <v>635</v>
      </c>
      <c r="D9041" t="s">
        <v>302</v>
      </c>
      <c r="E9041" t="s">
        <v>270</v>
      </c>
      <c r="F9041" t="s">
        <v>148</v>
      </c>
      <c r="G9041" s="8" t="s">
        <v>361</v>
      </c>
      <c r="H9041" t="s">
        <v>149</v>
      </c>
      <c r="I9041" s="7">
        <v>52795779</v>
      </c>
      <c r="L9041" s="7">
        <v>2100767205</v>
      </c>
      <c r="M9041" t="s">
        <v>458</v>
      </c>
    </row>
    <row r="9042" spans="1:13" x14ac:dyDescent="0.25">
      <c r="A9042" t="s">
        <v>736</v>
      </c>
      <c r="B9042" t="s">
        <v>636</v>
      </c>
      <c r="C9042" t="s">
        <v>635</v>
      </c>
      <c r="D9042" t="s">
        <v>205</v>
      </c>
      <c r="E9042" t="s">
        <v>270</v>
      </c>
      <c r="F9042" t="s">
        <v>148</v>
      </c>
      <c r="G9042" s="8" t="s">
        <v>361</v>
      </c>
      <c r="H9042" t="s">
        <v>149</v>
      </c>
      <c r="I9042" s="7">
        <v>196225136</v>
      </c>
      <c r="L9042" s="7">
        <v>20886055390</v>
      </c>
      <c r="M9042" t="s">
        <v>458</v>
      </c>
    </row>
    <row r="9043" spans="1:13" x14ac:dyDescent="0.25">
      <c r="A9043" t="s">
        <v>737</v>
      </c>
      <c r="B9043" t="s">
        <v>636</v>
      </c>
      <c r="C9043" t="s">
        <v>635</v>
      </c>
      <c r="D9043" t="s">
        <v>203</v>
      </c>
      <c r="E9043" t="s">
        <v>269</v>
      </c>
      <c r="F9043" t="s">
        <v>148</v>
      </c>
      <c r="G9043" s="8" t="s">
        <v>361</v>
      </c>
      <c r="H9043" t="s">
        <v>149</v>
      </c>
      <c r="I9043" s="7">
        <v>11756543710</v>
      </c>
      <c r="L9043" s="7">
        <v>1256491994424</v>
      </c>
      <c r="M9043" t="s">
        <v>458</v>
      </c>
    </row>
    <row r="9044" spans="1:13" x14ac:dyDescent="0.25">
      <c r="A9044" t="s">
        <v>738</v>
      </c>
      <c r="B9044" t="s">
        <v>484</v>
      </c>
      <c r="C9044" t="s">
        <v>256</v>
      </c>
      <c r="D9044" t="s">
        <v>208</v>
      </c>
      <c r="E9044" t="s">
        <v>270</v>
      </c>
      <c r="F9044" t="s">
        <v>148</v>
      </c>
      <c r="G9044" s="8" t="s">
        <v>361</v>
      </c>
      <c r="H9044" t="s">
        <v>149</v>
      </c>
      <c r="I9044" s="7">
        <v>0</v>
      </c>
      <c r="L9044" s="7">
        <v>429346911</v>
      </c>
      <c r="M9044" t="s">
        <v>458</v>
      </c>
    </row>
    <row r="9045" spans="1:13" x14ac:dyDescent="0.25">
      <c r="A9045" t="s">
        <v>739</v>
      </c>
      <c r="B9045" t="s">
        <v>484</v>
      </c>
      <c r="C9045" t="s">
        <v>256</v>
      </c>
      <c r="D9045" t="s">
        <v>209</v>
      </c>
      <c r="E9045" t="s">
        <v>270</v>
      </c>
      <c r="F9045" t="s">
        <v>148</v>
      </c>
      <c r="G9045" s="8" t="s">
        <v>361</v>
      </c>
      <c r="H9045" t="s">
        <v>149</v>
      </c>
      <c r="I9045" s="7">
        <v>0</v>
      </c>
      <c r="L9045" s="7">
        <v>630379359</v>
      </c>
      <c r="M9045" t="s">
        <v>458</v>
      </c>
    </row>
    <row r="9046" spans="1:13" x14ac:dyDescent="0.25">
      <c r="A9046" t="s">
        <v>740</v>
      </c>
      <c r="B9046" t="s">
        <v>484</v>
      </c>
      <c r="C9046" t="s">
        <v>256</v>
      </c>
      <c r="D9046" t="s">
        <v>203</v>
      </c>
      <c r="E9046" t="s">
        <v>269</v>
      </c>
      <c r="F9046" s="8" t="s">
        <v>148</v>
      </c>
      <c r="G9046" s="8" t="s">
        <v>361</v>
      </c>
      <c r="H9046" t="s">
        <v>149</v>
      </c>
      <c r="I9046" s="7">
        <v>522861849</v>
      </c>
      <c r="L9046" s="7">
        <v>88224453830</v>
      </c>
      <c r="M9046" t="s">
        <v>458</v>
      </c>
    </row>
    <row r="9047" spans="1:13" x14ac:dyDescent="0.25">
      <c r="A9047" t="s">
        <v>741</v>
      </c>
      <c r="B9047" t="s">
        <v>485</v>
      </c>
      <c r="C9047" t="s">
        <v>257</v>
      </c>
      <c r="D9047" t="s">
        <v>258</v>
      </c>
      <c r="E9047" t="s">
        <v>270</v>
      </c>
      <c r="F9047" s="8" t="s">
        <v>148</v>
      </c>
      <c r="G9047" s="8" t="s">
        <v>361</v>
      </c>
      <c r="H9047" t="s">
        <v>149</v>
      </c>
      <c r="I9047" s="7">
        <v>2083777260</v>
      </c>
      <c r="L9047" s="7">
        <v>2398957441</v>
      </c>
      <c r="M9047" t="s">
        <v>458</v>
      </c>
    </row>
    <row r="9048" spans="1:13" x14ac:dyDescent="0.25">
      <c r="A9048" t="s">
        <v>742</v>
      </c>
      <c r="B9048" t="s">
        <v>485</v>
      </c>
      <c r="C9048" t="s">
        <v>257</v>
      </c>
      <c r="D9048" t="s">
        <v>259</v>
      </c>
      <c r="E9048" t="s">
        <v>270</v>
      </c>
      <c r="F9048" s="8" t="s">
        <v>148</v>
      </c>
      <c r="G9048" s="8" t="s">
        <v>361</v>
      </c>
      <c r="H9048" t="s">
        <v>149</v>
      </c>
      <c r="I9048" s="7">
        <v>73148178</v>
      </c>
      <c r="L9048" s="7">
        <v>87556207</v>
      </c>
      <c r="M9048" t="s">
        <v>458</v>
      </c>
    </row>
    <row r="9049" spans="1:13" x14ac:dyDescent="0.25">
      <c r="A9049" t="s">
        <v>743</v>
      </c>
      <c r="B9049" t="s">
        <v>485</v>
      </c>
      <c r="C9049" t="s">
        <v>257</v>
      </c>
      <c r="D9049" t="s">
        <v>260</v>
      </c>
      <c r="E9049" t="s">
        <v>270</v>
      </c>
      <c r="F9049" t="s">
        <v>148</v>
      </c>
      <c r="G9049" s="8" t="s">
        <v>361</v>
      </c>
      <c r="H9049" t="s">
        <v>149</v>
      </c>
      <c r="I9049" s="7">
        <v>131951873</v>
      </c>
      <c r="L9049" s="7">
        <v>145097351</v>
      </c>
      <c r="M9049" t="s">
        <v>458</v>
      </c>
    </row>
    <row r="9050" spans="1:13" x14ac:dyDescent="0.25">
      <c r="A9050" t="s">
        <v>744</v>
      </c>
      <c r="B9050" t="s">
        <v>485</v>
      </c>
      <c r="C9050" t="s">
        <v>257</v>
      </c>
      <c r="D9050" t="s">
        <v>261</v>
      </c>
      <c r="E9050" t="s">
        <v>270</v>
      </c>
      <c r="F9050" t="s">
        <v>148</v>
      </c>
      <c r="G9050" s="8" t="s">
        <v>361</v>
      </c>
      <c r="H9050" t="s">
        <v>149</v>
      </c>
      <c r="I9050" s="7">
        <v>71589783</v>
      </c>
      <c r="L9050" s="7">
        <v>88988160</v>
      </c>
      <c r="M9050" t="s">
        <v>458</v>
      </c>
    </row>
    <row r="9051" spans="1:13" x14ac:dyDescent="0.25">
      <c r="A9051" t="s">
        <v>745</v>
      </c>
      <c r="B9051" t="s">
        <v>486</v>
      </c>
      <c r="C9051" t="s">
        <v>262</v>
      </c>
      <c r="D9051" t="s">
        <v>263</v>
      </c>
      <c r="E9051" t="s">
        <v>270</v>
      </c>
      <c r="F9051" t="s">
        <v>148</v>
      </c>
      <c r="G9051" s="8" t="s">
        <v>361</v>
      </c>
      <c r="H9051" t="s">
        <v>149</v>
      </c>
      <c r="I9051" s="7">
        <v>349091000</v>
      </c>
      <c r="L9051" s="7">
        <v>27282552000</v>
      </c>
      <c r="M9051" t="s">
        <v>458</v>
      </c>
    </row>
    <row r="9052" spans="1:13" x14ac:dyDescent="0.25">
      <c r="A9052" t="s">
        <v>746</v>
      </c>
      <c r="B9052" t="s">
        <v>486</v>
      </c>
      <c r="C9052" t="s">
        <v>262</v>
      </c>
      <c r="D9052" t="s">
        <v>264</v>
      </c>
      <c r="E9052" t="s">
        <v>270</v>
      </c>
      <c r="F9052" t="s">
        <v>148</v>
      </c>
      <c r="G9052" s="8" t="s">
        <v>361</v>
      </c>
      <c r="H9052" t="s">
        <v>149</v>
      </c>
      <c r="I9052" s="7">
        <v>194981000</v>
      </c>
      <c r="L9052" s="7">
        <v>5427913000</v>
      </c>
      <c r="M9052" t="s">
        <v>458</v>
      </c>
    </row>
    <row r="9053" spans="1:13" x14ac:dyDescent="0.25">
      <c r="A9053" t="s">
        <v>747</v>
      </c>
      <c r="B9053" t="s">
        <v>486</v>
      </c>
      <c r="C9053" t="s">
        <v>262</v>
      </c>
      <c r="D9053" t="s">
        <v>265</v>
      </c>
      <c r="E9053" t="s">
        <v>270</v>
      </c>
      <c r="F9053" t="s">
        <v>148</v>
      </c>
      <c r="G9053" s="8" t="s">
        <v>361</v>
      </c>
      <c r="H9053" t="s">
        <v>149</v>
      </c>
      <c r="I9053" s="7">
        <v>34709000</v>
      </c>
      <c r="L9053" s="7">
        <v>950652000</v>
      </c>
      <c r="M9053" t="s">
        <v>458</v>
      </c>
    </row>
    <row r="9054" spans="1:13" x14ac:dyDescent="0.25">
      <c r="A9054" t="s">
        <v>748</v>
      </c>
      <c r="B9054" t="s">
        <v>486</v>
      </c>
      <c r="C9054" t="s">
        <v>262</v>
      </c>
      <c r="D9054" t="s">
        <v>203</v>
      </c>
      <c r="E9054" t="s">
        <v>269</v>
      </c>
      <c r="F9054" t="s">
        <v>148</v>
      </c>
      <c r="G9054" s="8" t="s">
        <v>361</v>
      </c>
      <c r="H9054" t="s">
        <v>149</v>
      </c>
      <c r="I9054" s="7">
        <v>2877245454</v>
      </c>
      <c r="L9054" s="7">
        <v>134097058000</v>
      </c>
      <c r="M9054" t="s">
        <v>458</v>
      </c>
    </row>
    <row r="9055" spans="1:13" x14ac:dyDescent="0.25">
      <c r="A9055" t="s">
        <v>749</v>
      </c>
      <c r="B9055" t="s">
        <v>332</v>
      </c>
      <c r="C9055" t="s">
        <v>266</v>
      </c>
      <c r="D9055" t="s">
        <v>267</v>
      </c>
      <c r="E9055" t="s">
        <v>270</v>
      </c>
      <c r="F9055" t="s">
        <v>148</v>
      </c>
      <c r="G9055" s="8" t="s">
        <v>361</v>
      </c>
      <c r="H9055" t="s">
        <v>149</v>
      </c>
      <c r="I9055" s="7">
        <v>38764090</v>
      </c>
      <c r="L9055" s="7">
        <v>2421364394</v>
      </c>
      <c r="M9055" t="s">
        <v>458</v>
      </c>
    </row>
    <row r="9056" spans="1:13" x14ac:dyDescent="0.25">
      <c r="A9056" t="s">
        <v>750</v>
      </c>
      <c r="B9056" t="s">
        <v>332</v>
      </c>
      <c r="C9056" t="s">
        <v>266</v>
      </c>
      <c r="D9056" t="s">
        <v>590</v>
      </c>
      <c r="E9056" t="s">
        <v>270</v>
      </c>
      <c r="F9056" t="s">
        <v>148</v>
      </c>
      <c r="G9056" s="8" t="s">
        <v>361</v>
      </c>
      <c r="H9056" t="s">
        <v>149</v>
      </c>
      <c r="I9056" s="7">
        <v>56528253</v>
      </c>
      <c r="L9056" s="7">
        <v>1946905414</v>
      </c>
      <c r="M9056" t="s">
        <v>458</v>
      </c>
    </row>
    <row r="9057" spans="1:13" x14ac:dyDescent="0.25">
      <c r="A9057" t="s">
        <v>751</v>
      </c>
      <c r="B9057" t="s">
        <v>332</v>
      </c>
      <c r="C9057" t="s">
        <v>266</v>
      </c>
      <c r="D9057" t="s">
        <v>582</v>
      </c>
      <c r="E9057" t="s">
        <v>270</v>
      </c>
      <c r="F9057" t="s">
        <v>148</v>
      </c>
      <c r="G9057" s="8" t="s">
        <v>361</v>
      </c>
      <c r="H9057" t="s">
        <v>149</v>
      </c>
      <c r="I9057" s="7">
        <v>2577275</v>
      </c>
      <c r="L9057" s="7">
        <v>102527329</v>
      </c>
      <c r="M9057" t="s">
        <v>458</v>
      </c>
    </row>
    <row r="9058" spans="1:13" x14ac:dyDescent="0.25">
      <c r="A9058" t="s">
        <v>752</v>
      </c>
      <c r="B9058" t="s">
        <v>332</v>
      </c>
      <c r="C9058" t="s">
        <v>266</v>
      </c>
      <c r="D9058" t="s">
        <v>203</v>
      </c>
      <c r="E9058" t="s">
        <v>269</v>
      </c>
      <c r="F9058" s="8" t="s">
        <v>148</v>
      </c>
      <c r="G9058" s="8" t="s">
        <v>361</v>
      </c>
      <c r="H9058" t="s">
        <v>149</v>
      </c>
      <c r="I9058" s="7">
        <v>820584706</v>
      </c>
      <c r="L9058" s="7">
        <v>260926476812</v>
      </c>
      <c r="M9058" t="s">
        <v>458</v>
      </c>
    </row>
    <row r="9059" spans="1:13" x14ac:dyDescent="0.25">
      <c r="A9059" t="s">
        <v>753</v>
      </c>
      <c r="B9059" t="s">
        <v>487</v>
      </c>
      <c r="C9059" t="s">
        <v>207</v>
      </c>
      <c r="D9059" t="s">
        <v>208</v>
      </c>
      <c r="E9059" t="s">
        <v>270</v>
      </c>
      <c r="F9059" s="8" t="s">
        <v>148</v>
      </c>
      <c r="G9059" s="8" t="s">
        <v>361</v>
      </c>
      <c r="H9059" t="s">
        <v>149</v>
      </c>
      <c r="I9059" s="7">
        <v>43135865</v>
      </c>
      <c r="L9059" s="7">
        <v>2389556713</v>
      </c>
      <c r="M9059" t="s">
        <v>458</v>
      </c>
    </row>
    <row r="9060" spans="1:13" x14ac:dyDescent="0.25">
      <c r="A9060" t="s">
        <v>754</v>
      </c>
      <c r="B9060" t="s">
        <v>487</v>
      </c>
      <c r="C9060" t="s">
        <v>207</v>
      </c>
      <c r="D9060" t="s">
        <v>209</v>
      </c>
      <c r="E9060" t="s">
        <v>270</v>
      </c>
      <c r="F9060" s="8" t="s">
        <v>148</v>
      </c>
      <c r="G9060" s="8" t="s">
        <v>361</v>
      </c>
      <c r="H9060" t="s">
        <v>149</v>
      </c>
      <c r="I9060" s="7">
        <v>171636884</v>
      </c>
      <c r="L9060" s="7">
        <v>5701620841</v>
      </c>
      <c r="M9060" t="s">
        <v>458</v>
      </c>
    </row>
    <row r="9061" spans="1:13" x14ac:dyDescent="0.25">
      <c r="A9061" t="s">
        <v>755</v>
      </c>
      <c r="B9061" t="s">
        <v>487</v>
      </c>
      <c r="C9061" t="s">
        <v>207</v>
      </c>
      <c r="D9061" t="s">
        <v>210</v>
      </c>
      <c r="E9061" t="s">
        <v>270</v>
      </c>
      <c r="F9061" t="s">
        <v>148</v>
      </c>
      <c r="G9061" s="8" t="s">
        <v>361</v>
      </c>
      <c r="H9061" t="s">
        <v>149</v>
      </c>
      <c r="I9061" s="7">
        <v>264400328</v>
      </c>
      <c r="L9061" s="7">
        <v>326696832</v>
      </c>
      <c r="M9061" t="s">
        <v>458</v>
      </c>
    </row>
    <row r="9062" spans="1:13" x14ac:dyDescent="0.25">
      <c r="A9062" t="s">
        <v>756</v>
      </c>
      <c r="B9062" t="s">
        <v>487</v>
      </c>
      <c r="C9062" t="s">
        <v>207</v>
      </c>
      <c r="D9062" t="s">
        <v>211</v>
      </c>
      <c r="E9062" t="s">
        <v>269</v>
      </c>
      <c r="F9062" t="s">
        <v>148</v>
      </c>
      <c r="G9062" s="8" t="s">
        <v>361</v>
      </c>
      <c r="H9062" t="s">
        <v>149</v>
      </c>
      <c r="I9062" s="7">
        <v>7882992733</v>
      </c>
      <c r="L9062" s="7">
        <v>370042694916</v>
      </c>
      <c r="M9062" t="s">
        <v>458</v>
      </c>
    </row>
    <row r="9063" spans="1:13" x14ac:dyDescent="0.25">
      <c r="A9063" t="s">
        <v>757</v>
      </c>
      <c r="B9063" t="s">
        <v>487</v>
      </c>
      <c r="C9063" t="s">
        <v>207</v>
      </c>
      <c r="D9063" t="s">
        <v>385</v>
      </c>
      <c r="E9063" t="s">
        <v>270</v>
      </c>
      <c r="F9063" t="s">
        <v>148</v>
      </c>
      <c r="G9063" s="8" t="s">
        <v>361</v>
      </c>
      <c r="H9063" t="s">
        <v>149</v>
      </c>
      <c r="I9063" s="7">
        <v>11176779</v>
      </c>
      <c r="L9063" s="7">
        <v>777116048</v>
      </c>
      <c r="M9063" t="s">
        <v>458</v>
      </c>
    </row>
    <row r="9064" spans="1:13" x14ac:dyDescent="0.25">
      <c r="A9064" t="s">
        <v>659</v>
      </c>
      <c r="B9064" t="s">
        <v>468</v>
      </c>
      <c r="C9064" t="s">
        <v>0</v>
      </c>
      <c r="D9064" t="s">
        <v>200</v>
      </c>
      <c r="E9064" t="s">
        <v>270</v>
      </c>
      <c r="F9064" t="s">
        <v>151</v>
      </c>
      <c r="G9064" s="8">
        <v>45566</v>
      </c>
      <c r="H9064" t="s">
        <v>152</v>
      </c>
      <c r="I9064" s="7">
        <v>1917498626</v>
      </c>
      <c r="L9064" s="7">
        <v>50185283716</v>
      </c>
      <c r="M9064" t="s">
        <v>458</v>
      </c>
    </row>
    <row r="9065" spans="1:13" x14ac:dyDescent="0.25">
      <c r="A9065" t="s">
        <v>660</v>
      </c>
      <c r="B9065" t="s">
        <v>468</v>
      </c>
      <c r="C9065" t="s">
        <v>0</v>
      </c>
      <c r="D9065" t="s">
        <v>201</v>
      </c>
      <c r="E9065" t="s">
        <v>270</v>
      </c>
      <c r="F9065" t="s">
        <v>151</v>
      </c>
      <c r="G9065" s="8">
        <v>45566</v>
      </c>
      <c r="H9065" t="s">
        <v>152</v>
      </c>
      <c r="I9065" s="7">
        <v>1657539342</v>
      </c>
      <c r="L9065" s="7">
        <v>89599596613</v>
      </c>
      <c r="M9065" t="s">
        <v>458</v>
      </c>
    </row>
    <row r="9066" spans="1:13" x14ac:dyDescent="0.25">
      <c r="A9066" t="s">
        <v>661</v>
      </c>
      <c r="B9066" t="s">
        <v>468</v>
      </c>
      <c r="C9066" t="s">
        <v>0</v>
      </c>
      <c r="D9066" t="s">
        <v>202</v>
      </c>
      <c r="E9066" t="s">
        <v>270</v>
      </c>
      <c r="F9066" t="s">
        <v>151</v>
      </c>
      <c r="G9066" s="8">
        <v>45566</v>
      </c>
      <c r="H9066" t="s">
        <v>152</v>
      </c>
      <c r="I9066" s="7">
        <v>820851583</v>
      </c>
      <c r="L9066" s="7">
        <v>44497385600</v>
      </c>
      <c r="M9066" t="s">
        <v>458</v>
      </c>
    </row>
    <row r="9067" spans="1:13" x14ac:dyDescent="0.25">
      <c r="A9067" t="s">
        <v>662</v>
      </c>
      <c r="B9067" t="s">
        <v>468</v>
      </c>
      <c r="C9067" t="s">
        <v>0</v>
      </c>
      <c r="D9067" t="s">
        <v>308</v>
      </c>
      <c r="E9067" t="s">
        <v>270</v>
      </c>
      <c r="F9067" t="s">
        <v>151</v>
      </c>
      <c r="G9067" s="8">
        <v>45566</v>
      </c>
      <c r="H9067" t="s">
        <v>152</v>
      </c>
      <c r="I9067" s="7">
        <v>131735264</v>
      </c>
      <c r="L9067" s="7">
        <v>891110221</v>
      </c>
      <c r="M9067" t="s">
        <v>458</v>
      </c>
    </row>
    <row r="9068" spans="1:13" x14ac:dyDescent="0.25">
      <c r="A9068" t="s">
        <v>758</v>
      </c>
      <c r="B9068" t="s">
        <v>468</v>
      </c>
      <c r="C9068" t="s">
        <v>0</v>
      </c>
      <c r="D9068" t="s">
        <v>1</v>
      </c>
      <c r="E9068" t="s">
        <v>270</v>
      </c>
      <c r="F9068" t="s">
        <v>151</v>
      </c>
      <c r="G9068" s="8">
        <v>45566</v>
      </c>
      <c r="H9068" t="s">
        <v>152</v>
      </c>
      <c r="I9068" s="7">
        <v>493978053</v>
      </c>
      <c r="L9068" s="7">
        <v>33596222776</v>
      </c>
      <c r="M9068" t="s">
        <v>458</v>
      </c>
    </row>
    <row r="9069" spans="1:13" x14ac:dyDescent="0.25">
      <c r="A9069" t="s">
        <v>663</v>
      </c>
      <c r="B9069" t="s">
        <v>468</v>
      </c>
      <c r="C9069" t="s">
        <v>0</v>
      </c>
      <c r="D9069" t="s">
        <v>198</v>
      </c>
      <c r="E9069" t="s">
        <v>270</v>
      </c>
      <c r="F9069" t="s">
        <v>151</v>
      </c>
      <c r="G9069" s="8">
        <v>45566</v>
      </c>
      <c r="H9069" t="s">
        <v>152</v>
      </c>
      <c r="I9069" s="7">
        <f>46960332/2</f>
        <v>23480166</v>
      </c>
      <c r="L9069" s="7">
        <v>1360016630</v>
      </c>
      <c r="M9069" t="s">
        <v>458</v>
      </c>
    </row>
    <row r="9070" spans="1:13" x14ac:dyDescent="0.25">
      <c r="A9070" t="s">
        <v>664</v>
      </c>
      <c r="B9070" t="s">
        <v>468</v>
      </c>
      <c r="C9070" t="s">
        <v>0</v>
      </c>
      <c r="D9070" t="s">
        <v>199</v>
      </c>
      <c r="E9070" t="s">
        <v>269</v>
      </c>
      <c r="F9070" t="s">
        <v>151</v>
      </c>
      <c r="G9070" s="8">
        <v>45566</v>
      </c>
      <c r="H9070" t="s">
        <v>152</v>
      </c>
      <c r="I9070" s="7">
        <v>2696678701</v>
      </c>
      <c r="L9070" s="7">
        <v>195045422077</v>
      </c>
      <c r="M9070" t="s">
        <v>458</v>
      </c>
    </row>
    <row r="9071" spans="1:13" x14ac:dyDescent="0.25">
      <c r="A9071" t="s">
        <v>665</v>
      </c>
      <c r="B9071" t="s">
        <v>469</v>
      </c>
      <c r="C9071" t="s">
        <v>212</v>
      </c>
      <c r="D9071" t="s">
        <v>213</v>
      </c>
      <c r="E9071" t="s">
        <v>270</v>
      </c>
      <c r="F9071" t="s">
        <v>151</v>
      </c>
      <c r="G9071" s="8">
        <v>45566</v>
      </c>
      <c r="H9071" t="s">
        <v>152</v>
      </c>
      <c r="I9071" s="7">
        <v>42065000</v>
      </c>
      <c r="L9071" s="7">
        <v>1209774000</v>
      </c>
      <c r="M9071" t="s">
        <v>458</v>
      </c>
    </row>
    <row r="9072" spans="1:13" x14ac:dyDescent="0.25">
      <c r="A9072" t="s">
        <v>666</v>
      </c>
      <c r="B9072" t="s">
        <v>469</v>
      </c>
      <c r="C9072" t="s">
        <v>212</v>
      </c>
      <c r="D9072" t="s">
        <v>214</v>
      </c>
      <c r="E9072" t="s">
        <v>270</v>
      </c>
      <c r="F9072" t="s">
        <v>151</v>
      </c>
      <c r="G9072" s="8">
        <v>45566</v>
      </c>
      <c r="H9072" t="s">
        <v>152</v>
      </c>
      <c r="I9072" s="7">
        <v>372075000</v>
      </c>
      <c r="L9072" s="7">
        <v>10185099000</v>
      </c>
      <c r="M9072" t="s">
        <v>458</v>
      </c>
    </row>
    <row r="9073" spans="1:13" x14ac:dyDescent="0.25">
      <c r="A9073" t="s">
        <v>667</v>
      </c>
      <c r="B9073" t="s">
        <v>469</v>
      </c>
      <c r="C9073" t="s">
        <v>212</v>
      </c>
      <c r="D9073" t="s">
        <v>370</v>
      </c>
      <c r="E9073" t="s">
        <v>270</v>
      </c>
      <c r="F9073" t="s">
        <v>151</v>
      </c>
      <c r="G9073" s="8">
        <v>45566</v>
      </c>
      <c r="H9073" t="s">
        <v>152</v>
      </c>
      <c r="I9073" s="7">
        <v>1045717000</v>
      </c>
      <c r="L9073" s="7">
        <v>7250762000</v>
      </c>
      <c r="M9073" t="s">
        <v>458</v>
      </c>
    </row>
    <row r="9074" spans="1:13" x14ac:dyDescent="0.25">
      <c r="A9074" t="s">
        <v>668</v>
      </c>
      <c r="B9074" t="s">
        <v>469</v>
      </c>
      <c r="C9074" t="s">
        <v>212</v>
      </c>
      <c r="D9074" t="s">
        <v>365</v>
      </c>
      <c r="E9074" t="s">
        <v>270</v>
      </c>
      <c r="F9074" t="s">
        <v>151</v>
      </c>
      <c r="G9074" s="8">
        <v>45566</v>
      </c>
      <c r="H9074" t="s">
        <v>152</v>
      </c>
      <c r="I9074" s="7">
        <v>1320794000</v>
      </c>
      <c r="L9074" s="7">
        <v>22153880000</v>
      </c>
      <c r="M9074" t="s">
        <v>458</v>
      </c>
    </row>
    <row r="9075" spans="1:13" x14ac:dyDescent="0.25">
      <c r="A9075" t="s">
        <v>669</v>
      </c>
      <c r="B9075" t="s">
        <v>469</v>
      </c>
      <c r="C9075" t="s">
        <v>212</v>
      </c>
      <c r="D9075" t="s">
        <v>364</v>
      </c>
      <c r="E9075" t="s">
        <v>270</v>
      </c>
      <c r="F9075" t="s">
        <v>151</v>
      </c>
      <c r="G9075" s="8">
        <v>45566</v>
      </c>
      <c r="H9075" t="s">
        <v>152</v>
      </c>
      <c r="I9075" s="7">
        <v>1566032000</v>
      </c>
      <c r="L9075" s="7">
        <v>31842258000</v>
      </c>
      <c r="M9075" t="s">
        <v>458</v>
      </c>
    </row>
    <row r="9076" spans="1:13" x14ac:dyDescent="0.25">
      <c r="A9076" t="s">
        <v>670</v>
      </c>
      <c r="B9076" t="s">
        <v>469</v>
      </c>
      <c r="C9076" t="s">
        <v>212</v>
      </c>
      <c r="D9076" t="s">
        <v>573</v>
      </c>
      <c r="E9076" t="s">
        <v>270</v>
      </c>
      <c r="F9076" t="s">
        <v>151</v>
      </c>
      <c r="G9076" s="8">
        <v>45566</v>
      </c>
      <c r="H9076" t="s">
        <v>152</v>
      </c>
      <c r="I9076" s="7">
        <v>845225000</v>
      </c>
      <c r="L9076" s="7">
        <v>16763779000</v>
      </c>
      <c r="M9076" t="s">
        <v>458</v>
      </c>
    </row>
    <row r="9077" spans="1:13" x14ac:dyDescent="0.25">
      <c r="A9077" t="s">
        <v>671</v>
      </c>
      <c r="B9077" t="s">
        <v>469</v>
      </c>
      <c r="C9077" t="s">
        <v>212</v>
      </c>
      <c r="D9077" t="s">
        <v>362</v>
      </c>
      <c r="E9077" t="s">
        <v>270</v>
      </c>
      <c r="F9077" t="s">
        <v>151</v>
      </c>
      <c r="G9077" s="8">
        <v>45566</v>
      </c>
      <c r="H9077" t="s">
        <v>152</v>
      </c>
      <c r="I9077" s="7">
        <v>2532235000</v>
      </c>
      <c r="L9077" s="7">
        <v>58491556000</v>
      </c>
      <c r="M9077" t="s">
        <v>458</v>
      </c>
    </row>
    <row r="9078" spans="1:13" x14ac:dyDescent="0.25">
      <c r="A9078" t="s">
        <v>672</v>
      </c>
      <c r="B9078" t="s">
        <v>470</v>
      </c>
      <c r="C9078" t="s">
        <v>292</v>
      </c>
      <c r="D9078" t="s">
        <v>307</v>
      </c>
      <c r="E9078" t="s">
        <v>270</v>
      </c>
      <c r="F9078" t="s">
        <v>151</v>
      </c>
      <c r="G9078" s="8">
        <v>45566</v>
      </c>
      <c r="H9078" t="s">
        <v>152</v>
      </c>
      <c r="I9078" s="7">
        <v>186735361</v>
      </c>
      <c r="L9078" s="7">
        <v>9764336905</v>
      </c>
      <c r="M9078" t="s">
        <v>458</v>
      </c>
    </row>
    <row r="9079" spans="1:13" x14ac:dyDescent="0.25">
      <c r="A9079" t="s">
        <v>673</v>
      </c>
      <c r="B9079" t="s">
        <v>470</v>
      </c>
      <c r="C9079" t="s">
        <v>292</v>
      </c>
      <c r="D9079" t="s">
        <v>206</v>
      </c>
      <c r="E9079" t="s">
        <v>270</v>
      </c>
      <c r="F9079" t="s">
        <v>151</v>
      </c>
      <c r="G9079" s="8">
        <v>45566</v>
      </c>
      <c r="H9079" t="s">
        <v>152</v>
      </c>
      <c r="I9079" s="7">
        <v>170803992</v>
      </c>
      <c r="L9079" s="7">
        <v>5411649516</v>
      </c>
      <c r="M9079" t="s">
        <v>458</v>
      </c>
    </row>
    <row r="9080" spans="1:13" x14ac:dyDescent="0.25">
      <c r="A9080" t="s">
        <v>674</v>
      </c>
      <c r="B9080" t="s">
        <v>470</v>
      </c>
      <c r="C9080" t="s">
        <v>292</v>
      </c>
      <c r="D9080" t="s">
        <v>203</v>
      </c>
      <c r="E9080" t="s">
        <v>269</v>
      </c>
      <c r="F9080" t="s">
        <v>151</v>
      </c>
      <c r="G9080" s="8">
        <v>45566</v>
      </c>
      <c r="H9080" t="s">
        <v>152</v>
      </c>
      <c r="I9080" s="7">
        <v>6149239321</v>
      </c>
      <c r="L9080" s="7">
        <v>599483569520</v>
      </c>
      <c r="M9080" t="s">
        <v>458</v>
      </c>
    </row>
    <row r="9081" spans="1:13" x14ac:dyDescent="0.25">
      <c r="A9081" t="s">
        <v>675</v>
      </c>
      <c r="B9081" t="s">
        <v>470</v>
      </c>
      <c r="C9081" t="s">
        <v>292</v>
      </c>
      <c r="D9081" t="s">
        <v>306</v>
      </c>
      <c r="E9081" t="s">
        <v>270</v>
      </c>
      <c r="F9081" t="s">
        <v>151</v>
      </c>
      <c r="G9081" s="8">
        <v>45566</v>
      </c>
      <c r="H9081" t="s">
        <v>152</v>
      </c>
      <c r="I9081" s="7">
        <v>241719828</v>
      </c>
      <c r="L9081" s="7">
        <v>9122399685</v>
      </c>
      <c r="M9081" t="s">
        <v>458</v>
      </c>
    </row>
    <row r="9082" spans="1:13" x14ac:dyDescent="0.25">
      <c r="A9082" t="s">
        <v>676</v>
      </c>
      <c r="B9082" t="s">
        <v>331</v>
      </c>
      <c r="C9082" t="s">
        <v>215</v>
      </c>
      <c r="D9082" t="s">
        <v>251</v>
      </c>
      <c r="E9082" t="s">
        <v>269</v>
      </c>
      <c r="F9082" t="s">
        <v>151</v>
      </c>
      <c r="G9082" s="8">
        <v>45566</v>
      </c>
      <c r="H9082" t="s">
        <v>152</v>
      </c>
      <c r="I9082" s="7">
        <v>4298783551</v>
      </c>
      <c r="L9082" s="7">
        <v>310261377494</v>
      </c>
      <c r="M9082" t="s">
        <v>458</v>
      </c>
    </row>
    <row r="9083" spans="1:13" x14ac:dyDescent="0.25">
      <c r="A9083" t="s">
        <v>677</v>
      </c>
      <c r="B9083" t="s">
        <v>331</v>
      </c>
      <c r="C9083" t="s">
        <v>215</v>
      </c>
      <c r="D9083" t="s">
        <v>216</v>
      </c>
      <c r="E9083" t="s">
        <v>269</v>
      </c>
      <c r="F9083" t="s">
        <v>151</v>
      </c>
      <c r="G9083" s="8">
        <v>45566</v>
      </c>
      <c r="H9083" t="s">
        <v>152</v>
      </c>
      <c r="I9083" s="7">
        <v>25427544</v>
      </c>
      <c r="L9083" s="7">
        <v>15226914126</v>
      </c>
      <c r="M9083" t="s">
        <v>458</v>
      </c>
    </row>
    <row r="9084" spans="1:13" x14ac:dyDescent="0.25">
      <c r="A9084" t="s">
        <v>678</v>
      </c>
      <c r="B9084" t="s">
        <v>331</v>
      </c>
      <c r="C9084" t="s">
        <v>215</v>
      </c>
      <c r="D9084" t="s">
        <v>217</v>
      </c>
      <c r="E9084" t="s">
        <v>269</v>
      </c>
      <c r="F9084" t="s">
        <v>151</v>
      </c>
      <c r="G9084" s="8">
        <v>45566</v>
      </c>
      <c r="H9084" t="s">
        <v>152</v>
      </c>
      <c r="I9084" s="7">
        <v>1665502250</v>
      </c>
      <c r="L9084" s="7">
        <v>67671087956</v>
      </c>
      <c r="M9084" t="s">
        <v>458</v>
      </c>
    </row>
    <row r="9085" spans="1:13" x14ac:dyDescent="0.25">
      <c r="A9085" t="s">
        <v>679</v>
      </c>
      <c r="B9085" t="s">
        <v>333</v>
      </c>
      <c r="C9085" t="s">
        <v>533</v>
      </c>
      <c r="D9085" t="s">
        <v>203</v>
      </c>
      <c r="E9085" t="s">
        <v>269</v>
      </c>
      <c r="F9085" t="s">
        <v>151</v>
      </c>
      <c r="G9085" s="8">
        <v>45566</v>
      </c>
      <c r="H9085" t="s">
        <v>152</v>
      </c>
      <c r="I9085" s="7">
        <v>672304000</v>
      </c>
      <c r="L9085" s="7">
        <v>60695593000</v>
      </c>
      <c r="M9085" t="s">
        <v>458</v>
      </c>
    </row>
    <row r="9086" spans="1:13" x14ac:dyDescent="0.25">
      <c r="A9086" t="s">
        <v>680</v>
      </c>
      <c r="B9086" t="s">
        <v>471</v>
      </c>
      <c r="C9086" t="s">
        <v>219</v>
      </c>
      <c r="D9086" t="s">
        <v>203</v>
      </c>
      <c r="E9086" t="s">
        <v>269</v>
      </c>
      <c r="F9086" t="s">
        <v>151</v>
      </c>
      <c r="G9086" s="8">
        <v>45566</v>
      </c>
      <c r="H9086" t="s">
        <v>152</v>
      </c>
      <c r="I9086" s="7">
        <v>4067253374</v>
      </c>
      <c r="L9086" s="7">
        <v>278736778404</v>
      </c>
      <c r="M9086" t="s">
        <v>458</v>
      </c>
    </row>
    <row r="9087" spans="1:13" x14ac:dyDescent="0.25">
      <c r="A9087" t="s">
        <v>681</v>
      </c>
      <c r="B9087" t="s">
        <v>471</v>
      </c>
      <c r="C9087" t="s">
        <v>219</v>
      </c>
      <c r="D9087" t="s">
        <v>457</v>
      </c>
      <c r="E9087" t="s">
        <v>270</v>
      </c>
      <c r="F9087" t="s">
        <v>151</v>
      </c>
      <c r="G9087" s="8">
        <v>45566</v>
      </c>
      <c r="H9087" t="s">
        <v>152</v>
      </c>
      <c r="I9087" s="7">
        <v>12400244</v>
      </c>
      <c r="L9087" s="7">
        <v>150706287</v>
      </c>
      <c r="M9087" t="s">
        <v>458</v>
      </c>
    </row>
    <row r="9088" spans="1:13" x14ac:dyDescent="0.25">
      <c r="A9088" t="s">
        <v>682</v>
      </c>
      <c r="B9088" t="s">
        <v>471</v>
      </c>
      <c r="C9088" t="s">
        <v>219</v>
      </c>
      <c r="D9088" t="s">
        <v>381</v>
      </c>
      <c r="E9088" t="s">
        <v>270</v>
      </c>
      <c r="F9088" t="s">
        <v>151</v>
      </c>
      <c r="G9088" s="8">
        <v>45566</v>
      </c>
      <c r="H9088" t="s">
        <v>152</v>
      </c>
      <c r="I9088" s="7">
        <v>36320282</v>
      </c>
      <c r="L9088" s="7">
        <v>1331924172</v>
      </c>
      <c r="M9088" t="s">
        <v>458</v>
      </c>
    </row>
    <row r="9089" spans="1:13" x14ac:dyDescent="0.25">
      <c r="A9089" t="s">
        <v>683</v>
      </c>
      <c r="B9089" t="s">
        <v>472</v>
      </c>
      <c r="C9089" t="s">
        <v>220</v>
      </c>
      <c r="D9089" t="s">
        <v>221</v>
      </c>
      <c r="E9089" t="s">
        <v>270</v>
      </c>
      <c r="F9089" t="s">
        <v>151</v>
      </c>
      <c r="G9089" s="8">
        <v>45566</v>
      </c>
      <c r="H9089" t="s">
        <v>152</v>
      </c>
      <c r="I9089" s="7">
        <v>4768833000</v>
      </c>
      <c r="L9089" s="7">
        <v>210379447000</v>
      </c>
      <c r="M9089" t="s">
        <v>458</v>
      </c>
    </row>
    <row r="9090" spans="1:13" x14ac:dyDescent="0.25">
      <c r="A9090" t="s">
        <v>684</v>
      </c>
      <c r="B9090" t="s">
        <v>472</v>
      </c>
      <c r="C9090" t="s">
        <v>220</v>
      </c>
      <c r="D9090" t="s">
        <v>222</v>
      </c>
      <c r="E9090" t="s">
        <v>270</v>
      </c>
      <c r="F9090" t="s">
        <v>151</v>
      </c>
      <c r="G9090" s="8">
        <v>45566</v>
      </c>
      <c r="H9090" t="s">
        <v>152</v>
      </c>
      <c r="I9090" s="7">
        <v>829791000</v>
      </c>
      <c r="L9090" s="7">
        <v>35195197000</v>
      </c>
      <c r="M9090" t="s">
        <v>458</v>
      </c>
    </row>
    <row r="9091" spans="1:13" x14ac:dyDescent="0.25">
      <c r="A9091" t="s">
        <v>685</v>
      </c>
      <c r="B9091" t="s">
        <v>472</v>
      </c>
      <c r="C9091" t="s">
        <v>220</v>
      </c>
      <c r="D9091" t="s">
        <v>223</v>
      </c>
      <c r="E9091" t="s">
        <v>270</v>
      </c>
      <c r="F9091" t="s">
        <v>151</v>
      </c>
      <c r="G9091" s="8">
        <v>45566</v>
      </c>
      <c r="H9091" t="s">
        <v>152</v>
      </c>
      <c r="I9091" s="7">
        <v>901890000</v>
      </c>
      <c r="L9091" s="7">
        <v>54187851000</v>
      </c>
      <c r="M9091" t="s">
        <v>458</v>
      </c>
    </row>
    <row r="9092" spans="1:13" x14ac:dyDescent="0.25">
      <c r="A9092" t="s">
        <v>686</v>
      </c>
      <c r="B9092" t="s">
        <v>472</v>
      </c>
      <c r="C9092" t="s">
        <v>220</v>
      </c>
      <c r="D9092" t="s">
        <v>224</v>
      </c>
      <c r="E9092" t="s">
        <v>270</v>
      </c>
      <c r="F9092" t="s">
        <v>151</v>
      </c>
      <c r="G9092" s="8">
        <v>45566</v>
      </c>
      <c r="H9092" t="s">
        <v>152</v>
      </c>
      <c r="I9092" s="7">
        <v>216306000</v>
      </c>
      <c r="L9092" s="7">
        <v>3835522000</v>
      </c>
      <c r="M9092" t="s">
        <v>458</v>
      </c>
    </row>
    <row r="9093" spans="1:13" x14ac:dyDescent="0.25">
      <c r="A9093" t="s">
        <v>687</v>
      </c>
      <c r="B9093" t="s">
        <v>472</v>
      </c>
      <c r="C9093" t="s">
        <v>220</v>
      </c>
      <c r="D9093" t="s">
        <v>305</v>
      </c>
      <c r="E9093" t="s">
        <v>270</v>
      </c>
      <c r="F9093" t="s">
        <v>151</v>
      </c>
      <c r="G9093" s="8">
        <v>45566</v>
      </c>
      <c r="H9093" t="s">
        <v>152</v>
      </c>
      <c r="I9093" s="7">
        <v>0</v>
      </c>
      <c r="L9093" s="7">
        <v>0</v>
      </c>
      <c r="M9093" t="s">
        <v>458</v>
      </c>
    </row>
    <row r="9094" spans="1:13" x14ac:dyDescent="0.25">
      <c r="A9094" t="s">
        <v>688</v>
      </c>
      <c r="B9094" t="s">
        <v>472</v>
      </c>
      <c r="C9094" t="s">
        <v>220</v>
      </c>
      <c r="D9094" t="s">
        <v>203</v>
      </c>
      <c r="E9094" t="s">
        <v>269</v>
      </c>
      <c r="F9094" t="s">
        <v>151</v>
      </c>
      <c r="G9094" s="8">
        <v>45566</v>
      </c>
      <c r="H9094" t="s">
        <v>152</v>
      </c>
      <c r="I9094" s="7">
        <v>3073367000</v>
      </c>
      <c r="L9094" s="7">
        <v>150910896000</v>
      </c>
      <c r="M9094" t="s">
        <v>458</v>
      </c>
    </row>
    <row r="9095" spans="1:13" x14ac:dyDescent="0.25">
      <c r="A9095" t="s">
        <v>689</v>
      </c>
      <c r="B9095" t="s">
        <v>473</v>
      </c>
      <c r="C9095" t="s">
        <v>225</v>
      </c>
      <c r="D9095" t="s">
        <v>366</v>
      </c>
      <c r="E9095" t="s">
        <v>270</v>
      </c>
      <c r="F9095" t="s">
        <v>151</v>
      </c>
      <c r="G9095" s="8">
        <v>45566</v>
      </c>
      <c r="H9095" t="s">
        <v>152</v>
      </c>
      <c r="I9095" s="7">
        <v>133760794</v>
      </c>
      <c r="L9095" s="7">
        <v>3439632410</v>
      </c>
      <c r="M9095" t="s">
        <v>458</v>
      </c>
    </row>
    <row r="9096" spans="1:13" x14ac:dyDescent="0.25">
      <c r="A9096" t="s">
        <v>690</v>
      </c>
      <c r="B9096" t="s">
        <v>473</v>
      </c>
      <c r="C9096" t="s">
        <v>225</v>
      </c>
      <c r="D9096" t="s">
        <v>367</v>
      </c>
      <c r="E9096" t="s">
        <v>270</v>
      </c>
      <c r="F9096" t="s">
        <v>151</v>
      </c>
      <c r="G9096" s="8">
        <v>45566</v>
      </c>
      <c r="H9096" t="s">
        <v>152</v>
      </c>
      <c r="I9096" s="7">
        <v>155809863</v>
      </c>
      <c r="L9096" s="7">
        <v>3601903742</v>
      </c>
      <c r="M9096" t="s">
        <v>458</v>
      </c>
    </row>
    <row r="9097" spans="1:13" x14ac:dyDescent="0.25">
      <c r="A9097" t="s">
        <v>691</v>
      </c>
      <c r="B9097" t="s">
        <v>473</v>
      </c>
      <c r="C9097" t="s">
        <v>225</v>
      </c>
      <c r="D9097" t="s">
        <v>373</v>
      </c>
      <c r="E9097" t="s">
        <v>270</v>
      </c>
      <c r="F9097" t="s">
        <v>151</v>
      </c>
      <c r="G9097" s="8">
        <v>45566</v>
      </c>
      <c r="H9097" t="s">
        <v>152</v>
      </c>
      <c r="I9097" s="7">
        <v>88760449</v>
      </c>
      <c r="L9097" s="7">
        <v>2032897322</v>
      </c>
      <c r="M9097" t="s">
        <v>458</v>
      </c>
    </row>
    <row r="9098" spans="1:13" x14ac:dyDescent="0.25">
      <c r="A9098" t="s">
        <v>692</v>
      </c>
      <c r="B9098" t="s">
        <v>473</v>
      </c>
      <c r="C9098" t="s">
        <v>225</v>
      </c>
      <c r="D9098" t="s">
        <v>203</v>
      </c>
      <c r="E9098" t="s">
        <v>269</v>
      </c>
      <c r="F9098" t="s">
        <v>151</v>
      </c>
      <c r="G9098" s="8">
        <v>45566</v>
      </c>
      <c r="H9098" t="s">
        <v>152</v>
      </c>
      <c r="I9098" s="7">
        <v>11828131790</v>
      </c>
      <c r="L9098" s="7">
        <v>983182712065</v>
      </c>
      <c r="M9098" t="s">
        <v>458</v>
      </c>
    </row>
    <row r="9099" spans="1:13" x14ac:dyDescent="0.25">
      <c r="A9099" t="s">
        <v>693</v>
      </c>
      <c r="B9099" t="s">
        <v>474</v>
      </c>
      <c r="C9099" t="s">
        <v>226</v>
      </c>
      <c r="D9099" t="s">
        <v>227</v>
      </c>
      <c r="E9099" t="s">
        <v>270</v>
      </c>
      <c r="F9099" t="s">
        <v>151</v>
      </c>
      <c r="G9099" s="8">
        <v>45566</v>
      </c>
      <c r="H9099" t="s">
        <v>152</v>
      </c>
      <c r="I9099" s="7">
        <v>15820924</v>
      </c>
      <c r="L9099" s="7">
        <v>1565286544</v>
      </c>
      <c r="M9099" t="s">
        <v>458</v>
      </c>
    </row>
    <row r="9100" spans="1:13" x14ac:dyDescent="0.25">
      <c r="A9100" t="s">
        <v>694</v>
      </c>
      <c r="B9100" t="s">
        <v>474</v>
      </c>
      <c r="C9100" t="s">
        <v>226</v>
      </c>
      <c r="D9100" t="s">
        <v>301</v>
      </c>
      <c r="E9100" t="s">
        <v>270</v>
      </c>
      <c r="F9100" t="s">
        <v>151</v>
      </c>
      <c r="G9100" s="8">
        <v>45566</v>
      </c>
      <c r="H9100" t="s">
        <v>152</v>
      </c>
      <c r="I9100" s="7">
        <v>1089866563</v>
      </c>
      <c r="L9100" s="7">
        <v>4154359457</v>
      </c>
      <c r="M9100" t="s">
        <v>458</v>
      </c>
    </row>
    <row r="9101" spans="1:13" x14ac:dyDescent="0.25">
      <c r="A9101" t="s">
        <v>695</v>
      </c>
      <c r="B9101" t="s">
        <v>474</v>
      </c>
      <c r="C9101" t="s">
        <v>226</v>
      </c>
      <c r="D9101" t="s">
        <v>229</v>
      </c>
      <c r="E9101" t="s">
        <v>270</v>
      </c>
      <c r="F9101" t="s">
        <v>151</v>
      </c>
      <c r="G9101" s="8">
        <v>45566</v>
      </c>
      <c r="H9101" t="s">
        <v>152</v>
      </c>
      <c r="I9101" s="7">
        <v>629399921</v>
      </c>
      <c r="L9101" s="7">
        <v>4178737190</v>
      </c>
      <c r="M9101" t="s">
        <v>458</v>
      </c>
    </row>
    <row r="9102" spans="1:13" x14ac:dyDescent="0.25">
      <c r="A9102" t="s">
        <v>696</v>
      </c>
      <c r="B9102" t="s">
        <v>474</v>
      </c>
      <c r="C9102" t="s">
        <v>226</v>
      </c>
      <c r="D9102" t="s">
        <v>230</v>
      </c>
      <c r="E9102" t="s">
        <v>270</v>
      </c>
      <c r="F9102" t="s">
        <v>151</v>
      </c>
      <c r="G9102" s="8">
        <v>45566</v>
      </c>
      <c r="H9102" t="s">
        <v>152</v>
      </c>
      <c r="I9102" s="7">
        <v>2244749273</v>
      </c>
      <c r="L9102" s="7">
        <v>46078829939</v>
      </c>
      <c r="M9102" t="s">
        <v>458</v>
      </c>
    </row>
    <row r="9103" spans="1:13" x14ac:dyDescent="0.25">
      <c r="A9103" t="s">
        <v>697</v>
      </c>
      <c r="B9103" t="s">
        <v>474</v>
      </c>
      <c r="C9103" t="s">
        <v>226</v>
      </c>
      <c r="D9103" t="s">
        <v>231</v>
      </c>
      <c r="E9103" t="s">
        <v>270</v>
      </c>
      <c r="F9103" t="s">
        <v>151</v>
      </c>
      <c r="G9103" s="8">
        <v>45566</v>
      </c>
      <c r="H9103" t="s">
        <v>152</v>
      </c>
      <c r="I9103" s="7">
        <v>27537906</v>
      </c>
      <c r="L9103" s="7">
        <v>733170416</v>
      </c>
      <c r="M9103" t="s">
        <v>458</v>
      </c>
    </row>
    <row r="9104" spans="1:13" x14ac:dyDescent="0.25">
      <c r="A9104" t="s">
        <v>698</v>
      </c>
      <c r="B9104" t="s">
        <v>474</v>
      </c>
      <c r="C9104" t="s">
        <v>226</v>
      </c>
      <c r="D9104" t="s">
        <v>232</v>
      </c>
      <c r="E9104" t="s">
        <v>270</v>
      </c>
      <c r="F9104" t="s">
        <v>151</v>
      </c>
      <c r="G9104" s="8">
        <v>45566</v>
      </c>
      <c r="H9104" t="s">
        <v>152</v>
      </c>
      <c r="I9104" s="7">
        <v>132790907</v>
      </c>
      <c r="L9104" s="7">
        <v>4596812359</v>
      </c>
      <c r="M9104" t="s">
        <v>458</v>
      </c>
    </row>
    <row r="9105" spans="1:13" x14ac:dyDescent="0.25">
      <c r="A9105" t="s">
        <v>699</v>
      </c>
      <c r="B9105" t="s">
        <v>474</v>
      </c>
      <c r="C9105" t="s">
        <v>226</v>
      </c>
      <c r="D9105" t="s">
        <v>233</v>
      </c>
      <c r="E9105" t="s">
        <v>270</v>
      </c>
      <c r="F9105" t="s">
        <v>151</v>
      </c>
      <c r="G9105" s="8">
        <v>45566</v>
      </c>
      <c r="H9105" t="s">
        <v>152</v>
      </c>
      <c r="I9105" s="7">
        <v>366482259</v>
      </c>
      <c r="L9105" s="7">
        <v>6739103718</v>
      </c>
      <c r="M9105" t="s">
        <v>458</v>
      </c>
    </row>
    <row r="9106" spans="1:13" x14ac:dyDescent="0.25">
      <c r="A9106" t="s">
        <v>700</v>
      </c>
      <c r="B9106" t="s">
        <v>474</v>
      </c>
      <c r="C9106" t="s">
        <v>226</v>
      </c>
      <c r="D9106" t="s">
        <v>234</v>
      </c>
      <c r="E9106" t="s">
        <v>270</v>
      </c>
      <c r="F9106" t="s">
        <v>151</v>
      </c>
      <c r="G9106" s="8">
        <v>45566</v>
      </c>
      <c r="H9106" t="s">
        <v>152</v>
      </c>
      <c r="I9106" s="7">
        <v>572863397</v>
      </c>
      <c r="L9106" s="7">
        <v>8239367205</v>
      </c>
      <c r="M9106" t="s">
        <v>458</v>
      </c>
    </row>
    <row r="9107" spans="1:13" x14ac:dyDescent="0.25">
      <c r="A9107" t="s">
        <v>701</v>
      </c>
      <c r="B9107" t="s">
        <v>474</v>
      </c>
      <c r="C9107" t="s">
        <v>226</v>
      </c>
      <c r="D9107" t="s">
        <v>235</v>
      </c>
      <c r="E9107" t="s">
        <v>270</v>
      </c>
      <c r="F9107" t="s">
        <v>151</v>
      </c>
      <c r="G9107" s="8">
        <v>45566</v>
      </c>
      <c r="H9107" t="s">
        <v>152</v>
      </c>
      <c r="I9107" s="7">
        <v>1525951820</v>
      </c>
      <c r="L9107" s="7">
        <v>7955312120</v>
      </c>
      <c r="M9107" t="s">
        <v>458</v>
      </c>
    </row>
    <row r="9108" spans="1:13" x14ac:dyDescent="0.25">
      <c r="A9108" t="s">
        <v>702</v>
      </c>
      <c r="B9108" t="s">
        <v>474</v>
      </c>
      <c r="C9108" t="s">
        <v>226</v>
      </c>
      <c r="D9108" t="s">
        <v>570</v>
      </c>
      <c r="E9108" t="s">
        <v>270</v>
      </c>
      <c r="F9108" t="s">
        <v>151</v>
      </c>
      <c r="G9108" s="8">
        <v>45566</v>
      </c>
      <c r="H9108" t="s">
        <v>152</v>
      </c>
      <c r="I9108" s="7">
        <v>16511783</v>
      </c>
      <c r="L9108" s="7">
        <v>186808058</v>
      </c>
      <c r="M9108" t="s">
        <v>458</v>
      </c>
    </row>
    <row r="9109" spans="1:13" x14ac:dyDescent="0.25">
      <c r="A9109" t="s">
        <v>703</v>
      </c>
      <c r="B9109" t="s">
        <v>475</v>
      </c>
      <c r="C9109" t="s">
        <v>236</v>
      </c>
      <c r="D9109" t="s">
        <v>628</v>
      </c>
      <c r="E9109" t="s">
        <v>270</v>
      </c>
      <c r="F9109" t="s">
        <v>151</v>
      </c>
      <c r="G9109" s="8">
        <v>45566</v>
      </c>
      <c r="H9109" t="s">
        <v>152</v>
      </c>
      <c r="I9109" s="7">
        <v>1244589060</v>
      </c>
      <c r="L9109" s="7">
        <v>33391986272</v>
      </c>
      <c r="M9109" t="s">
        <v>458</v>
      </c>
    </row>
    <row r="9110" spans="1:13" x14ac:dyDescent="0.25">
      <c r="A9110" t="s">
        <v>704</v>
      </c>
      <c r="B9110" t="s">
        <v>475</v>
      </c>
      <c r="C9110" t="s">
        <v>236</v>
      </c>
      <c r="D9110" t="s">
        <v>629</v>
      </c>
      <c r="E9110" t="s">
        <v>270</v>
      </c>
      <c r="F9110" t="s">
        <v>151</v>
      </c>
      <c r="G9110" s="8">
        <v>45566</v>
      </c>
      <c r="H9110" t="s">
        <v>152</v>
      </c>
      <c r="I9110" s="7">
        <v>746261676</v>
      </c>
      <c r="L9110" s="7">
        <v>28433897982</v>
      </c>
      <c r="M9110" t="s">
        <v>458</v>
      </c>
    </row>
    <row r="9111" spans="1:13" x14ac:dyDescent="0.25">
      <c r="A9111" t="s">
        <v>705</v>
      </c>
      <c r="B9111" t="s">
        <v>475</v>
      </c>
      <c r="C9111" t="s">
        <v>236</v>
      </c>
      <c r="D9111" t="s">
        <v>630</v>
      </c>
      <c r="E9111" t="s">
        <v>270</v>
      </c>
      <c r="F9111" t="s">
        <v>151</v>
      </c>
      <c r="G9111" s="8">
        <v>45566</v>
      </c>
      <c r="H9111" t="s">
        <v>152</v>
      </c>
      <c r="I9111" s="7">
        <v>4124543170</v>
      </c>
      <c r="L9111" s="7">
        <v>41655996484</v>
      </c>
      <c r="M9111" t="s">
        <v>458</v>
      </c>
    </row>
    <row r="9112" spans="1:13" x14ac:dyDescent="0.25">
      <c r="A9112" t="s">
        <v>706</v>
      </c>
      <c r="B9112" t="s">
        <v>475</v>
      </c>
      <c r="C9112" t="s">
        <v>236</v>
      </c>
      <c r="D9112" t="s">
        <v>631</v>
      </c>
      <c r="E9112" t="s">
        <v>270</v>
      </c>
      <c r="F9112" t="s">
        <v>151</v>
      </c>
      <c r="G9112" s="8">
        <v>45566</v>
      </c>
      <c r="H9112" t="s">
        <v>152</v>
      </c>
      <c r="I9112" s="7">
        <v>297015289</v>
      </c>
      <c r="L9112" s="7">
        <v>17683096128</v>
      </c>
      <c r="M9112" t="s">
        <v>458</v>
      </c>
    </row>
    <row r="9113" spans="1:13" x14ac:dyDescent="0.25">
      <c r="A9113" t="s">
        <v>707</v>
      </c>
      <c r="B9113" t="s">
        <v>475</v>
      </c>
      <c r="C9113" t="s">
        <v>236</v>
      </c>
      <c r="D9113" t="s">
        <v>632</v>
      </c>
      <c r="E9113" t="s">
        <v>269</v>
      </c>
      <c r="F9113" t="s">
        <v>151</v>
      </c>
      <c r="G9113" s="8">
        <v>45566</v>
      </c>
      <c r="H9113" t="s">
        <v>152</v>
      </c>
      <c r="I9113" s="7">
        <v>1058554220</v>
      </c>
      <c r="L9113" s="7">
        <v>38791266538</v>
      </c>
      <c r="M9113" t="s">
        <v>458</v>
      </c>
    </row>
    <row r="9114" spans="1:13" x14ac:dyDescent="0.25">
      <c r="A9114" t="s">
        <v>708</v>
      </c>
      <c r="B9114" t="s">
        <v>476</v>
      </c>
      <c r="C9114" t="s">
        <v>237</v>
      </c>
      <c r="D9114" t="s">
        <v>242</v>
      </c>
      <c r="E9114" t="s">
        <v>270</v>
      </c>
      <c r="F9114" t="s">
        <v>151</v>
      </c>
      <c r="G9114" s="8">
        <v>45566</v>
      </c>
      <c r="H9114" t="s">
        <v>152</v>
      </c>
      <c r="I9114" s="7">
        <v>6052643</v>
      </c>
      <c r="L9114" s="7">
        <v>77422761</v>
      </c>
      <c r="M9114" t="s">
        <v>458</v>
      </c>
    </row>
    <row r="9115" spans="1:13" x14ac:dyDescent="0.25">
      <c r="A9115" t="s">
        <v>709</v>
      </c>
      <c r="B9115" t="s">
        <v>476</v>
      </c>
      <c r="C9115" t="s">
        <v>237</v>
      </c>
      <c r="D9115" t="s">
        <v>228</v>
      </c>
      <c r="E9115" t="s">
        <v>270</v>
      </c>
      <c r="F9115" t="s">
        <v>151</v>
      </c>
      <c r="G9115" s="8">
        <v>45566</v>
      </c>
      <c r="H9115" t="s">
        <v>152</v>
      </c>
      <c r="I9115" s="7">
        <v>220522892</v>
      </c>
      <c r="L9115" s="7">
        <v>2672173342</v>
      </c>
      <c r="M9115" t="s">
        <v>458</v>
      </c>
    </row>
    <row r="9116" spans="1:13" x14ac:dyDescent="0.25">
      <c r="A9116" t="s">
        <v>710</v>
      </c>
      <c r="B9116" t="s">
        <v>476</v>
      </c>
      <c r="C9116" t="s">
        <v>237</v>
      </c>
      <c r="D9116" t="s">
        <v>464</v>
      </c>
      <c r="E9116" t="s">
        <v>270</v>
      </c>
      <c r="F9116" t="s">
        <v>151</v>
      </c>
      <c r="G9116" s="8">
        <v>45566</v>
      </c>
      <c r="H9116" t="s">
        <v>152</v>
      </c>
      <c r="I9116" s="7">
        <v>0</v>
      </c>
      <c r="L9116" s="7">
        <v>1120256617</v>
      </c>
      <c r="M9116" t="s">
        <v>458</v>
      </c>
    </row>
    <row r="9117" spans="1:13" x14ac:dyDescent="0.25">
      <c r="A9117" t="s">
        <v>711</v>
      </c>
      <c r="B9117" t="s">
        <v>476</v>
      </c>
      <c r="C9117" t="s">
        <v>237</v>
      </c>
      <c r="D9117" t="s">
        <v>238</v>
      </c>
      <c r="E9117" t="s">
        <v>270</v>
      </c>
      <c r="F9117" t="s">
        <v>151</v>
      </c>
      <c r="G9117" s="8">
        <v>45566</v>
      </c>
      <c r="H9117" t="s">
        <v>152</v>
      </c>
      <c r="I9117" s="7">
        <v>23414741</v>
      </c>
      <c r="L9117" s="7">
        <v>858542993</v>
      </c>
      <c r="M9117" t="s">
        <v>458</v>
      </c>
    </row>
    <row r="9118" spans="1:13" x14ac:dyDescent="0.25">
      <c r="A9118" t="s">
        <v>712</v>
      </c>
      <c r="B9118" t="s">
        <v>476</v>
      </c>
      <c r="C9118" t="s">
        <v>237</v>
      </c>
      <c r="D9118" t="s">
        <v>239</v>
      </c>
      <c r="E9118" t="s">
        <v>270</v>
      </c>
      <c r="F9118" t="s">
        <v>151</v>
      </c>
      <c r="G9118" s="8">
        <v>45566</v>
      </c>
      <c r="H9118" t="s">
        <v>152</v>
      </c>
      <c r="I9118" s="7">
        <v>18795809</v>
      </c>
      <c r="L9118" s="7">
        <v>857579764</v>
      </c>
      <c r="M9118" t="s">
        <v>458</v>
      </c>
    </row>
    <row r="9119" spans="1:13" x14ac:dyDescent="0.25">
      <c r="A9119" t="s">
        <v>713</v>
      </c>
      <c r="B9119" t="s">
        <v>476</v>
      </c>
      <c r="C9119" t="s">
        <v>237</v>
      </c>
      <c r="D9119" t="s">
        <v>240</v>
      </c>
      <c r="E9119" t="s">
        <v>270</v>
      </c>
      <c r="F9119" t="s">
        <v>151</v>
      </c>
      <c r="G9119" s="8">
        <v>45566</v>
      </c>
      <c r="H9119" t="s">
        <v>152</v>
      </c>
      <c r="I9119" s="7">
        <v>3008413</v>
      </c>
      <c r="L9119" s="7">
        <v>93471759</v>
      </c>
      <c r="M9119" t="s">
        <v>458</v>
      </c>
    </row>
    <row r="9120" spans="1:13" x14ac:dyDescent="0.25">
      <c r="A9120" t="s">
        <v>714</v>
      </c>
      <c r="B9120" t="s">
        <v>476</v>
      </c>
      <c r="C9120" t="s">
        <v>237</v>
      </c>
      <c r="D9120" t="s">
        <v>241</v>
      </c>
      <c r="E9120" t="s">
        <v>270</v>
      </c>
      <c r="F9120" t="s">
        <v>151</v>
      </c>
      <c r="G9120" s="8">
        <v>45566</v>
      </c>
      <c r="H9120" t="s">
        <v>152</v>
      </c>
      <c r="I9120" s="7">
        <v>1099870</v>
      </c>
      <c r="L9120" s="7">
        <v>53446428</v>
      </c>
      <c r="M9120" t="s">
        <v>458</v>
      </c>
    </row>
    <row r="9121" spans="1:13" x14ac:dyDescent="0.25">
      <c r="A9121" t="s">
        <v>715</v>
      </c>
      <c r="B9121" t="s">
        <v>477</v>
      </c>
      <c r="C9121" t="s">
        <v>243</v>
      </c>
      <c r="D9121" t="s">
        <v>378</v>
      </c>
      <c r="E9121" t="s">
        <v>270</v>
      </c>
      <c r="F9121" t="s">
        <v>151</v>
      </c>
      <c r="G9121" s="8">
        <v>45566</v>
      </c>
      <c r="H9121" t="s">
        <v>152</v>
      </c>
      <c r="I9121" s="7">
        <v>78652651</v>
      </c>
      <c r="L9121" s="7">
        <v>3795039921</v>
      </c>
      <c r="M9121" t="s">
        <v>458</v>
      </c>
    </row>
    <row r="9122" spans="1:13" x14ac:dyDescent="0.25">
      <c r="A9122" t="s">
        <v>716</v>
      </c>
      <c r="B9122" t="s">
        <v>477</v>
      </c>
      <c r="C9122" t="s">
        <v>243</v>
      </c>
      <c r="D9122" t="s">
        <v>360</v>
      </c>
      <c r="E9122" t="s">
        <v>270</v>
      </c>
      <c r="F9122" t="s">
        <v>151</v>
      </c>
      <c r="G9122" s="8">
        <v>45566</v>
      </c>
      <c r="H9122" t="s">
        <v>152</v>
      </c>
      <c r="I9122" s="7">
        <v>292898081</v>
      </c>
      <c r="L9122" s="7">
        <v>4697527012</v>
      </c>
      <c r="M9122" t="s">
        <v>458</v>
      </c>
    </row>
    <row r="9123" spans="1:13" x14ac:dyDescent="0.25">
      <c r="A9123" t="s">
        <v>717</v>
      </c>
      <c r="B9123" t="s">
        <v>477</v>
      </c>
      <c r="C9123" t="s">
        <v>243</v>
      </c>
      <c r="D9123" t="s">
        <v>581</v>
      </c>
      <c r="E9123" t="s">
        <v>270</v>
      </c>
      <c r="F9123" t="s">
        <v>151</v>
      </c>
      <c r="G9123" s="8">
        <v>45566</v>
      </c>
      <c r="H9123" t="s">
        <v>152</v>
      </c>
      <c r="I9123" s="7">
        <v>4914306514</v>
      </c>
      <c r="L9123" s="7">
        <v>89940181951</v>
      </c>
      <c r="M9123" t="s">
        <v>458</v>
      </c>
    </row>
    <row r="9124" spans="1:13" x14ac:dyDescent="0.25">
      <c r="A9124" t="s">
        <v>718</v>
      </c>
      <c r="B9124" t="s">
        <v>246</v>
      </c>
      <c r="C9124" t="s">
        <v>246</v>
      </c>
      <c r="D9124" t="s">
        <v>203</v>
      </c>
      <c r="E9124" t="s">
        <v>269</v>
      </c>
      <c r="F9124" t="s">
        <v>151</v>
      </c>
      <c r="G9124" s="8">
        <v>45566</v>
      </c>
      <c r="H9124" t="s">
        <v>152</v>
      </c>
      <c r="I9124" s="7">
        <v>272971723</v>
      </c>
      <c r="L9124" s="7">
        <v>42773601120</v>
      </c>
      <c r="M9124" t="s">
        <v>458</v>
      </c>
    </row>
    <row r="9125" spans="1:13" x14ac:dyDescent="0.25">
      <c r="A9125" t="s">
        <v>719</v>
      </c>
      <c r="B9125" t="s">
        <v>478</v>
      </c>
      <c r="C9125" t="s">
        <v>244</v>
      </c>
      <c r="D9125" t="s">
        <v>245</v>
      </c>
      <c r="E9125" t="s">
        <v>269</v>
      </c>
      <c r="F9125" t="s">
        <v>151</v>
      </c>
      <c r="G9125" s="8">
        <v>45566</v>
      </c>
      <c r="H9125" t="s">
        <v>152</v>
      </c>
      <c r="I9125" s="7">
        <v>786990000</v>
      </c>
      <c r="L9125" s="7">
        <v>69558139000</v>
      </c>
      <c r="M9125" t="s">
        <v>458</v>
      </c>
    </row>
    <row r="9126" spans="1:13" x14ac:dyDescent="0.25">
      <c r="A9126" t="s">
        <v>720</v>
      </c>
      <c r="B9126" t="s">
        <v>478</v>
      </c>
      <c r="C9126" t="s">
        <v>244</v>
      </c>
      <c r="D9126" t="s">
        <v>460</v>
      </c>
      <c r="E9126" t="s">
        <v>269</v>
      </c>
      <c r="F9126" t="s">
        <v>151</v>
      </c>
      <c r="G9126" s="8">
        <v>45566</v>
      </c>
      <c r="H9126" t="s">
        <v>152</v>
      </c>
      <c r="I9126" s="7">
        <v>17847000</v>
      </c>
      <c r="L9126" s="7">
        <v>40918920000</v>
      </c>
      <c r="M9126" t="s">
        <v>458</v>
      </c>
    </row>
    <row r="9127" spans="1:13" x14ac:dyDescent="0.25">
      <c r="A9127" t="s">
        <v>721</v>
      </c>
      <c r="B9127" t="s">
        <v>479</v>
      </c>
      <c r="C9127" t="s">
        <v>247</v>
      </c>
      <c r="D9127" t="s">
        <v>203</v>
      </c>
      <c r="E9127" t="s">
        <v>269</v>
      </c>
      <c r="F9127" t="s">
        <v>151</v>
      </c>
      <c r="G9127" s="8">
        <v>45566</v>
      </c>
      <c r="H9127" t="s">
        <v>152</v>
      </c>
      <c r="I9127" s="7">
        <v>327187000</v>
      </c>
      <c r="L9127" s="7">
        <v>20401799000</v>
      </c>
      <c r="M9127" t="s">
        <v>458</v>
      </c>
    </row>
    <row r="9128" spans="1:13" x14ac:dyDescent="0.25">
      <c r="A9128" t="s">
        <v>722</v>
      </c>
      <c r="B9128" t="s">
        <v>480</v>
      </c>
      <c r="C9128" t="s">
        <v>268</v>
      </c>
      <c r="D9128" t="s">
        <v>203</v>
      </c>
      <c r="E9128" t="s">
        <v>269</v>
      </c>
      <c r="F9128" t="s">
        <v>151</v>
      </c>
      <c r="G9128" s="8">
        <v>45566</v>
      </c>
      <c r="H9128" t="s">
        <v>152</v>
      </c>
      <c r="I9128" s="7">
        <v>7427950</v>
      </c>
      <c r="L9128" s="7">
        <v>14029578005</v>
      </c>
      <c r="M9128" t="s">
        <v>458</v>
      </c>
    </row>
    <row r="9129" spans="1:13" x14ac:dyDescent="0.25">
      <c r="A9129" t="s">
        <v>723</v>
      </c>
      <c r="B9129" t="s">
        <v>481</v>
      </c>
      <c r="C9129" t="s">
        <v>248</v>
      </c>
      <c r="D9129" t="s">
        <v>203</v>
      </c>
      <c r="E9129" t="s">
        <v>269</v>
      </c>
      <c r="F9129" t="s">
        <v>151</v>
      </c>
      <c r="G9129" s="8">
        <v>45566</v>
      </c>
      <c r="H9129" t="s">
        <v>152</v>
      </c>
      <c r="I9129" s="7">
        <v>1671000</v>
      </c>
      <c r="L9129" s="7">
        <v>24360197000</v>
      </c>
      <c r="M9129" t="s">
        <v>458</v>
      </c>
    </row>
    <row r="9130" spans="1:13" x14ac:dyDescent="0.25">
      <c r="A9130" t="s">
        <v>724</v>
      </c>
      <c r="B9130" t="s">
        <v>482</v>
      </c>
      <c r="C9130" t="s">
        <v>249</v>
      </c>
      <c r="D9130" t="s">
        <v>203</v>
      </c>
      <c r="E9130" t="s">
        <v>269</v>
      </c>
      <c r="F9130" t="s">
        <v>151</v>
      </c>
      <c r="G9130" s="8">
        <v>45566</v>
      </c>
      <c r="H9130" t="s">
        <v>152</v>
      </c>
      <c r="I9130" s="7">
        <v>46015124</v>
      </c>
      <c r="L9130" s="7">
        <v>91622025169</v>
      </c>
      <c r="M9130" t="s">
        <v>458</v>
      </c>
    </row>
    <row r="9131" spans="1:13" x14ac:dyDescent="0.25">
      <c r="A9131" t="s">
        <v>725</v>
      </c>
      <c r="B9131" t="s">
        <v>330</v>
      </c>
      <c r="C9131" t="s">
        <v>250</v>
      </c>
      <c r="D9131" t="s">
        <v>252</v>
      </c>
      <c r="E9131" t="s">
        <v>270</v>
      </c>
      <c r="F9131" t="s">
        <v>151</v>
      </c>
      <c r="G9131" s="8">
        <v>45566</v>
      </c>
      <c r="H9131" t="s">
        <v>152</v>
      </c>
      <c r="I9131" s="7">
        <v>366937012</v>
      </c>
      <c r="L9131" s="7">
        <v>10772268571</v>
      </c>
      <c r="M9131" t="s">
        <v>458</v>
      </c>
    </row>
    <row r="9132" spans="1:13" x14ac:dyDescent="0.25">
      <c r="A9132" t="s">
        <v>726</v>
      </c>
      <c r="B9132" t="s">
        <v>330</v>
      </c>
      <c r="C9132" t="s">
        <v>250</v>
      </c>
      <c r="D9132" t="s">
        <v>253</v>
      </c>
      <c r="E9132" t="s">
        <v>270</v>
      </c>
      <c r="F9132" t="s">
        <v>151</v>
      </c>
      <c r="G9132" s="8">
        <v>45566</v>
      </c>
      <c r="H9132" t="s">
        <v>152</v>
      </c>
      <c r="I9132" s="7">
        <v>273732419</v>
      </c>
      <c r="L9132" s="7">
        <v>3480752374</v>
      </c>
      <c r="M9132" t="s">
        <v>458</v>
      </c>
    </row>
    <row r="9133" spans="1:13" x14ac:dyDescent="0.25">
      <c r="A9133" t="s">
        <v>727</v>
      </c>
      <c r="B9133" t="s">
        <v>330</v>
      </c>
      <c r="C9133" t="s">
        <v>250</v>
      </c>
      <c r="D9133" t="s">
        <v>254</v>
      </c>
      <c r="E9133" t="s">
        <v>270</v>
      </c>
      <c r="F9133" t="s">
        <v>151</v>
      </c>
      <c r="G9133" s="8">
        <v>45566</v>
      </c>
      <c r="H9133" t="s">
        <v>152</v>
      </c>
      <c r="I9133" s="7">
        <v>505195215</v>
      </c>
      <c r="L9133" s="7">
        <v>13604302435</v>
      </c>
      <c r="M9133" t="s">
        <v>458</v>
      </c>
    </row>
    <row r="9134" spans="1:13" x14ac:dyDescent="0.25">
      <c r="A9134" t="s">
        <v>728</v>
      </c>
      <c r="B9134" t="s">
        <v>330</v>
      </c>
      <c r="C9134" t="s">
        <v>250</v>
      </c>
      <c r="D9134" t="s">
        <v>633</v>
      </c>
      <c r="E9134" t="s">
        <v>269</v>
      </c>
      <c r="F9134" s="8" t="s">
        <v>151</v>
      </c>
      <c r="G9134" s="8">
        <v>45566</v>
      </c>
      <c r="H9134" t="s">
        <v>152</v>
      </c>
      <c r="I9134" s="7">
        <v>11934464422</v>
      </c>
      <c r="L9134" s="7">
        <v>1140113184125</v>
      </c>
      <c r="M9134" t="s">
        <v>458</v>
      </c>
    </row>
    <row r="9135" spans="1:13" x14ac:dyDescent="0.25">
      <c r="A9135" t="s">
        <v>729</v>
      </c>
      <c r="B9135" t="s">
        <v>330</v>
      </c>
      <c r="C9135" t="s">
        <v>250</v>
      </c>
      <c r="D9135" t="s">
        <v>634</v>
      </c>
      <c r="E9135" t="s">
        <v>269</v>
      </c>
      <c r="F9135" s="8" t="s">
        <v>151</v>
      </c>
      <c r="G9135" s="8">
        <v>45566</v>
      </c>
      <c r="H9135" t="s">
        <v>152</v>
      </c>
      <c r="I9135" s="7">
        <v>215667755</v>
      </c>
      <c r="L9135" s="7">
        <v>237174933919</v>
      </c>
      <c r="M9135" t="s">
        <v>458</v>
      </c>
    </row>
    <row r="9136" spans="1:13" x14ac:dyDescent="0.25">
      <c r="A9136" t="s">
        <v>730</v>
      </c>
      <c r="B9136" t="s">
        <v>330</v>
      </c>
      <c r="C9136" t="s">
        <v>250</v>
      </c>
      <c r="D9136" t="s">
        <v>599</v>
      </c>
      <c r="E9136" t="s">
        <v>270</v>
      </c>
      <c r="F9136" s="8" t="s">
        <v>151</v>
      </c>
      <c r="G9136" s="8">
        <v>45566</v>
      </c>
      <c r="H9136" t="s">
        <v>152</v>
      </c>
      <c r="I9136" s="7">
        <v>0</v>
      </c>
      <c r="L9136" s="7">
        <v>49186447</v>
      </c>
      <c r="M9136" t="s">
        <v>458</v>
      </c>
    </row>
    <row r="9137" spans="1:13" x14ac:dyDescent="0.25">
      <c r="A9137" t="s">
        <v>731</v>
      </c>
      <c r="B9137" t="s">
        <v>483</v>
      </c>
      <c r="C9137" t="s">
        <v>255</v>
      </c>
      <c r="D9137" t="s">
        <v>205</v>
      </c>
      <c r="E9137" t="s">
        <v>270</v>
      </c>
      <c r="F9137" s="8" t="s">
        <v>151</v>
      </c>
      <c r="G9137" s="8">
        <v>45566</v>
      </c>
      <c r="H9137" t="s">
        <v>152</v>
      </c>
      <c r="I9137" s="7">
        <v>89773324</v>
      </c>
      <c r="L9137" s="7">
        <v>6917962126</v>
      </c>
      <c r="M9137" t="s">
        <v>458</v>
      </c>
    </row>
    <row r="9138" spans="1:13" x14ac:dyDescent="0.25">
      <c r="A9138" t="s">
        <v>732</v>
      </c>
      <c r="B9138" t="s">
        <v>483</v>
      </c>
      <c r="C9138" t="s">
        <v>255</v>
      </c>
      <c r="D9138" t="s">
        <v>203</v>
      </c>
      <c r="E9138" t="s">
        <v>269</v>
      </c>
      <c r="F9138" s="8" t="s">
        <v>151</v>
      </c>
      <c r="G9138" s="8">
        <v>45566</v>
      </c>
      <c r="H9138" t="s">
        <v>152</v>
      </c>
      <c r="I9138" s="7">
        <v>48063998</v>
      </c>
      <c r="L9138" s="7">
        <v>2428869723</v>
      </c>
      <c r="M9138" t="s">
        <v>458</v>
      </c>
    </row>
    <row r="9139" spans="1:13" x14ac:dyDescent="0.25">
      <c r="A9139" t="s">
        <v>733</v>
      </c>
      <c r="B9139" t="s">
        <v>636</v>
      </c>
      <c r="C9139" t="s">
        <v>635</v>
      </c>
      <c r="D9139" t="s">
        <v>304</v>
      </c>
      <c r="E9139" t="s">
        <v>270</v>
      </c>
      <c r="F9139" s="8" t="s">
        <v>151</v>
      </c>
      <c r="G9139" s="8">
        <v>45566</v>
      </c>
      <c r="H9139" t="s">
        <v>152</v>
      </c>
      <c r="I9139" s="7">
        <v>353680908</v>
      </c>
      <c r="L9139" s="7">
        <v>4565783313</v>
      </c>
      <c r="M9139" t="s">
        <v>458</v>
      </c>
    </row>
    <row r="9140" spans="1:13" x14ac:dyDescent="0.25">
      <c r="A9140" t="s">
        <v>734</v>
      </c>
      <c r="B9140" t="s">
        <v>636</v>
      </c>
      <c r="C9140" t="s">
        <v>635</v>
      </c>
      <c r="D9140" t="s">
        <v>303</v>
      </c>
      <c r="E9140" t="s">
        <v>270</v>
      </c>
      <c r="F9140" t="s">
        <v>151</v>
      </c>
      <c r="G9140" s="8">
        <v>45566</v>
      </c>
      <c r="H9140" t="s">
        <v>152</v>
      </c>
      <c r="I9140" s="7">
        <v>96246481</v>
      </c>
      <c r="L9140" s="7">
        <v>3476303006</v>
      </c>
      <c r="M9140" t="s">
        <v>458</v>
      </c>
    </row>
    <row r="9141" spans="1:13" x14ac:dyDescent="0.25">
      <c r="A9141" t="s">
        <v>735</v>
      </c>
      <c r="B9141" t="s">
        <v>636</v>
      </c>
      <c r="C9141" t="s">
        <v>635</v>
      </c>
      <c r="D9141" t="s">
        <v>302</v>
      </c>
      <c r="E9141" t="s">
        <v>270</v>
      </c>
      <c r="F9141" t="s">
        <v>151</v>
      </c>
      <c r="G9141" s="8">
        <v>45566</v>
      </c>
      <c r="H9141" t="s">
        <v>152</v>
      </c>
      <c r="I9141" s="7">
        <v>136021664</v>
      </c>
      <c r="L9141" s="7">
        <v>2100767205</v>
      </c>
      <c r="M9141" t="s">
        <v>458</v>
      </c>
    </row>
    <row r="9142" spans="1:13" x14ac:dyDescent="0.25">
      <c r="A9142" t="s">
        <v>736</v>
      </c>
      <c r="B9142" t="s">
        <v>636</v>
      </c>
      <c r="C9142" t="s">
        <v>635</v>
      </c>
      <c r="D9142" t="s">
        <v>205</v>
      </c>
      <c r="E9142" t="s">
        <v>270</v>
      </c>
      <c r="F9142" t="s">
        <v>151</v>
      </c>
      <c r="G9142" s="8">
        <v>45566</v>
      </c>
      <c r="H9142" t="s">
        <v>152</v>
      </c>
      <c r="I9142" s="7">
        <v>457573342</v>
      </c>
      <c r="L9142" s="7">
        <v>20886055390</v>
      </c>
      <c r="M9142" t="s">
        <v>458</v>
      </c>
    </row>
    <row r="9143" spans="1:13" x14ac:dyDescent="0.25">
      <c r="A9143" t="s">
        <v>737</v>
      </c>
      <c r="B9143" t="s">
        <v>636</v>
      </c>
      <c r="C9143" t="s">
        <v>635</v>
      </c>
      <c r="D9143" t="s">
        <v>203</v>
      </c>
      <c r="E9143" t="s">
        <v>269</v>
      </c>
      <c r="F9143" t="s">
        <v>151</v>
      </c>
      <c r="G9143" s="8">
        <v>45566</v>
      </c>
      <c r="H9143" t="s">
        <v>152</v>
      </c>
      <c r="I9143" s="7">
        <v>12128613591</v>
      </c>
      <c r="L9143" s="7">
        <v>1256491994424</v>
      </c>
      <c r="M9143" t="s">
        <v>458</v>
      </c>
    </row>
    <row r="9144" spans="1:13" x14ac:dyDescent="0.25">
      <c r="A9144" t="s">
        <v>738</v>
      </c>
      <c r="B9144" t="s">
        <v>484</v>
      </c>
      <c r="C9144" t="s">
        <v>256</v>
      </c>
      <c r="D9144" t="s">
        <v>208</v>
      </c>
      <c r="E9144" t="s">
        <v>270</v>
      </c>
      <c r="F9144" t="s">
        <v>151</v>
      </c>
      <c r="G9144" s="8">
        <v>45566</v>
      </c>
      <c r="H9144" t="s">
        <v>152</v>
      </c>
      <c r="I9144" s="7">
        <v>10710528</v>
      </c>
      <c r="L9144" s="7">
        <v>429346911</v>
      </c>
      <c r="M9144" t="s">
        <v>458</v>
      </c>
    </row>
    <row r="9145" spans="1:13" x14ac:dyDescent="0.25">
      <c r="A9145" t="s">
        <v>739</v>
      </c>
      <c r="B9145" t="s">
        <v>484</v>
      </c>
      <c r="C9145" t="s">
        <v>256</v>
      </c>
      <c r="D9145" t="s">
        <v>209</v>
      </c>
      <c r="E9145" t="s">
        <v>270</v>
      </c>
      <c r="F9145" t="s">
        <v>151</v>
      </c>
      <c r="G9145" s="8">
        <v>45566</v>
      </c>
      <c r="H9145" t="s">
        <v>152</v>
      </c>
      <c r="I9145" s="7">
        <v>30883990</v>
      </c>
      <c r="L9145" s="7">
        <v>630379359</v>
      </c>
      <c r="M9145" t="s">
        <v>458</v>
      </c>
    </row>
    <row r="9146" spans="1:13" x14ac:dyDescent="0.25">
      <c r="A9146" t="s">
        <v>740</v>
      </c>
      <c r="B9146" t="s">
        <v>484</v>
      </c>
      <c r="C9146" t="s">
        <v>256</v>
      </c>
      <c r="D9146" t="s">
        <v>203</v>
      </c>
      <c r="E9146" t="s">
        <v>269</v>
      </c>
      <c r="F9146" t="s">
        <v>151</v>
      </c>
      <c r="G9146" s="8">
        <v>45566</v>
      </c>
      <c r="H9146" t="s">
        <v>152</v>
      </c>
      <c r="I9146" s="7">
        <v>667041183</v>
      </c>
      <c r="L9146" s="7">
        <v>88224453830</v>
      </c>
      <c r="M9146" t="s">
        <v>458</v>
      </c>
    </row>
    <row r="9147" spans="1:13" x14ac:dyDescent="0.25">
      <c r="A9147" t="s">
        <v>741</v>
      </c>
      <c r="B9147" t="s">
        <v>485</v>
      </c>
      <c r="C9147" t="s">
        <v>257</v>
      </c>
      <c r="D9147" t="s">
        <v>258</v>
      </c>
      <c r="E9147" t="s">
        <v>270</v>
      </c>
      <c r="F9147" t="s">
        <v>151</v>
      </c>
      <c r="G9147" s="8">
        <v>45566</v>
      </c>
      <c r="H9147" t="s">
        <v>152</v>
      </c>
      <c r="I9147" s="7">
        <v>126720616</v>
      </c>
      <c r="L9147" s="7">
        <v>2398957441</v>
      </c>
      <c r="M9147" t="s">
        <v>458</v>
      </c>
    </row>
    <row r="9148" spans="1:13" x14ac:dyDescent="0.25">
      <c r="A9148" t="s">
        <v>742</v>
      </c>
      <c r="B9148" t="s">
        <v>485</v>
      </c>
      <c r="C9148" t="s">
        <v>257</v>
      </c>
      <c r="D9148" t="s">
        <v>259</v>
      </c>
      <c r="E9148" t="s">
        <v>270</v>
      </c>
      <c r="F9148" t="s">
        <v>151</v>
      </c>
      <c r="G9148" s="8">
        <v>45566</v>
      </c>
      <c r="H9148" t="s">
        <v>152</v>
      </c>
      <c r="I9148" s="7">
        <v>10600089</v>
      </c>
      <c r="L9148" s="7">
        <v>87556207</v>
      </c>
      <c r="M9148" t="s">
        <v>458</v>
      </c>
    </row>
    <row r="9149" spans="1:13" x14ac:dyDescent="0.25">
      <c r="A9149" t="s">
        <v>743</v>
      </c>
      <c r="B9149" t="s">
        <v>485</v>
      </c>
      <c r="C9149" t="s">
        <v>257</v>
      </c>
      <c r="D9149" t="s">
        <v>260</v>
      </c>
      <c r="E9149" t="s">
        <v>270</v>
      </c>
      <c r="F9149" t="s">
        <v>151</v>
      </c>
      <c r="G9149" s="8">
        <v>45566</v>
      </c>
      <c r="H9149" t="s">
        <v>152</v>
      </c>
      <c r="I9149" s="7">
        <v>13310653</v>
      </c>
      <c r="L9149" s="7">
        <v>145097351</v>
      </c>
      <c r="M9149" t="s">
        <v>458</v>
      </c>
    </row>
    <row r="9150" spans="1:13" x14ac:dyDescent="0.25">
      <c r="A9150" t="s">
        <v>744</v>
      </c>
      <c r="B9150" t="s">
        <v>485</v>
      </c>
      <c r="C9150" t="s">
        <v>257</v>
      </c>
      <c r="D9150" t="s">
        <v>261</v>
      </c>
      <c r="E9150" t="s">
        <v>270</v>
      </c>
      <c r="F9150" t="s">
        <v>151</v>
      </c>
      <c r="G9150" s="8">
        <v>45566</v>
      </c>
      <c r="H9150" t="s">
        <v>152</v>
      </c>
      <c r="I9150" s="7">
        <v>14874305</v>
      </c>
      <c r="L9150" s="7">
        <v>88988160</v>
      </c>
      <c r="M9150" t="s">
        <v>458</v>
      </c>
    </row>
    <row r="9151" spans="1:13" x14ac:dyDescent="0.25">
      <c r="A9151" t="s">
        <v>745</v>
      </c>
      <c r="B9151" t="s">
        <v>486</v>
      </c>
      <c r="C9151" t="s">
        <v>262</v>
      </c>
      <c r="D9151" t="s">
        <v>263</v>
      </c>
      <c r="E9151" t="s">
        <v>270</v>
      </c>
      <c r="F9151" t="s">
        <v>151</v>
      </c>
      <c r="G9151" s="8">
        <v>45566</v>
      </c>
      <c r="H9151" t="s">
        <v>152</v>
      </c>
      <c r="I9151" s="7">
        <v>331681000</v>
      </c>
      <c r="L9151" s="7">
        <v>27282552000</v>
      </c>
      <c r="M9151" t="s">
        <v>458</v>
      </c>
    </row>
    <row r="9152" spans="1:13" x14ac:dyDescent="0.25">
      <c r="A9152" t="s">
        <v>746</v>
      </c>
      <c r="B9152" t="s">
        <v>486</v>
      </c>
      <c r="C9152" t="s">
        <v>262</v>
      </c>
      <c r="D9152" t="s">
        <v>264</v>
      </c>
      <c r="E9152" t="s">
        <v>270</v>
      </c>
      <c r="F9152" t="s">
        <v>151</v>
      </c>
      <c r="G9152" s="8">
        <v>45566</v>
      </c>
      <c r="H9152" t="s">
        <v>152</v>
      </c>
      <c r="I9152" s="7">
        <v>186765000</v>
      </c>
      <c r="L9152" s="7">
        <v>5427913000</v>
      </c>
      <c r="M9152" t="s">
        <v>458</v>
      </c>
    </row>
    <row r="9153" spans="1:13" x14ac:dyDescent="0.25">
      <c r="A9153" t="s">
        <v>747</v>
      </c>
      <c r="B9153" t="s">
        <v>486</v>
      </c>
      <c r="C9153" t="s">
        <v>262</v>
      </c>
      <c r="D9153" t="s">
        <v>265</v>
      </c>
      <c r="E9153" t="s">
        <v>270</v>
      </c>
      <c r="F9153" t="s">
        <v>151</v>
      </c>
      <c r="G9153" s="8">
        <v>45566</v>
      </c>
      <c r="H9153" t="s">
        <v>152</v>
      </c>
      <c r="I9153" s="7">
        <v>42197000</v>
      </c>
      <c r="L9153" s="7">
        <v>950652000</v>
      </c>
      <c r="M9153" t="s">
        <v>458</v>
      </c>
    </row>
    <row r="9154" spans="1:13" x14ac:dyDescent="0.25">
      <c r="A9154" t="s">
        <v>748</v>
      </c>
      <c r="B9154" t="s">
        <v>486</v>
      </c>
      <c r="C9154" t="s">
        <v>262</v>
      </c>
      <c r="D9154" t="s">
        <v>203</v>
      </c>
      <c r="E9154" t="s">
        <v>269</v>
      </c>
      <c r="F9154" t="s">
        <v>151</v>
      </c>
      <c r="G9154" s="8">
        <v>45566</v>
      </c>
      <c r="H9154" t="s">
        <v>152</v>
      </c>
      <c r="I9154" s="7">
        <v>2040824000</v>
      </c>
      <c r="L9154" s="7">
        <v>134097058000</v>
      </c>
      <c r="M9154" t="s">
        <v>458</v>
      </c>
    </row>
    <row r="9155" spans="1:13" x14ac:dyDescent="0.25">
      <c r="A9155" t="s">
        <v>749</v>
      </c>
      <c r="B9155" t="s">
        <v>332</v>
      </c>
      <c r="C9155" t="s">
        <v>266</v>
      </c>
      <c r="D9155" t="s">
        <v>267</v>
      </c>
      <c r="E9155" t="s">
        <v>270</v>
      </c>
      <c r="F9155" t="s">
        <v>151</v>
      </c>
      <c r="G9155" s="8">
        <v>45566</v>
      </c>
      <c r="H9155" t="s">
        <v>152</v>
      </c>
      <c r="I9155" s="7">
        <v>86192784</v>
      </c>
      <c r="L9155" s="7">
        <v>2421364394</v>
      </c>
      <c r="M9155" t="s">
        <v>458</v>
      </c>
    </row>
    <row r="9156" spans="1:13" x14ac:dyDescent="0.25">
      <c r="A9156" t="s">
        <v>750</v>
      </c>
      <c r="B9156" t="s">
        <v>332</v>
      </c>
      <c r="C9156" t="s">
        <v>266</v>
      </c>
      <c r="D9156" t="s">
        <v>590</v>
      </c>
      <c r="E9156" t="s">
        <v>270</v>
      </c>
      <c r="F9156" t="s">
        <v>151</v>
      </c>
      <c r="G9156" s="8">
        <v>45566</v>
      </c>
      <c r="H9156" t="s">
        <v>152</v>
      </c>
      <c r="I9156" s="7">
        <v>63676654</v>
      </c>
      <c r="L9156" s="7">
        <v>1946905414</v>
      </c>
      <c r="M9156" t="s">
        <v>458</v>
      </c>
    </row>
    <row r="9157" spans="1:13" x14ac:dyDescent="0.25">
      <c r="A9157" t="s">
        <v>751</v>
      </c>
      <c r="B9157" t="s">
        <v>332</v>
      </c>
      <c r="C9157" t="s">
        <v>266</v>
      </c>
      <c r="D9157" t="s">
        <v>582</v>
      </c>
      <c r="E9157" t="s">
        <v>270</v>
      </c>
      <c r="F9157" t="s">
        <v>151</v>
      </c>
      <c r="G9157" s="8">
        <v>45566</v>
      </c>
      <c r="H9157" t="s">
        <v>152</v>
      </c>
      <c r="I9157" s="7">
        <v>14730037</v>
      </c>
      <c r="L9157" s="7">
        <v>102527329</v>
      </c>
      <c r="M9157" t="s">
        <v>458</v>
      </c>
    </row>
    <row r="9158" spans="1:13" x14ac:dyDescent="0.25">
      <c r="A9158" t="s">
        <v>752</v>
      </c>
      <c r="B9158" t="s">
        <v>332</v>
      </c>
      <c r="C9158" t="s">
        <v>266</v>
      </c>
      <c r="D9158" t="s">
        <v>203</v>
      </c>
      <c r="E9158" t="s">
        <v>269</v>
      </c>
      <c r="F9158" t="s">
        <v>151</v>
      </c>
      <c r="G9158" s="8">
        <v>45566</v>
      </c>
      <c r="H9158" t="s">
        <v>152</v>
      </c>
      <c r="I9158" s="7">
        <v>1591793616</v>
      </c>
      <c r="L9158" s="7">
        <v>260926476812</v>
      </c>
      <c r="M9158" t="s">
        <v>458</v>
      </c>
    </row>
    <row r="9159" spans="1:13" x14ac:dyDescent="0.25">
      <c r="A9159" t="s">
        <v>753</v>
      </c>
      <c r="B9159" t="s">
        <v>487</v>
      </c>
      <c r="C9159" t="s">
        <v>207</v>
      </c>
      <c r="D9159" t="s">
        <v>208</v>
      </c>
      <c r="E9159" t="s">
        <v>270</v>
      </c>
      <c r="F9159" t="s">
        <v>151</v>
      </c>
      <c r="G9159" s="8">
        <v>45566</v>
      </c>
      <c r="H9159" t="s">
        <v>152</v>
      </c>
      <c r="I9159" s="7">
        <v>61945429</v>
      </c>
      <c r="L9159" s="7">
        <v>2389556713</v>
      </c>
      <c r="M9159" t="s">
        <v>458</v>
      </c>
    </row>
    <row r="9160" spans="1:13" x14ac:dyDescent="0.25">
      <c r="A9160" t="s">
        <v>754</v>
      </c>
      <c r="B9160" t="s">
        <v>487</v>
      </c>
      <c r="C9160" t="s">
        <v>207</v>
      </c>
      <c r="D9160" t="s">
        <v>209</v>
      </c>
      <c r="E9160" t="s">
        <v>270</v>
      </c>
      <c r="F9160" t="s">
        <v>151</v>
      </c>
      <c r="G9160" s="8">
        <v>45566</v>
      </c>
      <c r="H9160" t="s">
        <v>152</v>
      </c>
      <c r="I9160" s="7">
        <v>204846648</v>
      </c>
      <c r="L9160" s="7">
        <v>5701620841</v>
      </c>
      <c r="M9160" t="s">
        <v>458</v>
      </c>
    </row>
    <row r="9161" spans="1:13" x14ac:dyDescent="0.25">
      <c r="A9161" t="s">
        <v>755</v>
      </c>
      <c r="B9161" t="s">
        <v>487</v>
      </c>
      <c r="C9161" t="s">
        <v>207</v>
      </c>
      <c r="D9161" t="s">
        <v>210</v>
      </c>
      <c r="E9161" t="s">
        <v>270</v>
      </c>
      <c r="F9161" s="8" t="s">
        <v>151</v>
      </c>
      <c r="G9161" s="8">
        <v>45566</v>
      </c>
      <c r="H9161" t="s">
        <v>152</v>
      </c>
      <c r="I9161" s="7">
        <v>20882117</v>
      </c>
      <c r="L9161" s="7">
        <v>326696832</v>
      </c>
      <c r="M9161" t="s">
        <v>458</v>
      </c>
    </row>
    <row r="9162" spans="1:13" x14ac:dyDescent="0.25">
      <c r="A9162" t="s">
        <v>756</v>
      </c>
      <c r="B9162" t="s">
        <v>487</v>
      </c>
      <c r="C9162" t="s">
        <v>207</v>
      </c>
      <c r="D9162" t="s">
        <v>211</v>
      </c>
      <c r="E9162" t="s">
        <v>269</v>
      </c>
      <c r="F9162" s="8" t="s">
        <v>151</v>
      </c>
      <c r="G9162" s="8">
        <v>45566</v>
      </c>
      <c r="H9162" t="s">
        <v>152</v>
      </c>
      <c r="I9162" s="7">
        <v>4768821925</v>
      </c>
      <c r="L9162" s="7">
        <v>370042694916</v>
      </c>
      <c r="M9162" t="s">
        <v>458</v>
      </c>
    </row>
    <row r="9163" spans="1:13" x14ac:dyDescent="0.25">
      <c r="A9163" t="s">
        <v>757</v>
      </c>
      <c r="B9163" t="s">
        <v>487</v>
      </c>
      <c r="C9163" t="s">
        <v>207</v>
      </c>
      <c r="D9163" t="s">
        <v>385</v>
      </c>
      <c r="E9163" t="s">
        <v>270</v>
      </c>
      <c r="F9163" s="8" t="s">
        <v>151</v>
      </c>
      <c r="G9163" s="8">
        <v>45566</v>
      </c>
      <c r="H9163" t="s">
        <v>152</v>
      </c>
      <c r="I9163" s="7">
        <v>0</v>
      </c>
      <c r="L9163" s="7">
        <v>777116048</v>
      </c>
      <c r="M9163" t="s">
        <v>458</v>
      </c>
    </row>
    <row r="9164" spans="1:13" x14ac:dyDescent="0.25">
      <c r="A9164" t="s">
        <v>659</v>
      </c>
      <c r="B9164" t="s">
        <v>468</v>
      </c>
      <c r="C9164" t="s">
        <v>0</v>
      </c>
      <c r="D9164" t="s">
        <v>200</v>
      </c>
      <c r="E9164" t="s">
        <v>270</v>
      </c>
      <c r="F9164" s="8" t="s">
        <v>153</v>
      </c>
      <c r="G9164" s="8">
        <v>43831</v>
      </c>
      <c r="H9164" t="s">
        <v>154</v>
      </c>
      <c r="I9164" s="7">
        <v>3607643723</v>
      </c>
      <c r="L9164" s="7">
        <v>50185283716</v>
      </c>
      <c r="M9164" t="s">
        <v>458</v>
      </c>
    </row>
    <row r="9165" spans="1:13" x14ac:dyDescent="0.25">
      <c r="A9165" t="s">
        <v>660</v>
      </c>
      <c r="B9165" t="s">
        <v>468</v>
      </c>
      <c r="C9165" t="s">
        <v>0</v>
      </c>
      <c r="D9165" t="s">
        <v>201</v>
      </c>
      <c r="E9165" t="s">
        <v>270</v>
      </c>
      <c r="F9165" s="8" t="s">
        <v>153</v>
      </c>
      <c r="G9165" s="8">
        <v>43831</v>
      </c>
      <c r="H9165" t="s">
        <v>154</v>
      </c>
      <c r="I9165" s="7">
        <v>2732040501</v>
      </c>
      <c r="L9165" s="7">
        <v>89599596613</v>
      </c>
      <c r="M9165" t="s">
        <v>458</v>
      </c>
    </row>
    <row r="9166" spans="1:13" x14ac:dyDescent="0.25">
      <c r="A9166" t="s">
        <v>661</v>
      </c>
      <c r="B9166" t="s">
        <v>468</v>
      </c>
      <c r="C9166" t="s">
        <v>0</v>
      </c>
      <c r="D9166" t="s">
        <v>202</v>
      </c>
      <c r="E9166" t="s">
        <v>270</v>
      </c>
      <c r="F9166" s="8" t="s">
        <v>153</v>
      </c>
      <c r="G9166" s="8">
        <v>43831</v>
      </c>
      <c r="H9166" t="s">
        <v>154</v>
      </c>
      <c r="I9166" s="7">
        <v>1093882278</v>
      </c>
      <c r="L9166" s="7">
        <v>44497385600</v>
      </c>
      <c r="M9166" t="s">
        <v>458</v>
      </c>
    </row>
    <row r="9167" spans="1:13" x14ac:dyDescent="0.25">
      <c r="A9167" t="s">
        <v>662</v>
      </c>
      <c r="B9167" t="s">
        <v>468</v>
      </c>
      <c r="C9167" t="s">
        <v>0</v>
      </c>
      <c r="D9167" t="s">
        <v>308</v>
      </c>
      <c r="E9167" t="s">
        <v>270</v>
      </c>
      <c r="F9167" t="s">
        <v>153</v>
      </c>
      <c r="G9167" s="8">
        <v>43831</v>
      </c>
      <c r="H9167" t="s">
        <v>154</v>
      </c>
      <c r="I9167" s="7">
        <v>99625609</v>
      </c>
      <c r="L9167" s="7">
        <v>891110221</v>
      </c>
      <c r="M9167" t="s">
        <v>458</v>
      </c>
    </row>
    <row r="9168" spans="1:13" x14ac:dyDescent="0.25">
      <c r="A9168" t="s">
        <v>758</v>
      </c>
      <c r="B9168" t="s">
        <v>468</v>
      </c>
      <c r="C9168" t="s">
        <v>0</v>
      </c>
      <c r="D9168" t="s">
        <v>1</v>
      </c>
      <c r="E9168" t="s">
        <v>270</v>
      </c>
      <c r="F9168" t="s">
        <v>153</v>
      </c>
      <c r="G9168" s="8">
        <v>43831</v>
      </c>
      <c r="H9168" t="s">
        <v>154</v>
      </c>
      <c r="I9168" s="7">
        <v>601731647</v>
      </c>
      <c r="L9168" s="7">
        <v>33596222776</v>
      </c>
      <c r="M9168" t="s">
        <v>458</v>
      </c>
    </row>
    <row r="9169" spans="1:13" x14ac:dyDescent="0.25">
      <c r="A9169" t="s">
        <v>663</v>
      </c>
      <c r="B9169" t="s">
        <v>468</v>
      </c>
      <c r="C9169" t="s">
        <v>0</v>
      </c>
      <c r="D9169" t="s">
        <v>198</v>
      </c>
      <c r="E9169" t="s">
        <v>270</v>
      </c>
      <c r="F9169" t="s">
        <v>153</v>
      </c>
      <c r="G9169" s="8">
        <v>43831</v>
      </c>
      <c r="H9169" t="s">
        <v>154</v>
      </c>
      <c r="I9169" s="7">
        <f>56521942/2</f>
        <v>28260971</v>
      </c>
      <c r="L9169" s="7">
        <v>1360016630</v>
      </c>
      <c r="M9169" t="s">
        <v>458</v>
      </c>
    </row>
    <row r="9170" spans="1:13" x14ac:dyDescent="0.25">
      <c r="A9170" t="s">
        <v>664</v>
      </c>
      <c r="B9170" t="s">
        <v>468</v>
      </c>
      <c r="C9170" t="s">
        <v>0</v>
      </c>
      <c r="D9170" t="s">
        <v>199</v>
      </c>
      <c r="E9170" t="s">
        <v>269</v>
      </c>
      <c r="F9170" t="s">
        <v>153</v>
      </c>
      <c r="G9170" s="8">
        <v>43831</v>
      </c>
      <c r="H9170" t="s">
        <v>154</v>
      </c>
      <c r="I9170" s="7">
        <v>7275313386</v>
      </c>
      <c r="L9170" s="7">
        <v>195045422077</v>
      </c>
      <c r="M9170" t="s">
        <v>458</v>
      </c>
    </row>
    <row r="9171" spans="1:13" x14ac:dyDescent="0.25">
      <c r="A9171" t="s">
        <v>665</v>
      </c>
      <c r="B9171" t="s">
        <v>469</v>
      </c>
      <c r="C9171" t="s">
        <v>212</v>
      </c>
      <c r="D9171" t="s">
        <v>213</v>
      </c>
      <c r="E9171" t="s">
        <v>270</v>
      </c>
      <c r="F9171" t="s">
        <v>153</v>
      </c>
      <c r="G9171" s="8">
        <v>43831</v>
      </c>
      <c r="H9171" t="s">
        <v>154</v>
      </c>
      <c r="I9171" s="7">
        <v>34288000</v>
      </c>
      <c r="L9171" s="7">
        <v>1209774000</v>
      </c>
      <c r="M9171" t="s">
        <v>458</v>
      </c>
    </row>
    <row r="9172" spans="1:13" x14ac:dyDescent="0.25">
      <c r="A9172" t="s">
        <v>666</v>
      </c>
      <c r="B9172" t="s">
        <v>469</v>
      </c>
      <c r="C9172" t="s">
        <v>212</v>
      </c>
      <c r="D9172" t="s">
        <v>214</v>
      </c>
      <c r="E9172" t="s">
        <v>270</v>
      </c>
      <c r="F9172" t="s">
        <v>153</v>
      </c>
      <c r="G9172" s="8">
        <v>43831</v>
      </c>
      <c r="H9172" t="s">
        <v>154</v>
      </c>
      <c r="I9172" s="7">
        <v>261906000</v>
      </c>
      <c r="L9172" s="7">
        <v>10185099000</v>
      </c>
      <c r="M9172" t="s">
        <v>458</v>
      </c>
    </row>
    <row r="9173" spans="1:13" x14ac:dyDescent="0.25">
      <c r="A9173" t="s">
        <v>667</v>
      </c>
      <c r="B9173" t="s">
        <v>469</v>
      </c>
      <c r="C9173" t="s">
        <v>212</v>
      </c>
      <c r="D9173" t="s">
        <v>370</v>
      </c>
      <c r="E9173" t="s">
        <v>270</v>
      </c>
      <c r="F9173" t="s">
        <v>153</v>
      </c>
      <c r="G9173" s="8">
        <v>43831</v>
      </c>
      <c r="H9173" t="s">
        <v>154</v>
      </c>
      <c r="I9173" s="7">
        <v>666272000</v>
      </c>
      <c r="L9173" s="7">
        <v>7250762000</v>
      </c>
      <c r="M9173" t="s">
        <v>458</v>
      </c>
    </row>
    <row r="9174" spans="1:13" x14ac:dyDescent="0.25">
      <c r="A9174" t="s">
        <v>668</v>
      </c>
      <c r="B9174" t="s">
        <v>469</v>
      </c>
      <c r="C9174" t="s">
        <v>212</v>
      </c>
      <c r="D9174" t="s">
        <v>365</v>
      </c>
      <c r="E9174" t="s">
        <v>270</v>
      </c>
      <c r="F9174" t="s">
        <v>153</v>
      </c>
      <c r="G9174" s="8">
        <v>43831</v>
      </c>
      <c r="H9174" t="s">
        <v>154</v>
      </c>
      <c r="I9174" s="7">
        <v>928028000</v>
      </c>
      <c r="L9174" s="7">
        <v>22153880000</v>
      </c>
      <c r="M9174" t="s">
        <v>458</v>
      </c>
    </row>
    <row r="9175" spans="1:13" x14ac:dyDescent="0.25">
      <c r="A9175" t="s">
        <v>669</v>
      </c>
      <c r="B9175" t="s">
        <v>469</v>
      </c>
      <c r="C9175" t="s">
        <v>212</v>
      </c>
      <c r="D9175" t="s">
        <v>364</v>
      </c>
      <c r="E9175" t="s">
        <v>270</v>
      </c>
      <c r="F9175" t="s">
        <v>153</v>
      </c>
      <c r="G9175" s="8">
        <v>43831</v>
      </c>
      <c r="H9175" t="s">
        <v>154</v>
      </c>
      <c r="I9175" s="7">
        <v>1156030000</v>
      </c>
      <c r="L9175" s="7">
        <v>31842258000</v>
      </c>
      <c r="M9175" t="s">
        <v>458</v>
      </c>
    </row>
    <row r="9176" spans="1:13" x14ac:dyDescent="0.25">
      <c r="A9176" t="s">
        <v>670</v>
      </c>
      <c r="B9176" t="s">
        <v>469</v>
      </c>
      <c r="C9176" t="s">
        <v>212</v>
      </c>
      <c r="D9176" t="s">
        <v>573</v>
      </c>
      <c r="E9176" t="s">
        <v>270</v>
      </c>
      <c r="F9176" t="s">
        <v>153</v>
      </c>
      <c r="G9176" s="8">
        <v>43831</v>
      </c>
      <c r="H9176" t="s">
        <v>154</v>
      </c>
      <c r="I9176" s="7">
        <v>566423000</v>
      </c>
      <c r="L9176" s="7">
        <v>16763779000</v>
      </c>
      <c r="M9176" t="s">
        <v>458</v>
      </c>
    </row>
    <row r="9177" spans="1:13" x14ac:dyDescent="0.25">
      <c r="A9177" t="s">
        <v>671</v>
      </c>
      <c r="B9177" t="s">
        <v>469</v>
      </c>
      <c r="C9177" t="s">
        <v>212</v>
      </c>
      <c r="D9177" t="s">
        <v>362</v>
      </c>
      <c r="E9177" t="s">
        <v>270</v>
      </c>
      <c r="F9177" t="s">
        <v>153</v>
      </c>
      <c r="G9177" s="8">
        <v>43831</v>
      </c>
      <c r="H9177" t="s">
        <v>154</v>
      </c>
      <c r="I9177" s="7">
        <v>1720923000</v>
      </c>
      <c r="L9177" s="7">
        <v>58491556000</v>
      </c>
      <c r="M9177" t="s">
        <v>458</v>
      </c>
    </row>
    <row r="9178" spans="1:13" x14ac:dyDescent="0.25">
      <c r="A9178" t="s">
        <v>672</v>
      </c>
      <c r="B9178" t="s">
        <v>470</v>
      </c>
      <c r="C9178" t="s">
        <v>292</v>
      </c>
      <c r="D9178" t="s">
        <v>307</v>
      </c>
      <c r="E9178" t="s">
        <v>270</v>
      </c>
      <c r="F9178" t="s">
        <v>153</v>
      </c>
      <c r="G9178" s="8">
        <v>43831</v>
      </c>
      <c r="H9178" t="s">
        <v>154</v>
      </c>
      <c r="I9178" s="7">
        <v>660082259</v>
      </c>
      <c r="L9178" s="7">
        <v>9764336905</v>
      </c>
      <c r="M9178" t="s">
        <v>458</v>
      </c>
    </row>
    <row r="9179" spans="1:13" x14ac:dyDescent="0.25">
      <c r="A9179" t="s">
        <v>673</v>
      </c>
      <c r="B9179" t="s">
        <v>470</v>
      </c>
      <c r="C9179" t="s">
        <v>292</v>
      </c>
      <c r="D9179" t="s">
        <v>206</v>
      </c>
      <c r="E9179" t="s">
        <v>270</v>
      </c>
      <c r="F9179" t="s">
        <v>153</v>
      </c>
      <c r="G9179" s="8">
        <v>43831</v>
      </c>
      <c r="H9179" t="s">
        <v>154</v>
      </c>
      <c r="I9179" s="7">
        <v>173482863</v>
      </c>
      <c r="L9179" s="7">
        <v>5411649516</v>
      </c>
      <c r="M9179" t="s">
        <v>458</v>
      </c>
    </row>
    <row r="9180" spans="1:13" x14ac:dyDescent="0.25">
      <c r="A9180" t="s">
        <v>674</v>
      </c>
      <c r="B9180" t="s">
        <v>470</v>
      </c>
      <c r="C9180" t="s">
        <v>292</v>
      </c>
      <c r="D9180" t="s">
        <v>203</v>
      </c>
      <c r="E9180" t="s">
        <v>269</v>
      </c>
      <c r="F9180" t="s">
        <v>153</v>
      </c>
      <c r="G9180" s="8">
        <v>43831</v>
      </c>
      <c r="H9180" t="s">
        <v>154</v>
      </c>
      <c r="I9180" s="7">
        <v>16523362427</v>
      </c>
      <c r="L9180" s="7">
        <v>599483569520</v>
      </c>
      <c r="M9180" t="s">
        <v>458</v>
      </c>
    </row>
    <row r="9181" spans="1:13" x14ac:dyDescent="0.25">
      <c r="A9181" t="s">
        <v>675</v>
      </c>
      <c r="B9181" t="s">
        <v>470</v>
      </c>
      <c r="C9181" t="s">
        <v>292</v>
      </c>
      <c r="D9181" t="s">
        <v>306</v>
      </c>
      <c r="E9181" t="s">
        <v>270</v>
      </c>
      <c r="F9181" t="s">
        <v>153</v>
      </c>
      <c r="G9181" s="8">
        <v>43831</v>
      </c>
      <c r="H9181" t="s">
        <v>154</v>
      </c>
      <c r="I9181" s="7">
        <v>204446116</v>
      </c>
      <c r="L9181" s="7">
        <v>9122399685</v>
      </c>
      <c r="M9181" t="s">
        <v>458</v>
      </c>
    </row>
    <row r="9182" spans="1:13" x14ac:dyDescent="0.25">
      <c r="A9182" t="s">
        <v>676</v>
      </c>
      <c r="B9182" t="s">
        <v>331</v>
      </c>
      <c r="C9182" t="s">
        <v>215</v>
      </c>
      <c r="D9182" t="s">
        <v>251</v>
      </c>
      <c r="E9182" t="s">
        <v>269</v>
      </c>
      <c r="F9182" t="s">
        <v>153</v>
      </c>
      <c r="G9182" s="8">
        <v>43831</v>
      </c>
      <c r="H9182" t="s">
        <v>154</v>
      </c>
      <c r="I9182" s="7">
        <v>12359000185</v>
      </c>
      <c r="L9182" s="7">
        <v>310261377494</v>
      </c>
      <c r="M9182" t="s">
        <v>458</v>
      </c>
    </row>
    <row r="9183" spans="1:13" x14ac:dyDescent="0.25">
      <c r="A9183" t="s">
        <v>677</v>
      </c>
      <c r="B9183" t="s">
        <v>331</v>
      </c>
      <c r="C9183" t="s">
        <v>215</v>
      </c>
      <c r="D9183" t="s">
        <v>216</v>
      </c>
      <c r="E9183" t="s">
        <v>269</v>
      </c>
      <c r="F9183" t="s">
        <v>153</v>
      </c>
      <c r="G9183" s="8">
        <v>43831</v>
      </c>
      <c r="H9183" t="s">
        <v>154</v>
      </c>
      <c r="I9183" s="7">
        <v>62701365</v>
      </c>
      <c r="L9183" s="7">
        <v>15226914126</v>
      </c>
      <c r="M9183" t="s">
        <v>458</v>
      </c>
    </row>
    <row r="9184" spans="1:13" x14ac:dyDescent="0.25">
      <c r="A9184" t="s">
        <v>678</v>
      </c>
      <c r="B9184" t="s">
        <v>331</v>
      </c>
      <c r="C9184" t="s">
        <v>215</v>
      </c>
      <c r="D9184" t="s">
        <v>217</v>
      </c>
      <c r="E9184" t="s">
        <v>269</v>
      </c>
      <c r="F9184" t="s">
        <v>153</v>
      </c>
      <c r="G9184" s="8">
        <v>43831</v>
      </c>
      <c r="H9184" t="s">
        <v>154</v>
      </c>
      <c r="I9184" s="7">
        <v>4058219497</v>
      </c>
      <c r="L9184" s="7">
        <v>67671087956</v>
      </c>
      <c r="M9184" t="s">
        <v>458</v>
      </c>
    </row>
    <row r="9185" spans="1:13" x14ac:dyDescent="0.25">
      <c r="A9185" t="s">
        <v>679</v>
      </c>
      <c r="B9185" t="s">
        <v>333</v>
      </c>
      <c r="C9185" t="s">
        <v>533</v>
      </c>
      <c r="D9185" t="s">
        <v>203</v>
      </c>
      <c r="E9185" t="s">
        <v>269</v>
      </c>
      <c r="F9185" t="s">
        <v>153</v>
      </c>
      <c r="G9185" s="8">
        <v>43831</v>
      </c>
      <c r="H9185" t="s">
        <v>154</v>
      </c>
      <c r="I9185" s="7">
        <v>2043911000</v>
      </c>
      <c r="L9185" s="7">
        <v>60695593000</v>
      </c>
      <c r="M9185" t="s">
        <v>458</v>
      </c>
    </row>
    <row r="9186" spans="1:13" x14ac:dyDescent="0.25">
      <c r="A9186" t="s">
        <v>680</v>
      </c>
      <c r="B9186" t="s">
        <v>471</v>
      </c>
      <c r="C9186" t="s">
        <v>219</v>
      </c>
      <c r="D9186" t="s">
        <v>203</v>
      </c>
      <c r="E9186" t="s">
        <v>269</v>
      </c>
      <c r="F9186" t="s">
        <v>153</v>
      </c>
      <c r="G9186" s="8">
        <v>43831</v>
      </c>
      <c r="H9186" t="s">
        <v>154</v>
      </c>
      <c r="I9186" s="7">
        <v>11569973151</v>
      </c>
      <c r="L9186" s="7">
        <v>278736778404</v>
      </c>
      <c r="M9186" t="s">
        <v>458</v>
      </c>
    </row>
    <row r="9187" spans="1:13" x14ac:dyDescent="0.25">
      <c r="A9187" t="s">
        <v>681</v>
      </c>
      <c r="B9187" t="s">
        <v>471</v>
      </c>
      <c r="C9187" t="s">
        <v>219</v>
      </c>
      <c r="D9187" t="s">
        <v>457</v>
      </c>
      <c r="E9187" t="s">
        <v>270</v>
      </c>
      <c r="F9187" t="s">
        <v>153</v>
      </c>
      <c r="G9187" s="8">
        <v>43831</v>
      </c>
      <c r="H9187" t="s">
        <v>154</v>
      </c>
      <c r="I9187" s="7">
        <v>46907057</v>
      </c>
      <c r="L9187" s="7">
        <v>150706287</v>
      </c>
      <c r="M9187" t="s">
        <v>458</v>
      </c>
    </row>
    <row r="9188" spans="1:13" x14ac:dyDescent="0.25">
      <c r="A9188" t="s">
        <v>682</v>
      </c>
      <c r="B9188" t="s">
        <v>471</v>
      </c>
      <c r="C9188" t="s">
        <v>219</v>
      </c>
      <c r="D9188" t="s">
        <v>381</v>
      </c>
      <c r="E9188" t="s">
        <v>270</v>
      </c>
      <c r="F9188" t="s">
        <v>153</v>
      </c>
      <c r="G9188" s="8">
        <v>43831</v>
      </c>
      <c r="H9188" t="s">
        <v>154</v>
      </c>
      <c r="I9188" s="7">
        <v>128223995</v>
      </c>
      <c r="L9188" s="7">
        <v>1331924172</v>
      </c>
      <c r="M9188" t="s">
        <v>458</v>
      </c>
    </row>
    <row r="9189" spans="1:13" x14ac:dyDescent="0.25">
      <c r="A9189" t="s">
        <v>683</v>
      </c>
      <c r="B9189" t="s">
        <v>472</v>
      </c>
      <c r="C9189" t="s">
        <v>220</v>
      </c>
      <c r="D9189" t="s">
        <v>221</v>
      </c>
      <c r="E9189" t="s">
        <v>270</v>
      </c>
      <c r="F9189" t="s">
        <v>153</v>
      </c>
      <c r="G9189" s="8">
        <v>43831</v>
      </c>
      <c r="H9189" t="s">
        <v>154</v>
      </c>
      <c r="I9189" s="7">
        <v>9035145000</v>
      </c>
      <c r="L9189" s="7">
        <v>210379447000</v>
      </c>
      <c r="M9189" t="s">
        <v>458</v>
      </c>
    </row>
    <row r="9190" spans="1:13" x14ac:dyDescent="0.25">
      <c r="A9190" t="s">
        <v>684</v>
      </c>
      <c r="B9190" t="s">
        <v>472</v>
      </c>
      <c r="C9190" t="s">
        <v>220</v>
      </c>
      <c r="D9190" t="s">
        <v>222</v>
      </c>
      <c r="E9190" t="s">
        <v>270</v>
      </c>
      <c r="F9190" t="s">
        <v>153</v>
      </c>
      <c r="G9190" s="8">
        <v>43831</v>
      </c>
      <c r="H9190" t="s">
        <v>154</v>
      </c>
      <c r="I9190" s="7">
        <v>1562725000</v>
      </c>
      <c r="L9190" s="7">
        <v>35195197000</v>
      </c>
      <c r="M9190" t="s">
        <v>458</v>
      </c>
    </row>
    <row r="9191" spans="1:13" x14ac:dyDescent="0.25">
      <c r="A9191" t="s">
        <v>685</v>
      </c>
      <c r="B9191" t="s">
        <v>472</v>
      </c>
      <c r="C9191" t="s">
        <v>220</v>
      </c>
      <c r="D9191" t="s">
        <v>223</v>
      </c>
      <c r="E9191" t="s">
        <v>270</v>
      </c>
      <c r="F9191" t="s">
        <v>153</v>
      </c>
      <c r="G9191" s="8">
        <v>43831</v>
      </c>
      <c r="H9191" t="s">
        <v>154</v>
      </c>
      <c r="I9191" s="7">
        <v>1968161000</v>
      </c>
      <c r="L9191" s="7">
        <v>54187851000</v>
      </c>
      <c r="M9191" t="s">
        <v>458</v>
      </c>
    </row>
    <row r="9192" spans="1:13" x14ac:dyDescent="0.25">
      <c r="A9192" t="s">
        <v>686</v>
      </c>
      <c r="B9192" t="s">
        <v>472</v>
      </c>
      <c r="C9192" t="s">
        <v>220</v>
      </c>
      <c r="D9192" t="s">
        <v>224</v>
      </c>
      <c r="E9192" t="s">
        <v>270</v>
      </c>
      <c r="F9192" t="s">
        <v>153</v>
      </c>
      <c r="G9192" s="8">
        <v>43831</v>
      </c>
      <c r="H9192" t="s">
        <v>154</v>
      </c>
      <c r="I9192" s="7">
        <v>365636000</v>
      </c>
      <c r="L9192" s="7">
        <v>3835522000</v>
      </c>
      <c r="M9192" t="s">
        <v>458</v>
      </c>
    </row>
    <row r="9193" spans="1:13" x14ac:dyDescent="0.25">
      <c r="A9193" t="s">
        <v>687</v>
      </c>
      <c r="B9193" t="s">
        <v>472</v>
      </c>
      <c r="C9193" t="s">
        <v>220</v>
      </c>
      <c r="D9193" t="s">
        <v>305</v>
      </c>
      <c r="E9193" t="s">
        <v>270</v>
      </c>
      <c r="F9193" t="s">
        <v>153</v>
      </c>
      <c r="G9193" s="8">
        <v>43831</v>
      </c>
      <c r="H9193" t="s">
        <v>154</v>
      </c>
      <c r="I9193" s="7">
        <v>0</v>
      </c>
      <c r="L9193" s="7">
        <v>0</v>
      </c>
      <c r="M9193" t="s">
        <v>458</v>
      </c>
    </row>
    <row r="9194" spans="1:13" x14ac:dyDescent="0.25">
      <c r="A9194" t="s">
        <v>688</v>
      </c>
      <c r="B9194" t="s">
        <v>472</v>
      </c>
      <c r="C9194" t="s">
        <v>220</v>
      </c>
      <c r="D9194" t="s">
        <v>203</v>
      </c>
      <c r="E9194" t="s">
        <v>269</v>
      </c>
      <c r="F9194" t="s">
        <v>153</v>
      </c>
      <c r="G9194" s="8">
        <v>43831</v>
      </c>
      <c r="H9194" t="s">
        <v>154</v>
      </c>
      <c r="I9194" s="7">
        <v>8093517000</v>
      </c>
      <c r="L9194" s="7">
        <v>150910896000</v>
      </c>
      <c r="M9194" t="s">
        <v>458</v>
      </c>
    </row>
    <row r="9195" spans="1:13" x14ac:dyDescent="0.25">
      <c r="A9195" t="s">
        <v>689</v>
      </c>
      <c r="B9195" t="s">
        <v>473</v>
      </c>
      <c r="C9195" t="s">
        <v>225</v>
      </c>
      <c r="D9195" t="s">
        <v>366</v>
      </c>
      <c r="E9195" t="s">
        <v>270</v>
      </c>
      <c r="F9195" t="s">
        <v>153</v>
      </c>
      <c r="G9195" s="8">
        <v>43831</v>
      </c>
      <c r="H9195" t="s">
        <v>154</v>
      </c>
      <c r="I9195" s="7">
        <v>133911336</v>
      </c>
      <c r="L9195" s="7">
        <v>3439632410</v>
      </c>
      <c r="M9195" t="s">
        <v>458</v>
      </c>
    </row>
    <row r="9196" spans="1:13" x14ac:dyDescent="0.25">
      <c r="A9196" t="s">
        <v>690</v>
      </c>
      <c r="B9196" t="s">
        <v>473</v>
      </c>
      <c r="C9196" t="s">
        <v>225</v>
      </c>
      <c r="D9196" t="s">
        <v>367</v>
      </c>
      <c r="E9196" t="s">
        <v>270</v>
      </c>
      <c r="F9196" t="s">
        <v>153</v>
      </c>
      <c r="G9196" s="8">
        <v>43831</v>
      </c>
      <c r="H9196" t="s">
        <v>154</v>
      </c>
      <c r="I9196" s="7">
        <v>175962573</v>
      </c>
      <c r="L9196" s="7">
        <v>3601903742</v>
      </c>
      <c r="M9196" t="s">
        <v>458</v>
      </c>
    </row>
    <row r="9197" spans="1:13" x14ac:dyDescent="0.25">
      <c r="A9197" t="s">
        <v>691</v>
      </c>
      <c r="B9197" t="s">
        <v>473</v>
      </c>
      <c r="C9197" t="s">
        <v>225</v>
      </c>
      <c r="D9197" t="s">
        <v>373</v>
      </c>
      <c r="E9197" t="s">
        <v>270</v>
      </c>
      <c r="F9197" t="s">
        <v>153</v>
      </c>
      <c r="G9197" s="8">
        <v>43831</v>
      </c>
      <c r="H9197" t="s">
        <v>154</v>
      </c>
      <c r="I9197" s="7">
        <v>197170544</v>
      </c>
      <c r="L9197" s="7">
        <v>2032897322</v>
      </c>
      <c r="M9197" t="s">
        <v>458</v>
      </c>
    </row>
    <row r="9198" spans="1:13" x14ac:dyDescent="0.25">
      <c r="A9198" t="s">
        <v>692</v>
      </c>
      <c r="B9198" t="s">
        <v>473</v>
      </c>
      <c r="C9198" t="s">
        <v>225</v>
      </c>
      <c r="D9198" t="s">
        <v>203</v>
      </c>
      <c r="E9198" t="s">
        <v>269</v>
      </c>
      <c r="F9198" t="s">
        <v>153</v>
      </c>
      <c r="G9198" s="8">
        <v>43831</v>
      </c>
      <c r="H9198" t="s">
        <v>154</v>
      </c>
      <c r="I9198" s="7">
        <v>32491588773</v>
      </c>
      <c r="L9198" s="7">
        <v>983182712065</v>
      </c>
      <c r="M9198" t="s">
        <v>458</v>
      </c>
    </row>
    <row r="9199" spans="1:13" x14ac:dyDescent="0.25">
      <c r="A9199" t="s">
        <v>693</v>
      </c>
      <c r="B9199" t="s">
        <v>474</v>
      </c>
      <c r="C9199" t="s">
        <v>226</v>
      </c>
      <c r="D9199" t="s">
        <v>227</v>
      </c>
      <c r="E9199" t="s">
        <v>270</v>
      </c>
      <c r="F9199" t="s">
        <v>153</v>
      </c>
      <c r="G9199" s="8">
        <v>43831</v>
      </c>
      <c r="H9199" t="s">
        <v>154</v>
      </c>
      <c r="I9199" s="7">
        <v>13288421</v>
      </c>
      <c r="L9199" s="7">
        <v>1565286544</v>
      </c>
      <c r="M9199" t="s">
        <v>458</v>
      </c>
    </row>
    <row r="9200" spans="1:13" x14ac:dyDescent="0.25">
      <c r="A9200" t="s">
        <v>694</v>
      </c>
      <c r="B9200" t="s">
        <v>474</v>
      </c>
      <c r="C9200" t="s">
        <v>226</v>
      </c>
      <c r="D9200" t="s">
        <v>301</v>
      </c>
      <c r="E9200" t="s">
        <v>270</v>
      </c>
      <c r="F9200" t="s">
        <v>153</v>
      </c>
      <c r="G9200" s="8">
        <v>43831</v>
      </c>
      <c r="H9200" t="s">
        <v>154</v>
      </c>
      <c r="I9200" s="7">
        <v>610425503</v>
      </c>
      <c r="L9200" s="7">
        <v>4154359457</v>
      </c>
      <c r="M9200" t="s">
        <v>458</v>
      </c>
    </row>
    <row r="9201" spans="1:13" x14ac:dyDescent="0.25">
      <c r="A9201" t="s">
        <v>695</v>
      </c>
      <c r="B9201" t="s">
        <v>474</v>
      </c>
      <c r="C9201" t="s">
        <v>226</v>
      </c>
      <c r="D9201" t="s">
        <v>229</v>
      </c>
      <c r="E9201" t="s">
        <v>270</v>
      </c>
      <c r="F9201" t="s">
        <v>153</v>
      </c>
      <c r="G9201" s="8">
        <v>43831</v>
      </c>
      <c r="H9201" t="s">
        <v>154</v>
      </c>
      <c r="I9201" s="7">
        <v>397769046</v>
      </c>
      <c r="L9201" s="7">
        <v>4178737190</v>
      </c>
      <c r="M9201" t="s">
        <v>458</v>
      </c>
    </row>
    <row r="9202" spans="1:13" x14ac:dyDescent="0.25">
      <c r="A9202" t="s">
        <v>696</v>
      </c>
      <c r="B9202" t="s">
        <v>474</v>
      </c>
      <c r="C9202" t="s">
        <v>226</v>
      </c>
      <c r="D9202" t="s">
        <v>230</v>
      </c>
      <c r="E9202" t="s">
        <v>270</v>
      </c>
      <c r="F9202" t="s">
        <v>153</v>
      </c>
      <c r="G9202" s="8">
        <v>43831</v>
      </c>
      <c r="H9202" t="s">
        <v>154</v>
      </c>
      <c r="I9202" s="7">
        <v>1620248885</v>
      </c>
      <c r="L9202" s="7">
        <v>46078829939</v>
      </c>
      <c r="M9202" t="s">
        <v>458</v>
      </c>
    </row>
    <row r="9203" spans="1:13" x14ac:dyDescent="0.25">
      <c r="A9203" t="s">
        <v>697</v>
      </c>
      <c r="B9203" t="s">
        <v>474</v>
      </c>
      <c r="C9203" t="s">
        <v>226</v>
      </c>
      <c r="D9203" t="s">
        <v>231</v>
      </c>
      <c r="E9203" t="s">
        <v>270</v>
      </c>
      <c r="F9203" t="s">
        <v>153</v>
      </c>
      <c r="G9203" s="8">
        <v>43831</v>
      </c>
      <c r="H9203" t="s">
        <v>154</v>
      </c>
      <c r="I9203" s="7">
        <v>24316615</v>
      </c>
      <c r="L9203" s="7">
        <v>733170416</v>
      </c>
      <c r="M9203" t="s">
        <v>458</v>
      </c>
    </row>
    <row r="9204" spans="1:13" x14ac:dyDescent="0.25">
      <c r="A9204" t="s">
        <v>698</v>
      </c>
      <c r="B9204" t="s">
        <v>474</v>
      </c>
      <c r="C9204" t="s">
        <v>226</v>
      </c>
      <c r="D9204" t="s">
        <v>232</v>
      </c>
      <c r="E9204" t="s">
        <v>270</v>
      </c>
      <c r="F9204" t="s">
        <v>153</v>
      </c>
      <c r="G9204" s="8">
        <v>43831</v>
      </c>
      <c r="H9204" t="s">
        <v>154</v>
      </c>
      <c r="I9204" s="7">
        <v>107985312</v>
      </c>
      <c r="L9204" s="7">
        <v>4596812359</v>
      </c>
      <c r="M9204" t="s">
        <v>458</v>
      </c>
    </row>
    <row r="9205" spans="1:13" x14ac:dyDescent="0.25">
      <c r="A9205" t="s">
        <v>699</v>
      </c>
      <c r="B9205" t="s">
        <v>474</v>
      </c>
      <c r="C9205" t="s">
        <v>226</v>
      </c>
      <c r="D9205" t="s">
        <v>233</v>
      </c>
      <c r="E9205" t="s">
        <v>270</v>
      </c>
      <c r="F9205" t="s">
        <v>153</v>
      </c>
      <c r="G9205" s="8">
        <v>43831</v>
      </c>
      <c r="H9205" t="s">
        <v>154</v>
      </c>
      <c r="I9205" s="7">
        <v>289265338</v>
      </c>
      <c r="L9205" s="7">
        <v>6739103718</v>
      </c>
      <c r="M9205" t="s">
        <v>458</v>
      </c>
    </row>
    <row r="9206" spans="1:13" x14ac:dyDescent="0.25">
      <c r="A9206" t="s">
        <v>700</v>
      </c>
      <c r="B9206" t="s">
        <v>474</v>
      </c>
      <c r="C9206" t="s">
        <v>226</v>
      </c>
      <c r="D9206" t="s">
        <v>234</v>
      </c>
      <c r="E9206" t="s">
        <v>270</v>
      </c>
      <c r="F9206" t="s">
        <v>153</v>
      </c>
      <c r="G9206" s="8">
        <v>43831</v>
      </c>
      <c r="H9206" t="s">
        <v>154</v>
      </c>
      <c r="I9206" s="7">
        <v>446399377</v>
      </c>
      <c r="L9206" s="7">
        <v>8239367205</v>
      </c>
      <c r="M9206" t="s">
        <v>458</v>
      </c>
    </row>
    <row r="9207" spans="1:13" x14ac:dyDescent="0.25">
      <c r="A9207" t="s">
        <v>701</v>
      </c>
      <c r="B9207" t="s">
        <v>474</v>
      </c>
      <c r="C9207" t="s">
        <v>226</v>
      </c>
      <c r="D9207" t="s">
        <v>235</v>
      </c>
      <c r="E9207" t="s">
        <v>270</v>
      </c>
      <c r="F9207" t="s">
        <v>153</v>
      </c>
      <c r="G9207" s="8">
        <v>43831</v>
      </c>
      <c r="H9207" t="s">
        <v>154</v>
      </c>
      <c r="I9207" s="7">
        <v>971861549</v>
      </c>
      <c r="L9207" s="7">
        <v>7955312120</v>
      </c>
      <c r="M9207" t="s">
        <v>458</v>
      </c>
    </row>
    <row r="9208" spans="1:13" x14ac:dyDescent="0.25">
      <c r="A9208" t="s">
        <v>702</v>
      </c>
      <c r="B9208" t="s">
        <v>474</v>
      </c>
      <c r="C9208" t="s">
        <v>226</v>
      </c>
      <c r="D9208" t="s">
        <v>570</v>
      </c>
      <c r="E9208" t="s">
        <v>270</v>
      </c>
      <c r="F9208" t="s">
        <v>153</v>
      </c>
      <c r="G9208" s="8">
        <v>43831</v>
      </c>
      <c r="H9208" t="s">
        <v>154</v>
      </c>
      <c r="I9208" s="7">
        <v>17099540</v>
      </c>
      <c r="L9208" s="7">
        <v>186808058</v>
      </c>
      <c r="M9208" t="s">
        <v>458</v>
      </c>
    </row>
    <row r="9209" spans="1:13" x14ac:dyDescent="0.25">
      <c r="A9209" t="s">
        <v>703</v>
      </c>
      <c r="B9209" t="s">
        <v>475</v>
      </c>
      <c r="C9209" t="s">
        <v>236</v>
      </c>
      <c r="D9209" t="s">
        <v>628</v>
      </c>
      <c r="E9209" t="s">
        <v>270</v>
      </c>
      <c r="F9209" t="s">
        <v>153</v>
      </c>
      <c r="G9209" s="8">
        <v>43831</v>
      </c>
      <c r="H9209" t="s">
        <v>154</v>
      </c>
      <c r="I9209" s="7">
        <v>1474268853</v>
      </c>
      <c r="L9209" s="7">
        <v>33391986272</v>
      </c>
      <c r="M9209" t="s">
        <v>458</v>
      </c>
    </row>
    <row r="9210" spans="1:13" x14ac:dyDescent="0.25">
      <c r="A9210" t="s">
        <v>704</v>
      </c>
      <c r="B9210" t="s">
        <v>475</v>
      </c>
      <c r="C9210" t="s">
        <v>236</v>
      </c>
      <c r="D9210" t="s">
        <v>629</v>
      </c>
      <c r="E9210" t="s">
        <v>270</v>
      </c>
      <c r="F9210" t="s">
        <v>153</v>
      </c>
      <c r="G9210" s="8">
        <v>43831</v>
      </c>
      <c r="H9210" t="s">
        <v>154</v>
      </c>
      <c r="I9210" s="7">
        <v>895122968</v>
      </c>
      <c r="L9210" s="7">
        <v>28433897982</v>
      </c>
      <c r="M9210" t="s">
        <v>458</v>
      </c>
    </row>
    <row r="9211" spans="1:13" x14ac:dyDescent="0.25">
      <c r="A9211" t="s">
        <v>705</v>
      </c>
      <c r="B9211" t="s">
        <v>475</v>
      </c>
      <c r="C9211" t="s">
        <v>236</v>
      </c>
      <c r="D9211" t="s">
        <v>630</v>
      </c>
      <c r="E9211" t="s">
        <v>270</v>
      </c>
      <c r="F9211" t="s">
        <v>153</v>
      </c>
      <c r="G9211" s="8">
        <v>43831</v>
      </c>
      <c r="H9211" t="s">
        <v>154</v>
      </c>
      <c r="I9211" s="7">
        <v>4038288811</v>
      </c>
      <c r="L9211" s="7">
        <v>41655996484</v>
      </c>
      <c r="M9211" t="s">
        <v>458</v>
      </c>
    </row>
    <row r="9212" spans="1:13" x14ac:dyDescent="0.25">
      <c r="A9212" t="s">
        <v>706</v>
      </c>
      <c r="B9212" t="s">
        <v>475</v>
      </c>
      <c r="C9212" t="s">
        <v>236</v>
      </c>
      <c r="D9212" t="s">
        <v>631</v>
      </c>
      <c r="E9212" t="s">
        <v>270</v>
      </c>
      <c r="F9212" t="s">
        <v>153</v>
      </c>
      <c r="G9212" s="8">
        <v>43831</v>
      </c>
      <c r="H9212" t="s">
        <v>154</v>
      </c>
      <c r="I9212" s="7">
        <v>327410280</v>
      </c>
      <c r="L9212" s="7">
        <v>17683096128</v>
      </c>
      <c r="M9212" t="s">
        <v>458</v>
      </c>
    </row>
    <row r="9213" spans="1:13" x14ac:dyDescent="0.25">
      <c r="A9213" t="s">
        <v>707</v>
      </c>
      <c r="B9213" t="s">
        <v>475</v>
      </c>
      <c r="C9213" t="s">
        <v>236</v>
      </c>
      <c r="D9213" t="s">
        <v>632</v>
      </c>
      <c r="E9213" t="s">
        <v>269</v>
      </c>
      <c r="F9213" t="s">
        <v>153</v>
      </c>
      <c r="G9213" s="8">
        <v>43831</v>
      </c>
      <c r="H9213" t="s">
        <v>154</v>
      </c>
      <c r="I9213" s="7">
        <v>2835426129</v>
      </c>
      <c r="L9213" s="7">
        <v>38791266538</v>
      </c>
      <c r="M9213" t="s">
        <v>458</v>
      </c>
    </row>
    <row r="9214" spans="1:13" x14ac:dyDescent="0.25">
      <c r="A9214" t="s">
        <v>708</v>
      </c>
      <c r="B9214" t="s">
        <v>476</v>
      </c>
      <c r="C9214" t="s">
        <v>237</v>
      </c>
      <c r="D9214" t="s">
        <v>242</v>
      </c>
      <c r="E9214" t="s">
        <v>270</v>
      </c>
      <c r="F9214" t="s">
        <v>153</v>
      </c>
      <c r="G9214" s="8">
        <v>43831</v>
      </c>
      <c r="H9214" t="s">
        <v>154</v>
      </c>
      <c r="I9214" s="7">
        <v>3615743</v>
      </c>
      <c r="L9214" s="7">
        <v>77422761</v>
      </c>
      <c r="M9214" t="s">
        <v>458</v>
      </c>
    </row>
    <row r="9215" spans="1:13" x14ac:dyDescent="0.25">
      <c r="A9215" t="s">
        <v>709</v>
      </c>
      <c r="B9215" t="s">
        <v>476</v>
      </c>
      <c r="C9215" t="s">
        <v>237</v>
      </c>
      <c r="D9215" t="s">
        <v>228</v>
      </c>
      <c r="E9215" t="s">
        <v>270</v>
      </c>
      <c r="F9215" t="s">
        <v>153</v>
      </c>
      <c r="G9215" s="8">
        <v>43831</v>
      </c>
      <c r="H9215" t="s">
        <v>154</v>
      </c>
      <c r="I9215" s="7">
        <v>120086487</v>
      </c>
      <c r="L9215" s="7">
        <v>2672173342</v>
      </c>
      <c r="M9215" t="s">
        <v>458</v>
      </c>
    </row>
    <row r="9216" spans="1:13" x14ac:dyDescent="0.25">
      <c r="A9216" t="s">
        <v>710</v>
      </c>
      <c r="B9216" t="s">
        <v>476</v>
      </c>
      <c r="C9216" t="s">
        <v>237</v>
      </c>
      <c r="D9216" t="s">
        <v>464</v>
      </c>
      <c r="E9216" t="s">
        <v>270</v>
      </c>
      <c r="F9216" t="s">
        <v>153</v>
      </c>
      <c r="G9216" s="8">
        <v>43831</v>
      </c>
      <c r="H9216" t="s">
        <v>154</v>
      </c>
      <c r="I9216" s="7">
        <v>0</v>
      </c>
      <c r="L9216" s="7">
        <v>1120256617</v>
      </c>
      <c r="M9216" t="s">
        <v>458</v>
      </c>
    </row>
    <row r="9217" spans="1:13" x14ac:dyDescent="0.25">
      <c r="A9217" t="s">
        <v>711</v>
      </c>
      <c r="B9217" t="s">
        <v>476</v>
      </c>
      <c r="C9217" t="s">
        <v>237</v>
      </c>
      <c r="D9217" t="s">
        <v>238</v>
      </c>
      <c r="E9217" t="s">
        <v>270</v>
      </c>
      <c r="F9217" t="s">
        <v>153</v>
      </c>
      <c r="G9217" s="8">
        <v>43831</v>
      </c>
      <c r="H9217" t="s">
        <v>154</v>
      </c>
      <c r="I9217" s="7">
        <v>26486177</v>
      </c>
      <c r="L9217" s="7">
        <v>858542993</v>
      </c>
      <c r="M9217" t="s">
        <v>458</v>
      </c>
    </row>
    <row r="9218" spans="1:13" x14ac:dyDescent="0.25">
      <c r="A9218" t="s">
        <v>712</v>
      </c>
      <c r="B9218" t="s">
        <v>476</v>
      </c>
      <c r="C9218" t="s">
        <v>237</v>
      </c>
      <c r="D9218" t="s">
        <v>239</v>
      </c>
      <c r="E9218" t="s">
        <v>270</v>
      </c>
      <c r="F9218" t="s">
        <v>153</v>
      </c>
      <c r="G9218" s="8">
        <v>43831</v>
      </c>
      <c r="H9218" t="s">
        <v>154</v>
      </c>
      <c r="I9218" s="7">
        <v>20434596</v>
      </c>
      <c r="L9218" s="7">
        <v>857579764</v>
      </c>
      <c r="M9218" t="s">
        <v>458</v>
      </c>
    </row>
    <row r="9219" spans="1:13" x14ac:dyDescent="0.25">
      <c r="A9219" t="s">
        <v>713</v>
      </c>
      <c r="B9219" t="s">
        <v>476</v>
      </c>
      <c r="C9219" t="s">
        <v>237</v>
      </c>
      <c r="D9219" t="s">
        <v>240</v>
      </c>
      <c r="E9219" t="s">
        <v>270</v>
      </c>
      <c r="F9219" t="s">
        <v>153</v>
      </c>
      <c r="G9219" s="8">
        <v>43831</v>
      </c>
      <c r="H9219" t="s">
        <v>154</v>
      </c>
      <c r="I9219" s="7">
        <v>2632598</v>
      </c>
      <c r="L9219" s="7">
        <v>93471759</v>
      </c>
      <c r="M9219" t="s">
        <v>458</v>
      </c>
    </row>
    <row r="9220" spans="1:13" x14ac:dyDescent="0.25">
      <c r="A9220" t="s">
        <v>714</v>
      </c>
      <c r="B9220" t="s">
        <v>476</v>
      </c>
      <c r="C9220" t="s">
        <v>237</v>
      </c>
      <c r="D9220" t="s">
        <v>241</v>
      </c>
      <c r="E9220" t="s">
        <v>270</v>
      </c>
      <c r="F9220" t="s">
        <v>153</v>
      </c>
      <c r="G9220" s="8">
        <v>43831</v>
      </c>
      <c r="H9220" t="s">
        <v>154</v>
      </c>
      <c r="I9220" s="7">
        <v>1183247</v>
      </c>
      <c r="L9220" s="7">
        <v>53446428</v>
      </c>
      <c r="M9220" t="s">
        <v>458</v>
      </c>
    </row>
    <row r="9221" spans="1:13" x14ac:dyDescent="0.25">
      <c r="A9221" t="s">
        <v>715</v>
      </c>
      <c r="B9221" t="s">
        <v>477</v>
      </c>
      <c r="C9221" t="s">
        <v>243</v>
      </c>
      <c r="D9221" t="s">
        <v>378</v>
      </c>
      <c r="E9221" t="s">
        <v>270</v>
      </c>
      <c r="F9221" t="s">
        <v>153</v>
      </c>
      <c r="G9221" s="8">
        <v>43831</v>
      </c>
      <c r="H9221" t="s">
        <v>154</v>
      </c>
      <c r="I9221" s="7">
        <v>69998390</v>
      </c>
      <c r="L9221" s="7">
        <v>3795039921</v>
      </c>
      <c r="M9221" t="s">
        <v>458</v>
      </c>
    </row>
    <row r="9222" spans="1:13" x14ac:dyDescent="0.25">
      <c r="A9222" t="s">
        <v>716</v>
      </c>
      <c r="B9222" t="s">
        <v>477</v>
      </c>
      <c r="C9222" t="s">
        <v>243</v>
      </c>
      <c r="D9222" t="s">
        <v>360</v>
      </c>
      <c r="E9222" t="s">
        <v>270</v>
      </c>
      <c r="F9222" s="8" t="s">
        <v>153</v>
      </c>
      <c r="G9222" s="8">
        <v>43831</v>
      </c>
      <c r="H9222" t="s">
        <v>154</v>
      </c>
      <c r="I9222" s="7">
        <v>197644996</v>
      </c>
      <c r="L9222" s="7">
        <v>4697527012</v>
      </c>
      <c r="M9222" t="s">
        <v>458</v>
      </c>
    </row>
    <row r="9223" spans="1:13" x14ac:dyDescent="0.25">
      <c r="A9223" t="s">
        <v>717</v>
      </c>
      <c r="B9223" t="s">
        <v>477</v>
      </c>
      <c r="C9223" t="s">
        <v>243</v>
      </c>
      <c r="D9223" t="s">
        <v>581</v>
      </c>
      <c r="E9223" t="s">
        <v>270</v>
      </c>
      <c r="F9223" s="8" t="s">
        <v>153</v>
      </c>
      <c r="G9223" s="8">
        <v>43831</v>
      </c>
      <c r="H9223" t="s">
        <v>154</v>
      </c>
      <c r="I9223" s="7">
        <v>3477919380</v>
      </c>
      <c r="L9223" s="7">
        <v>89940181951</v>
      </c>
      <c r="M9223" t="s">
        <v>458</v>
      </c>
    </row>
    <row r="9224" spans="1:13" x14ac:dyDescent="0.25">
      <c r="A9224" t="s">
        <v>718</v>
      </c>
      <c r="B9224" t="s">
        <v>246</v>
      </c>
      <c r="C9224" t="s">
        <v>246</v>
      </c>
      <c r="D9224" t="s">
        <v>203</v>
      </c>
      <c r="E9224" t="s">
        <v>269</v>
      </c>
      <c r="F9224" s="8" t="s">
        <v>153</v>
      </c>
      <c r="G9224" s="8">
        <v>43831</v>
      </c>
      <c r="H9224" t="s">
        <v>154</v>
      </c>
      <c r="I9224" s="7">
        <v>753694557</v>
      </c>
      <c r="L9224" s="7">
        <v>42773601120</v>
      </c>
      <c r="M9224" t="s">
        <v>458</v>
      </c>
    </row>
    <row r="9225" spans="1:13" x14ac:dyDescent="0.25">
      <c r="A9225" t="s">
        <v>719</v>
      </c>
      <c r="B9225" t="s">
        <v>478</v>
      </c>
      <c r="C9225" t="s">
        <v>244</v>
      </c>
      <c r="D9225" t="s">
        <v>245</v>
      </c>
      <c r="E9225" t="s">
        <v>269</v>
      </c>
      <c r="F9225" s="8" t="s">
        <v>153</v>
      </c>
      <c r="G9225" s="8">
        <v>43831</v>
      </c>
      <c r="H9225" t="s">
        <v>154</v>
      </c>
      <c r="I9225" s="7">
        <v>1245409000</v>
      </c>
      <c r="L9225" s="7">
        <v>69558139000</v>
      </c>
      <c r="M9225" t="s">
        <v>458</v>
      </c>
    </row>
    <row r="9226" spans="1:13" x14ac:dyDescent="0.25">
      <c r="A9226" t="s">
        <v>720</v>
      </c>
      <c r="B9226" t="s">
        <v>478</v>
      </c>
      <c r="C9226" t="s">
        <v>244</v>
      </c>
      <c r="D9226" t="s">
        <v>460</v>
      </c>
      <c r="E9226" t="s">
        <v>269</v>
      </c>
      <c r="F9226" s="8" t="s">
        <v>153</v>
      </c>
      <c r="G9226" s="8">
        <v>43831</v>
      </c>
      <c r="H9226" t="s">
        <v>154</v>
      </c>
      <c r="I9226" s="7">
        <v>74213000</v>
      </c>
      <c r="L9226" s="7">
        <v>40918920000</v>
      </c>
      <c r="M9226" t="s">
        <v>458</v>
      </c>
    </row>
    <row r="9227" spans="1:13" x14ac:dyDescent="0.25">
      <c r="A9227" t="s">
        <v>721</v>
      </c>
      <c r="B9227" t="s">
        <v>479</v>
      </c>
      <c r="C9227" t="s">
        <v>247</v>
      </c>
      <c r="D9227" t="s">
        <v>203</v>
      </c>
      <c r="E9227" t="s">
        <v>269</v>
      </c>
      <c r="F9227" s="8" t="s">
        <v>153</v>
      </c>
      <c r="G9227" s="8">
        <v>43831</v>
      </c>
      <c r="H9227" t="s">
        <v>154</v>
      </c>
      <c r="I9227" s="7">
        <v>911271000</v>
      </c>
      <c r="L9227" s="7">
        <v>20401799000</v>
      </c>
      <c r="M9227" t="s">
        <v>458</v>
      </c>
    </row>
    <row r="9228" spans="1:13" x14ac:dyDescent="0.25">
      <c r="A9228" t="s">
        <v>722</v>
      </c>
      <c r="B9228" t="s">
        <v>480</v>
      </c>
      <c r="C9228" t="s">
        <v>268</v>
      </c>
      <c r="D9228" t="s">
        <v>203</v>
      </c>
      <c r="E9228" t="s">
        <v>269</v>
      </c>
      <c r="F9228" s="8" t="s">
        <v>153</v>
      </c>
      <c r="G9228" s="8">
        <v>43831</v>
      </c>
      <c r="H9228" t="s">
        <v>154</v>
      </c>
      <c r="I9228" s="7">
        <v>33670480</v>
      </c>
      <c r="L9228" s="7">
        <v>14029578005</v>
      </c>
      <c r="M9228" t="s">
        <v>458</v>
      </c>
    </row>
    <row r="9229" spans="1:13" x14ac:dyDescent="0.25">
      <c r="A9229" t="s">
        <v>723</v>
      </c>
      <c r="B9229" t="s">
        <v>481</v>
      </c>
      <c r="C9229" t="s">
        <v>248</v>
      </c>
      <c r="D9229" t="s">
        <v>203</v>
      </c>
      <c r="E9229" t="s">
        <v>269</v>
      </c>
      <c r="F9229" s="8" t="s">
        <v>153</v>
      </c>
      <c r="G9229" s="8">
        <v>43831</v>
      </c>
      <c r="H9229" t="s">
        <v>154</v>
      </c>
      <c r="I9229" s="7">
        <v>6015000</v>
      </c>
      <c r="L9229" s="7">
        <v>24360197000</v>
      </c>
      <c r="M9229" t="s">
        <v>458</v>
      </c>
    </row>
    <row r="9230" spans="1:13" x14ac:dyDescent="0.25">
      <c r="A9230" t="s">
        <v>724</v>
      </c>
      <c r="B9230" t="s">
        <v>482</v>
      </c>
      <c r="C9230" t="s">
        <v>249</v>
      </c>
      <c r="D9230" t="s">
        <v>203</v>
      </c>
      <c r="E9230" t="s">
        <v>269</v>
      </c>
      <c r="F9230" s="8" t="s">
        <v>153</v>
      </c>
      <c r="G9230" s="8">
        <v>43831</v>
      </c>
      <c r="H9230" t="s">
        <v>154</v>
      </c>
      <c r="I9230" s="7">
        <v>146189997</v>
      </c>
      <c r="L9230" s="7">
        <v>91622025169</v>
      </c>
      <c r="M9230" t="s">
        <v>458</v>
      </c>
    </row>
    <row r="9231" spans="1:13" x14ac:dyDescent="0.25">
      <c r="A9231" t="s">
        <v>725</v>
      </c>
      <c r="B9231" t="s">
        <v>330</v>
      </c>
      <c r="C9231" t="s">
        <v>250</v>
      </c>
      <c r="D9231" t="s">
        <v>252</v>
      </c>
      <c r="E9231" t="s">
        <v>270</v>
      </c>
      <c r="F9231" s="8" t="s">
        <v>153</v>
      </c>
      <c r="G9231" s="8">
        <v>43831</v>
      </c>
      <c r="H9231" t="s">
        <v>154</v>
      </c>
      <c r="I9231" s="7">
        <v>220496691</v>
      </c>
      <c r="L9231" s="7">
        <v>10772268571</v>
      </c>
      <c r="M9231" t="s">
        <v>458</v>
      </c>
    </row>
    <row r="9232" spans="1:13" x14ac:dyDescent="0.25">
      <c r="A9232" t="s">
        <v>726</v>
      </c>
      <c r="B9232" t="s">
        <v>330</v>
      </c>
      <c r="C9232" t="s">
        <v>250</v>
      </c>
      <c r="D9232" t="s">
        <v>253</v>
      </c>
      <c r="E9232" t="s">
        <v>270</v>
      </c>
      <c r="F9232" s="8" t="s">
        <v>153</v>
      </c>
      <c r="G9232" s="8">
        <v>43831</v>
      </c>
      <c r="H9232" t="s">
        <v>154</v>
      </c>
      <c r="I9232" s="7">
        <v>154583550</v>
      </c>
      <c r="L9232" s="7">
        <v>3480752374</v>
      </c>
      <c r="M9232" t="s">
        <v>458</v>
      </c>
    </row>
    <row r="9233" spans="1:13" x14ac:dyDescent="0.25">
      <c r="A9233" t="s">
        <v>727</v>
      </c>
      <c r="B9233" t="s">
        <v>330</v>
      </c>
      <c r="C9233" t="s">
        <v>250</v>
      </c>
      <c r="D9233" t="s">
        <v>254</v>
      </c>
      <c r="E9233" t="s">
        <v>270</v>
      </c>
      <c r="F9233" s="8" t="s">
        <v>153</v>
      </c>
      <c r="G9233" s="8">
        <v>43831</v>
      </c>
      <c r="H9233" t="s">
        <v>154</v>
      </c>
      <c r="I9233" s="7">
        <v>274617657</v>
      </c>
      <c r="L9233" s="7">
        <v>13604302435</v>
      </c>
      <c r="M9233" t="s">
        <v>458</v>
      </c>
    </row>
    <row r="9234" spans="1:13" x14ac:dyDescent="0.25">
      <c r="A9234" t="s">
        <v>728</v>
      </c>
      <c r="B9234" t="s">
        <v>330</v>
      </c>
      <c r="C9234" t="s">
        <v>250</v>
      </c>
      <c r="D9234" t="s">
        <v>633</v>
      </c>
      <c r="E9234" t="s">
        <v>269</v>
      </c>
      <c r="F9234" t="s">
        <v>153</v>
      </c>
      <c r="G9234" s="8">
        <v>43831</v>
      </c>
      <c r="H9234" t="s">
        <v>154</v>
      </c>
      <c r="I9234" s="7">
        <v>34370491005</v>
      </c>
      <c r="L9234" s="7">
        <v>1140113184125</v>
      </c>
      <c r="M9234" t="s">
        <v>458</v>
      </c>
    </row>
    <row r="9235" spans="1:13" x14ac:dyDescent="0.25">
      <c r="A9235" t="s">
        <v>729</v>
      </c>
      <c r="B9235" t="s">
        <v>330</v>
      </c>
      <c r="C9235" t="s">
        <v>250</v>
      </c>
      <c r="D9235" t="s">
        <v>634</v>
      </c>
      <c r="E9235" t="s">
        <v>269</v>
      </c>
      <c r="F9235" t="s">
        <v>153</v>
      </c>
      <c r="G9235" s="8">
        <v>43831</v>
      </c>
      <c r="H9235" t="s">
        <v>154</v>
      </c>
      <c r="I9235" s="7">
        <v>848558757</v>
      </c>
      <c r="L9235" s="7">
        <v>237174933919</v>
      </c>
      <c r="M9235" t="s">
        <v>458</v>
      </c>
    </row>
    <row r="9236" spans="1:13" x14ac:dyDescent="0.25">
      <c r="A9236" t="s">
        <v>730</v>
      </c>
      <c r="B9236" t="s">
        <v>330</v>
      </c>
      <c r="C9236" t="s">
        <v>250</v>
      </c>
      <c r="D9236" t="s">
        <v>599</v>
      </c>
      <c r="E9236" t="s">
        <v>270</v>
      </c>
      <c r="F9236" t="s">
        <v>153</v>
      </c>
      <c r="G9236" s="8">
        <v>43831</v>
      </c>
      <c r="H9236" t="s">
        <v>154</v>
      </c>
      <c r="I9236" s="7">
        <v>47870394</v>
      </c>
      <c r="L9236" s="7">
        <v>49186447</v>
      </c>
      <c r="M9236" t="s">
        <v>458</v>
      </c>
    </row>
    <row r="9237" spans="1:13" x14ac:dyDescent="0.25">
      <c r="A9237" t="s">
        <v>731</v>
      </c>
      <c r="B9237" t="s">
        <v>483</v>
      </c>
      <c r="C9237" t="s">
        <v>255</v>
      </c>
      <c r="D9237" t="s">
        <v>205</v>
      </c>
      <c r="E9237" t="s">
        <v>270</v>
      </c>
      <c r="F9237" t="s">
        <v>153</v>
      </c>
      <c r="G9237" s="8">
        <v>43831</v>
      </c>
      <c r="H9237" t="s">
        <v>154</v>
      </c>
      <c r="I9237" s="7">
        <v>222807887</v>
      </c>
      <c r="L9237" s="7">
        <v>6917962126</v>
      </c>
      <c r="M9237" t="s">
        <v>458</v>
      </c>
    </row>
    <row r="9238" spans="1:13" x14ac:dyDescent="0.25">
      <c r="A9238" t="s">
        <v>732</v>
      </c>
      <c r="B9238" t="s">
        <v>483</v>
      </c>
      <c r="C9238" t="s">
        <v>255</v>
      </c>
      <c r="D9238" t="s">
        <v>203</v>
      </c>
      <c r="E9238" t="s">
        <v>269</v>
      </c>
      <c r="F9238" t="s">
        <v>153</v>
      </c>
      <c r="G9238" s="8">
        <v>43831</v>
      </c>
      <c r="H9238" t="s">
        <v>154</v>
      </c>
      <c r="I9238" s="7">
        <v>101854899</v>
      </c>
      <c r="L9238" s="7">
        <v>2428869723</v>
      </c>
      <c r="M9238" t="s">
        <v>458</v>
      </c>
    </row>
    <row r="9239" spans="1:13" x14ac:dyDescent="0.25">
      <c r="A9239" t="s">
        <v>733</v>
      </c>
      <c r="B9239" t="s">
        <v>636</v>
      </c>
      <c r="C9239" t="s">
        <v>635</v>
      </c>
      <c r="D9239" t="s">
        <v>304</v>
      </c>
      <c r="E9239" t="s">
        <v>270</v>
      </c>
      <c r="F9239" t="s">
        <v>153</v>
      </c>
      <c r="G9239" s="8">
        <v>43831</v>
      </c>
      <c r="H9239" t="s">
        <v>154</v>
      </c>
      <c r="I9239" s="7">
        <v>853784040</v>
      </c>
      <c r="L9239" s="7">
        <v>4565783313</v>
      </c>
      <c r="M9239" t="s">
        <v>458</v>
      </c>
    </row>
    <row r="9240" spans="1:13" x14ac:dyDescent="0.25">
      <c r="A9240" t="s">
        <v>734</v>
      </c>
      <c r="B9240" t="s">
        <v>636</v>
      </c>
      <c r="C9240" t="s">
        <v>635</v>
      </c>
      <c r="D9240" t="s">
        <v>303</v>
      </c>
      <c r="E9240" t="s">
        <v>270</v>
      </c>
      <c r="F9240" t="s">
        <v>153</v>
      </c>
      <c r="G9240" s="8">
        <v>43831</v>
      </c>
      <c r="H9240" t="s">
        <v>154</v>
      </c>
      <c r="I9240" s="7">
        <v>583215814</v>
      </c>
      <c r="L9240" s="7">
        <v>3476303006</v>
      </c>
      <c r="M9240" t="s">
        <v>458</v>
      </c>
    </row>
    <row r="9241" spans="1:13" x14ac:dyDescent="0.25">
      <c r="A9241" t="s">
        <v>735</v>
      </c>
      <c r="B9241" t="s">
        <v>636</v>
      </c>
      <c r="C9241" t="s">
        <v>635</v>
      </c>
      <c r="D9241" t="s">
        <v>302</v>
      </c>
      <c r="E9241" t="s">
        <v>270</v>
      </c>
      <c r="F9241" t="s">
        <v>153</v>
      </c>
      <c r="G9241" s="8">
        <v>43831</v>
      </c>
      <c r="H9241" t="s">
        <v>154</v>
      </c>
      <c r="I9241" s="7">
        <v>230293638</v>
      </c>
      <c r="L9241" s="7">
        <v>2100767205</v>
      </c>
      <c r="M9241" t="s">
        <v>458</v>
      </c>
    </row>
    <row r="9242" spans="1:13" x14ac:dyDescent="0.25">
      <c r="A9242" t="s">
        <v>736</v>
      </c>
      <c r="B9242" t="s">
        <v>636</v>
      </c>
      <c r="C9242" t="s">
        <v>635</v>
      </c>
      <c r="D9242" t="s">
        <v>205</v>
      </c>
      <c r="E9242" t="s">
        <v>270</v>
      </c>
      <c r="F9242" t="s">
        <v>153</v>
      </c>
      <c r="G9242" s="8">
        <v>43831</v>
      </c>
      <c r="H9242" t="s">
        <v>154</v>
      </c>
      <c r="I9242" s="7">
        <v>388945216</v>
      </c>
      <c r="L9242" s="7">
        <v>20886055390</v>
      </c>
      <c r="M9242" t="s">
        <v>458</v>
      </c>
    </row>
    <row r="9243" spans="1:13" x14ac:dyDescent="0.25">
      <c r="A9243" t="s">
        <v>737</v>
      </c>
      <c r="B9243" t="s">
        <v>636</v>
      </c>
      <c r="C9243" t="s">
        <v>635</v>
      </c>
      <c r="D9243" t="s">
        <v>203</v>
      </c>
      <c r="E9243" t="s">
        <v>269</v>
      </c>
      <c r="F9243" t="s">
        <v>153</v>
      </c>
      <c r="G9243" s="8">
        <v>43831</v>
      </c>
      <c r="H9243" t="s">
        <v>154</v>
      </c>
      <c r="I9243" s="7">
        <v>32207768014</v>
      </c>
      <c r="L9243" s="7">
        <v>1256491994424</v>
      </c>
      <c r="M9243" t="s">
        <v>458</v>
      </c>
    </row>
    <row r="9244" spans="1:13" x14ac:dyDescent="0.25">
      <c r="A9244" t="s">
        <v>738</v>
      </c>
      <c r="B9244" t="s">
        <v>484</v>
      </c>
      <c r="C9244" t="s">
        <v>256</v>
      </c>
      <c r="D9244" t="s">
        <v>208</v>
      </c>
      <c r="E9244" t="s">
        <v>270</v>
      </c>
      <c r="F9244" t="s">
        <v>153</v>
      </c>
      <c r="G9244" s="8">
        <v>43831</v>
      </c>
      <c r="H9244" t="s">
        <v>154</v>
      </c>
      <c r="I9244" s="7">
        <v>92190863</v>
      </c>
      <c r="L9244" s="7">
        <v>429346911</v>
      </c>
      <c r="M9244" t="s">
        <v>458</v>
      </c>
    </row>
    <row r="9245" spans="1:13" x14ac:dyDescent="0.25">
      <c r="A9245" t="s">
        <v>739</v>
      </c>
      <c r="B9245" t="s">
        <v>484</v>
      </c>
      <c r="C9245" t="s">
        <v>256</v>
      </c>
      <c r="D9245" t="s">
        <v>209</v>
      </c>
      <c r="E9245" t="s">
        <v>270</v>
      </c>
      <c r="F9245" t="s">
        <v>153</v>
      </c>
      <c r="G9245" s="8">
        <v>43831</v>
      </c>
      <c r="H9245" t="s">
        <v>154</v>
      </c>
      <c r="I9245" s="7">
        <v>37033902</v>
      </c>
      <c r="L9245" s="7">
        <v>630379359</v>
      </c>
      <c r="M9245" t="s">
        <v>458</v>
      </c>
    </row>
    <row r="9246" spans="1:13" x14ac:dyDescent="0.25">
      <c r="A9246" t="s">
        <v>740</v>
      </c>
      <c r="B9246" t="s">
        <v>484</v>
      </c>
      <c r="C9246" t="s">
        <v>256</v>
      </c>
      <c r="D9246" t="s">
        <v>203</v>
      </c>
      <c r="E9246" t="s">
        <v>269</v>
      </c>
      <c r="F9246" t="s">
        <v>153</v>
      </c>
      <c r="G9246" s="8">
        <v>43831</v>
      </c>
      <c r="H9246" t="s">
        <v>154</v>
      </c>
      <c r="I9246" s="7">
        <v>1668691022</v>
      </c>
      <c r="L9246" s="7">
        <v>88224453830</v>
      </c>
      <c r="M9246" t="s">
        <v>458</v>
      </c>
    </row>
    <row r="9247" spans="1:13" x14ac:dyDescent="0.25">
      <c r="A9247" t="s">
        <v>741</v>
      </c>
      <c r="B9247" t="s">
        <v>485</v>
      </c>
      <c r="C9247" t="s">
        <v>257</v>
      </c>
      <c r="D9247" t="s">
        <v>258</v>
      </c>
      <c r="E9247" t="s">
        <v>270</v>
      </c>
      <c r="F9247" t="s">
        <v>153</v>
      </c>
      <c r="G9247" s="8">
        <v>43831</v>
      </c>
      <c r="H9247" t="s">
        <v>154</v>
      </c>
      <c r="I9247" s="7">
        <v>91164390</v>
      </c>
      <c r="L9247" s="7">
        <v>2398957441</v>
      </c>
      <c r="M9247" t="s">
        <v>458</v>
      </c>
    </row>
    <row r="9248" spans="1:13" x14ac:dyDescent="0.25">
      <c r="A9248" t="s">
        <v>742</v>
      </c>
      <c r="B9248" t="s">
        <v>485</v>
      </c>
      <c r="C9248" t="s">
        <v>257</v>
      </c>
      <c r="D9248" t="s">
        <v>259</v>
      </c>
      <c r="E9248" t="s">
        <v>270</v>
      </c>
      <c r="F9248" t="s">
        <v>153</v>
      </c>
      <c r="G9248" s="8">
        <v>43831</v>
      </c>
      <c r="H9248" t="s">
        <v>154</v>
      </c>
      <c r="I9248" s="7">
        <v>6925380</v>
      </c>
      <c r="L9248" s="7">
        <v>87556207</v>
      </c>
      <c r="M9248" t="s">
        <v>458</v>
      </c>
    </row>
    <row r="9249" spans="1:13" x14ac:dyDescent="0.25">
      <c r="A9249" t="s">
        <v>743</v>
      </c>
      <c r="B9249" t="s">
        <v>485</v>
      </c>
      <c r="C9249" t="s">
        <v>257</v>
      </c>
      <c r="D9249" t="s">
        <v>260</v>
      </c>
      <c r="E9249" t="s">
        <v>270</v>
      </c>
      <c r="F9249" t="s">
        <v>153</v>
      </c>
      <c r="G9249" s="8">
        <v>43831</v>
      </c>
      <c r="H9249" t="s">
        <v>154</v>
      </c>
      <c r="I9249" s="7">
        <v>8104296</v>
      </c>
      <c r="L9249" s="7">
        <v>145097351</v>
      </c>
      <c r="M9249" t="s">
        <v>458</v>
      </c>
    </row>
    <row r="9250" spans="1:13" x14ac:dyDescent="0.25">
      <c r="A9250" t="s">
        <v>744</v>
      </c>
      <c r="B9250" t="s">
        <v>485</v>
      </c>
      <c r="C9250" t="s">
        <v>257</v>
      </c>
      <c r="D9250" t="s">
        <v>261</v>
      </c>
      <c r="E9250" t="s">
        <v>270</v>
      </c>
      <c r="F9250" t="s">
        <v>153</v>
      </c>
      <c r="G9250" s="8">
        <v>43831</v>
      </c>
      <c r="H9250" t="s">
        <v>154</v>
      </c>
      <c r="I9250" s="7">
        <v>8757047</v>
      </c>
      <c r="L9250" s="7">
        <v>88988160</v>
      </c>
      <c r="M9250" t="s">
        <v>458</v>
      </c>
    </row>
    <row r="9251" spans="1:13" x14ac:dyDescent="0.25">
      <c r="A9251" t="s">
        <v>745</v>
      </c>
      <c r="B9251" t="s">
        <v>486</v>
      </c>
      <c r="C9251" t="s">
        <v>262</v>
      </c>
      <c r="D9251" t="s">
        <v>263</v>
      </c>
      <c r="E9251" t="s">
        <v>270</v>
      </c>
      <c r="F9251" t="s">
        <v>153</v>
      </c>
      <c r="G9251" s="8">
        <v>43831</v>
      </c>
      <c r="H9251" t="s">
        <v>154</v>
      </c>
      <c r="I9251" s="7">
        <v>2154883000</v>
      </c>
      <c r="L9251" s="7">
        <v>27282552000</v>
      </c>
      <c r="M9251" t="s">
        <v>458</v>
      </c>
    </row>
    <row r="9252" spans="1:13" x14ac:dyDescent="0.25">
      <c r="A9252" t="s">
        <v>746</v>
      </c>
      <c r="B9252" t="s">
        <v>486</v>
      </c>
      <c r="C9252" t="s">
        <v>262</v>
      </c>
      <c r="D9252" t="s">
        <v>264</v>
      </c>
      <c r="E9252" t="s">
        <v>270</v>
      </c>
      <c r="F9252" s="8" t="s">
        <v>153</v>
      </c>
      <c r="G9252" s="8">
        <v>43831</v>
      </c>
      <c r="H9252" t="s">
        <v>154</v>
      </c>
      <c r="I9252" s="7">
        <v>603431000</v>
      </c>
      <c r="L9252" s="7">
        <v>5427913000</v>
      </c>
      <c r="M9252" t="s">
        <v>458</v>
      </c>
    </row>
    <row r="9253" spans="1:13" x14ac:dyDescent="0.25">
      <c r="A9253" t="s">
        <v>747</v>
      </c>
      <c r="B9253" t="s">
        <v>486</v>
      </c>
      <c r="C9253" t="s">
        <v>262</v>
      </c>
      <c r="D9253" t="s">
        <v>265</v>
      </c>
      <c r="E9253" t="s">
        <v>270</v>
      </c>
      <c r="F9253" s="8" t="s">
        <v>153</v>
      </c>
      <c r="G9253" s="8">
        <v>43831</v>
      </c>
      <c r="H9253" t="s">
        <v>154</v>
      </c>
      <c r="I9253" s="7">
        <v>90579000</v>
      </c>
      <c r="L9253" s="7">
        <v>950652000</v>
      </c>
      <c r="M9253" t="s">
        <v>458</v>
      </c>
    </row>
    <row r="9254" spans="1:13" x14ac:dyDescent="0.25">
      <c r="A9254" t="s">
        <v>748</v>
      </c>
      <c r="B9254" t="s">
        <v>486</v>
      </c>
      <c r="C9254" t="s">
        <v>262</v>
      </c>
      <c r="D9254" t="s">
        <v>203</v>
      </c>
      <c r="E9254" t="s">
        <v>269</v>
      </c>
      <c r="F9254" s="8" t="s">
        <v>153</v>
      </c>
      <c r="G9254" s="8">
        <v>43831</v>
      </c>
      <c r="H9254" t="s">
        <v>154</v>
      </c>
      <c r="I9254" s="7">
        <v>3265682000</v>
      </c>
      <c r="L9254" s="7">
        <v>134097058000</v>
      </c>
      <c r="M9254" t="s">
        <v>458</v>
      </c>
    </row>
    <row r="9255" spans="1:13" x14ac:dyDescent="0.25">
      <c r="A9255" t="s">
        <v>749</v>
      </c>
      <c r="B9255" t="s">
        <v>332</v>
      </c>
      <c r="C9255" t="s">
        <v>266</v>
      </c>
      <c r="D9255" t="s">
        <v>267</v>
      </c>
      <c r="E9255" t="s">
        <v>270</v>
      </c>
      <c r="F9255" t="s">
        <v>153</v>
      </c>
      <c r="G9255" s="8">
        <v>43831</v>
      </c>
      <c r="H9255" t="s">
        <v>154</v>
      </c>
      <c r="I9255" s="7">
        <v>193887714</v>
      </c>
      <c r="L9255" s="7">
        <v>2421364394</v>
      </c>
      <c r="M9255" t="s">
        <v>458</v>
      </c>
    </row>
    <row r="9256" spans="1:13" x14ac:dyDescent="0.25">
      <c r="A9256" t="s">
        <v>750</v>
      </c>
      <c r="B9256" t="s">
        <v>332</v>
      </c>
      <c r="C9256" t="s">
        <v>266</v>
      </c>
      <c r="D9256" t="s">
        <v>590</v>
      </c>
      <c r="E9256" t="s">
        <v>270</v>
      </c>
      <c r="F9256" t="s">
        <v>153</v>
      </c>
      <c r="G9256" s="8">
        <v>43831</v>
      </c>
      <c r="H9256" t="s">
        <v>154</v>
      </c>
      <c r="I9256" s="7">
        <v>126613710</v>
      </c>
      <c r="L9256" s="7">
        <v>1946905414</v>
      </c>
      <c r="M9256" t="s">
        <v>458</v>
      </c>
    </row>
    <row r="9257" spans="1:13" x14ac:dyDescent="0.25">
      <c r="A9257" t="s">
        <v>751</v>
      </c>
      <c r="B9257" t="s">
        <v>332</v>
      </c>
      <c r="C9257" t="s">
        <v>266</v>
      </c>
      <c r="D9257" t="s">
        <v>582</v>
      </c>
      <c r="E9257" t="s">
        <v>270</v>
      </c>
      <c r="F9257" t="s">
        <v>153</v>
      </c>
      <c r="G9257" s="8">
        <v>43831</v>
      </c>
      <c r="H9257" t="s">
        <v>154</v>
      </c>
      <c r="I9257" s="7">
        <v>38864402</v>
      </c>
      <c r="L9257" s="7">
        <v>102527329</v>
      </c>
      <c r="M9257" t="s">
        <v>458</v>
      </c>
    </row>
    <row r="9258" spans="1:13" x14ac:dyDescent="0.25">
      <c r="A9258" t="s">
        <v>752</v>
      </c>
      <c r="B9258" t="s">
        <v>332</v>
      </c>
      <c r="C9258" t="s">
        <v>266</v>
      </c>
      <c r="D9258" t="s">
        <v>203</v>
      </c>
      <c r="E9258" t="s">
        <v>269</v>
      </c>
      <c r="F9258" t="s">
        <v>153</v>
      </c>
      <c r="G9258" s="8">
        <v>43831</v>
      </c>
      <c r="H9258" t="s">
        <v>154</v>
      </c>
      <c r="I9258" s="7">
        <v>4157566617</v>
      </c>
      <c r="L9258" s="7">
        <v>260926476812</v>
      </c>
      <c r="M9258" t="s">
        <v>458</v>
      </c>
    </row>
    <row r="9259" spans="1:13" x14ac:dyDescent="0.25">
      <c r="A9259" t="s">
        <v>753</v>
      </c>
      <c r="B9259" t="s">
        <v>487</v>
      </c>
      <c r="C9259" t="s">
        <v>207</v>
      </c>
      <c r="D9259" t="s">
        <v>208</v>
      </c>
      <c r="E9259" t="s">
        <v>270</v>
      </c>
      <c r="F9259" t="s">
        <v>153</v>
      </c>
      <c r="G9259" s="8">
        <v>43831</v>
      </c>
      <c r="H9259" t="s">
        <v>154</v>
      </c>
      <c r="I9259" s="7">
        <v>40277714</v>
      </c>
      <c r="L9259" s="7">
        <v>2389556713</v>
      </c>
      <c r="M9259" t="s">
        <v>458</v>
      </c>
    </row>
    <row r="9260" spans="1:13" x14ac:dyDescent="0.25">
      <c r="A9260" t="s">
        <v>754</v>
      </c>
      <c r="B9260" t="s">
        <v>487</v>
      </c>
      <c r="C9260" t="s">
        <v>207</v>
      </c>
      <c r="D9260" t="s">
        <v>209</v>
      </c>
      <c r="E9260" t="s">
        <v>270</v>
      </c>
      <c r="F9260" t="s">
        <v>153</v>
      </c>
      <c r="G9260" s="8">
        <v>43831</v>
      </c>
      <c r="H9260" t="s">
        <v>154</v>
      </c>
      <c r="I9260" s="7">
        <v>140071136</v>
      </c>
      <c r="L9260" s="7">
        <v>5701620841</v>
      </c>
      <c r="M9260" t="s">
        <v>458</v>
      </c>
    </row>
    <row r="9261" spans="1:13" x14ac:dyDescent="0.25">
      <c r="A9261" t="s">
        <v>755</v>
      </c>
      <c r="B9261" t="s">
        <v>487</v>
      </c>
      <c r="C9261" t="s">
        <v>207</v>
      </c>
      <c r="D9261" t="s">
        <v>210</v>
      </c>
      <c r="E9261" t="s">
        <v>270</v>
      </c>
      <c r="F9261" t="s">
        <v>153</v>
      </c>
      <c r="G9261" s="8">
        <v>43831</v>
      </c>
      <c r="H9261" t="s">
        <v>154</v>
      </c>
      <c r="I9261" s="7">
        <v>11899001</v>
      </c>
      <c r="L9261" s="7">
        <v>326696832</v>
      </c>
      <c r="M9261" t="s">
        <v>458</v>
      </c>
    </row>
    <row r="9262" spans="1:13" x14ac:dyDescent="0.25">
      <c r="A9262" t="s">
        <v>756</v>
      </c>
      <c r="B9262" t="s">
        <v>487</v>
      </c>
      <c r="C9262" t="s">
        <v>207</v>
      </c>
      <c r="D9262" t="s">
        <v>211</v>
      </c>
      <c r="E9262" t="s">
        <v>269</v>
      </c>
      <c r="F9262" t="s">
        <v>153</v>
      </c>
      <c r="G9262" s="8">
        <v>43831</v>
      </c>
      <c r="H9262" t="s">
        <v>154</v>
      </c>
      <c r="I9262" s="7">
        <v>12952648217</v>
      </c>
      <c r="L9262" s="7">
        <v>370042694916</v>
      </c>
      <c r="M9262" t="s">
        <v>458</v>
      </c>
    </row>
    <row r="9263" spans="1:13" x14ac:dyDescent="0.25">
      <c r="A9263" t="s">
        <v>757</v>
      </c>
      <c r="B9263" t="s">
        <v>487</v>
      </c>
      <c r="C9263" t="s">
        <v>207</v>
      </c>
      <c r="D9263" t="s">
        <v>385</v>
      </c>
      <c r="E9263" t="s">
        <v>270</v>
      </c>
      <c r="F9263" t="s">
        <v>153</v>
      </c>
      <c r="G9263" s="8">
        <v>43831</v>
      </c>
      <c r="H9263" t="s">
        <v>154</v>
      </c>
      <c r="I9263" s="7">
        <v>537228025</v>
      </c>
      <c r="L9263" s="7">
        <v>777116048</v>
      </c>
      <c r="M9263" t="s">
        <v>458</v>
      </c>
    </row>
    <row r="9264" spans="1:13" x14ac:dyDescent="0.25">
      <c r="A9264" t="s">
        <v>659</v>
      </c>
      <c r="B9264" t="s">
        <v>468</v>
      </c>
      <c r="C9264" t="s">
        <v>0</v>
      </c>
      <c r="D9264" t="s">
        <v>200</v>
      </c>
      <c r="E9264" t="s">
        <v>270</v>
      </c>
      <c r="F9264" t="s">
        <v>155</v>
      </c>
      <c r="G9264" s="8">
        <v>10959</v>
      </c>
      <c r="H9264" t="s">
        <v>156</v>
      </c>
      <c r="I9264" s="7">
        <v>-1935797523</v>
      </c>
      <c r="L9264" s="7">
        <v>50185283716</v>
      </c>
      <c r="M9264" t="s">
        <v>458</v>
      </c>
    </row>
    <row r="9265" spans="1:13" x14ac:dyDescent="0.25">
      <c r="A9265" t="s">
        <v>660</v>
      </c>
      <c r="B9265" t="s">
        <v>468</v>
      </c>
      <c r="C9265" t="s">
        <v>0</v>
      </c>
      <c r="D9265" t="s">
        <v>201</v>
      </c>
      <c r="E9265" t="s">
        <v>270</v>
      </c>
      <c r="F9265" t="s">
        <v>155</v>
      </c>
      <c r="G9265" s="8">
        <v>10959</v>
      </c>
      <c r="H9265" t="s">
        <v>156</v>
      </c>
      <c r="I9265" s="7">
        <v>-2101814591</v>
      </c>
      <c r="L9265" s="7">
        <v>89599596613</v>
      </c>
      <c r="M9265" t="s">
        <v>458</v>
      </c>
    </row>
    <row r="9266" spans="1:13" x14ac:dyDescent="0.25">
      <c r="A9266" t="s">
        <v>661</v>
      </c>
      <c r="B9266" t="s">
        <v>468</v>
      </c>
      <c r="C9266" t="s">
        <v>0</v>
      </c>
      <c r="D9266" t="s">
        <v>202</v>
      </c>
      <c r="E9266" t="s">
        <v>270</v>
      </c>
      <c r="F9266" t="s">
        <v>155</v>
      </c>
      <c r="G9266" s="8">
        <v>10959</v>
      </c>
      <c r="H9266" t="s">
        <v>156</v>
      </c>
      <c r="I9266" s="7">
        <v>3787532903</v>
      </c>
      <c r="L9266" s="7">
        <v>44497385600</v>
      </c>
      <c r="M9266" t="s">
        <v>458</v>
      </c>
    </row>
    <row r="9267" spans="1:13" x14ac:dyDescent="0.25">
      <c r="A9267" t="s">
        <v>662</v>
      </c>
      <c r="B9267" t="s">
        <v>468</v>
      </c>
      <c r="C9267" t="s">
        <v>0</v>
      </c>
      <c r="D9267" t="s">
        <v>308</v>
      </c>
      <c r="E9267" t="s">
        <v>270</v>
      </c>
      <c r="F9267" t="s">
        <v>155</v>
      </c>
      <c r="G9267" s="8">
        <v>10959</v>
      </c>
      <c r="H9267" t="s">
        <v>156</v>
      </c>
      <c r="I9267" s="7">
        <v>7022577</v>
      </c>
      <c r="L9267" s="7">
        <v>891110221</v>
      </c>
      <c r="M9267" t="s">
        <v>458</v>
      </c>
    </row>
    <row r="9268" spans="1:13" x14ac:dyDescent="0.25">
      <c r="A9268" t="s">
        <v>758</v>
      </c>
      <c r="B9268" t="s">
        <v>468</v>
      </c>
      <c r="C9268" t="s">
        <v>0</v>
      </c>
      <c r="D9268" t="s">
        <v>1</v>
      </c>
      <c r="E9268" t="s">
        <v>270</v>
      </c>
      <c r="F9268" t="s">
        <v>155</v>
      </c>
      <c r="G9268" s="8">
        <v>10959</v>
      </c>
      <c r="H9268" t="s">
        <v>156</v>
      </c>
      <c r="I9268" s="7">
        <v>192061554</v>
      </c>
      <c r="L9268" s="7">
        <v>33596222776</v>
      </c>
      <c r="M9268" t="s">
        <v>458</v>
      </c>
    </row>
    <row r="9269" spans="1:13" x14ac:dyDescent="0.25">
      <c r="A9269" t="s">
        <v>663</v>
      </c>
      <c r="B9269" t="s">
        <v>468</v>
      </c>
      <c r="C9269" t="s">
        <v>0</v>
      </c>
      <c r="D9269" t="s">
        <v>198</v>
      </c>
      <c r="E9269" t="s">
        <v>270</v>
      </c>
      <c r="F9269" t="s">
        <v>155</v>
      </c>
      <c r="G9269" s="8">
        <v>10959</v>
      </c>
      <c r="H9269" t="s">
        <v>156</v>
      </c>
      <c r="I9269" s="7">
        <f>-111206872/2</f>
        <v>-55603436</v>
      </c>
      <c r="L9269" s="7">
        <v>1360016630</v>
      </c>
      <c r="M9269" t="s">
        <v>458</v>
      </c>
    </row>
    <row r="9270" spans="1:13" x14ac:dyDescent="0.25">
      <c r="A9270" t="s">
        <v>664</v>
      </c>
      <c r="B9270" t="s">
        <v>468</v>
      </c>
      <c r="C9270" t="s">
        <v>0</v>
      </c>
      <c r="D9270" t="s">
        <v>199</v>
      </c>
      <c r="E9270" t="s">
        <v>269</v>
      </c>
      <c r="F9270" t="s">
        <v>155</v>
      </c>
      <c r="G9270" s="8">
        <v>10959</v>
      </c>
      <c r="H9270" t="s">
        <v>156</v>
      </c>
      <c r="I9270" s="7">
        <v>-5602954</v>
      </c>
      <c r="L9270" s="7">
        <v>195045422077</v>
      </c>
      <c r="M9270" t="s">
        <v>458</v>
      </c>
    </row>
    <row r="9271" spans="1:13" x14ac:dyDescent="0.25">
      <c r="A9271" t="s">
        <v>665</v>
      </c>
      <c r="B9271" t="s">
        <v>469</v>
      </c>
      <c r="C9271" t="s">
        <v>212</v>
      </c>
      <c r="D9271" t="s">
        <v>213</v>
      </c>
      <c r="E9271" t="s">
        <v>270</v>
      </c>
      <c r="F9271" t="s">
        <v>155</v>
      </c>
      <c r="G9271" s="8">
        <v>10959</v>
      </c>
      <c r="H9271" t="s">
        <v>156</v>
      </c>
      <c r="I9271" s="7">
        <v>12801000</v>
      </c>
      <c r="L9271" s="7">
        <v>1209774000</v>
      </c>
      <c r="M9271" t="s">
        <v>458</v>
      </c>
    </row>
    <row r="9272" spans="1:13" x14ac:dyDescent="0.25">
      <c r="A9272" t="s">
        <v>666</v>
      </c>
      <c r="B9272" t="s">
        <v>469</v>
      </c>
      <c r="C9272" t="s">
        <v>212</v>
      </c>
      <c r="D9272" t="s">
        <v>214</v>
      </c>
      <c r="E9272" t="s">
        <v>270</v>
      </c>
      <c r="F9272" t="s">
        <v>155</v>
      </c>
      <c r="G9272" s="8">
        <v>10959</v>
      </c>
      <c r="H9272" t="s">
        <v>156</v>
      </c>
      <c r="I9272" s="7">
        <v>2406946000</v>
      </c>
      <c r="L9272" s="7">
        <v>10185099000</v>
      </c>
      <c r="M9272" t="s">
        <v>458</v>
      </c>
    </row>
    <row r="9273" spans="1:13" x14ac:dyDescent="0.25">
      <c r="A9273" t="s">
        <v>667</v>
      </c>
      <c r="B9273" t="s">
        <v>469</v>
      </c>
      <c r="C9273" t="s">
        <v>212</v>
      </c>
      <c r="D9273" t="s">
        <v>370</v>
      </c>
      <c r="E9273" t="s">
        <v>270</v>
      </c>
      <c r="F9273" t="s">
        <v>155</v>
      </c>
      <c r="G9273" s="8">
        <v>10959</v>
      </c>
      <c r="H9273" t="s">
        <v>156</v>
      </c>
      <c r="I9273" s="7">
        <v>-116943000</v>
      </c>
      <c r="L9273" s="7">
        <v>7250762000</v>
      </c>
      <c r="M9273" t="s">
        <v>458</v>
      </c>
    </row>
    <row r="9274" spans="1:13" x14ac:dyDescent="0.25">
      <c r="A9274" t="s">
        <v>668</v>
      </c>
      <c r="B9274" t="s">
        <v>469</v>
      </c>
      <c r="C9274" t="s">
        <v>212</v>
      </c>
      <c r="D9274" t="s">
        <v>365</v>
      </c>
      <c r="E9274" t="s">
        <v>270</v>
      </c>
      <c r="F9274" t="s">
        <v>155</v>
      </c>
      <c r="G9274" s="8">
        <v>10959</v>
      </c>
      <c r="H9274" t="s">
        <v>156</v>
      </c>
      <c r="I9274" s="7">
        <v>-516491000</v>
      </c>
      <c r="L9274" s="7">
        <v>22153880000</v>
      </c>
      <c r="M9274" t="s">
        <v>458</v>
      </c>
    </row>
    <row r="9275" spans="1:13" x14ac:dyDescent="0.25">
      <c r="A9275" t="s">
        <v>669</v>
      </c>
      <c r="B9275" t="s">
        <v>469</v>
      </c>
      <c r="C9275" t="s">
        <v>212</v>
      </c>
      <c r="D9275" t="s">
        <v>364</v>
      </c>
      <c r="E9275" t="s">
        <v>270</v>
      </c>
      <c r="F9275" t="s">
        <v>155</v>
      </c>
      <c r="G9275" s="8">
        <v>10959</v>
      </c>
      <c r="H9275" t="s">
        <v>156</v>
      </c>
      <c r="I9275" s="7">
        <v>-641713000</v>
      </c>
      <c r="L9275" s="7">
        <v>31842258000</v>
      </c>
      <c r="M9275" t="s">
        <v>458</v>
      </c>
    </row>
    <row r="9276" spans="1:13" x14ac:dyDescent="0.25">
      <c r="A9276" t="s">
        <v>670</v>
      </c>
      <c r="B9276" t="s">
        <v>469</v>
      </c>
      <c r="C9276" t="s">
        <v>212</v>
      </c>
      <c r="D9276" t="s">
        <v>573</v>
      </c>
      <c r="E9276" t="s">
        <v>270</v>
      </c>
      <c r="F9276" t="s">
        <v>155</v>
      </c>
      <c r="G9276" s="8">
        <v>10959</v>
      </c>
      <c r="H9276" t="s">
        <v>156</v>
      </c>
      <c r="I9276" s="7">
        <v>-1530294000</v>
      </c>
      <c r="L9276" s="7">
        <v>16763779000</v>
      </c>
      <c r="M9276" t="s">
        <v>458</v>
      </c>
    </row>
    <row r="9277" spans="1:13" x14ac:dyDescent="0.25">
      <c r="A9277" t="s">
        <v>671</v>
      </c>
      <c r="B9277" t="s">
        <v>469</v>
      </c>
      <c r="C9277" t="s">
        <v>212</v>
      </c>
      <c r="D9277" t="s">
        <v>362</v>
      </c>
      <c r="E9277" t="s">
        <v>270</v>
      </c>
      <c r="F9277" t="s">
        <v>155</v>
      </c>
      <c r="G9277" s="8">
        <v>10959</v>
      </c>
      <c r="H9277" t="s">
        <v>156</v>
      </c>
      <c r="I9277" s="7">
        <v>755500000</v>
      </c>
      <c r="L9277" s="7">
        <v>58491556000</v>
      </c>
      <c r="M9277" t="s">
        <v>458</v>
      </c>
    </row>
    <row r="9278" spans="1:13" x14ac:dyDescent="0.25">
      <c r="A9278" t="s">
        <v>672</v>
      </c>
      <c r="B9278" t="s">
        <v>470</v>
      </c>
      <c r="C9278" t="s">
        <v>292</v>
      </c>
      <c r="D9278" t="s">
        <v>307</v>
      </c>
      <c r="E9278" t="s">
        <v>270</v>
      </c>
      <c r="F9278" t="s">
        <v>155</v>
      </c>
      <c r="G9278" s="8">
        <v>10959</v>
      </c>
      <c r="H9278" t="s">
        <v>156</v>
      </c>
      <c r="I9278" s="7">
        <v>-120361383</v>
      </c>
      <c r="L9278" s="7">
        <v>9764336905</v>
      </c>
      <c r="M9278" t="s">
        <v>458</v>
      </c>
    </row>
    <row r="9279" spans="1:13" x14ac:dyDescent="0.25">
      <c r="A9279" t="s">
        <v>673</v>
      </c>
      <c r="B9279" t="s">
        <v>470</v>
      </c>
      <c r="C9279" t="s">
        <v>292</v>
      </c>
      <c r="D9279" t="s">
        <v>206</v>
      </c>
      <c r="E9279" t="s">
        <v>270</v>
      </c>
      <c r="F9279" t="s">
        <v>155</v>
      </c>
      <c r="G9279" s="8">
        <v>10959</v>
      </c>
      <c r="H9279" t="s">
        <v>156</v>
      </c>
      <c r="I9279" s="7">
        <v>213072970</v>
      </c>
      <c r="L9279" s="7">
        <v>5411649516</v>
      </c>
      <c r="M9279" t="s">
        <v>458</v>
      </c>
    </row>
    <row r="9280" spans="1:13" x14ac:dyDescent="0.25">
      <c r="A9280" t="s">
        <v>674</v>
      </c>
      <c r="B9280" t="s">
        <v>470</v>
      </c>
      <c r="C9280" t="s">
        <v>292</v>
      </c>
      <c r="D9280" t="s">
        <v>203</v>
      </c>
      <c r="E9280" t="s">
        <v>269</v>
      </c>
      <c r="F9280" t="s">
        <v>155</v>
      </c>
      <c r="G9280" s="8">
        <v>10959</v>
      </c>
      <c r="H9280" t="s">
        <v>156</v>
      </c>
      <c r="I9280" s="7">
        <v>-46772444</v>
      </c>
      <c r="L9280" s="7">
        <v>599483569520</v>
      </c>
      <c r="M9280" t="s">
        <v>458</v>
      </c>
    </row>
    <row r="9281" spans="1:13" x14ac:dyDescent="0.25">
      <c r="A9281" t="s">
        <v>675</v>
      </c>
      <c r="B9281" t="s">
        <v>470</v>
      </c>
      <c r="C9281" t="s">
        <v>292</v>
      </c>
      <c r="D9281" t="s">
        <v>306</v>
      </c>
      <c r="E9281" t="s">
        <v>270</v>
      </c>
      <c r="F9281" t="s">
        <v>155</v>
      </c>
      <c r="G9281" s="8">
        <v>10959</v>
      </c>
      <c r="H9281" t="s">
        <v>156</v>
      </c>
      <c r="I9281" s="7">
        <v>-114134266</v>
      </c>
      <c r="L9281" s="7">
        <v>9122399685</v>
      </c>
      <c r="M9281" t="s">
        <v>458</v>
      </c>
    </row>
    <row r="9282" spans="1:13" x14ac:dyDescent="0.25">
      <c r="A9282" t="s">
        <v>676</v>
      </c>
      <c r="B9282" t="s">
        <v>331</v>
      </c>
      <c r="C9282" t="s">
        <v>215</v>
      </c>
      <c r="D9282" t="s">
        <v>251</v>
      </c>
      <c r="E9282" t="s">
        <v>269</v>
      </c>
      <c r="F9282" t="s">
        <v>155</v>
      </c>
      <c r="G9282" s="8">
        <v>10959</v>
      </c>
      <c r="H9282" t="s">
        <v>156</v>
      </c>
      <c r="I9282" s="7">
        <v>2877168</v>
      </c>
      <c r="L9282" s="7">
        <v>310261377494</v>
      </c>
      <c r="M9282" t="s">
        <v>458</v>
      </c>
    </row>
    <row r="9283" spans="1:13" x14ac:dyDescent="0.25">
      <c r="A9283" t="s">
        <v>677</v>
      </c>
      <c r="B9283" t="s">
        <v>331</v>
      </c>
      <c r="C9283" t="s">
        <v>215</v>
      </c>
      <c r="D9283" t="s">
        <v>216</v>
      </c>
      <c r="E9283" t="s">
        <v>269</v>
      </c>
      <c r="F9283" t="s">
        <v>155</v>
      </c>
      <c r="G9283" s="8">
        <v>10959</v>
      </c>
      <c r="H9283" t="s">
        <v>156</v>
      </c>
      <c r="I9283" s="7">
        <v>0</v>
      </c>
      <c r="L9283" s="7">
        <v>15226914126</v>
      </c>
      <c r="M9283" t="s">
        <v>458</v>
      </c>
    </row>
    <row r="9284" spans="1:13" x14ac:dyDescent="0.25">
      <c r="A9284" t="s">
        <v>678</v>
      </c>
      <c r="B9284" t="s">
        <v>331</v>
      </c>
      <c r="C9284" t="s">
        <v>215</v>
      </c>
      <c r="D9284" t="s">
        <v>217</v>
      </c>
      <c r="E9284" t="s">
        <v>269</v>
      </c>
      <c r="F9284" t="s">
        <v>155</v>
      </c>
      <c r="G9284" s="8">
        <v>10959</v>
      </c>
      <c r="H9284" t="s">
        <v>156</v>
      </c>
      <c r="I9284" s="7">
        <v>-5701420</v>
      </c>
      <c r="L9284" s="7">
        <v>67671087956</v>
      </c>
      <c r="M9284" t="s">
        <v>458</v>
      </c>
    </row>
    <row r="9285" spans="1:13" x14ac:dyDescent="0.25">
      <c r="A9285" t="s">
        <v>679</v>
      </c>
      <c r="B9285" t="s">
        <v>333</v>
      </c>
      <c r="C9285" t="s">
        <v>533</v>
      </c>
      <c r="D9285" t="s">
        <v>203</v>
      </c>
      <c r="E9285" t="s">
        <v>269</v>
      </c>
      <c r="F9285" t="s">
        <v>155</v>
      </c>
      <c r="G9285" s="8">
        <v>10959</v>
      </c>
      <c r="H9285" t="s">
        <v>156</v>
      </c>
      <c r="I9285" s="7">
        <v>67000</v>
      </c>
      <c r="L9285" s="7">
        <v>60695593000</v>
      </c>
      <c r="M9285" t="s">
        <v>458</v>
      </c>
    </row>
    <row r="9286" spans="1:13" x14ac:dyDescent="0.25">
      <c r="A9286" t="s">
        <v>680</v>
      </c>
      <c r="B9286" t="s">
        <v>471</v>
      </c>
      <c r="C9286" t="s">
        <v>219</v>
      </c>
      <c r="D9286" t="s">
        <v>203</v>
      </c>
      <c r="E9286" t="s">
        <v>269</v>
      </c>
      <c r="F9286" t="s">
        <v>155</v>
      </c>
      <c r="G9286" s="8">
        <v>10959</v>
      </c>
      <c r="H9286" t="s">
        <v>156</v>
      </c>
      <c r="I9286" s="7">
        <v>-268853060</v>
      </c>
      <c r="L9286" s="7">
        <v>278736778404</v>
      </c>
      <c r="M9286" t="s">
        <v>458</v>
      </c>
    </row>
    <row r="9287" spans="1:13" x14ac:dyDescent="0.25">
      <c r="A9287" t="s">
        <v>681</v>
      </c>
      <c r="B9287" t="s">
        <v>471</v>
      </c>
      <c r="C9287" t="s">
        <v>219</v>
      </c>
      <c r="D9287" t="s">
        <v>457</v>
      </c>
      <c r="E9287" t="s">
        <v>270</v>
      </c>
      <c r="F9287" t="s">
        <v>155</v>
      </c>
      <c r="G9287" s="8">
        <v>10959</v>
      </c>
      <c r="H9287" t="s">
        <v>156</v>
      </c>
      <c r="I9287" s="7">
        <v>2359095</v>
      </c>
      <c r="L9287" s="7">
        <v>150706287</v>
      </c>
      <c r="M9287" t="s">
        <v>458</v>
      </c>
    </row>
    <row r="9288" spans="1:13" x14ac:dyDescent="0.25">
      <c r="A9288" t="s">
        <v>682</v>
      </c>
      <c r="B9288" t="s">
        <v>471</v>
      </c>
      <c r="C9288" t="s">
        <v>219</v>
      </c>
      <c r="D9288" t="s">
        <v>381</v>
      </c>
      <c r="E9288" t="s">
        <v>270</v>
      </c>
      <c r="F9288" t="s">
        <v>155</v>
      </c>
      <c r="G9288" s="8">
        <v>10959</v>
      </c>
      <c r="H9288" t="s">
        <v>156</v>
      </c>
      <c r="I9288" s="7">
        <v>1504685</v>
      </c>
      <c r="L9288" s="7">
        <v>1331924172</v>
      </c>
      <c r="M9288" t="s">
        <v>458</v>
      </c>
    </row>
    <row r="9289" spans="1:13" x14ac:dyDescent="0.25">
      <c r="A9289" t="s">
        <v>683</v>
      </c>
      <c r="B9289" t="s">
        <v>472</v>
      </c>
      <c r="C9289" t="s">
        <v>220</v>
      </c>
      <c r="D9289" t="s">
        <v>221</v>
      </c>
      <c r="E9289" t="s">
        <v>270</v>
      </c>
      <c r="F9289" t="s">
        <v>155</v>
      </c>
      <c r="G9289" s="8">
        <v>10959</v>
      </c>
      <c r="H9289" t="s">
        <v>156</v>
      </c>
      <c r="I9289" s="7">
        <v>-2844844000</v>
      </c>
      <c r="L9289" s="7">
        <v>210379447000</v>
      </c>
      <c r="M9289" t="s">
        <v>458</v>
      </c>
    </row>
    <row r="9290" spans="1:13" x14ac:dyDescent="0.25">
      <c r="A9290" t="s">
        <v>684</v>
      </c>
      <c r="B9290" t="s">
        <v>472</v>
      </c>
      <c r="C9290" t="s">
        <v>220</v>
      </c>
      <c r="D9290" t="s">
        <v>222</v>
      </c>
      <c r="E9290" t="s">
        <v>270</v>
      </c>
      <c r="F9290" t="s">
        <v>155</v>
      </c>
      <c r="G9290" s="8">
        <v>10959</v>
      </c>
      <c r="H9290" t="s">
        <v>156</v>
      </c>
      <c r="I9290" s="7">
        <v>1574066000</v>
      </c>
      <c r="L9290" s="7">
        <v>35195197000</v>
      </c>
      <c r="M9290" t="s">
        <v>458</v>
      </c>
    </row>
    <row r="9291" spans="1:13" x14ac:dyDescent="0.25">
      <c r="A9291" t="s">
        <v>685</v>
      </c>
      <c r="B9291" t="s">
        <v>472</v>
      </c>
      <c r="C9291" t="s">
        <v>220</v>
      </c>
      <c r="D9291" t="s">
        <v>223</v>
      </c>
      <c r="E9291" t="s">
        <v>270</v>
      </c>
      <c r="F9291" t="s">
        <v>155</v>
      </c>
      <c r="G9291" s="8">
        <v>10959</v>
      </c>
      <c r="H9291" t="s">
        <v>156</v>
      </c>
      <c r="I9291" s="7">
        <v>1070459000</v>
      </c>
      <c r="L9291" s="7">
        <v>54187851000</v>
      </c>
      <c r="M9291" t="s">
        <v>458</v>
      </c>
    </row>
    <row r="9292" spans="1:13" x14ac:dyDescent="0.25">
      <c r="A9292" t="s">
        <v>686</v>
      </c>
      <c r="B9292" t="s">
        <v>472</v>
      </c>
      <c r="C9292" t="s">
        <v>220</v>
      </c>
      <c r="D9292" t="s">
        <v>224</v>
      </c>
      <c r="E9292" t="s">
        <v>270</v>
      </c>
      <c r="F9292" t="s">
        <v>155</v>
      </c>
      <c r="G9292" s="8">
        <v>10959</v>
      </c>
      <c r="H9292" t="s">
        <v>156</v>
      </c>
      <c r="I9292" s="7">
        <v>350377000</v>
      </c>
      <c r="L9292" s="7">
        <v>3835522000</v>
      </c>
      <c r="M9292" t="s">
        <v>458</v>
      </c>
    </row>
    <row r="9293" spans="1:13" x14ac:dyDescent="0.25">
      <c r="A9293" t="s">
        <v>687</v>
      </c>
      <c r="B9293" t="s">
        <v>472</v>
      </c>
      <c r="C9293" t="s">
        <v>220</v>
      </c>
      <c r="D9293" t="s">
        <v>305</v>
      </c>
      <c r="E9293" t="s">
        <v>270</v>
      </c>
      <c r="F9293" t="s">
        <v>155</v>
      </c>
      <c r="G9293" s="8">
        <v>10959</v>
      </c>
      <c r="H9293" t="s">
        <v>156</v>
      </c>
      <c r="I9293" s="7">
        <v>0</v>
      </c>
      <c r="L9293" s="7">
        <v>0</v>
      </c>
      <c r="M9293" t="s">
        <v>458</v>
      </c>
    </row>
    <row r="9294" spans="1:13" x14ac:dyDescent="0.25">
      <c r="A9294" t="s">
        <v>688</v>
      </c>
      <c r="B9294" t="s">
        <v>472</v>
      </c>
      <c r="C9294" t="s">
        <v>220</v>
      </c>
      <c r="D9294" t="s">
        <v>203</v>
      </c>
      <c r="E9294" t="s">
        <v>269</v>
      </c>
      <c r="F9294" t="s">
        <v>155</v>
      </c>
      <c r="G9294" s="8">
        <v>10959</v>
      </c>
      <c r="H9294" t="s">
        <v>156</v>
      </c>
      <c r="I9294" s="7">
        <v>-3146000</v>
      </c>
      <c r="L9294" s="7">
        <v>150910896000</v>
      </c>
      <c r="M9294" t="s">
        <v>458</v>
      </c>
    </row>
    <row r="9295" spans="1:13" x14ac:dyDescent="0.25">
      <c r="A9295" t="s">
        <v>689</v>
      </c>
      <c r="B9295" t="s">
        <v>473</v>
      </c>
      <c r="C9295" t="s">
        <v>225</v>
      </c>
      <c r="D9295" t="s">
        <v>366</v>
      </c>
      <c r="E9295" t="s">
        <v>270</v>
      </c>
      <c r="F9295" t="s">
        <v>155</v>
      </c>
      <c r="G9295" s="8">
        <v>10959</v>
      </c>
      <c r="H9295" t="s">
        <v>156</v>
      </c>
      <c r="I9295" s="7">
        <v>-51999309</v>
      </c>
      <c r="L9295" s="7">
        <v>3439632410</v>
      </c>
      <c r="M9295" t="s">
        <v>458</v>
      </c>
    </row>
    <row r="9296" spans="1:13" x14ac:dyDescent="0.25">
      <c r="A9296" t="s">
        <v>690</v>
      </c>
      <c r="B9296" t="s">
        <v>473</v>
      </c>
      <c r="C9296" t="s">
        <v>225</v>
      </c>
      <c r="D9296" t="s">
        <v>367</v>
      </c>
      <c r="E9296" t="s">
        <v>270</v>
      </c>
      <c r="F9296" t="s">
        <v>155</v>
      </c>
      <c r="G9296" s="8">
        <v>10959</v>
      </c>
      <c r="H9296" t="s">
        <v>156</v>
      </c>
      <c r="I9296" s="7">
        <v>-24521756</v>
      </c>
      <c r="L9296" s="7">
        <v>3601903742</v>
      </c>
      <c r="M9296" t="s">
        <v>458</v>
      </c>
    </row>
    <row r="9297" spans="1:13" x14ac:dyDescent="0.25">
      <c r="A9297" t="s">
        <v>691</v>
      </c>
      <c r="B9297" t="s">
        <v>473</v>
      </c>
      <c r="C9297" t="s">
        <v>225</v>
      </c>
      <c r="D9297" t="s">
        <v>373</v>
      </c>
      <c r="E9297" t="s">
        <v>270</v>
      </c>
      <c r="F9297" t="s">
        <v>155</v>
      </c>
      <c r="G9297" s="8">
        <v>10959</v>
      </c>
      <c r="H9297" t="s">
        <v>156</v>
      </c>
      <c r="I9297" s="7">
        <v>94347261</v>
      </c>
      <c r="L9297" s="7">
        <v>2032897322</v>
      </c>
      <c r="M9297" t="s">
        <v>458</v>
      </c>
    </row>
    <row r="9298" spans="1:13" x14ac:dyDescent="0.25">
      <c r="A9298" t="s">
        <v>692</v>
      </c>
      <c r="B9298" t="s">
        <v>473</v>
      </c>
      <c r="C9298" t="s">
        <v>225</v>
      </c>
      <c r="D9298" t="s">
        <v>203</v>
      </c>
      <c r="E9298" t="s">
        <v>269</v>
      </c>
      <c r="F9298" t="s">
        <v>155</v>
      </c>
      <c r="G9298" s="8">
        <v>10959</v>
      </c>
      <c r="H9298" t="s">
        <v>156</v>
      </c>
      <c r="I9298" s="7">
        <v>3951547</v>
      </c>
      <c r="L9298" s="7">
        <v>983182712065</v>
      </c>
      <c r="M9298" t="s">
        <v>458</v>
      </c>
    </row>
    <row r="9299" spans="1:13" x14ac:dyDescent="0.25">
      <c r="A9299" t="s">
        <v>693</v>
      </c>
      <c r="B9299" t="s">
        <v>474</v>
      </c>
      <c r="C9299" t="s">
        <v>226</v>
      </c>
      <c r="D9299" t="s">
        <v>227</v>
      </c>
      <c r="E9299" t="s">
        <v>270</v>
      </c>
      <c r="F9299" t="s">
        <v>155</v>
      </c>
      <c r="G9299" s="8">
        <v>10959</v>
      </c>
      <c r="H9299" t="s">
        <v>156</v>
      </c>
      <c r="I9299" s="7">
        <v>11313045</v>
      </c>
      <c r="L9299" s="7">
        <v>1565286544</v>
      </c>
      <c r="M9299" t="s">
        <v>458</v>
      </c>
    </row>
    <row r="9300" spans="1:13" x14ac:dyDescent="0.25">
      <c r="A9300" t="s">
        <v>694</v>
      </c>
      <c r="B9300" t="s">
        <v>474</v>
      </c>
      <c r="C9300" t="s">
        <v>226</v>
      </c>
      <c r="D9300" t="s">
        <v>301</v>
      </c>
      <c r="E9300" t="s">
        <v>270</v>
      </c>
      <c r="F9300" t="s">
        <v>155</v>
      </c>
      <c r="G9300" s="8">
        <v>10959</v>
      </c>
      <c r="H9300" t="s">
        <v>156</v>
      </c>
      <c r="I9300" s="7">
        <v>-11986619</v>
      </c>
      <c r="L9300" s="7">
        <v>4154359457</v>
      </c>
      <c r="M9300" t="s">
        <v>458</v>
      </c>
    </row>
    <row r="9301" spans="1:13" x14ac:dyDescent="0.25">
      <c r="A9301" t="s">
        <v>695</v>
      </c>
      <c r="B9301" t="s">
        <v>474</v>
      </c>
      <c r="C9301" t="s">
        <v>226</v>
      </c>
      <c r="D9301" t="s">
        <v>229</v>
      </c>
      <c r="E9301" t="s">
        <v>270</v>
      </c>
      <c r="F9301" t="s">
        <v>155</v>
      </c>
      <c r="G9301" s="8">
        <v>10959</v>
      </c>
      <c r="H9301" t="s">
        <v>156</v>
      </c>
      <c r="I9301" s="7">
        <v>424002996</v>
      </c>
      <c r="L9301" s="7">
        <v>4178737190</v>
      </c>
      <c r="M9301" t="s">
        <v>458</v>
      </c>
    </row>
    <row r="9302" spans="1:13" x14ac:dyDescent="0.25">
      <c r="A9302" t="s">
        <v>696</v>
      </c>
      <c r="B9302" t="s">
        <v>474</v>
      </c>
      <c r="C9302" t="s">
        <v>226</v>
      </c>
      <c r="D9302" t="s">
        <v>230</v>
      </c>
      <c r="E9302" t="s">
        <v>270</v>
      </c>
      <c r="F9302" t="s">
        <v>155</v>
      </c>
      <c r="G9302" s="8">
        <v>10959</v>
      </c>
      <c r="H9302" t="s">
        <v>156</v>
      </c>
      <c r="I9302" s="7">
        <v>-33698174</v>
      </c>
      <c r="L9302" s="7">
        <v>46078829939</v>
      </c>
      <c r="M9302" t="s">
        <v>458</v>
      </c>
    </row>
    <row r="9303" spans="1:13" x14ac:dyDescent="0.25">
      <c r="A9303" t="s">
        <v>697</v>
      </c>
      <c r="B9303" t="s">
        <v>474</v>
      </c>
      <c r="C9303" t="s">
        <v>226</v>
      </c>
      <c r="D9303" t="s">
        <v>231</v>
      </c>
      <c r="E9303" t="s">
        <v>270</v>
      </c>
      <c r="F9303" t="s">
        <v>155</v>
      </c>
      <c r="G9303" s="8">
        <v>10959</v>
      </c>
      <c r="H9303" t="s">
        <v>156</v>
      </c>
      <c r="I9303" s="7">
        <v>21983062</v>
      </c>
      <c r="L9303" s="7">
        <v>733170416</v>
      </c>
      <c r="M9303" t="s">
        <v>458</v>
      </c>
    </row>
    <row r="9304" spans="1:13" x14ac:dyDescent="0.25">
      <c r="A9304" t="s">
        <v>698</v>
      </c>
      <c r="B9304" t="s">
        <v>474</v>
      </c>
      <c r="C9304" t="s">
        <v>226</v>
      </c>
      <c r="D9304" t="s">
        <v>232</v>
      </c>
      <c r="E9304" t="s">
        <v>270</v>
      </c>
      <c r="F9304" t="s">
        <v>155</v>
      </c>
      <c r="G9304" s="8">
        <v>10959</v>
      </c>
      <c r="H9304" t="s">
        <v>156</v>
      </c>
      <c r="I9304" s="7">
        <v>232297080</v>
      </c>
      <c r="L9304" s="7">
        <v>4596812359</v>
      </c>
      <c r="M9304" t="s">
        <v>458</v>
      </c>
    </row>
    <row r="9305" spans="1:13" x14ac:dyDescent="0.25">
      <c r="A9305" t="s">
        <v>699</v>
      </c>
      <c r="B9305" t="s">
        <v>474</v>
      </c>
      <c r="C9305" t="s">
        <v>226</v>
      </c>
      <c r="D9305" t="s">
        <v>233</v>
      </c>
      <c r="E9305" t="s">
        <v>270</v>
      </c>
      <c r="F9305" t="s">
        <v>155</v>
      </c>
      <c r="G9305" s="8">
        <v>10959</v>
      </c>
      <c r="H9305" t="s">
        <v>156</v>
      </c>
      <c r="I9305" s="7">
        <v>-85064736</v>
      </c>
      <c r="L9305" s="7">
        <v>6739103718</v>
      </c>
      <c r="M9305" t="s">
        <v>458</v>
      </c>
    </row>
    <row r="9306" spans="1:13" x14ac:dyDescent="0.25">
      <c r="A9306" t="s">
        <v>700</v>
      </c>
      <c r="B9306" t="s">
        <v>474</v>
      </c>
      <c r="C9306" t="s">
        <v>226</v>
      </c>
      <c r="D9306" t="s">
        <v>234</v>
      </c>
      <c r="E9306" t="s">
        <v>270</v>
      </c>
      <c r="F9306" t="s">
        <v>155</v>
      </c>
      <c r="G9306" s="8">
        <v>10959</v>
      </c>
      <c r="H9306" t="s">
        <v>156</v>
      </c>
      <c r="I9306" s="7">
        <v>-308797989</v>
      </c>
      <c r="L9306" s="7">
        <v>8239367205</v>
      </c>
      <c r="M9306" t="s">
        <v>458</v>
      </c>
    </row>
    <row r="9307" spans="1:13" x14ac:dyDescent="0.25">
      <c r="A9307" t="s">
        <v>701</v>
      </c>
      <c r="B9307" t="s">
        <v>474</v>
      </c>
      <c r="C9307" t="s">
        <v>226</v>
      </c>
      <c r="D9307" t="s">
        <v>235</v>
      </c>
      <c r="E9307" t="s">
        <v>270</v>
      </c>
      <c r="F9307" t="s">
        <v>155</v>
      </c>
      <c r="G9307" s="8">
        <v>10959</v>
      </c>
      <c r="H9307" t="s">
        <v>156</v>
      </c>
      <c r="I9307" s="7">
        <v>-261167432</v>
      </c>
      <c r="L9307" s="7">
        <v>7955312120</v>
      </c>
      <c r="M9307" t="s">
        <v>458</v>
      </c>
    </row>
    <row r="9308" spans="1:13" x14ac:dyDescent="0.25">
      <c r="A9308" t="s">
        <v>702</v>
      </c>
      <c r="B9308" t="s">
        <v>474</v>
      </c>
      <c r="C9308" t="s">
        <v>226</v>
      </c>
      <c r="D9308" t="s">
        <v>570</v>
      </c>
      <c r="E9308" t="s">
        <v>270</v>
      </c>
      <c r="F9308" t="s">
        <v>155</v>
      </c>
      <c r="G9308" s="8">
        <v>10959</v>
      </c>
      <c r="H9308" t="s">
        <v>156</v>
      </c>
      <c r="I9308" s="7">
        <v>50902314</v>
      </c>
      <c r="L9308" s="7">
        <v>186808058</v>
      </c>
      <c r="M9308" t="s">
        <v>458</v>
      </c>
    </row>
    <row r="9309" spans="1:13" x14ac:dyDescent="0.25">
      <c r="A9309" t="s">
        <v>703</v>
      </c>
      <c r="B9309" t="s">
        <v>475</v>
      </c>
      <c r="C9309" t="s">
        <v>236</v>
      </c>
      <c r="D9309" t="s">
        <v>628</v>
      </c>
      <c r="E9309" t="s">
        <v>270</v>
      </c>
      <c r="F9309" t="s">
        <v>155</v>
      </c>
      <c r="G9309" s="8">
        <v>10959</v>
      </c>
      <c r="H9309" t="s">
        <v>156</v>
      </c>
      <c r="I9309" s="7">
        <v>-800996584</v>
      </c>
      <c r="L9309" s="7">
        <v>33391986272</v>
      </c>
      <c r="M9309" t="s">
        <v>458</v>
      </c>
    </row>
    <row r="9310" spans="1:13" x14ac:dyDescent="0.25">
      <c r="A9310" t="s">
        <v>704</v>
      </c>
      <c r="B9310" t="s">
        <v>475</v>
      </c>
      <c r="C9310" t="s">
        <v>236</v>
      </c>
      <c r="D9310" t="s">
        <v>629</v>
      </c>
      <c r="E9310" t="s">
        <v>270</v>
      </c>
      <c r="F9310" t="s">
        <v>155</v>
      </c>
      <c r="G9310" s="8">
        <v>10959</v>
      </c>
      <c r="H9310" t="s">
        <v>156</v>
      </c>
      <c r="I9310" s="7">
        <v>18962800</v>
      </c>
      <c r="L9310" s="7">
        <v>28433897982</v>
      </c>
      <c r="M9310" t="s">
        <v>458</v>
      </c>
    </row>
    <row r="9311" spans="1:13" x14ac:dyDescent="0.25">
      <c r="A9311" t="s">
        <v>705</v>
      </c>
      <c r="B9311" t="s">
        <v>475</v>
      </c>
      <c r="C9311" t="s">
        <v>236</v>
      </c>
      <c r="D9311" t="s">
        <v>630</v>
      </c>
      <c r="E9311" t="s">
        <v>270</v>
      </c>
      <c r="F9311" t="s">
        <v>155</v>
      </c>
      <c r="G9311" s="8">
        <v>10959</v>
      </c>
      <c r="H9311" t="s">
        <v>156</v>
      </c>
      <c r="I9311" s="7">
        <v>-1379225539</v>
      </c>
      <c r="L9311" s="7">
        <v>41655996484</v>
      </c>
      <c r="M9311" t="s">
        <v>458</v>
      </c>
    </row>
    <row r="9312" spans="1:13" x14ac:dyDescent="0.25">
      <c r="A9312" t="s">
        <v>706</v>
      </c>
      <c r="B9312" t="s">
        <v>475</v>
      </c>
      <c r="C9312" t="s">
        <v>236</v>
      </c>
      <c r="D9312" t="s">
        <v>631</v>
      </c>
      <c r="E9312" t="s">
        <v>270</v>
      </c>
      <c r="F9312" t="s">
        <v>155</v>
      </c>
      <c r="G9312" s="8">
        <v>10959</v>
      </c>
      <c r="H9312" t="s">
        <v>156</v>
      </c>
      <c r="I9312" s="7">
        <v>1258133205</v>
      </c>
      <c r="L9312" s="7">
        <v>17683096128</v>
      </c>
      <c r="M9312" t="s">
        <v>458</v>
      </c>
    </row>
    <row r="9313" spans="1:13" x14ac:dyDescent="0.25">
      <c r="A9313" t="s">
        <v>707</v>
      </c>
      <c r="B9313" t="s">
        <v>475</v>
      </c>
      <c r="C9313" t="s">
        <v>236</v>
      </c>
      <c r="D9313" t="s">
        <v>632</v>
      </c>
      <c r="E9313" t="s">
        <v>269</v>
      </c>
      <c r="F9313" t="s">
        <v>155</v>
      </c>
      <c r="G9313" s="8">
        <v>10959</v>
      </c>
      <c r="H9313" t="s">
        <v>156</v>
      </c>
      <c r="I9313" s="7">
        <v>-2234064</v>
      </c>
      <c r="L9313" s="7">
        <v>38791266538</v>
      </c>
      <c r="M9313" t="s">
        <v>458</v>
      </c>
    </row>
    <row r="9314" spans="1:13" x14ac:dyDescent="0.25">
      <c r="A9314" t="s">
        <v>708</v>
      </c>
      <c r="B9314" t="s">
        <v>476</v>
      </c>
      <c r="C9314" t="s">
        <v>237</v>
      </c>
      <c r="D9314" t="s">
        <v>242</v>
      </c>
      <c r="E9314" t="s">
        <v>270</v>
      </c>
      <c r="F9314" t="s">
        <v>155</v>
      </c>
      <c r="G9314" s="8">
        <v>10959</v>
      </c>
      <c r="H9314" t="s">
        <v>156</v>
      </c>
      <c r="I9314" s="7">
        <v>549469</v>
      </c>
      <c r="L9314" s="7">
        <v>77422761</v>
      </c>
      <c r="M9314" t="s">
        <v>458</v>
      </c>
    </row>
    <row r="9315" spans="1:13" x14ac:dyDescent="0.25">
      <c r="A9315" t="s">
        <v>709</v>
      </c>
      <c r="B9315" t="s">
        <v>476</v>
      </c>
      <c r="C9315" t="s">
        <v>237</v>
      </c>
      <c r="D9315" t="s">
        <v>228</v>
      </c>
      <c r="E9315" t="s">
        <v>270</v>
      </c>
      <c r="F9315" t="s">
        <v>155</v>
      </c>
      <c r="G9315" s="8">
        <v>10959</v>
      </c>
      <c r="H9315" t="s">
        <v>156</v>
      </c>
      <c r="I9315" s="7">
        <v>-42224344</v>
      </c>
      <c r="L9315" s="7">
        <v>2672173342</v>
      </c>
      <c r="M9315" t="s">
        <v>458</v>
      </c>
    </row>
    <row r="9316" spans="1:13" x14ac:dyDescent="0.25">
      <c r="A9316" t="s">
        <v>710</v>
      </c>
      <c r="B9316" t="s">
        <v>476</v>
      </c>
      <c r="C9316" t="s">
        <v>237</v>
      </c>
      <c r="D9316" t="s">
        <v>464</v>
      </c>
      <c r="E9316" t="s">
        <v>270</v>
      </c>
      <c r="F9316" s="8" t="s">
        <v>155</v>
      </c>
      <c r="G9316" s="8">
        <v>10959</v>
      </c>
      <c r="H9316" t="s">
        <v>156</v>
      </c>
      <c r="I9316" s="7">
        <v>0</v>
      </c>
      <c r="L9316" s="7">
        <v>1120256617</v>
      </c>
      <c r="M9316" t="s">
        <v>458</v>
      </c>
    </row>
    <row r="9317" spans="1:13" x14ac:dyDescent="0.25">
      <c r="A9317" t="s">
        <v>711</v>
      </c>
      <c r="B9317" t="s">
        <v>476</v>
      </c>
      <c r="C9317" t="s">
        <v>237</v>
      </c>
      <c r="D9317" t="s">
        <v>238</v>
      </c>
      <c r="E9317" t="s">
        <v>270</v>
      </c>
      <c r="F9317" s="8" t="s">
        <v>155</v>
      </c>
      <c r="G9317" s="8">
        <v>10959</v>
      </c>
      <c r="H9317" t="s">
        <v>156</v>
      </c>
      <c r="I9317" s="7">
        <v>-22400208</v>
      </c>
      <c r="L9317" s="7">
        <v>858542993</v>
      </c>
      <c r="M9317" t="s">
        <v>458</v>
      </c>
    </row>
    <row r="9318" spans="1:13" x14ac:dyDescent="0.25">
      <c r="A9318" t="s">
        <v>712</v>
      </c>
      <c r="B9318" t="s">
        <v>476</v>
      </c>
      <c r="C9318" t="s">
        <v>237</v>
      </c>
      <c r="D9318" t="s">
        <v>239</v>
      </c>
      <c r="E9318" t="s">
        <v>270</v>
      </c>
      <c r="F9318" s="8" t="s">
        <v>155</v>
      </c>
      <c r="G9318" s="8">
        <v>10959</v>
      </c>
      <c r="H9318" t="s">
        <v>156</v>
      </c>
      <c r="I9318" s="7">
        <v>473733</v>
      </c>
      <c r="L9318" s="7">
        <v>857579764</v>
      </c>
      <c r="M9318" t="s">
        <v>458</v>
      </c>
    </row>
    <row r="9319" spans="1:13" x14ac:dyDescent="0.25">
      <c r="A9319" t="s">
        <v>713</v>
      </c>
      <c r="B9319" t="s">
        <v>476</v>
      </c>
      <c r="C9319" t="s">
        <v>237</v>
      </c>
      <c r="D9319" t="s">
        <v>240</v>
      </c>
      <c r="E9319" t="s">
        <v>270</v>
      </c>
      <c r="F9319" s="8" t="s">
        <v>155</v>
      </c>
      <c r="G9319" s="8">
        <v>10959</v>
      </c>
      <c r="H9319" t="s">
        <v>156</v>
      </c>
      <c r="I9319" s="7">
        <v>-37609280</v>
      </c>
      <c r="L9319" s="7">
        <v>93471759</v>
      </c>
      <c r="M9319" t="s">
        <v>458</v>
      </c>
    </row>
    <row r="9320" spans="1:13" x14ac:dyDescent="0.25">
      <c r="A9320" t="s">
        <v>714</v>
      </c>
      <c r="B9320" t="s">
        <v>476</v>
      </c>
      <c r="C9320" t="s">
        <v>237</v>
      </c>
      <c r="D9320" t="s">
        <v>241</v>
      </c>
      <c r="E9320" t="s">
        <v>270</v>
      </c>
      <c r="F9320" s="8" t="s">
        <v>155</v>
      </c>
      <c r="G9320" s="8">
        <v>10959</v>
      </c>
      <c r="H9320" t="s">
        <v>156</v>
      </c>
      <c r="I9320" s="7">
        <v>0</v>
      </c>
      <c r="L9320" s="7">
        <v>53446428</v>
      </c>
      <c r="M9320" t="s">
        <v>458</v>
      </c>
    </row>
    <row r="9321" spans="1:13" x14ac:dyDescent="0.25">
      <c r="A9321" t="s">
        <v>715</v>
      </c>
      <c r="B9321" t="s">
        <v>477</v>
      </c>
      <c r="C9321" t="s">
        <v>243</v>
      </c>
      <c r="D9321" t="s">
        <v>378</v>
      </c>
      <c r="E9321" t="s">
        <v>270</v>
      </c>
      <c r="F9321" t="s">
        <v>155</v>
      </c>
      <c r="G9321" s="8">
        <v>10959</v>
      </c>
      <c r="H9321" t="s">
        <v>156</v>
      </c>
      <c r="I9321" s="7">
        <v>-58092504</v>
      </c>
      <c r="L9321" s="7">
        <v>3795039921</v>
      </c>
      <c r="M9321" t="s">
        <v>458</v>
      </c>
    </row>
    <row r="9322" spans="1:13" x14ac:dyDescent="0.25">
      <c r="A9322" t="s">
        <v>716</v>
      </c>
      <c r="B9322" t="s">
        <v>477</v>
      </c>
      <c r="C9322" t="s">
        <v>243</v>
      </c>
      <c r="D9322" t="s">
        <v>360</v>
      </c>
      <c r="E9322" t="s">
        <v>270</v>
      </c>
      <c r="F9322" s="8" t="s">
        <v>155</v>
      </c>
      <c r="G9322" s="8">
        <v>10959</v>
      </c>
      <c r="H9322" t="s">
        <v>156</v>
      </c>
      <c r="I9322" s="7">
        <v>883319223</v>
      </c>
      <c r="L9322" s="7">
        <v>4697527012</v>
      </c>
      <c r="M9322" t="s">
        <v>458</v>
      </c>
    </row>
    <row r="9323" spans="1:13" x14ac:dyDescent="0.25">
      <c r="A9323" t="s">
        <v>717</v>
      </c>
      <c r="B9323" t="s">
        <v>477</v>
      </c>
      <c r="C9323" t="s">
        <v>243</v>
      </c>
      <c r="D9323" t="s">
        <v>581</v>
      </c>
      <c r="E9323" t="s">
        <v>270</v>
      </c>
      <c r="F9323" t="s">
        <v>155</v>
      </c>
      <c r="G9323" s="8">
        <v>10959</v>
      </c>
      <c r="H9323" t="s">
        <v>156</v>
      </c>
      <c r="I9323" s="7">
        <v>1157895746</v>
      </c>
      <c r="L9323" s="7">
        <v>89940181951</v>
      </c>
      <c r="M9323" t="s">
        <v>458</v>
      </c>
    </row>
    <row r="9324" spans="1:13" x14ac:dyDescent="0.25">
      <c r="A9324" t="s">
        <v>718</v>
      </c>
      <c r="B9324" t="s">
        <v>246</v>
      </c>
      <c r="C9324" t="s">
        <v>246</v>
      </c>
      <c r="D9324" t="s">
        <v>203</v>
      </c>
      <c r="E9324" t="s">
        <v>269</v>
      </c>
      <c r="F9324" s="8" t="s">
        <v>155</v>
      </c>
      <c r="G9324" s="8">
        <v>10959</v>
      </c>
      <c r="H9324" t="s">
        <v>156</v>
      </c>
      <c r="I9324" s="7">
        <v>786408</v>
      </c>
      <c r="L9324" s="7">
        <v>42773601120</v>
      </c>
      <c r="M9324" t="s">
        <v>458</v>
      </c>
    </row>
    <row r="9325" spans="1:13" x14ac:dyDescent="0.25">
      <c r="A9325" t="s">
        <v>719</v>
      </c>
      <c r="B9325" t="s">
        <v>478</v>
      </c>
      <c r="C9325" t="s">
        <v>244</v>
      </c>
      <c r="D9325" t="s">
        <v>245</v>
      </c>
      <c r="E9325" t="s">
        <v>269</v>
      </c>
      <c r="F9325" t="s">
        <v>155</v>
      </c>
      <c r="G9325" s="8">
        <v>10959</v>
      </c>
      <c r="H9325" t="s">
        <v>156</v>
      </c>
      <c r="I9325" s="7">
        <v>847000</v>
      </c>
      <c r="L9325" s="7">
        <v>69558139000</v>
      </c>
      <c r="M9325" t="s">
        <v>458</v>
      </c>
    </row>
    <row r="9326" spans="1:13" x14ac:dyDescent="0.25">
      <c r="A9326" t="s">
        <v>720</v>
      </c>
      <c r="B9326" t="s">
        <v>478</v>
      </c>
      <c r="C9326" t="s">
        <v>244</v>
      </c>
      <c r="D9326" t="s">
        <v>460</v>
      </c>
      <c r="E9326" t="s">
        <v>269</v>
      </c>
      <c r="F9326" s="8" t="s">
        <v>155</v>
      </c>
      <c r="G9326" s="8">
        <v>10959</v>
      </c>
      <c r="H9326" t="s">
        <v>156</v>
      </c>
      <c r="I9326" s="7">
        <v>0</v>
      </c>
      <c r="L9326" s="7">
        <v>40918920000</v>
      </c>
      <c r="M9326" t="s">
        <v>458</v>
      </c>
    </row>
    <row r="9327" spans="1:13" x14ac:dyDescent="0.25">
      <c r="A9327" t="s">
        <v>721</v>
      </c>
      <c r="B9327" t="s">
        <v>479</v>
      </c>
      <c r="C9327" t="s">
        <v>247</v>
      </c>
      <c r="D9327" t="s">
        <v>203</v>
      </c>
      <c r="E9327" t="s">
        <v>269</v>
      </c>
      <c r="F9327" t="s">
        <v>155</v>
      </c>
      <c r="G9327" s="8">
        <v>10959</v>
      </c>
      <c r="H9327" t="s">
        <v>156</v>
      </c>
      <c r="I9327" s="7">
        <v>-2951000</v>
      </c>
      <c r="L9327" s="7">
        <v>20401799000</v>
      </c>
      <c r="M9327" t="s">
        <v>458</v>
      </c>
    </row>
    <row r="9328" spans="1:13" x14ac:dyDescent="0.25">
      <c r="A9328" t="s">
        <v>722</v>
      </c>
      <c r="B9328" t="s">
        <v>480</v>
      </c>
      <c r="C9328" t="s">
        <v>268</v>
      </c>
      <c r="D9328" t="s">
        <v>203</v>
      </c>
      <c r="E9328" t="s">
        <v>269</v>
      </c>
      <c r="F9328" t="s">
        <v>155</v>
      </c>
      <c r="G9328" s="8">
        <v>10959</v>
      </c>
      <c r="H9328" t="s">
        <v>156</v>
      </c>
      <c r="I9328" s="7">
        <v>-479808</v>
      </c>
      <c r="L9328" s="7">
        <v>14029578005</v>
      </c>
      <c r="M9328" t="s">
        <v>458</v>
      </c>
    </row>
    <row r="9329" spans="1:13" x14ac:dyDescent="0.25">
      <c r="A9329" t="s">
        <v>723</v>
      </c>
      <c r="B9329" t="s">
        <v>481</v>
      </c>
      <c r="C9329" t="s">
        <v>248</v>
      </c>
      <c r="D9329" t="s">
        <v>203</v>
      </c>
      <c r="E9329" t="s">
        <v>269</v>
      </c>
      <c r="F9329" t="s">
        <v>155</v>
      </c>
      <c r="G9329" s="8">
        <v>10959</v>
      </c>
      <c r="H9329" t="s">
        <v>156</v>
      </c>
      <c r="I9329" s="7">
        <v>0</v>
      </c>
      <c r="L9329" s="7">
        <v>24360197000</v>
      </c>
      <c r="M9329" t="s">
        <v>458</v>
      </c>
    </row>
    <row r="9330" spans="1:13" x14ac:dyDescent="0.25">
      <c r="A9330" t="s">
        <v>724</v>
      </c>
      <c r="B9330" t="s">
        <v>482</v>
      </c>
      <c r="C9330" t="s">
        <v>249</v>
      </c>
      <c r="D9330" t="s">
        <v>203</v>
      </c>
      <c r="E9330" t="s">
        <v>269</v>
      </c>
      <c r="F9330" t="s">
        <v>155</v>
      </c>
      <c r="G9330" s="8">
        <v>10959</v>
      </c>
      <c r="H9330" t="s">
        <v>156</v>
      </c>
      <c r="I9330" s="7">
        <v>0</v>
      </c>
      <c r="L9330" s="7">
        <v>91622025169</v>
      </c>
      <c r="M9330" t="s">
        <v>458</v>
      </c>
    </row>
    <row r="9331" spans="1:13" x14ac:dyDescent="0.25">
      <c r="A9331" t="s">
        <v>725</v>
      </c>
      <c r="B9331" t="s">
        <v>330</v>
      </c>
      <c r="C9331" t="s">
        <v>250</v>
      </c>
      <c r="D9331" t="s">
        <v>252</v>
      </c>
      <c r="E9331" t="s">
        <v>270</v>
      </c>
      <c r="F9331" t="s">
        <v>155</v>
      </c>
      <c r="G9331" s="8">
        <v>10959</v>
      </c>
      <c r="H9331" t="s">
        <v>156</v>
      </c>
      <c r="I9331" s="7">
        <v>-420841489</v>
      </c>
      <c r="L9331" s="7">
        <v>10772268571</v>
      </c>
      <c r="M9331" t="s">
        <v>458</v>
      </c>
    </row>
    <row r="9332" spans="1:13" x14ac:dyDescent="0.25">
      <c r="A9332" t="s">
        <v>726</v>
      </c>
      <c r="B9332" t="s">
        <v>330</v>
      </c>
      <c r="C9332" t="s">
        <v>250</v>
      </c>
      <c r="D9332" t="s">
        <v>253</v>
      </c>
      <c r="E9332" t="s">
        <v>270</v>
      </c>
      <c r="F9332" s="8" t="s">
        <v>155</v>
      </c>
      <c r="G9332" s="8">
        <v>10959</v>
      </c>
      <c r="H9332" t="s">
        <v>156</v>
      </c>
      <c r="I9332" s="7">
        <v>-125961046</v>
      </c>
      <c r="L9332" s="7">
        <v>3480752374</v>
      </c>
      <c r="M9332" t="s">
        <v>458</v>
      </c>
    </row>
    <row r="9333" spans="1:13" x14ac:dyDescent="0.25">
      <c r="A9333" t="s">
        <v>727</v>
      </c>
      <c r="B9333" t="s">
        <v>330</v>
      </c>
      <c r="C9333" t="s">
        <v>250</v>
      </c>
      <c r="D9333" t="s">
        <v>254</v>
      </c>
      <c r="E9333" t="s">
        <v>270</v>
      </c>
      <c r="F9333" s="8" t="s">
        <v>155</v>
      </c>
      <c r="G9333" s="8">
        <v>10959</v>
      </c>
      <c r="H9333" t="s">
        <v>156</v>
      </c>
      <c r="I9333" s="7">
        <v>611838360</v>
      </c>
      <c r="L9333" s="7">
        <v>13604302435</v>
      </c>
      <c r="M9333" t="s">
        <v>458</v>
      </c>
    </row>
    <row r="9334" spans="1:13" x14ac:dyDescent="0.25">
      <c r="A9334" t="s">
        <v>728</v>
      </c>
      <c r="B9334" t="s">
        <v>330</v>
      </c>
      <c r="C9334" t="s">
        <v>250</v>
      </c>
      <c r="D9334" t="s">
        <v>633</v>
      </c>
      <c r="E9334" t="s">
        <v>269</v>
      </c>
      <c r="F9334" s="8" t="s">
        <v>155</v>
      </c>
      <c r="G9334" s="8">
        <v>10959</v>
      </c>
      <c r="H9334" t="s">
        <v>156</v>
      </c>
      <c r="I9334" s="7">
        <v>-120724173</v>
      </c>
      <c r="L9334" s="7">
        <v>1140113184125</v>
      </c>
      <c r="M9334" t="s">
        <v>458</v>
      </c>
    </row>
    <row r="9335" spans="1:13" x14ac:dyDescent="0.25">
      <c r="A9335" t="s">
        <v>729</v>
      </c>
      <c r="B9335" t="s">
        <v>330</v>
      </c>
      <c r="C9335" t="s">
        <v>250</v>
      </c>
      <c r="D9335" t="s">
        <v>634</v>
      </c>
      <c r="E9335" t="s">
        <v>269</v>
      </c>
      <c r="F9335" s="8" t="s">
        <v>155</v>
      </c>
      <c r="G9335" s="8">
        <v>10959</v>
      </c>
      <c r="H9335" t="s">
        <v>156</v>
      </c>
      <c r="I9335" s="7">
        <v>0</v>
      </c>
      <c r="L9335" s="7">
        <v>237174933919</v>
      </c>
      <c r="M9335" t="s">
        <v>458</v>
      </c>
    </row>
    <row r="9336" spans="1:13" x14ac:dyDescent="0.25">
      <c r="A9336" t="s">
        <v>730</v>
      </c>
      <c r="B9336" t="s">
        <v>330</v>
      </c>
      <c r="C9336" t="s">
        <v>250</v>
      </c>
      <c r="D9336" t="s">
        <v>599</v>
      </c>
      <c r="E9336" t="s">
        <v>270</v>
      </c>
      <c r="F9336" t="s">
        <v>155</v>
      </c>
      <c r="G9336" s="8">
        <v>10959</v>
      </c>
      <c r="H9336" t="s">
        <v>156</v>
      </c>
      <c r="I9336" s="7">
        <v>0</v>
      </c>
      <c r="L9336" s="7">
        <v>49186447</v>
      </c>
      <c r="M9336" t="s">
        <v>458</v>
      </c>
    </row>
    <row r="9337" spans="1:13" x14ac:dyDescent="0.25">
      <c r="A9337" t="s">
        <v>731</v>
      </c>
      <c r="B9337" t="s">
        <v>483</v>
      </c>
      <c r="C9337" t="s">
        <v>255</v>
      </c>
      <c r="D9337" t="s">
        <v>205</v>
      </c>
      <c r="E9337" t="s">
        <v>270</v>
      </c>
      <c r="F9337" t="s">
        <v>155</v>
      </c>
      <c r="G9337" s="8">
        <v>10959</v>
      </c>
      <c r="H9337" t="s">
        <v>156</v>
      </c>
      <c r="I9337" s="7">
        <v>-24610083</v>
      </c>
      <c r="L9337" s="7">
        <v>6917962126</v>
      </c>
      <c r="M9337" t="s">
        <v>458</v>
      </c>
    </row>
    <row r="9338" spans="1:13" x14ac:dyDescent="0.25">
      <c r="A9338" t="s">
        <v>732</v>
      </c>
      <c r="B9338" t="s">
        <v>483</v>
      </c>
      <c r="C9338" t="s">
        <v>255</v>
      </c>
      <c r="D9338" t="s">
        <v>203</v>
      </c>
      <c r="E9338" t="s">
        <v>269</v>
      </c>
      <c r="F9338" t="s">
        <v>155</v>
      </c>
      <c r="G9338" s="8">
        <v>10959</v>
      </c>
      <c r="H9338" t="s">
        <v>156</v>
      </c>
      <c r="I9338" s="7">
        <v>0</v>
      </c>
      <c r="L9338" s="7">
        <v>2428869723</v>
      </c>
      <c r="M9338" t="s">
        <v>458</v>
      </c>
    </row>
    <row r="9339" spans="1:13" x14ac:dyDescent="0.25">
      <c r="A9339" t="s">
        <v>733</v>
      </c>
      <c r="B9339" t="s">
        <v>636</v>
      </c>
      <c r="C9339" t="s">
        <v>635</v>
      </c>
      <c r="D9339" t="s">
        <v>304</v>
      </c>
      <c r="E9339" t="s">
        <v>270</v>
      </c>
      <c r="F9339" t="s">
        <v>155</v>
      </c>
      <c r="G9339" s="8">
        <v>10959</v>
      </c>
      <c r="H9339" t="s">
        <v>156</v>
      </c>
      <c r="I9339" s="7">
        <v>-86891585</v>
      </c>
      <c r="L9339" s="7">
        <v>4565783313</v>
      </c>
      <c r="M9339" t="s">
        <v>458</v>
      </c>
    </row>
    <row r="9340" spans="1:13" x14ac:dyDescent="0.25">
      <c r="A9340" t="s">
        <v>734</v>
      </c>
      <c r="B9340" t="s">
        <v>636</v>
      </c>
      <c r="C9340" t="s">
        <v>635</v>
      </c>
      <c r="D9340" t="s">
        <v>303</v>
      </c>
      <c r="E9340" t="s">
        <v>270</v>
      </c>
      <c r="F9340" t="s">
        <v>155</v>
      </c>
      <c r="G9340" s="8">
        <v>10959</v>
      </c>
      <c r="H9340" t="s">
        <v>156</v>
      </c>
      <c r="I9340" s="7">
        <v>44254139</v>
      </c>
      <c r="L9340" s="7">
        <v>3476303006</v>
      </c>
      <c r="M9340" t="s">
        <v>458</v>
      </c>
    </row>
    <row r="9341" spans="1:13" x14ac:dyDescent="0.25">
      <c r="A9341" t="s">
        <v>735</v>
      </c>
      <c r="B9341" t="s">
        <v>636</v>
      </c>
      <c r="C9341" t="s">
        <v>635</v>
      </c>
      <c r="D9341" t="s">
        <v>302</v>
      </c>
      <c r="E9341" t="s">
        <v>270</v>
      </c>
      <c r="F9341" t="s">
        <v>155</v>
      </c>
      <c r="G9341" s="8">
        <v>10959</v>
      </c>
      <c r="H9341" t="s">
        <v>156</v>
      </c>
      <c r="I9341" s="7">
        <v>82226966</v>
      </c>
      <c r="L9341" s="7">
        <v>2100767205</v>
      </c>
      <c r="M9341" t="s">
        <v>458</v>
      </c>
    </row>
    <row r="9342" spans="1:13" x14ac:dyDescent="0.25">
      <c r="A9342" t="s">
        <v>736</v>
      </c>
      <c r="B9342" t="s">
        <v>636</v>
      </c>
      <c r="C9342" t="s">
        <v>635</v>
      </c>
      <c r="D9342" t="s">
        <v>205</v>
      </c>
      <c r="E9342" t="s">
        <v>270</v>
      </c>
      <c r="F9342" t="s">
        <v>155</v>
      </c>
      <c r="G9342" s="8">
        <v>10959</v>
      </c>
      <c r="H9342" t="s">
        <v>156</v>
      </c>
      <c r="I9342" s="7">
        <v>-67630430</v>
      </c>
      <c r="L9342" s="7">
        <v>20886055390</v>
      </c>
      <c r="M9342" t="s">
        <v>458</v>
      </c>
    </row>
    <row r="9343" spans="1:13" x14ac:dyDescent="0.25">
      <c r="A9343" t="s">
        <v>737</v>
      </c>
      <c r="B9343" t="s">
        <v>636</v>
      </c>
      <c r="C9343" t="s">
        <v>635</v>
      </c>
      <c r="D9343" t="s">
        <v>203</v>
      </c>
      <c r="E9343" t="s">
        <v>269</v>
      </c>
      <c r="F9343" t="s">
        <v>155</v>
      </c>
      <c r="G9343" s="8">
        <v>10959</v>
      </c>
      <c r="H9343" t="s">
        <v>156</v>
      </c>
      <c r="I9343" s="7">
        <v>-36130098</v>
      </c>
      <c r="L9343" s="7">
        <v>1256491994424</v>
      </c>
      <c r="M9343" t="s">
        <v>458</v>
      </c>
    </row>
    <row r="9344" spans="1:13" x14ac:dyDescent="0.25">
      <c r="A9344" t="s">
        <v>738</v>
      </c>
      <c r="B9344" t="s">
        <v>484</v>
      </c>
      <c r="C9344" t="s">
        <v>256</v>
      </c>
      <c r="D9344" t="s">
        <v>208</v>
      </c>
      <c r="E9344" t="s">
        <v>270</v>
      </c>
      <c r="F9344" s="8" t="s">
        <v>155</v>
      </c>
      <c r="G9344" s="8">
        <v>10959</v>
      </c>
      <c r="H9344" t="s">
        <v>156</v>
      </c>
      <c r="I9344" s="7">
        <v>-44435382</v>
      </c>
      <c r="L9344" s="7">
        <v>429346911</v>
      </c>
      <c r="M9344" t="s">
        <v>458</v>
      </c>
    </row>
    <row r="9345" spans="1:13" x14ac:dyDescent="0.25">
      <c r="A9345" t="s">
        <v>739</v>
      </c>
      <c r="B9345" t="s">
        <v>484</v>
      </c>
      <c r="C9345" t="s">
        <v>256</v>
      </c>
      <c r="D9345" t="s">
        <v>209</v>
      </c>
      <c r="E9345" t="s">
        <v>270</v>
      </c>
      <c r="F9345" s="8" t="s">
        <v>155</v>
      </c>
      <c r="G9345" s="8">
        <v>10959</v>
      </c>
      <c r="H9345" t="s">
        <v>156</v>
      </c>
      <c r="I9345" s="7">
        <v>-29600312</v>
      </c>
      <c r="L9345" s="7">
        <v>630379359</v>
      </c>
      <c r="M9345" t="s">
        <v>458</v>
      </c>
    </row>
    <row r="9346" spans="1:13" x14ac:dyDescent="0.25">
      <c r="A9346" t="s">
        <v>740</v>
      </c>
      <c r="B9346" t="s">
        <v>484</v>
      </c>
      <c r="C9346" t="s">
        <v>256</v>
      </c>
      <c r="D9346" t="s">
        <v>203</v>
      </c>
      <c r="E9346" t="s">
        <v>269</v>
      </c>
      <c r="F9346" s="8" t="s">
        <v>155</v>
      </c>
      <c r="G9346" s="8">
        <v>10959</v>
      </c>
      <c r="H9346" t="s">
        <v>156</v>
      </c>
      <c r="I9346" s="7">
        <v>-3805023</v>
      </c>
      <c r="L9346" s="7">
        <v>88224453830</v>
      </c>
      <c r="M9346" t="s">
        <v>458</v>
      </c>
    </row>
    <row r="9347" spans="1:13" x14ac:dyDescent="0.25">
      <c r="A9347" t="s">
        <v>741</v>
      </c>
      <c r="B9347" t="s">
        <v>485</v>
      </c>
      <c r="C9347" t="s">
        <v>257</v>
      </c>
      <c r="D9347" t="s">
        <v>258</v>
      </c>
      <c r="E9347" t="s">
        <v>270</v>
      </c>
      <c r="F9347" s="8" t="s">
        <v>155</v>
      </c>
      <c r="G9347" s="8">
        <v>10959</v>
      </c>
      <c r="H9347" t="s">
        <v>156</v>
      </c>
      <c r="I9347" s="7">
        <v>33537803</v>
      </c>
      <c r="L9347" s="7">
        <v>2398957441</v>
      </c>
      <c r="M9347" t="s">
        <v>458</v>
      </c>
    </row>
    <row r="9348" spans="1:13" x14ac:dyDescent="0.25">
      <c r="A9348" t="s">
        <v>742</v>
      </c>
      <c r="B9348" t="s">
        <v>485</v>
      </c>
      <c r="C9348" t="s">
        <v>257</v>
      </c>
      <c r="D9348" t="s">
        <v>259</v>
      </c>
      <c r="E9348" t="s">
        <v>270</v>
      </c>
      <c r="F9348" t="s">
        <v>155</v>
      </c>
      <c r="G9348" s="8">
        <v>10959</v>
      </c>
      <c r="H9348" t="s">
        <v>156</v>
      </c>
      <c r="I9348" s="7">
        <v>-939587</v>
      </c>
      <c r="L9348" s="7">
        <v>87556207</v>
      </c>
      <c r="M9348" t="s">
        <v>458</v>
      </c>
    </row>
    <row r="9349" spans="1:13" x14ac:dyDescent="0.25">
      <c r="A9349" t="s">
        <v>743</v>
      </c>
      <c r="B9349" t="s">
        <v>485</v>
      </c>
      <c r="C9349" t="s">
        <v>257</v>
      </c>
      <c r="D9349" t="s">
        <v>260</v>
      </c>
      <c r="E9349" t="s">
        <v>270</v>
      </c>
      <c r="F9349" t="s">
        <v>155</v>
      </c>
      <c r="G9349" s="8">
        <v>10959</v>
      </c>
      <c r="H9349" t="s">
        <v>156</v>
      </c>
      <c r="I9349" s="7">
        <v>-7794784</v>
      </c>
      <c r="L9349" s="7">
        <v>145097351</v>
      </c>
      <c r="M9349" t="s">
        <v>458</v>
      </c>
    </row>
    <row r="9350" spans="1:13" x14ac:dyDescent="0.25">
      <c r="A9350" t="s">
        <v>744</v>
      </c>
      <c r="B9350" t="s">
        <v>485</v>
      </c>
      <c r="C9350" t="s">
        <v>257</v>
      </c>
      <c r="D9350" t="s">
        <v>261</v>
      </c>
      <c r="E9350" t="s">
        <v>270</v>
      </c>
      <c r="F9350" t="s">
        <v>155</v>
      </c>
      <c r="G9350" s="8">
        <v>10959</v>
      </c>
      <c r="H9350" t="s">
        <v>156</v>
      </c>
      <c r="I9350" s="7">
        <v>-968441</v>
      </c>
      <c r="L9350" s="7">
        <v>88988160</v>
      </c>
      <c r="M9350" t="s">
        <v>458</v>
      </c>
    </row>
    <row r="9351" spans="1:13" x14ac:dyDescent="0.25">
      <c r="A9351" t="s">
        <v>745</v>
      </c>
      <c r="B9351" t="s">
        <v>486</v>
      </c>
      <c r="C9351" t="s">
        <v>262</v>
      </c>
      <c r="D9351" t="s">
        <v>263</v>
      </c>
      <c r="E9351" t="s">
        <v>270</v>
      </c>
      <c r="F9351" t="s">
        <v>155</v>
      </c>
      <c r="G9351" s="8">
        <v>10959</v>
      </c>
      <c r="H9351" t="s">
        <v>156</v>
      </c>
      <c r="I9351" s="7">
        <v>-188398000</v>
      </c>
      <c r="L9351" s="7">
        <v>27282552000</v>
      </c>
      <c r="M9351" t="s">
        <v>458</v>
      </c>
    </row>
    <row r="9352" spans="1:13" x14ac:dyDescent="0.25">
      <c r="A9352" t="s">
        <v>746</v>
      </c>
      <c r="B9352" t="s">
        <v>486</v>
      </c>
      <c r="C9352" t="s">
        <v>262</v>
      </c>
      <c r="D9352" t="s">
        <v>264</v>
      </c>
      <c r="E9352" t="s">
        <v>270</v>
      </c>
      <c r="F9352" s="8" t="s">
        <v>155</v>
      </c>
      <c r="G9352" s="8">
        <v>10959</v>
      </c>
      <c r="H9352" t="s">
        <v>156</v>
      </c>
      <c r="I9352" s="7">
        <v>-128155000</v>
      </c>
      <c r="L9352" s="7">
        <v>5427913000</v>
      </c>
      <c r="M9352" t="s">
        <v>458</v>
      </c>
    </row>
    <row r="9353" spans="1:13" x14ac:dyDescent="0.25">
      <c r="A9353" t="s">
        <v>747</v>
      </c>
      <c r="B9353" t="s">
        <v>486</v>
      </c>
      <c r="C9353" t="s">
        <v>262</v>
      </c>
      <c r="D9353" t="s">
        <v>265</v>
      </c>
      <c r="E9353" t="s">
        <v>270</v>
      </c>
      <c r="F9353" s="8" t="s">
        <v>155</v>
      </c>
      <c r="G9353" s="8">
        <v>10959</v>
      </c>
      <c r="H9353" t="s">
        <v>156</v>
      </c>
      <c r="I9353" s="7">
        <v>14595000</v>
      </c>
      <c r="L9353" s="7">
        <v>950652000</v>
      </c>
      <c r="M9353" t="s">
        <v>458</v>
      </c>
    </row>
    <row r="9354" spans="1:13" x14ac:dyDescent="0.25">
      <c r="A9354" t="s">
        <v>748</v>
      </c>
      <c r="B9354" t="s">
        <v>486</v>
      </c>
      <c r="C9354" t="s">
        <v>262</v>
      </c>
      <c r="D9354" t="s">
        <v>203</v>
      </c>
      <c r="E9354" t="s">
        <v>269</v>
      </c>
      <c r="F9354" s="8" t="s">
        <v>155</v>
      </c>
      <c r="G9354" s="8">
        <v>10959</v>
      </c>
      <c r="H9354" t="s">
        <v>156</v>
      </c>
      <c r="I9354" s="7">
        <v>-72610000</v>
      </c>
      <c r="L9354" s="7">
        <v>134097058000</v>
      </c>
      <c r="M9354" t="s">
        <v>458</v>
      </c>
    </row>
    <row r="9355" spans="1:13" x14ac:dyDescent="0.25">
      <c r="A9355" t="s">
        <v>749</v>
      </c>
      <c r="B9355" t="s">
        <v>332</v>
      </c>
      <c r="C9355" t="s">
        <v>266</v>
      </c>
      <c r="D9355" t="s">
        <v>267</v>
      </c>
      <c r="E9355" t="s">
        <v>270</v>
      </c>
      <c r="F9355" s="8" t="s">
        <v>155</v>
      </c>
      <c r="G9355" s="8">
        <v>10959</v>
      </c>
      <c r="H9355" t="s">
        <v>156</v>
      </c>
      <c r="I9355" s="7">
        <v>-65333450</v>
      </c>
      <c r="L9355" s="7">
        <v>2421364394</v>
      </c>
      <c r="M9355" t="s">
        <v>458</v>
      </c>
    </row>
    <row r="9356" spans="1:13" x14ac:dyDescent="0.25">
      <c r="A9356" t="s">
        <v>750</v>
      </c>
      <c r="B9356" t="s">
        <v>332</v>
      </c>
      <c r="C9356" t="s">
        <v>266</v>
      </c>
      <c r="D9356" t="s">
        <v>590</v>
      </c>
      <c r="E9356" t="s">
        <v>270</v>
      </c>
      <c r="F9356" t="s">
        <v>155</v>
      </c>
      <c r="G9356" s="8">
        <v>10959</v>
      </c>
      <c r="H9356" t="s">
        <v>156</v>
      </c>
      <c r="I9356" s="7">
        <v>-36089983</v>
      </c>
      <c r="L9356" s="7">
        <v>1946905414</v>
      </c>
      <c r="M9356" t="s">
        <v>458</v>
      </c>
    </row>
    <row r="9357" spans="1:13" x14ac:dyDescent="0.25">
      <c r="A9357" t="s">
        <v>751</v>
      </c>
      <c r="B9357" t="s">
        <v>332</v>
      </c>
      <c r="C9357" t="s">
        <v>266</v>
      </c>
      <c r="D9357" t="s">
        <v>582</v>
      </c>
      <c r="E9357" t="s">
        <v>270</v>
      </c>
      <c r="F9357" t="s">
        <v>155</v>
      </c>
      <c r="G9357" s="8">
        <v>10959</v>
      </c>
      <c r="H9357" t="s">
        <v>156</v>
      </c>
      <c r="I9357" s="7">
        <v>-5587106</v>
      </c>
      <c r="L9357" s="7">
        <v>102527329</v>
      </c>
      <c r="M9357" t="s">
        <v>458</v>
      </c>
    </row>
    <row r="9358" spans="1:13" x14ac:dyDescent="0.25">
      <c r="A9358" t="s">
        <v>752</v>
      </c>
      <c r="B9358" t="s">
        <v>332</v>
      </c>
      <c r="C9358" t="s">
        <v>266</v>
      </c>
      <c r="D9358" t="s">
        <v>203</v>
      </c>
      <c r="E9358" t="s">
        <v>269</v>
      </c>
      <c r="F9358" t="s">
        <v>155</v>
      </c>
      <c r="G9358" s="8">
        <v>10959</v>
      </c>
      <c r="H9358" t="s">
        <v>156</v>
      </c>
      <c r="I9358" s="7">
        <v>-70836856</v>
      </c>
      <c r="L9358" s="7">
        <v>260926476812</v>
      </c>
      <c r="M9358" t="s">
        <v>458</v>
      </c>
    </row>
    <row r="9359" spans="1:13" x14ac:dyDescent="0.25">
      <c r="A9359" t="s">
        <v>753</v>
      </c>
      <c r="B9359" t="s">
        <v>487</v>
      </c>
      <c r="C9359" t="s">
        <v>207</v>
      </c>
      <c r="D9359" t="s">
        <v>208</v>
      </c>
      <c r="E9359" t="s">
        <v>270</v>
      </c>
      <c r="F9359" t="s">
        <v>155</v>
      </c>
      <c r="G9359" s="8">
        <v>10959</v>
      </c>
      <c r="H9359" t="s">
        <v>156</v>
      </c>
      <c r="I9359" s="7">
        <v>-9777943</v>
      </c>
      <c r="L9359" s="7">
        <v>2389556713</v>
      </c>
      <c r="M9359" t="s">
        <v>458</v>
      </c>
    </row>
    <row r="9360" spans="1:13" x14ac:dyDescent="0.25">
      <c r="A9360" t="s">
        <v>754</v>
      </c>
      <c r="B9360" t="s">
        <v>487</v>
      </c>
      <c r="C9360" t="s">
        <v>207</v>
      </c>
      <c r="D9360" t="s">
        <v>209</v>
      </c>
      <c r="E9360" t="s">
        <v>270</v>
      </c>
      <c r="F9360" s="8" t="s">
        <v>155</v>
      </c>
      <c r="G9360" s="8">
        <v>10959</v>
      </c>
      <c r="H9360" t="s">
        <v>156</v>
      </c>
      <c r="I9360" s="7">
        <v>-156046925</v>
      </c>
      <c r="L9360" s="7">
        <v>5701620841</v>
      </c>
      <c r="M9360" t="s">
        <v>458</v>
      </c>
    </row>
    <row r="9361" spans="1:13" x14ac:dyDescent="0.25">
      <c r="A9361" t="s">
        <v>755</v>
      </c>
      <c r="B9361" t="s">
        <v>487</v>
      </c>
      <c r="C9361" t="s">
        <v>207</v>
      </c>
      <c r="D9361" t="s">
        <v>210</v>
      </c>
      <c r="E9361" t="s">
        <v>270</v>
      </c>
      <c r="F9361" s="8" t="s">
        <v>155</v>
      </c>
      <c r="G9361" s="8">
        <v>10959</v>
      </c>
      <c r="H9361" t="s">
        <v>156</v>
      </c>
      <c r="I9361" s="7">
        <v>17220209</v>
      </c>
      <c r="L9361" s="7">
        <v>326696832</v>
      </c>
      <c r="M9361" t="s">
        <v>458</v>
      </c>
    </row>
    <row r="9362" spans="1:13" x14ac:dyDescent="0.25">
      <c r="A9362" t="s">
        <v>756</v>
      </c>
      <c r="B9362" t="s">
        <v>487</v>
      </c>
      <c r="C9362" t="s">
        <v>207</v>
      </c>
      <c r="D9362" t="s">
        <v>211</v>
      </c>
      <c r="E9362" t="s">
        <v>269</v>
      </c>
      <c r="F9362" s="8" t="s">
        <v>155</v>
      </c>
      <c r="G9362" s="8">
        <v>10959</v>
      </c>
      <c r="H9362" t="s">
        <v>156</v>
      </c>
      <c r="I9362" s="7">
        <v>-20738187</v>
      </c>
      <c r="L9362" s="7">
        <v>370042694916</v>
      </c>
      <c r="M9362" t="s">
        <v>458</v>
      </c>
    </row>
    <row r="9363" spans="1:13" x14ac:dyDescent="0.25">
      <c r="A9363" t="s">
        <v>757</v>
      </c>
      <c r="B9363" t="s">
        <v>487</v>
      </c>
      <c r="C9363" t="s">
        <v>207</v>
      </c>
      <c r="D9363" t="s">
        <v>385</v>
      </c>
      <c r="E9363" t="s">
        <v>270</v>
      </c>
      <c r="F9363" s="8" t="s">
        <v>155</v>
      </c>
      <c r="G9363" s="8">
        <v>10959</v>
      </c>
      <c r="H9363" t="s">
        <v>156</v>
      </c>
      <c r="I9363" s="7">
        <v>-324564527</v>
      </c>
      <c r="L9363" s="7">
        <v>777116048</v>
      </c>
      <c r="M9363" t="s">
        <v>458</v>
      </c>
    </row>
    <row r="9364" spans="1:13" x14ac:dyDescent="0.25">
      <c r="A9364" t="s">
        <v>664</v>
      </c>
      <c r="B9364" t="s">
        <v>468</v>
      </c>
      <c r="C9364" t="s">
        <v>0</v>
      </c>
      <c r="D9364" t="s">
        <v>199</v>
      </c>
      <c r="E9364" t="s">
        <v>269</v>
      </c>
      <c r="F9364" s="8" t="s">
        <v>157</v>
      </c>
      <c r="G9364" s="8">
        <v>14611</v>
      </c>
      <c r="H9364" t="s">
        <v>158</v>
      </c>
      <c r="I9364" s="7">
        <v>40914950</v>
      </c>
      <c r="L9364" s="7">
        <v>195045422077</v>
      </c>
      <c r="M9364" t="s">
        <v>458</v>
      </c>
    </row>
    <row r="9365" spans="1:13" x14ac:dyDescent="0.25">
      <c r="A9365" t="s">
        <v>672</v>
      </c>
      <c r="B9365" t="s">
        <v>470</v>
      </c>
      <c r="C9365" t="s">
        <v>292</v>
      </c>
      <c r="D9365" t="s">
        <v>307</v>
      </c>
      <c r="E9365" t="s">
        <v>270</v>
      </c>
      <c r="F9365" s="8" t="s">
        <v>157</v>
      </c>
      <c r="G9365" s="8">
        <v>14611</v>
      </c>
      <c r="H9365" t="s">
        <v>158</v>
      </c>
      <c r="I9365" s="7">
        <v>0</v>
      </c>
      <c r="L9365" s="7">
        <v>9764336905</v>
      </c>
      <c r="M9365" t="s">
        <v>458</v>
      </c>
    </row>
    <row r="9366" spans="1:13" x14ac:dyDescent="0.25">
      <c r="A9366" t="s">
        <v>673</v>
      </c>
      <c r="B9366" t="s">
        <v>470</v>
      </c>
      <c r="C9366" t="s">
        <v>292</v>
      </c>
      <c r="D9366" t="s">
        <v>206</v>
      </c>
      <c r="E9366" t="s">
        <v>270</v>
      </c>
      <c r="F9366" s="8" t="s">
        <v>157</v>
      </c>
      <c r="G9366" s="8">
        <v>14611</v>
      </c>
      <c r="H9366" t="s">
        <v>158</v>
      </c>
      <c r="I9366" s="7">
        <v>0</v>
      </c>
      <c r="L9366" s="7">
        <v>5411649516</v>
      </c>
      <c r="M9366" t="s">
        <v>458</v>
      </c>
    </row>
    <row r="9367" spans="1:13" x14ac:dyDescent="0.25">
      <c r="A9367" t="s">
        <v>674</v>
      </c>
      <c r="B9367" t="s">
        <v>470</v>
      </c>
      <c r="C9367" t="s">
        <v>292</v>
      </c>
      <c r="D9367" t="s">
        <v>203</v>
      </c>
      <c r="E9367" t="s">
        <v>269</v>
      </c>
      <c r="F9367" s="8" t="s">
        <v>157</v>
      </c>
      <c r="G9367" s="8">
        <v>14611</v>
      </c>
      <c r="H9367" t="s">
        <v>158</v>
      </c>
      <c r="I9367" s="7">
        <v>233562551</v>
      </c>
      <c r="L9367" s="7">
        <v>599483569520</v>
      </c>
      <c r="M9367" t="s">
        <v>458</v>
      </c>
    </row>
    <row r="9368" spans="1:13" x14ac:dyDescent="0.25">
      <c r="A9368" t="s">
        <v>675</v>
      </c>
      <c r="B9368" t="s">
        <v>470</v>
      </c>
      <c r="C9368" t="s">
        <v>292</v>
      </c>
      <c r="D9368" t="s">
        <v>306</v>
      </c>
      <c r="E9368" t="s">
        <v>270</v>
      </c>
      <c r="F9368" t="s">
        <v>157</v>
      </c>
      <c r="G9368" s="8">
        <v>14611</v>
      </c>
      <c r="H9368" t="s">
        <v>158</v>
      </c>
      <c r="I9368" s="7">
        <v>0</v>
      </c>
      <c r="L9368" s="7">
        <v>9122399685</v>
      </c>
      <c r="M9368" t="s">
        <v>458</v>
      </c>
    </row>
    <row r="9369" spans="1:13" x14ac:dyDescent="0.25">
      <c r="A9369" t="s">
        <v>676</v>
      </c>
      <c r="B9369" t="s">
        <v>331</v>
      </c>
      <c r="C9369" t="s">
        <v>215</v>
      </c>
      <c r="D9369" t="s">
        <v>251</v>
      </c>
      <c r="E9369" t="s">
        <v>269</v>
      </c>
      <c r="F9369" t="s">
        <v>157</v>
      </c>
      <c r="G9369" s="8">
        <v>14611</v>
      </c>
      <c r="H9369" t="s">
        <v>158</v>
      </c>
      <c r="I9369" s="7">
        <v>4293306133</v>
      </c>
      <c r="L9369" s="7">
        <v>310261377494</v>
      </c>
      <c r="M9369" t="s">
        <v>458</v>
      </c>
    </row>
    <row r="9370" spans="1:13" x14ac:dyDescent="0.25">
      <c r="A9370" t="s">
        <v>677</v>
      </c>
      <c r="B9370" t="s">
        <v>331</v>
      </c>
      <c r="C9370" t="s">
        <v>215</v>
      </c>
      <c r="D9370" t="s">
        <v>216</v>
      </c>
      <c r="E9370" t="s">
        <v>269</v>
      </c>
      <c r="F9370" t="s">
        <v>157</v>
      </c>
      <c r="G9370" s="8">
        <v>14611</v>
      </c>
      <c r="H9370" t="s">
        <v>158</v>
      </c>
      <c r="I9370" s="7">
        <v>3144966045</v>
      </c>
      <c r="L9370" s="7">
        <v>15226914126</v>
      </c>
      <c r="M9370" t="s">
        <v>458</v>
      </c>
    </row>
    <row r="9371" spans="1:13" x14ac:dyDescent="0.25">
      <c r="A9371" t="s">
        <v>678</v>
      </c>
      <c r="B9371" t="s">
        <v>331</v>
      </c>
      <c r="C9371" t="s">
        <v>215</v>
      </c>
      <c r="D9371" t="s">
        <v>217</v>
      </c>
      <c r="E9371" t="s">
        <v>269</v>
      </c>
      <c r="F9371" t="s">
        <v>157</v>
      </c>
      <c r="G9371" s="8">
        <v>14611</v>
      </c>
      <c r="H9371" t="s">
        <v>158</v>
      </c>
      <c r="I9371" s="7">
        <v>126129456</v>
      </c>
      <c r="L9371" s="7">
        <v>67671087956</v>
      </c>
      <c r="M9371" t="s">
        <v>458</v>
      </c>
    </row>
    <row r="9372" spans="1:13" x14ac:dyDescent="0.25">
      <c r="A9372" t="s">
        <v>679</v>
      </c>
      <c r="B9372" t="s">
        <v>333</v>
      </c>
      <c r="C9372" t="s">
        <v>533</v>
      </c>
      <c r="D9372" t="s">
        <v>203</v>
      </c>
      <c r="E9372" t="s">
        <v>269</v>
      </c>
      <c r="F9372" s="8" t="s">
        <v>157</v>
      </c>
      <c r="G9372" s="8">
        <v>14611</v>
      </c>
      <c r="H9372" t="s">
        <v>158</v>
      </c>
      <c r="I9372" s="7">
        <v>11360000</v>
      </c>
      <c r="L9372" s="7">
        <v>60695593000</v>
      </c>
      <c r="M9372" t="s">
        <v>458</v>
      </c>
    </row>
    <row r="9373" spans="1:13" x14ac:dyDescent="0.25">
      <c r="A9373" t="s">
        <v>680</v>
      </c>
      <c r="B9373" t="s">
        <v>471</v>
      </c>
      <c r="C9373" t="s">
        <v>219</v>
      </c>
      <c r="D9373" t="s">
        <v>203</v>
      </c>
      <c r="E9373" t="s">
        <v>269</v>
      </c>
      <c r="F9373" s="8" t="s">
        <v>157</v>
      </c>
      <c r="G9373" s="8">
        <v>14611</v>
      </c>
      <c r="H9373" t="s">
        <v>158</v>
      </c>
      <c r="I9373" s="7">
        <v>852164456</v>
      </c>
      <c r="L9373" s="7">
        <v>278736778404</v>
      </c>
      <c r="M9373" t="s">
        <v>458</v>
      </c>
    </row>
    <row r="9374" spans="1:13" x14ac:dyDescent="0.25">
      <c r="A9374" t="s">
        <v>681</v>
      </c>
      <c r="B9374" t="s">
        <v>471</v>
      </c>
      <c r="C9374" t="s">
        <v>219</v>
      </c>
      <c r="D9374" t="s">
        <v>457</v>
      </c>
      <c r="E9374" t="s">
        <v>270</v>
      </c>
      <c r="F9374" s="8" t="s">
        <v>157</v>
      </c>
      <c r="G9374" s="8">
        <v>14611</v>
      </c>
      <c r="H9374" t="s">
        <v>158</v>
      </c>
      <c r="I9374" s="7">
        <v>0</v>
      </c>
      <c r="L9374" s="7">
        <v>150706287</v>
      </c>
      <c r="M9374" t="s">
        <v>458</v>
      </c>
    </row>
    <row r="9375" spans="1:13" x14ac:dyDescent="0.25">
      <c r="A9375" t="s">
        <v>682</v>
      </c>
      <c r="B9375" t="s">
        <v>471</v>
      </c>
      <c r="C9375" t="s">
        <v>219</v>
      </c>
      <c r="D9375" t="s">
        <v>381</v>
      </c>
      <c r="E9375" t="s">
        <v>270</v>
      </c>
      <c r="F9375" s="8" t="s">
        <v>157</v>
      </c>
      <c r="G9375" s="8">
        <v>14611</v>
      </c>
      <c r="H9375" t="s">
        <v>158</v>
      </c>
      <c r="I9375" s="7">
        <v>0</v>
      </c>
      <c r="L9375" s="7">
        <v>1331924172</v>
      </c>
      <c r="M9375" t="s">
        <v>458</v>
      </c>
    </row>
    <row r="9376" spans="1:13" x14ac:dyDescent="0.25">
      <c r="A9376" t="s">
        <v>683</v>
      </c>
      <c r="B9376" t="s">
        <v>472</v>
      </c>
      <c r="C9376" t="s">
        <v>220</v>
      </c>
      <c r="D9376" t="s">
        <v>221</v>
      </c>
      <c r="E9376" t="s">
        <v>270</v>
      </c>
      <c r="F9376" t="s">
        <v>157</v>
      </c>
      <c r="G9376" s="8">
        <v>14611</v>
      </c>
      <c r="H9376" t="s">
        <v>158</v>
      </c>
      <c r="I9376" s="7">
        <v>0</v>
      </c>
      <c r="L9376" s="7">
        <v>210379447000</v>
      </c>
      <c r="M9376" t="s">
        <v>458</v>
      </c>
    </row>
    <row r="9377" spans="1:13" x14ac:dyDescent="0.25">
      <c r="A9377" t="s">
        <v>684</v>
      </c>
      <c r="B9377" t="s">
        <v>472</v>
      </c>
      <c r="C9377" t="s">
        <v>220</v>
      </c>
      <c r="D9377" t="s">
        <v>222</v>
      </c>
      <c r="E9377" t="s">
        <v>270</v>
      </c>
      <c r="F9377" t="s">
        <v>157</v>
      </c>
      <c r="G9377" s="8">
        <v>14611</v>
      </c>
      <c r="H9377" t="s">
        <v>158</v>
      </c>
      <c r="I9377" s="7">
        <v>0</v>
      </c>
      <c r="L9377" s="7">
        <v>35195197000</v>
      </c>
      <c r="M9377" t="s">
        <v>458</v>
      </c>
    </row>
    <row r="9378" spans="1:13" x14ac:dyDescent="0.25">
      <c r="A9378" t="s">
        <v>685</v>
      </c>
      <c r="B9378" t="s">
        <v>472</v>
      </c>
      <c r="C9378" t="s">
        <v>220</v>
      </c>
      <c r="D9378" t="s">
        <v>223</v>
      </c>
      <c r="E9378" t="s">
        <v>270</v>
      </c>
      <c r="F9378" t="s">
        <v>157</v>
      </c>
      <c r="G9378" s="8">
        <v>14611</v>
      </c>
      <c r="H9378" t="s">
        <v>158</v>
      </c>
      <c r="I9378" s="7">
        <v>0</v>
      </c>
      <c r="L9378" s="7">
        <v>54187851000</v>
      </c>
      <c r="M9378" t="s">
        <v>458</v>
      </c>
    </row>
    <row r="9379" spans="1:13" x14ac:dyDescent="0.25">
      <c r="A9379" t="s">
        <v>686</v>
      </c>
      <c r="B9379" t="s">
        <v>472</v>
      </c>
      <c r="C9379" t="s">
        <v>220</v>
      </c>
      <c r="D9379" t="s">
        <v>224</v>
      </c>
      <c r="E9379" t="s">
        <v>270</v>
      </c>
      <c r="F9379" t="s">
        <v>157</v>
      </c>
      <c r="G9379" s="8">
        <v>14611</v>
      </c>
      <c r="H9379" t="s">
        <v>158</v>
      </c>
      <c r="I9379" s="7">
        <v>0</v>
      </c>
      <c r="L9379" s="7">
        <v>3835522000</v>
      </c>
      <c r="M9379" t="s">
        <v>458</v>
      </c>
    </row>
    <row r="9380" spans="1:13" x14ac:dyDescent="0.25">
      <c r="A9380" t="s">
        <v>687</v>
      </c>
      <c r="B9380" t="s">
        <v>472</v>
      </c>
      <c r="C9380" t="s">
        <v>220</v>
      </c>
      <c r="D9380" t="s">
        <v>305</v>
      </c>
      <c r="E9380" t="s">
        <v>270</v>
      </c>
      <c r="F9380" t="s">
        <v>157</v>
      </c>
      <c r="G9380" s="8">
        <v>14611</v>
      </c>
      <c r="H9380" t="s">
        <v>158</v>
      </c>
      <c r="I9380" s="7">
        <v>0</v>
      </c>
      <c r="L9380" s="7">
        <v>0</v>
      </c>
      <c r="M9380" t="s">
        <v>458</v>
      </c>
    </row>
    <row r="9381" spans="1:13" x14ac:dyDescent="0.25">
      <c r="A9381" t="s">
        <v>688</v>
      </c>
      <c r="B9381" t="s">
        <v>472</v>
      </c>
      <c r="C9381" t="s">
        <v>220</v>
      </c>
      <c r="D9381" t="s">
        <v>203</v>
      </c>
      <c r="E9381" t="s">
        <v>269</v>
      </c>
      <c r="F9381" t="s">
        <v>157</v>
      </c>
      <c r="G9381" s="8">
        <v>14611</v>
      </c>
      <c r="H9381" t="s">
        <v>158</v>
      </c>
      <c r="I9381" s="7">
        <v>128397000</v>
      </c>
      <c r="L9381" s="7">
        <v>150910896000</v>
      </c>
      <c r="M9381" t="s">
        <v>458</v>
      </c>
    </row>
    <row r="9382" spans="1:13" x14ac:dyDescent="0.25">
      <c r="A9382" t="s">
        <v>689</v>
      </c>
      <c r="B9382" t="s">
        <v>473</v>
      </c>
      <c r="C9382" t="s">
        <v>225</v>
      </c>
      <c r="D9382" t="s">
        <v>366</v>
      </c>
      <c r="E9382" t="s">
        <v>270</v>
      </c>
      <c r="F9382" t="s">
        <v>157</v>
      </c>
      <c r="G9382" s="8">
        <v>14611</v>
      </c>
      <c r="H9382" t="s">
        <v>158</v>
      </c>
      <c r="I9382" s="7">
        <v>0</v>
      </c>
      <c r="L9382" s="7">
        <v>3439632410</v>
      </c>
      <c r="M9382" t="s">
        <v>458</v>
      </c>
    </row>
    <row r="9383" spans="1:13" x14ac:dyDescent="0.25">
      <c r="A9383" t="s">
        <v>690</v>
      </c>
      <c r="B9383" t="s">
        <v>473</v>
      </c>
      <c r="C9383" t="s">
        <v>225</v>
      </c>
      <c r="D9383" t="s">
        <v>367</v>
      </c>
      <c r="E9383" t="s">
        <v>270</v>
      </c>
      <c r="F9383" t="s">
        <v>157</v>
      </c>
      <c r="G9383" s="8">
        <v>14611</v>
      </c>
      <c r="H9383" t="s">
        <v>158</v>
      </c>
      <c r="I9383" s="7">
        <v>0</v>
      </c>
      <c r="L9383" s="7">
        <v>3601903742</v>
      </c>
      <c r="M9383" t="s">
        <v>458</v>
      </c>
    </row>
    <row r="9384" spans="1:13" x14ac:dyDescent="0.25">
      <c r="A9384" t="s">
        <v>691</v>
      </c>
      <c r="B9384" t="s">
        <v>473</v>
      </c>
      <c r="C9384" t="s">
        <v>225</v>
      </c>
      <c r="D9384" t="s">
        <v>373</v>
      </c>
      <c r="E9384" t="s">
        <v>270</v>
      </c>
      <c r="F9384" t="s">
        <v>157</v>
      </c>
      <c r="G9384" s="8">
        <v>14611</v>
      </c>
      <c r="H9384" t="s">
        <v>158</v>
      </c>
      <c r="I9384" s="7">
        <v>0</v>
      </c>
      <c r="L9384" s="7">
        <v>2032897322</v>
      </c>
      <c r="M9384" t="s">
        <v>458</v>
      </c>
    </row>
    <row r="9385" spans="1:13" x14ac:dyDescent="0.25">
      <c r="A9385" t="s">
        <v>692</v>
      </c>
      <c r="B9385" t="s">
        <v>473</v>
      </c>
      <c r="C9385" t="s">
        <v>225</v>
      </c>
      <c r="D9385" t="s">
        <v>203</v>
      </c>
      <c r="E9385" t="s">
        <v>269</v>
      </c>
      <c r="F9385" t="s">
        <v>157</v>
      </c>
      <c r="G9385" s="8">
        <v>14611</v>
      </c>
      <c r="H9385" t="s">
        <v>158</v>
      </c>
      <c r="I9385" s="7">
        <v>2682102739</v>
      </c>
      <c r="L9385" s="7">
        <v>983182712065</v>
      </c>
      <c r="M9385" t="s">
        <v>458</v>
      </c>
    </row>
    <row r="9386" spans="1:13" x14ac:dyDescent="0.25">
      <c r="A9386" t="s">
        <v>703</v>
      </c>
      <c r="B9386" t="s">
        <v>475</v>
      </c>
      <c r="C9386" t="s">
        <v>236</v>
      </c>
      <c r="D9386" t="s">
        <v>628</v>
      </c>
      <c r="E9386" t="s">
        <v>270</v>
      </c>
      <c r="F9386" t="s">
        <v>157</v>
      </c>
      <c r="G9386" s="8">
        <v>14611</v>
      </c>
      <c r="H9386" t="s">
        <v>158</v>
      </c>
      <c r="I9386" s="7">
        <v>0</v>
      </c>
      <c r="L9386" s="7">
        <v>33391986272</v>
      </c>
      <c r="M9386" t="s">
        <v>458</v>
      </c>
    </row>
    <row r="9387" spans="1:13" x14ac:dyDescent="0.25">
      <c r="A9387" t="s">
        <v>704</v>
      </c>
      <c r="B9387" t="s">
        <v>475</v>
      </c>
      <c r="C9387" t="s">
        <v>236</v>
      </c>
      <c r="D9387" t="s">
        <v>629</v>
      </c>
      <c r="E9387" t="s">
        <v>270</v>
      </c>
      <c r="F9387" t="s">
        <v>157</v>
      </c>
      <c r="G9387" s="8">
        <v>14611</v>
      </c>
      <c r="H9387" t="s">
        <v>158</v>
      </c>
      <c r="I9387" s="7">
        <v>0</v>
      </c>
      <c r="L9387" s="7">
        <v>28433897982</v>
      </c>
      <c r="M9387" t="s">
        <v>458</v>
      </c>
    </row>
    <row r="9388" spans="1:13" x14ac:dyDescent="0.25">
      <c r="A9388" t="s">
        <v>705</v>
      </c>
      <c r="B9388" t="s">
        <v>475</v>
      </c>
      <c r="C9388" t="s">
        <v>236</v>
      </c>
      <c r="D9388" t="s">
        <v>630</v>
      </c>
      <c r="E9388" t="s">
        <v>270</v>
      </c>
      <c r="F9388" t="s">
        <v>157</v>
      </c>
      <c r="G9388" s="8">
        <v>14611</v>
      </c>
      <c r="H9388" t="s">
        <v>158</v>
      </c>
      <c r="I9388" s="7">
        <v>0</v>
      </c>
      <c r="L9388" s="7">
        <v>41655996484</v>
      </c>
      <c r="M9388" t="s">
        <v>458</v>
      </c>
    </row>
    <row r="9389" spans="1:13" x14ac:dyDescent="0.25">
      <c r="A9389" t="s">
        <v>706</v>
      </c>
      <c r="B9389" t="s">
        <v>475</v>
      </c>
      <c r="C9389" t="s">
        <v>236</v>
      </c>
      <c r="D9389" t="s">
        <v>631</v>
      </c>
      <c r="E9389" t="s">
        <v>270</v>
      </c>
      <c r="F9389" t="s">
        <v>157</v>
      </c>
      <c r="G9389" s="8">
        <v>14611</v>
      </c>
      <c r="H9389" t="s">
        <v>158</v>
      </c>
      <c r="I9389" s="7">
        <v>0</v>
      </c>
      <c r="L9389" s="7">
        <v>17683096128</v>
      </c>
      <c r="M9389" t="s">
        <v>458</v>
      </c>
    </row>
    <row r="9390" spans="1:13" x14ac:dyDescent="0.25">
      <c r="A9390" t="s">
        <v>707</v>
      </c>
      <c r="B9390" t="s">
        <v>475</v>
      </c>
      <c r="C9390" t="s">
        <v>236</v>
      </c>
      <c r="D9390" t="s">
        <v>632</v>
      </c>
      <c r="E9390" t="s">
        <v>269</v>
      </c>
      <c r="F9390" t="s">
        <v>157</v>
      </c>
      <c r="G9390" s="8">
        <v>14611</v>
      </c>
      <c r="H9390" t="s">
        <v>158</v>
      </c>
      <c r="I9390" s="7">
        <v>61018664</v>
      </c>
      <c r="L9390" s="7">
        <v>38791266538</v>
      </c>
      <c r="M9390" t="s">
        <v>458</v>
      </c>
    </row>
    <row r="9391" spans="1:13" x14ac:dyDescent="0.25">
      <c r="A9391" t="s">
        <v>718</v>
      </c>
      <c r="B9391" t="s">
        <v>246</v>
      </c>
      <c r="C9391" t="s">
        <v>246</v>
      </c>
      <c r="D9391" t="s">
        <v>203</v>
      </c>
      <c r="E9391" t="s">
        <v>269</v>
      </c>
      <c r="F9391" t="s">
        <v>157</v>
      </c>
      <c r="G9391" s="8">
        <v>14611</v>
      </c>
      <c r="H9391" t="s">
        <v>158</v>
      </c>
      <c r="I9391" s="7">
        <v>20029436</v>
      </c>
      <c r="L9391" s="7">
        <v>42773601120</v>
      </c>
      <c r="M9391" t="s">
        <v>458</v>
      </c>
    </row>
    <row r="9392" spans="1:13" x14ac:dyDescent="0.25">
      <c r="A9392" t="s">
        <v>719</v>
      </c>
      <c r="B9392" t="s">
        <v>478</v>
      </c>
      <c r="C9392" t="s">
        <v>244</v>
      </c>
      <c r="D9392" t="s">
        <v>245</v>
      </c>
      <c r="E9392" t="s">
        <v>269</v>
      </c>
      <c r="F9392" t="s">
        <v>157</v>
      </c>
      <c r="G9392" s="8">
        <v>14611</v>
      </c>
      <c r="H9392" t="s">
        <v>158</v>
      </c>
      <c r="I9392" s="7">
        <v>28751000</v>
      </c>
      <c r="L9392" s="7">
        <v>69558139000</v>
      </c>
      <c r="M9392" t="s">
        <v>458</v>
      </c>
    </row>
    <row r="9393" spans="1:13" x14ac:dyDescent="0.25">
      <c r="A9393" t="s">
        <v>720</v>
      </c>
      <c r="B9393" t="s">
        <v>478</v>
      </c>
      <c r="C9393" t="s">
        <v>244</v>
      </c>
      <c r="D9393" t="s">
        <v>460</v>
      </c>
      <c r="E9393" t="s">
        <v>269</v>
      </c>
      <c r="F9393" t="s">
        <v>157</v>
      </c>
      <c r="G9393" s="8">
        <v>14611</v>
      </c>
      <c r="H9393" t="s">
        <v>158</v>
      </c>
      <c r="I9393" s="7">
        <v>12402000</v>
      </c>
      <c r="L9393" s="7">
        <v>40918920000</v>
      </c>
      <c r="M9393" t="s">
        <v>458</v>
      </c>
    </row>
    <row r="9394" spans="1:13" x14ac:dyDescent="0.25">
      <c r="A9394" t="s">
        <v>721</v>
      </c>
      <c r="B9394" t="s">
        <v>479</v>
      </c>
      <c r="C9394" t="s">
        <v>247</v>
      </c>
      <c r="D9394" t="s">
        <v>203</v>
      </c>
      <c r="E9394" t="s">
        <v>269</v>
      </c>
      <c r="F9394" t="s">
        <v>157</v>
      </c>
      <c r="G9394" s="8">
        <v>14611</v>
      </c>
      <c r="H9394" t="s">
        <v>158</v>
      </c>
      <c r="I9394" s="7">
        <v>47044000</v>
      </c>
      <c r="L9394" s="7">
        <v>20401799000</v>
      </c>
      <c r="M9394" t="s">
        <v>458</v>
      </c>
    </row>
    <row r="9395" spans="1:13" x14ac:dyDescent="0.25">
      <c r="A9395" t="s">
        <v>722</v>
      </c>
      <c r="B9395" t="s">
        <v>480</v>
      </c>
      <c r="C9395" t="s">
        <v>268</v>
      </c>
      <c r="D9395" t="s">
        <v>203</v>
      </c>
      <c r="E9395" t="s">
        <v>269</v>
      </c>
      <c r="F9395" t="s">
        <v>157</v>
      </c>
      <c r="G9395" s="8">
        <v>14611</v>
      </c>
      <c r="H9395" t="s">
        <v>158</v>
      </c>
      <c r="I9395" s="7">
        <v>511897198</v>
      </c>
      <c r="L9395" s="7">
        <v>14029578005</v>
      </c>
      <c r="M9395" t="s">
        <v>458</v>
      </c>
    </row>
    <row r="9396" spans="1:13" x14ac:dyDescent="0.25">
      <c r="A9396" t="s">
        <v>723</v>
      </c>
      <c r="B9396" t="s">
        <v>481</v>
      </c>
      <c r="C9396" t="s">
        <v>248</v>
      </c>
      <c r="D9396" t="s">
        <v>203</v>
      </c>
      <c r="E9396" t="s">
        <v>269</v>
      </c>
      <c r="F9396" s="8" t="s">
        <v>157</v>
      </c>
      <c r="G9396" s="8">
        <v>14611</v>
      </c>
      <c r="H9396" t="s">
        <v>158</v>
      </c>
      <c r="I9396" s="7">
        <v>3806000</v>
      </c>
      <c r="L9396" s="7">
        <v>24360197000</v>
      </c>
      <c r="M9396" t="s">
        <v>458</v>
      </c>
    </row>
    <row r="9397" spans="1:13" x14ac:dyDescent="0.25">
      <c r="A9397" t="s">
        <v>724</v>
      </c>
      <c r="B9397" t="s">
        <v>482</v>
      </c>
      <c r="C9397" t="s">
        <v>249</v>
      </c>
      <c r="D9397" t="s">
        <v>203</v>
      </c>
      <c r="E9397" t="s">
        <v>269</v>
      </c>
      <c r="F9397" s="8" t="s">
        <v>157</v>
      </c>
      <c r="G9397" s="8">
        <v>14611</v>
      </c>
      <c r="H9397" t="s">
        <v>158</v>
      </c>
      <c r="I9397" s="7">
        <v>2879504582</v>
      </c>
      <c r="L9397" s="7">
        <v>91622025169</v>
      </c>
      <c r="M9397" t="s">
        <v>458</v>
      </c>
    </row>
    <row r="9398" spans="1:13" x14ac:dyDescent="0.25">
      <c r="A9398" t="s">
        <v>725</v>
      </c>
      <c r="B9398" t="s">
        <v>330</v>
      </c>
      <c r="C9398" t="s">
        <v>250</v>
      </c>
      <c r="D9398" t="s">
        <v>252</v>
      </c>
      <c r="E9398" t="s">
        <v>270</v>
      </c>
      <c r="F9398" s="8" t="s">
        <v>157</v>
      </c>
      <c r="G9398" s="8">
        <v>14611</v>
      </c>
      <c r="H9398" t="s">
        <v>158</v>
      </c>
      <c r="I9398" s="7">
        <v>0</v>
      </c>
      <c r="L9398" s="7">
        <v>10772268571</v>
      </c>
      <c r="M9398" t="s">
        <v>458</v>
      </c>
    </row>
    <row r="9399" spans="1:13" x14ac:dyDescent="0.25">
      <c r="A9399" t="s">
        <v>726</v>
      </c>
      <c r="B9399" t="s">
        <v>330</v>
      </c>
      <c r="C9399" t="s">
        <v>250</v>
      </c>
      <c r="D9399" t="s">
        <v>253</v>
      </c>
      <c r="E9399" t="s">
        <v>270</v>
      </c>
      <c r="F9399" t="s">
        <v>157</v>
      </c>
      <c r="G9399" s="8">
        <v>14611</v>
      </c>
      <c r="H9399" t="s">
        <v>158</v>
      </c>
      <c r="I9399" s="7">
        <v>0</v>
      </c>
      <c r="L9399" s="7">
        <v>3480752374</v>
      </c>
      <c r="M9399" t="s">
        <v>458</v>
      </c>
    </row>
    <row r="9400" spans="1:13" x14ac:dyDescent="0.25">
      <c r="A9400" t="s">
        <v>727</v>
      </c>
      <c r="B9400" t="s">
        <v>330</v>
      </c>
      <c r="C9400" t="s">
        <v>250</v>
      </c>
      <c r="D9400" t="s">
        <v>254</v>
      </c>
      <c r="E9400" t="s">
        <v>270</v>
      </c>
      <c r="F9400" t="s">
        <v>157</v>
      </c>
      <c r="G9400" s="8">
        <v>14611</v>
      </c>
      <c r="H9400" t="s">
        <v>158</v>
      </c>
      <c r="I9400" s="7">
        <v>0</v>
      </c>
      <c r="L9400" s="7">
        <v>13604302435</v>
      </c>
      <c r="M9400" t="s">
        <v>458</v>
      </c>
    </row>
    <row r="9401" spans="1:13" x14ac:dyDescent="0.25">
      <c r="A9401" t="s">
        <v>728</v>
      </c>
      <c r="B9401" t="s">
        <v>330</v>
      </c>
      <c r="C9401" t="s">
        <v>250</v>
      </c>
      <c r="D9401" t="s">
        <v>633</v>
      </c>
      <c r="E9401" t="s">
        <v>269</v>
      </c>
      <c r="F9401" t="s">
        <v>157</v>
      </c>
      <c r="G9401" s="8">
        <v>14611</v>
      </c>
      <c r="H9401" t="s">
        <v>158</v>
      </c>
      <c r="I9401" s="7">
        <v>800073877</v>
      </c>
      <c r="L9401" s="7">
        <v>1140113184125</v>
      </c>
      <c r="M9401" t="s">
        <v>458</v>
      </c>
    </row>
    <row r="9402" spans="1:13" x14ac:dyDescent="0.25">
      <c r="A9402" t="s">
        <v>729</v>
      </c>
      <c r="B9402" t="s">
        <v>330</v>
      </c>
      <c r="C9402" t="s">
        <v>250</v>
      </c>
      <c r="D9402" t="s">
        <v>634</v>
      </c>
      <c r="E9402" t="s">
        <v>269</v>
      </c>
      <c r="F9402" t="s">
        <v>157</v>
      </c>
      <c r="G9402" s="8">
        <v>14611</v>
      </c>
      <c r="H9402" t="s">
        <v>158</v>
      </c>
      <c r="I9402" s="7">
        <v>39459613896</v>
      </c>
      <c r="L9402" s="7">
        <v>237174933919</v>
      </c>
      <c r="M9402" t="s">
        <v>458</v>
      </c>
    </row>
    <row r="9403" spans="1:13" x14ac:dyDescent="0.25">
      <c r="A9403" t="s">
        <v>730</v>
      </c>
      <c r="B9403" t="s">
        <v>330</v>
      </c>
      <c r="C9403" t="s">
        <v>250</v>
      </c>
      <c r="D9403" t="s">
        <v>599</v>
      </c>
      <c r="E9403" t="s">
        <v>270</v>
      </c>
      <c r="F9403" t="s">
        <v>157</v>
      </c>
      <c r="G9403" s="8">
        <v>14611</v>
      </c>
      <c r="H9403" t="s">
        <v>158</v>
      </c>
      <c r="I9403" s="7">
        <v>0</v>
      </c>
      <c r="L9403" s="7">
        <v>49186447</v>
      </c>
      <c r="M9403" t="s">
        <v>458</v>
      </c>
    </row>
    <row r="9404" spans="1:13" x14ac:dyDescent="0.25">
      <c r="A9404" t="s">
        <v>731</v>
      </c>
      <c r="B9404" t="s">
        <v>483</v>
      </c>
      <c r="C9404" t="s">
        <v>255</v>
      </c>
      <c r="D9404" t="s">
        <v>205</v>
      </c>
      <c r="E9404" t="s">
        <v>270</v>
      </c>
      <c r="F9404" t="s">
        <v>157</v>
      </c>
      <c r="G9404" s="8">
        <v>14611</v>
      </c>
      <c r="H9404" t="s">
        <v>158</v>
      </c>
      <c r="I9404" s="7">
        <v>0</v>
      </c>
      <c r="L9404" s="7">
        <v>6917962126</v>
      </c>
      <c r="M9404" t="s">
        <v>458</v>
      </c>
    </row>
    <row r="9405" spans="1:13" x14ac:dyDescent="0.25">
      <c r="A9405" t="s">
        <v>732</v>
      </c>
      <c r="B9405" t="s">
        <v>483</v>
      </c>
      <c r="C9405" t="s">
        <v>255</v>
      </c>
      <c r="D9405" t="s">
        <v>203</v>
      </c>
      <c r="E9405" t="s">
        <v>269</v>
      </c>
      <c r="F9405" t="s">
        <v>157</v>
      </c>
      <c r="G9405" s="8">
        <v>14611</v>
      </c>
      <c r="H9405" t="s">
        <v>158</v>
      </c>
      <c r="I9405" s="7">
        <v>2475548</v>
      </c>
      <c r="L9405" s="7">
        <v>2428869723</v>
      </c>
      <c r="M9405" t="s">
        <v>458</v>
      </c>
    </row>
    <row r="9406" spans="1:13" x14ac:dyDescent="0.25">
      <c r="A9406" t="s">
        <v>733</v>
      </c>
      <c r="B9406" t="s">
        <v>636</v>
      </c>
      <c r="C9406" t="s">
        <v>635</v>
      </c>
      <c r="D9406" t="s">
        <v>304</v>
      </c>
      <c r="E9406" t="s">
        <v>270</v>
      </c>
      <c r="F9406" t="s">
        <v>157</v>
      </c>
      <c r="G9406" s="8">
        <v>14611</v>
      </c>
      <c r="H9406" t="s">
        <v>158</v>
      </c>
      <c r="I9406" s="7">
        <v>0</v>
      </c>
      <c r="L9406" s="7">
        <v>4565783313</v>
      </c>
      <c r="M9406" t="s">
        <v>458</v>
      </c>
    </row>
    <row r="9407" spans="1:13" x14ac:dyDescent="0.25">
      <c r="A9407" t="s">
        <v>734</v>
      </c>
      <c r="B9407" t="s">
        <v>636</v>
      </c>
      <c r="C9407" t="s">
        <v>635</v>
      </c>
      <c r="D9407" t="s">
        <v>303</v>
      </c>
      <c r="E9407" t="s">
        <v>270</v>
      </c>
      <c r="F9407" t="s">
        <v>157</v>
      </c>
      <c r="G9407" s="8">
        <v>14611</v>
      </c>
      <c r="H9407" t="s">
        <v>158</v>
      </c>
      <c r="I9407" s="7">
        <v>0</v>
      </c>
      <c r="L9407" s="7">
        <v>3476303006</v>
      </c>
      <c r="M9407" t="s">
        <v>458</v>
      </c>
    </row>
    <row r="9408" spans="1:13" x14ac:dyDescent="0.25">
      <c r="A9408" t="s">
        <v>735</v>
      </c>
      <c r="B9408" t="s">
        <v>636</v>
      </c>
      <c r="C9408" t="s">
        <v>635</v>
      </c>
      <c r="D9408" t="s">
        <v>302</v>
      </c>
      <c r="E9408" t="s">
        <v>270</v>
      </c>
      <c r="F9408" t="s">
        <v>157</v>
      </c>
      <c r="G9408" s="8">
        <v>14611</v>
      </c>
      <c r="H9408" t="s">
        <v>158</v>
      </c>
      <c r="I9408" s="7">
        <v>0</v>
      </c>
      <c r="L9408" s="7">
        <v>2100767205</v>
      </c>
      <c r="M9408" t="s">
        <v>458</v>
      </c>
    </row>
    <row r="9409" spans="1:13" x14ac:dyDescent="0.25">
      <c r="A9409" t="s">
        <v>736</v>
      </c>
      <c r="B9409" t="s">
        <v>636</v>
      </c>
      <c r="C9409" t="s">
        <v>635</v>
      </c>
      <c r="D9409" t="s">
        <v>205</v>
      </c>
      <c r="E9409" t="s">
        <v>270</v>
      </c>
      <c r="F9409" t="s">
        <v>157</v>
      </c>
      <c r="G9409" s="8">
        <v>14611</v>
      </c>
      <c r="H9409" t="s">
        <v>158</v>
      </c>
      <c r="I9409" s="7">
        <v>0</v>
      </c>
      <c r="L9409" s="7">
        <v>20886055390</v>
      </c>
      <c r="M9409" t="s">
        <v>458</v>
      </c>
    </row>
    <row r="9410" spans="1:13" x14ac:dyDescent="0.25">
      <c r="A9410" t="s">
        <v>737</v>
      </c>
      <c r="B9410" t="s">
        <v>636</v>
      </c>
      <c r="C9410" t="s">
        <v>635</v>
      </c>
      <c r="D9410" t="s">
        <v>203</v>
      </c>
      <c r="E9410" t="s">
        <v>269</v>
      </c>
      <c r="F9410" t="s">
        <v>157</v>
      </c>
      <c r="G9410" s="8">
        <v>14611</v>
      </c>
      <c r="H9410" t="s">
        <v>158</v>
      </c>
      <c r="I9410" s="7">
        <v>568459824</v>
      </c>
      <c r="L9410" s="7">
        <v>1256491994424</v>
      </c>
      <c r="M9410" t="s">
        <v>458</v>
      </c>
    </row>
    <row r="9411" spans="1:13" x14ac:dyDescent="0.25">
      <c r="A9411" t="s">
        <v>738</v>
      </c>
      <c r="B9411" t="s">
        <v>484</v>
      </c>
      <c r="C9411" t="s">
        <v>256</v>
      </c>
      <c r="D9411" t="s">
        <v>208</v>
      </c>
      <c r="E9411" t="s">
        <v>270</v>
      </c>
      <c r="F9411" t="s">
        <v>157</v>
      </c>
      <c r="G9411" s="8">
        <v>14611</v>
      </c>
      <c r="H9411" t="s">
        <v>158</v>
      </c>
      <c r="I9411" s="7">
        <v>0</v>
      </c>
      <c r="L9411" s="7">
        <v>429346911</v>
      </c>
      <c r="M9411" t="s">
        <v>458</v>
      </c>
    </row>
    <row r="9412" spans="1:13" x14ac:dyDescent="0.25">
      <c r="A9412" t="s">
        <v>739</v>
      </c>
      <c r="B9412" t="s">
        <v>484</v>
      </c>
      <c r="C9412" t="s">
        <v>256</v>
      </c>
      <c r="D9412" t="s">
        <v>209</v>
      </c>
      <c r="E9412" t="s">
        <v>270</v>
      </c>
      <c r="F9412" t="s">
        <v>157</v>
      </c>
      <c r="G9412" s="8">
        <v>14611</v>
      </c>
      <c r="H9412" t="s">
        <v>158</v>
      </c>
      <c r="I9412" s="7">
        <v>0</v>
      </c>
      <c r="L9412" s="7">
        <v>630379359</v>
      </c>
      <c r="M9412" t="s">
        <v>458</v>
      </c>
    </row>
    <row r="9413" spans="1:13" x14ac:dyDescent="0.25">
      <c r="A9413" t="s">
        <v>740</v>
      </c>
      <c r="B9413" t="s">
        <v>484</v>
      </c>
      <c r="C9413" t="s">
        <v>256</v>
      </c>
      <c r="D9413" t="s">
        <v>203</v>
      </c>
      <c r="E9413" t="s">
        <v>269</v>
      </c>
      <c r="F9413" t="s">
        <v>157</v>
      </c>
      <c r="G9413" s="8">
        <v>14611</v>
      </c>
      <c r="H9413" t="s">
        <v>158</v>
      </c>
      <c r="I9413" s="7">
        <v>119493507</v>
      </c>
      <c r="L9413" s="7">
        <v>88224453830</v>
      </c>
      <c r="M9413" t="s">
        <v>458</v>
      </c>
    </row>
    <row r="9414" spans="1:13" x14ac:dyDescent="0.25">
      <c r="A9414" t="s">
        <v>745</v>
      </c>
      <c r="B9414" t="s">
        <v>486</v>
      </c>
      <c r="C9414" t="s">
        <v>262</v>
      </c>
      <c r="D9414" t="s">
        <v>263</v>
      </c>
      <c r="E9414" t="s">
        <v>270</v>
      </c>
      <c r="F9414" t="s">
        <v>157</v>
      </c>
      <c r="G9414" s="8">
        <v>14611</v>
      </c>
      <c r="H9414" t="s">
        <v>158</v>
      </c>
      <c r="I9414" s="7">
        <v>0</v>
      </c>
      <c r="L9414" s="7">
        <v>27282552000</v>
      </c>
      <c r="M9414" t="s">
        <v>458</v>
      </c>
    </row>
    <row r="9415" spans="1:13" x14ac:dyDescent="0.25">
      <c r="A9415" t="s">
        <v>746</v>
      </c>
      <c r="B9415" t="s">
        <v>486</v>
      </c>
      <c r="C9415" t="s">
        <v>262</v>
      </c>
      <c r="D9415" t="s">
        <v>264</v>
      </c>
      <c r="E9415" t="s">
        <v>270</v>
      </c>
      <c r="F9415" t="s">
        <v>157</v>
      </c>
      <c r="G9415" s="8">
        <v>14611</v>
      </c>
      <c r="H9415" t="s">
        <v>158</v>
      </c>
      <c r="I9415" s="7">
        <v>0</v>
      </c>
      <c r="L9415" s="7">
        <v>5427913000</v>
      </c>
      <c r="M9415" t="s">
        <v>458</v>
      </c>
    </row>
    <row r="9416" spans="1:13" x14ac:dyDescent="0.25">
      <c r="A9416" t="s">
        <v>747</v>
      </c>
      <c r="B9416" t="s">
        <v>486</v>
      </c>
      <c r="C9416" t="s">
        <v>262</v>
      </c>
      <c r="D9416" t="s">
        <v>265</v>
      </c>
      <c r="E9416" t="s">
        <v>270</v>
      </c>
      <c r="F9416" t="s">
        <v>157</v>
      </c>
      <c r="G9416" s="8">
        <v>14611</v>
      </c>
      <c r="H9416" t="s">
        <v>158</v>
      </c>
      <c r="I9416" s="7">
        <v>0</v>
      </c>
      <c r="L9416" s="7">
        <v>950652000</v>
      </c>
      <c r="M9416" t="s">
        <v>458</v>
      </c>
    </row>
    <row r="9417" spans="1:13" x14ac:dyDescent="0.25">
      <c r="A9417" t="s">
        <v>748</v>
      </c>
      <c r="B9417" t="s">
        <v>486</v>
      </c>
      <c r="C9417" t="s">
        <v>262</v>
      </c>
      <c r="D9417" t="s">
        <v>203</v>
      </c>
      <c r="E9417" t="s">
        <v>269</v>
      </c>
      <c r="F9417" t="s">
        <v>157</v>
      </c>
      <c r="G9417" s="8">
        <v>14611</v>
      </c>
      <c r="H9417" t="s">
        <v>158</v>
      </c>
      <c r="I9417" s="7">
        <v>18606000</v>
      </c>
      <c r="L9417" s="7">
        <v>134097058000</v>
      </c>
      <c r="M9417" t="s">
        <v>458</v>
      </c>
    </row>
    <row r="9418" spans="1:13" x14ac:dyDescent="0.25">
      <c r="A9418" t="s">
        <v>749</v>
      </c>
      <c r="B9418" t="s">
        <v>332</v>
      </c>
      <c r="C9418" t="s">
        <v>266</v>
      </c>
      <c r="D9418" t="s">
        <v>267</v>
      </c>
      <c r="E9418" t="s">
        <v>270</v>
      </c>
      <c r="F9418" s="8" t="s">
        <v>157</v>
      </c>
      <c r="G9418" s="8">
        <v>14611</v>
      </c>
      <c r="H9418" t="s">
        <v>158</v>
      </c>
      <c r="I9418" s="7">
        <v>0</v>
      </c>
      <c r="L9418" s="7">
        <v>2421364394</v>
      </c>
      <c r="M9418" t="s">
        <v>458</v>
      </c>
    </row>
    <row r="9419" spans="1:13" x14ac:dyDescent="0.25">
      <c r="A9419" t="s">
        <v>750</v>
      </c>
      <c r="B9419" t="s">
        <v>332</v>
      </c>
      <c r="C9419" t="s">
        <v>266</v>
      </c>
      <c r="D9419" t="s">
        <v>590</v>
      </c>
      <c r="E9419" t="s">
        <v>270</v>
      </c>
      <c r="F9419" s="8" t="s">
        <v>157</v>
      </c>
      <c r="G9419" s="8">
        <v>14611</v>
      </c>
      <c r="H9419" t="s">
        <v>158</v>
      </c>
      <c r="I9419" s="7">
        <v>0</v>
      </c>
      <c r="L9419" s="7">
        <v>1946905414</v>
      </c>
      <c r="M9419" t="s">
        <v>458</v>
      </c>
    </row>
    <row r="9420" spans="1:13" x14ac:dyDescent="0.25">
      <c r="A9420" t="s">
        <v>751</v>
      </c>
      <c r="B9420" t="s">
        <v>332</v>
      </c>
      <c r="C9420" t="s">
        <v>266</v>
      </c>
      <c r="D9420" t="s">
        <v>582</v>
      </c>
      <c r="E9420" t="s">
        <v>270</v>
      </c>
      <c r="F9420" s="8" t="s">
        <v>157</v>
      </c>
      <c r="G9420" s="8">
        <v>14611</v>
      </c>
      <c r="H9420" t="s">
        <v>158</v>
      </c>
      <c r="I9420" s="7">
        <v>0</v>
      </c>
      <c r="L9420" s="7">
        <v>102527329</v>
      </c>
      <c r="M9420" t="s">
        <v>458</v>
      </c>
    </row>
    <row r="9421" spans="1:13" x14ac:dyDescent="0.25">
      <c r="A9421" t="s">
        <v>752</v>
      </c>
      <c r="B9421" t="s">
        <v>332</v>
      </c>
      <c r="C9421" t="s">
        <v>266</v>
      </c>
      <c r="D9421" t="s">
        <v>203</v>
      </c>
      <c r="E9421" t="s">
        <v>269</v>
      </c>
      <c r="F9421" s="8" t="s">
        <v>157</v>
      </c>
      <c r="G9421" s="8">
        <v>14611</v>
      </c>
      <c r="H9421" t="s">
        <v>158</v>
      </c>
      <c r="I9421" s="7">
        <v>104070288</v>
      </c>
      <c r="L9421" s="7">
        <v>260926476812</v>
      </c>
      <c r="M9421" t="s">
        <v>458</v>
      </c>
    </row>
    <row r="9422" spans="1:13" x14ac:dyDescent="0.25">
      <c r="A9422" t="s">
        <v>753</v>
      </c>
      <c r="B9422" t="s">
        <v>487</v>
      </c>
      <c r="C9422" t="s">
        <v>207</v>
      </c>
      <c r="D9422" t="s">
        <v>208</v>
      </c>
      <c r="E9422" t="s">
        <v>270</v>
      </c>
      <c r="F9422" t="s">
        <v>157</v>
      </c>
      <c r="G9422" s="8">
        <v>14611</v>
      </c>
      <c r="H9422" t="s">
        <v>158</v>
      </c>
      <c r="I9422" s="7">
        <v>0</v>
      </c>
      <c r="L9422" s="7">
        <v>2389556713</v>
      </c>
      <c r="M9422" t="s">
        <v>458</v>
      </c>
    </row>
    <row r="9423" spans="1:13" x14ac:dyDescent="0.25">
      <c r="A9423" t="s">
        <v>754</v>
      </c>
      <c r="B9423" t="s">
        <v>487</v>
      </c>
      <c r="C9423" t="s">
        <v>207</v>
      </c>
      <c r="D9423" t="s">
        <v>209</v>
      </c>
      <c r="E9423" t="s">
        <v>270</v>
      </c>
      <c r="F9423" t="s">
        <v>157</v>
      </c>
      <c r="G9423" s="8">
        <v>14611</v>
      </c>
      <c r="H9423" t="s">
        <v>158</v>
      </c>
      <c r="I9423" s="7">
        <v>0</v>
      </c>
      <c r="L9423" s="7">
        <v>5701620841</v>
      </c>
      <c r="M9423" t="s">
        <v>458</v>
      </c>
    </row>
    <row r="9424" spans="1:13" x14ac:dyDescent="0.25">
      <c r="A9424" t="s">
        <v>755</v>
      </c>
      <c r="B9424" t="s">
        <v>487</v>
      </c>
      <c r="C9424" t="s">
        <v>207</v>
      </c>
      <c r="D9424" t="s">
        <v>210</v>
      </c>
      <c r="E9424" t="s">
        <v>270</v>
      </c>
      <c r="F9424" t="s">
        <v>157</v>
      </c>
      <c r="G9424" s="8">
        <v>14611</v>
      </c>
      <c r="H9424" t="s">
        <v>158</v>
      </c>
      <c r="I9424" s="7">
        <v>0</v>
      </c>
      <c r="L9424" s="7">
        <v>326696832</v>
      </c>
      <c r="M9424" t="s">
        <v>458</v>
      </c>
    </row>
    <row r="9425" spans="1:13" x14ac:dyDescent="0.25">
      <c r="A9425" t="s">
        <v>756</v>
      </c>
      <c r="B9425" t="s">
        <v>487</v>
      </c>
      <c r="C9425" t="s">
        <v>207</v>
      </c>
      <c r="D9425" t="s">
        <v>211</v>
      </c>
      <c r="E9425" t="s">
        <v>269</v>
      </c>
      <c r="F9425" t="s">
        <v>157</v>
      </c>
      <c r="G9425" s="8">
        <v>14611</v>
      </c>
      <c r="H9425" t="s">
        <v>158</v>
      </c>
      <c r="I9425" s="7">
        <v>775894478</v>
      </c>
      <c r="L9425" s="7">
        <v>370042694916</v>
      </c>
      <c r="M9425" t="s">
        <v>458</v>
      </c>
    </row>
    <row r="9426" spans="1:13" x14ac:dyDescent="0.25">
      <c r="A9426" t="s">
        <v>757</v>
      </c>
      <c r="B9426" t="s">
        <v>487</v>
      </c>
      <c r="C9426" t="s">
        <v>207</v>
      </c>
      <c r="D9426" t="s">
        <v>385</v>
      </c>
      <c r="E9426" t="s">
        <v>270</v>
      </c>
      <c r="F9426" s="8" t="s">
        <v>157</v>
      </c>
      <c r="G9426" s="8">
        <v>14611</v>
      </c>
      <c r="H9426" t="s">
        <v>158</v>
      </c>
      <c r="I9426" s="7">
        <v>0</v>
      </c>
      <c r="L9426" s="7">
        <v>777116048</v>
      </c>
      <c r="M9426" t="s">
        <v>458</v>
      </c>
    </row>
    <row r="9427" spans="1:13" x14ac:dyDescent="0.25">
      <c r="A9427" t="s">
        <v>659</v>
      </c>
      <c r="B9427" t="s">
        <v>468</v>
      </c>
      <c r="C9427" t="s">
        <v>0</v>
      </c>
      <c r="D9427" t="s">
        <v>200</v>
      </c>
      <c r="E9427" t="s">
        <v>270</v>
      </c>
      <c r="F9427" s="8" t="s">
        <v>159</v>
      </c>
      <c r="G9427" s="8">
        <v>45567</v>
      </c>
      <c r="H9427" t="s">
        <v>160</v>
      </c>
      <c r="I9427" s="7">
        <v>363424734</v>
      </c>
      <c r="L9427" s="7">
        <v>50185283716</v>
      </c>
      <c r="M9427" t="s">
        <v>458</v>
      </c>
    </row>
    <row r="9428" spans="1:13" x14ac:dyDescent="0.25">
      <c r="A9428" t="s">
        <v>660</v>
      </c>
      <c r="B9428" t="s">
        <v>468</v>
      </c>
      <c r="C9428" t="s">
        <v>0</v>
      </c>
      <c r="D9428" t="s">
        <v>201</v>
      </c>
      <c r="E9428" t="s">
        <v>270</v>
      </c>
      <c r="F9428" s="8" t="s">
        <v>159</v>
      </c>
      <c r="G9428" s="8">
        <v>45567</v>
      </c>
      <c r="H9428" t="s">
        <v>160</v>
      </c>
      <c r="I9428" s="7">
        <v>2086944946</v>
      </c>
      <c r="L9428" s="7">
        <v>89599596613</v>
      </c>
      <c r="M9428" t="s">
        <v>458</v>
      </c>
    </row>
    <row r="9429" spans="1:13" x14ac:dyDescent="0.25">
      <c r="A9429" t="s">
        <v>661</v>
      </c>
      <c r="B9429" t="s">
        <v>468</v>
      </c>
      <c r="C9429" t="s">
        <v>0</v>
      </c>
      <c r="D9429" t="s">
        <v>202</v>
      </c>
      <c r="E9429" t="s">
        <v>270</v>
      </c>
      <c r="F9429" s="8" t="s">
        <v>159</v>
      </c>
      <c r="G9429" s="8">
        <v>45567</v>
      </c>
      <c r="H9429" t="s">
        <v>160</v>
      </c>
      <c r="I9429" s="7">
        <v>2295928915</v>
      </c>
      <c r="L9429" s="7">
        <v>44497385600</v>
      </c>
      <c r="M9429" t="s">
        <v>458</v>
      </c>
    </row>
    <row r="9430" spans="1:13" x14ac:dyDescent="0.25">
      <c r="A9430" t="s">
        <v>662</v>
      </c>
      <c r="B9430" t="s">
        <v>468</v>
      </c>
      <c r="C9430" t="s">
        <v>0</v>
      </c>
      <c r="D9430" t="s">
        <v>308</v>
      </c>
      <c r="E9430" t="s">
        <v>270</v>
      </c>
      <c r="F9430" t="s">
        <v>159</v>
      </c>
      <c r="G9430" s="8">
        <v>45567</v>
      </c>
      <c r="H9430" t="s">
        <v>160</v>
      </c>
      <c r="I9430" s="7">
        <v>8554094</v>
      </c>
      <c r="L9430" s="7">
        <v>891110221</v>
      </c>
      <c r="M9430" t="s">
        <v>458</v>
      </c>
    </row>
    <row r="9431" spans="1:13" x14ac:dyDescent="0.25">
      <c r="A9431" t="s">
        <v>758</v>
      </c>
      <c r="B9431" t="s">
        <v>468</v>
      </c>
      <c r="C9431" t="s">
        <v>0</v>
      </c>
      <c r="D9431" t="s">
        <v>1</v>
      </c>
      <c r="E9431" t="s">
        <v>270</v>
      </c>
      <c r="F9431" t="s">
        <v>159</v>
      </c>
      <c r="G9431" s="8">
        <v>45567</v>
      </c>
      <c r="H9431" t="s">
        <v>160</v>
      </c>
      <c r="I9431" s="7">
        <v>928080782</v>
      </c>
      <c r="L9431" s="7">
        <v>33596222776</v>
      </c>
      <c r="M9431" t="s">
        <v>458</v>
      </c>
    </row>
    <row r="9432" spans="1:13" x14ac:dyDescent="0.25">
      <c r="A9432" t="s">
        <v>663</v>
      </c>
      <c r="B9432" t="s">
        <v>468</v>
      </c>
      <c r="C9432" t="s">
        <v>0</v>
      </c>
      <c r="D9432" t="s">
        <v>198</v>
      </c>
      <c r="E9432" t="s">
        <v>270</v>
      </c>
      <c r="F9432" t="s">
        <v>159</v>
      </c>
      <c r="G9432" s="8">
        <v>45567</v>
      </c>
      <c r="H9432" t="s">
        <v>160</v>
      </c>
      <c r="I9432" s="7">
        <f>75320732/2</f>
        <v>37660366</v>
      </c>
      <c r="L9432" s="7">
        <v>1360016630</v>
      </c>
      <c r="M9432" t="s">
        <v>458</v>
      </c>
    </row>
    <row r="9433" spans="1:13" x14ac:dyDescent="0.25">
      <c r="A9433" t="s">
        <v>664</v>
      </c>
      <c r="B9433" t="s">
        <v>468</v>
      </c>
      <c r="C9433" t="s">
        <v>0</v>
      </c>
      <c r="D9433" t="s">
        <v>199</v>
      </c>
      <c r="E9433" t="s">
        <v>269</v>
      </c>
      <c r="F9433" t="s">
        <v>159</v>
      </c>
      <c r="G9433" s="8">
        <v>45567</v>
      </c>
      <c r="H9433" t="s">
        <v>160</v>
      </c>
      <c r="I9433" s="7">
        <v>4605922229</v>
      </c>
      <c r="L9433" s="7">
        <v>195045422077</v>
      </c>
      <c r="M9433" t="s">
        <v>458</v>
      </c>
    </row>
    <row r="9434" spans="1:13" x14ac:dyDescent="0.25">
      <c r="A9434" t="s">
        <v>665</v>
      </c>
      <c r="B9434" t="s">
        <v>469</v>
      </c>
      <c r="C9434" t="s">
        <v>212</v>
      </c>
      <c r="D9434" t="s">
        <v>213</v>
      </c>
      <c r="E9434" t="s">
        <v>270</v>
      </c>
      <c r="F9434" t="s">
        <v>159</v>
      </c>
      <c r="G9434" s="8">
        <v>45567</v>
      </c>
      <c r="H9434" t="s">
        <v>160</v>
      </c>
      <c r="I9434" s="7">
        <v>10982000</v>
      </c>
      <c r="L9434" s="7">
        <v>1209774000</v>
      </c>
      <c r="M9434" t="s">
        <v>458</v>
      </c>
    </row>
    <row r="9435" spans="1:13" x14ac:dyDescent="0.25">
      <c r="A9435" t="s">
        <v>666</v>
      </c>
      <c r="B9435" t="s">
        <v>469</v>
      </c>
      <c r="C9435" t="s">
        <v>212</v>
      </c>
      <c r="D9435" t="s">
        <v>214</v>
      </c>
      <c r="E9435" t="s">
        <v>270</v>
      </c>
      <c r="F9435" t="s">
        <v>159</v>
      </c>
      <c r="G9435" s="8">
        <v>45567</v>
      </c>
      <c r="H9435" t="s">
        <v>160</v>
      </c>
      <c r="I9435" s="7">
        <v>403541000</v>
      </c>
      <c r="L9435" s="7">
        <v>10185099000</v>
      </c>
      <c r="M9435" t="s">
        <v>458</v>
      </c>
    </row>
    <row r="9436" spans="1:13" x14ac:dyDescent="0.25">
      <c r="A9436" t="s">
        <v>667</v>
      </c>
      <c r="B9436" t="s">
        <v>469</v>
      </c>
      <c r="C9436" t="s">
        <v>212</v>
      </c>
      <c r="D9436" t="s">
        <v>370</v>
      </c>
      <c r="E9436" t="s">
        <v>270</v>
      </c>
      <c r="F9436" t="s">
        <v>159</v>
      </c>
      <c r="G9436" s="8">
        <v>45567</v>
      </c>
      <c r="H9436" t="s">
        <v>160</v>
      </c>
      <c r="I9436" s="7">
        <v>42337000</v>
      </c>
      <c r="L9436" s="7">
        <v>7250762000</v>
      </c>
      <c r="M9436" t="s">
        <v>458</v>
      </c>
    </row>
    <row r="9437" spans="1:13" x14ac:dyDescent="0.25">
      <c r="A9437" t="s">
        <v>668</v>
      </c>
      <c r="B9437" t="s">
        <v>469</v>
      </c>
      <c r="C9437" t="s">
        <v>212</v>
      </c>
      <c r="D9437" t="s">
        <v>365</v>
      </c>
      <c r="E9437" t="s">
        <v>270</v>
      </c>
      <c r="F9437" t="s">
        <v>159</v>
      </c>
      <c r="G9437" s="8">
        <v>45567</v>
      </c>
      <c r="H9437" t="s">
        <v>160</v>
      </c>
      <c r="I9437" s="7">
        <v>199327000</v>
      </c>
      <c r="L9437" s="7">
        <v>22153880000</v>
      </c>
      <c r="M9437" t="s">
        <v>458</v>
      </c>
    </row>
    <row r="9438" spans="1:13" x14ac:dyDescent="0.25">
      <c r="A9438" t="s">
        <v>669</v>
      </c>
      <c r="B9438" t="s">
        <v>469</v>
      </c>
      <c r="C9438" t="s">
        <v>212</v>
      </c>
      <c r="D9438" t="s">
        <v>364</v>
      </c>
      <c r="E9438" t="s">
        <v>270</v>
      </c>
      <c r="F9438" t="s">
        <v>159</v>
      </c>
      <c r="G9438" s="8">
        <v>45567</v>
      </c>
      <c r="H9438" t="s">
        <v>160</v>
      </c>
      <c r="I9438" s="7">
        <v>187126000</v>
      </c>
      <c r="L9438" s="7">
        <v>31842258000</v>
      </c>
      <c r="M9438" t="s">
        <v>458</v>
      </c>
    </row>
    <row r="9439" spans="1:13" x14ac:dyDescent="0.25">
      <c r="A9439" t="s">
        <v>670</v>
      </c>
      <c r="B9439" t="s">
        <v>469</v>
      </c>
      <c r="C9439" t="s">
        <v>212</v>
      </c>
      <c r="D9439" t="s">
        <v>573</v>
      </c>
      <c r="E9439" t="s">
        <v>270</v>
      </c>
      <c r="F9439" t="s">
        <v>159</v>
      </c>
      <c r="G9439" s="8">
        <v>45567</v>
      </c>
      <c r="H9439" t="s">
        <v>160</v>
      </c>
      <c r="I9439" s="7">
        <v>487461000</v>
      </c>
      <c r="L9439" s="7">
        <v>16763779000</v>
      </c>
      <c r="M9439" t="s">
        <v>458</v>
      </c>
    </row>
    <row r="9440" spans="1:13" x14ac:dyDescent="0.25">
      <c r="A9440" t="s">
        <v>671</v>
      </c>
      <c r="B9440" t="s">
        <v>469</v>
      </c>
      <c r="C9440" t="s">
        <v>212</v>
      </c>
      <c r="D9440" t="s">
        <v>362</v>
      </c>
      <c r="E9440" t="s">
        <v>270</v>
      </c>
      <c r="F9440" t="s">
        <v>159</v>
      </c>
      <c r="G9440" s="8">
        <v>45567</v>
      </c>
      <c r="H9440" t="s">
        <v>160</v>
      </c>
      <c r="I9440" s="7">
        <v>1451678000</v>
      </c>
      <c r="L9440" s="7">
        <v>58491556000</v>
      </c>
      <c r="M9440" t="s">
        <v>458</v>
      </c>
    </row>
    <row r="9441" spans="1:13" x14ac:dyDescent="0.25">
      <c r="A9441" t="s">
        <v>672</v>
      </c>
      <c r="B9441" t="s">
        <v>470</v>
      </c>
      <c r="C9441" t="s">
        <v>292</v>
      </c>
      <c r="D9441" t="s">
        <v>307</v>
      </c>
      <c r="E9441" t="s">
        <v>270</v>
      </c>
      <c r="F9441" t="s">
        <v>159</v>
      </c>
      <c r="G9441" s="8">
        <v>45567</v>
      </c>
      <c r="H9441" t="s">
        <v>160</v>
      </c>
      <c r="I9441" s="7">
        <v>291901570</v>
      </c>
      <c r="L9441" s="7">
        <v>9764336905</v>
      </c>
      <c r="M9441" t="s">
        <v>458</v>
      </c>
    </row>
    <row r="9442" spans="1:13" x14ac:dyDescent="0.25">
      <c r="A9442" t="s">
        <v>673</v>
      </c>
      <c r="B9442" t="s">
        <v>470</v>
      </c>
      <c r="C9442" t="s">
        <v>292</v>
      </c>
      <c r="D9442" t="s">
        <v>206</v>
      </c>
      <c r="E9442" t="s">
        <v>270</v>
      </c>
      <c r="F9442" t="s">
        <v>159</v>
      </c>
      <c r="G9442" s="8">
        <v>45567</v>
      </c>
      <c r="H9442" t="s">
        <v>160</v>
      </c>
      <c r="I9442" s="7">
        <v>221806274</v>
      </c>
      <c r="L9442" s="7">
        <v>5411649516</v>
      </c>
      <c r="M9442" t="s">
        <v>458</v>
      </c>
    </row>
    <row r="9443" spans="1:13" x14ac:dyDescent="0.25">
      <c r="A9443" t="s">
        <v>674</v>
      </c>
      <c r="B9443" t="s">
        <v>470</v>
      </c>
      <c r="C9443" t="s">
        <v>292</v>
      </c>
      <c r="D9443" t="s">
        <v>203</v>
      </c>
      <c r="E9443" t="s">
        <v>269</v>
      </c>
      <c r="F9443" t="s">
        <v>159</v>
      </c>
      <c r="G9443" s="8">
        <v>45567</v>
      </c>
      <c r="H9443" t="s">
        <v>160</v>
      </c>
      <c r="I9443" s="7">
        <v>19235432754</v>
      </c>
      <c r="L9443" s="7">
        <v>599483569520</v>
      </c>
      <c r="M9443" t="s">
        <v>458</v>
      </c>
    </row>
    <row r="9444" spans="1:13" x14ac:dyDescent="0.25">
      <c r="A9444" t="s">
        <v>675</v>
      </c>
      <c r="B9444" t="s">
        <v>470</v>
      </c>
      <c r="C9444" t="s">
        <v>292</v>
      </c>
      <c r="D9444" t="s">
        <v>306</v>
      </c>
      <c r="E9444" t="s">
        <v>270</v>
      </c>
      <c r="F9444" t="s">
        <v>159</v>
      </c>
      <c r="G9444" s="8">
        <v>45567</v>
      </c>
      <c r="H9444" t="s">
        <v>160</v>
      </c>
      <c r="I9444" s="7">
        <v>270508073</v>
      </c>
      <c r="L9444" s="7">
        <v>9122399685</v>
      </c>
      <c r="M9444" t="s">
        <v>458</v>
      </c>
    </row>
    <row r="9445" spans="1:13" x14ac:dyDescent="0.25">
      <c r="A9445" t="s">
        <v>676</v>
      </c>
      <c r="B9445" t="s">
        <v>331</v>
      </c>
      <c r="C9445" t="s">
        <v>215</v>
      </c>
      <c r="D9445" t="s">
        <v>251</v>
      </c>
      <c r="E9445" t="s">
        <v>269</v>
      </c>
      <c r="F9445" t="s">
        <v>159</v>
      </c>
      <c r="G9445" s="8">
        <v>45567</v>
      </c>
      <c r="H9445" t="s">
        <v>160</v>
      </c>
      <c r="I9445" s="7">
        <v>7134018995</v>
      </c>
      <c r="L9445" s="7">
        <v>310261377494</v>
      </c>
      <c r="M9445" t="s">
        <v>458</v>
      </c>
    </row>
    <row r="9446" spans="1:13" x14ac:dyDescent="0.25">
      <c r="A9446" t="s">
        <v>677</v>
      </c>
      <c r="B9446" t="s">
        <v>331</v>
      </c>
      <c r="C9446" t="s">
        <v>215</v>
      </c>
      <c r="D9446" t="s">
        <v>216</v>
      </c>
      <c r="E9446" t="s">
        <v>269</v>
      </c>
      <c r="F9446" t="s">
        <v>159</v>
      </c>
      <c r="G9446" s="8">
        <v>45567</v>
      </c>
      <c r="H9446" t="s">
        <v>160</v>
      </c>
      <c r="I9446" s="7">
        <v>4110671910</v>
      </c>
      <c r="L9446" s="7">
        <v>15226914126</v>
      </c>
      <c r="M9446" t="s">
        <v>458</v>
      </c>
    </row>
    <row r="9447" spans="1:13" x14ac:dyDescent="0.25">
      <c r="A9447" t="s">
        <v>678</v>
      </c>
      <c r="B9447" t="s">
        <v>331</v>
      </c>
      <c r="C9447" t="s">
        <v>215</v>
      </c>
      <c r="D9447" t="s">
        <v>217</v>
      </c>
      <c r="E9447" t="s">
        <v>269</v>
      </c>
      <c r="F9447" t="s">
        <v>159</v>
      </c>
      <c r="G9447" s="8">
        <v>45567</v>
      </c>
      <c r="H9447" t="s">
        <v>160</v>
      </c>
      <c r="I9447" s="7">
        <v>732501406</v>
      </c>
      <c r="L9447" s="7">
        <v>67671087956</v>
      </c>
      <c r="M9447" t="s">
        <v>458</v>
      </c>
    </row>
    <row r="9448" spans="1:13" x14ac:dyDescent="0.25">
      <c r="A9448" t="s">
        <v>679</v>
      </c>
      <c r="B9448" t="s">
        <v>333</v>
      </c>
      <c r="C9448" t="s">
        <v>533</v>
      </c>
      <c r="D9448" t="s">
        <v>203</v>
      </c>
      <c r="E9448" t="s">
        <v>269</v>
      </c>
      <c r="F9448" t="s">
        <v>159</v>
      </c>
      <c r="G9448" s="8">
        <v>45567</v>
      </c>
      <c r="H9448" t="s">
        <v>160</v>
      </c>
      <c r="I9448" s="7">
        <v>1687643000</v>
      </c>
      <c r="L9448" s="7">
        <v>60695593000</v>
      </c>
      <c r="M9448" t="s">
        <v>458</v>
      </c>
    </row>
    <row r="9449" spans="1:13" x14ac:dyDescent="0.25">
      <c r="A9449" t="s">
        <v>680</v>
      </c>
      <c r="B9449" t="s">
        <v>471</v>
      </c>
      <c r="C9449" t="s">
        <v>219</v>
      </c>
      <c r="D9449" t="s">
        <v>203</v>
      </c>
      <c r="E9449" t="s">
        <v>269</v>
      </c>
      <c r="F9449" t="s">
        <v>159</v>
      </c>
      <c r="G9449" s="8">
        <v>45567</v>
      </c>
      <c r="H9449" t="s">
        <v>160</v>
      </c>
      <c r="I9449" s="7">
        <v>7307747929</v>
      </c>
      <c r="L9449" s="7">
        <v>278736778404</v>
      </c>
      <c r="M9449" t="s">
        <v>458</v>
      </c>
    </row>
    <row r="9450" spans="1:13" x14ac:dyDescent="0.25">
      <c r="A9450" t="s">
        <v>681</v>
      </c>
      <c r="B9450" t="s">
        <v>471</v>
      </c>
      <c r="C9450" t="s">
        <v>219</v>
      </c>
      <c r="D9450" t="s">
        <v>457</v>
      </c>
      <c r="E9450" t="s">
        <v>270</v>
      </c>
      <c r="F9450" t="s">
        <v>159</v>
      </c>
      <c r="G9450" s="8">
        <v>45567</v>
      </c>
      <c r="H9450" t="s">
        <v>160</v>
      </c>
      <c r="I9450" s="7">
        <v>5244923</v>
      </c>
      <c r="L9450" s="7">
        <v>150706287</v>
      </c>
      <c r="M9450" t="s">
        <v>458</v>
      </c>
    </row>
    <row r="9451" spans="1:13" x14ac:dyDescent="0.25">
      <c r="A9451" t="s">
        <v>682</v>
      </c>
      <c r="B9451" t="s">
        <v>471</v>
      </c>
      <c r="C9451" t="s">
        <v>219</v>
      </c>
      <c r="D9451" t="s">
        <v>381</v>
      </c>
      <c r="E9451" t="s">
        <v>270</v>
      </c>
      <c r="F9451" t="s">
        <v>159</v>
      </c>
      <c r="G9451" s="8">
        <v>45567</v>
      </c>
      <c r="H9451" t="s">
        <v>160</v>
      </c>
      <c r="I9451" s="7">
        <v>31487058</v>
      </c>
      <c r="L9451" s="7">
        <v>1331924172</v>
      </c>
      <c r="M9451" t="s">
        <v>458</v>
      </c>
    </row>
    <row r="9452" spans="1:13" x14ac:dyDescent="0.25">
      <c r="A9452" t="s">
        <v>683</v>
      </c>
      <c r="B9452" t="s">
        <v>472</v>
      </c>
      <c r="C9452" t="s">
        <v>220</v>
      </c>
      <c r="D9452" t="s">
        <v>221</v>
      </c>
      <c r="E9452" t="s">
        <v>270</v>
      </c>
      <c r="F9452" t="s">
        <v>159</v>
      </c>
      <c r="G9452" s="8">
        <v>45567</v>
      </c>
      <c r="H9452" t="s">
        <v>160</v>
      </c>
      <c r="I9452" s="7">
        <v>2883874000</v>
      </c>
      <c r="L9452" s="7">
        <v>210379447000</v>
      </c>
      <c r="M9452" t="s">
        <v>458</v>
      </c>
    </row>
    <row r="9453" spans="1:13" x14ac:dyDescent="0.25">
      <c r="A9453" t="s">
        <v>684</v>
      </c>
      <c r="B9453" t="s">
        <v>472</v>
      </c>
      <c r="C9453" t="s">
        <v>220</v>
      </c>
      <c r="D9453" t="s">
        <v>222</v>
      </c>
      <c r="E9453" t="s">
        <v>270</v>
      </c>
      <c r="F9453" t="s">
        <v>159</v>
      </c>
      <c r="G9453" s="8">
        <v>45567</v>
      </c>
      <c r="H9453" t="s">
        <v>160</v>
      </c>
      <c r="I9453" s="7">
        <v>747263000</v>
      </c>
      <c r="L9453" s="7">
        <v>35195197000</v>
      </c>
      <c r="M9453" t="s">
        <v>458</v>
      </c>
    </row>
    <row r="9454" spans="1:13" x14ac:dyDescent="0.25">
      <c r="A9454" t="s">
        <v>685</v>
      </c>
      <c r="B9454" t="s">
        <v>472</v>
      </c>
      <c r="C9454" t="s">
        <v>220</v>
      </c>
      <c r="D9454" t="s">
        <v>223</v>
      </c>
      <c r="E9454" t="s">
        <v>270</v>
      </c>
      <c r="F9454" t="s">
        <v>159</v>
      </c>
      <c r="G9454" s="8">
        <v>45567</v>
      </c>
      <c r="H9454" t="s">
        <v>160</v>
      </c>
      <c r="I9454" s="7">
        <v>2644310000</v>
      </c>
      <c r="L9454" s="7">
        <v>54187851000</v>
      </c>
      <c r="M9454" t="s">
        <v>458</v>
      </c>
    </row>
    <row r="9455" spans="1:13" x14ac:dyDescent="0.25">
      <c r="A9455" t="s">
        <v>686</v>
      </c>
      <c r="B9455" t="s">
        <v>472</v>
      </c>
      <c r="C9455" t="s">
        <v>220</v>
      </c>
      <c r="D9455" t="s">
        <v>224</v>
      </c>
      <c r="E9455" t="s">
        <v>270</v>
      </c>
      <c r="F9455" t="s">
        <v>159</v>
      </c>
      <c r="G9455" s="8">
        <v>45567</v>
      </c>
      <c r="H9455" t="s">
        <v>160</v>
      </c>
      <c r="I9455" s="7">
        <v>9275000</v>
      </c>
      <c r="L9455" s="7">
        <v>3835522000</v>
      </c>
      <c r="M9455" t="s">
        <v>458</v>
      </c>
    </row>
    <row r="9456" spans="1:13" x14ac:dyDescent="0.25">
      <c r="A9456" t="s">
        <v>687</v>
      </c>
      <c r="B9456" t="s">
        <v>472</v>
      </c>
      <c r="C9456" t="s">
        <v>220</v>
      </c>
      <c r="D9456" t="s">
        <v>305</v>
      </c>
      <c r="E9456" t="s">
        <v>270</v>
      </c>
      <c r="F9456" t="s">
        <v>159</v>
      </c>
      <c r="G9456" s="8">
        <v>45567</v>
      </c>
      <c r="H9456" t="s">
        <v>160</v>
      </c>
      <c r="I9456" s="7">
        <v>0</v>
      </c>
      <c r="L9456" s="7">
        <v>0</v>
      </c>
      <c r="M9456" t="s">
        <v>458</v>
      </c>
    </row>
    <row r="9457" spans="1:13" x14ac:dyDescent="0.25">
      <c r="A9457" t="s">
        <v>688</v>
      </c>
      <c r="B9457" t="s">
        <v>472</v>
      </c>
      <c r="C9457" t="s">
        <v>220</v>
      </c>
      <c r="D9457" t="s">
        <v>203</v>
      </c>
      <c r="E9457" t="s">
        <v>269</v>
      </c>
      <c r="F9457" t="s">
        <v>159</v>
      </c>
      <c r="G9457" s="8">
        <v>45567</v>
      </c>
      <c r="H9457" t="s">
        <v>160</v>
      </c>
      <c r="I9457" s="7">
        <v>1937463000</v>
      </c>
      <c r="L9457" s="7">
        <v>150910896000</v>
      </c>
      <c r="M9457" t="s">
        <v>458</v>
      </c>
    </row>
    <row r="9458" spans="1:13" x14ac:dyDescent="0.25">
      <c r="A9458" t="s">
        <v>689</v>
      </c>
      <c r="B9458" t="s">
        <v>473</v>
      </c>
      <c r="C9458" t="s">
        <v>225</v>
      </c>
      <c r="D9458" t="s">
        <v>366</v>
      </c>
      <c r="E9458" t="s">
        <v>270</v>
      </c>
      <c r="F9458" t="s">
        <v>159</v>
      </c>
      <c r="G9458" s="8">
        <v>45567</v>
      </c>
      <c r="H9458" t="s">
        <v>160</v>
      </c>
      <c r="I9458" s="7">
        <v>106284514</v>
      </c>
      <c r="L9458" s="7">
        <v>3439632410</v>
      </c>
      <c r="M9458" t="s">
        <v>458</v>
      </c>
    </row>
    <row r="9459" spans="1:13" x14ac:dyDescent="0.25">
      <c r="A9459" t="s">
        <v>690</v>
      </c>
      <c r="B9459" t="s">
        <v>473</v>
      </c>
      <c r="C9459" t="s">
        <v>225</v>
      </c>
      <c r="D9459" t="s">
        <v>367</v>
      </c>
      <c r="E9459" t="s">
        <v>270</v>
      </c>
      <c r="F9459" t="s">
        <v>159</v>
      </c>
      <c r="G9459" s="8">
        <v>45567</v>
      </c>
      <c r="H9459" t="s">
        <v>160</v>
      </c>
      <c r="I9459" s="7">
        <v>83637103</v>
      </c>
      <c r="L9459" s="7">
        <v>3601903742</v>
      </c>
      <c r="M9459" t="s">
        <v>458</v>
      </c>
    </row>
    <row r="9460" spans="1:13" x14ac:dyDescent="0.25">
      <c r="A9460" t="s">
        <v>691</v>
      </c>
      <c r="B9460" t="s">
        <v>473</v>
      </c>
      <c r="C9460" t="s">
        <v>225</v>
      </c>
      <c r="D9460" t="s">
        <v>373</v>
      </c>
      <c r="E9460" t="s">
        <v>270</v>
      </c>
      <c r="F9460" t="s">
        <v>159</v>
      </c>
      <c r="G9460" s="8">
        <v>45567</v>
      </c>
      <c r="H9460" t="s">
        <v>160</v>
      </c>
      <c r="I9460" s="7">
        <v>82529793</v>
      </c>
      <c r="L9460" s="7">
        <v>2032897322</v>
      </c>
      <c r="M9460" t="s">
        <v>458</v>
      </c>
    </row>
    <row r="9461" spans="1:13" x14ac:dyDescent="0.25">
      <c r="A9461" t="s">
        <v>692</v>
      </c>
      <c r="B9461" t="s">
        <v>473</v>
      </c>
      <c r="C9461" t="s">
        <v>225</v>
      </c>
      <c r="D9461" t="s">
        <v>203</v>
      </c>
      <c r="E9461" t="s">
        <v>269</v>
      </c>
      <c r="F9461" t="s">
        <v>159</v>
      </c>
      <c r="G9461" s="8">
        <v>45567</v>
      </c>
      <c r="H9461" t="s">
        <v>160</v>
      </c>
      <c r="I9461" s="7">
        <v>30199389514</v>
      </c>
      <c r="L9461" s="7">
        <v>983182712065</v>
      </c>
      <c r="M9461" t="s">
        <v>458</v>
      </c>
    </row>
    <row r="9462" spans="1:13" x14ac:dyDescent="0.25">
      <c r="A9462" t="s">
        <v>693</v>
      </c>
      <c r="B9462" t="s">
        <v>474</v>
      </c>
      <c r="C9462" t="s">
        <v>226</v>
      </c>
      <c r="D9462" t="s">
        <v>227</v>
      </c>
      <c r="E9462" t="s">
        <v>270</v>
      </c>
      <c r="F9462" t="s">
        <v>159</v>
      </c>
      <c r="G9462" s="8">
        <v>45567</v>
      </c>
      <c r="H9462" t="s">
        <v>160</v>
      </c>
      <c r="I9462" s="7">
        <v>11418796</v>
      </c>
      <c r="L9462" s="7">
        <v>1565286544</v>
      </c>
      <c r="M9462" t="s">
        <v>458</v>
      </c>
    </row>
    <row r="9463" spans="1:13" x14ac:dyDescent="0.25">
      <c r="A9463" t="s">
        <v>694</v>
      </c>
      <c r="B9463" t="s">
        <v>474</v>
      </c>
      <c r="C9463" t="s">
        <v>226</v>
      </c>
      <c r="D9463" t="s">
        <v>301</v>
      </c>
      <c r="E9463" t="s">
        <v>270</v>
      </c>
      <c r="F9463" t="s">
        <v>159</v>
      </c>
      <c r="G9463" s="8">
        <v>45567</v>
      </c>
      <c r="H9463" t="s">
        <v>160</v>
      </c>
      <c r="I9463" s="7">
        <v>15750799</v>
      </c>
      <c r="L9463" s="7">
        <v>4154359457</v>
      </c>
      <c r="M9463" t="s">
        <v>458</v>
      </c>
    </row>
    <row r="9464" spans="1:13" x14ac:dyDescent="0.25">
      <c r="A9464" t="s">
        <v>695</v>
      </c>
      <c r="B9464" t="s">
        <v>474</v>
      </c>
      <c r="C9464" t="s">
        <v>226</v>
      </c>
      <c r="D9464" t="s">
        <v>229</v>
      </c>
      <c r="E9464" t="s">
        <v>270</v>
      </c>
      <c r="F9464" t="s">
        <v>159</v>
      </c>
      <c r="G9464" s="8">
        <v>45567</v>
      </c>
      <c r="H9464" t="s">
        <v>160</v>
      </c>
      <c r="I9464" s="7">
        <v>96766686</v>
      </c>
      <c r="L9464" s="7">
        <v>4178737190</v>
      </c>
      <c r="M9464" t="s">
        <v>458</v>
      </c>
    </row>
    <row r="9465" spans="1:13" x14ac:dyDescent="0.25">
      <c r="A9465" t="s">
        <v>696</v>
      </c>
      <c r="B9465" t="s">
        <v>474</v>
      </c>
      <c r="C9465" t="s">
        <v>226</v>
      </c>
      <c r="D9465" t="s">
        <v>230</v>
      </c>
      <c r="E9465" t="s">
        <v>270</v>
      </c>
      <c r="F9465" t="s">
        <v>159</v>
      </c>
      <c r="G9465" s="8">
        <v>45567</v>
      </c>
      <c r="H9465" t="s">
        <v>160</v>
      </c>
      <c r="I9465" s="7">
        <v>1351248996</v>
      </c>
      <c r="L9465" s="7">
        <v>46078829939</v>
      </c>
      <c r="M9465" t="s">
        <v>458</v>
      </c>
    </row>
    <row r="9466" spans="1:13" x14ac:dyDescent="0.25">
      <c r="A9466" t="s">
        <v>697</v>
      </c>
      <c r="B9466" t="s">
        <v>474</v>
      </c>
      <c r="C9466" t="s">
        <v>226</v>
      </c>
      <c r="D9466" t="s">
        <v>231</v>
      </c>
      <c r="E9466" t="s">
        <v>270</v>
      </c>
      <c r="F9466" t="s">
        <v>159</v>
      </c>
      <c r="G9466" s="8">
        <v>45567</v>
      </c>
      <c r="H9466" t="s">
        <v>160</v>
      </c>
      <c r="I9466" s="7">
        <v>20076460</v>
      </c>
      <c r="L9466" s="7">
        <v>733170416</v>
      </c>
      <c r="M9466" t="s">
        <v>458</v>
      </c>
    </row>
    <row r="9467" spans="1:13" x14ac:dyDescent="0.25">
      <c r="A9467" t="s">
        <v>698</v>
      </c>
      <c r="B9467" t="s">
        <v>474</v>
      </c>
      <c r="C9467" t="s">
        <v>226</v>
      </c>
      <c r="D9467" t="s">
        <v>232</v>
      </c>
      <c r="E9467" t="s">
        <v>270</v>
      </c>
      <c r="F9467" t="s">
        <v>159</v>
      </c>
      <c r="G9467" s="8">
        <v>45567</v>
      </c>
      <c r="H9467" t="s">
        <v>160</v>
      </c>
      <c r="I9467" s="7">
        <v>230424820</v>
      </c>
      <c r="L9467" s="7">
        <v>4596812359</v>
      </c>
      <c r="M9467" t="s">
        <v>458</v>
      </c>
    </row>
    <row r="9468" spans="1:13" x14ac:dyDescent="0.25">
      <c r="A9468" t="s">
        <v>699</v>
      </c>
      <c r="B9468" t="s">
        <v>474</v>
      </c>
      <c r="C9468" t="s">
        <v>226</v>
      </c>
      <c r="D9468" t="s">
        <v>233</v>
      </c>
      <c r="E9468" t="s">
        <v>270</v>
      </c>
      <c r="F9468" t="s">
        <v>159</v>
      </c>
      <c r="G9468" s="8">
        <v>45567</v>
      </c>
      <c r="H9468" t="s">
        <v>160</v>
      </c>
      <c r="I9468" s="7">
        <v>212346407</v>
      </c>
      <c r="L9468" s="7">
        <v>6739103718</v>
      </c>
      <c r="M9468" t="s">
        <v>458</v>
      </c>
    </row>
    <row r="9469" spans="1:13" x14ac:dyDescent="0.25">
      <c r="A9469" t="s">
        <v>700</v>
      </c>
      <c r="B9469" t="s">
        <v>474</v>
      </c>
      <c r="C9469" t="s">
        <v>226</v>
      </c>
      <c r="D9469" t="s">
        <v>234</v>
      </c>
      <c r="E9469" t="s">
        <v>270</v>
      </c>
      <c r="F9469" t="s">
        <v>159</v>
      </c>
      <c r="G9469" s="8">
        <v>45567</v>
      </c>
      <c r="H9469" t="s">
        <v>160</v>
      </c>
      <c r="I9469" s="7">
        <v>82895327</v>
      </c>
      <c r="L9469" s="7">
        <v>8239367205</v>
      </c>
      <c r="M9469" t="s">
        <v>458</v>
      </c>
    </row>
    <row r="9470" spans="1:13" x14ac:dyDescent="0.25">
      <c r="A9470" t="s">
        <v>701</v>
      </c>
      <c r="B9470" t="s">
        <v>474</v>
      </c>
      <c r="C9470" t="s">
        <v>226</v>
      </c>
      <c r="D9470" t="s">
        <v>235</v>
      </c>
      <c r="E9470" t="s">
        <v>270</v>
      </c>
      <c r="F9470" t="s">
        <v>159</v>
      </c>
      <c r="G9470" s="8">
        <v>45567</v>
      </c>
      <c r="H9470" t="s">
        <v>160</v>
      </c>
      <c r="I9470" s="7">
        <v>40238123</v>
      </c>
      <c r="L9470" s="7">
        <v>7955312120</v>
      </c>
      <c r="M9470" t="s">
        <v>458</v>
      </c>
    </row>
    <row r="9471" spans="1:13" x14ac:dyDescent="0.25">
      <c r="A9471" t="s">
        <v>702</v>
      </c>
      <c r="B9471" t="s">
        <v>474</v>
      </c>
      <c r="C9471" t="s">
        <v>226</v>
      </c>
      <c r="D9471" t="s">
        <v>570</v>
      </c>
      <c r="E9471" t="s">
        <v>270</v>
      </c>
      <c r="F9471" t="s">
        <v>159</v>
      </c>
      <c r="G9471" s="8">
        <v>45567</v>
      </c>
      <c r="H9471" t="s">
        <v>160</v>
      </c>
      <c r="I9471" s="7">
        <v>23322</v>
      </c>
      <c r="L9471" s="7">
        <v>186808058</v>
      </c>
      <c r="M9471" t="s">
        <v>458</v>
      </c>
    </row>
    <row r="9472" spans="1:13" x14ac:dyDescent="0.25">
      <c r="A9472" t="s">
        <v>703</v>
      </c>
      <c r="B9472" t="s">
        <v>475</v>
      </c>
      <c r="C9472" t="s">
        <v>236</v>
      </c>
      <c r="D9472" t="s">
        <v>628</v>
      </c>
      <c r="E9472" t="s">
        <v>270</v>
      </c>
      <c r="F9472" t="s">
        <v>159</v>
      </c>
      <c r="G9472" s="8">
        <v>45567</v>
      </c>
      <c r="H9472" t="s">
        <v>160</v>
      </c>
      <c r="I9472" s="7">
        <v>143515159</v>
      </c>
      <c r="L9472" s="7">
        <v>33391986272</v>
      </c>
      <c r="M9472" t="s">
        <v>458</v>
      </c>
    </row>
    <row r="9473" spans="1:13" x14ac:dyDescent="0.25">
      <c r="A9473" t="s">
        <v>704</v>
      </c>
      <c r="B9473" t="s">
        <v>475</v>
      </c>
      <c r="C9473" t="s">
        <v>236</v>
      </c>
      <c r="D9473" t="s">
        <v>629</v>
      </c>
      <c r="E9473" t="s">
        <v>270</v>
      </c>
      <c r="F9473" t="s">
        <v>159</v>
      </c>
      <c r="G9473" s="8">
        <v>45567</v>
      </c>
      <c r="H9473" t="s">
        <v>160</v>
      </c>
      <c r="I9473" s="7">
        <v>704704479</v>
      </c>
      <c r="L9473" s="7">
        <v>28433897982</v>
      </c>
      <c r="M9473" t="s">
        <v>458</v>
      </c>
    </row>
    <row r="9474" spans="1:13" x14ac:dyDescent="0.25">
      <c r="A9474" t="s">
        <v>705</v>
      </c>
      <c r="B9474" t="s">
        <v>475</v>
      </c>
      <c r="C9474" t="s">
        <v>236</v>
      </c>
      <c r="D9474" t="s">
        <v>630</v>
      </c>
      <c r="E9474" t="s">
        <v>270</v>
      </c>
      <c r="F9474" t="s">
        <v>159</v>
      </c>
      <c r="G9474" s="8">
        <v>45567</v>
      </c>
      <c r="H9474" t="s">
        <v>160</v>
      </c>
      <c r="I9474" s="7">
        <v>172882105</v>
      </c>
      <c r="L9474" s="7">
        <v>41655996484</v>
      </c>
      <c r="M9474" t="s">
        <v>458</v>
      </c>
    </row>
    <row r="9475" spans="1:13" x14ac:dyDescent="0.25">
      <c r="A9475" t="s">
        <v>706</v>
      </c>
      <c r="B9475" t="s">
        <v>475</v>
      </c>
      <c r="C9475" t="s">
        <v>236</v>
      </c>
      <c r="D9475" t="s">
        <v>631</v>
      </c>
      <c r="E9475" t="s">
        <v>270</v>
      </c>
      <c r="F9475" t="s">
        <v>159</v>
      </c>
      <c r="G9475" s="8">
        <v>45567</v>
      </c>
      <c r="H9475" t="s">
        <v>160</v>
      </c>
      <c r="I9475" s="7">
        <v>898251722</v>
      </c>
      <c r="L9475" s="7">
        <v>17683096128</v>
      </c>
      <c r="M9475" t="s">
        <v>458</v>
      </c>
    </row>
    <row r="9476" spans="1:13" x14ac:dyDescent="0.25">
      <c r="A9476" t="s">
        <v>707</v>
      </c>
      <c r="B9476" t="s">
        <v>475</v>
      </c>
      <c r="C9476" t="s">
        <v>236</v>
      </c>
      <c r="D9476" t="s">
        <v>632</v>
      </c>
      <c r="E9476" t="s">
        <v>269</v>
      </c>
      <c r="F9476" t="s">
        <v>159</v>
      </c>
      <c r="G9476" s="8">
        <v>45567</v>
      </c>
      <c r="H9476" t="s">
        <v>160</v>
      </c>
      <c r="I9476" s="7">
        <v>277858787</v>
      </c>
      <c r="L9476" s="7">
        <v>38791266538</v>
      </c>
      <c r="M9476" t="s">
        <v>458</v>
      </c>
    </row>
    <row r="9477" spans="1:13" x14ac:dyDescent="0.25">
      <c r="A9477" t="s">
        <v>708</v>
      </c>
      <c r="B9477" t="s">
        <v>476</v>
      </c>
      <c r="C9477" t="s">
        <v>237</v>
      </c>
      <c r="D9477" t="s">
        <v>242</v>
      </c>
      <c r="E9477" t="s">
        <v>270</v>
      </c>
      <c r="F9477" t="s">
        <v>159</v>
      </c>
      <c r="G9477" s="8">
        <v>45567</v>
      </c>
      <c r="H9477" t="s">
        <v>160</v>
      </c>
      <c r="I9477" s="7">
        <v>393585</v>
      </c>
      <c r="L9477" s="7">
        <v>77422761</v>
      </c>
      <c r="M9477" t="s">
        <v>458</v>
      </c>
    </row>
    <row r="9478" spans="1:13" x14ac:dyDescent="0.25">
      <c r="A9478" t="s">
        <v>709</v>
      </c>
      <c r="B9478" t="s">
        <v>476</v>
      </c>
      <c r="C9478" t="s">
        <v>237</v>
      </c>
      <c r="D9478" t="s">
        <v>228</v>
      </c>
      <c r="E9478" t="s">
        <v>270</v>
      </c>
      <c r="F9478" t="s">
        <v>159</v>
      </c>
      <c r="G9478" s="8">
        <v>45567</v>
      </c>
      <c r="H9478" t="s">
        <v>160</v>
      </c>
      <c r="I9478" s="7">
        <v>30992769</v>
      </c>
      <c r="L9478" s="7">
        <v>2672173342</v>
      </c>
      <c r="M9478" t="s">
        <v>458</v>
      </c>
    </row>
    <row r="9479" spans="1:13" x14ac:dyDescent="0.25">
      <c r="A9479" t="s">
        <v>710</v>
      </c>
      <c r="B9479" t="s">
        <v>476</v>
      </c>
      <c r="C9479" t="s">
        <v>237</v>
      </c>
      <c r="D9479" t="s">
        <v>464</v>
      </c>
      <c r="E9479" t="s">
        <v>270</v>
      </c>
      <c r="F9479" t="s">
        <v>159</v>
      </c>
      <c r="G9479" s="8">
        <v>45567</v>
      </c>
      <c r="H9479" t="s">
        <v>160</v>
      </c>
      <c r="I9479" s="7">
        <v>0</v>
      </c>
      <c r="L9479" s="7">
        <v>1120256617</v>
      </c>
      <c r="M9479" t="s">
        <v>458</v>
      </c>
    </row>
    <row r="9480" spans="1:13" x14ac:dyDescent="0.25">
      <c r="A9480" t="s">
        <v>711</v>
      </c>
      <c r="B9480" t="s">
        <v>476</v>
      </c>
      <c r="C9480" t="s">
        <v>237</v>
      </c>
      <c r="D9480" t="s">
        <v>238</v>
      </c>
      <c r="E9480" t="s">
        <v>270</v>
      </c>
      <c r="F9480" t="s">
        <v>159</v>
      </c>
      <c r="G9480" s="8">
        <v>45567</v>
      </c>
      <c r="H9480" t="s">
        <v>160</v>
      </c>
      <c r="I9480" s="7">
        <v>26935589</v>
      </c>
      <c r="L9480" s="7">
        <v>858542993</v>
      </c>
      <c r="M9480" t="s">
        <v>458</v>
      </c>
    </row>
    <row r="9481" spans="1:13" x14ac:dyDescent="0.25">
      <c r="A9481" t="s">
        <v>712</v>
      </c>
      <c r="B9481" t="s">
        <v>476</v>
      </c>
      <c r="C9481" t="s">
        <v>237</v>
      </c>
      <c r="D9481" t="s">
        <v>239</v>
      </c>
      <c r="E9481" t="s">
        <v>270</v>
      </c>
      <c r="F9481" t="s">
        <v>159</v>
      </c>
      <c r="G9481" s="8">
        <v>45567</v>
      </c>
      <c r="H9481" t="s">
        <v>160</v>
      </c>
      <c r="I9481" s="7">
        <v>11403995</v>
      </c>
      <c r="L9481" s="7">
        <v>857579764</v>
      </c>
      <c r="M9481" t="s">
        <v>458</v>
      </c>
    </row>
    <row r="9482" spans="1:13" x14ac:dyDescent="0.25">
      <c r="A9482" t="s">
        <v>713</v>
      </c>
      <c r="B9482" t="s">
        <v>476</v>
      </c>
      <c r="C9482" t="s">
        <v>237</v>
      </c>
      <c r="D9482" t="s">
        <v>240</v>
      </c>
      <c r="E9482" t="s">
        <v>270</v>
      </c>
      <c r="F9482" t="s">
        <v>159</v>
      </c>
      <c r="G9482" s="8">
        <v>45567</v>
      </c>
      <c r="H9482" t="s">
        <v>160</v>
      </c>
      <c r="I9482" s="7">
        <v>6120000</v>
      </c>
      <c r="L9482" s="7">
        <v>93471759</v>
      </c>
      <c r="M9482" t="s">
        <v>458</v>
      </c>
    </row>
    <row r="9483" spans="1:13" x14ac:dyDescent="0.25">
      <c r="A9483" t="s">
        <v>714</v>
      </c>
      <c r="B9483" t="s">
        <v>476</v>
      </c>
      <c r="C9483" t="s">
        <v>237</v>
      </c>
      <c r="D9483" t="s">
        <v>241</v>
      </c>
      <c r="E9483" t="s">
        <v>270</v>
      </c>
      <c r="F9483" t="s">
        <v>159</v>
      </c>
      <c r="G9483" s="8">
        <v>45567</v>
      </c>
      <c r="H9483" t="s">
        <v>160</v>
      </c>
      <c r="I9483" s="7">
        <v>0</v>
      </c>
      <c r="L9483" s="7">
        <v>53446428</v>
      </c>
      <c r="M9483" t="s">
        <v>458</v>
      </c>
    </row>
    <row r="9484" spans="1:13" x14ac:dyDescent="0.25">
      <c r="A9484" t="s">
        <v>715</v>
      </c>
      <c r="B9484" t="s">
        <v>477</v>
      </c>
      <c r="C9484" t="s">
        <v>243</v>
      </c>
      <c r="D9484" t="s">
        <v>378</v>
      </c>
      <c r="E9484" t="s">
        <v>270</v>
      </c>
      <c r="F9484" t="s">
        <v>159</v>
      </c>
      <c r="G9484" s="8">
        <v>45567</v>
      </c>
      <c r="H9484" t="s">
        <v>160</v>
      </c>
      <c r="I9484" s="7">
        <v>84475116</v>
      </c>
      <c r="L9484" s="7">
        <v>3795039921</v>
      </c>
      <c r="M9484" t="s">
        <v>458</v>
      </c>
    </row>
    <row r="9485" spans="1:13" x14ac:dyDescent="0.25">
      <c r="A9485" t="s">
        <v>716</v>
      </c>
      <c r="B9485" t="s">
        <v>477</v>
      </c>
      <c r="C9485" t="s">
        <v>243</v>
      </c>
      <c r="D9485" t="s">
        <v>360</v>
      </c>
      <c r="E9485" t="s">
        <v>270</v>
      </c>
      <c r="F9485" t="s">
        <v>159</v>
      </c>
      <c r="G9485" s="8">
        <v>45567</v>
      </c>
      <c r="H9485" t="s">
        <v>160</v>
      </c>
      <c r="I9485" s="7">
        <v>105190815</v>
      </c>
      <c r="L9485" s="7">
        <v>4697527012</v>
      </c>
      <c r="M9485" t="s">
        <v>458</v>
      </c>
    </row>
    <row r="9486" spans="1:13" x14ac:dyDescent="0.25">
      <c r="A9486" t="s">
        <v>717</v>
      </c>
      <c r="B9486" t="s">
        <v>477</v>
      </c>
      <c r="C9486" t="s">
        <v>243</v>
      </c>
      <c r="D9486" t="s">
        <v>581</v>
      </c>
      <c r="E9486" t="s">
        <v>270</v>
      </c>
      <c r="F9486" t="s">
        <v>159</v>
      </c>
      <c r="G9486" s="8">
        <v>45567</v>
      </c>
      <c r="H9486" t="s">
        <v>160</v>
      </c>
      <c r="I9486" s="7">
        <v>2284273196</v>
      </c>
      <c r="L9486" s="7">
        <v>89940181951</v>
      </c>
      <c r="M9486" t="s">
        <v>458</v>
      </c>
    </row>
    <row r="9487" spans="1:13" x14ac:dyDescent="0.25">
      <c r="A9487" t="s">
        <v>718</v>
      </c>
      <c r="B9487" t="s">
        <v>246</v>
      </c>
      <c r="C9487" t="s">
        <v>246</v>
      </c>
      <c r="D9487" t="s">
        <v>203</v>
      </c>
      <c r="E9487" t="s">
        <v>269</v>
      </c>
      <c r="F9487" t="s">
        <v>159</v>
      </c>
      <c r="G9487" s="8">
        <v>45567</v>
      </c>
      <c r="H9487" t="s">
        <v>160</v>
      </c>
      <c r="I9487" s="7">
        <v>2368384983</v>
      </c>
      <c r="L9487" s="7">
        <v>42773601120</v>
      </c>
      <c r="M9487" t="s">
        <v>458</v>
      </c>
    </row>
    <row r="9488" spans="1:13" x14ac:dyDescent="0.25">
      <c r="A9488" t="s">
        <v>719</v>
      </c>
      <c r="B9488" t="s">
        <v>478</v>
      </c>
      <c r="C9488" t="s">
        <v>244</v>
      </c>
      <c r="D9488" t="s">
        <v>245</v>
      </c>
      <c r="E9488" t="s">
        <v>269</v>
      </c>
      <c r="F9488" t="s">
        <v>159</v>
      </c>
      <c r="G9488" s="8">
        <v>45567</v>
      </c>
      <c r="H9488" t="s">
        <v>160</v>
      </c>
      <c r="I9488" s="7">
        <v>1133306000</v>
      </c>
      <c r="L9488" s="7">
        <v>69558139000</v>
      </c>
      <c r="M9488" t="s">
        <v>458</v>
      </c>
    </row>
    <row r="9489" spans="1:13" x14ac:dyDescent="0.25">
      <c r="A9489" t="s">
        <v>720</v>
      </c>
      <c r="B9489" t="s">
        <v>478</v>
      </c>
      <c r="C9489" t="s">
        <v>244</v>
      </c>
      <c r="D9489" t="s">
        <v>460</v>
      </c>
      <c r="E9489" t="s">
        <v>269</v>
      </c>
      <c r="F9489" t="s">
        <v>159</v>
      </c>
      <c r="G9489" s="8">
        <v>45567</v>
      </c>
      <c r="H9489" t="s">
        <v>160</v>
      </c>
      <c r="I9489" s="7">
        <v>3347266000</v>
      </c>
      <c r="L9489" s="7">
        <v>40918920000</v>
      </c>
      <c r="M9489" t="s">
        <v>458</v>
      </c>
    </row>
    <row r="9490" spans="1:13" x14ac:dyDescent="0.25">
      <c r="A9490" t="s">
        <v>721</v>
      </c>
      <c r="B9490" t="s">
        <v>479</v>
      </c>
      <c r="C9490" t="s">
        <v>247</v>
      </c>
      <c r="D9490" t="s">
        <v>203</v>
      </c>
      <c r="E9490" t="s">
        <v>269</v>
      </c>
      <c r="F9490" t="s">
        <v>159</v>
      </c>
      <c r="G9490" s="8">
        <v>45567</v>
      </c>
      <c r="H9490" t="s">
        <v>160</v>
      </c>
      <c r="I9490" s="7">
        <v>497478000</v>
      </c>
      <c r="L9490" s="7">
        <v>20401799000</v>
      </c>
      <c r="M9490" t="s">
        <v>458</v>
      </c>
    </row>
    <row r="9491" spans="1:13" x14ac:dyDescent="0.25">
      <c r="A9491" t="s">
        <v>722</v>
      </c>
      <c r="B9491" t="s">
        <v>480</v>
      </c>
      <c r="C9491" t="s">
        <v>268</v>
      </c>
      <c r="D9491" t="s">
        <v>203</v>
      </c>
      <c r="E9491" t="s">
        <v>269</v>
      </c>
      <c r="F9491" t="s">
        <v>159</v>
      </c>
      <c r="G9491" s="8">
        <v>45567</v>
      </c>
      <c r="H9491" t="s">
        <v>160</v>
      </c>
      <c r="I9491" s="7">
        <v>1325118592</v>
      </c>
      <c r="L9491" s="7">
        <v>14029578005</v>
      </c>
      <c r="M9491" t="s">
        <v>458</v>
      </c>
    </row>
    <row r="9492" spans="1:13" x14ac:dyDescent="0.25">
      <c r="A9492" t="s">
        <v>723</v>
      </c>
      <c r="B9492" t="s">
        <v>481</v>
      </c>
      <c r="C9492" t="s">
        <v>248</v>
      </c>
      <c r="D9492" t="s">
        <v>203</v>
      </c>
      <c r="E9492" t="s">
        <v>269</v>
      </c>
      <c r="F9492" t="s">
        <v>159</v>
      </c>
      <c r="G9492" s="8">
        <v>45567</v>
      </c>
      <c r="H9492" t="s">
        <v>160</v>
      </c>
      <c r="I9492" s="7">
        <v>1821782000</v>
      </c>
      <c r="L9492" s="7">
        <v>24360197000</v>
      </c>
      <c r="M9492" t="s">
        <v>458</v>
      </c>
    </row>
    <row r="9493" spans="1:13" x14ac:dyDescent="0.25">
      <c r="A9493" t="s">
        <v>724</v>
      </c>
      <c r="B9493" t="s">
        <v>482</v>
      </c>
      <c r="C9493" t="s">
        <v>249</v>
      </c>
      <c r="D9493" t="s">
        <v>203</v>
      </c>
      <c r="E9493" t="s">
        <v>269</v>
      </c>
      <c r="F9493" t="s">
        <v>159</v>
      </c>
      <c r="G9493" s="8">
        <v>45567</v>
      </c>
      <c r="H9493" t="s">
        <v>160</v>
      </c>
      <c r="I9493" s="7">
        <v>7254588186</v>
      </c>
      <c r="L9493" s="7">
        <v>91622025169</v>
      </c>
      <c r="M9493" t="s">
        <v>458</v>
      </c>
    </row>
    <row r="9494" spans="1:13" x14ac:dyDescent="0.25">
      <c r="A9494" t="s">
        <v>725</v>
      </c>
      <c r="B9494" t="s">
        <v>330</v>
      </c>
      <c r="C9494" t="s">
        <v>250</v>
      </c>
      <c r="D9494" t="s">
        <v>252</v>
      </c>
      <c r="E9494" t="s">
        <v>270</v>
      </c>
      <c r="F9494" t="s">
        <v>159</v>
      </c>
      <c r="G9494" s="8">
        <v>45567</v>
      </c>
      <c r="H9494" t="s">
        <v>160</v>
      </c>
      <c r="I9494" s="7">
        <v>312051761</v>
      </c>
      <c r="L9494" s="7">
        <v>10772268571</v>
      </c>
      <c r="M9494" t="s">
        <v>458</v>
      </c>
    </row>
    <row r="9495" spans="1:13" x14ac:dyDescent="0.25">
      <c r="A9495" t="s">
        <v>726</v>
      </c>
      <c r="B9495" t="s">
        <v>330</v>
      </c>
      <c r="C9495" t="s">
        <v>250</v>
      </c>
      <c r="D9495" t="s">
        <v>253</v>
      </c>
      <c r="E9495" t="s">
        <v>270</v>
      </c>
      <c r="F9495" t="s">
        <v>159</v>
      </c>
      <c r="G9495" s="8">
        <v>45567</v>
      </c>
      <c r="H9495" t="s">
        <v>160</v>
      </c>
      <c r="I9495" s="7">
        <v>59580198</v>
      </c>
      <c r="L9495" s="7">
        <v>3480752374</v>
      </c>
      <c r="M9495" t="s">
        <v>458</v>
      </c>
    </row>
    <row r="9496" spans="1:13" x14ac:dyDescent="0.25">
      <c r="A9496" t="s">
        <v>727</v>
      </c>
      <c r="B9496" t="s">
        <v>330</v>
      </c>
      <c r="C9496" t="s">
        <v>250</v>
      </c>
      <c r="D9496" t="s">
        <v>254</v>
      </c>
      <c r="E9496" t="s">
        <v>270</v>
      </c>
      <c r="F9496" t="s">
        <v>159</v>
      </c>
      <c r="G9496" s="8">
        <v>45567</v>
      </c>
      <c r="H9496" t="s">
        <v>160</v>
      </c>
      <c r="I9496" s="7">
        <v>552097333</v>
      </c>
      <c r="L9496" s="7">
        <v>13604302435</v>
      </c>
      <c r="M9496" t="s">
        <v>458</v>
      </c>
    </row>
    <row r="9497" spans="1:13" x14ac:dyDescent="0.25">
      <c r="A9497" t="s">
        <v>728</v>
      </c>
      <c r="B9497" t="s">
        <v>330</v>
      </c>
      <c r="C9497" t="s">
        <v>250</v>
      </c>
      <c r="D9497" t="s">
        <v>633</v>
      </c>
      <c r="E9497" t="s">
        <v>269</v>
      </c>
      <c r="F9497" t="s">
        <v>159</v>
      </c>
      <c r="G9497" s="8">
        <v>45567</v>
      </c>
      <c r="H9497" t="s">
        <v>160</v>
      </c>
      <c r="I9497" s="7">
        <v>20886731971</v>
      </c>
      <c r="L9497" s="7">
        <v>1140113184125</v>
      </c>
      <c r="M9497" t="s">
        <v>458</v>
      </c>
    </row>
    <row r="9498" spans="1:13" x14ac:dyDescent="0.25">
      <c r="A9498" t="s">
        <v>729</v>
      </c>
      <c r="B9498" t="s">
        <v>330</v>
      </c>
      <c r="C9498" t="s">
        <v>250</v>
      </c>
      <c r="D9498" t="s">
        <v>634</v>
      </c>
      <c r="E9498" t="s">
        <v>269</v>
      </c>
      <c r="F9498" t="s">
        <v>159</v>
      </c>
      <c r="G9498" s="8">
        <v>45567</v>
      </c>
      <c r="H9498" t="s">
        <v>160</v>
      </c>
      <c r="I9498" s="7">
        <v>71775657750</v>
      </c>
      <c r="L9498" s="7">
        <v>237174933919</v>
      </c>
      <c r="M9498" t="s">
        <v>458</v>
      </c>
    </row>
    <row r="9499" spans="1:13" x14ac:dyDescent="0.25">
      <c r="A9499" t="s">
        <v>730</v>
      </c>
      <c r="B9499" t="s">
        <v>330</v>
      </c>
      <c r="C9499" t="s">
        <v>250</v>
      </c>
      <c r="D9499" t="s">
        <v>599</v>
      </c>
      <c r="E9499" t="s">
        <v>270</v>
      </c>
      <c r="F9499" t="s">
        <v>159</v>
      </c>
      <c r="G9499" s="8">
        <v>45567</v>
      </c>
      <c r="H9499" t="s">
        <v>160</v>
      </c>
      <c r="I9499" s="7">
        <v>0</v>
      </c>
      <c r="L9499" s="7">
        <v>49186447</v>
      </c>
      <c r="M9499" t="s">
        <v>458</v>
      </c>
    </row>
    <row r="9500" spans="1:13" x14ac:dyDescent="0.25">
      <c r="A9500" t="s">
        <v>731</v>
      </c>
      <c r="B9500" t="s">
        <v>483</v>
      </c>
      <c r="C9500" t="s">
        <v>255</v>
      </c>
      <c r="D9500" t="s">
        <v>205</v>
      </c>
      <c r="E9500" t="s">
        <v>270</v>
      </c>
      <c r="F9500" t="s">
        <v>159</v>
      </c>
      <c r="G9500" s="8">
        <v>45567</v>
      </c>
      <c r="H9500" t="s">
        <v>160</v>
      </c>
      <c r="I9500" s="7">
        <v>212091921</v>
      </c>
      <c r="L9500" s="7">
        <v>6917962126</v>
      </c>
      <c r="M9500" t="s">
        <v>458</v>
      </c>
    </row>
    <row r="9501" spans="1:13" x14ac:dyDescent="0.25">
      <c r="A9501" t="s">
        <v>732</v>
      </c>
      <c r="B9501" t="s">
        <v>483</v>
      </c>
      <c r="C9501" t="s">
        <v>255</v>
      </c>
      <c r="D9501" t="s">
        <v>203</v>
      </c>
      <c r="E9501" t="s">
        <v>269</v>
      </c>
      <c r="F9501" s="8" t="s">
        <v>159</v>
      </c>
      <c r="G9501" s="8">
        <v>45567</v>
      </c>
      <c r="H9501" t="s">
        <v>160</v>
      </c>
      <c r="I9501" s="7">
        <v>33700152</v>
      </c>
      <c r="L9501" s="7">
        <v>2428869723</v>
      </c>
      <c r="M9501" t="s">
        <v>458</v>
      </c>
    </row>
    <row r="9502" spans="1:13" x14ac:dyDescent="0.25">
      <c r="A9502" t="s">
        <v>733</v>
      </c>
      <c r="B9502" t="s">
        <v>636</v>
      </c>
      <c r="C9502" t="s">
        <v>635</v>
      </c>
      <c r="D9502" t="s">
        <v>304</v>
      </c>
      <c r="E9502" t="s">
        <v>270</v>
      </c>
      <c r="F9502" s="8" t="s">
        <v>159</v>
      </c>
      <c r="G9502" s="8">
        <v>45567</v>
      </c>
      <c r="H9502" t="s">
        <v>160</v>
      </c>
      <c r="I9502" s="7">
        <v>45749420</v>
      </c>
      <c r="L9502" s="7">
        <v>4565783313</v>
      </c>
      <c r="M9502" t="s">
        <v>458</v>
      </c>
    </row>
    <row r="9503" spans="1:13" x14ac:dyDescent="0.25">
      <c r="A9503" t="s">
        <v>734</v>
      </c>
      <c r="B9503" t="s">
        <v>636</v>
      </c>
      <c r="C9503" t="s">
        <v>635</v>
      </c>
      <c r="D9503" t="s">
        <v>303</v>
      </c>
      <c r="E9503" t="s">
        <v>270</v>
      </c>
      <c r="F9503" s="8" t="s">
        <v>159</v>
      </c>
      <c r="G9503" s="8">
        <v>45567</v>
      </c>
      <c r="H9503" t="s">
        <v>160</v>
      </c>
      <c r="I9503" s="7">
        <v>122003031</v>
      </c>
      <c r="L9503" s="7">
        <v>3476303006</v>
      </c>
      <c r="M9503" t="s">
        <v>458</v>
      </c>
    </row>
    <row r="9504" spans="1:13" x14ac:dyDescent="0.25">
      <c r="A9504" t="s">
        <v>735</v>
      </c>
      <c r="B9504" t="s">
        <v>636</v>
      </c>
      <c r="C9504" t="s">
        <v>635</v>
      </c>
      <c r="D9504" t="s">
        <v>302</v>
      </c>
      <c r="E9504" t="s">
        <v>270</v>
      </c>
      <c r="F9504" t="s">
        <v>159</v>
      </c>
      <c r="G9504" s="8">
        <v>45567</v>
      </c>
      <c r="H9504" t="s">
        <v>160</v>
      </c>
      <c r="I9504" s="7">
        <v>163752424</v>
      </c>
      <c r="L9504" s="7">
        <v>2100767205</v>
      </c>
      <c r="M9504" t="s">
        <v>458</v>
      </c>
    </row>
    <row r="9505" spans="1:13" x14ac:dyDescent="0.25">
      <c r="A9505" t="s">
        <v>736</v>
      </c>
      <c r="B9505" t="s">
        <v>636</v>
      </c>
      <c r="C9505" t="s">
        <v>635</v>
      </c>
      <c r="D9505" t="s">
        <v>205</v>
      </c>
      <c r="E9505" t="s">
        <v>270</v>
      </c>
      <c r="F9505" t="s">
        <v>159</v>
      </c>
      <c r="G9505" s="8">
        <v>45567</v>
      </c>
      <c r="H9505" t="s">
        <v>160</v>
      </c>
      <c r="I9505" s="7">
        <v>482061920</v>
      </c>
      <c r="L9505" s="7">
        <v>20886055390</v>
      </c>
      <c r="M9505" t="s">
        <v>458</v>
      </c>
    </row>
    <row r="9506" spans="1:13" x14ac:dyDescent="0.25">
      <c r="A9506" t="s">
        <v>737</v>
      </c>
      <c r="B9506" t="s">
        <v>636</v>
      </c>
      <c r="C9506" t="s">
        <v>635</v>
      </c>
      <c r="D9506" t="s">
        <v>203</v>
      </c>
      <c r="E9506" t="s">
        <v>269</v>
      </c>
      <c r="F9506" t="s">
        <v>159</v>
      </c>
      <c r="G9506" s="8">
        <v>45567</v>
      </c>
      <c r="H9506" t="s">
        <v>160</v>
      </c>
      <c r="I9506" s="7">
        <v>33195190832</v>
      </c>
      <c r="L9506" s="7">
        <v>1256491994424</v>
      </c>
      <c r="M9506" t="s">
        <v>458</v>
      </c>
    </row>
    <row r="9507" spans="1:13" x14ac:dyDescent="0.25">
      <c r="A9507" t="s">
        <v>738</v>
      </c>
      <c r="B9507" t="s">
        <v>484</v>
      </c>
      <c r="C9507" t="s">
        <v>256</v>
      </c>
      <c r="D9507" t="s">
        <v>208</v>
      </c>
      <c r="E9507" t="s">
        <v>270</v>
      </c>
      <c r="F9507" t="s">
        <v>159</v>
      </c>
      <c r="G9507" s="8">
        <v>45567</v>
      </c>
      <c r="H9507" t="s">
        <v>160</v>
      </c>
      <c r="I9507" s="7">
        <v>13343093</v>
      </c>
      <c r="L9507" s="7">
        <v>429346911</v>
      </c>
      <c r="M9507" t="s">
        <v>458</v>
      </c>
    </row>
    <row r="9508" spans="1:13" x14ac:dyDescent="0.25">
      <c r="A9508" t="s">
        <v>739</v>
      </c>
      <c r="B9508" t="s">
        <v>484</v>
      </c>
      <c r="C9508" t="s">
        <v>256</v>
      </c>
      <c r="D9508" t="s">
        <v>209</v>
      </c>
      <c r="E9508" t="s">
        <v>270</v>
      </c>
      <c r="F9508" t="s">
        <v>159</v>
      </c>
      <c r="G9508" s="8">
        <v>45567</v>
      </c>
      <c r="H9508" t="s">
        <v>160</v>
      </c>
      <c r="I9508" s="7">
        <v>3902522</v>
      </c>
      <c r="L9508" s="7">
        <v>630379359</v>
      </c>
      <c r="M9508" t="s">
        <v>458</v>
      </c>
    </row>
    <row r="9509" spans="1:13" x14ac:dyDescent="0.25">
      <c r="A9509" t="s">
        <v>740</v>
      </c>
      <c r="B9509" t="s">
        <v>484</v>
      </c>
      <c r="C9509" t="s">
        <v>256</v>
      </c>
      <c r="D9509" t="s">
        <v>203</v>
      </c>
      <c r="E9509" t="s">
        <v>269</v>
      </c>
      <c r="F9509" t="s">
        <v>159</v>
      </c>
      <c r="G9509" s="8">
        <v>45567</v>
      </c>
      <c r="H9509" t="s">
        <v>160</v>
      </c>
      <c r="I9509" s="7">
        <v>3166974416</v>
      </c>
      <c r="L9509" s="7">
        <v>88224453830</v>
      </c>
      <c r="M9509" t="s">
        <v>458</v>
      </c>
    </row>
    <row r="9510" spans="1:13" x14ac:dyDescent="0.25">
      <c r="A9510" t="s">
        <v>741</v>
      </c>
      <c r="B9510" t="s">
        <v>485</v>
      </c>
      <c r="C9510" t="s">
        <v>257</v>
      </c>
      <c r="D9510" t="s">
        <v>258</v>
      </c>
      <c r="E9510" t="s">
        <v>270</v>
      </c>
      <c r="F9510" t="s">
        <v>159</v>
      </c>
      <c r="G9510" s="8">
        <v>45567</v>
      </c>
      <c r="H9510" t="s">
        <v>160</v>
      </c>
      <c r="I9510" s="7">
        <v>63365613</v>
      </c>
      <c r="L9510" s="7">
        <v>2398957441</v>
      </c>
      <c r="M9510" t="s">
        <v>458</v>
      </c>
    </row>
    <row r="9511" spans="1:13" x14ac:dyDescent="0.25">
      <c r="A9511" t="s">
        <v>742</v>
      </c>
      <c r="B9511" t="s">
        <v>485</v>
      </c>
      <c r="C9511" t="s">
        <v>257</v>
      </c>
      <c r="D9511" t="s">
        <v>259</v>
      </c>
      <c r="E9511" t="s">
        <v>270</v>
      </c>
      <c r="F9511" t="s">
        <v>159</v>
      </c>
      <c r="G9511" s="8">
        <v>45567</v>
      </c>
      <c r="H9511" t="s">
        <v>160</v>
      </c>
      <c r="I9511" s="7">
        <v>2302547</v>
      </c>
      <c r="L9511" s="7">
        <v>87556207</v>
      </c>
      <c r="M9511" t="s">
        <v>458</v>
      </c>
    </row>
    <row r="9512" spans="1:13" x14ac:dyDescent="0.25">
      <c r="A9512" t="s">
        <v>743</v>
      </c>
      <c r="B9512" t="s">
        <v>485</v>
      </c>
      <c r="C9512" t="s">
        <v>257</v>
      </c>
      <c r="D9512" t="s">
        <v>260</v>
      </c>
      <c r="E9512" t="s">
        <v>270</v>
      </c>
      <c r="F9512" t="s">
        <v>159</v>
      </c>
      <c r="G9512" s="8">
        <v>45567</v>
      </c>
      <c r="H9512" t="s">
        <v>160</v>
      </c>
      <c r="I9512" s="7">
        <v>2200101</v>
      </c>
      <c r="L9512" s="7">
        <v>145097351</v>
      </c>
      <c r="M9512" t="s">
        <v>458</v>
      </c>
    </row>
    <row r="9513" spans="1:13" x14ac:dyDescent="0.25">
      <c r="A9513" t="s">
        <v>744</v>
      </c>
      <c r="B9513" t="s">
        <v>485</v>
      </c>
      <c r="C9513" t="s">
        <v>257</v>
      </c>
      <c r="D9513" t="s">
        <v>261</v>
      </c>
      <c r="E9513" t="s">
        <v>270</v>
      </c>
      <c r="F9513" t="s">
        <v>159</v>
      </c>
      <c r="G9513" s="8">
        <v>45567</v>
      </c>
      <c r="H9513" t="s">
        <v>160</v>
      </c>
      <c r="I9513" s="7">
        <v>0</v>
      </c>
      <c r="L9513" s="7">
        <v>88988160</v>
      </c>
      <c r="M9513" t="s">
        <v>458</v>
      </c>
    </row>
    <row r="9514" spans="1:13" x14ac:dyDescent="0.25">
      <c r="A9514" t="s">
        <v>745</v>
      </c>
      <c r="B9514" t="s">
        <v>486</v>
      </c>
      <c r="C9514" t="s">
        <v>262</v>
      </c>
      <c r="D9514" t="s">
        <v>263</v>
      </c>
      <c r="E9514" t="s">
        <v>270</v>
      </c>
      <c r="F9514" t="s">
        <v>159</v>
      </c>
      <c r="G9514" s="8">
        <v>45567</v>
      </c>
      <c r="H9514" t="s">
        <v>160</v>
      </c>
      <c r="I9514" s="7">
        <v>384398000</v>
      </c>
      <c r="L9514" s="7">
        <v>27282552000</v>
      </c>
      <c r="M9514" t="s">
        <v>458</v>
      </c>
    </row>
    <row r="9515" spans="1:13" x14ac:dyDescent="0.25">
      <c r="A9515" t="s">
        <v>746</v>
      </c>
      <c r="B9515" t="s">
        <v>486</v>
      </c>
      <c r="C9515" t="s">
        <v>262</v>
      </c>
      <c r="D9515" t="s">
        <v>264</v>
      </c>
      <c r="E9515" t="s">
        <v>270</v>
      </c>
      <c r="F9515" t="s">
        <v>159</v>
      </c>
      <c r="G9515" s="8">
        <v>45567</v>
      </c>
      <c r="H9515" t="s">
        <v>160</v>
      </c>
      <c r="I9515" s="7">
        <v>161829000</v>
      </c>
      <c r="L9515" s="7">
        <v>5427913000</v>
      </c>
      <c r="M9515" t="s">
        <v>458</v>
      </c>
    </row>
    <row r="9516" spans="1:13" x14ac:dyDescent="0.25">
      <c r="A9516" t="s">
        <v>747</v>
      </c>
      <c r="B9516" t="s">
        <v>486</v>
      </c>
      <c r="C9516" t="s">
        <v>262</v>
      </c>
      <c r="D9516" t="s">
        <v>265</v>
      </c>
      <c r="E9516" t="s">
        <v>270</v>
      </c>
      <c r="F9516" t="s">
        <v>159</v>
      </c>
      <c r="G9516" s="8">
        <v>45567</v>
      </c>
      <c r="H9516" t="s">
        <v>160</v>
      </c>
      <c r="I9516" s="7">
        <v>47628000</v>
      </c>
      <c r="L9516" s="7">
        <v>950652000</v>
      </c>
      <c r="M9516" t="s">
        <v>458</v>
      </c>
    </row>
    <row r="9517" spans="1:13" x14ac:dyDescent="0.25">
      <c r="A9517" t="s">
        <v>748</v>
      </c>
      <c r="B9517" t="s">
        <v>486</v>
      </c>
      <c r="C9517" t="s">
        <v>262</v>
      </c>
      <c r="D9517" t="s">
        <v>203</v>
      </c>
      <c r="E9517" t="s">
        <v>269</v>
      </c>
      <c r="F9517" t="s">
        <v>159</v>
      </c>
      <c r="G9517" s="8">
        <v>45567</v>
      </c>
      <c r="H9517" t="s">
        <v>160</v>
      </c>
      <c r="I9517" s="7">
        <v>2280409000</v>
      </c>
      <c r="L9517" s="7">
        <v>134097058000</v>
      </c>
      <c r="M9517" t="s">
        <v>458</v>
      </c>
    </row>
    <row r="9518" spans="1:13" x14ac:dyDescent="0.25">
      <c r="A9518" t="s">
        <v>749</v>
      </c>
      <c r="B9518" t="s">
        <v>332</v>
      </c>
      <c r="C9518" t="s">
        <v>266</v>
      </c>
      <c r="D9518" t="s">
        <v>267</v>
      </c>
      <c r="E9518" t="s">
        <v>270</v>
      </c>
      <c r="F9518" t="s">
        <v>159</v>
      </c>
      <c r="G9518" s="8">
        <v>45567</v>
      </c>
      <c r="H9518" t="s">
        <v>160</v>
      </c>
      <c r="I9518" s="7">
        <v>125545978</v>
      </c>
      <c r="L9518" s="7">
        <v>2421364394</v>
      </c>
      <c r="M9518" t="s">
        <v>458</v>
      </c>
    </row>
    <row r="9519" spans="1:13" x14ac:dyDescent="0.25">
      <c r="A9519" t="s">
        <v>750</v>
      </c>
      <c r="B9519" t="s">
        <v>332</v>
      </c>
      <c r="C9519" t="s">
        <v>266</v>
      </c>
      <c r="D9519" t="s">
        <v>590</v>
      </c>
      <c r="E9519" t="s">
        <v>270</v>
      </c>
      <c r="F9519" t="s">
        <v>159</v>
      </c>
      <c r="G9519" s="8">
        <v>45567</v>
      </c>
      <c r="H9519" t="s">
        <v>160</v>
      </c>
      <c r="I9519" s="7">
        <v>47565855</v>
      </c>
      <c r="L9519" s="7">
        <v>1946905414</v>
      </c>
      <c r="M9519" t="s">
        <v>458</v>
      </c>
    </row>
    <row r="9520" spans="1:13" x14ac:dyDescent="0.25">
      <c r="A9520" t="s">
        <v>751</v>
      </c>
      <c r="B9520" t="s">
        <v>332</v>
      </c>
      <c r="C9520" t="s">
        <v>266</v>
      </c>
      <c r="D9520" t="s">
        <v>582</v>
      </c>
      <c r="E9520" t="s">
        <v>270</v>
      </c>
      <c r="F9520" t="s">
        <v>159</v>
      </c>
      <c r="G9520" s="8">
        <v>45567</v>
      </c>
      <c r="H9520" t="s">
        <v>160</v>
      </c>
      <c r="I9520" s="7">
        <v>769385</v>
      </c>
      <c r="L9520" s="7">
        <v>102527329</v>
      </c>
      <c r="M9520" t="s">
        <v>458</v>
      </c>
    </row>
    <row r="9521" spans="1:13" x14ac:dyDescent="0.25">
      <c r="A9521" t="s">
        <v>752</v>
      </c>
      <c r="B9521" t="s">
        <v>332</v>
      </c>
      <c r="C9521" t="s">
        <v>266</v>
      </c>
      <c r="D9521" t="s">
        <v>203</v>
      </c>
      <c r="E9521" t="s">
        <v>269</v>
      </c>
      <c r="F9521" t="s">
        <v>159</v>
      </c>
      <c r="G9521" s="8">
        <v>45567</v>
      </c>
      <c r="H9521" t="s">
        <v>160</v>
      </c>
      <c r="I9521" s="7">
        <v>8913634468</v>
      </c>
      <c r="L9521" s="7">
        <v>260926476812</v>
      </c>
      <c r="M9521" t="s">
        <v>458</v>
      </c>
    </row>
    <row r="9522" spans="1:13" x14ac:dyDescent="0.25">
      <c r="A9522" t="s">
        <v>753</v>
      </c>
      <c r="B9522" t="s">
        <v>487</v>
      </c>
      <c r="C9522" t="s">
        <v>207</v>
      </c>
      <c r="D9522" t="s">
        <v>208</v>
      </c>
      <c r="E9522" t="s">
        <v>270</v>
      </c>
      <c r="F9522" t="s">
        <v>159</v>
      </c>
      <c r="G9522" s="8">
        <v>45567</v>
      </c>
      <c r="H9522" t="s">
        <v>160</v>
      </c>
      <c r="I9522" s="7">
        <v>126258333</v>
      </c>
      <c r="L9522" s="7">
        <v>2389556713</v>
      </c>
      <c r="M9522" t="s">
        <v>458</v>
      </c>
    </row>
    <row r="9523" spans="1:13" x14ac:dyDescent="0.25">
      <c r="A9523" t="s">
        <v>754</v>
      </c>
      <c r="B9523" t="s">
        <v>487</v>
      </c>
      <c r="C9523" t="s">
        <v>207</v>
      </c>
      <c r="D9523" t="s">
        <v>209</v>
      </c>
      <c r="E9523" t="s">
        <v>270</v>
      </c>
      <c r="F9523" t="s">
        <v>159</v>
      </c>
      <c r="G9523" s="8">
        <v>45567</v>
      </c>
      <c r="H9523" t="s">
        <v>160</v>
      </c>
      <c r="I9523" s="7">
        <v>140768600</v>
      </c>
      <c r="L9523" s="7">
        <v>5701620841</v>
      </c>
      <c r="M9523" t="s">
        <v>458</v>
      </c>
    </row>
    <row r="9524" spans="1:13" x14ac:dyDescent="0.25">
      <c r="A9524" t="s">
        <v>755</v>
      </c>
      <c r="B9524" t="s">
        <v>487</v>
      </c>
      <c r="C9524" t="s">
        <v>207</v>
      </c>
      <c r="D9524" t="s">
        <v>210</v>
      </c>
      <c r="E9524" t="s">
        <v>270</v>
      </c>
      <c r="F9524" s="8" t="s">
        <v>159</v>
      </c>
      <c r="G9524" s="8">
        <v>45567</v>
      </c>
      <c r="H9524" t="s">
        <v>160</v>
      </c>
      <c r="I9524" s="7">
        <v>9666934</v>
      </c>
      <c r="L9524" s="7">
        <v>326696832</v>
      </c>
      <c r="M9524" t="s">
        <v>458</v>
      </c>
    </row>
    <row r="9525" spans="1:13" x14ac:dyDescent="0.25">
      <c r="A9525" t="s">
        <v>756</v>
      </c>
      <c r="B9525" t="s">
        <v>487</v>
      </c>
      <c r="C9525" t="s">
        <v>207</v>
      </c>
      <c r="D9525" t="s">
        <v>211</v>
      </c>
      <c r="E9525" t="s">
        <v>269</v>
      </c>
      <c r="F9525" s="8" t="s">
        <v>159</v>
      </c>
      <c r="G9525" s="8">
        <v>45567</v>
      </c>
      <c r="H9525" t="s">
        <v>160</v>
      </c>
      <c r="I9525" s="7">
        <v>10706734327</v>
      </c>
      <c r="L9525" s="7">
        <v>370042694916</v>
      </c>
      <c r="M9525" t="s">
        <v>458</v>
      </c>
    </row>
    <row r="9526" spans="1:13" x14ac:dyDescent="0.25">
      <c r="A9526" t="s">
        <v>757</v>
      </c>
      <c r="B9526" t="s">
        <v>487</v>
      </c>
      <c r="C9526" t="s">
        <v>207</v>
      </c>
      <c r="D9526" t="s">
        <v>385</v>
      </c>
      <c r="E9526" t="s">
        <v>270</v>
      </c>
      <c r="F9526" s="8" t="s">
        <v>159</v>
      </c>
      <c r="G9526" s="8">
        <v>45567</v>
      </c>
      <c r="H9526" t="s">
        <v>160</v>
      </c>
      <c r="I9526" s="7">
        <v>28324578</v>
      </c>
      <c r="L9526" s="7">
        <v>777116048</v>
      </c>
      <c r="M9526" t="s">
        <v>458</v>
      </c>
    </row>
    <row r="9527" spans="1:13" x14ac:dyDescent="0.25">
      <c r="A9527" t="s">
        <v>664</v>
      </c>
      <c r="B9527" t="s">
        <v>468</v>
      </c>
      <c r="C9527" t="s">
        <v>0</v>
      </c>
      <c r="D9527" t="s">
        <v>199</v>
      </c>
      <c r="E9527" t="s">
        <v>269</v>
      </c>
      <c r="F9527" s="8" t="s">
        <v>161</v>
      </c>
      <c r="G9527" s="8">
        <v>43862</v>
      </c>
      <c r="H9527" t="s">
        <v>162</v>
      </c>
      <c r="I9527" s="7">
        <v>118967244</v>
      </c>
      <c r="L9527" s="7">
        <v>195045422077</v>
      </c>
      <c r="M9527" t="s">
        <v>458</v>
      </c>
    </row>
    <row r="9528" spans="1:13" x14ac:dyDescent="0.25">
      <c r="A9528" t="s">
        <v>665</v>
      </c>
      <c r="B9528" t="s">
        <v>469</v>
      </c>
      <c r="C9528" t="s">
        <v>212</v>
      </c>
      <c r="D9528" t="s">
        <v>213</v>
      </c>
      <c r="E9528" t="s">
        <v>270</v>
      </c>
      <c r="F9528" t="s">
        <v>161</v>
      </c>
      <c r="G9528" s="8">
        <v>43862</v>
      </c>
      <c r="H9528" t="s">
        <v>162</v>
      </c>
      <c r="I9528" s="7">
        <v>0</v>
      </c>
      <c r="L9528" s="7">
        <v>1209774000</v>
      </c>
      <c r="M9528" t="s">
        <v>458</v>
      </c>
    </row>
    <row r="9529" spans="1:13" x14ac:dyDescent="0.25">
      <c r="A9529" t="s">
        <v>666</v>
      </c>
      <c r="B9529" t="s">
        <v>469</v>
      </c>
      <c r="C9529" t="s">
        <v>212</v>
      </c>
      <c r="D9529" t="s">
        <v>214</v>
      </c>
      <c r="E9529" t="s">
        <v>270</v>
      </c>
      <c r="F9529" t="s">
        <v>161</v>
      </c>
      <c r="G9529" s="8">
        <v>43862</v>
      </c>
      <c r="H9529" t="s">
        <v>162</v>
      </c>
      <c r="I9529" s="7">
        <v>0</v>
      </c>
      <c r="L9529" s="7">
        <v>10185099000</v>
      </c>
      <c r="M9529" t="s">
        <v>458</v>
      </c>
    </row>
    <row r="9530" spans="1:13" x14ac:dyDescent="0.25">
      <c r="A9530" t="s">
        <v>667</v>
      </c>
      <c r="B9530" t="s">
        <v>469</v>
      </c>
      <c r="C9530" t="s">
        <v>212</v>
      </c>
      <c r="D9530" t="s">
        <v>370</v>
      </c>
      <c r="E9530" t="s">
        <v>270</v>
      </c>
      <c r="F9530" t="s">
        <v>161</v>
      </c>
      <c r="G9530" s="8">
        <v>43862</v>
      </c>
      <c r="H9530" t="s">
        <v>162</v>
      </c>
      <c r="I9530" s="7">
        <v>0</v>
      </c>
      <c r="L9530" s="7">
        <v>7250762000</v>
      </c>
      <c r="M9530" t="s">
        <v>458</v>
      </c>
    </row>
    <row r="9531" spans="1:13" x14ac:dyDescent="0.25">
      <c r="A9531" t="s">
        <v>668</v>
      </c>
      <c r="B9531" t="s">
        <v>469</v>
      </c>
      <c r="C9531" t="s">
        <v>212</v>
      </c>
      <c r="D9531" t="s">
        <v>365</v>
      </c>
      <c r="E9531" t="s">
        <v>270</v>
      </c>
      <c r="F9531" t="s">
        <v>161</v>
      </c>
      <c r="G9531" s="8">
        <v>43862</v>
      </c>
      <c r="H9531" t="s">
        <v>162</v>
      </c>
      <c r="I9531" s="7">
        <v>0</v>
      </c>
      <c r="L9531" s="7">
        <v>22153880000</v>
      </c>
      <c r="M9531" t="s">
        <v>458</v>
      </c>
    </row>
    <row r="9532" spans="1:13" x14ac:dyDescent="0.25">
      <c r="A9532" t="s">
        <v>669</v>
      </c>
      <c r="B9532" t="s">
        <v>469</v>
      </c>
      <c r="C9532" t="s">
        <v>212</v>
      </c>
      <c r="D9532" t="s">
        <v>364</v>
      </c>
      <c r="E9532" t="s">
        <v>270</v>
      </c>
      <c r="F9532" t="s">
        <v>161</v>
      </c>
      <c r="G9532" s="8">
        <v>43862</v>
      </c>
      <c r="H9532" t="s">
        <v>162</v>
      </c>
      <c r="I9532" s="7">
        <v>0</v>
      </c>
      <c r="L9532" s="7">
        <v>31842258000</v>
      </c>
      <c r="M9532" t="s">
        <v>458</v>
      </c>
    </row>
    <row r="9533" spans="1:13" x14ac:dyDescent="0.25">
      <c r="A9533" t="s">
        <v>670</v>
      </c>
      <c r="B9533" t="s">
        <v>469</v>
      </c>
      <c r="C9533" t="s">
        <v>212</v>
      </c>
      <c r="D9533" t="s">
        <v>573</v>
      </c>
      <c r="E9533" t="s">
        <v>270</v>
      </c>
      <c r="F9533" t="s">
        <v>161</v>
      </c>
      <c r="G9533" s="8">
        <v>43862</v>
      </c>
      <c r="H9533" t="s">
        <v>162</v>
      </c>
      <c r="I9533" s="7">
        <v>0</v>
      </c>
      <c r="L9533" s="7">
        <v>16763779000</v>
      </c>
      <c r="M9533" t="s">
        <v>458</v>
      </c>
    </row>
    <row r="9534" spans="1:13" x14ac:dyDescent="0.25">
      <c r="A9534" t="s">
        <v>671</v>
      </c>
      <c r="B9534" t="s">
        <v>469</v>
      </c>
      <c r="C9534" t="s">
        <v>212</v>
      </c>
      <c r="D9534" t="s">
        <v>362</v>
      </c>
      <c r="E9534" t="s">
        <v>270</v>
      </c>
      <c r="F9534" t="s">
        <v>161</v>
      </c>
      <c r="G9534" s="8">
        <v>43862</v>
      </c>
      <c r="H9534" t="s">
        <v>162</v>
      </c>
      <c r="I9534" s="7">
        <v>0</v>
      </c>
      <c r="L9534" s="7">
        <v>58491556000</v>
      </c>
      <c r="M9534" t="s">
        <v>458</v>
      </c>
    </row>
    <row r="9535" spans="1:13" x14ac:dyDescent="0.25">
      <c r="A9535" t="s">
        <v>672</v>
      </c>
      <c r="B9535" t="s">
        <v>470</v>
      </c>
      <c r="C9535" t="s">
        <v>292</v>
      </c>
      <c r="D9535" t="s">
        <v>307</v>
      </c>
      <c r="E9535" t="s">
        <v>270</v>
      </c>
      <c r="F9535" t="s">
        <v>161</v>
      </c>
      <c r="G9535" s="8">
        <v>43862</v>
      </c>
      <c r="H9535" t="s">
        <v>162</v>
      </c>
      <c r="I9535" s="7">
        <v>0</v>
      </c>
      <c r="L9535" s="7">
        <v>9764336905</v>
      </c>
      <c r="M9535" t="s">
        <v>458</v>
      </c>
    </row>
    <row r="9536" spans="1:13" x14ac:dyDescent="0.25">
      <c r="A9536" t="s">
        <v>673</v>
      </c>
      <c r="B9536" t="s">
        <v>470</v>
      </c>
      <c r="C9536" t="s">
        <v>292</v>
      </c>
      <c r="D9536" t="s">
        <v>206</v>
      </c>
      <c r="E9536" t="s">
        <v>270</v>
      </c>
      <c r="F9536" t="s">
        <v>161</v>
      </c>
      <c r="G9536" s="8">
        <v>43862</v>
      </c>
      <c r="H9536" t="s">
        <v>162</v>
      </c>
      <c r="I9536" s="7">
        <v>0</v>
      </c>
      <c r="L9536" s="7">
        <v>5411649516</v>
      </c>
      <c r="M9536" t="s">
        <v>458</v>
      </c>
    </row>
    <row r="9537" spans="1:13" x14ac:dyDescent="0.25">
      <c r="A9537" t="s">
        <v>674</v>
      </c>
      <c r="B9537" t="s">
        <v>470</v>
      </c>
      <c r="C9537" t="s">
        <v>292</v>
      </c>
      <c r="D9537" t="s">
        <v>203</v>
      </c>
      <c r="E9537" t="s">
        <v>269</v>
      </c>
      <c r="F9537" t="s">
        <v>161</v>
      </c>
      <c r="G9537" s="8">
        <v>43862</v>
      </c>
      <c r="H9537" t="s">
        <v>162</v>
      </c>
      <c r="I9537" s="7">
        <v>145614351</v>
      </c>
      <c r="L9537" s="7">
        <v>599483569520</v>
      </c>
      <c r="M9537" t="s">
        <v>458</v>
      </c>
    </row>
    <row r="9538" spans="1:13" x14ac:dyDescent="0.25">
      <c r="A9538" t="s">
        <v>675</v>
      </c>
      <c r="B9538" t="s">
        <v>470</v>
      </c>
      <c r="C9538" t="s">
        <v>292</v>
      </c>
      <c r="D9538" t="s">
        <v>306</v>
      </c>
      <c r="E9538" t="s">
        <v>270</v>
      </c>
      <c r="F9538" t="s">
        <v>161</v>
      </c>
      <c r="G9538" s="8">
        <v>43862</v>
      </c>
      <c r="H9538" t="s">
        <v>162</v>
      </c>
      <c r="I9538" s="7">
        <v>0</v>
      </c>
      <c r="L9538" s="7">
        <v>9122399685</v>
      </c>
      <c r="M9538" t="s">
        <v>458</v>
      </c>
    </row>
    <row r="9539" spans="1:13" x14ac:dyDescent="0.25">
      <c r="A9539" t="s">
        <v>676</v>
      </c>
      <c r="B9539" t="s">
        <v>331</v>
      </c>
      <c r="C9539" t="s">
        <v>215</v>
      </c>
      <c r="D9539" t="s">
        <v>251</v>
      </c>
      <c r="E9539" t="s">
        <v>269</v>
      </c>
      <c r="F9539" t="s">
        <v>161</v>
      </c>
      <c r="G9539" s="8">
        <v>43862</v>
      </c>
      <c r="H9539" t="s">
        <v>162</v>
      </c>
      <c r="I9539" s="7">
        <v>106863936</v>
      </c>
      <c r="L9539" s="7">
        <v>310261377494</v>
      </c>
      <c r="M9539" t="s">
        <v>458</v>
      </c>
    </row>
    <row r="9540" spans="1:13" x14ac:dyDescent="0.25">
      <c r="A9540" t="s">
        <v>677</v>
      </c>
      <c r="B9540" t="s">
        <v>331</v>
      </c>
      <c r="C9540" t="s">
        <v>215</v>
      </c>
      <c r="D9540" t="s">
        <v>216</v>
      </c>
      <c r="E9540" t="s">
        <v>269</v>
      </c>
      <c r="F9540" t="s">
        <v>161</v>
      </c>
      <c r="G9540" s="8">
        <v>43862</v>
      </c>
      <c r="H9540" t="s">
        <v>162</v>
      </c>
      <c r="I9540" s="7">
        <v>905544</v>
      </c>
      <c r="L9540" s="7">
        <v>15226914126</v>
      </c>
      <c r="M9540" t="s">
        <v>458</v>
      </c>
    </row>
    <row r="9541" spans="1:13" x14ac:dyDescent="0.25">
      <c r="A9541" t="s">
        <v>678</v>
      </c>
      <c r="B9541" t="s">
        <v>331</v>
      </c>
      <c r="C9541" t="s">
        <v>215</v>
      </c>
      <c r="D9541" t="s">
        <v>217</v>
      </c>
      <c r="E9541" t="s">
        <v>269</v>
      </c>
      <c r="F9541" t="s">
        <v>161</v>
      </c>
      <c r="G9541" s="8">
        <v>43862</v>
      </c>
      <c r="H9541" t="s">
        <v>162</v>
      </c>
      <c r="I9541" s="7">
        <v>41206695</v>
      </c>
      <c r="L9541" s="7">
        <v>67671087956</v>
      </c>
      <c r="M9541" t="s">
        <v>458</v>
      </c>
    </row>
    <row r="9542" spans="1:13" x14ac:dyDescent="0.25">
      <c r="A9542" t="s">
        <v>679</v>
      </c>
      <c r="B9542" t="s">
        <v>333</v>
      </c>
      <c r="C9542" t="s">
        <v>533</v>
      </c>
      <c r="D9542" t="s">
        <v>203</v>
      </c>
      <c r="E9542" t="s">
        <v>269</v>
      </c>
      <c r="F9542" t="s">
        <v>161</v>
      </c>
      <c r="G9542" s="8">
        <v>43862</v>
      </c>
      <c r="H9542" t="s">
        <v>162</v>
      </c>
      <c r="I9542" s="7">
        <v>16325000</v>
      </c>
      <c r="L9542" s="7">
        <v>60695593000</v>
      </c>
      <c r="M9542" t="s">
        <v>458</v>
      </c>
    </row>
    <row r="9543" spans="1:13" x14ac:dyDescent="0.25">
      <c r="A9543" t="s">
        <v>680</v>
      </c>
      <c r="B9543" t="s">
        <v>471</v>
      </c>
      <c r="C9543" t="s">
        <v>219</v>
      </c>
      <c r="D9543" t="s">
        <v>203</v>
      </c>
      <c r="E9543" t="s">
        <v>269</v>
      </c>
      <c r="F9543" t="s">
        <v>161</v>
      </c>
      <c r="G9543" s="8">
        <v>43862</v>
      </c>
      <c r="H9543" t="s">
        <v>162</v>
      </c>
      <c r="I9543" s="7">
        <v>96949084</v>
      </c>
      <c r="L9543" s="7">
        <v>278736778404</v>
      </c>
      <c r="M9543" t="s">
        <v>458</v>
      </c>
    </row>
    <row r="9544" spans="1:13" x14ac:dyDescent="0.25">
      <c r="A9544" t="s">
        <v>681</v>
      </c>
      <c r="B9544" t="s">
        <v>471</v>
      </c>
      <c r="C9544" t="s">
        <v>219</v>
      </c>
      <c r="D9544" t="s">
        <v>457</v>
      </c>
      <c r="E9544" t="s">
        <v>270</v>
      </c>
      <c r="F9544" t="s">
        <v>161</v>
      </c>
      <c r="G9544" s="8">
        <v>43862</v>
      </c>
      <c r="H9544" t="s">
        <v>162</v>
      </c>
      <c r="I9544" s="7">
        <v>0</v>
      </c>
      <c r="L9544" s="7">
        <v>150706287</v>
      </c>
      <c r="M9544" t="s">
        <v>458</v>
      </c>
    </row>
    <row r="9545" spans="1:13" x14ac:dyDescent="0.25">
      <c r="A9545" t="s">
        <v>682</v>
      </c>
      <c r="B9545" t="s">
        <v>471</v>
      </c>
      <c r="C9545" t="s">
        <v>219</v>
      </c>
      <c r="D9545" t="s">
        <v>381</v>
      </c>
      <c r="E9545" t="s">
        <v>270</v>
      </c>
      <c r="F9545" t="s">
        <v>161</v>
      </c>
      <c r="G9545" s="8">
        <v>43862</v>
      </c>
      <c r="H9545" t="s">
        <v>162</v>
      </c>
      <c r="I9545" s="7">
        <v>0</v>
      </c>
      <c r="L9545" s="7">
        <v>1331924172</v>
      </c>
      <c r="M9545" t="s">
        <v>458</v>
      </c>
    </row>
    <row r="9546" spans="1:13" x14ac:dyDescent="0.25">
      <c r="A9546" t="s">
        <v>683</v>
      </c>
      <c r="B9546" t="s">
        <v>472</v>
      </c>
      <c r="C9546" t="s">
        <v>220</v>
      </c>
      <c r="D9546" t="s">
        <v>221</v>
      </c>
      <c r="E9546" t="s">
        <v>270</v>
      </c>
      <c r="F9546" t="s">
        <v>161</v>
      </c>
      <c r="G9546" s="8">
        <v>43862</v>
      </c>
      <c r="H9546" t="s">
        <v>162</v>
      </c>
      <c r="I9546" s="7">
        <v>0</v>
      </c>
      <c r="L9546" s="7">
        <v>210379447000</v>
      </c>
      <c r="M9546" t="s">
        <v>458</v>
      </c>
    </row>
    <row r="9547" spans="1:13" x14ac:dyDescent="0.25">
      <c r="A9547" t="s">
        <v>684</v>
      </c>
      <c r="B9547" t="s">
        <v>472</v>
      </c>
      <c r="C9547" t="s">
        <v>220</v>
      </c>
      <c r="D9547" t="s">
        <v>222</v>
      </c>
      <c r="E9547" t="s">
        <v>270</v>
      </c>
      <c r="F9547" t="s">
        <v>161</v>
      </c>
      <c r="G9547" s="8">
        <v>43862</v>
      </c>
      <c r="H9547" t="s">
        <v>162</v>
      </c>
      <c r="I9547" s="7">
        <v>0</v>
      </c>
      <c r="L9547" s="7">
        <v>35195197000</v>
      </c>
      <c r="M9547" t="s">
        <v>458</v>
      </c>
    </row>
    <row r="9548" spans="1:13" x14ac:dyDescent="0.25">
      <c r="A9548" t="s">
        <v>685</v>
      </c>
      <c r="B9548" t="s">
        <v>472</v>
      </c>
      <c r="C9548" t="s">
        <v>220</v>
      </c>
      <c r="D9548" t="s">
        <v>223</v>
      </c>
      <c r="E9548" t="s">
        <v>270</v>
      </c>
      <c r="F9548" t="s">
        <v>161</v>
      </c>
      <c r="G9548" s="8">
        <v>43862</v>
      </c>
      <c r="H9548" t="s">
        <v>162</v>
      </c>
      <c r="I9548" s="7">
        <v>0</v>
      </c>
      <c r="L9548" s="7">
        <v>54187851000</v>
      </c>
      <c r="M9548" t="s">
        <v>458</v>
      </c>
    </row>
    <row r="9549" spans="1:13" x14ac:dyDescent="0.25">
      <c r="A9549" t="s">
        <v>686</v>
      </c>
      <c r="B9549" t="s">
        <v>472</v>
      </c>
      <c r="C9549" t="s">
        <v>220</v>
      </c>
      <c r="D9549" t="s">
        <v>224</v>
      </c>
      <c r="E9549" t="s">
        <v>270</v>
      </c>
      <c r="F9549" t="s">
        <v>161</v>
      </c>
      <c r="G9549" s="8">
        <v>43862</v>
      </c>
      <c r="H9549" t="s">
        <v>162</v>
      </c>
      <c r="I9549" s="7">
        <v>0</v>
      </c>
      <c r="L9549" s="7">
        <v>3835522000</v>
      </c>
      <c r="M9549" t="s">
        <v>458</v>
      </c>
    </row>
    <row r="9550" spans="1:13" x14ac:dyDescent="0.25">
      <c r="A9550" t="s">
        <v>687</v>
      </c>
      <c r="B9550" t="s">
        <v>472</v>
      </c>
      <c r="C9550" t="s">
        <v>220</v>
      </c>
      <c r="D9550" t="s">
        <v>305</v>
      </c>
      <c r="E9550" t="s">
        <v>270</v>
      </c>
      <c r="F9550" t="s">
        <v>161</v>
      </c>
      <c r="G9550" s="8">
        <v>43862</v>
      </c>
      <c r="H9550" t="s">
        <v>162</v>
      </c>
      <c r="I9550" s="7">
        <v>0</v>
      </c>
      <c r="L9550" s="7">
        <v>0</v>
      </c>
      <c r="M9550" t="s">
        <v>458</v>
      </c>
    </row>
    <row r="9551" spans="1:13" x14ac:dyDescent="0.25">
      <c r="A9551" t="s">
        <v>688</v>
      </c>
      <c r="B9551" t="s">
        <v>472</v>
      </c>
      <c r="C9551" t="s">
        <v>220</v>
      </c>
      <c r="D9551" t="s">
        <v>203</v>
      </c>
      <c r="E9551" t="s">
        <v>269</v>
      </c>
      <c r="F9551" t="s">
        <v>161</v>
      </c>
      <c r="G9551" s="8">
        <v>43862</v>
      </c>
      <c r="H9551" t="s">
        <v>162</v>
      </c>
      <c r="I9551" s="7">
        <v>164872000</v>
      </c>
      <c r="L9551" s="7">
        <v>150910896000</v>
      </c>
      <c r="M9551" t="s">
        <v>458</v>
      </c>
    </row>
    <row r="9552" spans="1:13" x14ac:dyDescent="0.25">
      <c r="A9552" t="s">
        <v>689</v>
      </c>
      <c r="B9552" t="s">
        <v>473</v>
      </c>
      <c r="C9552" t="s">
        <v>225</v>
      </c>
      <c r="D9552" t="s">
        <v>366</v>
      </c>
      <c r="E9552" t="s">
        <v>270</v>
      </c>
      <c r="F9552" t="s">
        <v>161</v>
      </c>
      <c r="G9552" s="8">
        <v>43862</v>
      </c>
      <c r="H9552" t="s">
        <v>162</v>
      </c>
      <c r="I9552" s="7">
        <v>0</v>
      </c>
      <c r="L9552" s="7">
        <v>3439632410</v>
      </c>
      <c r="M9552" t="s">
        <v>458</v>
      </c>
    </row>
    <row r="9553" spans="1:13" x14ac:dyDescent="0.25">
      <c r="A9553" t="s">
        <v>690</v>
      </c>
      <c r="B9553" t="s">
        <v>473</v>
      </c>
      <c r="C9553" t="s">
        <v>225</v>
      </c>
      <c r="D9553" t="s">
        <v>367</v>
      </c>
      <c r="E9553" t="s">
        <v>270</v>
      </c>
      <c r="F9553" t="s">
        <v>161</v>
      </c>
      <c r="G9553" s="8">
        <v>43862</v>
      </c>
      <c r="H9553" t="s">
        <v>162</v>
      </c>
      <c r="I9553" s="7">
        <v>0</v>
      </c>
      <c r="L9553" s="7">
        <v>3601903742</v>
      </c>
      <c r="M9553" t="s">
        <v>458</v>
      </c>
    </row>
    <row r="9554" spans="1:13" x14ac:dyDescent="0.25">
      <c r="A9554" t="s">
        <v>691</v>
      </c>
      <c r="B9554" t="s">
        <v>473</v>
      </c>
      <c r="C9554" t="s">
        <v>225</v>
      </c>
      <c r="D9554" t="s">
        <v>373</v>
      </c>
      <c r="E9554" t="s">
        <v>270</v>
      </c>
      <c r="F9554" t="s">
        <v>161</v>
      </c>
      <c r="G9554" s="8">
        <v>43862</v>
      </c>
      <c r="H9554" t="s">
        <v>162</v>
      </c>
      <c r="I9554" s="7">
        <v>0</v>
      </c>
      <c r="L9554" s="7">
        <v>2032897322</v>
      </c>
      <c r="M9554" t="s">
        <v>458</v>
      </c>
    </row>
    <row r="9555" spans="1:13" x14ac:dyDescent="0.25">
      <c r="A9555" t="s">
        <v>692</v>
      </c>
      <c r="B9555" t="s">
        <v>473</v>
      </c>
      <c r="C9555" t="s">
        <v>225</v>
      </c>
      <c r="D9555" t="s">
        <v>203</v>
      </c>
      <c r="E9555" t="s">
        <v>269</v>
      </c>
      <c r="F9555" t="s">
        <v>161</v>
      </c>
      <c r="G9555" s="8">
        <v>43862</v>
      </c>
      <c r="H9555" t="s">
        <v>162</v>
      </c>
      <c r="I9555" s="7">
        <v>281243434</v>
      </c>
      <c r="L9555" s="7">
        <v>983182712065</v>
      </c>
      <c r="M9555" t="s">
        <v>458</v>
      </c>
    </row>
    <row r="9556" spans="1:13" x14ac:dyDescent="0.25">
      <c r="A9556" t="s">
        <v>693</v>
      </c>
      <c r="B9556" t="s">
        <v>474</v>
      </c>
      <c r="C9556" t="s">
        <v>226</v>
      </c>
      <c r="D9556" t="s">
        <v>227</v>
      </c>
      <c r="E9556" t="s">
        <v>270</v>
      </c>
      <c r="F9556" t="s">
        <v>161</v>
      </c>
      <c r="G9556" s="8">
        <v>43862</v>
      </c>
      <c r="H9556" t="s">
        <v>162</v>
      </c>
      <c r="I9556" s="7">
        <v>0</v>
      </c>
      <c r="L9556" s="7">
        <v>1565286544</v>
      </c>
      <c r="M9556" t="s">
        <v>458</v>
      </c>
    </row>
    <row r="9557" spans="1:13" x14ac:dyDescent="0.25">
      <c r="A9557" t="s">
        <v>694</v>
      </c>
      <c r="B9557" t="s">
        <v>474</v>
      </c>
      <c r="C9557" t="s">
        <v>226</v>
      </c>
      <c r="D9557" t="s">
        <v>301</v>
      </c>
      <c r="E9557" t="s">
        <v>270</v>
      </c>
      <c r="F9557" t="s">
        <v>161</v>
      </c>
      <c r="G9557" s="8">
        <v>43862</v>
      </c>
      <c r="H9557" t="s">
        <v>162</v>
      </c>
      <c r="I9557" s="7">
        <v>0</v>
      </c>
      <c r="L9557" s="7">
        <v>4154359457</v>
      </c>
      <c r="M9557" t="s">
        <v>458</v>
      </c>
    </row>
    <row r="9558" spans="1:13" x14ac:dyDescent="0.25">
      <c r="A9558" t="s">
        <v>695</v>
      </c>
      <c r="B9558" t="s">
        <v>474</v>
      </c>
      <c r="C9558" t="s">
        <v>226</v>
      </c>
      <c r="D9558" t="s">
        <v>229</v>
      </c>
      <c r="E9558" t="s">
        <v>270</v>
      </c>
      <c r="F9558" t="s">
        <v>161</v>
      </c>
      <c r="G9558" s="8">
        <v>43862</v>
      </c>
      <c r="H9558" t="s">
        <v>162</v>
      </c>
      <c r="I9558" s="7">
        <v>0</v>
      </c>
      <c r="L9558" s="7">
        <v>4178737190</v>
      </c>
      <c r="M9558" t="s">
        <v>458</v>
      </c>
    </row>
    <row r="9559" spans="1:13" x14ac:dyDescent="0.25">
      <c r="A9559" t="s">
        <v>696</v>
      </c>
      <c r="B9559" t="s">
        <v>474</v>
      </c>
      <c r="C9559" t="s">
        <v>226</v>
      </c>
      <c r="D9559" t="s">
        <v>230</v>
      </c>
      <c r="E9559" t="s">
        <v>270</v>
      </c>
      <c r="F9559" t="s">
        <v>161</v>
      </c>
      <c r="G9559" s="8">
        <v>43862</v>
      </c>
      <c r="H9559" t="s">
        <v>162</v>
      </c>
      <c r="I9559" s="7">
        <v>0</v>
      </c>
      <c r="L9559" s="7">
        <v>46078829939</v>
      </c>
      <c r="M9559" t="s">
        <v>458</v>
      </c>
    </row>
    <row r="9560" spans="1:13" x14ac:dyDescent="0.25">
      <c r="A9560" t="s">
        <v>697</v>
      </c>
      <c r="B9560" t="s">
        <v>474</v>
      </c>
      <c r="C9560" t="s">
        <v>226</v>
      </c>
      <c r="D9560" t="s">
        <v>231</v>
      </c>
      <c r="E9560" t="s">
        <v>270</v>
      </c>
      <c r="F9560" t="s">
        <v>161</v>
      </c>
      <c r="G9560" s="8">
        <v>43862</v>
      </c>
      <c r="H9560" t="s">
        <v>162</v>
      </c>
      <c r="I9560" s="7">
        <v>0</v>
      </c>
      <c r="L9560" s="7">
        <v>733170416</v>
      </c>
      <c r="M9560" t="s">
        <v>458</v>
      </c>
    </row>
    <row r="9561" spans="1:13" x14ac:dyDescent="0.25">
      <c r="A9561" t="s">
        <v>698</v>
      </c>
      <c r="B9561" t="s">
        <v>474</v>
      </c>
      <c r="C9561" t="s">
        <v>226</v>
      </c>
      <c r="D9561" t="s">
        <v>232</v>
      </c>
      <c r="E9561" t="s">
        <v>270</v>
      </c>
      <c r="F9561" t="s">
        <v>161</v>
      </c>
      <c r="G9561" s="8">
        <v>43862</v>
      </c>
      <c r="H9561" t="s">
        <v>162</v>
      </c>
      <c r="I9561" s="7">
        <v>0</v>
      </c>
      <c r="L9561" s="7">
        <v>4596812359</v>
      </c>
      <c r="M9561" t="s">
        <v>458</v>
      </c>
    </row>
    <row r="9562" spans="1:13" x14ac:dyDescent="0.25">
      <c r="A9562" t="s">
        <v>699</v>
      </c>
      <c r="B9562" t="s">
        <v>474</v>
      </c>
      <c r="C9562" t="s">
        <v>226</v>
      </c>
      <c r="D9562" t="s">
        <v>233</v>
      </c>
      <c r="E9562" t="s">
        <v>270</v>
      </c>
      <c r="F9562" t="s">
        <v>161</v>
      </c>
      <c r="G9562" s="8">
        <v>43862</v>
      </c>
      <c r="H9562" t="s">
        <v>162</v>
      </c>
      <c r="I9562" s="7">
        <v>0</v>
      </c>
      <c r="L9562" s="7">
        <v>6739103718</v>
      </c>
      <c r="M9562" t="s">
        <v>458</v>
      </c>
    </row>
    <row r="9563" spans="1:13" x14ac:dyDescent="0.25">
      <c r="A9563" t="s">
        <v>700</v>
      </c>
      <c r="B9563" t="s">
        <v>474</v>
      </c>
      <c r="C9563" t="s">
        <v>226</v>
      </c>
      <c r="D9563" t="s">
        <v>234</v>
      </c>
      <c r="E9563" t="s">
        <v>270</v>
      </c>
      <c r="F9563" t="s">
        <v>161</v>
      </c>
      <c r="G9563" s="8">
        <v>43862</v>
      </c>
      <c r="H9563" t="s">
        <v>162</v>
      </c>
      <c r="I9563" s="7">
        <v>0</v>
      </c>
      <c r="L9563" s="7">
        <v>8239367205</v>
      </c>
      <c r="M9563" t="s">
        <v>458</v>
      </c>
    </row>
    <row r="9564" spans="1:13" x14ac:dyDescent="0.25">
      <c r="A9564" t="s">
        <v>701</v>
      </c>
      <c r="B9564" t="s">
        <v>474</v>
      </c>
      <c r="C9564" t="s">
        <v>226</v>
      </c>
      <c r="D9564" t="s">
        <v>235</v>
      </c>
      <c r="E9564" t="s">
        <v>270</v>
      </c>
      <c r="F9564" t="s">
        <v>161</v>
      </c>
      <c r="G9564" s="8">
        <v>43862</v>
      </c>
      <c r="H9564" t="s">
        <v>162</v>
      </c>
      <c r="I9564" s="7">
        <v>0</v>
      </c>
      <c r="L9564" s="7">
        <v>7955312120</v>
      </c>
      <c r="M9564" t="s">
        <v>458</v>
      </c>
    </row>
    <row r="9565" spans="1:13" x14ac:dyDescent="0.25">
      <c r="A9565" t="s">
        <v>702</v>
      </c>
      <c r="B9565" t="s">
        <v>474</v>
      </c>
      <c r="C9565" t="s">
        <v>226</v>
      </c>
      <c r="D9565" t="s">
        <v>570</v>
      </c>
      <c r="E9565" t="s">
        <v>270</v>
      </c>
      <c r="F9565" t="s">
        <v>161</v>
      </c>
      <c r="G9565" s="8">
        <v>43862</v>
      </c>
      <c r="H9565" t="s">
        <v>162</v>
      </c>
      <c r="I9565" s="7">
        <v>0</v>
      </c>
      <c r="L9565" s="7">
        <v>186808058</v>
      </c>
      <c r="M9565" t="s">
        <v>458</v>
      </c>
    </row>
    <row r="9566" spans="1:13" x14ac:dyDescent="0.25">
      <c r="A9566" t="s">
        <v>703</v>
      </c>
      <c r="B9566" t="s">
        <v>475</v>
      </c>
      <c r="C9566" t="s">
        <v>236</v>
      </c>
      <c r="D9566" t="s">
        <v>628</v>
      </c>
      <c r="E9566" t="s">
        <v>270</v>
      </c>
      <c r="F9566" t="s">
        <v>161</v>
      </c>
      <c r="G9566" s="8">
        <v>43862</v>
      </c>
      <c r="H9566" t="s">
        <v>162</v>
      </c>
      <c r="I9566" s="7">
        <v>0</v>
      </c>
      <c r="L9566" s="7">
        <v>33391986272</v>
      </c>
      <c r="M9566" t="s">
        <v>458</v>
      </c>
    </row>
    <row r="9567" spans="1:13" x14ac:dyDescent="0.25">
      <c r="A9567" t="s">
        <v>704</v>
      </c>
      <c r="B9567" t="s">
        <v>475</v>
      </c>
      <c r="C9567" t="s">
        <v>236</v>
      </c>
      <c r="D9567" t="s">
        <v>629</v>
      </c>
      <c r="E9567" t="s">
        <v>270</v>
      </c>
      <c r="F9567" t="s">
        <v>161</v>
      </c>
      <c r="G9567" s="8">
        <v>43862</v>
      </c>
      <c r="H9567" t="s">
        <v>162</v>
      </c>
      <c r="I9567" s="7">
        <v>0</v>
      </c>
      <c r="L9567" s="7">
        <v>28433897982</v>
      </c>
      <c r="M9567" t="s">
        <v>458</v>
      </c>
    </row>
    <row r="9568" spans="1:13" x14ac:dyDescent="0.25">
      <c r="A9568" t="s">
        <v>705</v>
      </c>
      <c r="B9568" t="s">
        <v>475</v>
      </c>
      <c r="C9568" t="s">
        <v>236</v>
      </c>
      <c r="D9568" t="s">
        <v>630</v>
      </c>
      <c r="E9568" t="s">
        <v>270</v>
      </c>
      <c r="F9568" t="s">
        <v>161</v>
      </c>
      <c r="G9568" s="8">
        <v>43862</v>
      </c>
      <c r="H9568" t="s">
        <v>162</v>
      </c>
      <c r="I9568" s="7">
        <v>0</v>
      </c>
      <c r="L9568" s="7">
        <v>41655996484</v>
      </c>
      <c r="M9568" t="s">
        <v>458</v>
      </c>
    </row>
    <row r="9569" spans="1:13" x14ac:dyDescent="0.25">
      <c r="A9569" t="s">
        <v>706</v>
      </c>
      <c r="B9569" t="s">
        <v>475</v>
      </c>
      <c r="C9569" t="s">
        <v>236</v>
      </c>
      <c r="D9569" t="s">
        <v>631</v>
      </c>
      <c r="E9569" t="s">
        <v>270</v>
      </c>
      <c r="F9569" t="s">
        <v>161</v>
      </c>
      <c r="G9569" s="8">
        <v>43862</v>
      </c>
      <c r="H9569" t="s">
        <v>162</v>
      </c>
      <c r="I9569" s="7">
        <v>0</v>
      </c>
      <c r="L9569" s="7">
        <v>17683096128</v>
      </c>
      <c r="M9569" t="s">
        <v>458</v>
      </c>
    </row>
    <row r="9570" spans="1:13" x14ac:dyDescent="0.25">
      <c r="A9570" t="s">
        <v>707</v>
      </c>
      <c r="B9570" t="s">
        <v>475</v>
      </c>
      <c r="C9570" t="s">
        <v>236</v>
      </c>
      <c r="D9570" t="s">
        <v>632</v>
      </c>
      <c r="E9570" t="s">
        <v>269</v>
      </c>
      <c r="F9570" t="s">
        <v>161</v>
      </c>
      <c r="G9570" s="8">
        <v>43862</v>
      </c>
      <c r="H9570" t="s">
        <v>162</v>
      </c>
      <c r="I9570" s="7">
        <v>48020490</v>
      </c>
      <c r="L9570" s="7">
        <v>38791266538</v>
      </c>
      <c r="M9570" t="s">
        <v>458</v>
      </c>
    </row>
    <row r="9571" spans="1:13" x14ac:dyDescent="0.25">
      <c r="A9571" t="s">
        <v>708</v>
      </c>
      <c r="B9571" t="s">
        <v>476</v>
      </c>
      <c r="C9571" t="s">
        <v>237</v>
      </c>
      <c r="D9571" t="s">
        <v>242</v>
      </c>
      <c r="E9571" t="s">
        <v>270</v>
      </c>
      <c r="F9571" t="s">
        <v>161</v>
      </c>
      <c r="G9571" s="8">
        <v>43862</v>
      </c>
      <c r="H9571" t="s">
        <v>162</v>
      </c>
      <c r="I9571" s="7">
        <v>0</v>
      </c>
      <c r="L9571" s="7">
        <v>77422761</v>
      </c>
      <c r="M9571" t="s">
        <v>458</v>
      </c>
    </row>
    <row r="9572" spans="1:13" x14ac:dyDescent="0.25">
      <c r="A9572" t="s">
        <v>709</v>
      </c>
      <c r="B9572" t="s">
        <v>476</v>
      </c>
      <c r="C9572" t="s">
        <v>237</v>
      </c>
      <c r="D9572" t="s">
        <v>228</v>
      </c>
      <c r="E9572" t="s">
        <v>270</v>
      </c>
      <c r="F9572" t="s">
        <v>161</v>
      </c>
      <c r="G9572" s="8">
        <v>43862</v>
      </c>
      <c r="H9572" t="s">
        <v>162</v>
      </c>
      <c r="I9572" s="7">
        <v>0</v>
      </c>
      <c r="L9572" s="7">
        <v>2672173342</v>
      </c>
      <c r="M9572" t="s">
        <v>458</v>
      </c>
    </row>
    <row r="9573" spans="1:13" x14ac:dyDescent="0.25">
      <c r="A9573" t="s">
        <v>710</v>
      </c>
      <c r="B9573" t="s">
        <v>476</v>
      </c>
      <c r="C9573" t="s">
        <v>237</v>
      </c>
      <c r="D9573" t="s">
        <v>464</v>
      </c>
      <c r="E9573" t="s">
        <v>270</v>
      </c>
      <c r="F9573" t="s">
        <v>161</v>
      </c>
      <c r="G9573" s="8">
        <v>43862</v>
      </c>
      <c r="H9573" t="s">
        <v>162</v>
      </c>
      <c r="I9573" s="7">
        <v>0</v>
      </c>
      <c r="L9573" s="7">
        <v>1120256617</v>
      </c>
      <c r="M9573" t="s">
        <v>458</v>
      </c>
    </row>
    <row r="9574" spans="1:13" x14ac:dyDescent="0.25">
      <c r="A9574" t="s">
        <v>711</v>
      </c>
      <c r="B9574" t="s">
        <v>476</v>
      </c>
      <c r="C9574" t="s">
        <v>237</v>
      </c>
      <c r="D9574" t="s">
        <v>238</v>
      </c>
      <c r="E9574" t="s">
        <v>270</v>
      </c>
      <c r="F9574" t="s">
        <v>161</v>
      </c>
      <c r="G9574" s="8">
        <v>43862</v>
      </c>
      <c r="H9574" t="s">
        <v>162</v>
      </c>
      <c r="I9574" s="7">
        <v>0</v>
      </c>
      <c r="L9574" s="7">
        <v>858542993</v>
      </c>
      <c r="M9574" t="s">
        <v>458</v>
      </c>
    </row>
    <row r="9575" spans="1:13" x14ac:dyDescent="0.25">
      <c r="A9575" t="s">
        <v>712</v>
      </c>
      <c r="B9575" t="s">
        <v>476</v>
      </c>
      <c r="C9575" t="s">
        <v>237</v>
      </c>
      <c r="D9575" t="s">
        <v>239</v>
      </c>
      <c r="E9575" t="s">
        <v>270</v>
      </c>
      <c r="F9575" t="s">
        <v>161</v>
      </c>
      <c r="G9575" s="8">
        <v>43862</v>
      </c>
      <c r="H9575" t="s">
        <v>162</v>
      </c>
      <c r="I9575" s="7">
        <v>0</v>
      </c>
      <c r="L9575" s="7">
        <v>857579764</v>
      </c>
      <c r="M9575" t="s">
        <v>458</v>
      </c>
    </row>
    <row r="9576" spans="1:13" x14ac:dyDescent="0.25">
      <c r="A9576" t="s">
        <v>713</v>
      </c>
      <c r="B9576" t="s">
        <v>476</v>
      </c>
      <c r="C9576" t="s">
        <v>237</v>
      </c>
      <c r="D9576" t="s">
        <v>240</v>
      </c>
      <c r="E9576" t="s">
        <v>270</v>
      </c>
      <c r="F9576" t="s">
        <v>161</v>
      </c>
      <c r="G9576" s="8">
        <v>43862</v>
      </c>
      <c r="H9576" t="s">
        <v>162</v>
      </c>
      <c r="I9576" s="7">
        <v>0</v>
      </c>
      <c r="L9576" s="7">
        <v>93471759</v>
      </c>
      <c r="M9576" t="s">
        <v>458</v>
      </c>
    </row>
    <row r="9577" spans="1:13" x14ac:dyDescent="0.25">
      <c r="A9577" t="s">
        <v>714</v>
      </c>
      <c r="B9577" t="s">
        <v>476</v>
      </c>
      <c r="C9577" t="s">
        <v>237</v>
      </c>
      <c r="D9577" t="s">
        <v>241</v>
      </c>
      <c r="E9577" t="s">
        <v>270</v>
      </c>
      <c r="F9577" t="s">
        <v>161</v>
      </c>
      <c r="G9577" s="8">
        <v>43862</v>
      </c>
      <c r="H9577" t="s">
        <v>162</v>
      </c>
      <c r="I9577" s="7">
        <v>0</v>
      </c>
      <c r="L9577" s="7">
        <v>53446428</v>
      </c>
      <c r="M9577" t="s">
        <v>458</v>
      </c>
    </row>
    <row r="9578" spans="1:13" x14ac:dyDescent="0.25">
      <c r="A9578" t="s">
        <v>715</v>
      </c>
      <c r="B9578" t="s">
        <v>477</v>
      </c>
      <c r="C9578" t="s">
        <v>243</v>
      </c>
      <c r="D9578" t="s">
        <v>378</v>
      </c>
      <c r="E9578" t="s">
        <v>270</v>
      </c>
      <c r="F9578" t="s">
        <v>161</v>
      </c>
      <c r="G9578" s="8">
        <v>43862</v>
      </c>
      <c r="H9578" t="s">
        <v>162</v>
      </c>
      <c r="I9578" s="7">
        <v>0</v>
      </c>
      <c r="L9578" s="7">
        <v>3795039921</v>
      </c>
      <c r="M9578" t="s">
        <v>458</v>
      </c>
    </row>
    <row r="9579" spans="1:13" x14ac:dyDescent="0.25">
      <c r="A9579" t="s">
        <v>716</v>
      </c>
      <c r="B9579" t="s">
        <v>477</v>
      </c>
      <c r="C9579" t="s">
        <v>243</v>
      </c>
      <c r="D9579" t="s">
        <v>360</v>
      </c>
      <c r="E9579" t="s">
        <v>270</v>
      </c>
      <c r="F9579" t="s">
        <v>161</v>
      </c>
      <c r="G9579" s="8">
        <v>43862</v>
      </c>
      <c r="H9579" t="s">
        <v>162</v>
      </c>
      <c r="I9579" s="7">
        <v>0</v>
      </c>
      <c r="L9579" s="7">
        <v>4697527012</v>
      </c>
      <c r="M9579" t="s">
        <v>458</v>
      </c>
    </row>
    <row r="9580" spans="1:13" x14ac:dyDescent="0.25">
      <c r="A9580" t="s">
        <v>717</v>
      </c>
      <c r="B9580" t="s">
        <v>477</v>
      </c>
      <c r="C9580" t="s">
        <v>243</v>
      </c>
      <c r="D9580" t="s">
        <v>581</v>
      </c>
      <c r="E9580" t="s">
        <v>270</v>
      </c>
      <c r="F9580" t="s">
        <v>161</v>
      </c>
      <c r="G9580" s="8">
        <v>43862</v>
      </c>
      <c r="H9580" t="s">
        <v>162</v>
      </c>
      <c r="I9580" s="7">
        <v>0</v>
      </c>
      <c r="L9580" s="7">
        <v>89940181951</v>
      </c>
      <c r="M9580" t="s">
        <v>458</v>
      </c>
    </row>
    <row r="9581" spans="1:13" x14ac:dyDescent="0.25">
      <c r="A9581" t="s">
        <v>718</v>
      </c>
      <c r="B9581" t="s">
        <v>246</v>
      </c>
      <c r="C9581" t="s">
        <v>246</v>
      </c>
      <c r="D9581" t="s">
        <v>203</v>
      </c>
      <c r="E9581" t="s">
        <v>269</v>
      </c>
      <c r="F9581" t="s">
        <v>161</v>
      </c>
      <c r="G9581" s="8">
        <v>43862</v>
      </c>
      <c r="H9581" t="s">
        <v>162</v>
      </c>
      <c r="I9581" s="7">
        <v>6468197</v>
      </c>
      <c r="L9581" s="7">
        <v>42773601120</v>
      </c>
      <c r="M9581" t="s">
        <v>458</v>
      </c>
    </row>
    <row r="9582" spans="1:13" x14ac:dyDescent="0.25">
      <c r="A9582" t="s">
        <v>719</v>
      </c>
      <c r="B9582" t="s">
        <v>478</v>
      </c>
      <c r="C9582" t="s">
        <v>244</v>
      </c>
      <c r="D9582" t="s">
        <v>245</v>
      </c>
      <c r="E9582" t="s">
        <v>269</v>
      </c>
      <c r="F9582" t="s">
        <v>161</v>
      </c>
      <c r="G9582" s="8">
        <v>43862</v>
      </c>
      <c r="H9582" t="s">
        <v>162</v>
      </c>
      <c r="I9582" s="7">
        <v>19423000</v>
      </c>
      <c r="L9582" s="7">
        <v>69558139000</v>
      </c>
      <c r="M9582" t="s">
        <v>458</v>
      </c>
    </row>
    <row r="9583" spans="1:13" x14ac:dyDescent="0.25">
      <c r="A9583" t="s">
        <v>720</v>
      </c>
      <c r="B9583" t="s">
        <v>478</v>
      </c>
      <c r="C9583" t="s">
        <v>244</v>
      </c>
      <c r="D9583" t="s">
        <v>460</v>
      </c>
      <c r="E9583" t="s">
        <v>269</v>
      </c>
      <c r="F9583" t="s">
        <v>161</v>
      </c>
      <c r="G9583" s="8">
        <v>43862</v>
      </c>
      <c r="H9583" t="s">
        <v>162</v>
      </c>
      <c r="I9583" s="7">
        <v>656000</v>
      </c>
      <c r="L9583" s="7">
        <v>40918920000</v>
      </c>
      <c r="M9583" t="s">
        <v>458</v>
      </c>
    </row>
    <row r="9584" spans="1:13" x14ac:dyDescent="0.25">
      <c r="A9584" t="s">
        <v>721</v>
      </c>
      <c r="B9584" t="s">
        <v>479</v>
      </c>
      <c r="C9584" t="s">
        <v>247</v>
      </c>
      <c r="D9584" t="s">
        <v>203</v>
      </c>
      <c r="E9584" t="s">
        <v>269</v>
      </c>
      <c r="F9584" t="s">
        <v>161</v>
      </c>
      <c r="G9584" s="8">
        <v>43862</v>
      </c>
      <c r="H9584" t="s">
        <v>162</v>
      </c>
      <c r="I9584" s="7">
        <v>8121000</v>
      </c>
      <c r="L9584" s="7">
        <v>20401799000</v>
      </c>
      <c r="M9584" t="s">
        <v>458</v>
      </c>
    </row>
    <row r="9585" spans="1:13" x14ac:dyDescent="0.25">
      <c r="A9585" t="s">
        <v>722</v>
      </c>
      <c r="B9585" t="s">
        <v>480</v>
      </c>
      <c r="C9585" t="s">
        <v>268</v>
      </c>
      <c r="D9585" t="s">
        <v>203</v>
      </c>
      <c r="E9585" t="s">
        <v>269</v>
      </c>
      <c r="F9585" t="s">
        <v>161</v>
      </c>
      <c r="G9585" s="8">
        <v>43862</v>
      </c>
      <c r="H9585" t="s">
        <v>162</v>
      </c>
      <c r="I9585" s="7">
        <v>305229</v>
      </c>
      <c r="L9585" s="7">
        <v>14029578005</v>
      </c>
      <c r="M9585" t="s">
        <v>458</v>
      </c>
    </row>
    <row r="9586" spans="1:13" x14ac:dyDescent="0.25">
      <c r="A9586" t="s">
        <v>723</v>
      </c>
      <c r="B9586" t="s">
        <v>481</v>
      </c>
      <c r="C9586" t="s">
        <v>248</v>
      </c>
      <c r="D9586" t="s">
        <v>203</v>
      </c>
      <c r="E9586" t="s">
        <v>269</v>
      </c>
      <c r="F9586" t="s">
        <v>161</v>
      </c>
      <c r="G9586" s="8">
        <v>43862</v>
      </c>
      <c r="H9586" t="s">
        <v>162</v>
      </c>
      <c r="I9586" s="7">
        <v>45000</v>
      </c>
      <c r="L9586" s="7">
        <v>24360197000</v>
      </c>
      <c r="M9586" t="s">
        <v>458</v>
      </c>
    </row>
    <row r="9587" spans="1:13" x14ac:dyDescent="0.25">
      <c r="A9587" t="s">
        <v>724</v>
      </c>
      <c r="B9587" t="s">
        <v>482</v>
      </c>
      <c r="C9587" t="s">
        <v>249</v>
      </c>
      <c r="D9587" t="s">
        <v>203</v>
      </c>
      <c r="E9587" t="s">
        <v>269</v>
      </c>
      <c r="F9587" s="8" t="s">
        <v>161</v>
      </c>
      <c r="G9587" s="8">
        <v>43862</v>
      </c>
      <c r="H9587" t="s">
        <v>162</v>
      </c>
      <c r="I9587" s="7">
        <v>1776166</v>
      </c>
      <c r="L9587" s="7">
        <v>91622025169</v>
      </c>
      <c r="M9587" t="s">
        <v>458</v>
      </c>
    </row>
    <row r="9588" spans="1:13" x14ac:dyDescent="0.25">
      <c r="A9588" t="s">
        <v>725</v>
      </c>
      <c r="B9588" t="s">
        <v>330</v>
      </c>
      <c r="C9588" t="s">
        <v>250</v>
      </c>
      <c r="D9588" t="s">
        <v>252</v>
      </c>
      <c r="E9588" t="s">
        <v>270</v>
      </c>
      <c r="F9588" s="8" t="s">
        <v>161</v>
      </c>
      <c r="G9588" s="8">
        <v>43862</v>
      </c>
      <c r="H9588" t="s">
        <v>162</v>
      </c>
      <c r="I9588" s="7">
        <v>0</v>
      </c>
      <c r="L9588" s="7">
        <v>10772268571</v>
      </c>
      <c r="M9588" t="s">
        <v>458</v>
      </c>
    </row>
    <row r="9589" spans="1:13" x14ac:dyDescent="0.25">
      <c r="A9589" t="s">
        <v>726</v>
      </c>
      <c r="B9589" t="s">
        <v>330</v>
      </c>
      <c r="C9589" t="s">
        <v>250</v>
      </c>
      <c r="D9589" t="s">
        <v>253</v>
      </c>
      <c r="E9589" t="s">
        <v>270</v>
      </c>
      <c r="F9589" s="8" t="s">
        <v>161</v>
      </c>
      <c r="G9589" s="8">
        <v>43862</v>
      </c>
      <c r="H9589" t="s">
        <v>162</v>
      </c>
      <c r="I9589" s="7">
        <v>0</v>
      </c>
      <c r="L9589" s="7">
        <v>3480752374</v>
      </c>
      <c r="M9589" t="s">
        <v>458</v>
      </c>
    </row>
    <row r="9590" spans="1:13" x14ac:dyDescent="0.25">
      <c r="A9590" t="s">
        <v>727</v>
      </c>
      <c r="B9590" t="s">
        <v>330</v>
      </c>
      <c r="C9590" t="s">
        <v>250</v>
      </c>
      <c r="D9590" t="s">
        <v>254</v>
      </c>
      <c r="E9590" t="s">
        <v>270</v>
      </c>
      <c r="F9590" s="8" t="s">
        <v>161</v>
      </c>
      <c r="G9590" s="8">
        <v>43862</v>
      </c>
      <c r="H9590" t="s">
        <v>162</v>
      </c>
      <c r="I9590" s="7">
        <v>0</v>
      </c>
      <c r="L9590" s="7">
        <v>13604302435</v>
      </c>
      <c r="M9590" t="s">
        <v>458</v>
      </c>
    </row>
    <row r="9591" spans="1:13" x14ac:dyDescent="0.25">
      <c r="A9591" t="s">
        <v>728</v>
      </c>
      <c r="B9591" t="s">
        <v>330</v>
      </c>
      <c r="C9591" t="s">
        <v>250</v>
      </c>
      <c r="D9591" t="s">
        <v>633</v>
      </c>
      <c r="E9591" t="s">
        <v>269</v>
      </c>
      <c r="F9591" s="8" t="s">
        <v>161</v>
      </c>
      <c r="G9591" s="8">
        <v>43862</v>
      </c>
      <c r="H9591" t="s">
        <v>162</v>
      </c>
      <c r="I9591" s="7">
        <v>283594898</v>
      </c>
      <c r="L9591" s="7">
        <v>1140113184125</v>
      </c>
      <c r="M9591" t="s">
        <v>458</v>
      </c>
    </row>
    <row r="9592" spans="1:13" x14ac:dyDescent="0.25">
      <c r="A9592" t="s">
        <v>729</v>
      </c>
      <c r="B9592" t="s">
        <v>330</v>
      </c>
      <c r="C9592" t="s">
        <v>250</v>
      </c>
      <c r="D9592" t="s">
        <v>634</v>
      </c>
      <c r="E9592" t="s">
        <v>269</v>
      </c>
      <c r="F9592" s="8" t="s">
        <v>161</v>
      </c>
      <c r="G9592" s="8">
        <v>43862</v>
      </c>
      <c r="H9592" t="s">
        <v>162</v>
      </c>
      <c r="I9592" s="7">
        <v>10812376</v>
      </c>
      <c r="L9592" s="7">
        <v>237174933919</v>
      </c>
      <c r="M9592" t="s">
        <v>458</v>
      </c>
    </row>
    <row r="9593" spans="1:13" x14ac:dyDescent="0.25">
      <c r="A9593" t="s">
        <v>730</v>
      </c>
      <c r="B9593" t="s">
        <v>330</v>
      </c>
      <c r="C9593" t="s">
        <v>250</v>
      </c>
      <c r="D9593" t="s">
        <v>599</v>
      </c>
      <c r="E9593" t="s">
        <v>270</v>
      </c>
      <c r="F9593" s="8" t="s">
        <v>161</v>
      </c>
      <c r="G9593" s="8">
        <v>43862</v>
      </c>
      <c r="H9593" t="s">
        <v>162</v>
      </c>
      <c r="I9593" s="7">
        <v>0</v>
      </c>
      <c r="L9593" s="7">
        <v>49186447</v>
      </c>
      <c r="M9593" t="s">
        <v>458</v>
      </c>
    </row>
    <row r="9594" spans="1:13" x14ac:dyDescent="0.25">
      <c r="A9594" t="s">
        <v>731</v>
      </c>
      <c r="B9594" t="s">
        <v>483</v>
      </c>
      <c r="C9594" t="s">
        <v>255</v>
      </c>
      <c r="D9594" t="s">
        <v>205</v>
      </c>
      <c r="E9594" t="s">
        <v>270</v>
      </c>
      <c r="F9594" s="8" t="s">
        <v>161</v>
      </c>
      <c r="G9594" s="8">
        <v>43862</v>
      </c>
      <c r="H9594" t="s">
        <v>162</v>
      </c>
      <c r="I9594" s="7">
        <v>0</v>
      </c>
      <c r="L9594" s="7">
        <v>6917962126</v>
      </c>
      <c r="M9594" t="s">
        <v>458</v>
      </c>
    </row>
    <row r="9595" spans="1:13" x14ac:dyDescent="0.25">
      <c r="A9595" t="s">
        <v>732</v>
      </c>
      <c r="B9595" t="s">
        <v>483</v>
      </c>
      <c r="C9595" t="s">
        <v>255</v>
      </c>
      <c r="D9595" t="s">
        <v>203</v>
      </c>
      <c r="E9595" t="s">
        <v>269</v>
      </c>
      <c r="F9595" t="s">
        <v>161</v>
      </c>
      <c r="G9595" s="8">
        <v>43862</v>
      </c>
      <c r="H9595" t="s">
        <v>162</v>
      </c>
      <c r="I9595" s="7">
        <v>2506968</v>
      </c>
      <c r="L9595" s="7">
        <v>2428869723</v>
      </c>
      <c r="M9595" t="s">
        <v>458</v>
      </c>
    </row>
    <row r="9596" spans="1:13" x14ac:dyDescent="0.25">
      <c r="A9596" t="s">
        <v>733</v>
      </c>
      <c r="B9596" t="s">
        <v>636</v>
      </c>
      <c r="C9596" t="s">
        <v>635</v>
      </c>
      <c r="D9596" t="s">
        <v>304</v>
      </c>
      <c r="E9596" t="s">
        <v>270</v>
      </c>
      <c r="F9596" t="s">
        <v>161</v>
      </c>
      <c r="G9596" s="8">
        <v>43862</v>
      </c>
      <c r="H9596" t="s">
        <v>162</v>
      </c>
      <c r="I9596" s="7">
        <v>0</v>
      </c>
      <c r="L9596" s="7">
        <v>4565783313</v>
      </c>
      <c r="M9596" t="s">
        <v>458</v>
      </c>
    </row>
    <row r="9597" spans="1:13" x14ac:dyDescent="0.25">
      <c r="A9597" t="s">
        <v>734</v>
      </c>
      <c r="B9597" t="s">
        <v>636</v>
      </c>
      <c r="C9597" t="s">
        <v>635</v>
      </c>
      <c r="D9597" t="s">
        <v>303</v>
      </c>
      <c r="E9597" t="s">
        <v>270</v>
      </c>
      <c r="F9597" t="s">
        <v>161</v>
      </c>
      <c r="G9597" s="8">
        <v>43862</v>
      </c>
      <c r="H9597" t="s">
        <v>162</v>
      </c>
      <c r="I9597" s="7">
        <v>0</v>
      </c>
      <c r="L9597" s="7">
        <v>3476303006</v>
      </c>
      <c r="M9597" t="s">
        <v>458</v>
      </c>
    </row>
    <row r="9598" spans="1:13" x14ac:dyDescent="0.25">
      <c r="A9598" t="s">
        <v>735</v>
      </c>
      <c r="B9598" t="s">
        <v>636</v>
      </c>
      <c r="C9598" t="s">
        <v>635</v>
      </c>
      <c r="D9598" t="s">
        <v>302</v>
      </c>
      <c r="E9598" t="s">
        <v>270</v>
      </c>
      <c r="F9598" t="s">
        <v>161</v>
      </c>
      <c r="G9598" s="8">
        <v>43862</v>
      </c>
      <c r="H9598" t="s">
        <v>162</v>
      </c>
      <c r="I9598" s="7">
        <v>0</v>
      </c>
      <c r="L9598" s="7">
        <v>2100767205</v>
      </c>
      <c r="M9598" t="s">
        <v>458</v>
      </c>
    </row>
    <row r="9599" spans="1:13" x14ac:dyDescent="0.25">
      <c r="A9599" t="s">
        <v>736</v>
      </c>
      <c r="B9599" t="s">
        <v>636</v>
      </c>
      <c r="C9599" t="s">
        <v>635</v>
      </c>
      <c r="D9599" t="s">
        <v>205</v>
      </c>
      <c r="E9599" t="s">
        <v>270</v>
      </c>
      <c r="F9599" t="s">
        <v>161</v>
      </c>
      <c r="G9599" s="8">
        <v>43862</v>
      </c>
      <c r="H9599" t="s">
        <v>162</v>
      </c>
      <c r="I9599" s="7">
        <v>0</v>
      </c>
      <c r="L9599" s="7">
        <v>20886055390</v>
      </c>
      <c r="M9599" t="s">
        <v>458</v>
      </c>
    </row>
    <row r="9600" spans="1:13" x14ac:dyDescent="0.25">
      <c r="A9600" t="s">
        <v>737</v>
      </c>
      <c r="B9600" t="s">
        <v>636</v>
      </c>
      <c r="C9600" t="s">
        <v>635</v>
      </c>
      <c r="D9600" t="s">
        <v>203</v>
      </c>
      <c r="E9600" t="s">
        <v>269</v>
      </c>
      <c r="F9600" t="s">
        <v>161</v>
      </c>
      <c r="G9600" s="8">
        <v>43862</v>
      </c>
      <c r="H9600" t="s">
        <v>162</v>
      </c>
      <c r="I9600" s="7">
        <v>293545434</v>
      </c>
      <c r="L9600" s="7">
        <v>1256491994424</v>
      </c>
      <c r="M9600" t="s">
        <v>458</v>
      </c>
    </row>
    <row r="9601" spans="1:13" x14ac:dyDescent="0.25">
      <c r="A9601" t="s">
        <v>738</v>
      </c>
      <c r="B9601" t="s">
        <v>484</v>
      </c>
      <c r="C9601" t="s">
        <v>256</v>
      </c>
      <c r="D9601" t="s">
        <v>208</v>
      </c>
      <c r="E9601" t="s">
        <v>270</v>
      </c>
      <c r="F9601" t="s">
        <v>161</v>
      </c>
      <c r="G9601" s="8">
        <v>43862</v>
      </c>
      <c r="H9601" t="s">
        <v>162</v>
      </c>
      <c r="I9601" s="7">
        <v>0</v>
      </c>
      <c r="L9601" s="7">
        <v>429346911</v>
      </c>
      <c r="M9601" t="s">
        <v>458</v>
      </c>
    </row>
    <row r="9602" spans="1:13" x14ac:dyDescent="0.25">
      <c r="A9602" t="s">
        <v>739</v>
      </c>
      <c r="B9602" t="s">
        <v>484</v>
      </c>
      <c r="C9602" t="s">
        <v>256</v>
      </c>
      <c r="D9602" t="s">
        <v>209</v>
      </c>
      <c r="E9602" t="s">
        <v>270</v>
      </c>
      <c r="F9602" t="s">
        <v>161</v>
      </c>
      <c r="G9602" s="8">
        <v>43862</v>
      </c>
      <c r="H9602" t="s">
        <v>162</v>
      </c>
      <c r="I9602" s="7">
        <v>0</v>
      </c>
      <c r="L9602" s="7">
        <v>630379359</v>
      </c>
      <c r="M9602" t="s">
        <v>458</v>
      </c>
    </row>
    <row r="9603" spans="1:13" x14ac:dyDescent="0.25">
      <c r="A9603" t="s">
        <v>740</v>
      </c>
      <c r="B9603" t="s">
        <v>484</v>
      </c>
      <c r="C9603" t="s">
        <v>256</v>
      </c>
      <c r="D9603" t="s">
        <v>203</v>
      </c>
      <c r="E9603" t="s">
        <v>269</v>
      </c>
      <c r="F9603" t="s">
        <v>161</v>
      </c>
      <c r="G9603" s="8">
        <v>43862</v>
      </c>
      <c r="H9603" t="s">
        <v>162</v>
      </c>
      <c r="I9603" s="7">
        <v>17679116</v>
      </c>
      <c r="L9603" s="7">
        <v>88224453830</v>
      </c>
      <c r="M9603" t="s">
        <v>458</v>
      </c>
    </row>
    <row r="9604" spans="1:13" x14ac:dyDescent="0.25">
      <c r="A9604" t="s">
        <v>741</v>
      </c>
      <c r="B9604" t="s">
        <v>485</v>
      </c>
      <c r="C9604" t="s">
        <v>257</v>
      </c>
      <c r="D9604" t="s">
        <v>258</v>
      </c>
      <c r="E9604" t="s">
        <v>270</v>
      </c>
      <c r="F9604" t="s">
        <v>161</v>
      </c>
      <c r="G9604" s="8">
        <v>43862</v>
      </c>
      <c r="H9604" t="s">
        <v>162</v>
      </c>
      <c r="I9604" s="7">
        <v>0</v>
      </c>
      <c r="L9604" s="7">
        <v>2398957441</v>
      </c>
      <c r="M9604" t="s">
        <v>458</v>
      </c>
    </row>
    <row r="9605" spans="1:13" x14ac:dyDescent="0.25">
      <c r="A9605" t="s">
        <v>742</v>
      </c>
      <c r="B9605" t="s">
        <v>485</v>
      </c>
      <c r="C9605" t="s">
        <v>257</v>
      </c>
      <c r="D9605" t="s">
        <v>259</v>
      </c>
      <c r="E9605" t="s">
        <v>270</v>
      </c>
      <c r="F9605" t="s">
        <v>161</v>
      </c>
      <c r="G9605" s="8">
        <v>43862</v>
      </c>
      <c r="H9605" t="s">
        <v>162</v>
      </c>
      <c r="I9605" s="7">
        <v>0</v>
      </c>
      <c r="L9605" s="7">
        <v>87556207</v>
      </c>
      <c r="M9605" t="s">
        <v>458</v>
      </c>
    </row>
    <row r="9606" spans="1:13" x14ac:dyDescent="0.25">
      <c r="A9606" t="s">
        <v>743</v>
      </c>
      <c r="B9606" t="s">
        <v>485</v>
      </c>
      <c r="C9606" t="s">
        <v>257</v>
      </c>
      <c r="D9606" t="s">
        <v>260</v>
      </c>
      <c r="E9606" t="s">
        <v>270</v>
      </c>
      <c r="F9606" t="s">
        <v>161</v>
      </c>
      <c r="G9606" s="8">
        <v>43862</v>
      </c>
      <c r="H9606" t="s">
        <v>162</v>
      </c>
      <c r="I9606" s="7">
        <v>0</v>
      </c>
      <c r="L9606" s="7">
        <v>145097351</v>
      </c>
      <c r="M9606" t="s">
        <v>458</v>
      </c>
    </row>
    <row r="9607" spans="1:13" x14ac:dyDescent="0.25">
      <c r="A9607" t="s">
        <v>744</v>
      </c>
      <c r="B9607" t="s">
        <v>485</v>
      </c>
      <c r="C9607" t="s">
        <v>257</v>
      </c>
      <c r="D9607" t="s">
        <v>261</v>
      </c>
      <c r="E9607" t="s">
        <v>270</v>
      </c>
      <c r="F9607" t="s">
        <v>161</v>
      </c>
      <c r="G9607" s="8">
        <v>43862</v>
      </c>
      <c r="H9607" t="s">
        <v>162</v>
      </c>
      <c r="I9607" s="7">
        <v>0</v>
      </c>
      <c r="L9607" s="7">
        <v>88988160</v>
      </c>
      <c r="M9607" t="s">
        <v>458</v>
      </c>
    </row>
    <row r="9608" spans="1:13" x14ac:dyDescent="0.25">
      <c r="A9608" t="s">
        <v>745</v>
      </c>
      <c r="B9608" t="s">
        <v>486</v>
      </c>
      <c r="C9608" t="s">
        <v>262</v>
      </c>
      <c r="D9608" t="s">
        <v>263</v>
      </c>
      <c r="E9608" t="s">
        <v>270</v>
      </c>
      <c r="F9608" t="s">
        <v>161</v>
      </c>
      <c r="G9608" s="8">
        <v>43862</v>
      </c>
      <c r="H9608" t="s">
        <v>162</v>
      </c>
      <c r="I9608" s="7">
        <v>0</v>
      </c>
      <c r="L9608" s="7">
        <v>27282552000</v>
      </c>
      <c r="M9608" t="s">
        <v>458</v>
      </c>
    </row>
    <row r="9609" spans="1:13" x14ac:dyDescent="0.25">
      <c r="A9609" t="s">
        <v>746</v>
      </c>
      <c r="B9609" t="s">
        <v>486</v>
      </c>
      <c r="C9609" t="s">
        <v>262</v>
      </c>
      <c r="D9609" t="s">
        <v>264</v>
      </c>
      <c r="E9609" t="s">
        <v>270</v>
      </c>
      <c r="F9609" t="s">
        <v>161</v>
      </c>
      <c r="G9609" s="8">
        <v>43862</v>
      </c>
      <c r="H9609" t="s">
        <v>162</v>
      </c>
      <c r="I9609" s="7">
        <v>0</v>
      </c>
      <c r="L9609" s="7">
        <v>5427913000</v>
      </c>
      <c r="M9609" t="s">
        <v>458</v>
      </c>
    </row>
    <row r="9610" spans="1:13" x14ac:dyDescent="0.25">
      <c r="A9610" t="s">
        <v>747</v>
      </c>
      <c r="B9610" t="s">
        <v>486</v>
      </c>
      <c r="C9610" t="s">
        <v>262</v>
      </c>
      <c r="D9610" t="s">
        <v>265</v>
      </c>
      <c r="E9610" t="s">
        <v>270</v>
      </c>
      <c r="F9610" t="s">
        <v>161</v>
      </c>
      <c r="G9610" s="8">
        <v>43862</v>
      </c>
      <c r="H9610" t="s">
        <v>162</v>
      </c>
      <c r="I9610" s="7">
        <v>0</v>
      </c>
      <c r="L9610" s="7">
        <v>950652000</v>
      </c>
      <c r="M9610" t="s">
        <v>458</v>
      </c>
    </row>
    <row r="9611" spans="1:13" x14ac:dyDescent="0.25">
      <c r="A9611" t="s">
        <v>748</v>
      </c>
      <c r="B9611" t="s">
        <v>486</v>
      </c>
      <c r="C9611" t="s">
        <v>262</v>
      </c>
      <c r="D9611" t="s">
        <v>203</v>
      </c>
      <c r="E9611" t="s">
        <v>269</v>
      </c>
      <c r="F9611" t="s">
        <v>161</v>
      </c>
      <c r="G9611" s="8">
        <v>43862</v>
      </c>
      <c r="H9611" t="s">
        <v>162</v>
      </c>
      <c r="I9611" s="7">
        <v>49985000</v>
      </c>
      <c r="L9611" s="7">
        <v>134097058000</v>
      </c>
      <c r="M9611" t="s">
        <v>458</v>
      </c>
    </row>
    <row r="9612" spans="1:13" x14ac:dyDescent="0.25">
      <c r="A9612" t="s">
        <v>749</v>
      </c>
      <c r="B9612" t="s">
        <v>332</v>
      </c>
      <c r="C9612" t="s">
        <v>266</v>
      </c>
      <c r="D9612" t="s">
        <v>267</v>
      </c>
      <c r="E9612" t="s">
        <v>270</v>
      </c>
      <c r="F9612" t="s">
        <v>161</v>
      </c>
      <c r="G9612" s="8">
        <v>43862</v>
      </c>
      <c r="H9612" t="s">
        <v>162</v>
      </c>
      <c r="I9612" s="7">
        <v>0</v>
      </c>
      <c r="L9612" s="7">
        <v>2421364394</v>
      </c>
      <c r="M9612" t="s">
        <v>458</v>
      </c>
    </row>
    <row r="9613" spans="1:13" x14ac:dyDescent="0.25">
      <c r="A9613" t="s">
        <v>750</v>
      </c>
      <c r="B9613" t="s">
        <v>332</v>
      </c>
      <c r="C9613" t="s">
        <v>266</v>
      </c>
      <c r="D9613" t="s">
        <v>590</v>
      </c>
      <c r="E9613" t="s">
        <v>270</v>
      </c>
      <c r="F9613" t="s">
        <v>161</v>
      </c>
      <c r="G9613" s="8">
        <v>43862</v>
      </c>
      <c r="H9613" t="s">
        <v>162</v>
      </c>
      <c r="I9613" s="7">
        <v>0</v>
      </c>
      <c r="L9613" s="7">
        <v>1946905414</v>
      </c>
      <c r="M9613" t="s">
        <v>458</v>
      </c>
    </row>
    <row r="9614" spans="1:13" x14ac:dyDescent="0.25">
      <c r="A9614" t="s">
        <v>751</v>
      </c>
      <c r="B9614" t="s">
        <v>332</v>
      </c>
      <c r="C9614" t="s">
        <v>266</v>
      </c>
      <c r="D9614" t="s">
        <v>582</v>
      </c>
      <c r="E9614" t="s">
        <v>270</v>
      </c>
      <c r="F9614" s="8" t="s">
        <v>161</v>
      </c>
      <c r="G9614" s="8">
        <v>43862</v>
      </c>
      <c r="H9614" t="s">
        <v>162</v>
      </c>
      <c r="I9614" s="7">
        <v>0</v>
      </c>
      <c r="L9614" s="7">
        <v>102527329</v>
      </c>
      <c r="M9614" t="s">
        <v>458</v>
      </c>
    </row>
    <row r="9615" spans="1:13" x14ac:dyDescent="0.25">
      <c r="A9615" t="s">
        <v>752</v>
      </c>
      <c r="B9615" t="s">
        <v>332</v>
      </c>
      <c r="C9615" t="s">
        <v>266</v>
      </c>
      <c r="D9615" t="s">
        <v>203</v>
      </c>
      <c r="E9615" t="s">
        <v>269</v>
      </c>
      <c r="F9615" s="8" t="s">
        <v>161</v>
      </c>
      <c r="G9615" s="8">
        <v>43862</v>
      </c>
      <c r="H9615" t="s">
        <v>162</v>
      </c>
      <c r="I9615" s="7">
        <v>37429080</v>
      </c>
      <c r="L9615" s="7">
        <v>260926476812</v>
      </c>
      <c r="M9615" t="s">
        <v>458</v>
      </c>
    </row>
    <row r="9616" spans="1:13" x14ac:dyDescent="0.25">
      <c r="A9616" t="s">
        <v>753</v>
      </c>
      <c r="B9616" t="s">
        <v>487</v>
      </c>
      <c r="C9616" t="s">
        <v>207</v>
      </c>
      <c r="D9616" t="s">
        <v>208</v>
      </c>
      <c r="E9616" t="s">
        <v>270</v>
      </c>
      <c r="F9616" s="8" t="s">
        <v>161</v>
      </c>
      <c r="G9616" s="8">
        <v>43862</v>
      </c>
      <c r="H9616" t="s">
        <v>162</v>
      </c>
      <c r="I9616" s="7">
        <v>0</v>
      </c>
      <c r="L9616" s="7">
        <v>2389556713</v>
      </c>
      <c r="M9616" t="s">
        <v>458</v>
      </c>
    </row>
    <row r="9617" spans="1:13" x14ac:dyDescent="0.25">
      <c r="A9617" t="s">
        <v>754</v>
      </c>
      <c r="B9617" t="s">
        <v>487</v>
      </c>
      <c r="C9617" t="s">
        <v>207</v>
      </c>
      <c r="D9617" t="s">
        <v>209</v>
      </c>
      <c r="E9617" t="s">
        <v>270</v>
      </c>
      <c r="F9617" s="8" t="s">
        <v>161</v>
      </c>
      <c r="G9617" s="8">
        <v>43862</v>
      </c>
      <c r="H9617" t="s">
        <v>162</v>
      </c>
      <c r="I9617" s="7">
        <v>0</v>
      </c>
      <c r="L9617" s="7">
        <v>5701620841</v>
      </c>
      <c r="M9617" t="s">
        <v>458</v>
      </c>
    </row>
    <row r="9618" spans="1:13" x14ac:dyDescent="0.25">
      <c r="A9618" t="s">
        <v>755</v>
      </c>
      <c r="B9618" t="s">
        <v>487</v>
      </c>
      <c r="C9618" t="s">
        <v>207</v>
      </c>
      <c r="D9618" t="s">
        <v>210</v>
      </c>
      <c r="E9618" t="s">
        <v>270</v>
      </c>
      <c r="F9618" t="s">
        <v>161</v>
      </c>
      <c r="G9618" s="8">
        <v>43862</v>
      </c>
      <c r="H9618" t="s">
        <v>162</v>
      </c>
      <c r="I9618" s="7">
        <v>0</v>
      </c>
      <c r="L9618" s="7">
        <v>326696832</v>
      </c>
      <c r="M9618" t="s">
        <v>458</v>
      </c>
    </row>
    <row r="9619" spans="1:13" x14ac:dyDescent="0.25">
      <c r="A9619" t="s">
        <v>756</v>
      </c>
      <c r="B9619" t="s">
        <v>487</v>
      </c>
      <c r="C9619" t="s">
        <v>207</v>
      </c>
      <c r="D9619" t="s">
        <v>211</v>
      </c>
      <c r="E9619" t="s">
        <v>269</v>
      </c>
      <c r="F9619" t="s">
        <v>161</v>
      </c>
      <c r="G9619" s="8">
        <v>43862</v>
      </c>
      <c r="H9619" t="s">
        <v>162</v>
      </c>
      <c r="I9619" s="7">
        <v>105186827</v>
      </c>
      <c r="L9619" s="7">
        <v>370042694916</v>
      </c>
      <c r="M9619" t="s">
        <v>458</v>
      </c>
    </row>
    <row r="9620" spans="1:13" x14ac:dyDescent="0.25">
      <c r="A9620" t="s">
        <v>757</v>
      </c>
      <c r="B9620" t="s">
        <v>487</v>
      </c>
      <c r="C9620" t="s">
        <v>207</v>
      </c>
      <c r="D9620" t="s">
        <v>385</v>
      </c>
      <c r="E9620" t="s">
        <v>270</v>
      </c>
      <c r="F9620" t="s">
        <v>161</v>
      </c>
      <c r="G9620" s="8">
        <v>43862</v>
      </c>
      <c r="H9620" t="s">
        <v>162</v>
      </c>
      <c r="I9620" s="7">
        <v>0</v>
      </c>
      <c r="L9620" s="7">
        <v>777116048</v>
      </c>
      <c r="M9620" t="s">
        <v>458</v>
      </c>
    </row>
    <row r="9621" spans="1:13" x14ac:dyDescent="0.25">
      <c r="A9621" t="s">
        <v>664</v>
      </c>
      <c r="B9621" t="s">
        <v>468</v>
      </c>
      <c r="C9621" t="s">
        <v>0</v>
      </c>
      <c r="D9621" t="s">
        <v>199</v>
      </c>
      <c r="E9621" t="s">
        <v>269</v>
      </c>
      <c r="F9621" t="s">
        <v>163</v>
      </c>
      <c r="G9621" s="8">
        <v>10990</v>
      </c>
      <c r="H9621" t="s">
        <v>164</v>
      </c>
      <c r="I9621" s="7">
        <v>2946125</v>
      </c>
      <c r="L9621" s="7">
        <v>195045422077</v>
      </c>
      <c r="M9621" t="s">
        <v>458</v>
      </c>
    </row>
    <row r="9622" spans="1:13" x14ac:dyDescent="0.25">
      <c r="A9622" t="s">
        <v>672</v>
      </c>
      <c r="B9622" t="s">
        <v>470</v>
      </c>
      <c r="C9622" t="s">
        <v>292</v>
      </c>
      <c r="D9622" t="s">
        <v>307</v>
      </c>
      <c r="E9622" t="s">
        <v>270</v>
      </c>
      <c r="F9622" t="s">
        <v>163</v>
      </c>
      <c r="G9622" s="8">
        <v>10990</v>
      </c>
      <c r="H9622" t="s">
        <v>164</v>
      </c>
      <c r="I9622" s="7">
        <v>0</v>
      </c>
      <c r="L9622" s="7">
        <v>9764336905</v>
      </c>
      <c r="M9622" t="s">
        <v>458</v>
      </c>
    </row>
    <row r="9623" spans="1:13" x14ac:dyDescent="0.25">
      <c r="A9623" t="s">
        <v>673</v>
      </c>
      <c r="B9623" t="s">
        <v>470</v>
      </c>
      <c r="C9623" t="s">
        <v>292</v>
      </c>
      <c r="D9623" t="s">
        <v>206</v>
      </c>
      <c r="E9623" t="s">
        <v>270</v>
      </c>
      <c r="F9623" t="s">
        <v>163</v>
      </c>
      <c r="G9623" s="8">
        <v>10990</v>
      </c>
      <c r="H9623" t="s">
        <v>164</v>
      </c>
      <c r="I9623" s="7">
        <v>0</v>
      </c>
      <c r="L9623" s="7">
        <v>5411649516</v>
      </c>
      <c r="M9623" t="s">
        <v>458</v>
      </c>
    </row>
    <row r="9624" spans="1:13" x14ac:dyDescent="0.25">
      <c r="A9624" t="s">
        <v>674</v>
      </c>
      <c r="B9624" t="s">
        <v>470</v>
      </c>
      <c r="C9624" t="s">
        <v>292</v>
      </c>
      <c r="D9624" t="s">
        <v>203</v>
      </c>
      <c r="E9624" t="s">
        <v>269</v>
      </c>
      <c r="F9624" t="s">
        <v>163</v>
      </c>
      <c r="G9624" s="8">
        <v>10990</v>
      </c>
      <c r="H9624" t="s">
        <v>164</v>
      </c>
      <c r="I9624" s="7">
        <v>6154148</v>
      </c>
      <c r="L9624" s="7">
        <v>599483569520</v>
      </c>
      <c r="M9624" t="s">
        <v>458</v>
      </c>
    </row>
    <row r="9625" spans="1:13" x14ac:dyDescent="0.25">
      <c r="A9625" t="s">
        <v>675</v>
      </c>
      <c r="B9625" t="s">
        <v>470</v>
      </c>
      <c r="C9625" t="s">
        <v>292</v>
      </c>
      <c r="D9625" t="s">
        <v>306</v>
      </c>
      <c r="E9625" t="s">
        <v>270</v>
      </c>
      <c r="F9625" t="s">
        <v>163</v>
      </c>
      <c r="G9625" s="8">
        <v>10990</v>
      </c>
      <c r="H9625" t="s">
        <v>164</v>
      </c>
      <c r="I9625" s="7">
        <v>0</v>
      </c>
      <c r="L9625" s="7">
        <v>9122399685</v>
      </c>
      <c r="M9625" t="s">
        <v>458</v>
      </c>
    </row>
    <row r="9626" spans="1:13" x14ac:dyDescent="0.25">
      <c r="A9626" t="s">
        <v>676</v>
      </c>
      <c r="B9626" t="s">
        <v>331</v>
      </c>
      <c r="C9626" t="s">
        <v>215</v>
      </c>
      <c r="D9626" t="s">
        <v>251</v>
      </c>
      <c r="E9626" t="s">
        <v>269</v>
      </c>
      <c r="F9626" t="s">
        <v>163</v>
      </c>
      <c r="G9626" s="8">
        <v>10990</v>
      </c>
      <c r="H9626" t="s">
        <v>164</v>
      </c>
      <c r="I9626" s="7">
        <v>8384966</v>
      </c>
      <c r="L9626" s="7">
        <v>310261377494</v>
      </c>
      <c r="M9626" t="s">
        <v>458</v>
      </c>
    </row>
    <row r="9627" spans="1:13" x14ac:dyDescent="0.25">
      <c r="A9627" t="s">
        <v>677</v>
      </c>
      <c r="B9627" t="s">
        <v>331</v>
      </c>
      <c r="C9627" t="s">
        <v>215</v>
      </c>
      <c r="D9627" t="s">
        <v>216</v>
      </c>
      <c r="E9627" t="s">
        <v>269</v>
      </c>
      <c r="F9627" t="s">
        <v>163</v>
      </c>
      <c r="G9627" s="8">
        <v>10990</v>
      </c>
      <c r="H9627" t="s">
        <v>164</v>
      </c>
      <c r="I9627" s="7">
        <v>49468</v>
      </c>
      <c r="L9627" s="7">
        <v>15226914126</v>
      </c>
      <c r="M9627" t="s">
        <v>458</v>
      </c>
    </row>
    <row r="9628" spans="1:13" x14ac:dyDescent="0.25">
      <c r="A9628" t="s">
        <v>678</v>
      </c>
      <c r="B9628" t="s">
        <v>331</v>
      </c>
      <c r="C9628" t="s">
        <v>215</v>
      </c>
      <c r="D9628" t="s">
        <v>217</v>
      </c>
      <c r="E9628" t="s">
        <v>269</v>
      </c>
      <c r="F9628" t="s">
        <v>163</v>
      </c>
      <c r="G9628" s="8">
        <v>10990</v>
      </c>
      <c r="H9628" t="s">
        <v>164</v>
      </c>
      <c r="I9628" s="7">
        <v>2213731</v>
      </c>
      <c r="L9628" s="7">
        <v>67671087956</v>
      </c>
      <c r="M9628" t="s">
        <v>458</v>
      </c>
    </row>
    <row r="9629" spans="1:13" x14ac:dyDescent="0.25">
      <c r="A9629" t="s">
        <v>679</v>
      </c>
      <c r="B9629" t="s">
        <v>333</v>
      </c>
      <c r="C9629" t="s">
        <v>533</v>
      </c>
      <c r="D9629" t="s">
        <v>203</v>
      </c>
      <c r="E9629" t="s">
        <v>269</v>
      </c>
      <c r="F9629" t="s">
        <v>163</v>
      </c>
      <c r="G9629" s="8">
        <v>10990</v>
      </c>
      <c r="H9629" t="s">
        <v>164</v>
      </c>
      <c r="I9629" s="7">
        <v>239000</v>
      </c>
      <c r="L9629" s="7">
        <v>60695593000</v>
      </c>
      <c r="M9629" t="s">
        <v>458</v>
      </c>
    </row>
    <row r="9630" spans="1:13" x14ac:dyDescent="0.25">
      <c r="A9630" t="s">
        <v>680</v>
      </c>
      <c r="B9630" t="s">
        <v>471</v>
      </c>
      <c r="C9630" t="s">
        <v>219</v>
      </c>
      <c r="D9630" t="s">
        <v>203</v>
      </c>
      <c r="E9630" t="s">
        <v>269</v>
      </c>
      <c r="F9630" t="s">
        <v>163</v>
      </c>
      <c r="G9630" s="8">
        <v>10990</v>
      </c>
      <c r="H9630" t="s">
        <v>164</v>
      </c>
      <c r="I9630" s="7">
        <v>15284053</v>
      </c>
      <c r="L9630" s="7">
        <v>278736778404</v>
      </c>
      <c r="M9630" t="s">
        <v>458</v>
      </c>
    </row>
    <row r="9631" spans="1:13" x14ac:dyDescent="0.25">
      <c r="A9631" t="s">
        <v>681</v>
      </c>
      <c r="B9631" t="s">
        <v>471</v>
      </c>
      <c r="C9631" t="s">
        <v>219</v>
      </c>
      <c r="D9631" t="s">
        <v>457</v>
      </c>
      <c r="E9631" t="s">
        <v>270</v>
      </c>
      <c r="F9631" t="s">
        <v>163</v>
      </c>
      <c r="G9631" s="8">
        <v>10990</v>
      </c>
      <c r="H9631" t="s">
        <v>164</v>
      </c>
      <c r="I9631" s="7">
        <v>0</v>
      </c>
      <c r="L9631" s="7">
        <v>150706287</v>
      </c>
      <c r="M9631" t="s">
        <v>458</v>
      </c>
    </row>
    <row r="9632" spans="1:13" x14ac:dyDescent="0.25">
      <c r="A9632" t="s">
        <v>682</v>
      </c>
      <c r="B9632" t="s">
        <v>471</v>
      </c>
      <c r="C9632" t="s">
        <v>219</v>
      </c>
      <c r="D9632" t="s">
        <v>381</v>
      </c>
      <c r="E9632" t="s">
        <v>270</v>
      </c>
      <c r="F9632" t="s">
        <v>163</v>
      </c>
      <c r="G9632" s="8">
        <v>10990</v>
      </c>
      <c r="H9632" t="s">
        <v>164</v>
      </c>
      <c r="I9632" s="7">
        <v>0</v>
      </c>
      <c r="L9632" s="7">
        <v>1331924172</v>
      </c>
      <c r="M9632" t="s">
        <v>458</v>
      </c>
    </row>
    <row r="9633" spans="1:13" x14ac:dyDescent="0.25">
      <c r="A9633" t="s">
        <v>683</v>
      </c>
      <c r="B9633" t="s">
        <v>472</v>
      </c>
      <c r="C9633" t="s">
        <v>220</v>
      </c>
      <c r="D9633" t="s">
        <v>221</v>
      </c>
      <c r="E9633" t="s">
        <v>270</v>
      </c>
      <c r="F9633" t="s">
        <v>163</v>
      </c>
      <c r="G9633" s="8">
        <v>10990</v>
      </c>
      <c r="H9633" t="s">
        <v>164</v>
      </c>
      <c r="I9633" s="7">
        <v>0</v>
      </c>
      <c r="L9633" s="7">
        <v>210379447000</v>
      </c>
      <c r="M9633" t="s">
        <v>458</v>
      </c>
    </row>
    <row r="9634" spans="1:13" x14ac:dyDescent="0.25">
      <c r="A9634" t="s">
        <v>684</v>
      </c>
      <c r="B9634" t="s">
        <v>472</v>
      </c>
      <c r="C9634" t="s">
        <v>220</v>
      </c>
      <c r="D9634" t="s">
        <v>222</v>
      </c>
      <c r="E9634" t="s">
        <v>270</v>
      </c>
      <c r="F9634" t="s">
        <v>163</v>
      </c>
      <c r="G9634" s="8">
        <v>10990</v>
      </c>
      <c r="H9634" t="s">
        <v>164</v>
      </c>
      <c r="I9634" s="7">
        <v>0</v>
      </c>
      <c r="L9634" s="7">
        <v>35195197000</v>
      </c>
      <c r="M9634" t="s">
        <v>458</v>
      </c>
    </row>
    <row r="9635" spans="1:13" x14ac:dyDescent="0.25">
      <c r="A9635" t="s">
        <v>685</v>
      </c>
      <c r="B9635" t="s">
        <v>472</v>
      </c>
      <c r="C9635" t="s">
        <v>220</v>
      </c>
      <c r="D9635" t="s">
        <v>223</v>
      </c>
      <c r="E9635" t="s">
        <v>270</v>
      </c>
      <c r="F9635" t="s">
        <v>163</v>
      </c>
      <c r="G9635" s="8">
        <v>10990</v>
      </c>
      <c r="H9635" t="s">
        <v>164</v>
      </c>
      <c r="I9635" s="7">
        <v>0</v>
      </c>
      <c r="L9635" s="7">
        <v>54187851000</v>
      </c>
      <c r="M9635" t="s">
        <v>458</v>
      </c>
    </row>
    <row r="9636" spans="1:13" x14ac:dyDescent="0.25">
      <c r="A9636" t="s">
        <v>686</v>
      </c>
      <c r="B9636" t="s">
        <v>472</v>
      </c>
      <c r="C9636" t="s">
        <v>220</v>
      </c>
      <c r="D9636" t="s">
        <v>224</v>
      </c>
      <c r="E9636" t="s">
        <v>270</v>
      </c>
      <c r="F9636" t="s">
        <v>163</v>
      </c>
      <c r="G9636" s="8">
        <v>10990</v>
      </c>
      <c r="H9636" t="s">
        <v>164</v>
      </c>
      <c r="I9636" s="7">
        <v>0</v>
      </c>
      <c r="L9636" s="7">
        <v>3835522000</v>
      </c>
      <c r="M9636" t="s">
        <v>458</v>
      </c>
    </row>
    <row r="9637" spans="1:13" x14ac:dyDescent="0.25">
      <c r="A9637" t="s">
        <v>687</v>
      </c>
      <c r="B9637" t="s">
        <v>472</v>
      </c>
      <c r="C9637" t="s">
        <v>220</v>
      </c>
      <c r="D9637" t="s">
        <v>305</v>
      </c>
      <c r="E9637" t="s">
        <v>270</v>
      </c>
      <c r="F9637" t="s">
        <v>163</v>
      </c>
      <c r="G9637" s="8">
        <v>10990</v>
      </c>
      <c r="H9637" t="s">
        <v>164</v>
      </c>
      <c r="I9637" s="7">
        <v>0</v>
      </c>
      <c r="L9637" s="7">
        <v>0</v>
      </c>
      <c r="M9637" t="s">
        <v>458</v>
      </c>
    </row>
    <row r="9638" spans="1:13" x14ac:dyDescent="0.25">
      <c r="A9638" t="s">
        <v>688</v>
      </c>
      <c r="B9638" t="s">
        <v>472</v>
      </c>
      <c r="C9638" t="s">
        <v>220</v>
      </c>
      <c r="D9638" t="s">
        <v>203</v>
      </c>
      <c r="E9638" t="s">
        <v>269</v>
      </c>
      <c r="F9638" t="s">
        <v>163</v>
      </c>
      <c r="G9638" s="8">
        <v>10990</v>
      </c>
      <c r="H9638" t="s">
        <v>164</v>
      </c>
      <c r="I9638" s="7">
        <v>12396000</v>
      </c>
      <c r="L9638" s="7">
        <v>150910896000</v>
      </c>
      <c r="M9638" t="s">
        <v>458</v>
      </c>
    </row>
    <row r="9639" spans="1:13" x14ac:dyDescent="0.25">
      <c r="A9639" t="s">
        <v>689</v>
      </c>
      <c r="B9639" t="s">
        <v>473</v>
      </c>
      <c r="C9639" t="s">
        <v>225</v>
      </c>
      <c r="D9639" t="s">
        <v>366</v>
      </c>
      <c r="E9639" t="s">
        <v>270</v>
      </c>
      <c r="F9639" t="s">
        <v>163</v>
      </c>
      <c r="G9639" s="8">
        <v>10990</v>
      </c>
      <c r="H9639" t="s">
        <v>164</v>
      </c>
      <c r="I9639" s="7">
        <v>0</v>
      </c>
      <c r="L9639" s="7">
        <v>3439632410</v>
      </c>
      <c r="M9639" t="s">
        <v>458</v>
      </c>
    </row>
    <row r="9640" spans="1:13" x14ac:dyDescent="0.25">
      <c r="A9640" t="s">
        <v>690</v>
      </c>
      <c r="B9640" t="s">
        <v>473</v>
      </c>
      <c r="C9640" t="s">
        <v>225</v>
      </c>
      <c r="D9640" t="s">
        <v>367</v>
      </c>
      <c r="E9640" t="s">
        <v>270</v>
      </c>
      <c r="F9640" t="s">
        <v>163</v>
      </c>
      <c r="G9640" s="8">
        <v>10990</v>
      </c>
      <c r="H9640" t="s">
        <v>164</v>
      </c>
      <c r="I9640" s="7">
        <v>0</v>
      </c>
      <c r="L9640" s="7">
        <v>3601903742</v>
      </c>
      <c r="M9640" t="s">
        <v>458</v>
      </c>
    </row>
    <row r="9641" spans="1:13" x14ac:dyDescent="0.25">
      <c r="A9641" t="s">
        <v>691</v>
      </c>
      <c r="B9641" t="s">
        <v>473</v>
      </c>
      <c r="C9641" t="s">
        <v>225</v>
      </c>
      <c r="D9641" t="s">
        <v>373</v>
      </c>
      <c r="E9641" t="s">
        <v>270</v>
      </c>
      <c r="F9641" t="s">
        <v>163</v>
      </c>
      <c r="G9641" s="8">
        <v>10990</v>
      </c>
      <c r="H9641" t="s">
        <v>164</v>
      </c>
      <c r="I9641" s="7">
        <v>0</v>
      </c>
      <c r="L9641" s="7">
        <v>2032897322</v>
      </c>
      <c r="M9641" t="s">
        <v>458</v>
      </c>
    </row>
    <row r="9642" spans="1:13" x14ac:dyDescent="0.25">
      <c r="A9642" t="s">
        <v>692</v>
      </c>
      <c r="B9642" t="s">
        <v>473</v>
      </c>
      <c r="C9642" t="s">
        <v>225</v>
      </c>
      <c r="D9642" t="s">
        <v>203</v>
      </c>
      <c r="E9642" t="s">
        <v>269</v>
      </c>
      <c r="F9642" t="s">
        <v>163</v>
      </c>
      <c r="G9642" s="8">
        <v>10990</v>
      </c>
      <c r="H9642" t="s">
        <v>164</v>
      </c>
      <c r="I9642" s="7">
        <v>11817535</v>
      </c>
      <c r="L9642" s="7">
        <v>983182712065</v>
      </c>
      <c r="M9642" t="s">
        <v>458</v>
      </c>
    </row>
    <row r="9643" spans="1:13" x14ac:dyDescent="0.25">
      <c r="A9643" t="s">
        <v>703</v>
      </c>
      <c r="B9643" t="s">
        <v>475</v>
      </c>
      <c r="C9643" t="s">
        <v>236</v>
      </c>
      <c r="D9643" t="s">
        <v>628</v>
      </c>
      <c r="E9643" t="s">
        <v>270</v>
      </c>
      <c r="F9643" t="s">
        <v>163</v>
      </c>
      <c r="G9643" s="8">
        <v>10990</v>
      </c>
      <c r="H9643" t="s">
        <v>164</v>
      </c>
      <c r="I9643" s="7">
        <v>0</v>
      </c>
      <c r="L9643" s="7">
        <v>33391986272</v>
      </c>
      <c r="M9643" t="s">
        <v>458</v>
      </c>
    </row>
    <row r="9644" spans="1:13" x14ac:dyDescent="0.25">
      <c r="A9644" t="s">
        <v>704</v>
      </c>
      <c r="B9644" t="s">
        <v>475</v>
      </c>
      <c r="C9644" t="s">
        <v>236</v>
      </c>
      <c r="D9644" t="s">
        <v>629</v>
      </c>
      <c r="E9644" t="s">
        <v>270</v>
      </c>
      <c r="F9644" t="s">
        <v>163</v>
      </c>
      <c r="G9644" s="8">
        <v>10990</v>
      </c>
      <c r="H9644" t="s">
        <v>164</v>
      </c>
      <c r="I9644" s="7">
        <v>0</v>
      </c>
      <c r="L9644" s="7">
        <v>28433897982</v>
      </c>
      <c r="M9644" t="s">
        <v>458</v>
      </c>
    </row>
    <row r="9645" spans="1:13" x14ac:dyDescent="0.25">
      <c r="A9645" t="s">
        <v>705</v>
      </c>
      <c r="B9645" t="s">
        <v>475</v>
      </c>
      <c r="C9645" t="s">
        <v>236</v>
      </c>
      <c r="D9645" t="s">
        <v>630</v>
      </c>
      <c r="E9645" t="s">
        <v>270</v>
      </c>
      <c r="F9645" t="s">
        <v>163</v>
      </c>
      <c r="G9645" s="8">
        <v>10990</v>
      </c>
      <c r="H9645" t="s">
        <v>164</v>
      </c>
      <c r="I9645" s="7">
        <v>0</v>
      </c>
      <c r="L9645" s="7">
        <v>41655996484</v>
      </c>
      <c r="M9645" t="s">
        <v>458</v>
      </c>
    </row>
    <row r="9646" spans="1:13" x14ac:dyDescent="0.25">
      <c r="A9646" t="s">
        <v>706</v>
      </c>
      <c r="B9646" t="s">
        <v>475</v>
      </c>
      <c r="C9646" t="s">
        <v>236</v>
      </c>
      <c r="D9646" t="s">
        <v>631</v>
      </c>
      <c r="E9646" t="s">
        <v>270</v>
      </c>
      <c r="F9646" t="s">
        <v>163</v>
      </c>
      <c r="G9646" s="8">
        <v>10990</v>
      </c>
      <c r="H9646" t="s">
        <v>164</v>
      </c>
      <c r="I9646" s="7">
        <v>0</v>
      </c>
      <c r="L9646" s="7">
        <v>17683096128</v>
      </c>
      <c r="M9646" t="s">
        <v>458</v>
      </c>
    </row>
    <row r="9647" spans="1:13" x14ac:dyDescent="0.25">
      <c r="A9647" t="s">
        <v>707</v>
      </c>
      <c r="B9647" t="s">
        <v>475</v>
      </c>
      <c r="C9647" t="s">
        <v>236</v>
      </c>
      <c r="D9647" t="s">
        <v>632</v>
      </c>
      <c r="E9647" t="s">
        <v>269</v>
      </c>
      <c r="F9647" t="s">
        <v>163</v>
      </c>
      <c r="G9647" s="8">
        <v>10990</v>
      </c>
      <c r="H9647" t="s">
        <v>164</v>
      </c>
      <c r="I9647" s="7">
        <v>0</v>
      </c>
      <c r="L9647" s="7">
        <v>38791266538</v>
      </c>
      <c r="M9647" t="s">
        <v>458</v>
      </c>
    </row>
    <row r="9648" spans="1:13" x14ac:dyDescent="0.25">
      <c r="A9648" t="s">
        <v>718</v>
      </c>
      <c r="B9648" t="s">
        <v>246</v>
      </c>
      <c r="C9648" t="s">
        <v>246</v>
      </c>
      <c r="D9648" t="s">
        <v>203</v>
      </c>
      <c r="E9648" t="s">
        <v>269</v>
      </c>
      <c r="F9648" t="s">
        <v>163</v>
      </c>
      <c r="G9648" s="8">
        <v>10990</v>
      </c>
      <c r="H9648" t="s">
        <v>164</v>
      </c>
      <c r="I9648" s="7">
        <v>376181</v>
      </c>
      <c r="L9648" s="7">
        <v>42773601120</v>
      </c>
      <c r="M9648" t="s">
        <v>458</v>
      </c>
    </row>
    <row r="9649" spans="1:13" x14ac:dyDescent="0.25">
      <c r="A9649" t="s">
        <v>719</v>
      </c>
      <c r="B9649" t="s">
        <v>478</v>
      </c>
      <c r="C9649" t="s">
        <v>244</v>
      </c>
      <c r="D9649" t="s">
        <v>245</v>
      </c>
      <c r="E9649" t="s">
        <v>269</v>
      </c>
      <c r="F9649" t="s">
        <v>163</v>
      </c>
      <c r="G9649" s="8">
        <v>10990</v>
      </c>
      <c r="H9649" t="s">
        <v>164</v>
      </c>
      <c r="I9649" s="7">
        <v>1442000</v>
      </c>
      <c r="L9649" s="7">
        <v>69558139000</v>
      </c>
      <c r="M9649" t="s">
        <v>458</v>
      </c>
    </row>
    <row r="9650" spans="1:13" x14ac:dyDescent="0.25">
      <c r="A9650" t="s">
        <v>720</v>
      </c>
      <c r="B9650" t="s">
        <v>478</v>
      </c>
      <c r="C9650" t="s">
        <v>244</v>
      </c>
      <c r="D9650" t="s">
        <v>460</v>
      </c>
      <c r="E9650" t="s">
        <v>269</v>
      </c>
      <c r="F9650" t="s">
        <v>163</v>
      </c>
      <c r="G9650" s="8">
        <v>10990</v>
      </c>
      <c r="H9650" t="s">
        <v>164</v>
      </c>
      <c r="I9650" s="7">
        <v>928000</v>
      </c>
      <c r="L9650" s="7">
        <v>40918920000</v>
      </c>
      <c r="M9650" t="s">
        <v>458</v>
      </c>
    </row>
    <row r="9651" spans="1:13" x14ac:dyDescent="0.25">
      <c r="A9651" t="s">
        <v>721</v>
      </c>
      <c r="B9651" t="s">
        <v>479</v>
      </c>
      <c r="C9651" t="s">
        <v>247</v>
      </c>
      <c r="D9651" t="s">
        <v>203</v>
      </c>
      <c r="E9651" t="s">
        <v>269</v>
      </c>
      <c r="F9651" t="s">
        <v>163</v>
      </c>
      <c r="G9651" s="8">
        <v>10990</v>
      </c>
      <c r="H9651" t="s">
        <v>164</v>
      </c>
      <c r="I9651" s="7">
        <v>1234000</v>
      </c>
      <c r="L9651" s="7">
        <v>20401799000</v>
      </c>
      <c r="M9651" t="s">
        <v>458</v>
      </c>
    </row>
    <row r="9652" spans="1:13" x14ac:dyDescent="0.25">
      <c r="A9652" t="s">
        <v>722</v>
      </c>
      <c r="B9652" t="s">
        <v>480</v>
      </c>
      <c r="C9652" t="s">
        <v>268</v>
      </c>
      <c r="D9652" t="s">
        <v>203</v>
      </c>
      <c r="E9652" t="s">
        <v>269</v>
      </c>
      <c r="F9652" t="s">
        <v>163</v>
      </c>
      <c r="G9652" s="8">
        <v>10990</v>
      </c>
      <c r="H9652" t="s">
        <v>164</v>
      </c>
      <c r="I9652" s="7">
        <v>0</v>
      </c>
      <c r="L9652" s="7">
        <v>14029578005</v>
      </c>
      <c r="M9652" t="s">
        <v>458</v>
      </c>
    </row>
    <row r="9653" spans="1:13" x14ac:dyDescent="0.25">
      <c r="A9653" t="s">
        <v>723</v>
      </c>
      <c r="B9653" t="s">
        <v>481</v>
      </c>
      <c r="C9653" t="s">
        <v>248</v>
      </c>
      <c r="D9653" t="s">
        <v>203</v>
      </c>
      <c r="E9653" t="s">
        <v>269</v>
      </c>
      <c r="F9653" t="s">
        <v>163</v>
      </c>
      <c r="G9653" s="8">
        <v>10990</v>
      </c>
      <c r="H9653" t="s">
        <v>164</v>
      </c>
      <c r="I9653" s="7">
        <v>265000</v>
      </c>
      <c r="L9653" s="7">
        <v>24360197000</v>
      </c>
      <c r="M9653" t="s">
        <v>458</v>
      </c>
    </row>
    <row r="9654" spans="1:13" x14ac:dyDescent="0.25">
      <c r="A9654" t="s">
        <v>724</v>
      </c>
      <c r="B9654" t="s">
        <v>482</v>
      </c>
      <c r="C9654" t="s">
        <v>249</v>
      </c>
      <c r="D9654" t="s">
        <v>203</v>
      </c>
      <c r="E9654" t="s">
        <v>269</v>
      </c>
      <c r="F9654" t="s">
        <v>163</v>
      </c>
      <c r="G9654" s="8">
        <v>10990</v>
      </c>
      <c r="H9654" t="s">
        <v>164</v>
      </c>
      <c r="I9654" s="7">
        <v>210242</v>
      </c>
      <c r="L9654" s="7">
        <v>91622025169</v>
      </c>
      <c r="M9654" t="s">
        <v>458</v>
      </c>
    </row>
    <row r="9655" spans="1:13" x14ac:dyDescent="0.25">
      <c r="A9655" t="s">
        <v>725</v>
      </c>
      <c r="B9655" t="s">
        <v>330</v>
      </c>
      <c r="C9655" t="s">
        <v>250</v>
      </c>
      <c r="D9655" t="s">
        <v>252</v>
      </c>
      <c r="E9655" t="s">
        <v>270</v>
      </c>
      <c r="F9655" t="s">
        <v>163</v>
      </c>
      <c r="G9655" s="8">
        <v>10990</v>
      </c>
      <c r="H9655" t="s">
        <v>164</v>
      </c>
      <c r="I9655" s="7">
        <v>0</v>
      </c>
      <c r="L9655" s="7">
        <v>10772268571</v>
      </c>
      <c r="M9655" t="s">
        <v>458</v>
      </c>
    </row>
    <row r="9656" spans="1:13" x14ac:dyDescent="0.25">
      <c r="A9656" t="s">
        <v>726</v>
      </c>
      <c r="B9656" t="s">
        <v>330</v>
      </c>
      <c r="C9656" t="s">
        <v>250</v>
      </c>
      <c r="D9656" t="s">
        <v>253</v>
      </c>
      <c r="E9656" t="s">
        <v>270</v>
      </c>
      <c r="F9656" t="s">
        <v>163</v>
      </c>
      <c r="G9656" s="8">
        <v>10990</v>
      </c>
      <c r="H9656" t="s">
        <v>164</v>
      </c>
      <c r="I9656" s="7">
        <v>0</v>
      </c>
      <c r="L9656" s="7">
        <v>3480752374</v>
      </c>
      <c r="M9656" t="s">
        <v>458</v>
      </c>
    </row>
    <row r="9657" spans="1:13" x14ac:dyDescent="0.25">
      <c r="A9657" t="s">
        <v>727</v>
      </c>
      <c r="B9657" t="s">
        <v>330</v>
      </c>
      <c r="C9657" t="s">
        <v>250</v>
      </c>
      <c r="D9657" t="s">
        <v>254</v>
      </c>
      <c r="E9657" t="s">
        <v>270</v>
      </c>
      <c r="F9657" t="s">
        <v>163</v>
      </c>
      <c r="G9657" s="8">
        <v>10990</v>
      </c>
      <c r="H9657" t="s">
        <v>164</v>
      </c>
      <c r="I9657" s="7">
        <v>0</v>
      </c>
      <c r="L9657" s="7">
        <v>13604302435</v>
      </c>
      <c r="M9657" t="s">
        <v>458</v>
      </c>
    </row>
    <row r="9658" spans="1:13" x14ac:dyDescent="0.25">
      <c r="A9658" t="s">
        <v>728</v>
      </c>
      <c r="B9658" t="s">
        <v>330</v>
      </c>
      <c r="C9658" t="s">
        <v>250</v>
      </c>
      <c r="D9658" t="s">
        <v>633</v>
      </c>
      <c r="E9658" t="s">
        <v>269</v>
      </c>
      <c r="F9658" t="s">
        <v>163</v>
      </c>
      <c r="G9658" s="8">
        <v>10990</v>
      </c>
      <c r="H9658" t="s">
        <v>164</v>
      </c>
      <c r="I9658" s="7">
        <v>12057218</v>
      </c>
      <c r="L9658" s="7">
        <v>1140113184125</v>
      </c>
      <c r="M9658" t="s">
        <v>458</v>
      </c>
    </row>
    <row r="9659" spans="1:13" x14ac:dyDescent="0.25">
      <c r="A9659" t="s">
        <v>729</v>
      </c>
      <c r="B9659" t="s">
        <v>330</v>
      </c>
      <c r="C9659" t="s">
        <v>250</v>
      </c>
      <c r="D9659" t="s">
        <v>634</v>
      </c>
      <c r="E9659" t="s">
        <v>269</v>
      </c>
      <c r="F9659" t="s">
        <v>163</v>
      </c>
      <c r="G9659" s="8">
        <v>10990</v>
      </c>
      <c r="H9659" t="s">
        <v>164</v>
      </c>
      <c r="I9659" s="7">
        <v>6773545</v>
      </c>
      <c r="L9659" s="7">
        <v>237174933919</v>
      </c>
      <c r="M9659" t="s">
        <v>458</v>
      </c>
    </row>
    <row r="9660" spans="1:13" x14ac:dyDescent="0.25">
      <c r="A9660" t="s">
        <v>730</v>
      </c>
      <c r="B9660" t="s">
        <v>330</v>
      </c>
      <c r="C9660" t="s">
        <v>250</v>
      </c>
      <c r="D9660" t="s">
        <v>599</v>
      </c>
      <c r="E9660" t="s">
        <v>270</v>
      </c>
      <c r="F9660" t="s">
        <v>163</v>
      </c>
      <c r="G9660" s="8">
        <v>10990</v>
      </c>
      <c r="H9660" t="s">
        <v>164</v>
      </c>
      <c r="I9660" s="7">
        <v>0</v>
      </c>
      <c r="L9660" s="7">
        <v>49186447</v>
      </c>
      <c r="M9660" t="s">
        <v>458</v>
      </c>
    </row>
    <row r="9661" spans="1:13" x14ac:dyDescent="0.25">
      <c r="A9661" t="s">
        <v>731</v>
      </c>
      <c r="B9661" t="s">
        <v>483</v>
      </c>
      <c r="C9661" t="s">
        <v>255</v>
      </c>
      <c r="D9661" t="s">
        <v>205</v>
      </c>
      <c r="E9661" t="s">
        <v>270</v>
      </c>
      <c r="F9661" t="s">
        <v>163</v>
      </c>
      <c r="G9661" s="8">
        <v>10990</v>
      </c>
      <c r="H9661" t="s">
        <v>164</v>
      </c>
      <c r="I9661" s="7">
        <v>0</v>
      </c>
      <c r="L9661" s="7">
        <v>6917962126</v>
      </c>
      <c r="M9661" t="s">
        <v>458</v>
      </c>
    </row>
    <row r="9662" spans="1:13" x14ac:dyDescent="0.25">
      <c r="A9662" t="s">
        <v>732</v>
      </c>
      <c r="B9662" t="s">
        <v>483</v>
      </c>
      <c r="C9662" t="s">
        <v>255</v>
      </c>
      <c r="D9662" t="s">
        <v>203</v>
      </c>
      <c r="E9662" t="s">
        <v>269</v>
      </c>
      <c r="F9662" t="s">
        <v>163</v>
      </c>
      <c r="G9662" s="8">
        <v>10990</v>
      </c>
      <c r="H9662" t="s">
        <v>164</v>
      </c>
      <c r="I9662" s="7">
        <v>0</v>
      </c>
      <c r="L9662" s="7">
        <v>2428869723</v>
      </c>
      <c r="M9662" t="s">
        <v>458</v>
      </c>
    </row>
    <row r="9663" spans="1:13" x14ac:dyDescent="0.25">
      <c r="A9663" t="s">
        <v>733</v>
      </c>
      <c r="B9663" t="s">
        <v>636</v>
      </c>
      <c r="C9663" t="s">
        <v>635</v>
      </c>
      <c r="D9663" t="s">
        <v>304</v>
      </c>
      <c r="E9663" t="s">
        <v>270</v>
      </c>
      <c r="F9663" t="s">
        <v>163</v>
      </c>
      <c r="G9663" s="8">
        <v>10990</v>
      </c>
      <c r="H9663" t="s">
        <v>164</v>
      </c>
      <c r="I9663" s="7">
        <v>0</v>
      </c>
      <c r="L9663" s="7">
        <v>4565783313</v>
      </c>
      <c r="M9663" t="s">
        <v>458</v>
      </c>
    </row>
    <row r="9664" spans="1:13" x14ac:dyDescent="0.25">
      <c r="A9664" t="s">
        <v>734</v>
      </c>
      <c r="B9664" t="s">
        <v>636</v>
      </c>
      <c r="C9664" t="s">
        <v>635</v>
      </c>
      <c r="D9664" t="s">
        <v>303</v>
      </c>
      <c r="E9664" t="s">
        <v>270</v>
      </c>
      <c r="F9664" t="s">
        <v>163</v>
      </c>
      <c r="G9664" s="8">
        <v>10990</v>
      </c>
      <c r="H9664" t="s">
        <v>164</v>
      </c>
      <c r="I9664" s="7">
        <v>0</v>
      </c>
      <c r="L9664" s="7">
        <v>3476303006</v>
      </c>
      <c r="M9664" t="s">
        <v>458</v>
      </c>
    </row>
    <row r="9665" spans="1:13" x14ac:dyDescent="0.25">
      <c r="A9665" t="s">
        <v>735</v>
      </c>
      <c r="B9665" t="s">
        <v>636</v>
      </c>
      <c r="C9665" t="s">
        <v>635</v>
      </c>
      <c r="D9665" t="s">
        <v>302</v>
      </c>
      <c r="E9665" t="s">
        <v>270</v>
      </c>
      <c r="F9665" t="s">
        <v>163</v>
      </c>
      <c r="G9665" s="8">
        <v>10990</v>
      </c>
      <c r="H9665" t="s">
        <v>164</v>
      </c>
      <c r="I9665" s="7">
        <v>0</v>
      </c>
      <c r="L9665" s="7">
        <v>2100767205</v>
      </c>
      <c r="M9665" t="s">
        <v>458</v>
      </c>
    </row>
    <row r="9666" spans="1:13" x14ac:dyDescent="0.25">
      <c r="A9666" t="s">
        <v>736</v>
      </c>
      <c r="B9666" t="s">
        <v>636</v>
      </c>
      <c r="C9666" t="s">
        <v>635</v>
      </c>
      <c r="D9666" t="s">
        <v>205</v>
      </c>
      <c r="E9666" t="s">
        <v>270</v>
      </c>
      <c r="F9666" t="s">
        <v>163</v>
      </c>
      <c r="G9666" s="8">
        <v>10990</v>
      </c>
      <c r="H9666" t="s">
        <v>164</v>
      </c>
      <c r="I9666" s="7">
        <v>0</v>
      </c>
      <c r="L9666" s="7">
        <v>20886055390</v>
      </c>
      <c r="M9666" t="s">
        <v>458</v>
      </c>
    </row>
    <row r="9667" spans="1:13" x14ac:dyDescent="0.25">
      <c r="A9667" t="s">
        <v>737</v>
      </c>
      <c r="B9667" t="s">
        <v>636</v>
      </c>
      <c r="C9667" t="s">
        <v>635</v>
      </c>
      <c r="D9667" t="s">
        <v>203</v>
      </c>
      <c r="E9667" t="s">
        <v>269</v>
      </c>
      <c r="F9667" t="s">
        <v>163</v>
      </c>
      <c r="G9667" s="8">
        <v>10990</v>
      </c>
      <c r="H9667" t="s">
        <v>164</v>
      </c>
      <c r="I9667" s="7">
        <v>15432922</v>
      </c>
      <c r="L9667" s="7">
        <v>1256491994424</v>
      </c>
      <c r="M9667" t="s">
        <v>458</v>
      </c>
    </row>
    <row r="9668" spans="1:13" x14ac:dyDescent="0.25">
      <c r="A9668" t="s">
        <v>738</v>
      </c>
      <c r="B9668" t="s">
        <v>484</v>
      </c>
      <c r="C9668" t="s">
        <v>256</v>
      </c>
      <c r="D9668" t="s">
        <v>208</v>
      </c>
      <c r="E9668" t="s">
        <v>270</v>
      </c>
      <c r="F9668" t="s">
        <v>163</v>
      </c>
      <c r="G9668" s="8">
        <v>10990</v>
      </c>
      <c r="H9668" t="s">
        <v>164</v>
      </c>
      <c r="I9668" s="7">
        <v>0</v>
      </c>
      <c r="L9668" s="7">
        <v>429346911</v>
      </c>
      <c r="M9668" t="s">
        <v>458</v>
      </c>
    </row>
    <row r="9669" spans="1:13" x14ac:dyDescent="0.25">
      <c r="A9669" t="s">
        <v>739</v>
      </c>
      <c r="B9669" t="s">
        <v>484</v>
      </c>
      <c r="C9669" t="s">
        <v>256</v>
      </c>
      <c r="D9669" t="s">
        <v>209</v>
      </c>
      <c r="E9669" t="s">
        <v>270</v>
      </c>
      <c r="F9669" t="s">
        <v>163</v>
      </c>
      <c r="G9669" s="8">
        <v>10990</v>
      </c>
      <c r="H9669" t="s">
        <v>164</v>
      </c>
      <c r="I9669" s="7">
        <v>0</v>
      </c>
      <c r="L9669" s="7">
        <v>630379359</v>
      </c>
      <c r="M9669" t="s">
        <v>458</v>
      </c>
    </row>
    <row r="9670" spans="1:13" x14ac:dyDescent="0.25">
      <c r="A9670" t="s">
        <v>740</v>
      </c>
      <c r="B9670" t="s">
        <v>484</v>
      </c>
      <c r="C9670" t="s">
        <v>256</v>
      </c>
      <c r="D9670" t="s">
        <v>203</v>
      </c>
      <c r="E9670" t="s">
        <v>269</v>
      </c>
      <c r="F9670" t="s">
        <v>163</v>
      </c>
      <c r="G9670" s="8">
        <v>10990</v>
      </c>
      <c r="H9670" t="s">
        <v>164</v>
      </c>
      <c r="I9670" s="7">
        <v>326711</v>
      </c>
      <c r="L9670" s="7">
        <v>88224453830</v>
      </c>
      <c r="M9670" t="s">
        <v>458</v>
      </c>
    </row>
    <row r="9671" spans="1:13" x14ac:dyDescent="0.25">
      <c r="A9671" t="s">
        <v>745</v>
      </c>
      <c r="B9671" t="s">
        <v>486</v>
      </c>
      <c r="C9671" t="s">
        <v>262</v>
      </c>
      <c r="D9671" t="s">
        <v>263</v>
      </c>
      <c r="E9671" t="s">
        <v>270</v>
      </c>
      <c r="F9671" t="s">
        <v>163</v>
      </c>
      <c r="G9671" s="8">
        <v>10990</v>
      </c>
      <c r="H9671" t="s">
        <v>164</v>
      </c>
      <c r="I9671" s="7">
        <v>0</v>
      </c>
      <c r="L9671" s="7">
        <v>27282552000</v>
      </c>
      <c r="M9671" t="s">
        <v>458</v>
      </c>
    </row>
    <row r="9672" spans="1:13" x14ac:dyDescent="0.25">
      <c r="A9672" t="s">
        <v>746</v>
      </c>
      <c r="B9672" t="s">
        <v>486</v>
      </c>
      <c r="C9672" t="s">
        <v>262</v>
      </c>
      <c r="D9672" t="s">
        <v>264</v>
      </c>
      <c r="E9672" t="s">
        <v>270</v>
      </c>
      <c r="F9672" t="s">
        <v>163</v>
      </c>
      <c r="G9672" s="8">
        <v>10990</v>
      </c>
      <c r="H9672" t="s">
        <v>164</v>
      </c>
      <c r="I9672" s="7">
        <v>0</v>
      </c>
      <c r="L9672" s="7">
        <v>5427913000</v>
      </c>
      <c r="M9672" t="s">
        <v>458</v>
      </c>
    </row>
    <row r="9673" spans="1:13" x14ac:dyDescent="0.25">
      <c r="A9673" t="s">
        <v>747</v>
      </c>
      <c r="B9673" t="s">
        <v>486</v>
      </c>
      <c r="C9673" t="s">
        <v>262</v>
      </c>
      <c r="D9673" t="s">
        <v>265</v>
      </c>
      <c r="E9673" t="s">
        <v>270</v>
      </c>
      <c r="F9673" t="s">
        <v>163</v>
      </c>
      <c r="G9673" s="8">
        <v>10990</v>
      </c>
      <c r="H9673" t="s">
        <v>164</v>
      </c>
      <c r="I9673" s="7">
        <v>0</v>
      </c>
      <c r="L9673" s="7">
        <v>950652000</v>
      </c>
      <c r="M9673" t="s">
        <v>458</v>
      </c>
    </row>
    <row r="9674" spans="1:13" x14ac:dyDescent="0.25">
      <c r="A9674" t="s">
        <v>748</v>
      </c>
      <c r="B9674" t="s">
        <v>486</v>
      </c>
      <c r="C9674" t="s">
        <v>262</v>
      </c>
      <c r="D9674" t="s">
        <v>203</v>
      </c>
      <c r="E9674" t="s">
        <v>269</v>
      </c>
      <c r="F9674" t="s">
        <v>163</v>
      </c>
      <c r="G9674" s="8">
        <v>10990</v>
      </c>
      <c r="H9674" t="s">
        <v>164</v>
      </c>
      <c r="I9674" s="7">
        <v>490000</v>
      </c>
      <c r="L9674" s="7">
        <v>134097058000</v>
      </c>
      <c r="M9674" t="s">
        <v>458</v>
      </c>
    </row>
    <row r="9675" spans="1:13" x14ac:dyDescent="0.25">
      <c r="A9675" t="s">
        <v>749</v>
      </c>
      <c r="B9675" t="s">
        <v>332</v>
      </c>
      <c r="C9675" t="s">
        <v>266</v>
      </c>
      <c r="D9675" t="s">
        <v>267</v>
      </c>
      <c r="E9675" t="s">
        <v>270</v>
      </c>
      <c r="F9675" t="s">
        <v>163</v>
      </c>
      <c r="G9675" s="8">
        <v>10990</v>
      </c>
      <c r="H9675" t="s">
        <v>164</v>
      </c>
      <c r="I9675" s="7">
        <v>0</v>
      </c>
      <c r="L9675" s="7">
        <v>2421364394</v>
      </c>
      <c r="M9675" t="s">
        <v>458</v>
      </c>
    </row>
    <row r="9676" spans="1:13" x14ac:dyDescent="0.25">
      <c r="A9676" t="s">
        <v>750</v>
      </c>
      <c r="B9676" t="s">
        <v>332</v>
      </c>
      <c r="C9676" t="s">
        <v>266</v>
      </c>
      <c r="D9676" t="s">
        <v>590</v>
      </c>
      <c r="E9676" t="s">
        <v>270</v>
      </c>
      <c r="F9676" t="s">
        <v>163</v>
      </c>
      <c r="G9676" s="8">
        <v>10990</v>
      </c>
      <c r="H9676" t="s">
        <v>164</v>
      </c>
      <c r="I9676" s="7">
        <v>0</v>
      </c>
      <c r="L9676" s="7">
        <v>1946905414</v>
      </c>
      <c r="M9676" t="s">
        <v>458</v>
      </c>
    </row>
    <row r="9677" spans="1:13" x14ac:dyDescent="0.25">
      <c r="A9677" t="s">
        <v>751</v>
      </c>
      <c r="B9677" t="s">
        <v>332</v>
      </c>
      <c r="C9677" t="s">
        <v>266</v>
      </c>
      <c r="D9677" t="s">
        <v>582</v>
      </c>
      <c r="E9677" t="s">
        <v>270</v>
      </c>
      <c r="F9677" t="s">
        <v>163</v>
      </c>
      <c r="G9677" s="8">
        <v>10990</v>
      </c>
      <c r="H9677" t="s">
        <v>164</v>
      </c>
      <c r="I9677" s="7">
        <v>0</v>
      </c>
      <c r="L9677" s="7">
        <v>102527329</v>
      </c>
      <c r="M9677" t="s">
        <v>458</v>
      </c>
    </row>
    <row r="9678" spans="1:13" x14ac:dyDescent="0.25">
      <c r="A9678" t="s">
        <v>752</v>
      </c>
      <c r="B9678" t="s">
        <v>332</v>
      </c>
      <c r="C9678" t="s">
        <v>266</v>
      </c>
      <c r="D9678" t="s">
        <v>203</v>
      </c>
      <c r="E9678" t="s">
        <v>269</v>
      </c>
      <c r="F9678" t="s">
        <v>163</v>
      </c>
      <c r="G9678" s="8">
        <v>10990</v>
      </c>
      <c r="H9678" t="s">
        <v>164</v>
      </c>
      <c r="I9678" s="7">
        <v>6143565</v>
      </c>
      <c r="L9678" s="7">
        <v>260926476812</v>
      </c>
      <c r="M9678" t="s">
        <v>458</v>
      </c>
    </row>
    <row r="9679" spans="1:13" x14ac:dyDescent="0.25">
      <c r="A9679" t="s">
        <v>753</v>
      </c>
      <c r="B9679" t="s">
        <v>487</v>
      </c>
      <c r="C9679" t="s">
        <v>207</v>
      </c>
      <c r="D9679" t="s">
        <v>208</v>
      </c>
      <c r="E9679" t="s">
        <v>270</v>
      </c>
      <c r="F9679" t="s">
        <v>163</v>
      </c>
      <c r="G9679" s="8">
        <v>10990</v>
      </c>
      <c r="H9679" t="s">
        <v>164</v>
      </c>
      <c r="I9679" s="7">
        <v>0</v>
      </c>
      <c r="L9679" s="7">
        <v>2389556713</v>
      </c>
      <c r="M9679" t="s">
        <v>458</v>
      </c>
    </row>
    <row r="9680" spans="1:13" x14ac:dyDescent="0.25">
      <c r="A9680" t="s">
        <v>754</v>
      </c>
      <c r="B9680" t="s">
        <v>487</v>
      </c>
      <c r="C9680" t="s">
        <v>207</v>
      </c>
      <c r="D9680" t="s">
        <v>209</v>
      </c>
      <c r="E9680" t="s">
        <v>270</v>
      </c>
      <c r="F9680" t="s">
        <v>163</v>
      </c>
      <c r="G9680" s="8">
        <v>10990</v>
      </c>
      <c r="H9680" t="s">
        <v>164</v>
      </c>
      <c r="I9680" s="7">
        <v>0</v>
      </c>
      <c r="L9680" s="7">
        <v>5701620841</v>
      </c>
      <c r="M9680" t="s">
        <v>458</v>
      </c>
    </row>
    <row r="9681" spans="1:13" x14ac:dyDescent="0.25">
      <c r="A9681" t="s">
        <v>755</v>
      </c>
      <c r="B9681" t="s">
        <v>487</v>
      </c>
      <c r="C9681" t="s">
        <v>207</v>
      </c>
      <c r="D9681" t="s">
        <v>210</v>
      </c>
      <c r="E9681" t="s">
        <v>270</v>
      </c>
      <c r="F9681" t="s">
        <v>163</v>
      </c>
      <c r="G9681" s="8">
        <v>10990</v>
      </c>
      <c r="H9681" t="s">
        <v>164</v>
      </c>
      <c r="I9681" s="7">
        <v>0</v>
      </c>
      <c r="L9681" s="7">
        <v>326696832</v>
      </c>
      <c r="M9681" t="s">
        <v>458</v>
      </c>
    </row>
    <row r="9682" spans="1:13" x14ac:dyDescent="0.25">
      <c r="A9682" t="s">
        <v>756</v>
      </c>
      <c r="B9682" t="s">
        <v>487</v>
      </c>
      <c r="C9682" t="s">
        <v>207</v>
      </c>
      <c r="D9682" t="s">
        <v>211</v>
      </c>
      <c r="E9682" t="s">
        <v>269</v>
      </c>
      <c r="F9682" t="s">
        <v>163</v>
      </c>
      <c r="G9682" s="8">
        <v>10990</v>
      </c>
      <c r="H9682" t="s">
        <v>164</v>
      </c>
      <c r="I9682" s="7">
        <v>4752830</v>
      </c>
      <c r="L9682" s="7">
        <v>370042694916</v>
      </c>
      <c r="M9682" t="s">
        <v>458</v>
      </c>
    </row>
    <row r="9683" spans="1:13" x14ac:dyDescent="0.25">
      <c r="A9683" t="s">
        <v>757</v>
      </c>
      <c r="B9683" t="s">
        <v>487</v>
      </c>
      <c r="C9683" t="s">
        <v>207</v>
      </c>
      <c r="D9683" t="s">
        <v>385</v>
      </c>
      <c r="E9683" t="s">
        <v>270</v>
      </c>
      <c r="F9683" t="s">
        <v>163</v>
      </c>
      <c r="G9683" s="8">
        <v>10990</v>
      </c>
      <c r="H9683" t="s">
        <v>164</v>
      </c>
      <c r="I9683" s="7">
        <v>0</v>
      </c>
      <c r="L9683" s="7">
        <v>777116048</v>
      </c>
      <c r="M9683" t="s">
        <v>458</v>
      </c>
    </row>
    <row r="9684" spans="1:13" x14ac:dyDescent="0.25">
      <c r="A9684" t="s">
        <v>672</v>
      </c>
      <c r="B9684" t="s">
        <v>470</v>
      </c>
      <c r="C9684" t="s">
        <v>292</v>
      </c>
      <c r="D9684" t="s">
        <v>307</v>
      </c>
      <c r="E9684" t="s">
        <v>270</v>
      </c>
      <c r="F9684" t="s">
        <v>165</v>
      </c>
      <c r="G9684" s="8">
        <v>14642</v>
      </c>
      <c r="H9684" t="s">
        <v>166</v>
      </c>
      <c r="I9684" s="7">
        <v>0</v>
      </c>
      <c r="L9684" s="7">
        <v>9764336905</v>
      </c>
      <c r="M9684" t="s">
        <v>458</v>
      </c>
    </row>
    <row r="9685" spans="1:13" x14ac:dyDescent="0.25">
      <c r="A9685" t="s">
        <v>673</v>
      </c>
      <c r="B9685" t="s">
        <v>470</v>
      </c>
      <c r="C9685" t="s">
        <v>292</v>
      </c>
      <c r="D9685" t="s">
        <v>206</v>
      </c>
      <c r="E9685" t="s">
        <v>270</v>
      </c>
      <c r="F9685" t="s">
        <v>165</v>
      </c>
      <c r="G9685" s="8">
        <v>14642</v>
      </c>
      <c r="H9685" t="s">
        <v>166</v>
      </c>
      <c r="I9685" s="7">
        <v>0</v>
      </c>
      <c r="L9685" s="7">
        <v>5411649516</v>
      </c>
      <c r="M9685" t="s">
        <v>458</v>
      </c>
    </row>
    <row r="9686" spans="1:13" x14ac:dyDescent="0.25">
      <c r="A9686" t="s">
        <v>674</v>
      </c>
      <c r="B9686" t="s">
        <v>470</v>
      </c>
      <c r="C9686" t="s">
        <v>292</v>
      </c>
      <c r="D9686" t="s">
        <v>203</v>
      </c>
      <c r="E9686" t="s">
        <v>269</v>
      </c>
      <c r="F9686" t="s">
        <v>165</v>
      </c>
      <c r="G9686" s="8">
        <v>14642</v>
      </c>
      <c r="H9686" t="s">
        <v>166</v>
      </c>
      <c r="I9686" s="7">
        <v>0</v>
      </c>
      <c r="L9686" s="7">
        <v>599483569520</v>
      </c>
      <c r="M9686" t="s">
        <v>458</v>
      </c>
    </row>
    <row r="9687" spans="1:13" x14ac:dyDescent="0.25">
      <c r="A9687" t="s">
        <v>675</v>
      </c>
      <c r="B9687" t="s">
        <v>470</v>
      </c>
      <c r="C9687" t="s">
        <v>292</v>
      </c>
      <c r="D9687" t="s">
        <v>306</v>
      </c>
      <c r="E9687" t="s">
        <v>270</v>
      </c>
      <c r="F9687" t="s">
        <v>165</v>
      </c>
      <c r="G9687" s="8">
        <v>14642</v>
      </c>
      <c r="H9687" t="s">
        <v>166</v>
      </c>
      <c r="I9687" s="7">
        <v>0</v>
      </c>
      <c r="L9687" s="7">
        <v>9122399685</v>
      </c>
      <c r="M9687" t="s">
        <v>458</v>
      </c>
    </row>
    <row r="9688" spans="1:13" x14ac:dyDescent="0.25">
      <c r="A9688" t="s">
        <v>676</v>
      </c>
      <c r="B9688" t="s">
        <v>331</v>
      </c>
      <c r="C9688" t="s">
        <v>215</v>
      </c>
      <c r="D9688" t="s">
        <v>251</v>
      </c>
      <c r="E9688" t="s">
        <v>269</v>
      </c>
      <c r="F9688" t="s">
        <v>165</v>
      </c>
      <c r="G9688" s="8">
        <v>14642</v>
      </c>
      <c r="H9688" t="s">
        <v>166</v>
      </c>
      <c r="I9688" s="7">
        <v>0</v>
      </c>
      <c r="L9688" s="7">
        <v>310261377494</v>
      </c>
      <c r="M9688" t="s">
        <v>458</v>
      </c>
    </row>
    <row r="9689" spans="1:13" x14ac:dyDescent="0.25">
      <c r="A9689" t="s">
        <v>677</v>
      </c>
      <c r="B9689" t="s">
        <v>331</v>
      </c>
      <c r="C9689" t="s">
        <v>215</v>
      </c>
      <c r="D9689" t="s">
        <v>216</v>
      </c>
      <c r="E9689" t="s">
        <v>269</v>
      </c>
      <c r="F9689" t="s">
        <v>165</v>
      </c>
      <c r="G9689" s="8">
        <v>14642</v>
      </c>
      <c r="H9689" t="s">
        <v>166</v>
      </c>
      <c r="I9689" s="7">
        <v>0</v>
      </c>
      <c r="L9689" s="7">
        <v>15226914126</v>
      </c>
      <c r="M9689" t="s">
        <v>458</v>
      </c>
    </row>
    <row r="9690" spans="1:13" x14ac:dyDescent="0.25">
      <c r="A9690" t="s">
        <v>678</v>
      </c>
      <c r="B9690" t="s">
        <v>331</v>
      </c>
      <c r="C9690" t="s">
        <v>215</v>
      </c>
      <c r="D9690" t="s">
        <v>217</v>
      </c>
      <c r="E9690" t="s">
        <v>269</v>
      </c>
      <c r="F9690" t="s">
        <v>165</v>
      </c>
      <c r="G9690" s="8">
        <v>14642</v>
      </c>
      <c r="H9690" t="s">
        <v>166</v>
      </c>
      <c r="I9690" s="7">
        <v>0</v>
      </c>
      <c r="L9690" s="7">
        <v>67671087956</v>
      </c>
      <c r="M9690" t="s">
        <v>458</v>
      </c>
    </row>
    <row r="9691" spans="1:13" x14ac:dyDescent="0.25">
      <c r="A9691" t="s">
        <v>679</v>
      </c>
      <c r="B9691" t="s">
        <v>333</v>
      </c>
      <c r="C9691" t="s">
        <v>533</v>
      </c>
      <c r="D9691" t="s">
        <v>203</v>
      </c>
      <c r="E9691" t="s">
        <v>269</v>
      </c>
      <c r="F9691" t="s">
        <v>165</v>
      </c>
      <c r="G9691" s="8">
        <v>14642</v>
      </c>
      <c r="H9691" t="s">
        <v>166</v>
      </c>
      <c r="I9691" s="7">
        <v>42147000</v>
      </c>
      <c r="L9691" s="7">
        <v>60695593000</v>
      </c>
      <c r="M9691" t="s">
        <v>458</v>
      </c>
    </row>
    <row r="9692" spans="1:13" x14ac:dyDescent="0.25">
      <c r="A9692" t="s">
        <v>680</v>
      </c>
      <c r="B9692" t="s">
        <v>471</v>
      </c>
      <c r="C9692" t="s">
        <v>219</v>
      </c>
      <c r="D9692" t="s">
        <v>203</v>
      </c>
      <c r="E9692" t="s">
        <v>269</v>
      </c>
      <c r="F9692" t="s">
        <v>165</v>
      </c>
      <c r="G9692" s="8">
        <v>14642</v>
      </c>
      <c r="H9692" t="s">
        <v>166</v>
      </c>
      <c r="I9692" s="7">
        <v>0</v>
      </c>
      <c r="L9692" s="7">
        <v>278736778404</v>
      </c>
      <c r="M9692" t="s">
        <v>458</v>
      </c>
    </row>
    <row r="9693" spans="1:13" x14ac:dyDescent="0.25">
      <c r="A9693" t="s">
        <v>681</v>
      </c>
      <c r="B9693" t="s">
        <v>471</v>
      </c>
      <c r="C9693" t="s">
        <v>219</v>
      </c>
      <c r="D9693" t="s">
        <v>457</v>
      </c>
      <c r="E9693" t="s">
        <v>270</v>
      </c>
      <c r="F9693" t="s">
        <v>165</v>
      </c>
      <c r="G9693" s="8">
        <v>14642</v>
      </c>
      <c r="H9693" t="s">
        <v>166</v>
      </c>
      <c r="I9693" s="7">
        <v>0</v>
      </c>
      <c r="L9693" s="7">
        <v>150706287</v>
      </c>
      <c r="M9693" t="s">
        <v>458</v>
      </c>
    </row>
    <row r="9694" spans="1:13" x14ac:dyDescent="0.25">
      <c r="A9694" t="s">
        <v>682</v>
      </c>
      <c r="B9694" t="s">
        <v>471</v>
      </c>
      <c r="C9694" t="s">
        <v>219</v>
      </c>
      <c r="D9694" t="s">
        <v>381</v>
      </c>
      <c r="E9694" t="s">
        <v>270</v>
      </c>
      <c r="F9694" t="s">
        <v>165</v>
      </c>
      <c r="G9694" s="8">
        <v>14642</v>
      </c>
      <c r="H9694" t="s">
        <v>166</v>
      </c>
      <c r="I9694" s="7">
        <v>0</v>
      </c>
      <c r="L9694" s="7">
        <v>1331924172</v>
      </c>
      <c r="M9694" t="s">
        <v>458</v>
      </c>
    </row>
    <row r="9695" spans="1:13" x14ac:dyDescent="0.25">
      <c r="A9695" t="s">
        <v>683</v>
      </c>
      <c r="B9695" t="s">
        <v>472</v>
      </c>
      <c r="C9695" t="s">
        <v>220</v>
      </c>
      <c r="D9695" t="s">
        <v>221</v>
      </c>
      <c r="E9695" t="s">
        <v>270</v>
      </c>
      <c r="F9695" t="s">
        <v>165</v>
      </c>
      <c r="G9695" s="8">
        <v>14642</v>
      </c>
      <c r="H9695" t="s">
        <v>166</v>
      </c>
      <c r="I9695" s="7">
        <v>0</v>
      </c>
      <c r="L9695" s="7">
        <v>210379447000</v>
      </c>
      <c r="M9695" t="s">
        <v>458</v>
      </c>
    </row>
    <row r="9696" spans="1:13" x14ac:dyDescent="0.25">
      <c r="A9696" t="s">
        <v>684</v>
      </c>
      <c r="B9696" t="s">
        <v>472</v>
      </c>
      <c r="C9696" t="s">
        <v>220</v>
      </c>
      <c r="D9696" t="s">
        <v>222</v>
      </c>
      <c r="E9696" t="s">
        <v>270</v>
      </c>
      <c r="F9696" t="s">
        <v>165</v>
      </c>
      <c r="G9696" s="8">
        <v>14642</v>
      </c>
      <c r="H9696" t="s">
        <v>166</v>
      </c>
      <c r="I9696" s="7">
        <v>0</v>
      </c>
      <c r="L9696" s="7">
        <v>35195197000</v>
      </c>
      <c r="M9696" t="s">
        <v>458</v>
      </c>
    </row>
    <row r="9697" spans="1:13" x14ac:dyDescent="0.25">
      <c r="A9697" t="s">
        <v>685</v>
      </c>
      <c r="B9697" t="s">
        <v>472</v>
      </c>
      <c r="C9697" t="s">
        <v>220</v>
      </c>
      <c r="D9697" t="s">
        <v>223</v>
      </c>
      <c r="E9697" t="s">
        <v>270</v>
      </c>
      <c r="F9697" t="s">
        <v>165</v>
      </c>
      <c r="G9697" s="8">
        <v>14642</v>
      </c>
      <c r="H9697" t="s">
        <v>166</v>
      </c>
      <c r="I9697" s="7">
        <v>0</v>
      </c>
      <c r="L9697" s="7">
        <v>54187851000</v>
      </c>
      <c r="M9697" t="s">
        <v>458</v>
      </c>
    </row>
    <row r="9698" spans="1:13" x14ac:dyDescent="0.25">
      <c r="A9698" t="s">
        <v>686</v>
      </c>
      <c r="B9698" t="s">
        <v>472</v>
      </c>
      <c r="C9698" t="s">
        <v>220</v>
      </c>
      <c r="D9698" t="s">
        <v>224</v>
      </c>
      <c r="E9698" t="s">
        <v>270</v>
      </c>
      <c r="F9698" t="s">
        <v>165</v>
      </c>
      <c r="G9698" s="8">
        <v>14642</v>
      </c>
      <c r="H9698" t="s">
        <v>166</v>
      </c>
      <c r="I9698" s="7">
        <v>0</v>
      </c>
      <c r="L9698" s="7">
        <v>3835522000</v>
      </c>
      <c r="M9698" t="s">
        <v>458</v>
      </c>
    </row>
    <row r="9699" spans="1:13" x14ac:dyDescent="0.25">
      <c r="A9699" t="s">
        <v>687</v>
      </c>
      <c r="B9699" t="s">
        <v>472</v>
      </c>
      <c r="C9699" t="s">
        <v>220</v>
      </c>
      <c r="D9699" t="s">
        <v>305</v>
      </c>
      <c r="E9699" t="s">
        <v>270</v>
      </c>
      <c r="F9699" t="s">
        <v>165</v>
      </c>
      <c r="G9699" s="8">
        <v>14642</v>
      </c>
      <c r="H9699" t="s">
        <v>166</v>
      </c>
      <c r="I9699" s="7">
        <v>0</v>
      </c>
      <c r="L9699" s="7">
        <v>0</v>
      </c>
      <c r="M9699" t="s">
        <v>458</v>
      </c>
    </row>
    <row r="9700" spans="1:13" x14ac:dyDescent="0.25">
      <c r="A9700" t="s">
        <v>688</v>
      </c>
      <c r="B9700" t="s">
        <v>472</v>
      </c>
      <c r="C9700" t="s">
        <v>220</v>
      </c>
      <c r="D9700" t="s">
        <v>203</v>
      </c>
      <c r="E9700" t="s">
        <v>269</v>
      </c>
      <c r="F9700" s="8" t="s">
        <v>165</v>
      </c>
      <c r="G9700" s="8">
        <v>14642</v>
      </c>
      <c r="H9700" t="s">
        <v>166</v>
      </c>
      <c r="I9700" s="7">
        <v>0</v>
      </c>
      <c r="L9700" s="7">
        <v>150910896000</v>
      </c>
      <c r="M9700" t="s">
        <v>458</v>
      </c>
    </row>
    <row r="9701" spans="1:13" x14ac:dyDescent="0.25">
      <c r="A9701" t="s">
        <v>689</v>
      </c>
      <c r="B9701" t="s">
        <v>473</v>
      </c>
      <c r="C9701" t="s">
        <v>225</v>
      </c>
      <c r="D9701" t="s">
        <v>366</v>
      </c>
      <c r="E9701" t="s">
        <v>270</v>
      </c>
      <c r="F9701" s="8" t="s">
        <v>165</v>
      </c>
      <c r="G9701" s="8">
        <v>14642</v>
      </c>
      <c r="H9701" t="s">
        <v>166</v>
      </c>
      <c r="I9701" s="7">
        <v>0</v>
      </c>
      <c r="L9701" s="7">
        <v>3439632410</v>
      </c>
      <c r="M9701" t="s">
        <v>458</v>
      </c>
    </row>
    <row r="9702" spans="1:13" x14ac:dyDescent="0.25">
      <c r="A9702" t="s">
        <v>690</v>
      </c>
      <c r="B9702" t="s">
        <v>473</v>
      </c>
      <c r="C9702" t="s">
        <v>225</v>
      </c>
      <c r="D9702" t="s">
        <v>367</v>
      </c>
      <c r="E9702" t="s">
        <v>270</v>
      </c>
      <c r="F9702" s="8" t="s">
        <v>165</v>
      </c>
      <c r="G9702" s="8">
        <v>14642</v>
      </c>
      <c r="H9702" t="s">
        <v>166</v>
      </c>
      <c r="I9702" s="7">
        <v>0</v>
      </c>
      <c r="L9702" s="7">
        <v>3601903742</v>
      </c>
      <c r="M9702" t="s">
        <v>458</v>
      </c>
    </row>
    <row r="9703" spans="1:13" x14ac:dyDescent="0.25">
      <c r="A9703" t="s">
        <v>691</v>
      </c>
      <c r="B9703" t="s">
        <v>473</v>
      </c>
      <c r="C9703" t="s">
        <v>225</v>
      </c>
      <c r="D9703" t="s">
        <v>373</v>
      </c>
      <c r="E9703" t="s">
        <v>270</v>
      </c>
      <c r="F9703" s="8" t="s">
        <v>165</v>
      </c>
      <c r="G9703" s="8">
        <v>14642</v>
      </c>
      <c r="H9703" t="s">
        <v>166</v>
      </c>
      <c r="I9703" s="7">
        <v>0</v>
      </c>
      <c r="L9703" s="7">
        <v>2032897322</v>
      </c>
      <c r="M9703" t="s">
        <v>458</v>
      </c>
    </row>
    <row r="9704" spans="1:13" x14ac:dyDescent="0.25">
      <c r="A9704" t="s">
        <v>692</v>
      </c>
      <c r="B9704" t="s">
        <v>473</v>
      </c>
      <c r="C9704" t="s">
        <v>225</v>
      </c>
      <c r="D9704" t="s">
        <v>203</v>
      </c>
      <c r="E9704" t="s">
        <v>269</v>
      </c>
      <c r="F9704" s="8" t="s">
        <v>165</v>
      </c>
      <c r="G9704" s="8">
        <v>14642</v>
      </c>
      <c r="H9704" t="s">
        <v>166</v>
      </c>
      <c r="I9704" s="7">
        <v>0</v>
      </c>
      <c r="L9704" s="7">
        <v>983182712065</v>
      </c>
      <c r="M9704" t="s">
        <v>458</v>
      </c>
    </row>
    <row r="9705" spans="1:13" x14ac:dyDescent="0.25">
      <c r="A9705" t="s">
        <v>703</v>
      </c>
      <c r="B9705" t="s">
        <v>475</v>
      </c>
      <c r="C9705" t="s">
        <v>236</v>
      </c>
      <c r="D9705" t="s">
        <v>628</v>
      </c>
      <c r="E9705" t="s">
        <v>270</v>
      </c>
      <c r="F9705" t="s">
        <v>165</v>
      </c>
      <c r="G9705" s="8">
        <v>14642</v>
      </c>
      <c r="H9705" t="s">
        <v>166</v>
      </c>
      <c r="I9705" s="7">
        <v>0</v>
      </c>
      <c r="L9705" s="7">
        <v>33391986272</v>
      </c>
      <c r="M9705" t="s">
        <v>458</v>
      </c>
    </row>
    <row r="9706" spans="1:13" x14ac:dyDescent="0.25">
      <c r="A9706" t="s">
        <v>704</v>
      </c>
      <c r="B9706" t="s">
        <v>475</v>
      </c>
      <c r="C9706" t="s">
        <v>236</v>
      </c>
      <c r="D9706" t="s">
        <v>629</v>
      </c>
      <c r="E9706" t="s">
        <v>270</v>
      </c>
      <c r="F9706" s="8" t="s">
        <v>165</v>
      </c>
      <c r="G9706" s="8">
        <v>14642</v>
      </c>
      <c r="H9706" t="s">
        <v>166</v>
      </c>
      <c r="I9706" s="7">
        <v>0</v>
      </c>
      <c r="L9706" s="7">
        <v>28433897982</v>
      </c>
      <c r="M9706" t="s">
        <v>458</v>
      </c>
    </row>
    <row r="9707" spans="1:13" x14ac:dyDescent="0.25">
      <c r="A9707" t="s">
        <v>705</v>
      </c>
      <c r="B9707" t="s">
        <v>475</v>
      </c>
      <c r="C9707" t="s">
        <v>236</v>
      </c>
      <c r="D9707" t="s">
        <v>630</v>
      </c>
      <c r="E9707" t="s">
        <v>270</v>
      </c>
      <c r="F9707" t="s">
        <v>165</v>
      </c>
      <c r="G9707" s="8">
        <v>14642</v>
      </c>
      <c r="H9707" t="s">
        <v>166</v>
      </c>
      <c r="I9707" s="7">
        <v>0</v>
      </c>
      <c r="L9707" s="7">
        <v>41655996484</v>
      </c>
      <c r="M9707" t="s">
        <v>458</v>
      </c>
    </row>
    <row r="9708" spans="1:13" x14ac:dyDescent="0.25">
      <c r="A9708" t="s">
        <v>706</v>
      </c>
      <c r="B9708" t="s">
        <v>475</v>
      </c>
      <c r="C9708" t="s">
        <v>236</v>
      </c>
      <c r="D9708" t="s">
        <v>631</v>
      </c>
      <c r="E9708" t="s">
        <v>270</v>
      </c>
      <c r="F9708" s="8" t="s">
        <v>165</v>
      </c>
      <c r="G9708" s="8">
        <v>14642</v>
      </c>
      <c r="H9708" t="s">
        <v>166</v>
      </c>
      <c r="I9708" s="7">
        <v>0</v>
      </c>
      <c r="L9708" s="7">
        <v>17683096128</v>
      </c>
      <c r="M9708" t="s">
        <v>458</v>
      </c>
    </row>
    <row r="9709" spans="1:13" x14ac:dyDescent="0.25">
      <c r="A9709" t="s">
        <v>707</v>
      </c>
      <c r="B9709" t="s">
        <v>475</v>
      </c>
      <c r="C9709" t="s">
        <v>236</v>
      </c>
      <c r="D9709" t="s">
        <v>632</v>
      </c>
      <c r="E9709" t="s">
        <v>269</v>
      </c>
      <c r="F9709" t="s">
        <v>165</v>
      </c>
      <c r="G9709" s="8">
        <v>14642</v>
      </c>
      <c r="H9709" t="s">
        <v>166</v>
      </c>
      <c r="I9709" s="7">
        <v>0</v>
      </c>
      <c r="L9709" s="7">
        <v>38791266538</v>
      </c>
      <c r="M9709" t="s">
        <v>458</v>
      </c>
    </row>
    <row r="9710" spans="1:13" x14ac:dyDescent="0.25">
      <c r="A9710" t="s">
        <v>718</v>
      </c>
      <c r="B9710" t="s">
        <v>246</v>
      </c>
      <c r="C9710" t="s">
        <v>246</v>
      </c>
      <c r="D9710" t="s">
        <v>203</v>
      </c>
      <c r="E9710" t="s">
        <v>269</v>
      </c>
      <c r="F9710" s="8" t="s">
        <v>165</v>
      </c>
      <c r="G9710" s="8">
        <v>14642</v>
      </c>
      <c r="H9710" t="s">
        <v>166</v>
      </c>
      <c r="I9710" s="7">
        <v>0</v>
      </c>
      <c r="L9710" s="7">
        <v>42773601120</v>
      </c>
      <c r="M9710" t="s">
        <v>458</v>
      </c>
    </row>
    <row r="9711" spans="1:13" x14ac:dyDescent="0.25">
      <c r="A9711" t="s">
        <v>720</v>
      </c>
      <c r="B9711" t="s">
        <v>478</v>
      </c>
      <c r="C9711" t="s">
        <v>244</v>
      </c>
      <c r="D9711" t="s">
        <v>460</v>
      </c>
      <c r="E9711" t="s">
        <v>269</v>
      </c>
      <c r="F9711" t="s">
        <v>165</v>
      </c>
      <c r="G9711" s="8">
        <v>14642</v>
      </c>
      <c r="H9711" t="s">
        <v>166</v>
      </c>
      <c r="I9711" s="7">
        <v>0</v>
      </c>
      <c r="L9711" s="7">
        <v>40918920000</v>
      </c>
      <c r="M9711" t="s">
        <v>458</v>
      </c>
    </row>
    <row r="9712" spans="1:13" x14ac:dyDescent="0.25">
      <c r="A9712" t="s">
        <v>721</v>
      </c>
      <c r="B9712" t="s">
        <v>479</v>
      </c>
      <c r="C9712" t="s">
        <v>247</v>
      </c>
      <c r="D9712" t="s">
        <v>203</v>
      </c>
      <c r="E9712" t="s">
        <v>269</v>
      </c>
      <c r="F9712" t="s">
        <v>165</v>
      </c>
      <c r="G9712" s="8">
        <v>14642</v>
      </c>
      <c r="H9712" t="s">
        <v>166</v>
      </c>
      <c r="I9712" s="7">
        <v>-14359000</v>
      </c>
      <c r="L9712" s="7">
        <v>20401799000</v>
      </c>
      <c r="M9712" t="s">
        <v>458</v>
      </c>
    </row>
    <row r="9713" spans="1:13" x14ac:dyDescent="0.25">
      <c r="A9713" t="s">
        <v>722</v>
      </c>
      <c r="B9713" t="s">
        <v>480</v>
      </c>
      <c r="C9713" t="s">
        <v>268</v>
      </c>
      <c r="D9713" t="s">
        <v>203</v>
      </c>
      <c r="E9713" t="s">
        <v>269</v>
      </c>
      <c r="F9713" t="s">
        <v>165</v>
      </c>
      <c r="G9713" s="8">
        <v>14642</v>
      </c>
      <c r="H9713" t="s">
        <v>166</v>
      </c>
      <c r="I9713" s="7">
        <v>0</v>
      </c>
      <c r="L9713" s="7">
        <v>14029578005</v>
      </c>
      <c r="M9713" t="s">
        <v>458</v>
      </c>
    </row>
    <row r="9714" spans="1:13" x14ac:dyDescent="0.25">
      <c r="A9714" t="s">
        <v>723</v>
      </c>
      <c r="B9714" t="s">
        <v>481</v>
      </c>
      <c r="C9714" t="s">
        <v>248</v>
      </c>
      <c r="D9714" t="s">
        <v>203</v>
      </c>
      <c r="E9714" t="s">
        <v>269</v>
      </c>
      <c r="F9714" t="s">
        <v>165</v>
      </c>
      <c r="G9714" s="8">
        <v>14642</v>
      </c>
      <c r="H9714" t="s">
        <v>166</v>
      </c>
      <c r="I9714" s="7">
        <v>0</v>
      </c>
      <c r="L9714" s="7">
        <v>24360197000</v>
      </c>
      <c r="M9714" t="s">
        <v>458</v>
      </c>
    </row>
    <row r="9715" spans="1:13" x14ac:dyDescent="0.25">
      <c r="A9715" t="s">
        <v>724</v>
      </c>
      <c r="B9715" t="s">
        <v>482</v>
      </c>
      <c r="C9715" t="s">
        <v>249</v>
      </c>
      <c r="D9715" t="s">
        <v>203</v>
      </c>
      <c r="E9715" t="s">
        <v>269</v>
      </c>
      <c r="F9715" t="s">
        <v>165</v>
      </c>
      <c r="G9715" s="8">
        <v>14642</v>
      </c>
      <c r="H9715" t="s">
        <v>166</v>
      </c>
      <c r="I9715" s="7">
        <v>0</v>
      </c>
      <c r="L9715" s="7">
        <v>91622025169</v>
      </c>
      <c r="M9715" t="s">
        <v>458</v>
      </c>
    </row>
    <row r="9716" spans="1:13" x14ac:dyDescent="0.25">
      <c r="A9716" t="s">
        <v>725</v>
      </c>
      <c r="B9716" t="s">
        <v>330</v>
      </c>
      <c r="C9716" t="s">
        <v>250</v>
      </c>
      <c r="D9716" t="s">
        <v>252</v>
      </c>
      <c r="E9716" t="s">
        <v>270</v>
      </c>
      <c r="F9716" s="8" t="s">
        <v>165</v>
      </c>
      <c r="G9716" s="8">
        <v>14642</v>
      </c>
      <c r="H9716" t="s">
        <v>166</v>
      </c>
      <c r="I9716" s="7">
        <v>0</v>
      </c>
      <c r="L9716" s="7">
        <v>10772268571</v>
      </c>
      <c r="M9716" t="s">
        <v>458</v>
      </c>
    </row>
    <row r="9717" spans="1:13" x14ac:dyDescent="0.25">
      <c r="A9717" t="s">
        <v>726</v>
      </c>
      <c r="B9717" t="s">
        <v>330</v>
      </c>
      <c r="C9717" t="s">
        <v>250</v>
      </c>
      <c r="D9717" t="s">
        <v>253</v>
      </c>
      <c r="E9717" t="s">
        <v>270</v>
      </c>
      <c r="F9717" s="8" t="s">
        <v>165</v>
      </c>
      <c r="G9717" s="8">
        <v>14642</v>
      </c>
      <c r="H9717" t="s">
        <v>166</v>
      </c>
      <c r="I9717" s="7">
        <v>0</v>
      </c>
      <c r="L9717" s="7">
        <v>3480752374</v>
      </c>
      <c r="M9717" t="s">
        <v>458</v>
      </c>
    </row>
    <row r="9718" spans="1:13" x14ac:dyDescent="0.25">
      <c r="A9718" t="s">
        <v>727</v>
      </c>
      <c r="B9718" t="s">
        <v>330</v>
      </c>
      <c r="C9718" t="s">
        <v>250</v>
      </c>
      <c r="D9718" t="s">
        <v>254</v>
      </c>
      <c r="E9718" t="s">
        <v>270</v>
      </c>
      <c r="F9718" s="8" t="s">
        <v>165</v>
      </c>
      <c r="G9718" s="8">
        <v>14642</v>
      </c>
      <c r="H9718" t="s">
        <v>166</v>
      </c>
      <c r="I9718" s="7">
        <v>0</v>
      </c>
      <c r="L9718" s="7">
        <v>13604302435</v>
      </c>
      <c r="M9718" t="s">
        <v>458</v>
      </c>
    </row>
    <row r="9719" spans="1:13" x14ac:dyDescent="0.25">
      <c r="A9719" t="s">
        <v>728</v>
      </c>
      <c r="B9719" t="s">
        <v>330</v>
      </c>
      <c r="C9719" t="s">
        <v>250</v>
      </c>
      <c r="D9719" t="s">
        <v>633</v>
      </c>
      <c r="E9719" t="s">
        <v>269</v>
      </c>
      <c r="F9719" s="8" t="s">
        <v>165</v>
      </c>
      <c r="G9719" s="8">
        <v>14642</v>
      </c>
      <c r="H9719" t="s">
        <v>166</v>
      </c>
      <c r="I9719" s="7">
        <v>0</v>
      </c>
      <c r="L9719" s="7">
        <v>1140113184125</v>
      </c>
      <c r="M9719" t="s">
        <v>458</v>
      </c>
    </row>
    <row r="9720" spans="1:13" x14ac:dyDescent="0.25">
      <c r="A9720" t="s">
        <v>729</v>
      </c>
      <c r="B9720" t="s">
        <v>330</v>
      </c>
      <c r="C9720" t="s">
        <v>250</v>
      </c>
      <c r="D9720" t="s">
        <v>634</v>
      </c>
      <c r="E9720" t="s">
        <v>269</v>
      </c>
      <c r="F9720" s="8" t="s">
        <v>165</v>
      </c>
      <c r="G9720" s="8">
        <v>14642</v>
      </c>
      <c r="H9720" t="s">
        <v>166</v>
      </c>
      <c r="I9720" s="7">
        <v>0</v>
      </c>
      <c r="L9720" s="7">
        <v>237174933919</v>
      </c>
      <c r="M9720" t="s">
        <v>458</v>
      </c>
    </row>
    <row r="9721" spans="1:13" x14ac:dyDescent="0.25">
      <c r="A9721" t="s">
        <v>730</v>
      </c>
      <c r="B9721" t="s">
        <v>330</v>
      </c>
      <c r="C9721" t="s">
        <v>250</v>
      </c>
      <c r="D9721" t="s">
        <v>599</v>
      </c>
      <c r="E9721" t="s">
        <v>270</v>
      </c>
      <c r="F9721" s="8" t="s">
        <v>165</v>
      </c>
      <c r="G9721" s="8">
        <v>14642</v>
      </c>
      <c r="H9721" t="s">
        <v>166</v>
      </c>
      <c r="I9721" s="7">
        <v>0</v>
      </c>
      <c r="L9721" s="7">
        <v>49186447</v>
      </c>
      <c r="M9721" t="s">
        <v>458</v>
      </c>
    </row>
    <row r="9722" spans="1:13" x14ac:dyDescent="0.25">
      <c r="A9722" t="s">
        <v>731</v>
      </c>
      <c r="B9722" t="s">
        <v>483</v>
      </c>
      <c r="C9722" t="s">
        <v>255</v>
      </c>
      <c r="D9722" t="s">
        <v>205</v>
      </c>
      <c r="E9722" t="s">
        <v>270</v>
      </c>
      <c r="F9722" s="8" t="s">
        <v>165</v>
      </c>
      <c r="G9722" s="8">
        <v>14642</v>
      </c>
      <c r="H9722" t="s">
        <v>166</v>
      </c>
      <c r="I9722" s="7">
        <v>0</v>
      </c>
      <c r="L9722" s="7">
        <v>6917962126</v>
      </c>
      <c r="M9722" t="s">
        <v>458</v>
      </c>
    </row>
    <row r="9723" spans="1:13" x14ac:dyDescent="0.25">
      <c r="A9723" t="s">
        <v>732</v>
      </c>
      <c r="B9723" t="s">
        <v>483</v>
      </c>
      <c r="C9723" t="s">
        <v>255</v>
      </c>
      <c r="D9723" t="s">
        <v>203</v>
      </c>
      <c r="E9723" t="s">
        <v>269</v>
      </c>
      <c r="F9723" s="8" t="s">
        <v>165</v>
      </c>
      <c r="G9723" s="8">
        <v>14642</v>
      </c>
      <c r="H9723" t="s">
        <v>166</v>
      </c>
      <c r="I9723" s="7">
        <v>0</v>
      </c>
      <c r="L9723" s="7">
        <v>2428869723</v>
      </c>
      <c r="M9723" t="s">
        <v>458</v>
      </c>
    </row>
    <row r="9724" spans="1:13" x14ac:dyDescent="0.25">
      <c r="A9724" t="s">
        <v>733</v>
      </c>
      <c r="B9724" t="s">
        <v>636</v>
      </c>
      <c r="C9724" t="s">
        <v>635</v>
      </c>
      <c r="D9724" t="s">
        <v>304</v>
      </c>
      <c r="E9724" t="s">
        <v>270</v>
      </c>
      <c r="F9724" t="s">
        <v>165</v>
      </c>
      <c r="G9724" s="8">
        <v>14642</v>
      </c>
      <c r="H9724" t="s">
        <v>166</v>
      </c>
      <c r="I9724" s="7">
        <v>0</v>
      </c>
      <c r="L9724" s="7">
        <v>4565783313</v>
      </c>
      <c r="M9724" t="s">
        <v>458</v>
      </c>
    </row>
    <row r="9725" spans="1:13" x14ac:dyDescent="0.25">
      <c r="A9725" t="s">
        <v>734</v>
      </c>
      <c r="B9725" t="s">
        <v>636</v>
      </c>
      <c r="C9725" t="s">
        <v>635</v>
      </c>
      <c r="D9725" t="s">
        <v>303</v>
      </c>
      <c r="E9725" t="s">
        <v>270</v>
      </c>
      <c r="F9725" t="s">
        <v>165</v>
      </c>
      <c r="G9725" s="8">
        <v>14642</v>
      </c>
      <c r="H9725" t="s">
        <v>166</v>
      </c>
      <c r="I9725" s="7">
        <v>0</v>
      </c>
      <c r="L9725" s="7">
        <v>3476303006</v>
      </c>
      <c r="M9725" t="s">
        <v>458</v>
      </c>
    </row>
    <row r="9726" spans="1:13" x14ac:dyDescent="0.25">
      <c r="A9726" t="s">
        <v>735</v>
      </c>
      <c r="B9726" t="s">
        <v>636</v>
      </c>
      <c r="C9726" t="s">
        <v>635</v>
      </c>
      <c r="D9726" t="s">
        <v>302</v>
      </c>
      <c r="E9726" t="s">
        <v>270</v>
      </c>
      <c r="F9726" t="s">
        <v>165</v>
      </c>
      <c r="G9726" s="8">
        <v>14642</v>
      </c>
      <c r="H9726" t="s">
        <v>166</v>
      </c>
      <c r="I9726" s="7">
        <v>0</v>
      </c>
      <c r="L9726" s="7">
        <v>2100767205</v>
      </c>
      <c r="M9726" t="s">
        <v>458</v>
      </c>
    </row>
    <row r="9727" spans="1:13" x14ac:dyDescent="0.25">
      <c r="A9727" t="s">
        <v>736</v>
      </c>
      <c r="B9727" t="s">
        <v>636</v>
      </c>
      <c r="C9727" t="s">
        <v>635</v>
      </c>
      <c r="D9727" t="s">
        <v>205</v>
      </c>
      <c r="E9727" t="s">
        <v>270</v>
      </c>
      <c r="F9727" t="s">
        <v>165</v>
      </c>
      <c r="G9727" s="8">
        <v>14642</v>
      </c>
      <c r="H9727" t="s">
        <v>166</v>
      </c>
      <c r="I9727" s="7">
        <v>0</v>
      </c>
      <c r="L9727" s="7">
        <v>20886055390</v>
      </c>
      <c r="M9727" t="s">
        <v>458</v>
      </c>
    </row>
    <row r="9728" spans="1:13" x14ac:dyDescent="0.25">
      <c r="A9728" t="s">
        <v>737</v>
      </c>
      <c r="B9728" t="s">
        <v>636</v>
      </c>
      <c r="C9728" t="s">
        <v>635</v>
      </c>
      <c r="D9728" t="s">
        <v>203</v>
      </c>
      <c r="E9728" t="s">
        <v>269</v>
      </c>
      <c r="F9728" t="s">
        <v>165</v>
      </c>
      <c r="G9728" s="8">
        <v>14642</v>
      </c>
      <c r="H9728" t="s">
        <v>166</v>
      </c>
      <c r="I9728" s="7">
        <v>0</v>
      </c>
      <c r="L9728" s="7">
        <v>1256491994424</v>
      </c>
      <c r="M9728" t="s">
        <v>458</v>
      </c>
    </row>
    <row r="9729" spans="1:13" x14ac:dyDescent="0.25">
      <c r="A9729" t="s">
        <v>738</v>
      </c>
      <c r="B9729" t="s">
        <v>484</v>
      </c>
      <c r="C9729" t="s">
        <v>256</v>
      </c>
      <c r="D9729" t="s">
        <v>208</v>
      </c>
      <c r="E9729" t="s">
        <v>270</v>
      </c>
      <c r="F9729" t="s">
        <v>165</v>
      </c>
      <c r="G9729" s="8">
        <v>14642</v>
      </c>
      <c r="H9729" t="s">
        <v>166</v>
      </c>
      <c r="I9729" s="7">
        <v>0</v>
      </c>
      <c r="L9729" s="7">
        <v>429346911</v>
      </c>
      <c r="M9729" t="s">
        <v>458</v>
      </c>
    </row>
    <row r="9730" spans="1:13" x14ac:dyDescent="0.25">
      <c r="A9730" t="s">
        <v>739</v>
      </c>
      <c r="B9730" t="s">
        <v>484</v>
      </c>
      <c r="C9730" t="s">
        <v>256</v>
      </c>
      <c r="D9730" t="s">
        <v>209</v>
      </c>
      <c r="E9730" t="s">
        <v>270</v>
      </c>
      <c r="F9730" t="s">
        <v>165</v>
      </c>
      <c r="G9730" s="8">
        <v>14642</v>
      </c>
      <c r="H9730" t="s">
        <v>166</v>
      </c>
      <c r="I9730" s="7">
        <v>0</v>
      </c>
      <c r="L9730" s="7">
        <v>630379359</v>
      </c>
      <c r="M9730" t="s">
        <v>458</v>
      </c>
    </row>
    <row r="9731" spans="1:13" x14ac:dyDescent="0.25">
      <c r="A9731" t="s">
        <v>740</v>
      </c>
      <c r="B9731" t="s">
        <v>484</v>
      </c>
      <c r="C9731" t="s">
        <v>256</v>
      </c>
      <c r="D9731" t="s">
        <v>203</v>
      </c>
      <c r="E9731" t="s">
        <v>269</v>
      </c>
      <c r="F9731" t="s">
        <v>165</v>
      </c>
      <c r="G9731" s="8">
        <v>14642</v>
      </c>
      <c r="H9731" t="s">
        <v>166</v>
      </c>
      <c r="I9731" s="7">
        <v>0</v>
      </c>
      <c r="L9731" s="7">
        <v>88224453830</v>
      </c>
      <c r="M9731" t="s">
        <v>458</v>
      </c>
    </row>
    <row r="9732" spans="1:13" x14ac:dyDescent="0.25">
      <c r="A9732" t="s">
        <v>745</v>
      </c>
      <c r="B9732" t="s">
        <v>486</v>
      </c>
      <c r="C9732" t="s">
        <v>262</v>
      </c>
      <c r="D9732" t="s">
        <v>263</v>
      </c>
      <c r="E9732" t="s">
        <v>270</v>
      </c>
      <c r="F9732" s="8" t="s">
        <v>165</v>
      </c>
      <c r="G9732" s="8">
        <v>14642</v>
      </c>
      <c r="H9732" t="s">
        <v>166</v>
      </c>
      <c r="I9732" s="7">
        <v>0</v>
      </c>
      <c r="L9732" s="7">
        <v>27282552000</v>
      </c>
      <c r="M9732" t="s">
        <v>458</v>
      </c>
    </row>
    <row r="9733" spans="1:13" x14ac:dyDescent="0.25">
      <c r="A9733" t="s">
        <v>746</v>
      </c>
      <c r="B9733" t="s">
        <v>486</v>
      </c>
      <c r="C9733" t="s">
        <v>262</v>
      </c>
      <c r="D9733" t="s">
        <v>264</v>
      </c>
      <c r="E9733" t="s">
        <v>270</v>
      </c>
      <c r="F9733" s="8" t="s">
        <v>165</v>
      </c>
      <c r="G9733" s="8">
        <v>14642</v>
      </c>
      <c r="H9733" t="s">
        <v>166</v>
      </c>
      <c r="I9733" s="7">
        <v>0</v>
      </c>
      <c r="L9733" s="7">
        <v>5427913000</v>
      </c>
      <c r="M9733" t="s">
        <v>458</v>
      </c>
    </row>
    <row r="9734" spans="1:13" x14ac:dyDescent="0.25">
      <c r="A9734" t="s">
        <v>747</v>
      </c>
      <c r="B9734" t="s">
        <v>486</v>
      </c>
      <c r="C9734" t="s">
        <v>262</v>
      </c>
      <c r="D9734" t="s">
        <v>265</v>
      </c>
      <c r="E9734" t="s">
        <v>270</v>
      </c>
      <c r="F9734" s="8" t="s">
        <v>165</v>
      </c>
      <c r="G9734" s="8">
        <v>14642</v>
      </c>
      <c r="H9734" t="s">
        <v>166</v>
      </c>
      <c r="I9734" s="7">
        <v>0</v>
      </c>
      <c r="L9734" s="7">
        <v>950652000</v>
      </c>
      <c r="M9734" t="s">
        <v>458</v>
      </c>
    </row>
    <row r="9735" spans="1:13" x14ac:dyDescent="0.25">
      <c r="A9735" t="s">
        <v>748</v>
      </c>
      <c r="B9735" t="s">
        <v>486</v>
      </c>
      <c r="C9735" t="s">
        <v>262</v>
      </c>
      <c r="D9735" t="s">
        <v>203</v>
      </c>
      <c r="E9735" t="s">
        <v>269</v>
      </c>
      <c r="F9735" s="8" t="s">
        <v>165</v>
      </c>
      <c r="G9735" s="8">
        <v>14642</v>
      </c>
      <c r="H9735" t="s">
        <v>166</v>
      </c>
      <c r="I9735" s="7">
        <v>0</v>
      </c>
      <c r="L9735" s="7">
        <v>134097058000</v>
      </c>
      <c r="M9735" t="s">
        <v>458</v>
      </c>
    </row>
    <row r="9736" spans="1:13" x14ac:dyDescent="0.25">
      <c r="A9736" t="s">
        <v>749</v>
      </c>
      <c r="B9736" t="s">
        <v>332</v>
      </c>
      <c r="C9736" t="s">
        <v>266</v>
      </c>
      <c r="D9736" t="s">
        <v>267</v>
      </c>
      <c r="E9736" t="s">
        <v>270</v>
      </c>
      <c r="F9736" t="s">
        <v>165</v>
      </c>
      <c r="G9736" s="8">
        <v>14642</v>
      </c>
      <c r="H9736" t="s">
        <v>166</v>
      </c>
      <c r="I9736" s="7">
        <v>0</v>
      </c>
      <c r="L9736" s="7">
        <v>2421364394</v>
      </c>
      <c r="M9736" t="s">
        <v>458</v>
      </c>
    </row>
    <row r="9737" spans="1:13" x14ac:dyDescent="0.25">
      <c r="A9737" t="s">
        <v>750</v>
      </c>
      <c r="B9737" t="s">
        <v>332</v>
      </c>
      <c r="C9737" t="s">
        <v>266</v>
      </c>
      <c r="D9737" t="s">
        <v>590</v>
      </c>
      <c r="E9737" t="s">
        <v>270</v>
      </c>
      <c r="F9737" t="s">
        <v>165</v>
      </c>
      <c r="G9737" s="8">
        <v>14642</v>
      </c>
      <c r="H9737" t="s">
        <v>166</v>
      </c>
      <c r="I9737" s="7">
        <v>0</v>
      </c>
      <c r="L9737" s="7">
        <v>1946905414</v>
      </c>
      <c r="M9737" t="s">
        <v>458</v>
      </c>
    </row>
    <row r="9738" spans="1:13" x14ac:dyDescent="0.25">
      <c r="A9738" t="s">
        <v>751</v>
      </c>
      <c r="B9738" t="s">
        <v>332</v>
      </c>
      <c r="C9738" t="s">
        <v>266</v>
      </c>
      <c r="D9738" t="s">
        <v>582</v>
      </c>
      <c r="E9738" t="s">
        <v>270</v>
      </c>
      <c r="F9738" t="s">
        <v>165</v>
      </c>
      <c r="G9738" s="8">
        <v>14642</v>
      </c>
      <c r="H9738" t="s">
        <v>166</v>
      </c>
      <c r="I9738" s="7">
        <v>0</v>
      </c>
      <c r="L9738" s="7">
        <v>102527329</v>
      </c>
      <c r="M9738" t="s">
        <v>458</v>
      </c>
    </row>
    <row r="9739" spans="1:13" x14ac:dyDescent="0.25">
      <c r="A9739" t="s">
        <v>752</v>
      </c>
      <c r="B9739" t="s">
        <v>332</v>
      </c>
      <c r="C9739" t="s">
        <v>266</v>
      </c>
      <c r="D9739" t="s">
        <v>203</v>
      </c>
      <c r="E9739" t="s">
        <v>269</v>
      </c>
      <c r="F9739" t="s">
        <v>165</v>
      </c>
      <c r="G9739" s="8">
        <v>14642</v>
      </c>
      <c r="H9739" t="s">
        <v>166</v>
      </c>
      <c r="I9739" s="7">
        <v>0</v>
      </c>
      <c r="L9739" s="7">
        <v>260926476812</v>
      </c>
      <c r="M9739" t="s">
        <v>458</v>
      </c>
    </row>
    <row r="9740" spans="1:13" x14ac:dyDescent="0.25">
      <c r="A9740" t="s">
        <v>753</v>
      </c>
      <c r="B9740" t="s">
        <v>487</v>
      </c>
      <c r="C9740" t="s">
        <v>207</v>
      </c>
      <c r="D9740" t="s">
        <v>208</v>
      </c>
      <c r="E9740" t="s">
        <v>270</v>
      </c>
      <c r="F9740" s="8" t="s">
        <v>165</v>
      </c>
      <c r="G9740" s="8">
        <v>14642</v>
      </c>
      <c r="H9740" t="s">
        <v>166</v>
      </c>
      <c r="I9740" s="7">
        <v>0</v>
      </c>
      <c r="L9740" s="7">
        <v>2389556713</v>
      </c>
      <c r="M9740" t="s">
        <v>458</v>
      </c>
    </row>
    <row r="9741" spans="1:13" x14ac:dyDescent="0.25">
      <c r="A9741" t="s">
        <v>754</v>
      </c>
      <c r="B9741" t="s">
        <v>487</v>
      </c>
      <c r="C9741" t="s">
        <v>207</v>
      </c>
      <c r="D9741" t="s">
        <v>209</v>
      </c>
      <c r="E9741" t="s">
        <v>270</v>
      </c>
      <c r="F9741" s="8" t="s">
        <v>165</v>
      </c>
      <c r="G9741" s="8">
        <v>14642</v>
      </c>
      <c r="H9741" t="s">
        <v>166</v>
      </c>
      <c r="I9741" s="7">
        <v>0</v>
      </c>
      <c r="L9741" s="7">
        <v>5701620841</v>
      </c>
      <c r="M9741" t="s">
        <v>458</v>
      </c>
    </row>
    <row r="9742" spans="1:13" x14ac:dyDescent="0.25">
      <c r="A9742" t="s">
        <v>755</v>
      </c>
      <c r="B9742" t="s">
        <v>487</v>
      </c>
      <c r="C9742" t="s">
        <v>207</v>
      </c>
      <c r="D9742" t="s">
        <v>210</v>
      </c>
      <c r="E9742" t="s">
        <v>270</v>
      </c>
      <c r="F9742" s="8" t="s">
        <v>165</v>
      </c>
      <c r="G9742" s="8">
        <v>14642</v>
      </c>
      <c r="H9742" t="s">
        <v>166</v>
      </c>
      <c r="I9742" s="7">
        <v>0</v>
      </c>
      <c r="L9742" s="7">
        <v>326696832</v>
      </c>
      <c r="M9742" t="s">
        <v>458</v>
      </c>
    </row>
    <row r="9743" spans="1:13" x14ac:dyDescent="0.25">
      <c r="A9743" t="s">
        <v>756</v>
      </c>
      <c r="B9743" t="s">
        <v>487</v>
      </c>
      <c r="C9743" t="s">
        <v>207</v>
      </c>
      <c r="D9743" t="s">
        <v>211</v>
      </c>
      <c r="E9743" t="s">
        <v>269</v>
      </c>
      <c r="F9743" s="8" t="s">
        <v>165</v>
      </c>
      <c r="G9743" s="8">
        <v>14642</v>
      </c>
      <c r="H9743" t="s">
        <v>166</v>
      </c>
      <c r="I9743" s="7">
        <v>0</v>
      </c>
      <c r="L9743" s="7">
        <v>370042694916</v>
      </c>
      <c r="M9743" t="s">
        <v>458</v>
      </c>
    </row>
    <row r="9744" spans="1:13" x14ac:dyDescent="0.25">
      <c r="A9744" t="s">
        <v>757</v>
      </c>
      <c r="B9744" t="s">
        <v>487</v>
      </c>
      <c r="C9744" t="s">
        <v>207</v>
      </c>
      <c r="D9744" t="s">
        <v>385</v>
      </c>
      <c r="E9744" t="s">
        <v>270</v>
      </c>
      <c r="F9744" t="s">
        <v>165</v>
      </c>
      <c r="G9744" s="8">
        <v>14642</v>
      </c>
      <c r="H9744" t="s">
        <v>166</v>
      </c>
      <c r="I9744" s="7">
        <v>0</v>
      </c>
      <c r="L9744" s="7">
        <v>777116048</v>
      </c>
      <c r="M9744" t="s">
        <v>458</v>
      </c>
    </row>
    <row r="9745" spans="1:13" x14ac:dyDescent="0.25">
      <c r="A9745" t="s">
        <v>672</v>
      </c>
      <c r="B9745" t="s">
        <v>470</v>
      </c>
      <c r="C9745" t="s">
        <v>292</v>
      </c>
      <c r="D9745" t="s">
        <v>307</v>
      </c>
      <c r="E9745" t="s">
        <v>270</v>
      </c>
      <c r="F9745" t="s">
        <v>167</v>
      </c>
      <c r="G9745" s="8">
        <v>18295</v>
      </c>
      <c r="H9745" t="s">
        <v>168</v>
      </c>
      <c r="I9745" s="7">
        <v>0</v>
      </c>
      <c r="L9745" s="7">
        <v>9764336905</v>
      </c>
      <c r="M9745" t="s">
        <v>458</v>
      </c>
    </row>
    <row r="9746" spans="1:13" x14ac:dyDescent="0.25">
      <c r="A9746" t="s">
        <v>674</v>
      </c>
      <c r="B9746" t="s">
        <v>470</v>
      </c>
      <c r="C9746" t="s">
        <v>292</v>
      </c>
      <c r="D9746" t="s">
        <v>203</v>
      </c>
      <c r="E9746" t="s">
        <v>269</v>
      </c>
      <c r="F9746" t="s">
        <v>167</v>
      </c>
      <c r="G9746" s="8">
        <v>18295</v>
      </c>
      <c r="H9746" t="s">
        <v>168</v>
      </c>
      <c r="I9746" s="7">
        <v>-587582</v>
      </c>
      <c r="L9746" s="7">
        <v>599483569520</v>
      </c>
      <c r="M9746" t="s">
        <v>458</v>
      </c>
    </row>
    <row r="9747" spans="1:13" x14ac:dyDescent="0.25">
      <c r="A9747" t="s">
        <v>673</v>
      </c>
      <c r="B9747" t="s">
        <v>470</v>
      </c>
      <c r="C9747" t="s">
        <v>292</v>
      </c>
      <c r="D9747" t="s">
        <v>206</v>
      </c>
      <c r="E9747" t="s">
        <v>270</v>
      </c>
      <c r="F9747" t="s">
        <v>167</v>
      </c>
      <c r="G9747" s="8">
        <v>18295</v>
      </c>
      <c r="H9747" t="s">
        <v>168</v>
      </c>
      <c r="I9747" s="7">
        <v>0</v>
      </c>
      <c r="L9747" s="7">
        <v>5411649516</v>
      </c>
      <c r="M9747" t="s">
        <v>458</v>
      </c>
    </row>
    <row r="9748" spans="1:13" x14ac:dyDescent="0.25">
      <c r="A9748" t="s">
        <v>675</v>
      </c>
      <c r="B9748" t="s">
        <v>470</v>
      </c>
      <c r="C9748" t="s">
        <v>292</v>
      </c>
      <c r="D9748" t="s">
        <v>306</v>
      </c>
      <c r="E9748" t="s">
        <v>270</v>
      </c>
      <c r="F9748" s="8" t="s">
        <v>167</v>
      </c>
      <c r="G9748" s="8">
        <v>18295</v>
      </c>
      <c r="H9748" t="s">
        <v>168</v>
      </c>
      <c r="I9748" s="7">
        <v>0</v>
      </c>
      <c r="L9748" s="7">
        <v>9122399685</v>
      </c>
      <c r="M9748" t="s">
        <v>458</v>
      </c>
    </row>
    <row r="9749" spans="1:13" x14ac:dyDescent="0.25">
      <c r="A9749" t="s">
        <v>676</v>
      </c>
      <c r="B9749" t="s">
        <v>331</v>
      </c>
      <c r="C9749" t="s">
        <v>215</v>
      </c>
      <c r="D9749" t="s">
        <v>251</v>
      </c>
      <c r="E9749" t="s">
        <v>269</v>
      </c>
      <c r="F9749" s="8" t="s">
        <v>167</v>
      </c>
      <c r="G9749" s="8">
        <v>18295</v>
      </c>
      <c r="H9749" t="s">
        <v>168</v>
      </c>
      <c r="I9749" s="7">
        <v>0</v>
      </c>
      <c r="L9749" s="7">
        <v>310261377494</v>
      </c>
      <c r="M9749" t="s">
        <v>458</v>
      </c>
    </row>
    <row r="9750" spans="1:13" x14ac:dyDescent="0.25">
      <c r="A9750" t="s">
        <v>677</v>
      </c>
      <c r="B9750" t="s">
        <v>331</v>
      </c>
      <c r="C9750" t="s">
        <v>215</v>
      </c>
      <c r="D9750" t="s">
        <v>216</v>
      </c>
      <c r="E9750" t="s">
        <v>269</v>
      </c>
      <c r="F9750" s="8" t="s">
        <v>167</v>
      </c>
      <c r="G9750" s="8">
        <v>18295</v>
      </c>
      <c r="H9750" t="s">
        <v>168</v>
      </c>
      <c r="I9750" s="7">
        <v>0</v>
      </c>
      <c r="L9750" s="7">
        <v>15226914126</v>
      </c>
      <c r="M9750" t="s">
        <v>458</v>
      </c>
    </row>
    <row r="9751" spans="1:13" x14ac:dyDescent="0.25">
      <c r="A9751" t="s">
        <v>678</v>
      </c>
      <c r="B9751" t="s">
        <v>331</v>
      </c>
      <c r="C9751" t="s">
        <v>215</v>
      </c>
      <c r="D9751" t="s">
        <v>217</v>
      </c>
      <c r="E9751" t="s">
        <v>269</v>
      </c>
      <c r="F9751" s="8" t="s">
        <v>167</v>
      </c>
      <c r="G9751" s="8">
        <v>18295</v>
      </c>
      <c r="H9751" t="s">
        <v>168</v>
      </c>
      <c r="I9751" s="7">
        <v>0</v>
      </c>
      <c r="L9751" s="7">
        <v>67671087956</v>
      </c>
      <c r="M9751" t="s">
        <v>458</v>
      </c>
    </row>
    <row r="9752" spans="1:13" x14ac:dyDescent="0.25">
      <c r="A9752" t="s">
        <v>679</v>
      </c>
      <c r="B9752" t="s">
        <v>333</v>
      </c>
      <c r="C9752" t="s">
        <v>533</v>
      </c>
      <c r="D9752" t="s">
        <v>203</v>
      </c>
      <c r="E9752" t="s">
        <v>269</v>
      </c>
      <c r="F9752" t="s">
        <v>167</v>
      </c>
      <c r="G9752" s="8">
        <v>18295</v>
      </c>
      <c r="H9752" t="s">
        <v>168</v>
      </c>
      <c r="I9752" s="7">
        <v>0</v>
      </c>
      <c r="L9752" s="7">
        <v>60695593000</v>
      </c>
      <c r="M9752" t="s">
        <v>458</v>
      </c>
    </row>
    <row r="9753" spans="1:13" x14ac:dyDescent="0.25">
      <c r="A9753" t="s">
        <v>680</v>
      </c>
      <c r="B9753" t="s">
        <v>471</v>
      </c>
      <c r="C9753" t="s">
        <v>219</v>
      </c>
      <c r="D9753" t="s">
        <v>203</v>
      </c>
      <c r="E9753" t="s">
        <v>269</v>
      </c>
      <c r="F9753" t="s">
        <v>167</v>
      </c>
      <c r="G9753" s="8">
        <v>18295</v>
      </c>
      <c r="H9753" t="s">
        <v>168</v>
      </c>
      <c r="I9753" s="7">
        <v>0</v>
      </c>
      <c r="L9753" s="7">
        <v>278736778404</v>
      </c>
      <c r="M9753" t="s">
        <v>458</v>
      </c>
    </row>
    <row r="9754" spans="1:13" x14ac:dyDescent="0.25">
      <c r="A9754" t="s">
        <v>681</v>
      </c>
      <c r="B9754" t="s">
        <v>471</v>
      </c>
      <c r="C9754" t="s">
        <v>219</v>
      </c>
      <c r="D9754" t="s">
        <v>457</v>
      </c>
      <c r="E9754" t="s">
        <v>270</v>
      </c>
      <c r="F9754" t="s">
        <v>167</v>
      </c>
      <c r="G9754" s="8">
        <v>18295</v>
      </c>
      <c r="H9754" t="s">
        <v>168</v>
      </c>
      <c r="I9754" s="7">
        <v>0</v>
      </c>
      <c r="L9754" s="7">
        <v>150706287</v>
      </c>
      <c r="M9754" t="s">
        <v>458</v>
      </c>
    </row>
    <row r="9755" spans="1:13" x14ac:dyDescent="0.25">
      <c r="A9755" t="s">
        <v>682</v>
      </c>
      <c r="B9755" t="s">
        <v>471</v>
      </c>
      <c r="C9755" t="s">
        <v>219</v>
      </c>
      <c r="D9755" t="s">
        <v>381</v>
      </c>
      <c r="E9755" t="s">
        <v>270</v>
      </c>
      <c r="F9755" t="s">
        <v>167</v>
      </c>
      <c r="G9755" s="8">
        <v>18295</v>
      </c>
      <c r="H9755" t="s">
        <v>168</v>
      </c>
      <c r="I9755" s="7">
        <v>0</v>
      </c>
      <c r="L9755" s="7">
        <v>1331924172</v>
      </c>
      <c r="M9755" t="s">
        <v>458</v>
      </c>
    </row>
    <row r="9756" spans="1:13" x14ac:dyDescent="0.25">
      <c r="A9756" t="s">
        <v>683</v>
      </c>
      <c r="B9756" t="s">
        <v>472</v>
      </c>
      <c r="C9756" t="s">
        <v>220</v>
      </c>
      <c r="D9756" t="s">
        <v>221</v>
      </c>
      <c r="E9756" t="s">
        <v>270</v>
      </c>
      <c r="F9756" t="s">
        <v>167</v>
      </c>
      <c r="G9756" s="8">
        <v>18295</v>
      </c>
      <c r="H9756" t="s">
        <v>168</v>
      </c>
      <c r="I9756" s="7">
        <v>0</v>
      </c>
      <c r="L9756" s="7">
        <v>210379447000</v>
      </c>
      <c r="M9756" t="s">
        <v>458</v>
      </c>
    </row>
    <row r="9757" spans="1:13" x14ac:dyDescent="0.25">
      <c r="A9757" t="s">
        <v>684</v>
      </c>
      <c r="B9757" t="s">
        <v>472</v>
      </c>
      <c r="C9757" t="s">
        <v>220</v>
      </c>
      <c r="D9757" t="s">
        <v>222</v>
      </c>
      <c r="E9757" t="s">
        <v>270</v>
      </c>
      <c r="F9757" t="s">
        <v>167</v>
      </c>
      <c r="G9757" s="8">
        <v>18295</v>
      </c>
      <c r="H9757" t="s">
        <v>168</v>
      </c>
      <c r="I9757" s="7">
        <v>0</v>
      </c>
      <c r="L9757" s="7">
        <v>35195197000</v>
      </c>
      <c r="M9757" t="s">
        <v>458</v>
      </c>
    </row>
    <row r="9758" spans="1:13" x14ac:dyDescent="0.25">
      <c r="A9758" t="s">
        <v>685</v>
      </c>
      <c r="B9758" t="s">
        <v>472</v>
      </c>
      <c r="C9758" t="s">
        <v>220</v>
      </c>
      <c r="D9758" t="s">
        <v>223</v>
      </c>
      <c r="E9758" t="s">
        <v>270</v>
      </c>
      <c r="F9758" t="s">
        <v>167</v>
      </c>
      <c r="G9758" s="8">
        <v>18295</v>
      </c>
      <c r="H9758" t="s">
        <v>168</v>
      </c>
      <c r="I9758" s="7">
        <v>0</v>
      </c>
      <c r="L9758" s="7">
        <v>54187851000</v>
      </c>
      <c r="M9758" t="s">
        <v>458</v>
      </c>
    </row>
    <row r="9759" spans="1:13" x14ac:dyDescent="0.25">
      <c r="A9759" t="s">
        <v>686</v>
      </c>
      <c r="B9759" t="s">
        <v>472</v>
      </c>
      <c r="C9759" t="s">
        <v>220</v>
      </c>
      <c r="D9759" t="s">
        <v>224</v>
      </c>
      <c r="E9759" t="s">
        <v>270</v>
      </c>
      <c r="F9759" t="s">
        <v>167</v>
      </c>
      <c r="G9759" s="8">
        <v>18295</v>
      </c>
      <c r="H9759" t="s">
        <v>168</v>
      </c>
      <c r="I9759" s="7">
        <v>0</v>
      </c>
      <c r="L9759" s="7">
        <v>3835522000</v>
      </c>
      <c r="M9759" t="s">
        <v>458</v>
      </c>
    </row>
    <row r="9760" spans="1:13" x14ac:dyDescent="0.25">
      <c r="A9760" t="s">
        <v>687</v>
      </c>
      <c r="B9760" t="s">
        <v>472</v>
      </c>
      <c r="C9760" t="s">
        <v>220</v>
      </c>
      <c r="D9760" t="s">
        <v>305</v>
      </c>
      <c r="E9760" t="s">
        <v>270</v>
      </c>
      <c r="F9760" s="8" t="s">
        <v>167</v>
      </c>
      <c r="G9760" s="8">
        <v>18295</v>
      </c>
      <c r="H9760" t="s">
        <v>168</v>
      </c>
      <c r="I9760" s="7">
        <v>0</v>
      </c>
      <c r="L9760" s="7">
        <v>0</v>
      </c>
      <c r="M9760" t="s">
        <v>458</v>
      </c>
    </row>
    <row r="9761" spans="1:13" x14ac:dyDescent="0.25">
      <c r="A9761" t="s">
        <v>688</v>
      </c>
      <c r="B9761" t="s">
        <v>472</v>
      </c>
      <c r="C9761" t="s">
        <v>220</v>
      </c>
      <c r="D9761" t="s">
        <v>203</v>
      </c>
      <c r="E9761" t="s">
        <v>269</v>
      </c>
      <c r="F9761" s="8" t="s">
        <v>167</v>
      </c>
      <c r="G9761" s="8">
        <v>18295</v>
      </c>
      <c r="H9761" t="s">
        <v>168</v>
      </c>
      <c r="I9761" s="7">
        <v>0</v>
      </c>
      <c r="L9761" s="7">
        <v>150910896000</v>
      </c>
      <c r="M9761" t="s">
        <v>458</v>
      </c>
    </row>
    <row r="9762" spans="1:13" x14ac:dyDescent="0.25">
      <c r="A9762" t="s">
        <v>689</v>
      </c>
      <c r="B9762" t="s">
        <v>473</v>
      </c>
      <c r="C9762" t="s">
        <v>225</v>
      </c>
      <c r="D9762" t="s">
        <v>366</v>
      </c>
      <c r="E9762" t="s">
        <v>270</v>
      </c>
      <c r="F9762" s="8" t="s">
        <v>167</v>
      </c>
      <c r="G9762" s="8">
        <v>18295</v>
      </c>
      <c r="H9762" t="s">
        <v>168</v>
      </c>
      <c r="I9762" s="7">
        <v>0</v>
      </c>
      <c r="L9762" s="7">
        <v>3439632410</v>
      </c>
      <c r="M9762" t="s">
        <v>458</v>
      </c>
    </row>
    <row r="9763" spans="1:13" x14ac:dyDescent="0.25">
      <c r="A9763" t="s">
        <v>690</v>
      </c>
      <c r="B9763" t="s">
        <v>473</v>
      </c>
      <c r="C9763" t="s">
        <v>225</v>
      </c>
      <c r="D9763" t="s">
        <v>367</v>
      </c>
      <c r="E9763" t="s">
        <v>270</v>
      </c>
      <c r="F9763" s="8" t="s">
        <v>167</v>
      </c>
      <c r="G9763" s="8">
        <v>18295</v>
      </c>
      <c r="H9763" t="s">
        <v>168</v>
      </c>
      <c r="I9763" s="7">
        <v>0</v>
      </c>
      <c r="L9763" s="7">
        <v>3601903742</v>
      </c>
      <c r="M9763" t="s">
        <v>458</v>
      </c>
    </row>
    <row r="9764" spans="1:13" x14ac:dyDescent="0.25">
      <c r="A9764" t="s">
        <v>691</v>
      </c>
      <c r="B9764" t="s">
        <v>473</v>
      </c>
      <c r="C9764" t="s">
        <v>225</v>
      </c>
      <c r="D9764" t="s">
        <v>373</v>
      </c>
      <c r="E9764" t="s">
        <v>270</v>
      </c>
      <c r="F9764" t="s">
        <v>167</v>
      </c>
      <c r="G9764" s="8">
        <v>18295</v>
      </c>
      <c r="H9764" t="s">
        <v>168</v>
      </c>
      <c r="I9764" s="7">
        <v>0</v>
      </c>
      <c r="L9764" s="7">
        <v>2032897322</v>
      </c>
      <c r="M9764" t="s">
        <v>458</v>
      </c>
    </row>
    <row r="9765" spans="1:13" x14ac:dyDescent="0.25">
      <c r="A9765" t="s">
        <v>692</v>
      </c>
      <c r="B9765" t="s">
        <v>473</v>
      </c>
      <c r="C9765" t="s">
        <v>225</v>
      </c>
      <c r="D9765" t="s">
        <v>203</v>
      </c>
      <c r="E9765" t="s">
        <v>269</v>
      </c>
      <c r="F9765" t="s">
        <v>167</v>
      </c>
      <c r="G9765" s="8">
        <v>18295</v>
      </c>
      <c r="H9765" t="s">
        <v>168</v>
      </c>
      <c r="I9765" s="7">
        <v>0</v>
      </c>
      <c r="L9765" s="7">
        <v>983182712065</v>
      </c>
      <c r="M9765" t="s">
        <v>458</v>
      </c>
    </row>
    <row r="9766" spans="1:13" x14ac:dyDescent="0.25">
      <c r="A9766" t="s">
        <v>703</v>
      </c>
      <c r="B9766" t="s">
        <v>475</v>
      </c>
      <c r="C9766" t="s">
        <v>236</v>
      </c>
      <c r="D9766" t="s">
        <v>628</v>
      </c>
      <c r="E9766" t="s">
        <v>270</v>
      </c>
      <c r="F9766" t="s">
        <v>167</v>
      </c>
      <c r="G9766" s="8">
        <v>18295</v>
      </c>
      <c r="H9766" t="s">
        <v>168</v>
      </c>
      <c r="I9766" s="7">
        <v>0</v>
      </c>
      <c r="L9766" s="7">
        <v>33391986272</v>
      </c>
      <c r="M9766" t="s">
        <v>458</v>
      </c>
    </row>
    <row r="9767" spans="1:13" x14ac:dyDescent="0.25">
      <c r="A9767" t="s">
        <v>704</v>
      </c>
      <c r="B9767" t="s">
        <v>475</v>
      </c>
      <c r="C9767" t="s">
        <v>236</v>
      </c>
      <c r="D9767" t="s">
        <v>629</v>
      </c>
      <c r="E9767" t="s">
        <v>270</v>
      </c>
      <c r="F9767" t="s">
        <v>167</v>
      </c>
      <c r="G9767" s="8">
        <v>18295</v>
      </c>
      <c r="H9767" t="s">
        <v>168</v>
      </c>
      <c r="I9767" s="7">
        <v>0</v>
      </c>
      <c r="L9767" s="7">
        <v>28433897982</v>
      </c>
      <c r="M9767" t="s">
        <v>458</v>
      </c>
    </row>
    <row r="9768" spans="1:13" x14ac:dyDescent="0.25">
      <c r="A9768" t="s">
        <v>705</v>
      </c>
      <c r="B9768" t="s">
        <v>475</v>
      </c>
      <c r="C9768" t="s">
        <v>236</v>
      </c>
      <c r="D9768" t="s">
        <v>630</v>
      </c>
      <c r="E9768" t="s">
        <v>270</v>
      </c>
      <c r="F9768" t="s">
        <v>167</v>
      </c>
      <c r="G9768" s="8">
        <v>18295</v>
      </c>
      <c r="H9768" t="s">
        <v>168</v>
      </c>
      <c r="I9768" s="7">
        <v>0</v>
      </c>
      <c r="L9768" s="7">
        <v>41655996484</v>
      </c>
      <c r="M9768" t="s">
        <v>458</v>
      </c>
    </row>
    <row r="9769" spans="1:13" x14ac:dyDescent="0.25">
      <c r="A9769" t="s">
        <v>706</v>
      </c>
      <c r="B9769" t="s">
        <v>475</v>
      </c>
      <c r="C9769" t="s">
        <v>236</v>
      </c>
      <c r="D9769" t="s">
        <v>631</v>
      </c>
      <c r="E9769" t="s">
        <v>270</v>
      </c>
      <c r="F9769" t="s">
        <v>167</v>
      </c>
      <c r="G9769" s="8">
        <v>18295</v>
      </c>
      <c r="H9769" t="s">
        <v>168</v>
      </c>
      <c r="I9769" s="7">
        <v>0</v>
      </c>
      <c r="L9769" s="7">
        <v>17683096128</v>
      </c>
      <c r="M9769" t="s">
        <v>458</v>
      </c>
    </row>
    <row r="9770" spans="1:13" x14ac:dyDescent="0.25">
      <c r="A9770" t="s">
        <v>707</v>
      </c>
      <c r="B9770" t="s">
        <v>475</v>
      </c>
      <c r="C9770" t="s">
        <v>236</v>
      </c>
      <c r="D9770" t="s">
        <v>632</v>
      </c>
      <c r="E9770" t="s">
        <v>269</v>
      </c>
      <c r="F9770" s="8" t="s">
        <v>167</v>
      </c>
      <c r="G9770" s="8">
        <v>18295</v>
      </c>
      <c r="H9770" t="s">
        <v>168</v>
      </c>
      <c r="I9770" s="7">
        <v>0</v>
      </c>
      <c r="L9770" s="7">
        <v>38791266538</v>
      </c>
      <c r="M9770" t="s">
        <v>458</v>
      </c>
    </row>
    <row r="9771" spans="1:13" x14ac:dyDescent="0.25">
      <c r="A9771" t="s">
        <v>718</v>
      </c>
      <c r="B9771" t="s">
        <v>246</v>
      </c>
      <c r="C9771" t="s">
        <v>246</v>
      </c>
      <c r="D9771" t="s">
        <v>203</v>
      </c>
      <c r="E9771" t="s">
        <v>269</v>
      </c>
      <c r="F9771" s="8" t="s">
        <v>167</v>
      </c>
      <c r="G9771" s="8">
        <v>18295</v>
      </c>
      <c r="H9771" t="s">
        <v>168</v>
      </c>
      <c r="I9771" s="7">
        <v>-1067274</v>
      </c>
      <c r="L9771" s="7">
        <v>42773601120</v>
      </c>
      <c r="M9771" t="s">
        <v>458</v>
      </c>
    </row>
    <row r="9772" spans="1:13" x14ac:dyDescent="0.25">
      <c r="A9772" t="s">
        <v>719</v>
      </c>
      <c r="B9772" t="s">
        <v>478</v>
      </c>
      <c r="C9772" t="s">
        <v>244</v>
      </c>
      <c r="D9772" t="s">
        <v>245</v>
      </c>
      <c r="E9772" t="s">
        <v>269</v>
      </c>
      <c r="F9772" s="8" t="s">
        <v>167</v>
      </c>
      <c r="G9772" s="8">
        <v>18295</v>
      </c>
      <c r="H9772" t="s">
        <v>168</v>
      </c>
      <c r="I9772" s="7">
        <v>0</v>
      </c>
      <c r="L9772" s="7">
        <v>69558139000</v>
      </c>
      <c r="M9772" t="s">
        <v>458</v>
      </c>
    </row>
    <row r="9773" spans="1:13" x14ac:dyDescent="0.25">
      <c r="A9773" t="s">
        <v>720</v>
      </c>
      <c r="B9773" t="s">
        <v>478</v>
      </c>
      <c r="C9773" t="s">
        <v>244</v>
      </c>
      <c r="D9773" t="s">
        <v>460</v>
      </c>
      <c r="E9773" t="s">
        <v>269</v>
      </c>
      <c r="F9773" s="8" t="s">
        <v>167</v>
      </c>
      <c r="G9773" s="8">
        <v>18295</v>
      </c>
      <c r="H9773" t="s">
        <v>168</v>
      </c>
      <c r="I9773" s="7">
        <v>0</v>
      </c>
      <c r="L9773" s="7">
        <v>40918920000</v>
      </c>
      <c r="M9773" t="s">
        <v>458</v>
      </c>
    </row>
    <row r="9774" spans="1:13" x14ac:dyDescent="0.25">
      <c r="A9774" t="s">
        <v>721</v>
      </c>
      <c r="B9774" t="s">
        <v>479</v>
      </c>
      <c r="C9774" t="s">
        <v>247</v>
      </c>
      <c r="D9774" t="s">
        <v>203</v>
      </c>
      <c r="E9774" t="s">
        <v>269</v>
      </c>
      <c r="F9774" t="s">
        <v>167</v>
      </c>
      <c r="G9774" s="8">
        <v>18295</v>
      </c>
      <c r="H9774" t="s">
        <v>168</v>
      </c>
      <c r="I9774" s="7">
        <v>0</v>
      </c>
      <c r="L9774" s="7">
        <v>20401799000</v>
      </c>
      <c r="M9774" t="s">
        <v>458</v>
      </c>
    </row>
    <row r="9775" spans="1:13" x14ac:dyDescent="0.25">
      <c r="A9775" t="s">
        <v>722</v>
      </c>
      <c r="B9775" t="s">
        <v>480</v>
      </c>
      <c r="C9775" t="s">
        <v>268</v>
      </c>
      <c r="D9775" t="s">
        <v>203</v>
      </c>
      <c r="E9775" t="s">
        <v>269</v>
      </c>
      <c r="F9775" t="s">
        <v>167</v>
      </c>
      <c r="G9775" s="8">
        <v>18295</v>
      </c>
      <c r="H9775" t="s">
        <v>168</v>
      </c>
      <c r="I9775" s="7">
        <v>0</v>
      </c>
      <c r="L9775" s="7">
        <v>14029578005</v>
      </c>
      <c r="M9775" t="s">
        <v>458</v>
      </c>
    </row>
    <row r="9776" spans="1:13" x14ac:dyDescent="0.25">
      <c r="A9776" t="s">
        <v>723</v>
      </c>
      <c r="B9776" t="s">
        <v>481</v>
      </c>
      <c r="C9776" t="s">
        <v>248</v>
      </c>
      <c r="D9776" t="s">
        <v>203</v>
      </c>
      <c r="E9776" t="s">
        <v>269</v>
      </c>
      <c r="F9776" t="s">
        <v>167</v>
      </c>
      <c r="G9776" s="8">
        <v>18295</v>
      </c>
      <c r="H9776" t="s">
        <v>168</v>
      </c>
      <c r="I9776" s="7">
        <v>0</v>
      </c>
      <c r="L9776" s="7">
        <v>24360197000</v>
      </c>
      <c r="M9776" t="s">
        <v>458</v>
      </c>
    </row>
    <row r="9777" spans="1:13" x14ac:dyDescent="0.25">
      <c r="A9777" t="s">
        <v>724</v>
      </c>
      <c r="B9777" t="s">
        <v>482</v>
      </c>
      <c r="C9777" t="s">
        <v>249</v>
      </c>
      <c r="D9777" t="s">
        <v>203</v>
      </c>
      <c r="E9777" t="s">
        <v>269</v>
      </c>
      <c r="F9777" t="s">
        <v>167</v>
      </c>
      <c r="G9777" s="8">
        <v>18295</v>
      </c>
      <c r="H9777" t="s">
        <v>168</v>
      </c>
      <c r="I9777" s="7">
        <v>0</v>
      </c>
      <c r="L9777" s="7">
        <v>91622025169</v>
      </c>
      <c r="M9777" t="s">
        <v>458</v>
      </c>
    </row>
    <row r="9778" spans="1:13" x14ac:dyDescent="0.25">
      <c r="A9778" t="s">
        <v>725</v>
      </c>
      <c r="B9778" t="s">
        <v>330</v>
      </c>
      <c r="C9778" t="s">
        <v>250</v>
      </c>
      <c r="D9778" t="s">
        <v>252</v>
      </c>
      <c r="E9778" t="s">
        <v>270</v>
      </c>
      <c r="F9778" t="s">
        <v>167</v>
      </c>
      <c r="G9778" s="8">
        <v>18295</v>
      </c>
      <c r="H9778" t="s">
        <v>168</v>
      </c>
      <c r="I9778" s="7">
        <v>0</v>
      </c>
      <c r="L9778" s="7">
        <v>10772268571</v>
      </c>
      <c r="M9778" t="s">
        <v>458</v>
      </c>
    </row>
    <row r="9779" spans="1:13" x14ac:dyDescent="0.25">
      <c r="A9779" t="s">
        <v>726</v>
      </c>
      <c r="B9779" t="s">
        <v>330</v>
      </c>
      <c r="C9779" t="s">
        <v>250</v>
      </c>
      <c r="D9779" t="s">
        <v>253</v>
      </c>
      <c r="E9779" t="s">
        <v>270</v>
      </c>
      <c r="F9779" t="s">
        <v>167</v>
      </c>
      <c r="G9779" s="8">
        <v>18295</v>
      </c>
      <c r="H9779" t="s">
        <v>168</v>
      </c>
      <c r="I9779" s="7">
        <v>0</v>
      </c>
      <c r="L9779" s="7">
        <v>3480752374</v>
      </c>
      <c r="M9779" t="s">
        <v>458</v>
      </c>
    </row>
    <row r="9780" spans="1:13" x14ac:dyDescent="0.25">
      <c r="A9780" t="s">
        <v>727</v>
      </c>
      <c r="B9780" t="s">
        <v>330</v>
      </c>
      <c r="C9780" t="s">
        <v>250</v>
      </c>
      <c r="D9780" t="s">
        <v>254</v>
      </c>
      <c r="E9780" t="s">
        <v>270</v>
      </c>
      <c r="F9780" t="s">
        <v>167</v>
      </c>
      <c r="G9780" s="8">
        <v>18295</v>
      </c>
      <c r="H9780" t="s">
        <v>168</v>
      </c>
      <c r="I9780" s="7">
        <v>0</v>
      </c>
      <c r="L9780" s="7">
        <v>13604302435</v>
      </c>
      <c r="M9780" t="s">
        <v>458</v>
      </c>
    </row>
    <row r="9781" spans="1:13" x14ac:dyDescent="0.25">
      <c r="A9781" t="s">
        <v>728</v>
      </c>
      <c r="B9781" t="s">
        <v>330</v>
      </c>
      <c r="C9781" t="s">
        <v>250</v>
      </c>
      <c r="D9781" t="s">
        <v>633</v>
      </c>
      <c r="E9781" t="s">
        <v>269</v>
      </c>
      <c r="F9781" t="s">
        <v>167</v>
      </c>
      <c r="G9781" s="8">
        <v>18295</v>
      </c>
      <c r="H9781" t="s">
        <v>168</v>
      </c>
      <c r="I9781" s="7">
        <v>0</v>
      </c>
      <c r="L9781" s="7">
        <v>1140113184125</v>
      </c>
      <c r="M9781" t="s">
        <v>458</v>
      </c>
    </row>
    <row r="9782" spans="1:13" x14ac:dyDescent="0.25">
      <c r="A9782" t="s">
        <v>729</v>
      </c>
      <c r="B9782" t="s">
        <v>330</v>
      </c>
      <c r="C9782" t="s">
        <v>250</v>
      </c>
      <c r="D9782" t="s">
        <v>634</v>
      </c>
      <c r="E9782" t="s">
        <v>269</v>
      </c>
      <c r="F9782" t="s">
        <v>167</v>
      </c>
      <c r="G9782" s="8">
        <v>18295</v>
      </c>
      <c r="H9782" t="s">
        <v>168</v>
      </c>
      <c r="I9782" s="7">
        <v>0</v>
      </c>
      <c r="L9782" s="7">
        <v>237174933919</v>
      </c>
      <c r="M9782" t="s">
        <v>458</v>
      </c>
    </row>
    <row r="9783" spans="1:13" x14ac:dyDescent="0.25">
      <c r="A9783" t="s">
        <v>730</v>
      </c>
      <c r="B9783" t="s">
        <v>330</v>
      </c>
      <c r="C9783" t="s">
        <v>250</v>
      </c>
      <c r="D9783" t="s">
        <v>599</v>
      </c>
      <c r="E9783" t="s">
        <v>270</v>
      </c>
      <c r="F9783" t="s">
        <v>167</v>
      </c>
      <c r="G9783" s="8">
        <v>18295</v>
      </c>
      <c r="H9783" t="s">
        <v>168</v>
      </c>
      <c r="I9783" s="7">
        <v>0</v>
      </c>
      <c r="L9783" s="7">
        <v>49186447</v>
      </c>
      <c r="M9783" t="s">
        <v>458</v>
      </c>
    </row>
    <row r="9784" spans="1:13" x14ac:dyDescent="0.25">
      <c r="A9784" t="s">
        <v>731</v>
      </c>
      <c r="B9784" t="s">
        <v>483</v>
      </c>
      <c r="C9784" t="s">
        <v>255</v>
      </c>
      <c r="D9784" t="s">
        <v>205</v>
      </c>
      <c r="E9784" t="s">
        <v>270</v>
      </c>
      <c r="F9784" t="s">
        <v>167</v>
      </c>
      <c r="G9784" s="8">
        <v>18295</v>
      </c>
      <c r="H9784" t="s">
        <v>168</v>
      </c>
      <c r="I9784" s="7">
        <v>0</v>
      </c>
      <c r="L9784" s="7">
        <v>6917962126</v>
      </c>
      <c r="M9784" t="s">
        <v>458</v>
      </c>
    </row>
    <row r="9785" spans="1:13" x14ac:dyDescent="0.25">
      <c r="A9785" t="s">
        <v>732</v>
      </c>
      <c r="B9785" t="s">
        <v>483</v>
      </c>
      <c r="C9785" t="s">
        <v>255</v>
      </c>
      <c r="D9785" t="s">
        <v>203</v>
      </c>
      <c r="E9785" t="s">
        <v>269</v>
      </c>
      <c r="F9785" t="s">
        <v>167</v>
      </c>
      <c r="G9785" s="8">
        <v>18295</v>
      </c>
      <c r="H9785" t="s">
        <v>168</v>
      </c>
      <c r="I9785" s="7">
        <v>0</v>
      </c>
      <c r="L9785" s="7">
        <v>2428869723</v>
      </c>
      <c r="M9785" t="s">
        <v>458</v>
      </c>
    </row>
    <row r="9786" spans="1:13" x14ac:dyDescent="0.25">
      <c r="A9786" t="s">
        <v>733</v>
      </c>
      <c r="B9786" t="s">
        <v>636</v>
      </c>
      <c r="C9786" t="s">
        <v>635</v>
      </c>
      <c r="D9786" t="s">
        <v>304</v>
      </c>
      <c r="E9786" t="s">
        <v>270</v>
      </c>
      <c r="F9786" t="s">
        <v>167</v>
      </c>
      <c r="G9786" s="8">
        <v>18295</v>
      </c>
      <c r="H9786" t="s">
        <v>168</v>
      </c>
      <c r="I9786" s="7">
        <v>0</v>
      </c>
      <c r="L9786" s="7">
        <v>4565783313</v>
      </c>
      <c r="M9786" t="s">
        <v>458</v>
      </c>
    </row>
    <row r="9787" spans="1:13" x14ac:dyDescent="0.25">
      <c r="A9787" t="s">
        <v>734</v>
      </c>
      <c r="B9787" t="s">
        <v>636</v>
      </c>
      <c r="C9787" t="s">
        <v>635</v>
      </c>
      <c r="D9787" t="s">
        <v>303</v>
      </c>
      <c r="E9787" t="s">
        <v>270</v>
      </c>
      <c r="F9787" t="s">
        <v>167</v>
      </c>
      <c r="G9787" s="8">
        <v>18295</v>
      </c>
      <c r="H9787" t="s">
        <v>168</v>
      </c>
      <c r="I9787" s="7">
        <v>0</v>
      </c>
      <c r="L9787" s="7">
        <v>3476303006</v>
      </c>
      <c r="M9787" t="s">
        <v>458</v>
      </c>
    </row>
    <row r="9788" spans="1:13" x14ac:dyDescent="0.25">
      <c r="A9788" t="s">
        <v>735</v>
      </c>
      <c r="B9788" t="s">
        <v>636</v>
      </c>
      <c r="C9788" t="s">
        <v>635</v>
      </c>
      <c r="D9788" t="s">
        <v>302</v>
      </c>
      <c r="E9788" t="s">
        <v>270</v>
      </c>
      <c r="F9788" t="s">
        <v>167</v>
      </c>
      <c r="G9788" s="8">
        <v>18295</v>
      </c>
      <c r="H9788" t="s">
        <v>168</v>
      </c>
      <c r="I9788" s="7">
        <v>0</v>
      </c>
      <c r="L9788" s="7">
        <v>2100767205</v>
      </c>
      <c r="M9788" t="s">
        <v>458</v>
      </c>
    </row>
    <row r="9789" spans="1:13" x14ac:dyDescent="0.25">
      <c r="A9789" t="s">
        <v>736</v>
      </c>
      <c r="B9789" t="s">
        <v>636</v>
      </c>
      <c r="C9789" t="s">
        <v>635</v>
      </c>
      <c r="D9789" t="s">
        <v>205</v>
      </c>
      <c r="E9789" t="s">
        <v>270</v>
      </c>
      <c r="F9789" t="s">
        <v>167</v>
      </c>
      <c r="G9789" s="8">
        <v>18295</v>
      </c>
      <c r="H9789" t="s">
        <v>168</v>
      </c>
      <c r="I9789" s="7">
        <v>0</v>
      </c>
      <c r="L9789" s="7">
        <v>20886055390</v>
      </c>
      <c r="M9789" t="s">
        <v>458</v>
      </c>
    </row>
    <row r="9790" spans="1:13" x14ac:dyDescent="0.25">
      <c r="A9790" t="s">
        <v>737</v>
      </c>
      <c r="B9790" t="s">
        <v>636</v>
      </c>
      <c r="C9790" t="s">
        <v>635</v>
      </c>
      <c r="D9790" t="s">
        <v>203</v>
      </c>
      <c r="E9790" t="s">
        <v>269</v>
      </c>
      <c r="F9790" t="s">
        <v>167</v>
      </c>
      <c r="G9790" s="8">
        <v>18295</v>
      </c>
      <c r="H9790" t="s">
        <v>168</v>
      </c>
      <c r="I9790" s="7">
        <v>0</v>
      </c>
      <c r="L9790" s="7">
        <v>1256491994424</v>
      </c>
      <c r="M9790" t="s">
        <v>458</v>
      </c>
    </row>
    <row r="9791" spans="1:13" x14ac:dyDescent="0.25">
      <c r="A9791" t="s">
        <v>738</v>
      </c>
      <c r="B9791" t="s">
        <v>484</v>
      </c>
      <c r="C9791" t="s">
        <v>256</v>
      </c>
      <c r="D9791" t="s">
        <v>208</v>
      </c>
      <c r="E9791" t="s">
        <v>270</v>
      </c>
      <c r="F9791" t="s">
        <v>167</v>
      </c>
      <c r="G9791" s="8">
        <v>18295</v>
      </c>
      <c r="H9791" t="s">
        <v>168</v>
      </c>
      <c r="I9791" s="7">
        <v>0</v>
      </c>
      <c r="L9791" s="7">
        <v>429346911</v>
      </c>
      <c r="M9791" t="s">
        <v>458</v>
      </c>
    </row>
    <row r="9792" spans="1:13" x14ac:dyDescent="0.25">
      <c r="A9792" t="s">
        <v>739</v>
      </c>
      <c r="B9792" t="s">
        <v>484</v>
      </c>
      <c r="C9792" t="s">
        <v>256</v>
      </c>
      <c r="D9792" t="s">
        <v>209</v>
      </c>
      <c r="E9792" t="s">
        <v>270</v>
      </c>
      <c r="F9792" t="s">
        <v>167</v>
      </c>
      <c r="G9792" s="8">
        <v>18295</v>
      </c>
      <c r="H9792" t="s">
        <v>168</v>
      </c>
      <c r="I9792" s="7">
        <v>0</v>
      </c>
      <c r="L9792" s="7">
        <v>630379359</v>
      </c>
      <c r="M9792" t="s">
        <v>458</v>
      </c>
    </row>
    <row r="9793" spans="1:13" x14ac:dyDescent="0.25">
      <c r="A9793" t="s">
        <v>740</v>
      </c>
      <c r="B9793" t="s">
        <v>484</v>
      </c>
      <c r="C9793" t="s">
        <v>256</v>
      </c>
      <c r="D9793" t="s">
        <v>203</v>
      </c>
      <c r="E9793" t="s">
        <v>269</v>
      </c>
      <c r="F9793" t="s">
        <v>167</v>
      </c>
      <c r="G9793" s="8">
        <v>18295</v>
      </c>
      <c r="H9793" t="s">
        <v>168</v>
      </c>
      <c r="I9793" s="7">
        <v>-231827</v>
      </c>
      <c r="L9793" s="7">
        <v>88224453830</v>
      </c>
      <c r="M9793" t="s">
        <v>458</v>
      </c>
    </row>
    <row r="9794" spans="1:13" x14ac:dyDescent="0.25">
      <c r="A9794" t="s">
        <v>745</v>
      </c>
      <c r="B9794" t="s">
        <v>486</v>
      </c>
      <c r="C9794" t="s">
        <v>262</v>
      </c>
      <c r="D9794" t="s">
        <v>263</v>
      </c>
      <c r="E9794" t="s">
        <v>270</v>
      </c>
      <c r="F9794" s="8" t="s">
        <v>167</v>
      </c>
      <c r="G9794" s="8">
        <v>18295</v>
      </c>
      <c r="H9794" t="s">
        <v>168</v>
      </c>
      <c r="I9794" s="7">
        <v>0</v>
      </c>
      <c r="L9794" s="7">
        <v>27282552000</v>
      </c>
      <c r="M9794" t="s">
        <v>458</v>
      </c>
    </row>
    <row r="9795" spans="1:13" x14ac:dyDescent="0.25">
      <c r="A9795" t="s">
        <v>746</v>
      </c>
      <c r="B9795" t="s">
        <v>486</v>
      </c>
      <c r="C9795" t="s">
        <v>262</v>
      </c>
      <c r="D9795" t="s">
        <v>264</v>
      </c>
      <c r="E9795" t="s">
        <v>270</v>
      </c>
      <c r="F9795" s="8" t="s">
        <v>167</v>
      </c>
      <c r="G9795" s="8">
        <v>18295</v>
      </c>
      <c r="H9795" t="s">
        <v>168</v>
      </c>
      <c r="I9795" s="7">
        <v>0</v>
      </c>
      <c r="L9795" s="7">
        <v>5427913000</v>
      </c>
      <c r="M9795" t="s">
        <v>458</v>
      </c>
    </row>
    <row r="9796" spans="1:13" x14ac:dyDescent="0.25">
      <c r="A9796" t="s">
        <v>747</v>
      </c>
      <c r="B9796" t="s">
        <v>486</v>
      </c>
      <c r="C9796" t="s">
        <v>262</v>
      </c>
      <c r="D9796" t="s">
        <v>265</v>
      </c>
      <c r="E9796" t="s">
        <v>270</v>
      </c>
      <c r="F9796" s="8" t="s">
        <v>167</v>
      </c>
      <c r="G9796" s="8">
        <v>18295</v>
      </c>
      <c r="H9796" t="s">
        <v>168</v>
      </c>
      <c r="I9796" s="7">
        <v>0</v>
      </c>
      <c r="L9796" s="7">
        <v>950652000</v>
      </c>
      <c r="M9796" t="s">
        <v>458</v>
      </c>
    </row>
    <row r="9797" spans="1:13" x14ac:dyDescent="0.25">
      <c r="A9797" t="s">
        <v>748</v>
      </c>
      <c r="B9797" t="s">
        <v>486</v>
      </c>
      <c r="C9797" t="s">
        <v>262</v>
      </c>
      <c r="D9797" t="s">
        <v>203</v>
      </c>
      <c r="E9797" t="s">
        <v>269</v>
      </c>
      <c r="F9797" s="8" t="s">
        <v>167</v>
      </c>
      <c r="G9797" s="8">
        <v>18295</v>
      </c>
      <c r="H9797" t="s">
        <v>168</v>
      </c>
      <c r="I9797" s="7">
        <v>0</v>
      </c>
      <c r="L9797" s="7">
        <v>134097058000</v>
      </c>
      <c r="M9797" t="s">
        <v>458</v>
      </c>
    </row>
    <row r="9798" spans="1:13" x14ac:dyDescent="0.25">
      <c r="A9798" t="s">
        <v>749</v>
      </c>
      <c r="B9798" t="s">
        <v>332</v>
      </c>
      <c r="C9798" t="s">
        <v>266</v>
      </c>
      <c r="D9798" t="s">
        <v>267</v>
      </c>
      <c r="E9798" t="s">
        <v>270</v>
      </c>
      <c r="F9798" t="s">
        <v>167</v>
      </c>
      <c r="G9798" s="8">
        <v>18295</v>
      </c>
      <c r="H9798" t="s">
        <v>168</v>
      </c>
      <c r="I9798" s="7">
        <v>0</v>
      </c>
      <c r="L9798" s="7">
        <v>2421364394</v>
      </c>
      <c r="M9798" t="s">
        <v>458</v>
      </c>
    </row>
    <row r="9799" spans="1:13" x14ac:dyDescent="0.25">
      <c r="A9799" t="s">
        <v>750</v>
      </c>
      <c r="B9799" t="s">
        <v>332</v>
      </c>
      <c r="C9799" t="s">
        <v>266</v>
      </c>
      <c r="D9799" t="s">
        <v>590</v>
      </c>
      <c r="E9799" t="s">
        <v>270</v>
      </c>
      <c r="F9799" t="s">
        <v>167</v>
      </c>
      <c r="G9799" s="8">
        <v>18295</v>
      </c>
      <c r="H9799" t="s">
        <v>168</v>
      </c>
      <c r="I9799" s="7">
        <v>0</v>
      </c>
      <c r="L9799" s="7">
        <v>1946905414</v>
      </c>
      <c r="M9799" t="s">
        <v>458</v>
      </c>
    </row>
    <row r="9800" spans="1:13" x14ac:dyDescent="0.25">
      <c r="A9800" t="s">
        <v>751</v>
      </c>
      <c r="B9800" t="s">
        <v>332</v>
      </c>
      <c r="C9800" t="s">
        <v>266</v>
      </c>
      <c r="D9800" t="s">
        <v>582</v>
      </c>
      <c r="E9800" t="s">
        <v>270</v>
      </c>
      <c r="F9800" t="s">
        <v>167</v>
      </c>
      <c r="G9800" s="8">
        <v>18295</v>
      </c>
      <c r="H9800" t="s">
        <v>168</v>
      </c>
      <c r="I9800" s="7">
        <v>0</v>
      </c>
      <c r="L9800" s="7">
        <v>102527329</v>
      </c>
      <c r="M9800" t="s">
        <v>458</v>
      </c>
    </row>
    <row r="9801" spans="1:13" x14ac:dyDescent="0.25">
      <c r="A9801" t="s">
        <v>752</v>
      </c>
      <c r="B9801" t="s">
        <v>332</v>
      </c>
      <c r="C9801" t="s">
        <v>266</v>
      </c>
      <c r="D9801" t="s">
        <v>203</v>
      </c>
      <c r="E9801" t="s">
        <v>269</v>
      </c>
      <c r="F9801" t="s">
        <v>167</v>
      </c>
      <c r="G9801" s="8">
        <v>18295</v>
      </c>
      <c r="H9801" t="s">
        <v>168</v>
      </c>
      <c r="I9801" s="7">
        <v>0</v>
      </c>
      <c r="L9801" s="7">
        <v>260926476812</v>
      </c>
      <c r="M9801" t="s">
        <v>458</v>
      </c>
    </row>
    <row r="9802" spans="1:13" x14ac:dyDescent="0.25">
      <c r="A9802" t="s">
        <v>753</v>
      </c>
      <c r="B9802" t="s">
        <v>487</v>
      </c>
      <c r="C9802" t="s">
        <v>207</v>
      </c>
      <c r="D9802" t="s">
        <v>208</v>
      </c>
      <c r="E9802" t="s">
        <v>270</v>
      </c>
      <c r="F9802" t="s">
        <v>167</v>
      </c>
      <c r="G9802" s="8">
        <v>18295</v>
      </c>
      <c r="H9802" t="s">
        <v>168</v>
      </c>
      <c r="I9802" s="7">
        <v>0</v>
      </c>
      <c r="L9802" s="7">
        <v>2389556713</v>
      </c>
      <c r="M9802" t="s">
        <v>458</v>
      </c>
    </row>
    <row r="9803" spans="1:13" x14ac:dyDescent="0.25">
      <c r="A9803" t="s">
        <v>754</v>
      </c>
      <c r="B9803" t="s">
        <v>487</v>
      </c>
      <c r="C9803" t="s">
        <v>207</v>
      </c>
      <c r="D9803" t="s">
        <v>209</v>
      </c>
      <c r="E9803" t="s">
        <v>270</v>
      </c>
      <c r="F9803" t="s">
        <v>167</v>
      </c>
      <c r="G9803" s="8">
        <v>18295</v>
      </c>
      <c r="H9803" t="s">
        <v>168</v>
      </c>
      <c r="I9803" s="7">
        <v>0</v>
      </c>
      <c r="L9803" s="7">
        <v>5701620841</v>
      </c>
      <c r="M9803" t="s">
        <v>458</v>
      </c>
    </row>
    <row r="9804" spans="1:13" x14ac:dyDescent="0.25">
      <c r="A9804" t="s">
        <v>755</v>
      </c>
      <c r="B9804" t="s">
        <v>487</v>
      </c>
      <c r="C9804" t="s">
        <v>207</v>
      </c>
      <c r="D9804" t="s">
        <v>210</v>
      </c>
      <c r="E9804" t="s">
        <v>270</v>
      </c>
      <c r="F9804" t="s">
        <v>167</v>
      </c>
      <c r="G9804" s="8">
        <v>18295</v>
      </c>
      <c r="H9804" t="s">
        <v>168</v>
      </c>
      <c r="I9804" s="7">
        <v>0</v>
      </c>
      <c r="L9804" s="7">
        <v>326696832</v>
      </c>
      <c r="M9804" t="s">
        <v>458</v>
      </c>
    </row>
    <row r="9805" spans="1:13" x14ac:dyDescent="0.25">
      <c r="A9805" t="s">
        <v>756</v>
      </c>
      <c r="B9805" t="s">
        <v>487</v>
      </c>
      <c r="C9805" t="s">
        <v>207</v>
      </c>
      <c r="D9805" t="s">
        <v>211</v>
      </c>
      <c r="E9805" t="s">
        <v>269</v>
      </c>
      <c r="F9805" t="s">
        <v>167</v>
      </c>
      <c r="G9805" s="8">
        <v>18295</v>
      </c>
      <c r="H9805" t="s">
        <v>168</v>
      </c>
      <c r="I9805" s="7">
        <v>-386885</v>
      </c>
      <c r="L9805" s="7">
        <v>370042694916</v>
      </c>
      <c r="M9805" t="s">
        <v>458</v>
      </c>
    </row>
    <row r="9806" spans="1:13" x14ac:dyDescent="0.25">
      <c r="A9806" t="s">
        <v>757</v>
      </c>
      <c r="B9806" t="s">
        <v>487</v>
      </c>
      <c r="C9806" t="s">
        <v>207</v>
      </c>
      <c r="D9806" t="s">
        <v>385</v>
      </c>
      <c r="E9806" t="s">
        <v>270</v>
      </c>
      <c r="F9806" t="s">
        <v>167</v>
      </c>
      <c r="G9806" s="8">
        <v>18295</v>
      </c>
      <c r="H9806" t="s">
        <v>168</v>
      </c>
      <c r="I9806" s="7">
        <v>0</v>
      </c>
      <c r="L9806" s="7">
        <v>777116048</v>
      </c>
      <c r="M9806" t="s">
        <v>458</v>
      </c>
    </row>
    <row r="9807" spans="1:13" x14ac:dyDescent="0.25">
      <c r="A9807" t="s">
        <v>659</v>
      </c>
      <c r="B9807" t="s">
        <v>468</v>
      </c>
      <c r="C9807" t="s">
        <v>0</v>
      </c>
      <c r="D9807" t="s">
        <v>200</v>
      </c>
      <c r="E9807" t="s">
        <v>270</v>
      </c>
      <c r="F9807" t="s">
        <v>169</v>
      </c>
      <c r="G9807" s="8">
        <v>21947</v>
      </c>
      <c r="H9807" t="s">
        <v>170</v>
      </c>
      <c r="I9807" s="7">
        <v>484411877</v>
      </c>
      <c r="L9807" s="7">
        <v>50185283716</v>
      </c>
      <c r="M9807" t="s">
        <v>458</v>
      </c>
    </row>
    <row r="9808" spans="1:13" x14ac:dyDescent="0.25">
      <c r="A9808" t="s">
        <v>660</v>
      </c>
      <c r="B9808" t="s">
        <v>468</v>
      </c>
      <c r="C9808" t="s">
        <v>0</v>
      </c>
      <c r="D9808" t="s">
        <v>201</v>
      </c>
      <c r="E9808" t="s">
        <v>270</v>
      </c>
      <c r="F9808" t="s">
        <v>169</v>
      </c>
      <c r="G9808" s="8">
        <v>21947</v>
      </c>
      <c r="H9808" t="s">
        <v>170</v>
      </c>
      <c r="I9808" s="7">
        <v>363192250</v>
      </c>
      <c r="L9808" s="7">
        <v>89599596613</v>
      </c>
      <c r="M9808" t="s">
        <v>458</v>
      </c>
    </row>
    <row r="9809" spans="1:13" x14ac:dyDescent="0.25">
      <c r="A9809" t="s">
        <v>661</v>
      </c>
      <c r="B9809" t="s">
        <v>468</v>
      </c>
      <c r="C9809" t="s">
        <v>0</v>
      </c>
      <c r="D9809" t="s">
        <v>202</v>
      </c>
      <c r="E9809" t="s">
        <v>270</v>
      </c>
      <c r="F9809" t="s">
        <v>169</v>
      </c>
      <c r="G9809" s="8">
        <v>21947</v>
      </c>
      <c r="H9809" t="s">
        <v>170</v>
      </c>
      <c r="I9809" s="7">
        <v>154853053</v>
      </c>
      <c r="L9809" s="7">
        <v>44497385600</v>
      </c>
      <c r="M9809" t="s">
        <v>458</v>
      </c>
    </row>
    <row r="9810" spans="1:13" x14ac:dyDescent="0.25">
      <c r="A9810" t="s">
        <v>662</v>
      </c>
      <c r="B9810" t="s">
        <v>468</v>
      </c>
      <c r="C9810" t="s">
        <v>0</v>
      </c>
      <c r="D9810" t="s">
        <v>308</v>
      </c>
      <c r="E9810" t="s">
        <v>270</v>
      </c>
      <c r="F9810" t="s">
        <v>169</v>
      </c>
      <c r="G9810" s="8">
        <v>21947</v>
      </c>
      <c r="H9810" t="s">
        <v>170</v>
      </c>
      <c r="I9810" s="7">
        <v>86560993</v>
      </c>
      <c r="L9810" s="7">
        <v>891110221</v>
      </c>
      <c r="M9810" t="s">
        <v>458</v>
      </c>
    </row>
    <row r="9811" spans="1:13" x14ac:dyDescent="0.25">
      <c r="A9811" t="s">
        <v>758</v>
      </c>
      <c r="B9811" t="s">
        <v>468</v>
      </c>
      <c r="C9811" t="s">
        <v>0</v>
      </c>
      <c r="D9811" t="s">
        <v>1</v>
      </c>
      <c r="E9811" t="s">
        <v>270</v>
      </c>
      <c r="F9811" t="s">
        <v>169</v>
      </c>
      <c r="G9811" s="8">
        <v>21947</v>
      </c>
      <c r="H9811" t="s">
        <v>170</v>
      </c>
      <c r="I9811" s="7">
        <v>219274712</v>
      </c>
      <c r="L9811" s="7">
        <v>33596222776</v>
      </c>
      <c r="M9811" t="s">
        <v>458</v>
      </c>
    </row>
    <row r="9812" spans="1:13" x14ac:dyDescent="0.25">
      <c r="A9812" t="s">
        <v>663</v>
      </c>
      <c r="B9812" t="s">
        <v>468</v>
      </c>
      <c r="C9812" t="s">
        <v>0</v>
      </c>
      <c r="D9812" t="s">
        <v>198</v>
      </c>
      <c r="E9812" t="s">
        <v>270</v>
      </c>
      <c r="F9812" t="s">
        <v>169</v>
      </c>
      <c r="G9812" s="8">
        <v>21947</v>
      </c>
      <c r="H9812" t="s">
        <v>170</v>
      </c>
      <c r="I9812" s="7">
        <f>15029310/2</f>
        <v>7514655</v>
      </c>
      <c r="L9812" s="7">
        <v>1360016630</v>
      </c>
      <c r="M9812" t="s">
        <v>458</v>
      </c>
    </row>
    <row r="9813" spans="1:13" x14ac:dyDescent="0.25">
      <c r="A9813" t="s">
        <v>665</v>
      </c>
      <c r="B9813" t="s">
        <v>469</v>
      </c>
      <c r="C9813" t="s">
        <v>212</v>
      </c>
      <c r="D9813" t="s">
        <v>213</v>
      </c>
      <c r="E9813" t="s">
        <v>270</v>
      </c>
      <c r="F9813" t="s">
        <v>169</v>
      </c>
      <c r="G9813" s="8">
        <v>21947</v>
      </c>
      <c r="H9813" t="s">
        <v>170</v>
      </c>
      <c r="I9813" s="7">
        <v>16580000</v>
      </c>
      <c r="L9813" s="7">
        <v>1209774000</v>
      </c>
      <c r="M9813" t="s">
        <v>458</v>
      </c>
    </row>
    <row r="9814" spans="1:13" x14ac:dyDescent="0.25">
      <c r="A9814" t="s">
        <v>666</v>
      </c>
      <c r="B9814" t="s">
        <v>469</v>
      </c>
      <c r="C9814" t="s">
        <v>212</v>
      </c>
      <c r="D9814" t="s">
        <v>214</v>
      </c>
      <c r="E9814" t="s">
        <v>270</v>
      </c>
      <c r="F9814" t="s">
        <v>169</v>
      </c>
      <c r="G9814" s="8">
        <v>21947</v>
      </c>
      <c r="H9814" t="s">
        <v>170</v>
      </c>
      <c r="I9814" s="7">
        <v>132345000</v>
      </c>
      <c r="L9814" s="7">
        <v>10185099000</v>
      </c>
      <c r="M9814" t="s">
        <v>458</v>
      </c>
    </row>
    <row r="9815" spans="1:13" x14ac:dyDescent="0.25">
      <c r="A9815" t="s">
        <v>667</v>
      </c>
      <c r="B9815" t="s">
        <v>469</v>
      </c>
      <c r="C9815" t="s">
        <v>212</v>
      </c>
      <c r="D9815" t="s">
        <v>370</v>
      </c>
      <c r="E9815" t="s">
        <v>270</v>
      </c>
      <c r="F9815" t="s">
        <v>169</v>
      </c>
      <c r="G9815" s="8">
        <v>21947</v>
      </c>
      <c r="H9815" t="s">
        <v>170</v>
      </c>
      <c r="I9815" s="7">
        <v>561307000</v>
      </c>
      <c r="L9815" s="7">
        <v>7250762000</v>
      </c>
      <c r="M9815" t="s">
        <v>458</v>
      </c>
    </row>
    <row r="9816" spans="1:13" x14ac:dyDescent="0.25">
      <c r="A9816" t="s">
        <v>668</v>
      </c>
      <c r="B9816" t="s">
        <v>469</v>
      </c>
      <c r="C9816" t="s">
        <v>212</v>
      </c>
      <c r="D9816" t="s">
        <v>365</v>
      </c>
      <c r="E9816" t="s">
        <v>270</v>
      </c>
      <c r="F9816" t="s">
        <v>169</v>
      </c>
      <c r="G9816" s="8">
        <v>21947</v>
      </c>
      <c r="H9816" t="s">
        <v>170</v>
      </c>
      <c r="I9816" s="7">
        <v>866861000</v>
      </c>
      <c r="L9816" s="7">
        <v>22153880000</v>
      </c>
      <c r="M9816" t="s">
        <v>458</v>
      </c>
    </row>
    <row r="9817" spans="1:13" x14ac:dyDescent="0.25">
      <c r="A9817" t="s">
        <v>669</v>
      </c>
      <c r="B9817" t="s">
        <v>469</v>
      </c>
      <c r="C9817" t="s">
        <v>212</v>
      </c>
      <c r="D9817" t="s">
        <v>364</v>
      </c>
      <c r="E9817" t="s">
        <v>270</v>
      </c>
      <c r="F9817" t="s">
        <v>169</v>
      </c>
      <c r="G9817" s="8">
        <v>21947</v>
      </c>
      <c r="H9817" t="s">
        <v>170</v>
      </c>
      <c r="I9817" s="7">
        <v>752741000</v>
      </c>
      <c r="L9817" s="7">
        <v>31842258000</v>
      </c>
      <c r="M9817" t="s">
        <v>458</v>
      </c>
    </row>
    <row r="9818" spans="1:13" x14ac:dyDescent="0.25">
      <c r="A9818" t="s">
        <v>670</v>
      </c>
      <c r="B9818" t="s">
        <v>469</v>
      </c>
      <c r="C9818" t="s">
        <v>212</v>
      </c>
      <c r="D9818" t="s">
        <v>573</v>
      </c>
      <c r="E9818" t="s">
        <v>270</v>
      </c>
      <c r="F9818" t="s">
        <v>169</v>
      </c>
      <c r="G9818" s="8">
        <v>21947</v>
      </c>
      <c r="H9818" t="s">
        <v>170</v>
      </c>
      <c r="I9818" s="7">
        <v>402339000</v>
      </c>
      <c r="L9818" s="7">
        <v>16763779000</v>
      </c>
      <c r="M9818" t="s">
        <v>458</v>
      </c>
    </row>
    <row r="9819" spans="1:13" x14ac:dyDescent="0.25">
      <c r="A9819" t="s">
        <v>671</v>
      </c>
      <c r="B9819" t="s">
        <v>469</v>
      </c>
      <c r="C9819" t="s">
        <v>212</v>
      </c>
      <c r="D9819" t="s">
        <v>362</v>
      </c>
      <c r="E9819" t="s">
        <v>270</v>
      </c>
      <c r="F9819" t="s">
        <v>169</v>
      </c>
      <c r="G9819" s="8">
        <v>21947</v>
      </c>
      <c r="H9819" t="s">
        <v>170</v>
      </c>
      <c r="I9819" s="7">
        <v>1371833000</v>
      </c>
      <c r="L9819" s="7">
        <v>58491556000</v>
      </c>
      <c r="M9819" t="s">
        <v>458</v>
      </c>
    </row>
    <row r="9820" spans="1:13" x14ac:dyDescent="0.25">
      <c r="A9820" t="s">
        <v>672</v>
      </c>
      <c r="B9820" t="s">
        <v>470</v>
      </c>
      <c r="C9820" t="s">
        <v>292</v>
      </c>
      <c r="D9820" t="s">
        <v>307</v>
      </c>
      <c r="E9820" t="s">
        <v>270</v>
      </c>
      <c r="F9820" t="s">
        <v>169</v>
      </c>
      <c r="G9820" s="8">
        <v>21947</v>
      </c>
      <c r="H9820" t="s">
        <v>170</v>
      </c>
      <c r="I9820" s="7">
        <v>103388868</v>
      </c>
      <c r="L9820" s="7">
        <v>9764336905</v>
      </c>
      <c r="M9820" t="s">
        <v>458</v>
      </c>
    </row>
    <row r="9821" spans="1:13" x14ac:dyDescent="0.25">
      <c r="A9821" t="s">
        <v>673</v>
      </c>
      <c r="B9821" t="s">
        <v>470</v>
      </c>
      <c r="C9821" t="s">
        <v>292</v>
      </c>
      <c r="D9821" t="s">
        <v>206</v>
      </c>
      <c r="E9821" t="s">
        <v>270</v>
      </c>
      <c r="F9821" t="s">
        <v>169</v>
      </c>
      <c r="G9821" s="8">
        <v>21947</v>
      </c>
      <c r="H9821" t="s">
        <v>170</v>
      </c>
      <c r="I9821" s="7">
        <v>99229312</v>
      </c>
      <c r="L9821" s="7">
        <v>5411649516</v>
      </c>
      <c r="M9821" t="s">
        <v>458</v>
      </c>
    </row>
    <row r="9822" spans="1:13" x14ac:dyDescent="0.25">
      <c r="A9822" t="s">
        <v>674</v>
      </c>
      <c r="B9822" t="s">
        <v>470</v>
      </c>
      <c r="C9822" t="s">
        <v>292</v>
      </c>
      <c r="D9822" t="s">
        <v>203</v>
      </c>
      <c r="E9822" t="s">
        <v>269</v>
      </c>
      <c r="F9822" t="s">
        <v>169</v>
      </c>
      <c r="G9822" s="8">
        <v>21947</v>
      </c>
      <c r="H9822" t="s">
        <v>170</v>
      </c>
      <c r="I9822" s="7">
        <v>0</v>
      </c>
      <c r="L9822" s="7">
        <v>599483569520</v>
      </c>
      <c r="M9822" t="s">
        <v>458</v>
      </c>
    </row>
    <row r="9823" spans="1:13" x14ac:dyDescent="0.25">
      <c r="A9823" t="s">
        <v>675</v>
      </c>
      <c r="B9823" t="s">
        <v>470</v>
      </c>
      <c r="C9823" t="s">
        <v>292</v>
      </c>
      <c r="D9823" t="s">
        <v>306</v>
      </c>
      <c r="E9823" t="s">
        <v>270</v>
      </c>
      <c r="F9823" t="s">
        <v>169</v>
      </c>
      <c r="G9823" s="8">
        <v>21947</v>
      </c>
      <c r="H9823" t="s">
        <v>170</v>
      </c>
      <c r="I9823" s="7">
        <v>85048612</v>
      </c>
      <c r="L9823" s="7">
        <v>9122399685</v>
      </c>
      <c r="M9823" t="s">
        <v>458</v>
      </c>
    </row>
    <row r="9824" spans="1:13" x14ac:dyDescent="0.25">
      <c r="A9824" t="s">
        <v>676</v>
      </c>
      <c r="B9824" t="s">
        <v>331</v>
      </c>
      <c r="C9824" t="s">
        <v>215</v>
      </c>
      <c r="D9824" t="s">
        <v>251</v>
      </c>
      <c r="E9824" t="s">
        <v>269</v>
      </c>
      <c r="F9824" t="s">
        <v>169</v>
      </c>
      <c r="G9824" s="8">
        <v>21947</v>
      </c>
      <c r="H9824" t="s">
        <v>170</v>
      </c>
      <c r="I9824" s="7">
        <v>0</v>
      </c>
      <c r="L9824" s="7">
        <v>310261377494</v>
      </c>
      <c r="M9824" t="s">
        <v>458</v>
      </c>
    </row>
    <row r="9825" spans="1:13" x14ac:dyDescent="0.25">
      <c r="A9825" t="s">
        <v>677</v>
      </c>
      <c r="B9825" t="s">
        <v>331</v>
      </c>
      <c r="C9825" t="s">
        <v>215</v>
      </c>
      <c r="D9825" t="s">
        <v>216</v>
      </c>
      <c r="E9825" t="s">
        <v>269</v>
      </c>
      <c r="F9825" t="s">
        <v>169</v>
      </c>
      <c r="G9825" s="8">
        <v>21947</v>
      </c>
      <c r="H9825" t="s">
        <v>170</v>
      </c>
      <c r="I9825" s="7">
        <v>0</v>
      </c>
      <c r="L9825" s="7">
        <v>15226914126</v>
      </c>
      <c r="M9825" t="s">
        <v>458</v>
      </c>
    </row>
    <row r="9826" spans="1:13" x14ac:dyDescent="0.25">
      <c r="A9826" t="s">
        <v>678</v>
      </c>
      <c r="B9826" t="s">
        <v>331</v>
      </c>
      <c r="C9826" t="s">
        <v>215</v>
      </c>
      <c r="D9826" t="s">
        <v>217</v>
      </c>
      <c r="E9826" t="s">
        <v>269</v>
      </c>
      <c r="F9826" s="8" t="s">
        <v>169</v>
      </c>
      <c r="G9826" s="8">
        <v>21947</v>
      </c>
      <c r="H9826" t="s">
        <v>170</v>
      </c>
      <c r="I9826" s="7">
        <v>0</v>
      </c>
      <c r="L9826" s="7">
        <v>67671087956</v>
      </c>
      <c r="M9826" t="s">
        <v>458</v>
      </c>
    </row>
    <row r="9827" spans="1:13" x14ac:dyDescent="0.25">
      <c r="A9827" t="s">
        <v>679</v>
      </c>
      <c r="B9827" t="s">
        <v>333</v>
      </c>
      <c r="C9827" t="s">
        <v>533</v>
      </c>
      <c r="D9827" t="s">
        <v>203</v>
      </c>
      <c r="E9827" t="s">
        <v>269</v>
      </c>
      <c r="F9827" s="8" t="s">
        <v>169</v>
      </c>
      <c r="G9827" s="8">
        <v>21947</v>
      </c>
      <c r="H9827" t="s">
        <v>170</v>
      </c>
      <c r="I9827" s="7">
        <v>0</v>
      </c>
      <c r="L9827" s="7">
        <v>60695593000</v>
      </c>
      <c r="M9827" t="s">
        <v>458</v>
      </c>
    </row>
    <row r="9828" spans="1:13" x14ac:dyDescent="0.25">
      <c r="A9828" t="s">
        <v>680</v>
      </c>
      <c r="B9828" t="s">
        <v>471</v>
      </c>
      <c r="C9828" t="s">
        <v>219</v>
      </c>
      <c r="D9828" t="s">
        <v>203</v>
      </c>
      <c r="E9828" t="s">
        <v>269</v>
      </c>
      <c r="F9828" s="8" t="s">
        <v>169</v>
      </c>
      <c r="G9828" s="8">
        <v>21947</v>
      </c>
      <c r="H9828" t="s">
        <v>170</v>
      </c>
      <c r="I9828" s="7">
        <v>0</v>
      </c>
      <c r="L9828" s="7">
        <v>278736778404</v>
      </c>
      <c r="M9828" t="s">
        <v>458</v>
      </c>
    </row>
    <row r="9829" spans="1:13" x14ac:dyDescent="0.25">
      <c r="A9829" t="s">
        <v>681</v>
      </c>
      <c r="B9829" t="s">
        <v>471</v>
      </c>
      <c r="C9829" t="s">
        <v>219</v>
      </c>
      <c r="D9829" t="s">
        <v>457</v>
      </c>
      <c r="E9829" t="s">
        <v>270</v>
      </c>
      <c r="F9829" s="8" t="s">
        <v>169</v>
      </c>
      <c r="G9829" s="8">
        <v>21947</v>
      </c>
      <c r="H9829" t="s">
        <v>170</v>
      </c>
      <c r="I9829" s="7">
        <v>10235418</v>
      </c>
      <c r="L9829" s="7">
        <v>150706287</v>
      </c>
      <c r="M9829" t="s">
        <v>458</v>
      </c>
    </row>
    <row r="9830" spans="1:13" x14ac:dyDescent="0.25">
      <c r="A9830" t="s">
        <v>682</v>
      </c>
      <c r="B9830" t="s">
        <v>471</v>
      </c>
      <c r="C9830" t="s">
        <v>219</v>
      </c>
      <c r="D9830" t="s">
        <v>381</v>
      </c>
      <c r="E9830" t="s">
        <v>270</v>
      </c>
      <c r="F9830" t="s">
        <v>169</v>
      </c>
      <c r="G9830" s="8">
        <v>21947</v>
      </c>
      <c r="H9830" t="s">
        <v>170</v>
      </c>
      <c r="I9830" s="7">
        <v>12838985</v>
      </c>
      <c r="L9830" s="7">
        <v>1331924172</v>
      </c>
      <c r="M9830" t="s">
        <v>458</v>
      </c>
    </row>
    <row r="9831" spans="1:13" x14ac:dyDescent="0.25">
      <c r="A9831" t="s">
        <v>683</v>
      </c>
      <c r="B9831" t="s">
        <v>472</v>
      </c>
      <c r="C9831" t="s">
        <v>220</v>
      </c>
      <c r="D9831" t="s">
        <v>221</v>
      </c>
      <c r="E9831" t="s">
        <v>270</v>
      </c>
      <c r="F9831" t="s">
        <v>169</v>
      </c>
      <c r="G9831" s="8">
        <v>21947</v>
      </c>
      <c r="H9831" t="s">
        <v>170</v>
      </c>
      <c r="I9831" s="7">
        <v>1123669000</v>
      </c>
      <c r="L9831" s="7">
        <v>210379447000</v>
      </c>
      <c r="M9831" t="s">
        <v>458</v>
      </c>
    </row>
    <row r="9832" spans="1:13" x14ac:dyDescent="0.25">
      <c r="A9832" t="s">
        <v>684</v>
      </c>
      <c r="B9832" t="s">
        <v>472</v>
      </c>
      <c r="C9832" t="s">
        <v>220</v>
      </c>
      <c r="D9832" t="s">
        <v>222</v>
      </c>
      <c r="E9832" t="s">
        <v>270</v>
      </c>
      <c r="F9832" t="s">
        <v>169</v>
      </c>
      <c r="G9832" s="8">
        <v>21947</v>
      </c>
      <c r="H9832" t="s">
        <v>170</v>
      </c>
      <c r="I9832" s="7">
        <v>134836000</v>
      </c>
      <c r="L9832" s="7">
        <v>35195197000</v>
      </c>
      <c r="M9832" t="s">
        <v>458</v>
      </c>
    </row>
    <row r="9833" spans="1:13" x14ac:dyDescent="0.25">
      <c r="A9833" t="s">
        <v>685</v>
      </c>
      <c r="B9833" t="s">
        <v>472</v>
      </c>
      <c r="C9833" t="s">
        <v>220</v>
      </c>
      <c r="D9833" t="s">
        <v>223</v>
      </c>
      <c r="E9833" t="s">
        <v>270</v>
      </c>
      <c r="F9833" t="s">
        <v>169</v>
      </c>
      <c r="G9833" s="8">
        <v>21947</v>
      </c>
      <c r="H9833" t="s">
        <v>170</v>
      </c>
      <c r="I9833" s="7">
        <v>142285000</v>
      </c>
      <c r="L9833" s="7">
        <v>54187851000</v>
      </c>
      <c r="M9833" t="s">
        <v>458</v>
      </c>
    </row>
    <row r="9834" spans="1:13" x14ac:dyDescent="0.25">
      <c r="A9834" t="s">
        <v>686</v>
      </c>
      <c r="B9834" t="s">
        <v>472</v>
      </c>
      <c r="C9834" t="s">
        <v>220</v>
      </c>
      <c r="D9834" t="s">
        <v>224</v>
      </c>
      <c r="E9834" t="s">
        <v>270</v>
      </c>
      <c r="F9834" t="s">
        <v>169</v>
      </c>
      <c r="G9834" s="8">
        <v>21947</v>
      </c>
      <c r="H9834" t="s">
        <v>170</v>
      </c>
      <c r="I9834" s="7">
        <v>66316000</v>
      </c>
      <c r="L9834" s="7">
        <v>3835522000</v>
      </c>
      <c r="M9834" t="s">
        <v>458</v>
      </c>
    </row>
    <row r="9835" spans="1:13" x14ac:dyDescent="0.25">
      <c r="A9835" t="s">
        <v>687</v>
      </c>
      <c r="B9835" t="s">
        <v>472</v>
      </c>
      <c r="C9835" t="s">
        <v>220</v>
      </c>
      <c r="D9835" t="s">
        <v>305</v>
      </c>
      <c r="E9835" t="s">
        <v>270</v>
      </c>
      <c r="F9835" t="s">
        <v>169</v>
      </c>
      <c r="G9835" s="8">
        <v>21947</v>
      </c>
      <c r="H9835" t="s">
        <v>170</v>
      </c>
      <c r="I9835" s="7">
        <v>0</v>
      </c>
      <c r="L9835" s="7">
        <v>0</v>
      </c>
      <c r="M9835" t="s">
        <v>458</v>
      </c>
    </row>
    <row r="9836" spans="1:13" x14ac:dyDescent="0.25">
      <c r="A9836" t="s">
        <v>688</v>
      </c>
      <c r="B9836" t="s">
        <v>472</v>
      </c>
      <c r="C9836" t="s">
        <v>220</v>
      </c>
      <c r="D9836" t="s">
        <v>203</v>
      </c>
      <c r="E9836" t="s">
        <v>269</v>
      </c>
      <c r="F9836" t="s">
        <v>169</v>
      </c>
      <c r="G9836" s="8">
        <v>21947</v>
      </c>
      <c r="H9836" t="s">
        <v>170</v>
      </c>
      <c r="I9836" s="7">
        <v>0</v>
      </c>
      <c r="L9836" s="7">
        <v>150910896000</v>
      </c>
      <c r="M9836" t="s">
        <v>458</v>
      </c>
    </row>
    <row r="9837" spans="1:13" x14ac:dyDescent="0.25">
      <c r="A9837" t="s">
        <v>689</v>
      </c>
      <c r="B9837" t="s">
        <v>473</v>
      </c>
      <c r="C9837" t="s">
        <v>225</v>
      </c>
      <c r="D9837" t="s">
        <v>366</v>
      </c>
      <c r="E9837" t="s">
        <v>270</v>
      </c>
      <c r="F9837" t="s">
        <v>169</v>
      </c>
      <c r="G9837" s="8">
        <v>21947</v>
      </c>
      <c r="H9837" t="s">
        <v>170</v>
      </c>
      <c r="I9837" s="7">
        <v>59860887</v>
      </c>
      <c r="L9837" s="7">
        <v>3439632410</v>
      </c>
      <c r="M9837" t="s">
        <v>458</v>
      </c>
    </row>
    <row r="9838" spans="1:13" x14ac:dyDescent="0.25">
      <c r="A9838" t="s">
        <v>690</v>
      </c>
      <c r="B9838" t="s">
        <v>473</v>
      </c>
      <c r="C9838" t="s">
        <v>225</v>
      </c>
      <c r="D9838" t="s">
        <v>367</v>
      </c>
      <c r="E9838" t="s">
        <v>270</v>
      </c>
      <c r="F9838" t="s">
        <v>169</v>
      </c>
      <c r="G9838" s="8">
        <v>21947</v>
      </c>
      <c r="H9838" t="s">
        <v>170</v>
      </c>
      <c r="I9838" s="7">
        <v>72532655</v>
      </c>
      <c r="L9838" s="7">
        <v>3601903742</v>
      </c>
      <c r="M9838" t="s">
        <v>458</v>
      </c>
    </row>
    <row r="9839" spans="1:13" x14ac:dyDescent="0.25">
      <c r="A9839" t="s">
        <v>691</v>
      </c>
      <c r="B9839" t="s">
        <v>473</v>
      </c>
      <c r="C9839" t="s">
        <v>225</v>
      </c>
      <c r="D9839" t="s">
        <v>373</v>
      </c>
      <c r="E9839" t="s">
        <v>270</v>
      </c>
      <c r="F9839" t="s">
        <v>169</v>
      </c>
      <c r="G9839" s="8">
        <v>21947</v>
      </c>
      <c r="H9839" t="s">
        <v>170</v>
      </c>
      <c r="I9839" s="7">
        <v>50334510</v>
      </c>
      <c r="L9839" s="7">
        <v>2032897322</v>
      </c>
      <c r="M9839" t="s">
        <v>458</v>
      </c>
    </row>
    <row r="9840" spans="1:13" x14ac:dyDescent="0.25">
      <c r="A9840" t="s">
        <v>692</v>
      </c>
      <c r="B9840" t="s">
        <v>473</v>
      </c>
      <c r="C9840" t="s">
        <v>225</v>
      </c>
      <c r="D9840" t="s">
        <v>203</v>
      </c>
      <c r="E9840" t="s">
        <v>269</v>
      </c>
      <c r="F9840" t="s">
        <v>169</v>
      </c>
      <c r="G9840" s="8">
        <v>21947</v>
      </c>
      <c r="H9840" t="s">
        <v>170</v>
      </c>
      <c r="I9840" s="7">
        <v>0</v>
      </c>
      <c r="L9840" s="7">
        <v>983182712065</v>
      </c>
      <c r="M9840" t="s">
        <v>458</v>
      </c>
    </row>
    <row r="9841" spans="1:13" x14ac:dyDescent="0.25">
      <c r="A9841" t="s">
        <v>693</v>
      </c>
      <c r="B9841" t="s">
        <v>474</v>
      </c>
      <c r="C9841" t="s">
        <v>226</v>
      </c>
      <c r="D9841" t="s">
        <v>227</v>
      </c>
      <c r="E9841" t="s">
        <v>270</v>
      </c>
      <c r="F9841" s="8" t="s">
        <v>169</v>
      </c>
      <c r="G9841" s="8">
        <v>21947</v>
      </c>
      <c r="H9841" t="s">
        <v>170</v>
      </c>
      <c r="I9841" s="7">
        <v>7819998</v>
      </c>
      <c r="L9841" s="7">
        <v>1565286544</v>
      </c>
      <c r="M9841" t="s">
        <v>458</v>
      </c>
    </row>
    <row r="9842" spans="1:13" x14ac:dyDescent="0.25">
      <c r="A9842" t="s">
        <v>694</v>
      </c>
      <c r="B9842" t="s">
        <v>474</v>
      </c>
      <c r="C9842" t="s">
        <v>226</v>
      </c>
      <c r="D9842" t="s">
        <v>301</v>
      </c>
      <c r="E9842" t="s">
        <v>270</v>
      </c>
      <c r="F9842" s="8" t="s">
        <v>169</v>
      </c>
      <c r="G9842" s="8">
        <v>21947</v>
      </c>
      <c r="H9842" t="s">
        <v>170</v>
      </c>
      <c r="I9842" s="7">
        <v>746393149</v>
      </c>
      <c r="L9842" s="7">
        <v>4154359457</v>
      </c>
      <c r="M9842" t="s">
        <v>458</v>
      </c>
    </row>
    <row r="9843" spans="1:13" x14ac:dyDescent="0.25">
      <c r="A9843" t="s">
        <v>695</v>
      </c>
      <c r="B9843" t="s">
        <v>474</v>
      </c>
      <c r="C9843" t="s">
        <v>226</v>
      </c>
      <c r="D9843" t="s">
        <v>229</v>
      </c>
      <c r="E9843" t="s">
        <v>270</v>
      </c>
      <c r="F9843" s="8" t="s">
        <v>169</v>
      </c>
      <c r="G9843" s="8">
        <v>21947</v>
      </c>
      <c r="H9843" t="s">
        <v>170</v>
      </c>
      <c r="I9843" s="7">
        <v>442641428</v>
      </c>
      <c r="L9843" s="7">
        <v>4178737190</v>
      </c>
      <c r="M9843" t="s">
        <v>458</v>
      </c>
    </row>
    <row r="9844" spans="1:13" x14ac:dyDescent="0.25">
      <c r="A9844" t="s">
        <v>696</v>
      </c>
      <c r="B9844" t="s">
        <v>474</v>
      </c>
      <c r="C9844" t="s">
        <v>226</v>
      </c>
      <c r="D9844" t="s">
        <v>230</v>
      </c>
      <c r="E9844" t="s">
        <v>270</v>
      </c>
      <c r="F9844" s="8" t="s">
        <v>169</v>
      </c>
      <c r="G9844" s="8">
        <v>21947</v>
      </c>
      <c r="H9844" t="s">
        <v>170</v>
      </c>
      <c r="I9844" s="7">
        <v>1315224661</v>
      </c>
      <c r="L9844" s="7">
        <v>46078829939</v>
      </c>
      <c r="M9844" t="s">
        <v>458</v>
      </c>
    </row>
    <row r="9845" spans="1:13" x14ac:dyDescent="0.25">
      <c r="A9845" t="s">
        <v>697</v>
      </c>
      <c r="B9845" t="s">
        <v>474</v>
      </c>
      <c r="C9845" t="s">
        <v>226</v>
      </c>
      <c r="D9845" t="s">
        <v>231</v>
      </c>
      <c r="E9845" t="s">
        <v>270</v>
      </c>
      <c r="F9845" t="s">
        <v>169</v>
      </c>
      <c r="G9845" s="8">
        <v>21947</v>
      </c>
      <c r="H9845" t="s">
        <v>170</v>
      </c>
      <c r="I9845" s="7">
        <v>14343076</v>
      </c>
      <c r="L9845" s="7">
        <v>733170416</v>
      </c>
      <c r="M9845" t="s">
        <v>458</v>
      </c>
    </row>
    <row r="9846" spans="1:13" x14ac:dyDescent="0.25">
      <c r="A9846" t="s">
        <v>698</v>
      </c>
      <c r="B9846" t="s">
        <v>474</v>
      </c>
      <c r="C9846" t="s">
        <v>226</v>
      </c>
      <c r="D9846" t="s">
        <v>232</v>
      </c>
      <c r="E9846" t="s">
        <v>270</v>
      </c>
      <c r="F9846" t="s">
        <v>169</v>
      </c>
      <c r="G9846" s="8">
        <v>21947</v>
      </c>
      <c r="H9846" t="s">
        <v>170</v>
      </c>
      <c r="I9846" s="7">
        <v>55362372</v>
      </c>
      <c r="L9846" s="7">
        <v>4596812359</v>
      </c>
      <c r="M9846" t="s">
        <v>458</v>
      </c>
    </row>
    <row r="9847" spans="1:13" x14ac:dyDescent="0.25">
      <c r="A9847" t="s">
        <v>699</v>
      </c>
      <c r="B9847" t="s">
        <v>474</v>
      </c>
      <c r="C9847" t="s">
        <v>226</v>
      </c>
      <c r="D9847" t="s">
        <v>233</v>
      </c>
      <c r="E9847" t="s">
        <v>270</v>
      </c>
      <c r="F9847" t="s">
        <v>169</v>
      </c>
      <c r="G9847" s="8">
        <v>21947</v>
      </c>
      <c r="H9847" t="s">
        <v>170</v>
      </c>
      <c r="I9847" s="7">
        <v>121325972</v>
      </c>
      <c r="L9847" s="7">
        <v>6739103718</v>
      </c>
      <c r="M9847" t="s">
        <v>458</v>
      </c>
    </row>
    <row r="9848" spans="1:13" x14ac:dyDescent="0.25">
      <c r="A9848" t="s">
        <v>700</v>
      </c>
      <c r="B9848" t="s">
        <v>474</v>
      </c>
      <c r="C9848" t="s">
        <v>226</v>
      </c>
      <c r="D9848" t="s">
        <v>234</v>
      </c>
      <c r="E9848" t="s">
        <v>270</v>
      </c>
      <c r="F9848" t="s">
        <v>169</v>
      </c>
      <c r="G9848" s="8">
        <v>21947</v>
      </c>
      <c r="H9848" t="s">
        <v>170</v>
      </c>
      <c r="I9848" s="7">
        <v>264543265</v>
      </c>
      <c r="L9848" s="7">
        <v>8239367205</v>
      </c>
      <c r="M9848" t="s">
        <v>458</v>
      </c>
    </row>
    <row r="9849" spans="1:13" x14ac:dyDescent="0.25">
      <c r="A9849" t="s">
        <v>701</v>
      </c>
      <c r="B9849" t="s">
        <v>474</v>
      </c>
      <c r="C9849" t="s">
        <v>226</v>
      </c>
      <c r="D9849" t="s">
        <v>235</v>
      </c>
      <c r="E9849" t="s">
        <v>270</v>
      </c>
      <c r="F9849" t="s">
        <v>169</v>
      </c>
      <c r="G9849" s="8">
        <v>21947</v>
      </c>
      <c r="H9849" t="s">
        <v>170</v>
      </c>
      <c r="I9849" s="7">
        <v>845974404</v>
      </c>
      <c r="L9849" s="7">
        <v>7955312120</v>
      </c>
      <c r="M9849" t="s">
        <v>458</v>
      </c>
    </row>
    <row r="9850" spans="1:13" x14ac:dyDescent="0.25">
      <c r="A9850" t="s">
        <v>702</v>
      </c>
      <c r="B9850" t="s">
        <v>474</v>
      </c>
      <c r="C9850" t="s">
        <v>226</v>
      </c>
      <c r="D9850" t="s">
        <v>570</v>
      </c>
      <c r="E9850" t="s">
        <v>270</v>
      </c>
      <c r="F9850" t="s">
        <v>169</v>
      </c>
      <c r="G9850" s="8">
        <v>21947</v>
      </c>
      <c r="H9850" t="s">
        <v>170</v>
      </c>
      <c r="I9850" s="7">
        <v>8555258</v>
      </c>
      <c r="L9850" s="7">
        <v>186808058</v>
      </c>
      <c r="M9850" t="s">
        <v>458</v>
      </c>
    </row>
    <row r="9851" spans="1:13" x14ac:dyDescent="0.25">
      <c r="A9851" t="s">
        <v>703</v>
      </c>
      <c r="B9851" t="s">
        <v>475</v>
      </c>
      <c r="C9851" t="s">
        <v>236</v>
      </c>
      <c r="D9851" t="s">
        <v>628</v>
      </c>
      <c r="E9851" t="s">
        <v>270</v>
      </c>
      <c r="F9851" t="s">
        <v>169</v>
      </c>
      <c r="G9851" s="8">
        <v>21947</v>
      </c>
      <c r="H9851" t="s">
        <v>170</v>
      </c>
      <c r="I9851" s="7">
        <v>435218742</v>
      </c>
      <c r="L9851" s="7">
        <v>33391986272</v>
      </c>
      <c r="M9851" t="s">
        <v>458</v>
      </c>
    </row>
    <row r="9852" spans="1:13" x14ac:dyDescent="0.25">
      <c r="A9852" t="s">
        <v>704</v>
      </c>
      <c r="B9852" t="s">
        <v>475</v>
      </c>
      <c r="C9852" t="s">
        <v>236</v>
      </c>
      <c r="D9852" t="s">
        <v>629</v>
      </c>
      <c r="E9852" t="s">
        <v>270</v>
      </c>
      <c r="F9852" t="s">
        <v>169</v>
      </c>
      <c r="G9852" s="8">
        <v>21947</v>
      </c>
      <c r="H9852" t="s">
        <v>170</v>
      </c>
      <c r="I9852" s="7">
        <v>203432513</v>
      </c>
      <c r="L9852" s="7">
        <v>28433897982</v>
      </c>
      <c r="M9852" t="s">
        <v>458</v>
      </c>
    </row>
    <row r="9853" spans="1:13" x14ac:dyDescent="0.25">
      <c r="A9853" t="s">
        <v>705</v>
      </c>
      <c r="B9853" t="s">
        <v>475</v>
      </c>
      <c r="C9853" t="s">
        <v>236</v>
      </c>
      <c r="D9853" t="s">
        <v>630</v>
      </c>
      <c r="E9853" t="s">
        <v>270</v>
      </c>
      <c r="F9853" t="s">
        <v>169</v>
      </c>
      <c r="G9853" s="8">
        <v>21947</v>
      </c>
      <c r="H9853" t="s">
        <v>170</v>
      </c>
      <c r="I9853" s="7">
        <v>2274254230</v>
      </c>
      <c r="L9853" s="7">
        <v>41655996484</v>
      </c>
      <c r="M9853" t="s">
        <v>458</v>
      </c>
    </row>
    <row r="9854" spans="1:13" x14ac:dyDescent="0.25">
      <c r="A9854" t="s">
        <v>706</v>
      </c>
      <c r="B9854" t="s">
        <v>475</v>
      </c>
      <c r="C9854" t="s">
        <v>236</v>
      </c>
      <c r="D9854" t="s">
        <v>631</v>
      </c>
      <c r="E9854" t="s">
        <v>270</v>
      </c>
      <c r="F9854" t="s">
        <v>169</v>
      </c>
      <c r="G9854" s="8">
        <v>21947</v>
      </c>
      <c r="H9854" t="s">
        <v>170</v>
      </c>
      <c r="I9854" s="7">
        <v>87977487</v>
      </c>
      <c r="L9854" s="7">
        <v>17683096128</v>
      </c>
      <c r="M9854" t="s">
        <v>458</v>
      </c>
    </row>
    <row r="9855" spans="1:13" x14ac:dyDescent="0.25">
      <c r="A9855" t="s">
        <v>707</v>
      </c>
      <c r="B9855" t="s">
        <v>475</v>
      </c>
      <c r="C9855" t="s">
        <v>236</v>
      </c>
      <c r="D9855" t="s">
        <v>632</v>
      </c>
      <c r="E9855" t="s">
        <v>269</v>
      </c>
      <c r="F9855" t="s">
        <v>169</v>
      </c>
      <c r="G9855" s="8">
        <v>21947</v>
      </c>
      <c r="H9855" t="s">
        <v>170</v>
      </c>
      <c r="I9855" s="7">
        <v>0</v>
      </c>
      <c r="L9855" s="7">
        <v>38791266538</v>
      </c>
      <c r="M9855" t="s">
        <v>458</v>
      </c>
    </row>
    <row r="9856" spans="1:13" x14ac:dyDescent="0.25">
      <c r="A9856" t="s">
        <v>708</v>
      </c>
      <c r="B9856" t="s">
        <v>476</v>
      </c>
      <c r="C9856" t="s">
        <v>237</v>
      </c>
      <c r="D9856" t="s">
        <v>242</v>
      </c>
      <c r="E9856" t="s">
        <v>270</v>
      </c>
      <c r="F9856" t="s">
        <v>169</v>
      </c>
      <c r="G9856" s="8">
        <v>21947</v>
      </c>
      <c r="H9856" t="s">
        <v>170</v>
      </c>
      <c r="I9856" s="7">
        <v>5061267</v>
      </c>
      <c r="L9856" s="7">
        <v>77422761</v>
      </c>
      <c r="M9856" t="s">
        <v>458</v>
      </c>
    </row>
    <row r="9857" spans="1:13" x14ac:dyDescent="0.25">
      <c r="A9857" t="s">
        <v>709</v>
      </c>
      <c r="B9857" t="s">
        <v>476</v>
      </c>
      <c r="C9857" t="s">
        <v>237</v>
      </c>
      <c r="D9857" t="s">
        <v>228</v>
      </c>
      <c r="E9857" t="s">
        <v>270</v>
      </c>
      <c r="F9857" t="s">
        <v>169</v>
      </c>
      <c r="G9857" s="8">
        <v>21947</v>
      </c>
      <c r="H9857" t="s">
        <v>170</v>
      </c>
      <c r="I9857" s="7">
        <v>155470587</v>
      </c>
      <c r="L9857" s="7">
        <v>2672173342</v>
      </c>
      <c r="M9857" t="s">
        <v>458</v>
      </c>
    </row>
    <row r="9858" spans="1:13" x14ac:dyDescent="0.25">
      <c r="A9858" t="s">
        <v>710</v>
      </c>
      <c r="B9858" t="s">
        <v>476</v>
      </c>
      <c r="C9858" t="s">
        <v>237</v>
      </c>
      <c r="D9858" t="s">
        <v>464</v>
      </c>
      <c r="E9858" t="s">
        <v>270</v>
      </c>
      <c r="F9858" t="s">
        <v>169</v>
      </c>
      <c r="G9858" s="8">
        <v>21947</v>
      </c>
      <c r="H9858" t="s">
        <v>170</v>
      </c>
      <c r="I9858" s="7">
        <v>0</v>
      </c>
      <c r="L9858" s="7">
        <v>1120256617</v>
      </c>
      <c r="M9858" t="s">
        <v>458</v>
      </c>
    </row>
    <row r="9859" spans="1:13" x14ac:dyDescent="0.25">
      <c r="A9859" t="s">
        <v>711</v>
      </c>
      <c r="B9859" t="s">
        <v>476</v>
      </c>
      <c r="C9859" t="s">
        <v>237</v>
      </c>
      <c r="D9859" t="s">
        <v>238</v>
      </c>
      <c r="E9859" t="s">
        <v>270</v>
      </c>
      <c r="F9859" t="s">
        <v>169</v>
      </c>
      <c r="G9859" s="8">
        <v>21947</v>
      </c>
      <c r="H9859" t="s">
        <v>170</v>
      </c>
      <c r="I9859" s="7">
        <v>11006470</v>
      </c>
      <c r="L9859" s="7">
        <v>858542993</v>
      </c>
      <c r="M9859" t="s">
        <v>458</v>
      </c>
    </row>
    <row r="9860" spans="1:13" x14ac:dyDescent="0.25">
      <c r="A9860" t="s">
        <v>712</v>
      </c>
      <c r="B9860" t="s">
        <v>476</v>
      </c>
      <c r="C9860" t="s">
        <v>237</v>
      </c>
      <c r="D9860" t="s">
        <v>239</v>
      </c>
      <c r="E9860" t="s">
        <v>270</v>
      </c>
      <c r="F9860" t="s">
        <v>169</v>
      </c>
      <c r="G9860" s="8">
        <v>21947</v>
      </c>
      <c r="H9860" t="s">
        <v>170</v>
      </c>
      <c r="I9860" s="7">
        <v>9417090</v>
      </c>
      <c r="L9860" s="7">
        <v>857579764</v>
      </c>
      <c r="M9860" t="s">
        <v>458</v>
      </c>
    </row>
    <row r="9861" spans="1:13" x14ac:dyDescent="0.25">
      <c r="A9861" t="s">
        <v>713</v>
      </c>
      <c r="B9861" t="s">
        <v>476</v>
      </c>
      <c r="C9861" t="s">
        <v>237</v>
      </c>
      <c r="D9861" t="s">
        <v>240</v>
      </c>
      <c r="E9861" t="s">
        <v>270</v>
      </c>
      <c r="F9861" t="s">
        <v>169</v>
      </c>
      <c r="G9861" s="8">
        <v>21947</v>
      </c>
      <c r="H9861" t="s">
        <v>170</v>
      </c>
      <c r="I9861" s="7">
        <v>1740755</v>
      </c>
      <c r="L9861" s="7">
        <v>93471759</v>
      </c>
      <c r="M9861" t="s">
        <v>458</v>
      </c>
    </row>
    <row r="9862" spans="1:13" x14ac:dyDescent="0.25">
      <c r="A9862" t="s">
        <v>714</v>
      </c>
      <c r="B9862" t="s">
        <v>476</v>
      </c>
      <c r="C9862" t="s">
        <v>237</v>
      </c>
      <c r="D9862" t="s">
        <v>241</v>
      </c>
      <c r="E9862" t="s">
        <v>270</v>
      </c>
      <c r="F9862" t="s">
        <v>169</v>
      </c>
      <c r="G9862" s="8">
        <v>21947</v>
      </c>
      <c r="H9862" t="s">
        <v>170</v>
      </c>
      <c r="I9862" s="7">
        <v>500000</v>
      </c>
      <c r="L9862" s="7">
        <v>53446428</v>
      </c>
      <c r="M9862" t="s">
        <v>458</v>
      </c>
    </row>
    <row r="9863" spans="1:13" x14ac:dyDescent="0.25">
      <c r="A9863" t="s">
        <v>715</v>
      </c>
      <c r="B9863" t="s">
        <v>477</v>
      </c>
      <c r="C9863" t="s">
        <v>243</v>
      </c>
      <c r="D9863" t="s">
        <v>378</v>
      </c>
      <c r="E9863" t="s">
        <v>270</v>
      </c>
      <c r="F9863" t="s">
        <v>169</v>
      </c>
      <c r="G9863" s="8">
        <v>21947</v>
      </c>
      <c r="H9863" t="s">
        <v>170</v>
      </c>
      <c r="I9863" s="7">
        <v>20608582</v>
      </c>
      <c r="L9863" s="7">
        <v>3795039921</v>
      </c>
      <c r="M9863" t="s">
        <v>458</v>
      </c>
    </row>
    <row r="9864" spans="1:13" x14ac:dyDescent="0.25">
      <c r="A9864" t="s">
        <v>716</v>
      </c>
      <c r="B9864" t="s">
        <v>477</v>
      </c>
      <c r="C9864" t="s">
        <v>243</v>
      </c>
      <c r="D9864" t="s">
        <v>360</v>
      </c>
      <c r="E9864" t="s">
        <v>270</v>
      </c>
      <c r="F9864" t="s">
        <v>169</v>
      </c>
      <c r="G9864" s="8">
        <v>21947</v>
      </c>
      <c r="H9864" t="s">
        <v>170</v>
      </c>
      <c r="I9864" s="7">
        <v>190511466</v>
      </c>
      <c r="L9864" s="7">
        <v>4697527012</v>
      </c>
      <c r="M9864" t="s">
        <v>458</v>
      </c>
    </row>
    <row r="9865" spans="1:13" x14ac:dyDescent="0.25">
      <c r="A9865" t="s">
        <v>717</v>
      </c>
      <c r="B9865" t="s">
        <v>477</v>
      </c>
      <c r="C9865" t="s">
        <v>243</v>
      </c>
      <c r="D9865" t="s">
        <v>581</v>
      </c>
      <c r="E9865" t="s">
        <v>270</v>
      </c>
      <c r="F9865" t="s">
        <v>169</v>
      </c>
      <c r="G9865" s="8">
        <v>21947</v>
      </c>
      <c r="H9865" t="s">
        <v>170</v>
      </c>
      <c r="I9865" s="7">
        <v>2667660462</v>
      </c>
      <c r="L9865" s="7">
        <v>89940181951</v>
      </c>
      <c r="M9865" t="s">
        <v>458</v>
      </c>
    </row>
    <row r="9866" spans="1:13" x14ac:dyDescent="0.25">
      <c r="A9866" t="s">
        <v>718</v>
      </c>
      <c r="B9866" t="s">
        <v>246</v>
      </c>
      <c r="C9866" t="s">
        <v>246</v>
      </c>
      <c r="D9866" t="s">
        <v>203</v>
      </c>
      <c r="E9866" t="s">
        <v>269</v>
      </c>
      <c r="F9866" t="s">
        <v>169</v>
      </c>
      <c r="G9866" s="8">
        <v>21947</v>
      </c>
      <c r="H9866" t="s">
        <v>170</v>
      </c>
      <c r="I9866" s="7">
        <v>0</v>
      </c>
      <c r="L9866" s="7">
        <v>42773601120</v>
      </c>
      <c r="M9866" t="s">
        <v>458</v>
      </c>
    </row>
    <row r="9867" spans="1:13" x14ac:dyDescent="0.25">
      <c r="A9867" t="s">
        <v>719</v>
      </c>
      <c r="B9867" t="s">
        <v>478</v>
      </c>
      <c r="C9867" t="s">
        <v>244</v>
      </c>
      <c r="D9867" t="s">
        <v>245</v>
      </c>
      <c r="E9867" t="s">
        <v>269</v>
      </c>
      <c r="F9867" t="s">
        <v>169</v>
      </c>
      <c r="G9867" s="8">
        <v>21947</v>
      </c>
      <c r="H9867" t="s">
        <v>170</v>
      </c>
      <c r="I9867" s="7">
        <v>0</v>
      </c>
      <c r="L9867" s="7">
        <v>69558139000</v>
      </c>
      <c r="M9867" t="s">
        <v>458</v>
      </c>
    </row>
    <row r="9868" spans="1:13" x14ac:dyDescent="0.25">
      <c r="A9868" t="s">
        <v>720</v>
      </c>
      <c r="B9868" t="s">
        <v>478</v>
      </c>
      <c r="C9868" t="s">
        <v>244</v>
      </c>
      <c r="D9868" t="s">
        <v>460</v>
      </c>
      <c r="E9868" t="s">
        <v>269</v>
      </c>
      <c r="F9868" t="s">
        <v>169</v>
      </c>
      <c r="G9868" s="8">
        <v>21947</v>
      </c>
      <c r="H9868" t="s">
        <v>170</v>
      </c>
      <c r="I9868" s="7">
        <v>0</v>
      </c>
      <c r="L9868" s="7">
        <v>40918920000</v>
      </c>
      <c r="M9868" t="s">
        <v>458</v>
      </c>
    </row>
    <row r="9869" spans="1:13" x14ac:dyDescent="0.25">
      <c r="A9869" t="s">
        <v>721</v>
      </c>
      <c r="B9869" t="s">
        <v>479</v>
      </c>
      <c r="C9869" t="s">
        <v>247</v>
      </c>
      <c r="D9869" t="s">
        <v>203</v>
      </c>
      <c r="E9869" t="s">
        <v>269</v>
      </c>
      <c r="F9869" t="s">
        <v>169</v>
      </c>
      <c r="G9869" s="8">
        <v>21947</v>
      </c>
      <c r="H9869" t="s">
        <v>170</v>
      </c>
      <c r="I9869" s="7">
        <v>0</v>
      </c>
      <c r="L9869" s="7">
        <v>20401799000</v>
      </c>
      <c r="M9869" t="s">
        <v>458</v>
      </c>
    </row>
    <row r="9870" spans="1:13" x14ac:dyDescent="0.25">
      <c r="A9870" t="s">
        <v>722</v>
      </c>
      <c r="B9870" t="s">
        <v>480</v>
      </c>
      <c r="C9870" t="s">
        <v>268</v>
      </c>
      <c r="D9870" t="s">
        <v>203</v>
      </c>
      <c r="E9870" t="s">
        <v>269</v>
      </c>
      <c r="F9870" t="s">
        <v>169</v>
      </c>
      <c r="G9870" s="8">
        <v>21947</v>
      </c>
      <c r="H9870" t="s">
        <v>170</v>
      </c>
      <c r="I9870" s="7">
        <v>0</v>
      </c>
      <c r="L9870" s="7">
        <v>14029578005</v>
      </c>
      <c r="M9870" t="s">
        <v>458</v>
      </c>
    </row>
    <row r="9871" spans="1:13" x14ac:dyDescent="0.25">
      <c r="A9871" t="s">
        <v>723</v>
      </c>
      <c r="B9871" t="s">
        <v>481</v>
      </c>
      <c r="C9871" t="s">
        <v>248</v>
      </c>
      <c r="D9871" t="s">
        <v>203</v>
      </c>
      <c r="E9871" t="s">
        <v>269</v>
      </c>
      <c r="F9871" t="s">
        <v>169</v>
      </c>
      <c r="G9871" s="8">
        <v>21947</v>
      </c>
      <c r="H9871" t="s">
        <v>170</v>
      </c>
      <c r="I9871" s="7">
        <v>0</v>
      </c>
      <c r="L9871" s="7">
        <v>24360197000</v>
      </c>
      <c r="M9871" t="s">
        <v>458</v>
      </c>
    </row>
    <row r="9872" spans="1:13" x14ac:dyDescent="0.25">
      <c r="A9872" t="s">
        <v>724</v>
      </c>
      <c r="B9872" t="s">
        <v>482</v>
      </c>
      <c r="C9872" t="s">
        <v>249</v>
      </c>
      <c r="D9872" t="s">
        <v>203</v>
      </c>
      <c r="E9872" t="s">
        <v>269</v>
      </c>
      <c r="F9872" t="s">
        <v>169</v>
      </c>
      <c r="G9872" s="8">
        <v>21947</v>
      </c>
      <c r="H9872" t="s">
        <v>170</v>
      </c>
      <c r="I9872" s="7">
        <v>0</v>
      </c>
      <c r="L9872" s="7">
        <v>91622025169</v>
      </c>
      <c r="M9872" t="s">
        <v>458</v>
      </c>
    </row>
    <row r="9873" spans="1:13" x14ac:dyDescent="0.25">
      <c r="A9873" t="s">
        <v>725</v>
      </c>
      <c r="B9873" t="s">
        <v>330</v>
      </c>
      <c r="C9873" t="s">
        <v>250</v>
      </c>
      <c r="D9873" t="s">
        <v>252</v>
      </c>
      <c r="E9873" t="s">
        <v>270</v>
      </c>
      <c r="F9873" t="s">
        <v>169</v>
      </c>
      <c r="G9873" s="8">
        <v>21947</v>
      </c>
      <c r="H9873" t="s">
        <v>170</v>
      </c>
      <c r="I9873" s="7">
        <v>187575665</v>
      </c>
      <c r="L9873" s="7">
        <v>10772268571</v>
      </c>
      <c r="M9873" t="s">
        <v>458</v>
      </c>
    </row>
    <row r="9874" spans="1:13" x14ac:dyDescent="0.25">
      <c r="A9874" t="s">
        <v>726</v>
      </c>
      <c r="B9874" t="s">
        <v>330</v>
      </c>
      <c r="C9874" t="s">
        <v>250</v>
      </c>
      <c r="D9874" t="s">
        <v>253</v>
      </c>
      <c r="E9874" t="s">
        <v>270</v>
      </c>
      <c r="F9874" t="s">
        <v>169</v>
      </c>
      <c r="G9874" s="8">
        <v>21947</v>
      </c>
      <c r="H9874" t="s">
        <v>170</v>
      </c>
      <c r="I9874" s="7">
        <v>139877968</v>
      </c>
      <c r="L9874" s="7">
        <v>3480752374</v>
      </c>
      <c r="M9874" t="s">
        <v>458</v>
      </c>
    </row>
    <row r="9875" spans="1:13" x14ac:dyDescent="0.25">
      <c r="A9875" t="s">
        <v>727</v>
      </c>
      <c r="B9875" t="s">
        <v>330</v>
      </c>
      <c r="C9875" t="s">
        <v>250</v>
      </c>
      <c r="D9875" t="s">
        <v>254</v>
      </c>
      <c r="E9875" t="s">
        <v>270</v>
      </c>
      <c r="F9875" t="s">
        <v>169</v>
      </c>
      <c r="G9875" s="8">
        <v>21947</v>
      </c>
      <c r="H9875" t="s">
        <v>170</v>
      </c>
      <c r="I9875" s="7">
        <v>182477030</v>
      </c>
      <c r="L9875" s="7">
        <v>13604302435</v>
      </c>
      <c r="M9875" t="s">
        <v>458</v>
      </c>
    </row>
    <row r="9876" spans="1:13" x14ac:dyDescent="0.25">
      <c r="A9876" t="s">
        <v>728</v>
      </c>
      <c r="B9876" t="s">
        <v>330</v>
      </c>
      <c r="C9876" t="s">
        <v>250</v>
      </c>
      <c r="D9876" t="s">
        <v>633</v>
      </c>
      <c r="E9876" t="s">
        <v>269</v>
      </c>
      <c r="F9876" t="s">
        <v>169</v>
      </c>
      <c r="G9876" s="8">
        <v>21947</v>
      </c>
      <c r="H9876" t="s">
        <v>170</v>
      </c>
      <c r="I9876" s="7">
        <v>0</v>
      </c>
      <c r="L9876" s="7">
        <v>1140113184125</v>
      </c>
      <c r="M9876" t="s">
        <v>458</v>
      </c>
    </row>
    <row r="9877" spans="1:13" x14ac:dyDescent="0.25">
      <c r="A9877" t="s">
        <v>729</v>
      </c>
      <c r="B9877" t="s">
        <v>330</v>
      </c>
      <c r="C9877" t="s">
        <v>250</v>
      </c>
      <c r="D9877" t="s">
        <v>634</v>
      </c>
      <c r="E9877" t="s">
        <v>269</v>
      </c>
      <c r="F9877" t="s">
        <v>169</v>
      </c>
      <c r="G9877" s="8">
        <v>21947</v>
      </c>
      <c r="H9877" t="s">
        <v>170</v>
      </c>
      <c r="I9877" s="7">
        <v>0</v>
      </c>
      <c r="L9877" s="7">
        <v>237174933919</v>
      </c>
      <c r="M9877" t="s">
        <v>458</v>
      </c>
    </row>
    <row r="9878" spans="1:13" x14ac:dyDescent="0.25">
      <c r="A9878" t="s">
        <v>730</v>
      </c>
      <c r="B9878" t="s">
        <v>330</v>
      </c>
      <c r="C9878" t="s">
        <v>250</v>
      </c>
      <c r="D9878" t="s">
        <v>599</v>
      </c>
      <c r="E9878" t="s">
        <v>270</v>
      </c>
      <c r="F9878" t="s">
        <v>169</v>
      </c>
      <c r="G9878" s="8">
        <v>21947</v>
      </c>
      <c r="H9878" t="s">
        <v>170</v>
      </c>
      <c r="I9878" s="7">
        <v>0</v>
      </c>
      <c r="L9878" s="7">
        <v>49186447</v>
      </c>
      <c r="M9878" t="s">
        <v>458</v>
      </c>
    </row>
    <row r="9879" spans="1:13" x14ac:dyDescent="0.25">
      <c r="A9879" t="s">
        <v>731</v>
      </c>
      <c r="B9879" t="s">
        <v>483</v>
      </c>
      <c r="C9879" t="s">
        <v>255</v>
      </c>
      <c r="D9879" t="s">
        <v>205</v>
      </c>
      <c r="E9879" t="s">
        <v>270</v>
      </c>
      <c r="F9879" t="s">
        <v>169</v>
      </c>
      <c r="G9879" s="8">
        <v>21947</v>
      </c>
      <c r="H9879" t="s">
        <v>170</v>
      </c>
      <c r="I9879" s="7">
        <v>10924250</v>
      </c>
      <c r="L9879" s="7">
        <v>6917962126</v>
      </c>
      <c r="M9879" t="s">
        <v>458</v>
      </c>
    </row>
    <row r="9880" spans="1:13" x14ac:dyDescent="0.25">
      <c r="A9880" t="s">
        <v>732</v>
      </c>
      <c r="B9880" t="s">
        <v>483</v>
      </c>
      <c r="C9880" t="s">
        <v>255</v>
      </c>
      <c r="D9880" t="s">
        <v>203</v>
      </c>
      <c r="E9880" t="s">
        <v>269</v>
      </c>
      <c r="F9880" t="s">
        <v>169</v>
      </c>
      <c r="G9880" s="8">
        <v>21947</v>
      </c>
      <c r="H9880" t="s">
        <v>170</v>
      </c>
      <c r="I9880" s="7">
        <v>0</v>
      </c>
      <c r="L9880" s="7">
        <v>2428869723</v>
      </c>
      <c r="M9880" t="s">
        <v>458</v>
      </c>
    </row>
    <row r="9881" spans="1:13" x14ac:dyDescent="0.25">
      <c r="A9881" t="s">
        <v>733</v>
      </c>
      <c r="B9881" t="s">
        <v>636</v>
      </c>
      <c r="C9881" t="s">
        <v>635</v>
      </c>
      <c r="D9881" t="s">
        <v>304</v>
      </c>
      <c r="E9881" t="s">
        <v>270</v>
      </c>
      <c r="F9881" t="s">
        <v>169</v>
      </c>
      <c r="G9881" s="8">
        <v>21947</v>
      </c>
      <c r="H9881" t="s">
        <v>170</v>
      </c>
      <c r="I9881" s="7">
        <v>152263172</v>
      </c>
      <c r="L9881" s="7">
        <v>4565783313</v>
      </c>
      <c r="M9881" t="s">
        <v>458</v>
      </c>
    </row>
    <row r="9882" spans="1:13" x14ac:dyDescent="0.25">
      <c r="A9882" t="s">
        <v>734</v>
      </c>
      <c r="B9882" t="s">
        <v>636</v>
      </c>
      <c r="C9882" t="s">
        <v>635</v>
      </c>
      <c r="D9882" t="s">
        <v>303</v>
      </c>
      <c r="E9882" t="s">
        <v>270</v>
      </c>
      <c r="F9882" t="s">
        <v>169</v>
      </c>
      <c r="G9882" s="8">
        <v>21947</v>
      </c>
      <c r="H9882" t="s">
        <v>170</v>
      </c>
      <c r="I9882" s="7">
        <v>34488669</v>
      </c>
      <c r="L9882" s="7">
        <v>3476303006</v>
      </c>
      <c r="M9882" t="s">
        <v>458</v>
      </c>
    </row>
    <row r="9883" spans="1:13" x14ac:dyDescent="0.25">
      <c r="A9883" t="s">
        <v>735</v>
      </c>
      <c r="B9883" t="s">
        <v>636</v>
      </c>
      <c r="C9883" t="s">
        <v>635</v>
      </c>
      <c r="D9883" t="s">
        <v>302</v>
      </c>
      <c r="E9883" t="s">
        <v>270</v>
      </c>
      <c r="F9883" t="s">
        <v>169</v>
      </c>
      <c r="G9883" s="8">
        <v>21947</v>
      </c>
      <c r="H9883" t="s">
        <v>170</v>
      </c>
      <c r="I9883" s="7">
        <v>72506056</v>
      </c>
      <c r="L9883" s="7">
        <v>2100767205</v>
      </c>
      <c r="M9883" t="s">
        <v>458</v>
      </c>
    </row>
    <row r="9884" spans="1:13" x14ac:dyDescent="0.25">
      <c r="A9884" t="s">
        <v>736</v>
      </c>
      <c r="B9884" t="s">
        <v>636</v>
      </c>
      <c r="C9884" t="s">
        <v>635</v>
      </c>
      <c r="D9884" t="s">
        <v>205</v>
      </c>
      <c r="E9884" t="s">
        <v>270</v>
      </c>
      <c r="F9884" t="s">
        <v>169</v>
      </c>
      <c r="G9884" s="8">
        <v>21947</v>
      </c>
      <c r="H9884" t="s">
        <v>170</v>
      </c>
      <c r="I9884" s="7">
        <v>193000992</v>
      </c>
      <c r="L9884" s="7">
        <v>20886055390</v>
      </c>
      <c r="M9884" t="s">
        <v>458</v>
      </c>
    </row>
    <row r="9885" spans="1:13" x14ac:dyDescent="0.25">
      <c r="A9885" t="s">
        <v>737</v>
      </c>
      <c r="B9885" t="s">
        <v>636</v>
      </c>
      <c r="C9885" t="s">
        <v>635</v>
      </c>
      <c r="D9885" t="s">
        <v>203</v>
      </c>
      <c r="E9885" t="s">
        <v>269</v>
      </c>
      <c r="F9885" t="s">
        <v>169</v>
      </c>
      <c r="G9885" s="8">
        <v>21947</v>
      </c>
      <c r="H9885" t="s">
        <v>170</v>
      </c>
      <c r="I9885" s="7">
        <v>0</v>
      </c>
      <c r="L9885" s="7">
        <v>1256491994424</v>
      </c>
      <c r="M9885" t="s">
        <v>458</v>
      </c>
    </row>
    <row r="9886" spans="1:13" x14ac:dyDescent="0.25">
      <c r="A9886" t="s">
        <v>738</v>
      </c>
      <c r="B9886" t="s">
        <v>484</v>
      </c>
      <c r="C9886" t="s">
        <v>256</v>
      </c>
      <c r="D9886" t="s">
        <v>208</v>
      </c>
      <c r="E9886" t="s">
        <v>270</v>
      </c>
      <c r="F9886" t="s">
        <v>169</v>
      </c>
      <c r="G9886" s="8">
        <v>21947</v>
      </c>
      <c r="H9886" t="s">
        <v>170</v>
      </c>
      <c r="I9886" s="7">
        <v>0</v>
      </c>
      <c r="L9886" s="7">
        <v>429346911</v>
      </c>
      <c r="M9886" t="s">
        <v>458</v>
      </c>
    </row>
    <row r="9887" spans="1:13" x14ac:dyDescent="0.25">
      <c r="A9887" t="s">
        <v>739</v>
      </c>
      <c r="B9887" t="s">
        <v>484</v>
      </c>
      <c r="C9887" t="s">
        <v>256</v>
      </c>
      <c r="D9887" t="s">
        <v>209</v>
      </c>
      <c r="E9887" t="s">
        <v>270</v>
      </c>
      <c r="F9887" t="s">
        <v>169</v>
      </c>
      <c r="G9887" s="8">
        <v>21947</v>
      </c>
      <c r="H9887" t="s">
        <v>170</v>
      </c>
      <c r="I9887" s="7">
        <v>0</v>
      </c>
      <c r="L9887" s="7">
        <v>630379359</v>
      </c>
      <c r="M9887" t="s">
        <v>458</v>
      </c>
    </row>
    <row r="9888" spans="1:13" x14ac:dyDescent="0.25">
      <c r="A9888" t="s">
        <v>740</v>
      </c>
      <c r="B9888" t="s">
        <v>484</v>
      </c>
      <c r="C9888" t="s">
        <v>256</v>
      </c>
      <c r="D9888" t="s">
        <v>203</v>
      </c>
      <c r="E9888" t="s">
        <v>269</v>
      </c>
      <c r="F9888" t="s">
        <v>169</v>
      </c>
      <c r="G9888" s="8">
        <v>21947</v>
      </c>
      <c r="H9888" t="s">
        <v>170</v>
      </c>
      <c r="I9888" s="7">
        <v>0</v>
      </c>
      <c r="L9888" s="7">
        <v>88224453830</v>
      </c>
      <c r="M9888" t="s">
        <v>458</v>
      </c>
    </row>
    <row r="9889" spans="1:13" x14ac:dyDescent="0.25">
      <c r="A9889" t="s">
        <v>741</v>
      </c>
      <c r="B9889" t="s">
        <v>485</v>
      </c>
      <c r="C9889" t="s">
        <v>257</v>
      </c>
      <c r="D9889" t="s">
        <v>258</v>
      </c>
      <c r="E9889" t="s">
        <v>270</v>
      </c>
      <c r="F9889" t="s">
        <v>169</v>
      </c>
      <c r="G9889" s="8">
        <v>21947</v>
      </c>
      <c r="H9889" t="s">
        <v>170</v>
      </c>
      <c r="I9889" s="7">
        <v>56575639</v>
      </c>
      <c r="L9889" s="7">
        <v>2398957441</v>
      </c>
      <c r="M9889" t="s">
        <v>458</v>
      </c>
    </row>
    <row r="9890" spans="1:13" x14ac:dyDescent="0.25">
      <c r="A9890" t="s">
        <v>742</v>
      </c>
      <c r="B9890" t="s">
        <v>485</v>
      </c>
      <c r="C9890" t="s">
        <v>257</v>
      </c>
      <c r="D9890" t="s">
        <v>259</v>
      </c>
      <c r="E9890" t="s">
        <v>270</v>
      </c>
      <c r="F9890" t="s">
        <v>169</v>
      </c>
      <c r="G9890" s="8">
        <v>21947</v>
      </c>
      <c r="H9890" t="s">
        <v>170</v>
      </c>
      <c r="I9890" s="7">
        <v>4412103</v>
      </c>
      <c r="L9890" s="7">
        <v>87556207</v>
      </c>
      <c r="M9890" t="s">
        <v>458</v>
      </c>
    </row>
    <row r="9891" spans="1:13" x14ac:dyDescent="0.25">
      <c r="A9891" t="s">
        <v>743</v>
      </c>
      <c r="B9891" t="s">
        <v>485</v>
      </c>
      <c r="C9891" t="s">
        <v>257</v>
      </c>
      <c r="D9891" t="s">
        <v>260</v>
      </c>
      <c r="E9891" t="s">
        <v>270</v>
      </c>
      <c r="F9891" t="s">
        <v>169</v>
      </c>
      <c r="G9891" s="8">
        <v>21947</v>
      </c>
      <c r="H9891" t="s">
        <v>170</v>
      </c>
      <c r="I9891" s="7">
        <v>6600635</v>
      </c>
      <c r="L9891" s="7">
        <v>145097351</v>
      </c>
      <c r="M9891" t="s">
        <v>458</v>
      </c>
    </row>
    <row r="9892" spans="1:13" x14ac:dyDescent="0.25">
      <c r="A9892" t="s">
        <v>744</v>
      </c>
      <c r="B9892" t="s">
        <v>485</v>
      </c>
      <c r="C9892" t="s">
        <v>257</v>
      </c>
      <c r="D9892" t="s">
        <v>261</v>
      </c>
      <c r="E9892" t="s">
        <v>270</v>
      </c>
      <c r="F9892" t="s">
        <v>169</v>
      </c>
      <c r="G9892" s="8">
        <v>21947</v>
      </c>
      <c r="H9892" t="s">
        <v>170</v>
      </c>
      <c r="I9892" s="7">
        <v>9751681</v>
      </c>
      <c r="L9892" s="7">
        <v>88988160</v>
      </c>
      <c r="M9892" t="s">
        <v>458</v>
      </c>
    </row>
    <row r="9893" spans="1:13" x14ac:dyDescent="0.25">
      <c r="A9893" t="s">
        <v>745</v>
      </c>
      <c r="B9893" t="s">
        <v>486</v>
      </c>
      <c r="C9893" t="s">
        <v>262</v>
      </c>
      <c r="D9893" t="s">
        <v>263</v>
      </c>
      <c r="E9893" t="s">
        <v>270</v>
      </c>
      <c r="F9893" t="s">
        <v>169</v>
      </c>
      <c r="G9893" s="8">
        <v>21947</v>
      </c>
      <c r="H9893" t="s">
        <v>170</v>
      </c>
      <c r="I9893" s="7">
        <v>0</v>
      </c>
      <c r="L9893" s="7">
        <v>27282552000</v>
      </c>
      <c r="M9893" t="s">
        <v>458</v>
      </c>
    </row>
    <row r="9894" spans="1:13" x14ac:dyDescent="0.25">
      <c r="A9894" t="s">
        <v>746</v>
      </c>
      <c r="B9894" t="s">
        <v>486</v>
      </c>
      <c r="C9894" t="s">
        <v>262</v>
      </c>
      <c r="D9894" t="s">
        <v>264</v>
      </c>
      <c r="E9894" t="s">
        <v>270</v>
      </c>
      <c r="F9894" t="s">
        <v>169</v>
      </c>
      <c r="G9894" s="8">
        <v>21947</v>
      </c>
      <c r="H9894" t="s">
        <v>170</v>
      </c>
      <c r="I9894" s="7">
        <v>0</v>
      </c>
      <c r="L9894" s="7">
        <v>5427913000</v>
      </c>
      <c r="M9894" t="s">
        <v>458</v>
      </c>
    </row>
    <row r="9895" spans="1:13" x14ac:dyDescent="0.25">
      <c r="A9895" t="s">
        <v>747</v>
      </c>
      <c r="B9895" t="s">
        <v>486</v>
      </c>
      <c r="C9895" t="s">
        <v>262</v>
      </c>
      <c r="D9895" t="s">
        <v>265</v>
      </c>
      <c r="E9895" t="s">
        <v>270</v>
      </c>
      <c r="F9895" t="s">
        <v>169</v>
      </c>
      <c r="G9895" s="8">
        <v>21947</v>
      </c>
      <c r="H9895" t="s">
        <v>170</v>
      </c>
      <c r="I9895" s="7">
        <v>0</v>
      </c>
      <c r="L9895" s="7">
        <v>950652000</v>
      </c>
      <c r="M9895" t="s">
        <v>458</v>
      </c>
    </row>
    <row r="9896" spans="1:13" x14ac:dyDescent="0.25">
      <c r="A9896" t="s">
        <v>748</v>
      </c>
      <c r="B9896" t="s">
        <v>486</v>
      </c>
      <c r="C9896" t="s">
        <v>262</v>
      </c>
      <c r="D9896" t="s">
        <v>203</v>
      </c>
      <c r="E9896" t="s">
        <v>269</v>
      </c>
      <c r="F9896" t="s">
        <v>169</v>
      </c>
      <c r="G9896" s="8">
        <v>21947</v>
      </c>
      <c r="H9896" t="s">
        <v>170</v>
      </c>
      <c r="I9896" s="7">
        <v>0</v>
      </c>
      <c r="L9896" s="7">
        <v>134097058000</v>
      </c>
      <c r="M9896" t="s">
        <v>458</v>
      </c>
    </row>
    <row r="9897" spans="1:13" x14ac:dyDescent="0.25">
      <c r="A9897" t="s">
        <v>749</v>
      </c>
      <c r="B9897" t="s">
        <v>332</v>
      </c>
      <c r="C9897" t="s">
        <v>266</v>
      </c>
      <c r="D9897" t="s">
        <v>267</v>
      </c>
      <c r="E9897" t="s">
        <v>270</v>
      </c>
      <c r="F9897" t="s">
        <v>169</v>
      </c>
      <c r="G9897" s="8">
        <v>21947</v>
      </c>
      <c r="H9897" t="s">
        <v>170</v>
      </c>
      <c r="I9897" s="7">
        <v>23459877</v>
      </c>
      <c r="L9897" s="7">
        <v>2421364394</v>
      </c>
      <c r="M9897" t="s">
        <v>458</v>
      </c>
    </row>
    <row r="9898" spans="1:13" x14ac:dyDescent="0.25">
      <c r="A9898" t="s">
        <v>750</v>
      </c>
      <c r="B9898" t="s">
        <v>332</v>
      </c>
      <c r="C9898" t="s">
        <v>266</v>
      </c>
      <c r="D9898" t="s">
        <v>590</v>
      </c>
      <c r="E9898" t="s">
        <v>270</v>
      </c>
      <c r="F9898" t="s">
        <v>169</v>
      </c>
      <c r="G9898" s="8">
        <v>21947</v>
      </c>
      <c r="H9898" t="s">
        <v>170</v>
      </c>
      <c r="I9898" s="7">
        <v>28742081</v>
      </c>
      <c r="L9898" s="7">
        <v>1946905414</v>
      </c>
      <c r="M9898" t="s">
        <v>458</v>
      </c>
    </row>
    <row r="9899" spans="1:13" x14ac:dyDescent="0.25">
      <c r="A9899" t="s">
        <v>751</v>
      </c>
      <c r="B9899" t="s">
        <v>332</v>
      </c>
      <c r="C9899" t="s">
        <v>266</v>
      </c>
      <c r="D9899" t="s">
        <v>582</v>
      </c>
      <c r="E9899" t="s">
        <v>270</v>
      </c>
      <c r="F9899" t="s">
        <v>169</v>
      </c>
      <c r="G9899" s="8">
        <v>21947</v>
      </c>
      <c r="H9899" t="s">
        <v>170</v>
      </c>
      <c r="I9899" s="7">
        <v>5587106</v>
      </c>
      <c r="L9899" s="7">
        <v>102527329</v>
      </c>
      <c r="M9899" t="s">
        <v>458</v>
      </c>
    </row>
    <row r="9900" spans="1:13" x14ac:dyDescent="0.25">
      <c r="A9900" t="s">
        <v>752</v>
      </c>
      <c r="B9900" t="s">
        <v>332</v>
      </c>
      <c r="C9900" t="s">
        <v>266</v>
      </c>
      <c r="D9900" t="s">
        <v>203</v>
      </c>
      <c r="E9900" t="s">
        <v>269</v>
      </c>
      <c r="F9900" t="s">
        <v>169</v>
      </c>
      <c r="G9900" s="8">
        <v>21947</v>
      </c>
      <c r="H9900" t="s">
        <v>170</v>
      </c>
      <c r="I9900" s="7">
        <v>0</v>
      </c>
      <c r="L9900" s="7">
        <v>260926476812</v>
      </c>
      <c r="M9900" t="s">
        <v>458</v>
      </c>
    </row>
    <row r="9901" spans="1:13" x14ac:dyDescent="0.25">
      <c r="A9901" t="s">
        <v>753</v>
      </c>
      <c r="B9901" t="s">
        <v>487</v>
      </c>
      <c r="C9901" t="s">
        <v>207</v>
      </c>
      <c r="D9901" t="s">
        <v>208</v>
      </c>
      <c r="E9901" t="s">
        <v>270</v>
      </c>
      <c r="F9901" t="s">
        <v>169</v>
      </c>
      <c r="G9901" s="8">
        <v>21947</v>
      </c>
      <c r="H9901" t="s">
        <v>170</v>
      </c>
      <c r="I9901" s="7">
        <v>0</v>
      </c>
      <c r="L9901" s="7">
        <v>2389556713</v>
      </c>
      <c r="M9901" t="s">
        <v>458</v>
      </c>
    </row>
    <row r="9902" spans="1:13" x14ac:dyDescent="0.25">
      <c r="A9902" t="s">
        <v>754</v>
      </c>
      <c r="B9902" t="s">
        <v>487</v>
      </c>
      <c r="C9902" t="s">
        <v>207</v>
      </c>
      <c r="D9902" t="s">
        <v>209</v>
      </c>
      <c r="E9902" t="s">
        <v>270</v>
      </c>
      <c r="F9902" t="s">
        <v>169</v>
      </c>
      <c r="G9902" s="8">
        <v>21947</v>
      </c>
      <c r="H9902" t="s">
        <v>170</v>
      </c>
      <c r="I9902" s="7">
        <v>0</v>
      </c>
      <c r="L9902" s="7">
        <v>5701620841</v>
      </c>
      <c r="M9902" t="s">
        <v>458</v>
      </c>
    </row>
    <row r="9903" spans="1:13" x14ac:dyDescent="0.25">
      <c r="A9903" t="s">
        <v>755</v>
      </c>
      <c r="B9903" t="s">
        <v>487</v>
      </c>
      <c r="C9903" t="s">
        <v>207</v>
      </c>
      <c r="D9903" t="s">
        <v>210</v>
      </c>
      <c r="E9903" t="s">
        <v>270</v>
      </c>
      <c r="F9903" t="s">
        <v>169</v>
      </c>
      <c r="G9903" s="8">
        <v>21947</v>
      </c>
      <c r="H9903" t="s">
        <v>170</v>
      </c>
      <c r="I9903" s="7">
        <v>0</v>
      </c>
      <c r="L9903" s="7">
        <v>326696832</v>
      </c>
      <c r="M9903" t="s">
        <v>458</v>
      </c>
    </row>
    <row r="9904" spans="1:13" x14ac:dyDescent="0.25">
      <c r="A9904" t="s">
        <v>756</v>
      </c>
      <c r="B9904" t="s">
        <v>487</v>
      </c>
      <c r="C9904" t="s">
        <v>207</v>
      </c>
      <c r="D9904" t="s">
        <v>211</v>
      </c>
      <c r="E9904" t="s">
        <v>269</v>
      </c>
      <c r="F9904" t="s">
        <v>169</v>
      </c>
      <c r="G9904" s="8">
        <v>21947</v>
      </c>
      <c r="H9904" t="s">
        <v>170</v>
      </c>
      <c r="I9904" s="7">
        <v>0</v>
      </c>
      <c r="L9904" s="7">
        <v>370042694916</v>
      </c>
      <c r="M9904" t="s">
        <v>458</v>
      </c>
    </row>
    <row r="9905" spans="1:13" x14ac:dyDescent="0.25">
      <c r="A9905" t="s">
        <v>757</v>
      </c>
      <c r="B9905" t="s">
        <v>487</v>
      </c>
      <c r="C9905" t="s">
        <v>207</v>
      </c>
      <c r="D9905" t="s">
        <v>385</v>
      </c>
      <c r="E9905" t="s">
        <v>270</v>
      </c>
      <c r="F9905" t="s">
        <v>169</v>
      </c>
      <c r="G9905" s="8">
        <v>21947</v>
      </c>
      <c r="H9905" t="s">
        <v>170</v>
      </c>
      <c r="I9905" s="7">
        <v>0</v>
      </c>
      <c r="L9905" s="7">
        <v>777116048</v>
      </c>
      <c r="M9905" t="s">
        <v>458</v>
      </c>
    </row>
    <row r="9906" spans="1:13" x14ac:dyDescent="0.25">
      <c r="A9906" t="s">
        <v>659</v>
      </c>
      <c r="B9906" t="s">
        <v>468</v>
      </c>
      <c r="C9906" t="s">
        <v>0</v>
      </c>
      <c r="D9906" t="s">
        <v>200</v>
      </c>
      <c r="E9906" t="s">
        <v>270</v>
      </c>
      <c r="F9906" t="s">
        <v>172</v>
      </c>
      <c r="G9906" s="8">
        <v>45568</v>
      </c>
      <c r="H9906" t="s">
        <v>173</v>
      </c>
      <c r="I9906" s="7">
        <v>4260528092</v>
      </c>
      <c r="L9906" s="7">
        <v>50185283716</v>
      </c>
      <c r="M9906" t="s">
        <v>458</v>
      </c>
    </row>
    <row r="9907" spans="1:13" x14ac:dyDescent="0.25">
      <c r="A9907" t="s">
        <v>660</v>
      </c>
      <c r="B9907" t="s">
        <v>468</v>
      </c>
      <c r="C9907" t="s">
        <v>0</v>
      </c>
      <c r="D9907" t="s">
        <v>201</v>
      </c>
      <c r="E9907" t="s">
        <v>270</v>
      </c>
      <c r="F9907" t="s">
        <v>172</v>
      </c>
      <c r="G9907" s="8">
        <v>45568</v>
      </c>
      <c r="H9907" t="s">
        <v>173</v>
      </c>
      <c r="I9907" s="7">
        <v>6312548766</v>
      </c>
      <c r="L9907" s="7">
        <v>89599596613</v>
      </c>
      <c r="M9907" t="s">
        <v>458</v>
      </c>
    </row>
    <row r="9908" spans="1:13" x14ac:dyDescent="0.25">
      <c r="A9908" t="s">
        <v>661</v>
      </c>
      <c r="B9908" t="s">
        <v>468</v>
      </c>
      <c r="C9908" t="s">
        <v>0</v>
      </c>
      <c r="D9908" t="s">
        <v>202</v>
      </c>
      <c r="E9908" t="s">
        <v>270</v>
      </c>
      <c r="F9908" t="s">
        <v>172</v>
      </c>
      <c r="G9908" s="8">
        <v>45568</v>
      </c>
      <c r="H9908" t="s">
        <v>173</v>
      </c>
      <c r="I9908" s="7">
        <v>1818662309</v>
      </c>
      <c r="L9908" s="7">
        <v>44497385600</v>
      </c>
      <c r="M9908" t="s">
        <v>458</v>
      </c>
    </row>
    <row r="9909" spans="1:13" x14ac:dyDescent="0.25">
      <c r="A9909" t="s">
        <v>662</v>
      </c>
      <c r="B9909" t="s">
        <v>468</v>
      </c>
      <c r="C9909" t="s">
        <v>0</v>
      </c>
      <c r="D9909" t="s">
        <v>308</v>
      </c>
      <c r="E9909" t="s">
        <v>270</v>
      </c>
      <c r="F9909" t="s">
        <v>172</v>
      </c>
      <c r="G9909" s="8">
        <v>45568</v>
      </c>
      <c r="H9909" t="s">
        <v>173</v>
      </c>
      <c r="I9909" s="7">
        <v>4140632</v>
      </c>
      <c r="L9909" s="7">
        <v>891110221</v>
      </c>
      <c r="M9909" t="s">
        <v>458</v>
      </c>
    </row>
    <row r="9910" spans="1:13" x14ac:dyDescent="0.25">
      <c r="A9910" t="s">
        <v>663</v>
      </c>
      <c r="B9910" t="s">
        <v>468</v>
      </c>
      <c r="C9910" t="s">
        <v>0</v>
      </c>
      <c r="D9910" t="s">
        <v>198</v>
      </c>
      <c r="E9910" t="s">
        <v>270</v>
      </c>
      <c r="F9910" t="s">
        <v>172</v>
      </c>
      <c r="G9910" s="8">
        <v>45568</v>
      </c>
      <c r="H9910" t="s">
        <v>173</v>
      </c>
      <c r="I9910" s="7">
        <f>17178728/2</f>
        <v>8589364</v>
      </c>
      <c r="L9910" s="7">
        <v>1360016630</v>
      </c>
      <c r="M9910" t="s">
        <v>458</v>
      </c>
    </row>
    <row r="9911" spans="1:13" x14ac:dyDescent="0.25">
      <c r="A9911" t="s">
        <v>664</v>
      </c>
      <c r="B9911" t="s">
        <v>468</v>
      </c>
      <c r="C9911" t="s">
        <v>0</v>
      </c>
      <c r="D9911" t="s">
        <v>199</v>
      </c>
      <c r="E9911" t="s">
        <v>269</v>
      </c>
      <c r="F9911" t="s">
        <v>172</v>
      </c>
      <c r="G9911" s="8">
        <v>45568</v>
      </c>
      <c r="H9911" t="s">
        <v>173</v>
      </c>
      <c r="I9911" s="7">
        <v>12352767969</v>
      </c>
      <c r="L9911" s="7">
        <v>195045422077</v>
      </c>
      <c r="M9911" t="s">
        <v>458</v>
      </c>
    </row>
    <row r="9912" spans="1:13" x14ac:dyDescent="0.25">
      <c r="A9912" t="s">
        <v>665</v>
      </c>
      <c r="B9912" t="s">
        <v>469</v>
      </c>
      <c r="C9912" t="s">
        <v>212</v>
      </c>
      <c r="D9912" t="s">
        <v>213</v>
      </c>
      <c r="E9912" t="s">
        <v>270</v>
      </c>
      <c r="F9912" t="s">
        <v>172</v>
      </c>
      <c r="G9912" s="8">
        <v>45568</v>
      </c>
      <c r="H9912" t="s">
        <v>173</v>
      </c>
      <c r="I9912" s="7">
        <v>136767000</v>
      </c>
      <c r="L9912" s="7">
        <v>1209774000</v>
      </c>
      <c r="M9912" t="s">
        <v>458</v>
      </c>
    </row>
    <row r="9913" spans="1:13" x14ac:dyDescent="0.25">
      <c r="A9913" t="s">
        <v>666</v>
      </c>
      <c r="B9913" t="s">
        <v>469</v>
      </c>
      <c r="C9913" t="s">
        <v>212</v>
      </c>
      <c r="D9913" t="s">
        <v>214</v>
      </c>
      <c r="E9913" t="s">
        <v>270</v>
      </c>
      <c r="F9913" t="s">
        <v>172</v>
      </c>
      <c r="G9913" s="8">
        <v>45568</v>
      </c>
      <c r="H9913" t="s">
        <v>173</v>
      </c>
      <c r="I9913" s="7">
        <v>19364000</v>
      </c>
      <c r="L9913" s="7">
        <v>10185099000</v>
      </c>
      <c r="M9913" t="s">
        <v>458</v>
      </c>
    </row>
    <row r="9914" spans="1:13" x14ac:dyDescent="0.25">
      <c r="A9914" t="s">
        <v>667</v>
      </c>
      <c r="B9914" t="s">
        <v>469</v>
      </c>
      <c r="C9914" t="s">
        <v>212</v>
      </c>
      <c r="D9914" t="s">
        <v>370</v>
      </c>
      <c r="E9914" t="s">
        <v>270</v>
      </c>
      <c r="F9914" t="s">
        <v>172</v>
      </c>
      <c r="G9914" s="8">
        <v>45568</v>
      </c>
      <c r="H9914" t="s">
        <v>173</v>
      </c>
      <c r="I9914" s="7">
        <v>549858000</v>
      </c>
      <c r="L9914" s="7">
        <v>7250762000</v>
      </c>
      <c r="M9914" t="s">
        <v>458</v>
      </c>
    </row>
    <row r="9915" spans="1:13" x14ac:dyDescent="0.25">
      <c r="A9915" t="s">
        <v>668</v>
      </c>
      <c r="B9915" t="s">
        <v>469</v>
      </c>
      <c r="C9915" t="s">
        <v>212</v>
      </c>
      <c r="D9915" t="s">
        <v>365</v>
      </c>
      <c r="E9915" t="s">
        <v>270</v>
      </c>
      <c r="F9915" t="s">
        <v>172</v>
      </c>
      <c r="G9915" s="8">
        <v>45568</v>
      </c>
      <c r="H9915" t="s">
        <v>173</v>
      </c>
      <c r="I9915" s="7">
        <v>1283731000</v>
      </c>
      <c r="L9915" s="7">
        <v>22153880000</v>
      </c>
      <c r="M9915" t="s">
        <v>458</v>
      </c>
    </row>
    <row r="9916" spans="1:13" x14ac:dyDescent="0.25">
      <c r="A9916" t="s">
        <v>669</v>
      </c>
      <c r="B9916" t="s">
        <v>469</v>
      </c>
      <c r="C9916" t="s">
        <v>212</v>
      </c>
      <c r="D9916" t="s">
        <v>364</v>
      </c>
      <c r="E9916" t="s">
        <v>270</v>
      </c>
      <c r="F9916" t="s">
        <v>172</v>
      </c>
      <c r="G9916" s="8">
        <v>45568</v>
      </c>
      <c r="H9916" t="s">
        <v>173</v>
      </c>
      <c r="I9916" s="7">
        <v>1186474000</v>
      </c>
      <c r="L9916" s="7">
        <v>31842258000</v>
      </c>
      <c r="M9916" t="s">
        <v>458</v>
      </c>
    </row>
    <row r="9917" spans="1:13" x14ac:dyDescent="0.25">
      <c r="A9917" t="s">
        <v>670</v>
      </c>
      <c r="B9917" t="s">
        <v>469</v>
      </c>
      <c r="C9917" t="s">
        <v>212</v>
      </c>
      <c r="D9917" t="s">
        <v>573</v>
      </c>
      <c r="E9917" t="s">
        <v>270</v>
      </c>
      <c r="F9917" t="s">
        <v>172</v>
      </c>
      <c r="G9917" s="8">
        <v>45568</v>
      </c>
      <c r="H9917" t="s">
        <v>173</v>
      </c>
      <c r="I9917" s="7">
        <v>386671000</v>
      </c>
      <c r="L9917" s="7">
        <v>16763779000</v>
      </c>
      <c r="M9917" t="s">
        <v>458</v>
      </c>
    </row>
    <row r="9918" spans="1:13" x14ac:dyDescent="0.25">
      <c r="A9918" t="s">
        <v>671</v>
      </c>
      <c r="B9918" t="s">
        <v>469</v>
      </c>
      <c r="C9918" t="s">
        <v>212</v>
      </c>
      <c r="D9918" t="s">
        <v>362</v>
      </c>
      <c r="E9918" t="s">
        <v>270</v>
      </c>
      <c r="F9918" t="s">
        <v>172</v>
      </c>
      <c r="G9918" s="8">
        <v>45568</v>
      </c>
      <c r="H9918" t="s">
        <v>173</v>
      </c>
      <c r="I9918" s="7">
        <v>0</v>
      </c>
      <c r="L9918" s="7">
        <v>58491556000</v>
      </c>
      <c r="M9918" t="s">
        <v>458</v>
      </c>
    </row>
    <row r="9919" spans="1:13" x14ac:dyDescent="0.25">
      <c r="A9919" t="s">
        <v>672</v>
      </c>
      <c r="B9919" t="s">
        <v>470</v>
      </c>
      <c r="C9919" t="s">
        <v>292</v>
      </c>
      <c r="D9919" t="s">
        <v>307</v>
      </c>
      <c r="E9919" t="s">
        <v>270</v>
      </c>
      <c r="F9919" t="s">
        <v>172</v>
      </c>
      <c r="G9919" s="8">
        <v>45568</v>
      </c>
      <c r="H9919" t="s">
        <v>173</v>
      </c>
      <c r="I9919" s="7">
        <v>452722977</v>
      </c>
      <c r="L9919" s="7">
        <v>9764336905</v>
      </c>
      <c r="M9919" t="s">
        <v>458</v>
      </c>
    </row>
    <row r="9920" spans="1:13" x14ac:dyDescent="0.25">
      <c r="A9920" t="s">
        <v>673</v>
      </c>
      <c r="B9920" t="s">
        <v>470</v>
      </c>
      <c r="C9920" t="s">
        <v>292</v>
      </c>
      <c r="D9920" t="s">
        <v>206</v>
      </c>
      <c r="E9920" t="s">
        <v>270</v>
      </c>
      <c r="F9920" t="s">
        <v>172</v>
      </c>
      <c r="G9920" s="8">
        <v>45568</v>
      </c>
      <c r="H9920" t="s">
        <v>173</v>
      </c>
      <c r="I9920" s="7">
        <v>0</v>
      </c>
      <c r="L9920" s="7">
        <v>5411649516</v>
      </c>
      <c r="M9920" t="s">
        <v>458</v>
      </c>
    </row>
    <row r="9921" spans="1:13" x14ac:dyDescent="0.25">
      <c r="A9921" t="s">
        <v>674</v>
      </c>
      <c r="B9921" t="s">
        <v>470</v>
      </c>
      <c r="C9921" t="s">
        <v>292</v>
      </c>
      <c r="D9921" t="s">
        <v>203</v>
      </c>
      <c r="E9921" t="s">
        <v>269</v>
      </c>
      <c r="F9921" t="s">
        <v>172</v>
      </c>
      <c r="G9921" s="8">
        <v>45568</v>
      </c>
      <c r="H9921" t="s">
        <v>173</v>
      </c>
      <c r="I9921" s="7">
        <v>25091914190</v>
      </c>
      <c r="L9921" s="7">
        <v>599483569520</v>
      </c>
      <c r="M9921" t="s">
        <v>458</v>
      </c>
    </row>
    <row r="9922" spans="1:13" x14ac:dyDescent="0.25">
      <c r="A9922" t="s">
        <v>675</v>
      </c>
      <c r="B9922" t="s">
        <v>470</v>
      </c>
      <c r="C9922" t="s">
        <v>292</v>
      </c>
      <c r="D9922" t="s">
        <v>306</v>
      </c>
      <c r="E9922" t="s">
        <v>270</v>
      </c>
      <c r="F9922" t="s">
        <v>172</v>
      </c>
      <c r="G9922" s="8">
        <v>45568</v>
      </c>
      <c r="H9922" t="s">
        <v>173</v>
      </c>
      <c r="I9922" s="7">
        <v>39409146</v>
      </c>
      <c r="L9922" s="7">
        <v>9122399685</v>
      </c>
      <c r="M9922" t="s">
        <v>458</v>
      </c>
    </row>
    <row r="9923" spans="1:13" x14ac:dyDescent="0.25">
      <c r="A9923" t="s">
        <v>676</v>
      </c>
      <c r="B9923" t="s">
        <v>331</v>
      </c>
      <c r="C9923" t="s">
        <v>215</v>
      </c>
      <c r="D9923" t="s">
        <v>251</v>
      </c>
      <c r="E9923" t="s">
        <v>269</v>
      </c>
      <c r="F9923" t="s">
        <v>172</v>
      </c>
      <c r="G9923" s="8">
        <v>45568</v>
      </c>
      <c r="H9923" t="s">
        <v>173</v>
      </c>
      <c r="I9923" s="7">
        <v>17566744674</v>
      </c>
      <c r="L9923" s="7">
        <v>310261377494</v>
      </c>
      <c r="M9923" t="s">
        <v>458</v>
      </c>
    </row>
    <row r="9924" spans="1:13" x14ac:dyDescent="0.25">
      <c r="A9924" t="s">
        <v>677</v>
      </c>
      <c r="B9924" t="s">
        <v>331</v>
      </c>
      <c r="C9924" t="s">
        <v>215</v>
      </c>
      <c r="D9924" t="s">
        <v>216</v>
      </c>
      <c r="E9924" t="s">
        <v>269</v>
      </c>
      <c r="F9924" t="s">
        <v>172</v>
      </c>
      <c r="G9924" s="8">
        <v>45568</v>
      </c>
      <c r="H9924" t="s">
        <v>173</v>
      </c>
      <c r="I9924" s="7">
        <v>711407969</v>
      </c>
      <c r="L9924" s="7">
        <v>15226914126</v>
      </c>
      <c r="M9924" t="s">
        <v>458</v>
      </c>
    </row>
    <row r="9925" spans="1:13" x14ac:dyDescent="0.25">
      <c r="A9925" t="s">
        <v>678</v>
      </c>
      <c r="B9925" t="s">
        <v>331</v>
      </c>
      <c r="C9925" t="s">
        <v>215</v>
      </c>
      <c r="D9925" t="s">
        <v>217</v>
      </c>
      <c r="E9925" t="s">
        <v>269</v>
      </c>
      <c r="F9925" t="s">
        <v>172</v>
      </c>
      <c r="G9925" s="8">
        <v>45568</v>
      </c>
      <c r="H9925" t="s">
        <v>173</v>
      </c>
      <c r="I9925" s="7">
        <v>3769460848</v>
      </c>
      <c r="L9925" s="7">
        <v>67671087956</v>
      </c>
      <c r="M9925" t="s">
        <v>458</v>
      </c>
    </row>
    <row r="9926" spans="1:13" x14ac:dyDescent="0.25">
      <c r="A9926" t="s">
        <v>679</v>
      </c>
      <c r="B9926" t="s">
        <v>333</v>
      </c>
      <c r="C9926" t="s">
        <v>533</v>
      </c>
      <c r="D9926" t="s">
        <v>203</v>
      </c>
      <c r="E9926" t="s">
        <v>269</v>
      </c>
      <c r="F9926" t="s">
        <v>172</v>
      </c>
      <c r="G9926" s="8">
        <v>45568</v>
      </c>
      <c r="H9926" t="s">
        <v>173</v>
      </c>
      <c r="I9926" s="7">
        <v>2634721000</v>
      </c>
      <c r="L9926" s="7">
        <v>60695593000</v>
      </c>
      <c r="M9926" t="s">
        <v>458</v>
      </c>
    </row>
    <row r="9927" spans="1:13" x14ac:dyDescent="0.25">
      <c r="A9927" t="s">
        <v>680</v>
      </c>
      <c r="B9927" t="s">
        <v>471</v>
      </c>
      <c r="C9927" t="s">
        <v>219</v>
      </c>
      <c r="D9927" t="s">
        <v>203</v>
      </c>
      <c r="E9927" t="s">
        <v>269</v>
      </c>
      <c r="F9927" t="s">
        <v>172</v>
      </c>
      <c r="G9927" s="8">
        <v>45568</v>
      </c>
      <c r="H9927" t="s">
        <v>173</v>
      </c>
      <c r="I9927" s="7">
        <v>8860018972</v>
      </c>
      <c r="L9927" s="7">
        <v>278736778404</v>
      </c>
      <c r="M9927" t="s">
        <v>458</v>
      </c>
    </row>
    <row r="9928" spans="1:13" x14ac:dyDescent="0.25">
      <c r="A9928" t="s">
        <v>681</v>
      </c>
      <c r="B9928" t="s">
        <v>471</v>
      </c>
      <c r="C9928" t="s">
        <v>219</v>
      </c>
      <c r="D9928" t="s">
        <v>457</v>
      </c>
      <c r="E9928" t="s">
        <v>270</v>
      </c>
      <c r="F9928" t="s">
        <v>172</v>
      </c>
      <c r="G9928" s="8">
        <v>45568</v>
      </c>
      <c r="H9928" t="s">
        <v>173</v>
      </c>
      <c r="I9928" s="7">
        <v>997346</v>
      </c>
      <c r="L9928" s="7">
        <v>150706287</v>
      </c>
      <c r="M9928" t="s">
        <v>458</v>
      </c>
    </row>
    <row r="9929" spans="1:13" x14ac:dyDescent="0.25">
      <c r="A9929" t="s">
        <v>682</v>
      </c>
      <c r="B9929" t="s">
        <v>471</v>
      </c>
      <c r="C9929" t="s">
        <v>219</v>
      </c>
      <c r="D9929" t="s">
        <v>381</v>
      </c>
      <c r="E9929" t="s">
        <v>270</v>
      </c>
      <c r="F9929" t="s">
        <v>172</v>
      </c>
      <c r="G9929" s="8">
        <v>45568</v>
      </c>
      <c r="H9929" t="s">
        <v>173</v>
      </c>
      <c r="I9929" s="7">
        <v>108995223</v>
      </c>
      <c r="L9929" s="7">
        <v>1331924172</v>
      </c>
      <c r="M9929" t="s">
        <v>458</v>
      </c>
    </row>
    <row r="9930" spans="1:13" x14ac:dyDescent="0.25">
      <c r="A9930" t="s">
        <v>683</v>
      </c>
      <c r="B9930" t="s">
        <v>472</v>
      </c>
      <c r="C9930" t="s">
        <v>220</v>
      </c>
      <c r="D9930" t="s">
        <v>221</v>
      </c>
      <c r="E9930" t="s">
        <v>270</v>
      </c>
      <c r="F9930" t="s">
        <v>172</v>
      </c>
      <c r="G9930" s="8">
        <v>45568</v>
      </c>
      <c r="H9930" t="s">
        <v>173</v>
      </c>
      <c r="I9930" s="7">
        <v>12426955000</v>
      </c>
      <c r="L9930" s="7">
        <v>210379447000</v>
      </c>
      <c r="M9930" t="s">
        <v>458</v>
      </c>
    </row>
    <row r="9931" spans="1:13" x14ac:dyDescent="0.25">
      <c r="A9931" t="s">
        <v>684</v>
      </c>
      <c r="B9931" t="s">
        <v>472</v>
      </c>
      <c r="C9931" t="s">
        <v>220</v>
      </c>
      <c r="D9931" t="s">
        <v>222</v>
      </c>
      <c r="E9931" t="s">
        <v>270</v>
      </c>
      <c r="F9931" t="s">
        <v>172</v>
      </c>
      <c r="G9931" s="8">
        <v>45568</v>
      </c>
      <c r="H9931" t="s">
        <v>173</v>
      </c>
      <c r="I9931" s="7">
        <v>1134103000</v>
      </c>
      <c r="L9931" s="7">
        <v>35195197000</v>
      </c>
      <c r="M9931" t="s">
        <v>458</v>
      </c>
    </row>
    <row r="9932" spans="1:13" x14ac:dyDescent="0.25">
      <c r="A9932" t="s">
        <v>685</v>
      </c>
      <c r="B9932" t="s">
        <v>472</v>
      </c>
      <c r="C9932" t="s">
        <v>220</v>
      </c>
      <c r="D9932" t="s">
        <v>223</v>
      </c>
      <c r="E9932" t="s">
        <v>270</v>
      </c>
      <c r="F9932" t="s">
        <v>172</v>
      </c>
      <c r="G9932" s="8">
        <v>45568</v>
      </c>
      <c r="H9932" t="s">
        <v>173</v>
      </c>
      <c r="I9932" s="7">
        <v>97526000</v>
      </c>
      <c r="L9932" s="7">
        <v>54187851000</v>
      </c>
      <c r="M9932" t="s">
        <v>458</v>
      </c>
    </row>
    <row r="9933" spans="1:13" x14ac:dyDescent="0.25">
      <c r="A9933" t="s">
        <v>686</v>
      </c>
      <c r="B9933" t="s">
        <v>472</v>
      </c>
      <c r="C9933" t="s">
        <v>220</v>
      </c>
      <c r="D9933" t="s">
        <v>224</v>
      </c>
      <c r="E9933" t="s">
        <v>270</v>
      </c>
      <c r="F9933" t="s">
        <v>172</v>
      </c>
      <c r="G9933" s="8">
        <v>45568</v>
      </c>
      <c r="H9933" t="s">
        <v>173</v>
      </c>
      <c r="I9933" s="7">
        <v>225970000</v>
      </c>
      <c r="L9933" s="7">
        <v>3835522000</v>
      </c>
      <c r="M9933" t="s">
        <v>458</v>
      </c>
    </row>
    <row r="9934" spans="1:13" x14ac:dyDescent="0.25">
      <c r="A9934" t="s">
        <v>687</v>
      </c>
      <c r="B9934" t="s">
        <v>472</v>
      </c>
      <c r="C9934" t="s">
        <v>220</v>
      </c>
      <c r="D9934" t="s">
        <v>305</v>
      </c>
      <c r="E9934" t="s">
        <v>270</v>
      </c>
      <c r="F9934" t="s">
        <v>172</v>
      </c>
      <c r="G9934" s="8">
        <v>45568</v>
      </c>
      <c r="H9934" t="s">
        <v>173</v>
      </c>
      <c r="I9934" s="7">
        <v>0</v>
      </c>
      <c r="L9934" s="7">
        <v>0</v>
      </c>
      <c r="M9934" t="s">
        <v>458</v>
      </c>
    </row>
    <row r="9935" spans="1:13" x14ac:dyDescent="0.25">
      <c r="A9935" t="s">
        <v>688</v>
      </c>
      <c r="B9935" t="s">
        <v>472</v>
      </c>
      <c r="C9935" t="s">
        <v>220</v>
      </c>
      <c r="D9935" t="s">
        <v>203</v>
      </c>
      <c r="E9935" t="s">
        <v>269</v>
      </c>
      <c r="F9935" t="s">
        <v>172</v>
      </c>
      <c r="G9935" s="8">
        <v>45568</v>
      </c>
      <c r="H9935" t="s">
        <v>173</v>
      </c>
      <c r="I9935" s="7">
        <v>6745719000</v>
      </c>
      <c r="L9935" s="7">
        <v>150910896000</v>
      </c>
      <c r="M9935" t="s">
        <v>458</v>
      </c>
    </row>
    <row r="9936" spans="1:13" x14ac:dyDescent="0.25">
      <c r="A9936" t="s">
        <v>689</v>
      </c>
      <c r="B9936" t="s">
        <v>473</v>
      </c>
      <c r="C9936" t="s">
        <v>225</v>
      </c>
      <c r="D9936" t="s">
        <v>366</v>
      </c>
      <c r="E9936" t="s">
        <v>270</v>
      </c>
      <c r="F9936" t="s">
        <v>172</v>
      </c>
      <c r="G9936" s="8">
        <v>45568</v>
      </c>
      <c r="H9936" t="s">
        <v>173</v>
      </c>
      <c r="I9936" s="7">
        <v>84276498</v>
      </c>
      <c r="L9936" s="7">
        <v>3439632410</v>
      </c>
      <c r="M9936" t="s">
        <v>458</v>
      </c>
    </row>
    <row r="9937" spans="1:13" x14ac:dyDescent="0.25">
      <c r="A9937" t="s">
        <v>690</v>
      </c>
      <c r="B9937" t="s">
        <v>473</v>
      </c>
      <c r="C9937" t="s">
        <v>225</v>
      </c>
      <c r="D9937" t="s">
        <v>367</v>
      </c>
      <c r="E9937" t="s">
        <v>270</v>
      </c>
      <c r="F9937" t="s">
        <v>172</v>
      </c>
      <c r="G9937" s="8">
        <v>45568</v>
      </c>
      <c r="H9937" t="s">
        <v>173</v>
      </c>
      <c r="I9937" s="7">
        <v>47323976</v>
      </c>
      <c r="L9937" s="7">
        <v>3601903742</v>
      </c>
      <c r="M9937" t="s">
        <v>458</v>
      </c>
    </row>
    <row r="9938" spans="1:13" x14ac:dyDescent="0.25">
      <c r="A9938" t="s">
        <v>691</v>
      </c>
      <c r="B9938" t="s">
        <v>473</v>
      </c>
      <c r="C9938" t="s">
        <v>225</v>
      </c>
      <c r="D9938" t="s">
        <v>373</v>
      </c>
      <c r="E9938" t="s">
        <v>270</v>
      </c>
      <c r="F9938" t="s">
        <v>172</v>
      </c>
      <c r="G9938" s="8">
        <v>45568</v>
      </c>
      <c r="H9938" t="s">
        <v>173</v>
      </c>
      <c r="I9938" s="7">
        <v>0</v>
      </c>
      <c r="L9938" s="7">
        <v>2032897322</v>
      </c>
      <c r="M9938" t="s">
        <v>458</v>
      </c>
    </row>
    <row r="9939" spans="1:13" x14ac:dyDescent="0.25">
      <c r="A9939" t="s">
        <v>692</v>
      </c>
      <c r="B9939" t="s">
        <v>473</v>
      </c>
      <c r="C9939" t="s">
        <v>225</v>
      </c>
      <c r="D9939" t="s">
        <v>203</v>
      </c>
      <c r="E9939" t="s">
        <v>269</v>
      </c>
      <c r="F9939" t="s">
        <v>172</v>
      </c>
      <c r="G9939" s="8">
        <v>45568</v>
      </c>
      <c r="H9939" t="s">
        <v>173</v>
      </c>
      <c r="I9939" s="7">
        <v>30195252977</v>
      </c>
      <c r="L9939" s="7">
        <v>983182712065</v>
      </c>
      <c r="M9939" t="s">
        <v>458</v>
      </c>
    </row>
    <row r="9940" spans="1:13" x14ac:dyDescent="0.25">
      <c r="A9940" t="s">
        <v>693</v>
      </c>
      <c r="B9940" t="s">
        <v>474</v>
      </c>
      <c r="C9940" t="s">
        <v>226</v>
      </c>
      <c r="D9940" t="s">
        <v>227</v>
      </c>
      <c r="E9940" t="s">
        <v>270</v>
      </c>
      <c r="F9940" t="s">
        <v>172</v>
      </c>
      <c r="G9940" s="8">
        <v>45568</v>
      </c>
      <c r="H9940" t="s">
        <v>173</v>
      </c>
      <c r="I9940" s="7">
        <v>148045367</v>
      </c>
      <c r="L9940" s="7">
        <v>1565286544</v>
      </c>
      <c r="M9940" t="s">
        <v>458</v>
      </c>
    </row>
    <row r="9941" spans="1:13" x14ac:dyDescent="0.25">
      <c r="A9941" t="s">
        <v>694</v>
      </c>
      <c r="B9941" t="s">
        <v>474</v>
      </c>
      <c r="C9941" t="s">
        <v>226</v>
      </c>
      <c r="D9941" t="s">
        <v>301</v>
      </c>
      <c r="E9941" t="s">
        <v>270</v>
      </c>
      <c r="F9941" t="s">
        <v>172</v>
      </c>
      <c r="G9941" s="8">
        <v>45568</v>
      </c>
      <c r="H9941" t="s">
        <v>173</v>
      </c>
      <c r="I9941" s="7">
        <v>45990103</v>
      </c>
      <c r="L9941" s="7">
        <v>4154359457</v>
      </c>
      <c r="M9941" t="s">
        <v>458</v>
      </c>
    </row>
    <row r="9942" spans="1:13" x14ac:dyDescent="0.25">
      <c r="A9942" t="s">
        <v>695</v>
      </c>
      <c r="B9942" t="s">
        <v>474</v>
      </c>
      <c r="C9942" t="s">
        <v>226</v>
      </c>
      <c r="D9942" t="s">
        <v>229</v>
      </c>
      <c r="E9942" t="s">
        <v>270</v>
      </c>
      <c r="F9942" t="s">
        <v>172</v>
      </c>
      <c r="G9942" s="8">
        <v>45568</v>
      </c>
      <c r="H9942" t="s">
        <v>173</v>
      </c>
      <c r="I9942" s="7">
        <v>0</v>
      </c>
      <c r="L9942" s="7">
        <v>4178737190</v>
      </c>
      <c r="M9942" t="s">
        <v>458</v>
      </c>
    </row>
    <row r="9943" spans="1:13" x14ac:dyDescent="0.25">
      <c r="A9943" t="s">
        <v>696</v>
      </c>
      <c r="B9943" t="s">
        <v>474</v>
      </c>
      <c r="C9943" t="s">
        <v>226</v>
      </c>
      <c r="D9943" t="s">
        <v>230</v>
      </c>
      <c r="E9943" t="s">
        <v>270</v>
      </c>
      <c r="F9943" s="8" t="s">
        <v>172</v>
      </c>
      <c r="G9943" s="8">
        <v>45568</v>
      </c>
      <c r="H9943" t="s">
        <v>173</v>
      </c>
      <c r="I9943" s="7">
        <v>0</v>
      </c>
      <c r="L9943" s="7">
        <v>46078829939</v>
      </c>
      <c r="M9943" t="s">
        <v>458</v>
      </c>
    </row>
    <row r="9944" spans="1:13" x14ac:dyDescent="0.25">
      <c r="A9944" t="s">
        <v>697</v>
      </c>
      <c r="B9944" t="s">
        <v>474</v>
      </c>
      <c r="C9944" t="s">
        <v>226</v>
      </c>
      <c r="D9944" t="s">
        <v>231</v>
      </c>
      <c r="E9944" t="s">
        <v>270</v>
      </c>
      <c r="F9944" s="8" t="s">
        <v>172</v>
      </c>
      <c r="G9944" s="8">
        <v>45568</v>
      </c>
      <c r="H9944" t="s">
        <v>173</v>
      </c>
      <c r="I9944" s="7">
        <v>4978082</v>
      </c>
      <c r="L9944" s="7">
        <v>733170416</v>
      </c>
      <c r="M9944" t="s">
        <v>458</v>
      </c>
    </row>
    <row r="9945" spans="1:13" x14ac:dyDescent="0.25">
      <c r="A9945" t="s">
        <v>698</v>
      </c>
      <c r="B9945" t="s">
        <v>474</v>
      </c>
      <c r="C9945" t="s">
        <v>226</v>
      </c>
      <c r="D9945" t="s">
        <v>232</v>
      </c>
      <c r="E9945" t="s">
        <v>270</v>
      </c>
      <c r="F9945" s="8" t="s">
        <v>172</v>
      </c>
      <c r="G9945" s="8">
        <v>45568</v>
      </c>
      <c r="H9945" t="s">
        <v>173</v>
      </c>
      <c r="I9945" s="7">
        <v>39936335</v>
      </c>
      <c r="L9945" s="7">
        <v>4596812359</v>
      </c>
      <c r="M9945" t="s">
        <v>458</v>
      </c>
    </row>
    <row r="9946" spans="1:13" x14ac:dyDescent="0.25">
      <c r="A9946" t="s">
        <v>699</v>
      </c>
      <c r="B9946" t="s">
        <v>474</v>
      </c>
      <c r="C9946" t="s">
        <v>226</v>
      </c>
      <c r="D9946" t="s">
        <v>233</v>
      </c>
      <c r="E9946" t="s">
        <v>270</v>
      </c>
      <c r="F9946" s="8" t="s">
        <v>172</v>
      </c>
      <c r="G9946" s="8">
        <v>45568</v>
      </c>
      <c r="H9946" t="s">
        <v>173</v>
      </c>
      <c r="I9946" s="7">
        <v>113552839</v>
      </c>
      <c r="L9946" s="7">
        <v>6739103718</v>
      </c>
      <c r="M9946" t="s">
        <v>458</v>
      </c>
    </row>
    <row r="9947" spans="1:13" x14ac:dyDescent="0.25">
      <c r="A9947" t="s">
        <v>700</v>
      </c>
      <c r="B9947" t="s">
        <v>474</v>
      </c>
      <c r="C9947" t="s">
        <v>226</v>
      </c>
      <c r="D9947" t="s">
        <v>234</v>
      </c>
      <c r="E9947" t="s">
        <v>270</v>
      </c>
      <c r="F9947" s="8" t="s">
        <v>172</v>
      </c>
      <c r="G9947" s="8">
        <v>45568</v>
      </c>
      <c r="H9947" t="s">
        <v>173</v>
      </c>
      <c r="I9947" s="7">
        <v>205097385</v>
      </c>
      <c r="L9947" s="7">
        <v>8239367205</v>
      </c>
      <c r="M9947" t="s">
        <v>458</v>
      </c>
    </row>
    <row r="9948" spans="1:13" x14ac:dyDescent="0.25">
      <c r="A9948" t="s">
        <v>701</v>
      </c>
      <c r="B9948" t="s">
        <v>474</v>
      </c>
      <c r="C9948" t="s">
        <v>226</v>
      </c>
      <c r="D9948" t="s">
        <v>235</v>
      </c>
      <c r="E9948" t="s">
        <v>270</v>
      </c>
      <c r="F9948" s="8" t="s">
        <v>172</v>
      </c>
      <c r="G9948" s="8">
        <v>45568</v>
      </c>
      <c r="H9948" t="s">
        <v>173</v>
      </c>
      <c r="I9948" s="7">
        <v>200652355</v>
      </c>
      <c r="L9948" s="7">
        <v>7955312120</v>
      </c>
      <c r="M9948" t="s">
        <v>458</v>
      </c>
    </row>
    <row r="9949" spans="1:13" x14ac:dyDescent="0.25">
      <c r="A9949" t="s">
        <v>702</v>
      </c>
      <c r="B9949" t="s">
        <v>474</v>
      </c>
      <c r="C9949" t="s">
        <v>226</v>
      </c>
      <c r="D9949" t="s">
        <v>570</v>
      </c>
      <c r="E9949" t="s">
        <v>270</v>
      </c>
      <c r="F9949" s="8" t="s">
        <v>172</v>
      </c>
      <c r="G9949" s="8">
        <v>45568</v>
      </c>
      <c r="H9949" t="s">
        <v>173</v>
      </c>
      <c r="I9949" s="7">
        <v>8287091</v>
      </c>
      <c r="L9949" s="7">
        <v>186808058</v>
      </c>
      <c r="M9949" t="s">
        <v>458</v>
      </c>
    </row>
    <row r="9950" spans="1:13" x14ac:dyDescent="0.25">
      <c r="A9950" t="s">
        <v>703</v>
      </c>
      <c r="B9950" t="s">
        <v>475</v>
      </c>
      <c r="C9950" t="s">
        <v>236</v>
      </c>
      <c r="D9950" t="s">
        <v>628</v>
      </c>
      <c r="E9950" t="s">
        <v>270</v>
      </c>
      <c r="F9950" s="8" t="s">
        <v>172</v>
      </c>
      <c r="G9950" s="8">
        <v>45568</v>
      </c>
      <c r="H9950" t="s">
        <v>173</v>
      </c>
      <c r="I9950" s="7">
        <v>1422195286</v>
      </c>
      <c r="L9950" s="7">
        <v>33391986272</v>
      </c>
      <c r="M9950" t="s">
        <v>458</v>
      </c>
    </row>
    <row r="9951" spans="1:13" x14ac:dyDescent="0.25">
      <c r="A9951" t="s">
        <v>704</v>
      </c>
      <c r="B9951" t="s">
        <v>475</v>
      </c>
      <c r="C9951" t="s">
        <v>236</v>
      </c>
      <c r="D9951" t="s">
        <v>629</v>
      </c>
      <c r="E9951" t="s">
        <v>270</v>
      </c>
      <c r="F9951" t="s">
        <v>172</v>
      </c>
      <c r="G9951" s="8">
        <v>45568</v>
      </c>
      <c r="H9951" t="s">
        <v>173</v>
      </c>
      <c r="I9951" s="7">
        <v>891186581</v>
      </c>
      <c r="L9951" s="7">
        <v>28433897982</v>
      </c>
      <c r="M9951" t="s">
        <v>458</v>
      </c>
    </row>
    <row r="9952" spans="1:13" x14ac:dyDescent="0.25">
      <c r="A9952" t="s">
        <v>705</v>
      </c>
      <c r="B9952" t="s">
        <v>475</v>
      </c>
      <c r="C9952" t="s">
        <v>236</v>
      </c>
      <c r="D9952" t="s">
        <v>630</v>
      </c>
      <c r="E9952" t="s">
        <v>270</v>
      </c>
      <c r="F9952" t="s">
        <v>172</v>
      </c>
      <c r="G9952" s="8">
        <v>45568</v>
      </c>
      <c r="H9952" t="s">
        <v>173</v>
      </c>
      <c r="I9952" s="7">
        <v>2004209372</v>
      </c>
      <c r="L9952" s="7">
        <v>41655996484</v>
      </c>
      <c r="M9952" t="s">
        <v>458</v>
      </c>
    </row>
    <row r="9953" spans="1:13" x14ac:dyDescent="0.25">
      <c r="A9953" t="s">
        <v>706</v>
      </c>
      <c r="B9953" t="s">
        <v>475</v>
      </c>
      <c r="C9953" t="s">
        <v>236</v>
      </c>
      <c r="D9953" t="s">
        <v>631</v>
      </c>
      <c r="E9953" t="s">
        <v>270</v>
      </c>
      <c r="F9953" t="s">
        <v>172</v>
      </c>
      <c r="G9953" s="8">
        <v>45568</v>
      </c>
      <c r="H9953" t="s">
        <v>173</v>
      </c>
      <c r="I9953" s="7">
        <v>0</v>
      </c>
      <c r="L9953" s="7">
        <v>17683096128</v>
      </c>
      <c r="M9953" t="s">
        <v>458</v>
      </c>
    </row>
    <row r="9954" spans="1:13" x14ac:dyDescent="0.25">
      <c r="A9954" t="s">
        <v>707</v>
      </c>
      <c r="B9954" t="s">
        <v>475</v>
      </c>
      <c r="C9954" t="s">
        <v>236</v>
      </c>
      <c r="D9954" t="s">
        <v>632</v>
      </c>
      <c r="E9954" t="s">
        <v>269</v>
      </c>
      <c r="F9954" t="s">
        <v>172</v>
      </c>
      <c r="G9954" s="8">
        <v>45568</v>
      </c>
      <c r="H9954" t="s">
        <v>173</v>
      </c>
      <c r="I9954" s="7">
        <v>1462580383</v>
      </c>
      <c r="L9954" s="7">
        <v>38791266538</v>
      </c>
      <c r="M9954" t="s">
        <v>458</v>
      </c>
    </row>
    <row r="9955" spans="1:13" x14ac:dyDescent="0.25">
      <c r="A9955" t="s">
        <v>708</v>
      </c>
      <c r="B9955" t="s">
        <v>476</v>
      </c>
      <c r="C9955" t="s">
        <v>237</v>
      </c>
      <c r="D9955" t="s">
        <v>242</v>
      </c>
      <c r="E9955" t="s">
        <v>270</v>
      </c>
      <c r="F9955" t="s">
        <v>172</v>
      </c>
      <c r="G9955" s="8">
        <v>45568</v>
      </c>
      <c r="H9955" t="s">
        <v>173</v>
      </c>
      <c r="I9955" s="7">
        <v>446476</v>
      </c>
      <c r="L9955" s="7">
        <v>77422761</v>
      </c>
      <c r="M9955" t="s">
        <v>458</v>
      </c>
    </row>
    <row r="9956" spans="1:13" x14ac:dyDescent="0.25">
      <c r="A9956" t="s">
        <v>709</v>
      </c>
      <c r="B9956" t="s">
        <v>476</v>
      </c>
      <c r="C9956" t="s">
        <v>237</v>
      </c>
      <c r="D9956" t="s">
        <v>228</v>
      </c>
      <c r="E9956" t="s">
        <v>270</v>
      </c>
      <c r="F9956" t="s">
        <v>172</v>
      </c>
      <c r="G9956" s="8">
        <v>45568</v>
      </c>
      <c r="H9956" t="s">
        <v>173</v>
      </c>
      <c r="I9956" s="7">
        <v>0</v>
      </c>
      <c r="L9956" s="7">
        <v>2672173342</v>
      </c>
      <c r="M9956" t="s">
        <v>458</v>
      </c>
    </row>
    <row r="9957" spans="1:13" x14ac:dyDescent="0.25">
      <c r="A9957" t="s">
        <v>710</v>
      </c>
      <c r="B9957" t="s">
        <v>476</v>
      </c>
      <c r="C9957" t="s">
        <v>237</v>
      </c>
      <c r="D9957" t="s">
        <v>464</v>
      </c>
      <c r="E9957" t="s">
        <v>270</v>
      </c>
      <c r="F9957" t="s">
        <v>172</v>
      </c>
      <c r="G9957" s="8">
        <v>45568</v>
      </c>
      <c r="H9957" t="s">
        <v>173</v>
      </c>
      <c r="I9957" s="7">
        <v>-314339</v>
      </c>
      <c r="L9957" s="7">
        <v>1120256617</v>
      </c>
      <c r="M9957" t="s">
        <v>458</v>
      </c>
    </row>
    <row r="9958" spans="1:13" x14ac:dyDescent="0.25">
      <c r="A9958" t="s">
        <v>711</v>
      </c>
      <c r="B9958" t="s">
        <v>476</v>
      </c>
      <c r="C9958" t="s">
        <v>237</v>
      </c>
      <c r="D9958" t="s">
        <v>238</v>
      </c>
      <c r="E9958" t="s">
        <v>270</v>
      </c>
      <c r="F9958" t="s">
        <v>172</v>
      </c>
      <c r="G9958" s="8">
        <v>45568</v>
      </c>
      <c r="H9958" t="s">
        <v>173</v>
      </c>
      <c r="I9958" s="7">
        <v>0</v>
      </c>
      <c r="L9958" s="7">
        <v>858542993</v>
      </c>
      <c r="M9958" t="s">
        <v>458</v>
      </c>
    </row>
    <row r="9959" spans="1:13" x14ac:dyDescent="0.25">
      <c r="A9959" t="s">
        <v>712</v>
      </c>
      <c r="B9959" t="s">
        <v>476</v>
      </c>
      <c r="C9959" t="s">
        <v>237</v>
      </c>
      <c r="D9959" t="s">
        <v>239</v>
      </c>
      <c r="E9959" t="s">
        <v>270</v>
      </c>
      <c r="F9959" t="s">
        <v>172</v>
      </c>
      <c r="G9959" s="8">
        <v>45568</v>
      </c>
      <c r="H9959" t="s">
        <v>173</v>
      </c>
      <c r="I9959" s="7">
        <v>23034450</v>
      </c>
      <c r="L9959" s="7">
        <v>857579764</v>
      </c>
      <c r="M9959" t="s">
        <v>458</v>
      </c>
    </row>
    <row r="9960" spans="1:13" x14ac:dyDescent="0.25">
      <c r="A9960" t="s">
        <v>713</v>
      </c>
      <c r="B9960" t="s">
        <v>476</v>
      </c>
      <c r="C9960" t="s">
        <v>237</v>
      </c>
      <c r="D9960" t="s">
        <v>240</v>
      </c>
      <c r="E9960" t="s">
        <v>270</v>
      </c>
      <c r="F9960" t="s">
        <v>172</v>
      </c>
      <c r="G9960" s="8">
        <v>45568</v>
      </c>
      <c r="H9960" t="s">
        <v>173</v>
      </c>
      <c r="I9960" s="7">
        <v>484043</v>
      </c>
      <c r="L9960" s="7">
        <v>93471759</v>
      </c>
      <c r="M9960" t="s">
        <v>458</v>
      </c>
    </row>
    <row r="9961" spans="1:13" x14ac:dyDescent="0.25">
      <c r="A9961" t="s">
        <v>714</v>
      </c>
      <c r="B9961" t="s">
        <v>476</v>
      </c>
      <c r="C9961" t="s">
        <v>237</v>
      </c>
      <c r="D9961" t="s">
        <v>241</v>
      </c>
      <c r="E9961" t="s">
        <v>270</v>
      </c>
      <c r="F9961" t="s">
        <v>172</v>
      </c>
      <c r="G9961" s="8">
        <v>45568</v>
      </c>
      <c r="H9961" t="s">
        <v>173</v>
      </c>
      <c r="I9961" s="7">
        <v>1952464</v>
      </c>
      <c r="L9961" s="7">
        <v>53446428</v>
      </c>
      <c r="M9961" t="s">
        <v>458</v>
      </c>
    </row>
    <row r="9962" spans="1:13" x14ac:dyDescent="0.25">
      <c r="A9962" t="s">
        <v>715</v>
      </c>
      <c r="B9962" t="s">
        <v>477</v>
      </c>
      <c r="C9962" t="s">
        <v>243</v>
      </c>
      <c r="D9962" t="s">
        <v>378</v>
      </c>
      <c r="E9962" t="s">
        <v>270</v>
      </c>
      <c r="F9962" t="s">
        <v>172</v>
      </c>
      <c r="G9962" s="8">
        <v>45568</v>
      </c>
      <c r="H9962" t="s">
        <v>173</v>
      </c>
      <c r="I9962" s="7">
        <v>414755929</v>
      </c>
      <c r="L9962" s="7">
        <v>3795039921</v>
      </c>
      <c r="M9962" t="s">
        <v>458</v>
      </c>
    </row>
    <row r="9963" spans="1:13" x14ac:dyDescent="0.25">
      <c r="A9963" t="s">
        <v>716</v>
      </c>
      <c r="B9963" t="s">
        <v>477</v>
      </c>
      <c r="C9963" t="s">
        <v>243</v>
      </c>
      <c r="D9963" t="s">
        <v>360</v>
      </c>
      <c r="E9963" t="s">
        <v>270</v>
      </c>
      <c r="F9963" t="s">
        <v>172</v>
      </c>
      <c r="G9963" s="8">
        <v>45568</v>
      </c>
      <c r="H9963" t="s">
        <v>173</v>
      </c>
      <c r="I9963" s="7">
        <v>0</v>
      </c>
      <c r="L9963" s="7">
        <v>4697527012</v>
      </c>
      <c r="M9963" t="s">
        <v>458</v>
      </c>
    </row>
    <row r="9964" spans="1:13" x14ac:dyDescent="0.25">
      <c r="A9964" t="s">
        <v>717</v>
      </c>
      <c r="B9964" t="s">
        <v>477</v>
      </c>
      <c r="C9964" t="s">
        <v>243</v>
      </c>
      <c r="D9964" t="s">
        <v>581</v>
      </c>
      <c r="E9964" t="s">
        <v>270</v>
      </c>
      <c r="F9964" t="s">
        <v>172</v>
      </c>
      <c r="G9964" s="8">
        <v>45568</v>
      </c>
      <c r="H9964" t="s">
        <v>173</v>
      </c>
      <c r="I9964" s="7">
        <v>0</v>
      </c>
      <c r="L9964" s="7">
        <v>89940181951</v>
      </c>
      <c r="M9964" t="s">
        <v>458</v>
      </c>
    </row>
    <row r="9965" spans="1:13" x14ac:dyDescent="0.25">
      <c r="A9965" t="s">
        <v>718</v>
      </c>
      <c r="B9965" t="s">
        <v>246</v>
      </c>
      <c r="C9965" t="s">
        <v>246</v>
      </c>
      <c r="D9965" t="s">
        <v>203</v>
      </c>
      <c r="E9965" t="s">
        <v>269</v>
      </c>
      <c r="F9965" t="s">
        <v>172</v>
      </c>
      <c r="G9965" s="8">
        <v>45568</v>
      </c>
      <c r="H9965" t="s">
        <v>173</v>
      </c>
      <c r="I9965" s="7">
        <v>1844227878</v>
      </c>
      <c r="L9965" s="7">
        <v>42773601120</v>
      </c>
      <c r="M9965" t="s">
        <v>458</v>
      </c>
    </row>
    <row r="9966" spans="1:13" x14ac:dyDescent="0.25">
      <c r="A9966" t="s">
        <v>719</v>
      </c>
      <c r="B9966" t="s">
        <v>478</v>
      </c>
      <c r="C9966" t="s">
        <v>244</v>
      </c>
      <c r="D9966" t="s">
        <v>245</v>
      </c>
      <c r="E9966" t="s">
        <v>269</v>
      </c>
      <c r="F9966" t="s">
        <v>172</v>
      </c>
      <c r="G9966" s="8">
        <v>45568</v>
      </c>
      <c r="H9966" t="s">
        <v>173</v>
      </c>
      <c r="I9966" s="7">
        <v>2836209000</v>
      </c>
      <c r="L9966" s="7">
        <v>69558139000</v>
      </c>
      <c r="M9966" t="s">
        <v>458</v>
      </c>
    </row>
    <row r="9967" spans="1:13" x14ac:dyDescent="0.25">
      <c r="A9967" t="s">
        <v>720</v>
      </c>
      <c r="B9967" t="s">
        <v>478</v>
      </c>
      <c r="C9967" t="s">
        <v>244</v>
      </c>
      <c r="D9967" t="s">
        <v>460</v>
      </c>
      <c r="E9967" t="s">
        <v>269</v>
      </c>
      <c r="F9967" t="s">
        <v>172</v>
      </c>
      <c r="G9967" s="8">
        <v>45568</v>
      </c>
      <c r="H9967" t="s">
        <v>173</v>
      </c>
      <c r="I9967" s="7">
        <v>106839000</v>
      </c>
      <c r="L9967" s="7">
        <v>40918920000</v>
      </c>
      <c r="M9967" t="s">
        <v>458</v>
      </c>
    </row>
    <row r="9968" spans="1:13" x14ac:dyDescent="0.25">
      <c r="A9968" t="s">
        <v>721</v>
      </c>
      <c r="B9968" t="s">
        <v>479</v>
      </c>
      <c r="C9968" t="s">
        <v>247</v>
      </c>
      <c r="D9968" t="s">
        <v>203</v>
      </c>
      <c r="E9968" t="s">
        <v>269</v>
      </c>
      <c r="F9968" t="s">
        <v>172</v>
      </c>
      <c r="G9968" s="8">
        <v>45568</v>
      </c>
      <c r="H9968" t="s">
        <v>173</v>
      </c>
      <c r="I9968" s="7">
        <v>724423000</v>
      </c>
      <c r="L9968" s="7">
        <v>20401799000</v>
      </c>
      <c r="M9968" t="s">
        <v>458</v>
      </c>
    </row>
    <row r="9969" spans="1:13" x14ac:dyDescent="0.25">
      <c r="A9969" t="s">
        <v>722</v>
      </c>
      <c r="B9969" t="s">
        <v>480</v>
      </c>
      <c r="C9969" t="s">
        <v>268</v>
      </c>
      <c r="D9969" t="s">
        <v>203</v>
      </c>
      <c r="E9969" t="s">
        <v>269</v>
      </c>
      <c r="F9969" t="s">
        <v>172</v>
      </c>
      <c r="G9969" s="8">
        <v>45568</v>
      </c>
      <c r="H9969" t="s">
        <v>173</v>
      </c>
      <c r="I9969" s="7">
        <v>286677672</v>
      </c>
      <c r="L9969" s="7">
        <v>14029578005</v>
      </c>
      <c r="M9969" t="s">
        <v>458</v>
      </c>
    </row>
    <row r="9970" spans="1:13" x14ac:dyDescent="0.25">
      <c r="A9970" t="s">
        <v>723</v>
      </c>
      <c r="B9970" t="s">
        <v>481</v>
      </c>
      <c r="C9970" t="s">
        <v>248</v>
      </c>
      <c r="D9970" t="s">
        <v>203</v>
      </c>
      <c r="E9970" t="s">
        <v>269</v>
      </c>
      <c r="F9970" t="s">
        <v>172</v>
      </c>
      <c r="G9970" s="8">
        <v>45568</v>
      </c>
      <c r="H9970" t="s">
        <v>173</v>
      </c>
      <c r="I9970" s="7">
        <v>533788000</v>
      </c>
      <c r="L9970" s="7">
        <v>24360197000</v>
      </c>
      <c r="M9970" t="s">
        <v>458</v>
      </c>
    </row>
    <row r="9971" spans="1:13" x14ac:dyDescent="0.25">
      <c r="A9971" t="s">
        <v>724</v>
      </c>
      <c r="B9971" t="s">
        <v>482</v>
      </c>
      <c r="C9971" t="s">
        <v>249</v>
      </c>
      <c r="D9971" t="s">
        <v>203</v>
      </c>
      <c r="E9971" t="s">
        <v>269</v>
      </c>
      <c r="F9971" t="s">
        <v>172</v>
      </c>
      <c r="G9971" s="8">
        <v>45568</v>
      </c>
      <c r="H9971" t="s">
        <v>173</v>
      </c>
      <c r="I9971" s="7">
        <v>2776137402</v>
      </c>
      <c r="L9971" s="7">
        <v>91622025169</v>
      </c>
      <c r="M9971" t="s">
        <v>458</v>
      </c>
    </row>
    <row r="9972" spans="1:13" x14ac:dyDescent="0.25">
      <c r="A9972" t="s">
        <v>725</v>
      </c>
      <c r="B9972" t="s">
        <v>330</v>
      </c>
      <c r="C9972" t="s">
        <v>250</v>
      </c>
      <c r="D9972" t="s">
        <v>252</v>
      </c>
      <c r="E9972" t="s">
        <v>270</v>
      </c>
      <c r="F9972" t="s">
        <v>172</v>
      </c>
      <c r="G9972" s="8">
        <v>45568</v>
      </c>
      <c r="H9972" t="s">
        <v>173</v>
      </c>
      <c r="I9972" s="7">
        <v>1034026189</v>
      </c>
      <c r="L9972" s="7">
        <v>10772268571</v>
      </c>
      <c r="M9972" t="s">
        <v>458</v>
      </c>
    </row>
    <row r="9973" spans="1:13" x14ac:dyDescent="0.25">
      <c r="A9973" t="s">
        <v>726</v>
      </c>
      <c r="B9973" t="s">
        <v>330</v>
      </c>
      <c r="C9973" t="s">
        <v>250</v>
      </c>
      <c r="D9973" t="s">
        <v>253</v>
      </c>
      <c r="E9973" t="s">
        <v>270</v>
      </c>
      <c r="F9973" t="s">
        <v>172</v>
      </c>
      <c r="G9973" s="8">
        <v>45568</v>
      </c>
      <c r="H9973" t="s">
        <v>173</v>
      </c>
      <c r="I9973" s="7">
        <v>226457976</v>
      </c>
      <c r="L9973" s="7">
        <v>3480752374</v>
      </c>
      <c r="M9973" t="s">
        <v>458</v>
      </c>
    </row>
    <row r="9974" spans="1:13" x14ac:dyDescent="0.25">
      <c r="A9974" t="s">
        <v>727</v>
      </c>
      <c r="B9974" t="s">
        <v>330</v>
      </c>
      <c r="C9974" t="s">
        <v>250</v>
      </c>
      <c r="D9974" t="s">
        <v>254</v>
      </c>
      <c r="E9974" t="s">
        <v>270</v>
      </c>
      <c r="F9974" t="s">
        <v>172</v>
      </c>
      <c r="G9974" s="8">
        <v>45568</v>
      </c>
      <c r="H9974" t="s">
        <v>173</v>
      </c>
      <c r="I9974" s="7">
        <v>0</v>
      </c>
      <c r="L9974" s="7">
        <v>13604302435</v>
      </c>
      <c r="M9974" t="s">
        <v>458</v>
      </c>
    </row>
    <row r="9975" spans="1:13" x14ac:dyDescent="0.25">
      <c r="A9975" t="s">
        <v>728</v>
      </c>
      <c r="B9975" t="s">
        <v>330</v>
      </c>
      <c r="C9975" t="s">
        <v>250</v>
      </c>
      <c r="D9975" t="s">
        <v>633</v>
      </c>
      <c r="E9975" t="s">
        <v>269</v>
      </c>
      <c r="F9975" t="s">
        <v>172</v>
      </c>
      <c r="G9975" s="8">
        <v>45568</v>
      </c>
      <c r="H9975" t="s">
        <v>173</v>
      </c>
      <c r="I9975" s="7">
        <v>59503513122</v>
      </c>
      <c r="L9975" s="7">
        <v>1140113184125</v>
      </c>
      <c r="M9975" t="s">
        <v>458</v>
      </c>
    </row>
    <row r="9976" spans="1:13" x14ac:dyDescent="0.25">
      <c r="A9976" t="s">
        <v>729</v>
      </c>
      <c r="B9976" t="s">
        <v>330</v>
      </c>
      <c r="C9976" t="s">
        <v>250</v>
      </c>
      <c r="D9976" t="s">
        <v>634</v>
      </c>
      <c r="E9976" t="s">
        <v>269</v>
      </c>
      <c r="F9976" t="s">
        <v>172</v>
      </c>
      <c r="G9976" s="8">
        <v>45568</v>
      </c>
      <c r="H9976" t="s">
        <v>173</v>
      </c>
      <c r="I9976" s="7">
        <v>13135140534</v>
      </c>
      <c r="L9976" s="7">
        <v>237174933919</v>
      </c>
      <c r="M9976" t="s">
        <v>458</v>
      </c>
    </row>
    <row r="9977" spans="1:13" x14ac:dyDescent="0.25">
      <c r="A9977" t="s">
        <v>730</v>
      </c>
      <c r="B9977" t="s">
        <v>330</v>
      </c>
      <c r="C9977" t="s">
        <v>250</v>
      </c>
      <c r="D9977" t="s">
        <v>599</v>
      </c>
      <c r="E9977" t="s">
        <v>270</v>
      </c>
      <c r="F9977" s="8" t="s">
        <v>172</v>
      </c>
      <c r="G9977" s="8">
        <v>45568</v>
      </c>
      <c r="H9977" t="s">
        <v>173</v>
      </c>
      <c r="I9977" s="7">
        <v>594000</v>
      </c>
      <c r="L9977" s="7">
        <v>49186447</v>
      </c>
      <c r="M9977" t="s">
        <v>458</v>
      </c>
    </row>
    <row r="9978" spans="1:13" x14ac:dyDescent="0.25">
      <c r="A9978" t="s">
        <v>731</v>
      </c>
      <c r="B9978" t="s">
        <v>483</v>
      </c>
      <c r="C9978" t="s">
        <v>255</v>
      </c>
      <c r="D9978" t="s">
        <v>205</v>
      </c>
      <c r="E9978" t="s">
        <v>270</v>
      </c>
      <c r="F9978" s="8" t="s">
        <v>172</v>
      </c>
      <c r="G9978" s="8">
        <v>45568</v>
      </c>
      <c r="H9978" t="s">
        <v>173</v>
      </c>
      <c r="I9978" s="7">
        <v>387439803</v>
      </c>
      <c r="L9978" s="7">
        <v>6917962126</v>
      </c>
      <c r="M9978" t="s">
        <v>458</v>
      </c>
    </row>
    <row r="9979" spans="1:13" x14ac:dyDescent="0.25">
      <c r="A9979" t="s">
        <v>732</v>
      </c>
      <c r="B9979" t="s">
        <v>483</v>
      </c>
      <c r="C9979" t="s">
        <v>255</v>
      </c>
      <c r="D9979" t="s">
        <v>203</v>
      </c>
      <c r="E9979" t="s">
        <v>269</v>
      </c>
      <c r="F9979" s="8" t="s">
        <v>172</v>
      </c>
      <c r="G9979" s="8">
        <v>45568</v>
      </c>
      <c r="H9979" t="s">
        <v>173</v>
      </c>
      <c r="I9979" s="7">
        <v>126317967</v>
      </c>
      <c r="L9979" s="7">
        <v>2428869723</v>
      </c>
      <c r="M9979" t="s">
        <v>458</v>
      </c>
    </row>
    <row r="9980" spans="1:13" x14ac:dyDescent="0.25">
      <c r="A9980" t="s">
        <v>733</v>
      </c>
      <c r="B9980" t="s">
        <v>636</v>
      </c>
      <c r="C9980" t="s">
        <v>635</v>
      </c>
      <c r="D9980" t="s">
        <v>304</v>
      </c>
      <c r="E9980" t="s">
        <v>270</v>
      </c>
      <c r="F9980" s="8" t="s">
        <v>172</v>
      </c>
      <c r="G9980" s="8">
        <v>45568</v>
      </c>
      <c r="H9980" t="s">
        <v>173</v>
      </c>
      <c r="I9980" s="7">
        <v>201228123</v>
      </c>
      <c r="L9980" s="7">
        <v>4565783313</v>
      </c>
      <c r="M9980" t="s">
        <v>458</v>
      </c>
    </row>
    <row r="9981" spans="1:13" x14ac:dyDescent="0.25">
      <c r="A9981" t="s">
        <v>734</v>
      </c>
      <c r="B9981" t="s">
        <v>636</v>
      </c>
      <c r="C9981" t="s">
        <v>635</v>
      </c>
      <c r="D9981" t="s">
        <v>303</v>
      </c>
      <c r="E9981" t="s">
        <v>270</v>
      </c>
      <c r="F9981" s="8" t="s">
        <v>172</v>
      </c>
      <c r="G9981" s="8">
        <v>45568</v>
      </c>
      <c r="H9981" t="s">
        <v>173</v>
      </c>
      <c r="I9981" s="7">
        <v>82262215</v>
      </c>
      <c r="L9981" s="7">
        <v>3476303006</v>
      </c>
      <c r="M9981" t="s">
        <v>458</v>
      </c>
    </row>
    <row r="9982" spans="1:13" x14ac:dyDescent="0.25">
      <c r="A9982" t="s">
        <v>735</v>
      </c>
      <c r="B9982" t="s">
        <v>636</v>
      </c>
      <c r="C9982" t="s">
        <v>635</v>
      </c>
      <c r="D9982" t="s">
        <v>302</v>
      </c>
      <c r="E9982" t="s">
        <v>270</v>
      </c>
      <c r="F9982" s="8" t="s">
        <v>172</v>
      </c>
      <c r="G9982" s="8">
        <v>45568</v>
      </c>
      <c r="H9982" t="s">
        <v>173</v>
      </c>
      <c r="I9982" s="7">
        <v>30933598</v>
      </c>
      <c r="L9982" s="7">
        <v>2100767205</v>
      </c>
      <c r="M9982" t="s">
        <v>458</v>
      </c>
    </row>
    <row r="9983" spans="1:13" x14ac:dyDescent="0.25">
      <c r="A9983" t="s">
        <v>736</v>
      </c>
      <c r="B9983" t="s">
        <v>636</v>
      </c>
      <c r="C9983" t="s">
        <v>635</v>
      </c>
      <c r="D9983" t="s">
        <v>205</v>
      </c>
      <c r="E9983" t="s">
        <v>270</v>
      </c>
      <c r="F9983" s="8" t="s">
        <v>172</v>
      </c>
      <c r="G9983" s="8">
        <v>45568</v>
      </c>
      <c r="H9983" t="s">
        <v>173</v>
      </c>
      <c r="I9983" s="7">
        <v>1005573884</v>
      </c>
      <c r="L9983" s="7">
        <v>20886055390</v>
      </c>
      <c r="M9983" t="s">
        <v>458</v>
      </c>
    </row>
    <row r="9984" spans="1:13" x14ac:dyDescent="0.25">
      <c r="A9984" t="s">
        <v>737</v>
      </c>
      <c r="B9984" t="s">
        <v>636</v>
      </c>
      <c r="C9984" t="s">
        <v>635</v>
      </c>
      <c r="D9984" t="s">
        <v>203</v>
      </c>
      <c r="E9984" t="s">
        <v>269</v>
      </c>
      <c r="F9984" s="8" t="s">
        <v>172</v>
      </c>
      <c r="G9984" s="8">
        <v>45568</v>
      </c>
      <c r="H9984" t="s">
        <v>173</v>
      </c>
      <c r="I9984" s="7">
        <v>60078837576</v>
      </c>
      <c r="L9984" s="7">
        <v>1256491994424</v>
      </c>
      <c r="M9984" t="s">
        <v>458</v>
      </c>
    </row>
    <row r="9985" spans="1:13" x14ac:dyDescent="0.25">
      <c r="A9985" t="s">
        <v>738</v>
      </c>
      <c r="B9985" t="s">
        <v>484</v>
      </c>
      <c r="C9985" t="s">
        <v>256</v>
      </c>
      <c r="D9985" t="s">
        <v>208</v>
      </c>
      <c r="E9985" t="s">
        <v>270</v>
      </c>
      <c r="F9985" t="s">
        <v>172</v>
      </c>
      <c r="G9985" s="8">
        <v>45568</v>
      </c>
      <c r="H9985" t="s">
        <v>173</v>
      </c>
      <c r="I9985" s="7">
        <v>13691674</v>
      </c>
      <c r="L9985" s="7">
        <v>429346911</v>
      </c>
      <c r="M9985" t="s">
        <v>458</v>
      </c>
    </row>
    <row r="9986" spans="1:13" x14ac:dyDescent="0.25">
      <c r="A9986" t="s">
        <v>739</v>
      </c>
      <c r="B9986" t="s">
        <v>484</v>
      </c>
      <c r="C9986" t="s">
        <v>256</v>
      </c>
      <c r="D9986" t="s">
        <v>209</v>
      </c>
      <c r="E9986" t="s">
        <v>270</v>
      </c>
      <c r="F9986" t="s">
        <v>172</v>
      </c>
      <c r="G9986" s="8">
        <v>45568</v>
      </c>
      <c r="H9986" t="s">
        <v>173</v>
      </c>
      <c r="I9986" s="7">
        <v>24496365</v>
      </c>
      <c r="L9986" s="7">
        <v>630379359</v>
      </c>
      <c r="M9986" t="s">
        <v>458</v>
      </c>
    </row>
    <row r="9987" spans="1:13" x14ac:dyDescent="0.25">
      <c r="A9987" t="s">
        <v>740</v>
      </c>
      <c r="B9987" t="s">
        <v>484</v>
      </c>
      <c r="C9987" t="s">
        <v>256</v>
      </c>
      <c r="D9987" t="s">
        <v>203</v>
      </c>
      <c r="E9987" t="s">
        <v>269</v>
      </c>
      <c r="F9987" t="s">
        <v>172</v>
      </c>
      <c r="G9987" s="8">
        <v>45568</v>
      </c>
      <c r="H9987" t="s">
        <v>173</v>
      </c>
      <c r="I9987" s="7">
        <v>3577434527</v>
      </c>
      <c r="L9987" s="7">
        <v>88224453830</v>
      </c>
      <c r="M9987" t="s">
        <v>458</v>
      </c>
    </row>
    <row r="9988" spans="1:13" x14ac:dyDescent="0.25">
      <c r="A9988" t="s">
        <v>741</v>
      </c>
      <c r="B9988" t="s">
        <v>485</v>
      </c>
      <c r="C9988" t="s">
        <v>257</v>
      </c>
      <c r="D9988" t="s">
        <v>258</v>
      </c>
      <c r="E9988" t="s">
        <v>270</v>
      </c>
      <c r="F9988" t="s">
        <v>172</v>
      </c>
      <c r="G9988" s="8">
        <v>45568</v>
      </c>
      <c r="H9988" t="s">
        <v>173</v>
      </c>
      <c r="I9988" s="7">
        <v>0</v>
      </c>
      <c r="L9988" s="7">
        <v>2398957441</v>
      </c>
      <c r="M9988" t="s">
        <v>458</v>
      </c>
    </row>
    <row r="9989" spans="1:13" x14ac:dyDescent="0.25">
      <c r="A9989" t="s">
        <v>742</v>
      </c>
      <c r="B9989" t="s">
        <v>485</v>
      </c>
      <c r="C9989" t="s">
        <v>257</v>
      </c>
      <c r="D9989" t="s">
        <v>259</v>
      </c>
      <c r="E9989" t="s">
        <v>270</v>
      </c>
      <c r="F9989" t="s">
        <v>172</v>
      </c>
      <c r="G9989" s="8">
        <v>45568</v>
      </c>
      <c r="H9989" t="s">
        <v>173</v>
      </c>
      <c r="I9989" s="7">
        <v>2408586</v>
      </c>
      <c r="L9989" s="7">
        <v>87556207</v>
      </c>
      <c r="M9989" t="s">
        <v>458</v>
      </c>
    </row>
    <row r="9990" spans="1:13" x14ac:dyDescent="0.25">
      <c r="A9990" t="s">
        <v>743</v>
      </c>
      <c r="B9990" t="s">
        <v>485</v>
      </c>
      <c r="C9990" t="s">
        <v>257</v>
      </c>
      <c r="D9990" t="s">
        <v>260</v>
      </c>
      <c r="E9990" t="s">
        <v>270</v>
      </c>
      <c r="F9990" t="s">
        <v>172</v>
      </c>
      <c r="G9990" s="8">
        <v>45568</v>
      </c>
      <c r="H9990" t="s">
        <v>173</v>
      </c>
      <c r="I9990" s="7">
        <v>5254728</v>
      </c>
      <c r="L9990" s="7">
        <v>145097351</v>
      </c>
      <c r="M9990" t="s">
        <v>458</v>
      </c>
    </row>
    <row r="9991" spans="1:13" x14ac:dyDescent="0.25">
      <c r="A9991" t="s">
        <v>744</v>
      </c>
      <c r="B9991" t="s">
        <v>485</v>
      </c>
      <c r="C9991" t="s">
        <v>257</v>
      </c>
      <c r="D9991" t="s">
        <v>261</v>
      </c>
      <c r="E9991" t="s">
        <v>270</v>
      </c>
      <c r="F9991" t="s">
        <v>172</v>
      </c>
      <c r="G9991" s="8">
        <v>45568</v>
      </c>
      <c r="H9991" t="s">
        <v>173</v>
      </c>
      <c r="I9991" s="7">
        <v>3146775</v>
      </c>
      <c r="L9991" s="7">
        <v>88988160</v>
      </c>
      <c r="M9991" t="s">
        <v>458</v>
      </c>
    </row>
    <row r="9992" spans="1:13" x14ac:dyDescent="0.25">
      <c r="A9992" t="s">
        <v>745</v>
      </c>
      <c r="B9992" t="s">
        <v>486</v>
      </c>
      <c r="C9992" t="s">
        <v>262</v>
      </c>
      <c r="D9992" t="s">
        <v>263</v>
      </c>
      <c r="E9992" t="s">
        <v>270</v>
      </c>
      <c r="F9992" t="s">
        <v>172</v>
      </c>
      <c r="G9992" s="8">
        <v>45568</v>
      </c>
      <c r="H9992" t="s">
        <v>173</v>
      </c>
      <c r="I9992" s="7">
        <v>694793000</v>
      </c>
      <c r="L9992" s="7">
        <v>27282552000</v>
      </c>
      <c r="M9992" t="s">
        <v>458</v>
      </c>
    </row>
    <row r="9993" spans="1:13" x14ac:dyDescent="0.25">
      <c r="A9993" t="s">
        <v>746</v>
      </c>
      <c r="B9993" t="s">
        <v>486</v>
      </c>
      <c r="C9993" t="s">
        <v>262</v>
      </c>
      <c r="D9993" t="s">
        <v>264</v>
      </c>
      <c r="E9993" t="s">
        <v>270</v>
      </c>
      <c r="F9993" t="s">
        <v>172</v>
      </c>
      <c r="G9993" s="8">
        <v>45568</v>
      </c>
      <c r="H9993" t="s">
        <v>173</v>
      </c>
      <c r="I9993" s="7">
        <v>180747000</v>
      </c>
      <c r="L9993" s="7">
        <v>5427913000</v>
      </c>
      <c r="M9993" t="s">
        <v>458</v>
      </c>
    </row>
    <row r="9994" spans="1:13" x14ac:dyDescent="0.25">
      <c r="A9994" t="s">
        <v>747</v>
      </c>
      <c r="B9994" t="s">
        <v>486</v>
      </c>
      <c r="C9994" t="s">
        <v>262</v>
      </c>
      <c r="D9994" t="s">
        <v>265</v>
      </c>
      <c r="E9994" t="s">
        <v>270</v>
      </c>
      <c r="F9994" t="s">
        <v>172</v>
      </c>
      <c r="G9994" s="8">
        <v>45568</v>
      </c>
      <c r="H9994" t="s">
        <v>173</v>
      </c>
      <c r="I9994" s="7">
        <v>12928000</v>
      </c>
      <c r="L9994" s="7">
        <v>950652000</v>
      </c>
      <c r="M9994" t="s">
        <v>458</v>
      </c>
    </row>
    <row r="9995" spans="1:13" x14ac:dyDescent="0.25">
      <c r="A9995" t="s">
        <v>748</v>
      </c>
      <c r="B9995" t="s">
        <v>486</v>
      </c>
      <c r="C9995" t="s">
        <v>262</v>
      </c>
      <c r="D9995" t="s">
        <v>203</v>
      </c>
      <c r="E9995" t="s">
        <v>269</v>
      </c>
      <c r="F9995" t="s">
        <v>172</v>
      </c>
      <c r="G9995" s="8">
        <v>45568</v>
      </c>
      <c r="H9995" t="s">
        <v>173</v>
      </c>
      <c r="I9995" s="7">
        <v>3785442000</v>
      </c>
      <c r="L9995" s="7">
        <v>134097058000</v>
      </c>
      <c r="M9995" t="s">
        <v>458</v>
      </c>
    </row>
    <row r="9996" spans="1:13" x14ac:dyDescent="0.25">
      <c r="A9996" t="s">
        <v>749</v>
      </c>
      <c r="B9996" t="s">
        <v>332</v>
      </c>
      <c r="C9996" t="s">
        <v>266</v>
      </c>
      <c r="D9996" t="s">
        <v>267</v>
      </c>
      <c r="E9996" t="s">
        <v>270</v>
      </c>
      <c r="F9996" t="s">
        <v>172</v>
      </c>
      <c r="G9996" s="8">
        <v>45568</v>
      </c>
      <c r="H9996" t="s">
        <v>173</v>
      </c>
      <c r="I9996" s="7">
        <v>0</v>
      </c>
      <c r="L9996" s="7">
        <v>2421364394</v>
      </c>
      <c r="M9996" t="s">
        <v>458</v>
      </c>
    </row>
    <row r="9997" spans="1:13" x14ac:dyDescent="0.25">
      <c r="A9997" t="s">
        <v>750</v>
      </c>
      <c r="B9997" t="s">
        <v>332</v>
      </c>
      <c r="C9997" t="s">
        <v>266</v>
      </c>
      <c r="D9997" t="s">
        <v>590</v>
      </c>
      <c r="E9997" t="s">
        <v>270</v>
      </c>
      <c r="F9997" t="s">
        <v>172</v>
      </c>
      <c r="G9997" s="8">
        <v>45568</v>
      </c>
      <c r="H9997" t="s">
        <v>173</v>
      </c>
      <c r="I9997" s="7">
        <v>80050437</v>
      </c>
      <c r="L9997" s="7">
        <v>1946905414</v>
      </c>
      <c r="M9997" t="s">
        <v>458</v>
      </c>
    </row>
    <row r="9998" spans="1:13" x14ac:dyDescent="0.25">
      <c r="A9998" t="s">
        <v>751</v>
      </c>
      <c r="B9998" t="s">
        <v>332</v>
      </c>
      <c r="C9998" t="s">
        <v>266</v>
      </c>
      <c r="D9998" t="s">
        <v>582</v>
      </c>
      <c r="E9998" t="s">
        <v>270</v>
      </c>
      <c r="F9998" t="s">
        <v>172</v>
      </c>
      <c r="G9998" s="8">
        <v>45568</v>
      </c>
      <c r="H9998" t="s">
        <v>173</v>
      </c>
      <c r="I9998" s="7">
        <v>5622849</v>
      </c>
      <c r="L9998" s="7">
        <v>102527329</v>
      </c>
      <c r="M9998" t="s">
        <v>458</v>
      </c>
    </row>
    <row r="9999" spans="1:13" x14ac:dyDescent="0.25">
      <c r="A9999" t="s">
        <v>752</v>
      </c>
      <c r="B9999" t="s">
        <v>332</v>
      </c>
      <c r="C9999" t="s">
        <v>266</v>
      </c>
      <c r="D9999" t="s">
        <v>203</v>
      </c>
      <c r="E9999" t="s">
        <v>269</v>
      </c>
      <c r="F9999" t="s">
        <v>172</v>
      </c>
      <c r="G9999" s="8">
        <v>45568</v>
      </c>
      <c r="H9999" t="s">
        <v>173</v>
      </c>
      <c r="I9999" s="7">
        <v>13692189696</v>
      </c>
      <c r="L9999" s="7">
        <v>260926476812</v>
      </c>
      <c r="M9999" t="s">
        <v>458</v>
      </c>
    </row>
    <row r="10000" spans="1:13" x14ac:dyDescent="0.25">
      <c r="A10000" t="s">
        <v>753</v>
      </c>
      <c r="B10000" t="s">
        <v>487</v>
      </c>
      <c r="C10000" t="s">
        <v>207</v>
      </c>
      <c r="D10000" t="s">
        <v>208</v>
      </c>
      <c r="E10000" t="s">
        <v>270</v>
      </c>
      <c r="F10000" t="s">
        <v>172</v>
      </c>
      <c r="G10000" s="8">
        <v>45568</v>
      </c>
      <c r="H10000" t="s">
        <v>173</v>
      </c>
      <c r="I10000" s="7">
        <v>109654300</v>
      </c>
      <c r="L10000" s="7">
        <v>2389556713</v>
      </c>
      <c r="M10000" t="s">
        <v>458</v>
      </c>
    </row>
    <row r="10001" spans="1:13" x14ac:dyDescent="0.25">
      <c r="A10001" t="s">
        <v>754</v>
      </c>
      <c r="B10001" t="s">
        <v>487</v>
      </c>
      <c r="C10001" t="s">
        <v>207</v>
      </c>
      <c r="D10001" t="s">
        <v>209</v>
      </c>
      <c r="E10001" t="s">
        <v>270</v>
      </c>
      <c r="F10001" t="s">
        <v>172</v>
      </c>
      <c r="G10001" s="8">
        <v>45568</v>
      </c>
      <c r="H10001" t="s">
        <v>173</v>
      </c>
      <c r="I10001" s="7">
        <v>330270604</v>
      </c>
      <c r="L10001" s="7">
        <v>5701620841</v>
      </c>
      <c r="M10001" t="s">
        <v>458</v>
      </c>
    </row>
    <row r="10002" spans="1:13" x14ac:dyDescent="0.25">
      <c r="A10002" t="s">
        <v>755</v>
      </c>
      <c r="B10002" t="s">
        <v>487</v>
      </c>
      <c r="C10002" t="s">
        <v>207</v>
      </c>
      <c r="D10002" t="s">
        <v>210</v>
      </c>
      <c r="E10002" t="s">
        <v>270</v>
      </c>
      <c r="F10002" t="s">
        <v>172</v>
      </c>
      <c r="G10002" s="8">
        <v>45568</v>
      </c>
      <c r="H10002" t="s">
        <v>173</v>
      </c>
      <c r="I10002" s="7">
        <v>0</v>
      </c>
      <c r="L10002" s="7">
        <v>326696832</v>
      </c>
      <c r="M10002" t="s">
        <v>458</v>
      </c>
    </row>
    <row r="10003" spans="1:13" x14ac:dyDescent="0.25">
      <c r="A10003" t="s">
        <v>756</v>
      </c>
      <c r="B10003" t="s">
        <v>487</v>
      </c>
      <c r="C10003" t="s">
        <v>207</v>
      </c>
      <c r="D10003" t="s">
        <v>211</v>
      </c>
      <c r="E10003" t="s">
        <v>269</v>
      </c>
      <c r="F10003" t="s">
        <v>172</v>
      </c>
      <c r="G10003" s="8">
        <v>45568</v>
      </c>
      <c r="H10003" t="s">
        <v>173</v>
      </c>
      <c r="I10003" s="7">
        <v>11474893356</v>
      </c>
      <c r="L10003" s="7">
        <v>370042694916</v>
      </c>
      <c r="M10003" t="s">
        <v>458</v>
      </c>
    </row>
    <row r="10004" spans="1:13" x14ac:dyDescent="0.25">
      <c r="A10004" t="s">
        <v>757</v>
      </c>
      <c r="B10004" t="s">
        <v>487</v>
      </c>
      <c r="C10004" t="s">
        <v>207</v>
      </c>
      <c r="D10004" t="s">
        <v>385</v>
      </c>
      <c r="E10004" t="s">
        <v>270</v>
      </c>
      <c r="F10004" t="s">
        <v>172</v>
      </c>
      <c r="G10004" s="8">
        <v>45568</v>
      </c>
      <c r="H10004" t="s">
        <v>173</v>
      </c>
      <c r="I10004" s="7">
        <v>36864593</v>
      </c>
      <c r="L10004" s="7">
        <v>777116048</v>
      </c>
      <c r="M10004" t="s">
        <v>458</v>
      </c>
    </row>
    <row r="10005" spans="1:13" x14ac:dyDescent="0.25">
      <c r="A10005" t="s">
        <v>659</v>
      </c>
      <c r="B10005" t="s">
        <v>468</v>
      </c>
      <c r="C10005" t="s">
        <v>0</v>
      </c>
      <c r="D10005" t="s">
        <v>200</v>
      </c>
      <c r="E10005" t="s">
        <v>270</v>
      </c>
      <c r="F10005" t="s">
        <v>174</v>
      </c>
      <c r="G10005" s="8">
        <v>43891</v>
      </c>
      <c r="H10005" t="s">
        <v>175</v>
      </c>
      <c r="I10005" s="7">
        <v>833895802</v>
      </c>
      <c r="L10005" s="7">
        <v>50185283716</v>
      </c>
      <c r="M10005" t="s">
        <v>458</v>
      </c>
    </row>
    <row r="10006" spans="1:13" x14ac:dyDescent="0.25">
      <c r="A10006" t="s">
        <v>660</v>
      </c>
      <c r="B10006" t="s">
        <v>468</v>
      </c>
      <c r="C10006" t="s">
        <v>0</v>
      </c>
      <c r="D10006" t="s">
        <v>201</v>
      </c>
      <c r="E10006" t="s">
        <v>270</v>
      </c>
      <c r="F10006" t="s">
        <v>174</v>
      </c>
      <c r="G10006" s="8">
        <v>43891</v>
      </c>
      <c r="H10006" t="s">
        <v>175</v>
      </c>
      <c r="I10006" s="7">
        <v>2425379402</v>
      </c>
      <c r="L10006" s="7">
        <v>89599596613</v>
      </c>
      <c r="M10006" t="s">
        <v>458</v>
      </c>
    </row>
    <row r="10007" spans="1:13" x14ac:dyDescent="0.25">
      <c r="A10007" t="s">
        <v>661</v>
      </c>
      <c r="B10007" t="s">
        <v>468</v>
      </c>
      <c r="C10007" t="s">
        <v>0</v>
      </c>
      <c r="D10007" t="s">
        <v>202</v>
      </c>
      <c r="E10007" t="s">
        <v>270</v>
      </c>
      <c r="F10007" t="s">
        <v>174</v>
      </c>
      <c r="G10007" s="8">
        <v>43891</v>
      </c>
      <c r="H10007" t="s">
        <v>175</v>
      </c>
      <c r="I10007" s="7">
        <v>1480147766</v>
      </c>
      <c r="L10007" s="7">
        <v>44497385600</v>
      </c>
      <c r="M10007" t="s">
        <v>458</v>
      </c>
    </row>
    <row r="10008" spans="1:13" x14ac:dyDescent="0.25">
      <c r="A10008" t="s">
        <v>662</v>
      </c>
      <c r="B10008" t="s">
        <v>468</v>
      </c>
      <c r="C10008" t="s">
        <v>0</v>
      </c>
      <c r="D10008" t="s">
        <v>308</v>
      </c>
      <c r="E10008" t="s">
        <v>270</v>
      </c>
      <c r="F10008" t="s">
        <v>174</v>
      </c>
      <c r="G10008" s="8">
        <v>43891</v>
      </c>
      <c r="H10008" t="s">
        <v>175</v>
      </c>
      <c r="I10008" s="7">
        <v>52438625</v>
      </c>
      <c r="L10008" s="7">
        <v>891110221</v>
      </c>
      <c r="M10008" t="s">
        <v>458</v>
      </c>
    </row>
    <row r="10009" spans="1:13" x14ac:dyDescent="0.25">
      <c r="A10009" t="s">
        <v>663</v>
      </c>
      <c r="B10009" t="s">
        <v>468</v>
      </c>
      <c r="C10009" t="s">
        <v>0</v>
      </c>
      <c r="D10009" t="s">
        <v>198</v>
      </c>
      <c r="E10009" t="s">
        <v>270</v>
      </c>
      <c r="F10009" t="s">
        <v>174</v>
      </c>
      <c r="G10009" s="8">
        <v>43891</v>
      </c>
      <c r="H10009" t="s">
        <v>175</v>
      </c>
      <c r="I10009" s="7">
        <f>169509622/2</f>
        <v>84754811</v>
      </c>
      <c r="L10009" s="7">
        <v>1360016630</v>
      </c>
      <c r="M10009" t="s">
        <v>458</v>
      </c>
    </row>
    <row r="10010" spans="1:13" x14ac:dyDescent="0.25">
      <c r="A10010" t="s">
        <v>664</v>
      </c>
      <c r="B10010" t="s">
        <v>468</v>
      </c>
      <c r="C10010" t="s">
        <v>0</v>
      </c>
      <c r="D10010" t="s">
        <v>199</v>
      </c>
      <c r="E10010" t="s">
        <v>269</v>
      </c>
      <c r="F10010" t="s">
        <v>174</v>
      </c>
      <c r="G10010" s="8">
        <v>43891</v>
      </c>
      <c r="H10010" t="s">
        <v>175</v>
      </c>
      <c r="I10010" s="7">
        <v>6053513035</v>
      </c>
      <c r="L10010" s="7">
        <v>195045422077</v>
      </c>
      <c r="M10010" t="s">
        <v>458</v>
      </c>
    </row>
    <row r="10011" spans="1:13" x14ac:dyDescent="0.25">
      <c r="A10011" t="s">
        <v>665</v>
      </c>
      <c r="B10011" t="s">
        <v>469</v>
      </c>
      <c r="C10011" t="s">
        <v>212</v>
      </c>
      <c r="D10011" t="s">
        <v>213</v>
      </c>
      <c r="E10011" t="s">
        <v>270</v>
      </c>
      <c r="F10011" t="s">
        <v>174</v>
      </c>
      <c r="G10011" s="8">
        <v>43891</v>
      </c>
      <c r="H10011" t="s">
        <v>175</v>
      </c>
      <c r="I10011" s="7">
        <v>1493000</v>
      </c>
      <c r="L10011" s="7">
        <v>1209774000</v>
      </c>
      <c r="M10011" t="s">
        <v>458</v>
      </c>
    </row>
    <row r="10012" spans="1:13" x14ac:dyDescent="0.25">
      <c r="A10012" t="s">
        <v>666</v>
      </c>
      <c r="B10012" t="s">
        <v>469</v>
      </c>
      <c r="C10012" t="s">
        <v>212</v>
      </c>
      <c r="D10012" t="s">
        <v>214</v>
      </c>
      <c r="E10012" t="s">
        <v>270</v>
      </c>
      <c r="F10012" t="s">
        <v>174</v>
      </c>
      <c r="G10012" s="8">
        <v>43891</v>
      </c>
      <c r="H10012" t="s">
        <v>175</v>
      </c>
      <c r="I10012" s="7">
        <v>500729000</v>
      </c>
      <c r="L10012" s="7">
        <v>10185099000</v>
      </c>
      <c r="M10012" t="s">
        <v>458</v>
      </c>
    </row>
    <row r="10013" spans="1:13" x14ac:dyDescent="0.25">
      <c r="A10013" t="s">
        <v>667</v>
      </c>
      <c r="B10013" t="s">
        <v>469</v>
      </c>
      <c r="C10013" t="s">
        <v>212</v>
      </c>
      <c r="D10013" t="s">
        <v>370</v>
      </c>
      <c r="E10013" t="s">
        <v>270</v>
      </c>
      <c r="F10013" t="s">
        <v>174</v>
      </c>
      <c r="G10013" s="8">
        <v>43891</v>
      </c>
      <c r="H10013" t="s">
        <v>175</v>
      </c>
      <c r="I10013" s="7">
        <v>93341000</v>
      </c>
      <c r="L10013" s="7">
        <v>7250762000</v>
      </c>
      <c r="M10013" t="s">
        <v>458</v>
      </c>
    </row>
    <row r="10014" spans="1:13" x14ac:dyDescent="0.25">
      <c r="A10014" t="s">
        <v>668</v>
      </c>
      <c r="B10014" t="s">
        <v>469</v>
      </c>
      <c r="C10014" t="s">
        <v>212</v>
      </c>
      <c r="D10014" t="s">
        <v>365</v>
      </c>
      <c r="E10014" t="s">
        <v>270</v>
      </c>
      <c r="F10014" t="s">
        <v>174</v>
      </c>
      <c r="G10014" s="8">
        <v>43891</v>
      </c>
      <c r="H10014" t="s">
        <v>175</v>
      </c>
      <c r="I10014" s="7">
        <v>471159000</v>
      </c>
      <c r="L10014" s="7">
        <v>22153880000</v>
      </c>
      <c r="M10014" t="s">
        <v>458</v>
      </c>
    </row>
    <row r="10015" spans="1:13" x14ac:dyDescent="0.25">
      <c r="A10015" t="s">
        <v>669</v>
      </c>
      <c r="B10015" t="s">
        <v>469</v>
      </c>
      <c r="C10015" t="s">
        <v>212</v>
      </c>
      <c r="D10015" t="s">
        <v>364</v>
      </c>
      <c r="E10015" t="s">
        <v>270</v>
      </c>
      <c r="F10015" t="s">
        <v>174</v>
      </c>
      <c r="G10015" s="8">
        <v>43891</v>
      </c>
      <c r="H10015" t="s">
        <v>175</v>
      </c>
      <c r="I10015" s="7">
        <v>996415000</v>
      </c>
      <c r="L10015" s="7">
        <v>31842258000</v>
      </c>
      <c r="M10015" t="s">
        <v>458</v>
      </c>
    </row>
    <row r="10016" spans="1:13" x14ac:dyDescent="0.25">
      <c r="A10016" t="s">
        <v>670</v>
      </c>
      <c r="B10016" t="s">
        <v>469</v>
      </c>
      <c r="C10016" t="s">
        <v>212</v>
      </c>
      <c r="D10016" t="s">
        <v>573</v>
      </c>
      <c r="E10016" t="s">
        <v>270</v>
      </c>
      <c r="F10016" t="s">
        <v>174</v>
      </c>
      <c r="G10016" s="8">
        <v>43891</v>
      </c>
      <c r="H10016" t="s">
        <v>175</v>
      </c>
      <c r="I10016" s="7">
        <v>698726000</v>
      </c>
      <c r="L10016" s="7">
        <v>16763779000</v>
      </c>
      <c r="M10016" t="s">
        <v>458</v>
      </c>
    </row>
    <row r="10017" spans="1:13" x14ac:dyDescent="0.25">
      <c r="A10017" t="s">
        <v>671</v>
      </c>
      <c r="B10017" t="s">
        <v>469</v>
      </c>
      <c r="C10017" t="s">
        <v>212</v>
      </c>
      <c r="D10017" t="s">
        <v>362</v>
      </c>
      <c r="E10017" t="s">
        <v>270</v>
      </c>
      <c r="F10017" t="s">
        <v>174</v>
      </c>
      <c r="G10017" s="8">
        <v>43891</v>
      </c>
      <c r="H10017" t="s">
        <v>175</v>
      </c>
      <c r="I10017" s="7">
        <v>0</v>
      </c>
      <c r="L10017" s="7">
        <v>58491556000</v>
      </c>
      <c r="M10017" t="s">
        <v>458</v>
      </c>
    </row>
    <row r="10018" spans="1:13" x14ac:dyDescent="0.25">
      <c r="A10018" t="s">
        <v>672</v>
      </c>
      <c r="B10018" t="s">
        <v>470</v>
      </c>
      <c r="C10018" t="s">
        <v>292</v>
      </c>
      <c r="D10018" t="s">
        <v>307</v>
      </c>
      <c r="E10018" t="s">
        <v>270</v>
      </c>
      <c r="F10018" t="s">
        <v>174</v>
      </c>
      <c r="G10018" s="8">
        <v>43891</v>
      </c>
      <c r="H10018" t="s">
        <v>175</v>
      </c>
      <c r="I10018" s="7">
        <v>255114892</v>
      </c>
      <c r="L10018" s="7">
        <v>9764336905</v>
      </c>
      <c r="M10018" t="s">
        <v>458</v>
      </c>
    </row>
    <row r="10019" spans="1:13" x14ac:dyDescent="0.25">
      <c r="A10019" t="s">
        <v>673</v>
      </c>
      <c r="B10019" t="s">
        <v>470</v>
      </c>
      <c r="C10019" t="s">
        <v>292</v>
      </c>
      <c r="D10019" t="s">
        <v>206</v>
      </c>
      <c r="E10019" t="s">
        <v>270</v>
      </c>
      <c r="F10019" t="s">
        <v>174</v>
      </c>
      <c r="G10019" s="8">
        <v>43891</v>
      </c>
      <c r="H10019" t="s">
        <v>175</v>
      </c>
      <c r="I10019" s="7">
        <v>0</v>
      </c>
      <c r="L10019" s="7">
        <v>5411649516</v>
      </c>
      <c r="M10019" t="s">
        <v>458</v>
      </c>
    </row>
    <row r="10020" spans="1:13" x14ac:dyDescent="0.25">
      <c r="A10020" t="s">
        <v>674</v>
      </c>
      <c r="B10020" t="s">
        <v>470</v>
      </c>
      <c r="C10020" t="s">
        <v>292</v>
      </c>
      <c r="D10020" t="s">
        <v>203</v>
      </c>
      <c r="E10020" t="s">
        <v>269</v>
      </c>
      <c r="F10020" t="s">
        <v>174</v>
      </c>
      <c r="G10020" s="8">
        <v>43891</v>
      </c>
      <c r="H10020" t="s">
        <v>175</v>
      </c>
      <c r="I10020" s="7">
        <v>26576621707</v>
      </c>
      <c r="L10020" s="7">
        <v>599483569520</v>
      </c>
      <c r="M10020" t="s">
        <v>458</v>
      </c>
    </row>
    <row r="10021" spans="1:13" x14ac:dyDescent="0.25">
      <c r="A10021" t="s">
        <v>675</v>
      </c>
      <c r="B10021" t="s">
        <v>470</v>
      </c>
      <c r="C10021" t="s">
        <v>292</v>
      </c>
      <c r="D10021" t="s">
        <v>306</v>
      </c>
      <c r="E10021" t="s">
        <v>270</v>
      </c>
      <c r="F10021" t="s">
        <v>174</v>
      </c>
      <c r="G10021" s="8">
        <v>43891</v>
      </c>
      <c r="H10021" t="s">
        <v>175</v>
      </c>
      <c r="I10021" s="7">
        <v>621407153</v>
      </c>
      <c r="L10021" s="7">
        <v>9122399685</v>
      </c>
      <c r="M10021" t="s">
        <v>458</v>
      </c>
    </row>
    <row r="10022" spans="1:13" x14ac:dyDescent="0.25">
      <c r="A10022" t="s">
        <v>676</v>
      </c>
      <c r="B10022" t="s">
        <v>331</v>
      </c>
      <c r="C10022" t="s">
        <v>215</v>
      </c>
      <c r="D10022" t="s">
        <v>251</v>
      </c>
      <c r="E10022" t="s">
        <v>269</v>
      </c>
      <c r="F10022" t="s">
        <v>174</v>
      </c>
      <c r="G10022" s="8">
        <v>43891</v>
      </c>
      <c r="H10022" t="s">
        <v>175</v>
      </c>
      <c r="I10022" s="7">
        <v>12013938951</v>
      </c>
      <c r="L10022" s="7">
        <v>310261377494</v>
      </c>
      <c r="M10022" t="s">
        <v>458</v>
      </c>
    </row>
    <row r="10023" spans="1:13" x14ac:dyDescent="0.25">
      <c r="A10023" t="s">
        <v>677</v>
      </c>
      <c r="B10023" t="s">
        <v>331</v>
      </c>
      <c r="C10023" t="s">
        <v>215</v>
      </c>
      <c r="D10023" t="s">
        <v>216</v>
      </c>
      <c r="E10023" t="s">
        <v>269</v>
      </c>
      <c r="F10023" t="s">
        <v>174</v>
      </c>
      <c r="G10023" s="8">
        <v>43891</v>
      </c>
      <c r="H10023" t="s">
        <v>175</v>
      </c>
      <c r="I10023" s="7">
        <v>744154710</v>
      </c>
      <c r="L10023" s="7">
        <v>15226914126</v>
      </c>
      <c r="M10023" t="s">
        <v>458</v>
      </c>
    </row>
    <row r="10024" spans="1:13" x14ac:dyDescent="0.25">
      <c r="A10024" t="s">
        <v>678</v>
      </c>
      <c r="B10024" t="s">
        <v>331</v>
      </c>
      <c r="C10024" t="s">
        <v>215</v>
      </c>
      <c r="D10024" t="s">
        <v>217</v>
      </c>
      <c r="E10024" t="s">
        <v>269</v>
      </c>
      <c r="F10024" t="s">
        <v>174</v>
      </c>
      <c r="G10024" s="8">
        <v>43891</v>
      </c>
      <c r="H10024" t="s">
        <v>175</v>
      </c>
      <c r="I10024" s="7">
        <v>2577943344</v>
      </c>
      <c r="L10024" s="7">
        <v>67671087956</v>
      </c>
      <c r="M10024" t="s">
        <v>458</v>
      </c>
    </row>
    <row r="10025" spans="1:13" x14ac:dyDescent="0.25">
      <c r="A10025" t="s">
        <v>679</v>
      </c>
      <c r="B10025" t="s">
        <v>333</v>
      </c>
      <c r="C10025" t="s">
        <v>533</v>
      </c>
      <c r="D10025" t="s">
        <v>203</v>
      </c>
      <c r="E10025" t="s">
        <v>269</v>
      </c>
      <c r="F10025" t="s">
        <v>174</v>
      </c>
      <c r="G10025" s="8">
        <v>43891</v>
      </c>
      <c r="H10025" t="s">
        <v>175</v>
      </c>
      <c r="I10025" s="7">
        <v>1515134000</v>
      </c>
      <c r="L10025" s="7">
        <v>60695593000</v>
      </c>
      <c r="M10025" t="s">
        <v>458</v>
      </c>
    </row>
    <row r="10026" spans="1:13" x14ac:dyDescent="0.25">
      <c r="A10026" t="s">
        <v>680</v>
      </c>
      <c r="B10026" t="s">
        <v>471</v>
      </c>
      <c r="C10026" t="s">
        <v>219</v>
      </c>
      <c r="D10026" t="s">
        <v>203</v>
      </c>
      <c r="E10026" t="s">
        <v>269</v>
      </c>
      <c r="F10026" t="s">
        <v>174</v>
      </c>
      <c r="G10026" s="8">
        <v>43891</v>
      </c>
      <c r="H10026" t="s">
        <v>175</v>
      </c>
      <c r="I10026" s="7">
        <v>10629409733</v>
      </c>
      <c r="L10026" s="7">
        <v>278736778404</v>
      </c>
      <c r="M10026" t="s">
        <v>458</v>
      </c>
    </row>
    <row r="10027" spans="1:13" x14ac:dyDescent="0.25">
      <c r="A10027" t="s">
        <v>681</v>
      </c>
      <c r="B10027" t="s">
        <v>471</v>
      </c>
      <c r="C10027" t="s">
        <v>219</v>
      </c>
      <c r="D10027" t="s">
        <v>457</v>
      </c>
      <c r="E10027" t="s">
        <v>270</v>
      </c>
      <c r="F10027" t="s">
        <v>174</v>
      </c>
      <c r="G10027" s="8">
        <v>43891</v>
      </c>
      <c r="H10027" t="s">
        <v>175</v>
      </c>
      <c r="I10027" s="7">
        <v>2780803</v>
      </c>
      <c r="L10027" s="7">
        <v>150706287</v>
      </c>
      <c r="M10027" t="s">
        <v>458</v>
      </c>
    </row>
    <row r="10028" spans="1:13" x14ac:dyDescent="0.25">
      <c r="A10028" t="s">
        <v>682</v>
      </c>
      <c r="B10028" t="s">
        <v>471</v>
      </c>
      <c r="C10028" t="s">
        <v>219</v>
      </c>
      <c r="D10028" t="s">
        <v>381</v>
      </c>
      <c r="E10028" t="s">
        <v>270</v>
      </c>
      <c r="F10028" t="s">
        <v>174</v>
      </c>
      <c r="G10028" s="8">
        <v>43891</v>
      </c>
      <c r="H10028" t="s">
        <v>175</v>
      </c>
      <c r="I10028" s="7">
        <v>24936146</v>
      </c>
      <c r="L10028" s="7">
        <v>1331924172</v>
      </c>
      <c r="M10028" t="s">
        <v>458</v>
      </c>
    </row>
    <row r="10029" spans="1:13" x14ac:dyDescent="0.25">
      <c r="A10029" t="s">
        <v>683</v>
      </c>
      <c r="B10029" t="s">
        <v>472</v>
      </c>
      <c r="C10029" t="s">
        <v>220</v>
      </c>
      <c r="D10029" t="s">
        <v>221</v>
      </c>
      <c r="E10029" t="s">
        <v>270</v>
      </c>
      <c r="F10029" t="s">
        <v>174</v>
      </c>
      <c r="G10029" s="8">
        <v>43891</v>
      </c>
      <c r="H10029" t="s">
        <v>175</v>
      </c>
      <c r="I10029" s="7">
        <v>4009202000</v>
      </c>
      <c r="L10029" s="7">
        <v>210379447000</v>
      </c>
      <c r="M10029" t="s">
        <v>458</v>
      </c>
    </row>
    <row r="10030" spans="1:13" x14ac:dyDescent="0.25">
      <c r="A10030" t="s">
        <v>684</v>
      </c>
      <c r="B10030" t="s">
        <v>472</v>
      </c>
      <c r="C10030" t="s">
        <v>220</v>
      </c>
      <c r="D10030" t="s">
        <v>222</v>
      </c>
      <c r="E10030" t="s">
        <v>270</v>
      </c>
      <c r="F10030" t="s">
        <v>174</v>
      </c>
      <c r="G10030" s="8">
        <v>43891</v>
      </c>
      <c r="H10030" t="s">
        <v>175</v>
      </c>
      <c r="I10030" s="7">
        <v>1205847000</v>
      </c>
      <c r="L10030" s="7">
        <v>35195197000</v>
      </c>
      <c r="M10030" t="s">
        <v>458</v>
      </c>
    </row>
    <row r="10031" spans="1:13" x14ac:dyDescent="0.25">
      <c r="A10031" t="s">
        <v>685</v>
      </c>
      <c r="B10031" t="s">
        <v>472</v>
      </c>
      <c r="C10031" t="s">
        <v>220</v>
      </c>
      <c r="D10031" t="s">
        <v>223</v>
      </c>
      <c r="E10031" t="s">
        <v>270</v>
      </c>
      <c r="F10031" t="s">
        <v>174</v>
      </c>
      <c r="G10031" s="8">
        <v>43891</v>
      </c>
      <c r="H10031" t="s">
        <v>175</v>
      </c>
      <c r="I10031" s="7">
        <v>2963806000</v>
      </c>
      <c r="L10031" s="7">
        <v>54187851000</v>
      </c>
      <c r="M10031" t="s">
        <v>458</v>
      </c>
    </row>
    <row r="10032" spans="1:13" x14ac:dyDescent="0.25">
      <c r="A10032" t="s">
        <v>686</v>
      </c>
      <c r="B10032" t="s">
        <v>472</v>
      </c>
      <c r="C10032" t="s">
        <v>220</v>
      </c>
      <c r="D10032" t="s">
        <v>224</v>
      </c>
      <c r="E10032" t="s">
        <v>270</v>
      </c>
      <c r="F10032" t="s">
        <v>174</v>
      </c>
      <c r="G10032" s="8">
        <v>43891</v>
      </c>
      <c r="H10032" t="s">
        <v>175</v>
      </c>
      <c r="I10032" s="7">
        <v>52662000</v>
      </c>
      <c r="L10032" s="7">
        <v>3835522000</v>
      </c>
      <c r="M10032" t="s">
        <v>458</v>
      </c>
    </row>
    <row r="10033" spans="1:13" x14ac:dyDescent="0.25">
      <c r="A10033" t="s">
        <v>687</v>
      </c>
      <c r="B10033" t="s">
        <v>472</v>
      </c>
      <c r="C10033" t="s">
        <v>220</v>
      </c>
      <c r="D10033" t="s">
        <v>305</v>
      </c>
      <c r="E10033" t="s">
        <v>270</v>
      </c>
      <c r="F10033" t="s">
        <v>174</v>
      </c>
      <c r="G10033" s="8">
        <v>43891</v>
      </c>
      <c r="H10033" t="s">
        <v>175</v>
      </c>
      <c r="I10033" s="7">
        <v>0</v>
      </c>
      <c r="L10033" s="7">
        <v>0</v>
      </c>
      <c r="M10033" t="s">
        <v>458</v>
      </c>
    </row>
    <row r="10034" spans="1:13" x14ac:dyDescent="0.25">
      <c r="A10034" t="s">
        <v>688</v>
      </c>
      <c r="B10034" t="s">
        <v>472</v>
      </c>
      <c r="C10034" t="s">
        <v>220</v>
      </c>
      <c r="D10034" t="s">
        <v>203</v>
      </c>
      <c r="E10034" t="s">
        <v>269</v>
      </c>
      <c r="F10034" t="s">
        <v>174</v>
      </c>
      <c r="G10034" s="8">
        <v>43891</v>
      </c>
      <c r="H10034" t="s">
        <v>175</v>
      </c>
      <c r="I10034" s="7">
        <v>4484978000</v>
      </c>
      <c r="L10034" s="7">
        <v>150910896000</v>
      </c>
      <c r="M10034" t="s">
        <v>458</v>
      </c>
    </row>
    <row r="10035" spans="1:13" x14ac:dyDescent="0.25">
      <c r="A10035" t="s">
        <v>689</v>
      </c>
      <c r="B10035" t="s">
        <v>473</v>
      </c>
      <c r="C10035" t="s">
        <v>225</v>
      </c>
      <c r="D10035" t="s">
        <v>366</v>
      </c>
      <c r="E10035" t="s">
        <v>270</v>
      </c>
      <c r="F10035" t="s">
        <v>174</v>
      </c>
      <c r="G10035" s="8">
        <v>43891</v>
      </c>
      <c r="H10035" t="s">
        <v>175</v>
      </c>
      <c r="I10035" s="7">
        <v>102695867</v>
      </c>
      <c r="L10035" s="7">
        <v>3439632410</v>
      </c>
      <c r="M10035" t="s">
        <v>458</v>
      </c>
    </row>
    <row r="10036" spans="1:13" x14ac:dyDescent="0.25">
      <c r="A10036" t="s">
        <v>690</v>
      </c>
      <c r="B10036" t="s">
        <v>473</v>
      </c>
      <c r="C10036" t="s">
        <v>225</v>
      </c>
      <c r="D10036" t="s">
        <v>367</v>
      </c>
      <c r="E10036" t="s">
        <v>270</v>
      </c>
      <c r="F10036" t="s">
        <v>174</v>
      </c>
      <c r="G10036" s="8">
        <v>43891</v>
      </c>
      <c r="H10036" t="s">
        <v>175</v>
      </c>
      <c r="I10036" s="7">
        <v>129707729</v>
      </c>
      <c r="L10036" s="7">
        <v>3601903742</v>
      </c>
      <c r="M10036" t="s">
        <v>458</v>
      </c>
    </row>
    <row r="10037" spans="1:13" x14ac:dyDescent="0.25">
      <c r="A10037" t="s">
        <v>691</v>
      </c>
      <c r="B10037" t="s">
        <v>473</v>
      </c>
      <c r="C10037" t="s">
        <v>225</v>
      </c>
      <c r="D10037" t="s">
        <v>373</v>
      </c>
      <c r="E10037" t="s">
        <v>270</v>
      </c>
      <c r="F10037" t="s">
        <v>174</v>
      </c>
      <c r="G10037" s="8">
        <v>43891</v>
      </c>
      <c r="H10037" t="s">
        <v>175</v>
      </c>
      <c r="I10037" s="7">
        <v>0</v>
      </c>
      <c r="L10037" s="7">
        <v>2032897322</v>
      </c>
      <c r="M10037" t="s">
        <v>458</v>
      </c>
    </row>
    <row r="10038" spans="1:13" x14ac:dyDescent="0.25">
      <c r="A10038" t="s">
        <v>692</v>
      </c>
      <c r="B10038" t="s">
        <v>473</v>
      </c>
      <c r="C10038" t="s">
        <v>225</v>
      </c>
      <c r="D10038" t="s">
        <v>203</v>
      </c>
      <c r="E10038" t="s">
        <v>269</v>
      </c>
      <c r="F10038" t="s">
        <v>174</v>
      </c>
      <c r="G10038" s="8">
        <v>43891</v>
      </c>
      <c r="H10038" t="s">
        <v>175</v>
      </c>
      <c r="I10038" s="7">
        <v>30990639837</v>
      </c>
      <c r="L10038" s="7">
        <v>983182712065</v>
      </c>
      <c r="M10038" t="s">
        <v>458</v>
      </c>
    </row>
    <row r="10039" spans="1:13" x14ac:dyDescent="0.25">
      <c r="A10039" t="s">
        <v>693</v>
      </c>
      <c r="B10039" t="s">
        <v>474</v>
      </c>
      <c r="C10039" t="s">
        <v>226</v>
      </c>
      <c r="D10039" t="s">
        <v>227</v>
      </c>
      <c r="E10039" t="s">
        <v>270</v>
      </c>
      <c r="F10039" t="s">
        <v>174</v>
      </c>
      <c r="G10039" s="8">
        <v>43891</v>
      </c>
      <c r="H10039" t="s">
        <v>175</v>
      </c>
      <c r="I10039" s="7">
        <v>3173742</v>
      </c>
      <c r="L10039" s="7">
        <v>1565286544</v>
      </c>
      <c r="M10039" t="s">
        <v>458</v>
      </c>
    </row>
    <row r="10040" spans="1:13" x14ac:dyDescent="0.25">
      <c r="A10040" t="s">
        <v>694</v>
      </c>
      <c r="B10040" t="s">
        <v>474</v>
      </c>
      <c r="C10040" t="s">
        <v>226</v>
      </c>
      <c r="D10040" t="s">
        <v>301</v>
      </c>
      <c r="E10040" t="s">
        <v>270</v>
      </c>
      <c r="F10040" t="s">
        <v>174</v>
      </c>
      <c r="G10040" s="8">
        <v>43891</v>
      </c>
      <c r="H10040" t="s">
        <v>175</v>
      </c>
      <c r="I10040" s="7">
        <v>109663569</v>
      </c>
      <c r="L10040" s="7">
        <v>4154359457</v>
      </c>
      <c r="M10040" t="s">
        <v>458</v>
      </c>
    </row>
    <row r="10041" spans="1:13" x14ac:dyDescent="0.25">
      <c r="A10041" t="s">
        <v>695</v>
      </c>
      <c r="B10041" t="s">
        <v>474</v>
      </c>
      <c r="C10041" t="s">
        <v>226</v>
      </c>
      <c r="D10041" t="s">
        <v>229</v>
      </c>
      <c r="E10041" t="s">
        <v>270</v>
      </c>
      <c r="F10041" t="s">
        <v>174</v>
      </c>
      <c r="G10041" s="8">
        <v>43891</v>
      </c>
      <c r="H10041" t="s">
        <v>175</v>
      </c>
      <c r="I10041" s="7">
        <v>0</v>
      </c>
      <c r="L10041" s="7">
        <v>4178737190</v>
      </c>
      <c r="M10041" t="s">
        <v>458</v>
      </c>
    </row>
    <row r="10042" spans="1:13" x14ac:dyDescent="0.25">
      <c r="A10042" t="s">
        <v>696</v>
      </c>
      <c r="B10042" t="s">
        <v>474</v>
      </c>
      <c r="C10042" t="s">
        <v>226</v>
      </c>
      <c r="D10042" t="s">
        <v>230</v>
      </c>
      <c r="E10042" t="s">
        <v>270</v>
      </c>
      <c r="F10042" t="s">
        <v>174</v>
      </c>
      <c r="G10042" s="8">
        <v>43891</v>
      </c>
      <c r="H10042" t="s">
        <v>175</v>
      </c>
      <c r="I10042" s="7">
        <v>0</v>
      </c>
      <c r="L10042" s="7">
        <v>46078829939</v>
      </c>
      <c r="M10042" t="s">
        <v>458</v>
      </c>
    </row>
    <row r="10043" spans="1:13" x14ac:dyDescent="0.25">
      <c r="A10043" t="s">
        <v>697</v>
      </c>
      <c r="B10043" t="s">
        <v>474</v>
      </c>
      <c r="C10043" t="s">
        <v>226</v>
      </c>
      <c r="D10043" t="s">
        <v>231</v>
      </c>
      <c r="E10043" t="s">
        <v>270</v>
      </c>
      <c r="F10043" t="s">
        <v>174</v>
      </c>
      <c r="G10043" s="8">
        <v>43891</v>
      </c>
      <c r="H10043" t="s">
        <v>175</v>
      </c>
      <c r="I10043" s="7">
        <v>32598999</v>
      </c>
      <c r="L10043" s="7">
        <v>733170416</v>
      </c>
      <c r="M10043" t="s">
        <v>458</v>
      </c>
    </row>
    <row r="10044" spans="1:13" x14ac:dyDescent="0.25">
      <c r="A10044" t="s">
        <v>698</v>
      </c>
      <c r="B10044" t="s">
        <v>474</v>
      </c>
      <c r="C10044" t="s">
        <v>226</v>
      </c>
      <c r="D10044" t="s">
        <v>232</v>
      </c>
      <c r="E10044" t="s">
        <v>270</v>
      </c>
      <c r="F10044" t="s">
        <v>174</v>
      </c>
      <c r="G10044" s="8">
        <v>43891</v>
      </c>
      <c r="H10044" t="s">
        <v>175</v>
      </c>
      <c r="I10044" s="7">
        <v>182898684</v>
      </c>
      <c r="L10044" s="7">
        <v>4596812359</v>
      </c>
      <c r="M10044" t="s">
        <v>458</v>
      </c>
    </row>
    <row r="10045" spans="1:13" x14ac:dyDescent="0.25">
      <c r="A10045" t="s">
        <v>699</v>
      </c>
      <c r="B10045" t="s">
        <v>474</v>
      </c>
      <c r="C10045" t="s">
        <v>226</v>
      </c>
      <c r="D10045" t="s">
        <v>233</v>
      </c>
      <c r="E10045" t="s">
        <v>270</v>
      </c>
      <c r="F10045" t="s">
        <v>174</v>
      </c>
      <c r="G10045" s="8">
        <v>43891</v>
      </c>
      <c r="H10045" t="s">
        <v>175</v>
      </c>
      <c r="I10045" s="7">
        <v>232895488</v>
      </c>
      <c r="L10045" s="7">
        <v>6739103718</v>
      </c>
      <c r="M10045" t="s">
        <v>458</v>
      </c>
    </row>
    <row r="10046" spans="1:13" x14ac:dyDescent="0.25">
      <c r="A10046" t="s">
        <v>700</v>
      </c>
      <c r="B10046" t="s">
        <v>474</v>
      </c>
      <c r="C10046" t="s">
        <v>226</v>
      </c>
      <c r="D10046" t="s">
        <v>234</v>
      </c>
      <c r="E10046" t="s">
        <v>270</v>
      </c>
      <c r="F10046" t="s">
        <v>174</v>
      </c>
      <c r="G10046" s="8">
        <v>43891</v>
      </c>
      <c r="H10046" t="s">
        <v>175</v>
      </c>
      <c r="I10046" s="7">
        <v>233615944</v>
      </c>
      <c r="L10046" s="7">
        <v>8239367205</v>
      </c>
      <c r="M10046" t="s">
        <v>458</v>
      </c>
    </row>
    <row r="10047" spans="1:13" x14ac:dyDescent="0.25">
      <c r="A10047" t="s">
        <v>701</v>
      </c>
      <c r="B10047" t="s">
        <v>474</v>
      </c>
      <c r="C10047" t="s">
        <v>226</v>
      </c>
      <c r="D10047" t="s">
        <v>235</v>
      </c>
      <c r="E10047" t="s">
        <v>270</v>
      </c>
      <c r="F10047" t="s">
        <v>174</v>
      </c>
      <c r="G10047" s="8">
        <v>43891</v>
      </c>
      <c r="H10047" t="s">
        <v>175</v>
      </c>
      <c r="I10047" s="7">
        <v>171049474</v>
      </c>
      <c r="L10047" s="7">
        <v>7955312120</v>
      </c>
      <c r="M10047" t="s">
        <v>458</v>
      </c>
    </row>
    <row r="10048" spans="1:13" x14ac:dyDescent="0.25">
      <c r="A10048" t="s">
        <v>702</v>
      </c>
      <c r="B10048" t="s">
        <v>474</v>
      </c>
      <c r="C10048" t="s">
        <v>226</v>
      </c>
      <c r="D10048" t="s">
        <v>570</v>
      </c>
      <c r="E10048" t="s">
        <v>270</v>
      </c>
      <c r="F10048" t="s">
        <v>174</v>
      </c>
      <c r="G10048" s="8">
        <v>43891</v>
      </c>
      <c r="H10048" t="s">
        <v>175</v>
      </c>
      <c r="I10048" s="7">
        <v>2237817</v>
      </c>
      <c r="L10048" s="7">
        <v>186808058</v>
      </c>
      <c r="M10048" t="s">
        <v>458</v>
      </c>
    </row>
    <row r="10049" spans="1:13" x14ac:dyDescent="0.25">
      <c r="A10049" t="s">
        <v>703</v>
      </c>
      <c r="B10049" t="s">
        <v>475</v>
      </c>
      <c r="C10049" t="s">
        <v>236</v>
      </c>
      <c r="D10049" t="s">
        <v>628</v>
      </c>
      <c r="E10049" t="s">
        <v>270</v>
      </c>
      <c r="F10049" t="s">
        <v>174</v>
      </c>
      <c r="G10049" s="8">
        <v>43891</v>
      </c>
      <c r="H10049" t="s">
        <v>175</v>
      </c>
      <c r="I10049" s="7">
        <v>990211286</v>
      </c>
      <c r="L10049" s="7">
        <v>33391986272</v>
      </c>
      <c r="M10049" t="s">
        <v>458</v>
      </c>
    </row>
    <row r="10050" spans="1:13" x14ac:dyDescent="0.25">
      <c r="A10050" t="s">
        <v>704</v>
      </c>
      <c r="B10050" t="s">
        <v>475</v>
      </c>
      <c r="C10050" t="s">
        <v>236</v>
      </c>
      <c r="D10050" t="s">
        <v>629</v>
      </c>
      <c r="E10050" t="s">
        <v>270</v>
      </c>
      <c r="F10050" t="s">
        <v>174</v>
      </c>
      <c r="G10050" s="8">
        <v>43891</v>
      </c>
      <c r="H10050" t="s">
        <v>175</v>
      </c>
      <c r="I10050" s="7">
        <v>1022386008</v>
      </c>
      <c r="L10050" s="7">
        <v>28433897982</v>
      </c>
      <c r="M10050" t="s">
        <v>458</v>
      </c>
    </row>
    <row r="10051" spans="1:13" x14ac:dyDescent="0.25">
      <c r="A10051" t="s">
        <v>705</v>
      </c>
      <c r="B10051" t="s">
        <v>475</v>
      </c>
      <c r="C10051" t="s">
        <v>236</v>
      </c>
      <c r="D10051" t="s">
        <v>630</v>
      </c>
      <c r="E10051" t="s">
        <v>270</v>
      </c>
      <c r="F10051" t="s">
        <v>174</v>
      </c>
      <c r="G10051" s="8">
        <v>43891</v>
      </c>
      <c r="H10051" t="s">
        <v>175</v>
      </c>
      <c r="I10051" s="7">
        <v>1006786806</v>
      </c>
      <c r="L10051" s="7">
        <v>41655996484</v>
      </c>
      <c r="M10051" t="s">
        <v>458</v>
      </c>
    </row>
    <row r="10052" spans="1:13" x14ac:dyDescent="0.25">
      <c r="A10052" t="s">
        <v>706</v>
      </c>
      <c r="B10052" t="s">
        <v>475</v>
      </c>
      <c r="C10052" t="s">
        <v>236</v>
      </c>
      <c r="D10052" t="s">
        <v>631</v>
      </c>
      <c r="E10052" t="s">
        <v>270</v>
      </c>
      <c r="F10052" t="s">
        <v>174</v>
      </c>
      <c r="G10052" s="8">
        <v>43891</v>
      </c>
      <c r="H10052" t="s">
        <v>175</v>
      </c>
      <c r="I10052" s="7">
        <v>916790614</v>
      </c>
      <c r="L10052" s="7">
        <v>17683096128</v>
      </c>
      <c r="M10052" t="s">
        <v>458</v>
      </c>
    </row>
    <row r="10053" spans="1:13" x14ac:dyDescent="0.25">
      <c r="A10053" t="s">
        <v>707</v>
      </c>
      <c r="B10053" t="s">
        <v>475</v>
      </c>
      <c r="C10053" t="s">
        <v>236</v>
      </c>
      <c r="D10053" t="s">
        <v>632</v>
      </c>
      <c r="E10053" t="s">
        <v>269</v>
      </c>
      <c r="F10053" t="s">
        <v>174</v>
      </c>
      <c r="G10053" s="8">
        <v>43891</v>
      </c>
      <c r="H10053" t="s">
        <v>175</v>
      </c>
      <c r="I10053" s="7">
        <v>1169872788</v>
      </c>
      <c r="L10053" s="7">
        <v>38791266538</v>
      </c>
      <c r="M10053" t="s">
        <v>458</v>
      </c>
    </row>
    <row r="10054" spans="1:13" x14ac:dyDescent="0.25">
      <c r="A10054" t="s">
        <v>708</v>
      </c>
      <c r="B10054" t="s">
        <v>476</v>
      </c>
      <c r="C10054" t="s">
        <v>237</v>
      </c>
      <c r="D10054" t="s">
        <v>242</v>
      </c>
      <c r="E10054" t="s">
        <v>270</v>
      </c>
      <c r="F10054" t="s">
        <v>174</v>
      </c>
      <c r="G10054" s="8">
        <v>43891</v>
      </c>
      <c r="H10054" t="s">
        <v>175</v>
      </c>
      <c r="I10054" s="7">
        <v>2562837</v>
      </c>
      <c r="L10054" s="7">
        <v>77422761</v>
      </c>
      <c r="M10054" t="s">
        <v>458</v>
      </c>
    </row>
    <row r="10055" spans="1:13" x14ac:dyDescent="0.25">
      <c r="A10055" t="s">
        <v>709</v>
      </c>
      <c r="B10055" t="s">
        <v>476</v>
      </c>
      <c r="C10055" t="s">
        <v>237</v>
      </c>
      <c r="D10055" t="s">
        <v>228</v>
      </c>
      <c r="E10055" t="s">
        <v>270</v>
      </c>
      <c r="F10055" t="s">
        <v>174</v>
      </c>
      <c r="G10055" s="8">
        <v>43891</v>
      </c>
      <c r="H10055" t="s">
        <v>175</v>
      </c>
      <c r="I10055" s="7">
        <v>0</v>
      </c>
      <c r="L10055" s="7">
        <v>2672173342</v>
      </c>
      <c r="M10055" t="s">
        <v>458</v>
      </c>
    </row>
    <row r="10056" spans="1:13" x14ac:dyDescent="0.25">
      <c r="A10056" t="s">
        <v>710</v>
      </c>
      <c r="B10056" t="s">
        <v>476</v>
      </c>
      <c r="C10056" t="s">
        <v>237</v>
      </c>
      <c r="D10056" t="s">
        <v>464</v>
      </c>
      <c r="E10056" t="s">
        <v>270</v>
      </c>
      <c r="F10056" t="s">
        <v>174</v>
      </c>
      <c r="G10056" s="8">
        <v>43891</v>
      </c>
      <c r="H10056" t="s">
        <v>175</v>
      </c>
      <c r="I10056" s="7">
        <v>85806593</v>
      </c>
      <c r="L10056" s="7">
        <v>1120256617</v>
      </c>
      <c r="M10056" t="s">
        <v>458</v>
      </c>
    </row>
    <row r="10057" spans="1:13" x14ac:dyDescent="0.25">
      <c r="A10057" t="s">
        <v>711</v>
      </c>
      <c r="B10057" t="s">
        <v>476</v>
      </c>
      <c r="C10057" t="s">
        <v>237</v>
      </c>
      <c r="D10057" t="s">
        <v>238</v>
      </c>
      <c r="E10057" t="s">
        <v>270</v>
      </c>
      <c r="F10057" t="s">
        <v>174</v>
      </c>
      <c r="G10057" s="8">
        <v>43891</v>
      </c>
      <c r="H10057" t="s">
        <v>175</v>
      </c>
      <c r="I10057" s="7">
        <v>0</v>
      </c>
      <c r="L10057" s="7">
        <v>858542993</v>
      </c>
      <c r="M10057" t="s">
        <v>458</v>
      </c>
    </row>
    <row r="10058" spans="1:13" x14ac:dyDescent="0.25">
      <c r="A10058" t="s">
        <v>712</v>
      </c>
      <c r="B10058" t="s">
        <v>476</v>
      </c>
      <c r="C10058" t="s">
        <v>237</v>
      </c>
      <c r="D10058" t="s">
        <v>239</v>
      </c>
      <c r="E10058" t="s">
        <v>270</v>
      </c>
      <c r="F10058" t="s">
        <v>174</v>
      </c>
      <c r="G10058" s="8">
        <v>43891</v>
      </c>
      <c r="H10058" t="s">
        <v>175</v>
      </c>
      <c r="I10058" s="7">
        <v>41712661</v>
      </c>
      <c r="L10058" s="7">
        <v>857579764</v>
      </c>
      <c r="M10058" t="s">
        <v>458</v>
      </c>
    </row>
    <row r="10059" spans="1:13" x14ac:dyDescent="0.25">
      <c r="A10059" t="s">
        <v>713</v>
      </c>
      <c r="B10059" t="s">
        <v>476</v>
      </c>
      <c r="C10059" t="s">
        <v>237</v>
      </c>
      <c r="D10059" t="s">
        <v>240</v>
      </c>
      <c r="E10059" t="s">
        <v>270</v>
      </c>
      <c r="F10059" t="s">
        <v>174</v>
      </c>
      <c r="G10059" s="8">
        <v>43891</v>
      </c>
      <c r="H10059" t="s">
        <v>175</v>
      </c>
      <c r="I10059" s="7">
        <v>5566013</v>
      </c>
      <c r="L10059" s="7">
        <v>93471759</v>
      </c>
      <c r="M10059" t="s">
        <v>458</v>
      </c>
    </row>
    <row r="10060" spans="1:13" x14ac:dyDescent="0.25">
      <c r="A10060" t="s">
        <v>714</v>
      </c>
      <c r="B10060" t="s">
        <v>476</v>
      </c>
      <c r="C10060" t="s">
        <v>237</v>
      </c>
      <c r="D10060" t="s">
        <v>241</v>
      </c>
      <c r="E10060" t="s">
        <v>270</v>
      </c>
      <c r="F10060" s="8" t="s">
        <v>174</v>
      </c>
      <c r="G10060" s="8">
        <v>43891</v>
      </c>
      <c r="H10060" t="s">
        <v>175</v>
      </c>
      <c r="I10060" s="7">
        <v>565060</v>
      </c>
      <c r="L10060" s="7">
        <v>53446428</v>
      </c>
      <c r="M10060" t="s">
        <v>458</v>
      </c>
    </row>
    <row r="10061" spans="1:13" x14ac:dyDescent="0.25">
      <c r="A10061" t="s">
        <v>715</v>
      </c>
      <c r="B10061" t="s">
        <v>477</v>
      </c>
      <c r="C10061" t="s">
        <v>243</v>
      </c>
      <c r="D10061" t="s">
        <v>378</v>
      </c>
      <c r="E10061" t="s">
        <v>270</v>
      </c>
      <c r="F10061" s="8" t="s">
        <v>174</v>
      </c>
      <c r="G10061" s="8">
        <v>43891</v>
      </c>
      <c r="H10061" t="s">
        <v>175</v>
      </c>
      <c r="I10061" s="7">
        <v>-2901060</v>
      </c>
      <c r="L10061" s="7">
        <v>3795039921</v>
      </c>
      <c r="M10061" t="s">
        <v>458</v>
      </c>
    </row>
    <row r="10062" spans="1:13" x14ac:dyDescent="0.25">
      <c r="A10062" t="s">
        <v>716</v>
      </c>
      <c r="B10062" t="s">
        <v>477</v>
      </c>
      <c r="C10062" t="s">
        <v>243</v>
      </c>
      <c r="D10062" t="s">
        <v>360</v>
      </c>
      <c r="E10062" t="s">
        <v>270</v>
      </c>
      <c r="F10062" s="8" t="s">
        <v>174</v>
      </c>
      <c r="G10062" s="8">
        <v>43891</v>
      </c>
      <c r="H10062" t="s">
        <v>175</v>
      </c>
      <c r="I10062" s="7">
        <v>0</v>
      </c>
      <c r="L10062" s="7">
        <v>4697527012</v>
      </c>
      <c r="M10062" t="s">
        <v>458</v>
      </c>
    </row>
    <row r="10063" spans="1:13" x14ac:dyDescent="0.25">
      <c r="A10063" t="s">
        <v>717</v>
      </c>
      <c r="B10063" t="s">
        <v>477</v>
      </c>
      <c r="C10063" t="s">
        <v>243</v>
      </c>
      <c r="D10063" t="s">
        <v>581</v>
      </c>
      <c r="E10063" t="s">
        <v>270</v>
      </c>
      <c r="F10063" s="8" t="s">
        <v>174</v>
      </c>
      <c r="G10063" s="8">
        <v>43891</v>
      </c>
      <c r="H10063" t="s">
        <v>175</v>
      </c>
      <c r="I10063" s="7">
        <v>0</v>
      </c>
      <c r="L10063" s="7">
        <v>89940181951</v>
      </c>
      <c r="M10063" t="s">
        <v>458</v>
      </c>
    </row>
    <row r="10064" spans="1:13" x14ac:dyDescent="0.25">
      <c r="A10064" t="s">
        <v>718</v>
      </c>
      <c r="B10064" t="s">
        <v>246</v>
      </c>
      <c r="C10064" t="s">
        <v>246</v>
      </c>
      <c r="D10064" t="s">
        <v>203</v>
      </c>
      <c r="E10064" t="s">
        <v>269</v>
      </c>
      <c r="F10064" s="8" t="s">
        <v>174</v>
      </c>
      <c r="G10064" s="8">
        <v>43891</v>
      </c>
      <c r="H10064" t="s">
        <v>175</v>
      </c>
      <c r="I10064" s="7">
        <v>1397233236</v>
      </c>
      <c r="L10064" s="7">
        <v>42773601120</v>
      </c>
      <c r="M10064" t="s">
        <v>458</v>
      </c>
    </row>
    <row r="10065" spans="1:13" x14ac:dyDescent="0.25">
      <c r="A10065" t="s">
        <v>719</v>
      </c>
      <c r="B10065" t="s">
        <v>478</v>
      </c>
      <c r="C10065" t="s">
        <v>244</v>
      </c>
      <c r="D10065" t="s">
        <v>245</v>
      </c>
      <c r="E10065" t="s">
        <v>269</v>
      </c>
      <c r="F10065" s="8" t="s">
        <v>174</v>
      </c>
      <c r="G10065" s="8">
        <v>43891</v>
      </c>
      <c r="H10065" t="s">
        <v>175</v>
      </c>
      <c r="I10065" s="7">
        <v>3421484000</v>
      </c>
      <c r="L10065" s="7">
        <v>69558139000</v>
      </c>
      <c r="M10065" t="s">
        <v>458</v>
      </c>
    </row>
    <row r="10066" spans="1:13" x14ac:dyDescent="0.25">
      <c r="A10066" t="s">
        <v>720</v>
      </c>
      <c r="B10066" t="s">
        <v>478</v>
      </c>
      <c r="C10066" t="s">
        <v>244</v>
      </c>
      <c r="D10066" t="s">
        <v>460</v>
      </c>
      <c r="E10066" t="s">
        <v>269</v>
      </c>
      <c r="F10066" s="8" t="s">
        <v>174</v>
      </c>
      <c r="G10066" s="8">
        <v>43891</v>
      </c>
      <c r="H10066" t="s">
        <v>175</v>
      </c>
      <c r="I10066" s="7">
        <v>3846960000</v>
      </c>
      <c r="L10066" s="7">
        <v>40918920000</v>
      </c>
      <c r="M10066" t="s">
        <v>458</v>
      </c>
    </row>
    <row r="10067" spans="1:13" x14ac:dyDescent="0.25">
      <c r="A10067" t="s">
        <v>721</v>
      </c>
      <c r="B10067" t="s">
        <v>479</v>
      </c>
      <c r="C10067" t="s">
        <v>247</v>
      </c>
      <c r="D10067" t="s">
        <v>203</v>
      </c>
      <c r="E10067" t="s">
        <v>269</v>
      </c>
      <c r="F10067" s="8" t="s">
        <v>174</v>
      </c>
      <c r="G10067" s="8">
        <v>43891</v>
      </c>
      <c r="H10067" t="s">
        <v>175</v>
      </c>
      <c r="I10067" s="7">
        <v>588427000</v>
      </c>
      <c r="L10067" s="7">
        <v>20401799000</v>
      </c>
      <c r="M10067" t="s">
        <v>458</v>
      </c>
    </row>
    <row r="10068" spans="1:13" x14ac:dyDescent="0.25">
      <c r="A10068" t="s">
        <v>722</v>
      </c>
      <c r="B10068" t="s">
        <v>480</v>
      </c>
      <c r="C10068" t="s">
        <v>268</v>
      </c>
      <c r="D10068" t="s">
        <v>203</v>
      </c>
      <c r="E10068" t="s">
        <v>269</v>
      </c>
      <c r="F10068" s="8" t="s">
        <v>174</v>
      </c>
      <c r="G10068" s="8">
        <v>43891</v>
      </c>
      <c r="H10068" t="s">
        <v>175</v>
      </c>
      <c r="I10068" s="7">
        <v>778750506</v>
      </c>
      <c r="L10068" s="7">
        <v>14029578005</v>
      </c>
      <c r="M10068" t="s">
        <v>458</v>
      </c>
    </row>
    <row r="10069" spans="1:13" x14ac:dyDescent="0.25">
      <c r="A10069" t="s">
        <v>723</v>
      </c>
      <c r="B10069" t="s">
        <v>481</v>
      </c>
      <c r="C10069" t="s">
        <v>248</v>
      </c>
      <c r="D10069" t="s">
        <v>203</v>
      </c>
      <c r="E10069" t="s">
        <v>269</v>
      </c>
      <c r="F10069" s="8" t="s">
        <v>174</v>
      </c>
      <c r="G10069" s="8">
        <v>43891</v>
      </c>
      <c r="H10069" t="s">
        <v>175</v>
      </c>
      <c r="I10069" s="7">
        <v>1105854000</v>
      </c>
      <c r="L10069" s="7">
        <v>24360197000</v>
      </c>
      <c r="M10069" t="s">
        <v>458</v>
      </c>
    </row>
    <row r="10070" spans="1:13" x14ac:dyDescent="0.25">
      <c r="A10070" t="s">
        <v>724</v>
      </c>
      <c r="B10070" t="s">
        <v>482</v>
      </c>
      <c r="C10070" t="s">
        <v>249</v>
      </c>
      <c r="D10070" t="s">
        <v>203</v>
      </c>
      <c r="E10070" t="s">
        <v>269</v>
      </c>
      <c r="F10070" s="8" t="s">
        <v>174</v>
      </c>
      <c r="G10070" s="8">
        <v>43891</v>
      </c>
      <c r="H10070" t="s">
        <v>175</v>
      </c>
      <c r="I10070" s="7">
        <v>6001693797</v>
      </c>
      <c r="L10070" s="7">
        <v>91622025169</v>
      </c>
      <c r="M10070" t="s">
        <v>458</v>
      </c>
    </row>
    <row r="10071" spans="1:13" x14ac:dyDescent="0.25">
      <c r="A10071" t="s">
        <v>725</v>
      </c>
      <c r="B10071" t="s">
        <v>330</v>
      </c>
      <c r="C10071" t="s">
        <v>250</v>
      </c>
      <c r="D10071" t="s">
        <v>252</v>
      </c>
      <c r="E10071" t="s">
        <v>270</v>
      </c>
      <c r="F10071" s="8" t="s">
        <v>174</v>
      </c>
      <c r="G10071" s="8">
        <v>43891</v>
      </c>
      <c r="H10071" t="s">
        <v>175</v>
      </c>
      <c r="I10071" s="7">
        <v>26204033</v>
      </c>
      <c r="L10071" s="7">
        <v>10772268571</v>
      </c>
      <c r="M10071" t="s">
        <v>458</v>
      </c>
    </row>
    <row r="10072" spans="1:13" x14ac:dyDescent="0.25">
      <c r="A10072" t="s">
        <v>726</v>
      </c>
      <c r="B10072" t="s">
        <v>330</v>
      </c>
      <c r="C10072" t="s">
        <v>250</v>
      </c>
      <c r="D10072" t="s">
        <v>253</v>
      </c>
      <c r="E10072" t="s">
        <v>270</v>
      </c>
      <c r="F10072" s="8" t="s">
        <v>174</v>
      </c>
      <c r="G10072" s="8">
        <v>43891</v>
      </c>
      <c r="H10072" t="s">
        <v>175</v>
      </c>
      <c r="I10072" s="7">
        <v>24114479</v>
      </c>
      <c r="L10072" s="7">
        <v>3480752374</v>
      </c>
      <c r="M10072" t="s">
        <v>458</v>
      </c>
    </row>
    <row r="10073" spans="1:13" x14ac:dyDescent="0.25">
      <c r="A10073" t="s">
        <v>727</v>
      </c>
      <c r="B10073" t="s">
        <v>330</v>
      </c>
      <c r="C10073" t="s">
        <v>250</v>
      </c>
      <c r="D10073" t="s">
        <v>254</v>
      </c>
      <c r="E10073" t="s">
        <v>270</v>
      </c>
      <c r="F10073" s="8" t="s">
        <v>174</v>
      </c>
      <c r="G10073" s="8">
        <v>43891</v>
      </c>
      <c r="H10073" t="s">
        <v>175</v>
      </c>
      <c r="I10073" s="7">
        <v>0</v>
      </c>
      <c r="L10073" s="7">
        <v>13604302435</v>
      </c>
      <c r="M10073" t="s">
        <v>458</v>
      </c>
    </row>
    <row r="10074" spans="1:13" x14ac:dyDescent="0.25">
      <c r="A10074" t="s">
        <v>728</v>
      </c>
      <c r="B10074" t="s">
        <v>330</v>
      </c>
      <c r="C10074" t="s">
        <v>250</v>
      </c>
      <c r="D10074" t="s">
        <v>633</v>
      </c>
      <c r="E10074" t="s">
        <v>269</v>
      </c>
      <c r="F10074" s="8" t="s">
        <v>174</v>
      </c>
      <c r="G10074" s="8">
        <v>43891</v>
      </c>
      <c r="H10074" t="s">
        <v>175</v>
      </c>
      <c r="I10074" s="7">
        <v>34075446277</v>
      </c>
      <c r="L10074" s="7">
        <v>1140113184125</v>
      </c>
      <c r="M10074" t="s">
        <v>458</v>
      </c>
    </row>
    <row r="10075" spans="1:13" x14ac:dyDescent="0.25">
      <c r="A10075" t="s">
        <v>729</v>
      </c>
      <c r="B10075" t="s">
        <v>330</v>
      </c>
      <c r="C10075" t="s">
        <v>250</v>
      </c>
      <c r="D10075" t="s">
        <v>634</v>
      </c>
      <c r="E10075" t="s">
        <v>269</v>
      </c>
      <c r="F10075" t="s">
        <v>174</v>
      </c>
      <c r="G10075" s="8">
        <v>43891</v>
      </c>
      <c r="H10075" t="s">
        <v>175</v>
      </c>
      <c r="I10075" s="7">
        <v>8948071356</v>
      </c>
      <c r="L10075" s="7">
        <v>237174933919</v>
      </c>
      <c r="M10075" t="s">
        <v>458</v>
      </c>
    </row>
    <row r="10076" spans="1:13" x14ac:dyDescent="0.25">
      <c r="A10076" t="s">
        <v>730</v>
      </c>
      <c r="B10076" t="s">
        <v>330</v>
      </c>
      <c r="C10076" t="s">
        <v>250</v>
      </c>
      <c r="D10076" t="s">
        <v>599</v>
      </c>
      <c r="E10076" t="s">
        <v>270</v>
      </c>
      <c r="F10076" t="s">
        <v>174</v>
      </c>
      <c r="G10076" s="8">
        <v>43891</v>
      </c>
      <c r="H10076" t="s">
        <v>175</v>
      </c>
      <c r="I10076" s="7">
        <v>451800</v>
      </c>
      <c r="L10076" s="7">
        <v>49186447</v>
      </c>
      <c r="M10076" t="s">
        <v>458</v>
      </c>
    </row>
    <row r="10077" spans="1:13" x14ac:dyDescent="0.25">
      <c r="A10077" t="s">
        <v>731</v>
      </c>
      <c r="B10077" t="s">
        <v>483</v>
      </c>
      <c r="C10077" t="s">
        <v>255</v>
      </c>
      <c r="D10077" t="s">
        <v>205</v>
      </c>
      <c r="E10077" t="s">
        <v>270</v>
      </c>
      <c r="F10077" t="s">
        <v>174</v>
      </c>
      <c r="G10077" s="8">
        <v>43891</v>
      </c>
      <c r="H10077" t="s">
        <v>175</v>
      </c>
      <c r="I10077" s="7">
        <v>186609352</v>
      </c>
      <c r="L10077" s="7">
        <v>6917962126</v>
      </c>
      <c r="M10077" t="s">
        <v>458</v>
      </c>
    </row>
    <row r="10078" spans="1:13" x14ac:dyDescent="0.25">
      <c r="A10078" t="s">
        <v>732</v>
      </c>
      <c r="B10078" t="s">
        <v>483</v>
      </c>
      <c r="C10078" t="s">
        <v>255</v>
      </c>
      <c r="D10078" t="s">
        <v>203</v>
      </c>
      <c r="E10078" t="s">
        <v>269</v>
      </c>
      <c r="F10078" t="s">
        <v>174</v>
      </c>
      <c r="G10078" s="8">
        <v>43891</v>
      </c>
      <c r="H10078" t="s">
        <v>175</v>
      </c>
      <c r="I10078" s="7">
        <v>67561898</v>
      </c>
      <c r="L10078" s="7">
        <v>2428869723</v>
      </c>
      <c r="M10078" t="s">
        <v>458</v>
      </c>
    </row>
    <row r="10079" spans="1:13" x14ac:dyDescent="0.25">
      <c r="A10079" t="s">
        <v>733</v>
      </c>
      <c r="B10079" t="s">
        <v>636</v>
      </c>
      <c r="C10079" t="s">
        <v>635</v>
      </c>
      <c r="D10079" t="s">
        <v>304</v>
      </c>
      <c r="E10079" t="s">
        <v>270</v>
      </c>
      <c r="F10079" t="s">
        <v>174</v>
      </c>
      <c r="G10079" s="8">
        <v>43891</v>
      </c>
      <c r="H10079" t="s">
        <v>175</v>
      </c>
      <c r="I10079" s="7">
        <v>73900755</v>
      </c>
      <c r="L10079" s="7">
        <v>4565783313</v>
      </c>
      <c r="M10079" t="s">
        <v>458</v>
      </c>
    </row>
    <row r="10080" spans="1:13" x14ac:dyDescent="0.25">
      <c r="A10080" t="s">
        <v>734</v>
      </c>
      <c r="B10080" t="s">
        <v>636</v>
      </c>
      <c r="C10080" t="s">
        <v>635</v>
      </c>
      <c r="D10080" t="s">
        <v>303</v>
      </c>
      <c r="E10080" t="s">
        <v>270</v>
      </c>
      <c r="F10080" t="s">
        <v>174</v>
      </c>
      <c r="G10080" s="8">
        <v>43891</v>
      </c>
      <c r="H10080" t="s">
        <v>175</v>
      </c>
      <c r="I10080" s="7">
        <v>94267478</v>
      </c>
      <c r="L10080" s="7">
        <v>3476303006</v>
      </c>
      <c r="M10080" t="s">
        <v>458</v>
      </c>
    </row>
    <row r="10081" spans="1:13" x14ac:dyDescent="0.25">
      <c r="A10081" t="s">
        <v>735</v>
      </c>
      <c r="B10081" t="s">
        <v>636</v>
      </c>
      <c r="C10081" t="s">
        <v>635</v>
      </c>
      <c r="D10081" t="s">
        <v>302</v>
      </c>
      <c r="E10081" t="s">
        <v>270</v>
      </c>
      <c r="F10081" t="s">
        <v>174</v>
      </c>
      <c r="G10081" s="8">
        <v>43891</v>
      </c>
      <c r="H10081" t="s">
        <v>175</v>
      </c>
      <c r="I10081" s="7">
        <v>78210596</v>
      </c>
      <c r="L10081" s="7">
        <v>2100767205</v>
      </c>
      <c r="M10081" t="s">
        <v>458</v>
      </c>
    </row>
    <row r="10082" spans="1:13" x14ac:dyDescent="0.25">
      <c r="A10082" t="s">
        <v>736</v>
      </c>
      <c r="B10082" t="s">
        <v>636</v>
      </c>
      <c r="C10082" t="s">
        <v>635</v>
      </c>
      <c r="D10082" t="s">
        <v>205</v>
      </c>
      <c r="E10082" t="s">
        <v>270</v>
      </c>
      <c r="F10082" t="s">
        <v>174</v>
      </c>
      <c r="G10082" s="8">
        <v>43891</v>
      </c>
      <c r="H10082" t="s">
        <v>175</v>
      </c>
      <c r="I10082" s="7">
        <v>663367066</v>
      </c>
      <c r="L10082" s="7">
        <v>20886055390</v>
      </c>
      <c r="M10082" t="s">
        <v>458</v>
      </c>
    </row>
    <row r="10083" spans="1:13" x14ac:dyDescent="0.25">
      <c r="A10083" t="s">
        <v>737</v>
      </c>
      <c r="B10083" t="s">
        <v>636</v>
      </c>
      <c r="C10083" t="s">
        <v>635</v>
      </c>
      <c r="D10083" t="s">
        <v>203</v>
      </c>
      <c r="E10083" t="s">
        <v>269</v>
      </c>
      <c r="F10083" t="s">
        <v>174</v>
      </c>
      <c r="G10083" s="8">
        <v>43891</v>
      </c>
      <c r="H10083" t="s">
        <v>175</v>
      </c>
      <c r="I10083" s="7">
        <v>39907755555</v>
      </c>
      <c r="L10083" s="7">
        <v>1256491994424</v>
      </c>
      <c r="M10083" t="s">
        <v>458</v>
      </c>
    </row>
    <row r="10084" spans="1:13" x14ac:dyDescent="0.25">
      <c r="A10084" t="s">
        <v>738</v>
      </c>
      <c r="B10084" t="s">
        <v>484</v>
      </c>
      <c r="C10084" t="s">
        <v>256</v>
      </c>
      <c r="D10084" t="s">
        <v>208</v>
      </c>
      <c r="E10084" t="s">
        <v>270</v>
      </c>
      <c r="F10084" t="s">
        <v>174</v>
      </c>
      <c r="G10084" s="8">
        <v>43891</v>
      </c>
      <c r="H10084" t="s">
        <v>175</v>
      </c>
      <c r="I10084" s="7">
        <v>20874073</v>
      </c>
      <c r="L10084" s="7">
        <v>429346911</v>
      </c>
      <c r="M10084" t="s">
        <v>458</v>
      </c>
    </row>
    <row r="10085" spans="1:13" x14ac:dyDescent="0.25">
      <c r="A10085" t="s">
        <v>739</v>
      </c>
      <c r="B10085" t="s">
        <v>484</v>
      </c>
      <c r="C10085" t="s">
        <v>256</v>
      </c>
      <c r="D10085" t="s">
        <v>209</v>
      </c>
      <c r="E10085" t="s">
        <v>270</v>
      </c>
      <c r="F10085" t="s">
        <v>174</v>
      </c>
      <c r="G10085" s="8">
        <v>43891</v>
      </c>
      <c r="H10085" t="s">
        <v>175</v>
      </c>
      <c r="I10085" s="7">
        <v>29071041</v>
      </c>
      <c r="L10085" s="7">
        <v>630379359</v>
      </c>
      <c r="M10085" t="s">
        <v>458</v>
      </c>
    </row>
    <row r="10086" spans="1:13" x14ac:dyDescent="0.25">
      <c r="A10086" t="s">
        <v>740</v>
      </c>
      <c r="B10086" t="s">
        <v>484</v>
      </c>
      <c r="C10086" t="s">
        <v>256</v>
      </c>
      <c r="D10086" t="s">
        <v>203</v>
      </c>
      <c r="E10086" t="s">
        <v>269</v>
      </c>
      <c r="F10086" t="s">
        <v>174</v>
      </c>
      <c r="G10086" s="8">
        <v>43891</v>
      </c>
      <c r="H10086" t="s">
        <v>175</v>
      </c>
      <c r="I10086" s="7">
        <v>3247749947</v>
      </c>
      <c r="L10086" s="7">
        <v>88224453830</v>
      </c>
      <c r="M10086" t="s">
        <v>458</v>
      </c>
    </row>
    <row r="10087" spans="1:13" x14ac:dyDescent="0.25">
      <c r="A10087" t="s">
        <v>741</v>
      </c>
      <c r="B10087" t="s">
        <v>485</v>
      </c>
      <c r="C10087" t="s">
        <v>257</v>
      </c>
      <c r="D10087" t="s">
        <v>258</v>
      </c>
      <c r="E10087" t="s">
        <v>270</v>
      </c>
      <c r="F10087" t="s">
        <v>174</v>
      </c>
      <c r="G10087" s="8">
        <v>43891</v>
      </c>
      <c r="H10087" t="s">
        <v>175</v>
      </c>
      <c r="I10087" s="7">
        <v>0</v>
      </c>
      <c r="L10087" s="7">
        <v>2398957441</v>
      </c>
      <c r="M10087" t="s">
        <v>458</v>
      </c>
    </row>
    <row r="10088" spans="1:13" x14ac:dyDescent="0.25">
      <c r="A10088" t="s">
        <v>742</v>
      </c>
      <c r="B10088" t="s">
        <v>485</v>
      </c>
      <c r="C10088" t="s">
        <v>257</v>
      </c>
      <c r="D10088" t="s">
        <v>259</v>
      </c>
      <c r="E10088" t="s">
        <v>270</v>
      </c>
      <c r="F10088" t="s">
        <v>174</v>
      </c>
      <c r="G10088" s="8">
        <v>43891</v>
      </c>
      <c r="H10088" t="s">
        <v>175</v>
      </c>
      <c r="I10088" s="7">
        <v>2301161</v>
      </c>
      <c r="L10088" s="7">
        <v>87556207</v>
      </c>
      <c r="M10088" t="s">
        <v>458</v>
      </c>
    </row>
    <row r="10089" spans="1:13" x14ac:dyDescent="0.25">
      <c r="A10089" t="s">
        <v>743</v>
      </c>
      <c r="B10089" t="s">
        <v>485</v>
      </c>
      <c r="C10089" t="s">
        <v>257</v>
      </c>
      <c r="D10089" t="s">
        <v>260</v>
      </c>
      <c r="E10089" t="s">
        <v>270</v>
      </c>
      <c r="F10089" t="s">
        <v>174</v>
      </c>
      <c r="G10089" s="8">
        <v>43891</v>
      </c>
      <c r="H10089" t="s">
        <v>175</v>
      </c>
      <c r="I10089" s="7">
        <v>3401498</v>
      </c>
      <c r="L10089" s="7">
        <v>145097351</v>
      </c>
      <c r="M10089" t="s">
        <v>458</v>
      </c>
    </row>
    <row r="10090" spans="1:13" x14ac:dyDescent="0.25">
      <c r="A10090" t="s">
        <v>744</v>
      </c>
      <c r="B10090" t="s">
        <v>485</v>
      </c>
      <c r="C10090" t="s">
        <v>257</v>
      </c>
      <c r="D10090" t="s">
        <v>261</v>
      </c>
      <c r="E10090" t="s">
        <v>270</v>
      </c>
      <c r="F10090" t="s">
        <v>174</v>
      </c>
      <c r="G10090" s="8">
        <v>43891</v>
      </c>
      <c r="H10090" t="s">
        <v>175</v>
      </c>
      <c r="I10090" s="7">
        <v>1175789</v>
      </c>
      <c r="L10090" s="7">
        <v>88988160</v>
      </c>
      <c r="M10090" t="s">
        <v>458</v>
      </c>
    </row>
    <row r="10091" spans="1:13" x14ac:dyDescent="0.25">
      <c r="A10091" t="s">
        <v>745</v>
      </c>
      <c r="B10091" t="s">
        <v>486</v>
      </c>
      <c r="C10091" t="s">
        <v>262</v>
      </c>
      <c r="D10091" t="s">
        <v>263</v>
      </c>
      <c r="E10091" t="s">
        <v>270</v>
      </c>
      <c r="F10091" t="s">
        <v>174</v>
      </c>
      <c r="G10091" s="8">
        <v>43891</v>
      </c>
      <c r="H10091" t="s">
        <v>175</v>
      </c>
      <c r="I10091" s="7">
        <v>831807000</v>
      </c>
      <c r="L10091" s="7">
        <v>27282552000</v>
      </c>
      <c r="M10091" t="s">
        <v>458</v>
      </c>
    </row>
    <row r="10092" spans="1:13" x14ac:dyDescent="0.25">
      <c r="A10092" t="s">
        <v>746</v>
      </c>
      <c r="B10092" t="s">
        <v>486</v>
      </c>
      <c r="C10092" t="s">
        <v>262</v>
      </c>
      <c r="D10092" t="s">
        <v>264</v>
      </c>
      <c r="E10092" t="s">
        <v>270</v>
      </c>
      <c r="F10092" t="s">
        <v>174</v>
      </c>
      <c r="G10092" s="8">
        <v>43891</v>
      </c>
      <c r="H10092" t="s">
        <v>175</v>
      </c>
      <c r="I10092" s="7">
        <v>113236000</v>
      </c>
      <c r="L10092" s="7">
        <v>5427913000</v>
      </c>
      <c r="M10092" t="s">
        <v>458</v>
      </c>
    </row>
    <row r="10093" spans="1:13" x14ac:dyDescent="0.25">
      <c r="A10093" t="s">
        <v>747</v>
      </c>
      <c r="B10093" t="s">
        <v>486</v>
      </c>
      <c r="C10093" t="s">
        <v>262</v>
      </c>
      <c r="D10093" t="s">
        <v>265</v>
      </c>
      <c r="E10093" t="s">
        <v>270</v>
      </c>
      <c r="F10093" t="s">
        <v>174</v>
      </c>
      <c r="G10093" s="8">
        <v>43891</v>
      </c>
      <c r="H10093" t="s">
        <v>175</v>
      </c>
      <c r="I10093" s="7">
        <v>33715000</v>
      </c>
      <c r="L10093" s="7">
        <v>950652000</v>
      </c>
      <c r="M10093" t="s">
        <v>458</v>
      </c>
    </row>
    <row r="10094" spans="1:13" x14ac:dyDescent="0.25">
      <c r="A10094" t="s">
        <v>748</v>
      </c>
      <c r="B10094" t="s">
        <v>486</v>
      </c>
      <c r="C10094" t="s">
        <v>262</v>
      </c>
      <c r="D10094" t="s">
        <v>203</v>
      </c>
      <c r="E10094" t="s">
        <v>269</v>
      </c>
      <c r="F10094" t="s">
        <v>174</v>
      </c>
      <c r="G10094" s="8">
        <v>43891</v>
      </c>
      <c r="H10094" t="s">
        <v>175</v>
      </c>
      <c r="I10094" s="7">
        <v>5601782000</v>
      </c>
      <c r="L10094" s="7">
        <v>134097058000</v>
      </c>
      <c r="M10094" t="s">
        <v>458</v>
      </c>
    </row>
    <row r="10095" spans="1:13" x14ac:dyDescent="0.25">
      <c r="A10095" t="s">
        <v>749</v>
      </c>
      <c r="B10095" t="s">
        <v>332</v>
      </c>
      <c r="C10095" t="s">
        <v>266</v>
      </c>
      <c r="D10095" t="s">
        <v>267</v>
      </c>
      <c r="E10095" t="s">
        <v>270</v>
      </c>
      <c r="F10095" t="s">
        <v>174</v>
      </c>
      <c r="G10095" s="8">
        <v>43891</v>
      </c>
      <c r="H10095" t="s">
        <v>175</v>
      </c>
      <c r="I10095" s="7">
        <v>72853890</v>
      </c>
      <c r="L10095" s="7">
        <v>2421364394</v>
      </c>
      <c r="M10095" t="s">
        <v>458</v>
      </c>
    </row>
    <row r="10096" spans="1:13" x14ac:dyDescent="0.25">
      <c r="A10096" t="s">
        <v>750</v>
      </c>
      <c r="B10096" t="s">
        <v>332</v>
      </c>
      <c r="C10096" t="s">
        <v>266</v>
      </c>
      <c r="D10096" t="s">
        <v>590</v>
      </c>
      <c r="E10096" t="s">
        <v>270</v>
      </c>
      <c r="F10096" t="s">
        <v>174</v>
      </c>
      <c r="G10096" s="8">
        <v>43891</v>
      </c>
      <c r="H10096" t="s">
        <v>175</v>
      </c>
      <c r="I10096" s="7">
        <v>85320878</v>
      </c>
      <c r="L10096" s="7">
        <v>1946905414</v>
      </c>
      <c r="M10096" t="s">
        <v>458</v>
      </c>
    </row>
    <row r="10097" spans="1:13" x14ac:dyDescent="0.25">
      <c r="A10097" t="s">
        <v>751</v>
      </c>
      <c r="B10097" t="s">
        <v>332</v>
      </c>
      <c r="C10097" t="s">
        <v>266</v>
      </c>
      <c r="D10097" t="s">
        <v>582</v>
      </c>
      <c r="E10097" t="s">
        <v>270</v>
      </c>
      <c r="F10097" t="s">
        <v>174</v>
      </c>
      <c r="G10097" s="8">
        <v>43891</v>
      </c>
      <c r="H10097" t="s">
        <v>175</v>
      </c>
      <c r="I10097" s="7">
        <v>0</v>
      </c>
      <c r="L10097" s="7">
        <v>102527329</v>
      </c>
      <c r="M10097" t="s">
        <v>458</v>
      </c>
    </row>
    <row r="10098" spans="1:13" x14ac:dyDescent="0.25">
      <c r="A10098" t="s">
        <v>752</v>
      </c>
      <c r="B10098" t="s">
        <v>332</v>
      </c>
      <c r="C10098" t="s">
        <v>266</v>
      </c>
      <c r="D10098" t="s">
        <v>203</v>
      </c>
      <c r="E10098" t="s">
        <v>269</v>
      </c>
      <c r="F10098" s="8" t="s">
        <v>174</v>
      </c>
      <c r="G10098" s="8">
        <v>43891</v>
      </c>
      <c r="H10098" t="s">
        <v>175</v>
      </c>
      <c r="I10098" s="7">
        <v>11976134068</v>
      </c>
      <c r="L10098" s="7">
        <v>260926476812</v>
      </c>
      <c r="M10098" t="s">
        <v>458</v>
      </c>
    </row>
    <row r="10099" spans="1:13" x14ac:dyDescent="0.25">
      <c r="A10099" t="s">
        <v>753</v>
      </c>
      <c r="B10099" t="s">
        <v>487</v>
      </c>
      <c r="C10099" t="s">
        <v>207</v>
      </c>
      <c r="D10099" t="s">
        <v>208</v>
      </c>
      <c r="E10099" t="s">
        <v>270</v>
      </c>
      <c r="F10099" s="8" t="s">
        <v>174</v>
      </c>
      <c r="G10099" s="8">
        <v>43891</v>
      </c>
      <c r="H10099" t="s">
        <v>175</v>
      </c>
      <c r="I10099" s="7">
        <v>74757941</v>
      </c>
      <c r="L10099" s="7">
        <v>2389556713</v>
      </c>
      <c r="M10099" t="s">
        <v>458</v>
      </c>
    </row>
    <row r="10100" spans="1:13" x14ac:dyDescent="0.25">
      <c r="A10100" t="s">
        <v>754</v>
      </c>
      <c r="B10100" t="s">
        <v>487</v>
      </c>
      <c r="C10100" t="s">
        <v>207</v>
      </c>
      <c r="D10100" t="s">
        <v>209</v>
      </c>
      <c r="E10100" t="s">
        <v>270</v>
      </c>
      <c r="F10100" s="8" t="s">
        <v>174</v>
      </c>
      <c r="G10100" s="8">
        <v>43891</v>
      </c>
      <c r="H10100" t="s">
        <v>175</v>
      </c>
      <c r="I10100" s="7">
        <v>133169648</v>
      </c>
      <c r="L10100" s="7">
        <v>5701620841</v>
      </c>
      <c r="M10100" t="s">
        <v>458</v>
      </c>
    </row>
    <row r="10101" spans="1:13" x14ac:dyDescent="0.25">
      <c r="A10101" t="s">
        <v>755</v>
      </c>
      <c r="B10101" t="s">
        <v>487</v>
      </c>
      <c r="C10101" t="s">
        <v>207</v>
      </c>
      <c r="D10101" t="s">
        <v>210</v>
      </c>
      <c r="E10101" t="s">
        <v>270</v>
      </c>
      <c r="F10101" s="8" t="s">
        <v>174</v>
      </c>
      <c r="G10101" s="8">
        <v>43891</v>
      </c>
      <c r="H10101" t="s">
        <v>175</v>
      </c>
      <c r="I10101" s="7">
        <v>0</v>
      </c>
      <c r="L10101" s="7">
        <v>326696832</v>
      </c>
      <c r="M10101" t="s">
        <v>458</v>
      </c>
    </row>
    <row r="10102" spans="1:13" x14ac:dyDescent="0.25">
      <c r="A10102" t="s">
        <v>756</v>
      </c>
      <c r="B10102" t="s">
        <v>487</v>
      </c>
      <c r="C10102" t="s">
        <v>207</v>
      </c>
      <c r="D10102" t="s">
        <v>211</v>
      </c>
      <c r="E10102" t="s">
        <v>269</v>
      </c>
      <c r="F10102" t="s">
        <v>174</v>
      </c>
      <c r="G10102" s="8">
        <v>43891</v>
      </c>
      <c r="H10102" t="s">
        <v>175</v>
      </c>
      <c r="I10102" s="7">
        <v>10128867381</v>
      </c>
      <c r="L10102" s="7">
        <v>370042694916</v>
      </c>
      <c r="M10102" t="s">
        <v>458</v>
      </c>
    </row>
    <row r="10103" spans="1:13" x14ac:dyDescent="0.25">
      <c r="A10103" t="s">
        <v>757</v>
      </c>
      <c r="B10103" t="s">
        <v>487</v>
      </c>
      <c r="C10103" t="s">
        <v>207</v>
      </c>
      <c r="D10103" t="s">
        <v>385</v>
      </c>
      <c r="E10103" t="s">
        <v>270</v>
      </c>
      <c r="F10103" t="s">
        <v>174</v>
      </c>
      <c r="G10103" s="8">
        <v>43891</v>
      </c>
      <c r="H10103" t="s">
        <v>175</v>
      </c>
      <c r="I10103" s="7">
        <v>9581402</v>
      </c>
      <c r="L10103" s="7">
        <v>777116048</v>
      </c>
      <c r="M10103" t="s">
        <v>458</v>
      </c>
    </row>
    <row r="10104" spans="1:13" x14ac:dyDescent="0.25">
      <c r="A10104" t="s">
        <v>665</v>
      </c>
      <c r="B10104" t="s">
        <v>469</v>
      </c>
      <c r="C10104" t="s">
        <v>212</v>
      </c>
      <c r="D10104" t="s">
        <v>213</v>
      </c>
      <c r="E10104" t="s">
        <v>270</v>
      </c>
      <c r="F10104" t="s">
        <v>176</v>
      </c>
      <c r="G10104" s="8">
        <v>11018</v>
      </c>
      <c r="H10104" t="s">
        <v>177</v>
      </c>
      <c r="I10104" s="7">
        <v>0</v>
      </c>
      <c r="L10104" s="7">
        <v>1209774000</v>
      </c>
      <c r="M10104" t="s">
        <v>458</v>
      </c>
    </row>
    <row r="10105" spans="1:13" x14ac:dyDescent="0.25">
      <c r="A10105" t="s">
        <v>666</v>
      </c>
      <c r="B10105" t="s">
        <v>469</v>
      </c>
      <c r="C10105" t="s">
        <v>212</v>
      </c>
      <c r="D10105" t="s">
        <v>214</v>
      </c>
      <c r="E10105" t="s">
        <v>270</v>
      </c>
      <c r="F10105" t="s">
        <v>176</v>
      </c>
      <c r="G10105" s="8">
        <v>11018</v>
      </c>
      <c r="H10105" t="s">
        <v>177</v>
      </c>
      <c r="I10105" s="7">
        <v>0</v>
      </c>
      <c r="L10105" s="7">
        <v>10185099000</v>
      </c>
      <c r="M10105" t="s">
        <v>458</v>
      </c>
    </row>
    <row r="10106" spans="1:13" x14ac:dyDescent="0.25">
      <c r="A10106" t="s">
        <v>667</v>
      </c>
      <c r="B10106" t="s">
        <v>469</v>
      </c>
      <c r="C10106" t="s">
        <v>212</v>
      </c>
      <c r="D10106" t="s">
        <v>370</v>
      </c>
      <c r="E10106" t="s">
        <v>270</v>
      </c>
      <c r="F10106" t="s">
        <v>176</v>
      </c>
      <c r="G10106" s="8">
        <v>11018</v>
      </c>
      <c r="H10106" t="s">
        <v>177</v>
      </c>
      <c r="I10106" s="7">
        <v>0</v>
      </c>
      <c r="L10106" s="7">
        <v>7250762000</v>
      </c>
      <c r="M10106" t="s">
        <v>458</v>
      </c>
    </row>
    <row r="10107" spans="1:13" x14ac:dyDescent="0.25">
      <c r="A10107" t="s">
        <v>668</v>
      </c>
      <c r="B10107" t="s">
        <v>469</v>
      </c>
      <c r="C10107" t="s">
        <v>212</v>
      </c>
      <c r="D10107" t="s">
        <v>365</v>
      </c>
      <c r="E10107" t="s">
        <v>270</v>
      </c>
      <c r="F10107" t="s">
        <v>176</v>
      </c>
      <c r="G10107" s="8">
        <v>11018</v>
      </c>
      <c r="H10107" t="s">
        <v>177</v>
      </c>
      <c r="I10107" s="7">
        <v>0</v>
      </c>
      <c r="L10107" s="7">
        <v>22153880000</v>
      </c>
      <c r="M10107" t="s">
        <v>458</v>
      </c>
    </row>
    <row r="10108" spans="1:13" x14ac:dyDescent="0.25">
      <c r="A10108" t="s">
        <v>669</v>
      </c>
      <c r="B10108" t="s">
        <v>469</v>
      </c>
      <c r="C10108" t="s">
        <v>212</v>
      </c>
      <c r="D10108" t="s">
        <v>364</v>
      </c>
      <c r="E10108" t="s">
        <v>270</v>
      </c>
      <c r="F10108" t="s">
        <v>176</v>
      </c>
      <c r="G10108" s="8">
        <v>11018</v>
      </c>
      <c r="H10108" t="s">
        <v>177</v>
      </c>
      <c r="I10108" s="7">
        <v>0</v>
      </c>
      <c r="L10108" s="7">
        <v>31842258000</v>
      </c>
      <c r="M10108" t="s">
        <v>458</v>
      </c>
    </row>
    <row r="10109" spans="1:13" x14ac:dyDescent="0.25">
      <c r="A10109" t="s">
        <v>670</v>
      </c>
      <c r="B10109" t="s">
        <v>469</v>
      </c>
      <c r="C10109" t="s">
        <v>212</v>
      </c>
      <c r="D10109" t="s">
        <v>573</v>
      </c>
      <c r="E10109" t="s">
        <v>270</v>
      </c>
      <c r="F10109" t="s">
        <v>176</v>
      </c>
      <c r="G10109" s="8">
        <v>11018</v>
      </c>
      <c r="H10109" t="s">
        <v>177</v>
      </c>
      <c r="I10109" s="7">
        <v>0</v>
      </c>
      <c r="L10109" s="7">
        <v>16763779000</v>
      </c>
      <c r="M10109" t="s">
        <v>458</v>
      </c>
    </row>
    <row r="10110" spans="1:13" x14ac:dyDescent="0.25">
      <c r="A10110" t="s">
        <v>671</v>
      </c>
      <c r="B10110" t="s">
        <v>469</v>
      </c>
      <c r="C10110" t="s">
        <v>212</v>
      </c>
      <c r="D10110" t="s">
        <v>362</v>
      </c>
      <c r="E10110" t="s">
        <v>270</v>
      </c>
      <c r="F10110" t="s">
        <v>176</v>
      </c>
      <c r="G10110" s="8">
        <v>11018</v>
      </c>
      <c r="H10110" t="s">
        <v>177</v>
      </c>
      <c r="I10110" s="7">
        <v>0</v>
      </c>
      <c r="L10110" s="7">
        <v>58491556000</v>
      </c>
      <c r="M10110" t="s">
        <v>458</v>
      </c>
    </row>
    <row r="10111" spans="1:13" x14ac:dyDescent="0.25">
      <c r="A10111" t="s">
        <v>672</v>
      </c>
      <c r="B10111" t="s">
        <v>470</v>
      </c>
      <c r="C10111" t="s">
        <v>292</v>
      </c>
      <c r="D10111" t="s">
        <v>307</v>
      </c>
      <c r="E10111" t="s">
        <v>270</v>
      </c>
      <c r="F10111" t="s">
        <v>176</v>
      </c>
      <c r="G10111" s="8">
        <v>11018</v>
      </c>
      <c r="H10111" t="s">
        <v>177</v>
      </c>
      <c r="I10111" s="7">
        <v>0</v>
      </c>
      <c r="L10111" s="7">
        <v>9764336905</v>
      </c>
      <c r="M10111" t="s">
        <v>458</v>
      </c>
    </row>
    <row r="10112" spans="1:13" x14ac:dyDescent="0.25">
      <c r="A10112" t="s">
        <v>673</v>
      </c>
      <c r="B10112" t="s">
        <v>470</v>
      </c>
      <c r="C10112" t="s">
        <v>292</v>
      </c>
      <c r="D10112" t="s">
        <v>206</v>
      </c>
      <c r="E10112" t="s">
        <v>270</v>
      </c>
      <c r="F10112" t="s">
        <v>176</v>
      </c>
      <c r="G10112" s="8">
        <v>11018</v>
      </c>
      <c r="H10112" t="s">
        <v>177</v>
      </c>
      <c r="I10112" s="7">
        <v>0</v>
      </c>
      <c r="L10112" s="7">
        <v>5411649516</v>
      </c>
      <c r="M10112" t="s">
        <v>458</v>
      </c>
    </row>
    <row r="10113" spans="1:13" x14ac:dyDescent="0.25">
      <c r="A10113" t="s">
        <v>674</v>
      </c>
      <c r="B10113" t="s">
        <v>470</v>
      </c>
      <c r="C10113" t="s">
        <v>292</v>
      </c>
      <c r="D10113" t="s">
        <v>203</v>
      </c>
      <c r="E10113" t="s">
        <v>269</v>
      </c>
      <c r="F10113" t="s">
        <v>176</v>
      </c>
      <c r="G10113" s="8">
        <v>11018</v>
      </c>
      <c r="H10113" t="s">
        <v>177</v>
      </c>
      <c r="I10113" s="7">
        <v>0</v>
      </c>
      <c r="L10113" s="7">
        <v>599483569520</v>
      </c>
      <c r="M10113" t="s">
        <v>458</v>
      </c>
    </row>
    <row r="10114" spans="1:13" x14ac:dyDescent="0.25">
      <c r="A10114" t="s">
        <v>675</v>
      </c>
      <c r="B10114" t="s">
        <v>470</v>
      </c>
      <c r="C10114" t="s">
        <v>292</v>
      </c>
      <c r="D10114" t="s">
        <v>306</v>
      </c>
      <c r="E10114" t="s">
        <v>270</v>
      </c>
      <c r="F10114" t="s">
        <v>176</v>
      </c>
      <c r="G10114" s="8">
        <v>11018</v>
      </c>
      <c r="H10114" t="s">
        <v>177</v>
      </c>
      <c r="I10114" s="7">
        <v>0</v>
      </c>
      <c r="L10114" s="7">
        <v>9122399685</v>
      </c>
      <c r="M10114" t="s">
        <v>458</v>
      </c>
    </row>
    <row r="10115" spans="1:13" x14ac:dyDescent="0.25">
      <c r="A10115" t="s">
        <v>676</v>
      </c>
      <c r="B10115" t="s">
        <v>331</v>
      </c>
      <c r="C10115" t="s">
        <v>215</v>
      </c>
      <c r="D10115" t="s">
        <v>251</v>
      </c>
      <c r="E10115" t="s">
        <v>269</v>
      </c>
      <c r="F10115" t="s">
        <v>176</v>
      </c>
      <c r="G10115" s="8">
        <v>11018</v>
      </c>
      <c r="H10115" t="s">
        <v>177</v>
      </c>
      <c r="I10115" s="7">
        <v>0</v>
      </c>
      <c r="L10115" s="7">
        <v>310261377494</v>
      </c>
      <c r="M10115" t="s">
        <v>458</v>
      </c>
    </row>
    <row r="10116" spans="1:13" x14ac:dyDescent="0.25">
      <c r="A10116" t="s">
        <v>677</v>
      </c>
      <c r="B10116" t="s">
        <v>331</v>
      </c>
      <c r="C10116" t="s">
        <v>215</v>
      </c>
      <c r="D10116" t="s">
        <v>216</v>
      </c>
      <c r="E10116" t="s">
        <v>269</v>
      </c>
      <c r="F10116" t="s">
        <v>176</v>
      </c>
      <c r="G10116" s="8">
        <v>11018</v>
      </c>
      <c r="H10116" t="s">
        <v>177</v>
      </c>
      <c r="I10116" s="7">
        <v>0</v>
      </c>
      <c r="L10116" s="7">
        <v>15226914126</v>
      </c>
      <c r="M10116" t="s">
        <v>458</v>
      </c>
    </row>
    <row r="10117" spans="1:13" x14ac:dyDescent="0.25">
      <c r="A10117" t="s">
        <v>678</v>
      </c>
      <c r="B10117" t="s">
        <v>331</v>
      </c>
      <c r="C10117" t="s">
        <v>215</v>
      </c>
      <c r="D10117" t="s">
        <v>217</v>
      </c>
      <c r="E10117" t="s">
        <v>269</v>
      </c>
      <c r="F10117" t="s">
        <v>176</v>
      </c>
      <c r="G10117" s="8">
        <v>11018</v>
      </c>
      <c r="H10117" t="s">
        <v>177</v>
      </c>
      <c r="I10117" s="7">
        <v>0</v>
      </c>
      <c r="L10117" s="7">
        <v>67671087956</v>
      </c>
      <c r="M10117" t="s">
        <v>458</v>
      </c>
    </row>
    <row r="10118" spans="1:13" x14ac:dyDescent="0.25">
      <c r="A10118" t="s">
        <v>679</v>
      </c>
      <c r="B10118" t="s">
        <v>333</v>
      </c>
      <c r="C10118" t="s">
        <v>533</v>
      </c>
      <c r="D10118" t="s">
        <v>203</v>
      </c>
      <c r="E10118" t="s">
        <v>269</v>
      </c>
      <c r="F10118" t="s">
        <v>176</v>
      </c>
      <c r="G10118" s="8">
        <v>11018</v>
      </c>
      <c r="H10118" t="s">
        <v>177</v>
      </c>
      <c r="I10118" s="7">
        <v>0</v>
      </c>
      <c r="L10118" s="7">
        <v>60695593000</v>
      </c>
      <c r="M10118" t="s">
        <v>458</v>
      </c>
    </row>
    <row r="10119" spans="1:13" x14ac:dyDescent="0.25">
      <c r="A10119" t="s">
        <v>680</v>
      </c>
      <c r="B10119" t="s">
        <v>471</v>
      </c>
      <c r="C10119" t="s">
        <v>219</v>
      </c>
      <c r="D10119" t="s">
        <v>203</v>
      </c>
      <c r="E10119" t="s">
        <v>269</v>
      </c>
      <c r="F10119" t="s">
        <v>176</v>
      </c>
      <c r="G10119" s="8">
        <v>11018</v>
      </c>
      <c r="H10119" t="s">
        <v>177</v>
      </c>
      <c r="I10119" s="7">
        <v>0</v>
      </c>
      <c r="L10119" s="7">
        <v>278736778404</v>
      </c>
      <c r="M10119" t="s">
        <v>458</v>
      </c>
    </row>
    <row r="10120" spans="1:13" x14ac:dyDescent="0.25">
      <c r="A10120" t="s">
        <v>681</v>
      </c>
      <c r="B10120" t="s">
        <v>471</v>
      </c>
      <c r="C10120" t="s">
        <v>219</v>
      </c>
      <c r="D10120" t="s">
        <v>457</v>
      </c>
      <c r="E10120" t="s">
        <v>270</v>
      </c>
      <c r="F10120" t="s">
        <v>176</v>
      </c>
      <c r="G10120" s="8">
        <v>11018</v>
      </c>
      <c r="H10120" t="s">
        <v>177</v>
      </c>
      <c r="I10120" s="7">
        <v>0</v>
      </c>
      <c r="L10120" s="7">
        <v>150706287</v>
      </c>
      <c r="M10120" t="s">
        <v>458</v>
      </c>
    </row>
    <row r="10121" spans="1:13" x14ac:dyDescent="0.25">
      <c r="A10121" t="s">
        <v>682</v>
      </c>
      <c r="B10121" t="s">
        <v>471</v>
      </c>
      <c r="C10121" t="s">
        <v>219</v>
      </c>
      <c r="D10121" t="s">
        <v>381</v>
      </c>
      <c r="E10121" t="s">
        <v>270</v>
      </c>
      <c r="F10121" t="s">
        <v>176</v>
      </c>
      <c r="G10121" s="8">
        <v>11018</v>
      </c>
      <c r="H10121" t="s">
        <v>177</v>
      </c>
      <c r="I10121" s="7">
        <v>0</v>
      </c>
      <c r="L10121" s="7">
        <v>1331924172</v>
      </c>
      <c r="M10121" t="s">
        <v>458</v>
      </c>
    </row>
    <row r="10122" spans="1:13" x14ac:dyDescent="0.25">
      <c r="A10122" t="s">
        <v>683</v>
      </c>
      <c r="B10122" t="s">
        <v>472</v>
      </c>
      <c r="C10122" t="s">
        <v>220</v>
      </c>
      <c r="D10122" t="s">
        <v>221</v>
      </c>
      <c r="E10122" t="s">
        <v>270</v>
      </c>
      <c r="F10122" t="s">
        <v>176</v>
      </c>
      <c r="G10122" s="8">
        <v>11018</v>
      </c>
      <c r="H10122" t="s">
        <v>177</v>
      </c>
      <c r="I10122" s="7">
        <v>0</v>
      </c>
      <c r="L10122" s="7">
        <v>210379447000</v>
      </c>
      <c r="M10122" t="s">
        <v>458</v>
      </c>
    </row>
    <row r="10123" spans="1:13" x14ac:dyDescent="0.25">
      <c r="A10123" t="s">
        <v>684</v>
      </c>
      <c r="B10123" t="s">
        <v>472</v>
      </c>
      <c r="C10123" t="s">
        <v>220</v>
      </c>
      <c r="D10123" t="s">
        <v>222</v>
      </c>
      <c r="E10123" t="s">
        <v>270</v>
      </c>
      <c r="F10123" t="s">
        <v>176</v>
      </c>
      <c r="G10123" s="8">
        <v>11018</v>
      </c>
      <c r="H10123" t="s">
        <v>177</v>
      </c>
      <c r="I10123" s="7">
        <v>0</v>
      </c>
      <c r="L10123" s="7">
        <v>35195197000</v>
      </c>
      <c r="M10123" t="s">
        <v>458</v>
      </c>
    </row>
    <row r="10124" spans="1:13" x14ac:dyDescent="0.25">
      <c r="A10124" t="s">
        <v>685</v>
      </c>
      <c r="B10124" t="s">
        <v>472</v>
      </c>
      <c r="C10124" t="s">
        <v>220</v>
      </c>
      <c r="D10124" t="s">
        <v>223</v>
      </c>
      <c r="E10124" t="s">
        <v>270</v>
      </c>
      <c r="F10124" t="s">
        <v>176</v>
      </c>
      <c r="G10124" s="8">
        <v>11018</v>
      </c>
      <c r="H10124" t="s">
        <v>177</v>
      </c>
      <c r="I10124" s="7">
        <v>0</v>
      </c>
      <c r="L10124" s="7">
        <v>54187851000</v>
      </c>
      <c r="M10124" t="s">
        <v>458</v>
      </c>
    </row>
    <row r="10125" spans="1:13" x14ac:dyDescent="0.25">
      <c r="A10125" t="s">
        <v>686</v>
      </c>
      <c r="B10125" t="s">
        <v>472</v>
      </c>
      <c r="C10125" t="s">
        <v>220</v>
      </c>
      <c r="D10125" t="s">
        <v>224</v>
      </c>
      <c r="E10125" t="s">
        <v>270</v>
      </c>
      <c r="F10125" t="s">
        <v>176</v>
      </c>
      <c r="G10125" s="8">
        <v>11018</v>
      </c>
      <c r="H10125" t="s">
        <v>177</v>
      </c>
      <c r="I10125" s="7">
        <v>0</v>
      </c>
      <c r="L10125" s="7">
        <v>3835522000</v>
      </c>
      <c r="M10125" t="s">
        <v>458</v>
      </c>
    </row>
    <row r="10126" spans="1:13" x14ac:dyDescent="0.25">
      <c r="A10126" t="s">
        <v>687</v>
      </c>
      <c r="B10126" t="s">
        <v>472</v>
      </c>
      <c r="C10126" t="s">
        <v>220</v>
      </c>
      <c r="D10126" t="s">
        <v>305</v>
      </c>
      <c r="E10126" t="s">
        <v>270</v>
      </c>
      <c r="F10126" t="s">
        <v>176</v>
      </c>
      <c r="G10126" s="8">
        <v>11018</v>
      </c>
      <c r="H10126" t="s">
        <v>177</v>
      </c>
      <c r="I10126" s="7">
        <v>0</v>
      </c>
      <c r="L10126" s="7">
        <v>0</v>
      </c>
      <c r="M10126" t="s">
        <v>458</v>
      </c>
    </row>
    <row r="10127" spans="1:13" x14ac:dyDescent="0.25">
      <c r="A10127" t="s">
        <v>688</v>
      </c>
      <c r="B10127" t="s">
        <v>472</v>
      </c>
      <c r="C10127" t="s">
        <v>220</v>
      </c>
      <c r="D10127" t="s">
        <v>203</v>
      </c>
      <c r="E10127" t="s">
        <v>269</v>
      </c>
      <c r="F10127" t="s">
        <v>176</v>
      </c>
      <c r="G10127" s="8">
        <v>11018</v>
      </c>
      <c r="H10127" t="s">
        <v>177</v>
      </c>
      <c r="I10127" s="7">
        <v>0</v>
      </c>
      <c r="L10127" s="7">
        <v>150910896000</v>
      </c>
      <c r="M10127" t="s">
        <v>458</v>
      </c>
    </row>
    <row r="10128" spans="1:13" x14ac:dyDescent="0.25">
      <c r="A10128" t="s">
        <v>689</v>
      </c>
      <c r="B10128" t="s">
        <v>473</v>
      </c>
      <c r="C10128" t="s">
        <v>225</v>
      </c>
      <c r="D10128" t="s">
        <v>366</v>
      </c>
      <c r="E10128" t="s">
        <v>270</v>
      </c>
      <c r="F10128" t="s">
        <v>176</v>
      </c>
      <c r="G10128" s="8">
        <v>11018</v>
      </c>
      <c r="H10128" t="s">
        <v>177</v>
      </c>
      <c r="I10128" s="7">
        <v>0</v>
      </c>
      <c r="L10128" s="7">
        <v>3439632410</v>
      </c>
      <c r="M10128" t="s">
        <v>458</v>
      </c>
    </row>
    <row r="10129" spans="1:13" x14ac:dyDescent="0.25">
      <c r="A10129" t="s">
        <v>690</v>
      </c>
      <c r="B10129" t="s">
        <v>473</v>
      </c>
      <c r="C10129" t="s">
        <v>225</v>
      </c>
      <c r="D10129" t="s">
        <v>367</v>
      </c>
      <c r="E10129" t="s">
        <v>270</v>
      </c>
      <c r="F10129" t="s">
        <v>176</v>
      </c>
      <c r="G10129" s="8">
        <v>11018</v>
      </c>
      <c r="H10129" t="s">
        <v>177</v>
      </c>
      <c r="I10129" s="7">
        <v>0</v>
      </c>
      <c r="L10129" s="7">
        <v>3601903742</v>
      </c>
      <c r="M10129" t="s">
        <v>458</v>
      </c>
    </row>
    <row r="10130" spans="1:13" x14ac:dyDescent="0.25">
      <c r="A10130" t="s">
        <v>691</v>
      </c>
      <c r="B10130" t="s">
        <v>473</v>
      </c>
      <c r="C10130" t="s">
        <v>225</v>
      </c>
      <c r="D10130" t="s">
        <v>373</v>
      </c>
      <c r="E10130" t="s">
        <v>270</v>
      </c>
      <c r="F10130" t="s">
        <v>176</v>
      </c>
      <c r="G10130" s="8">
        <v>11018</v>
      </c>
      <c r="H10130" t="s">
        <v>177</v>
      </c>
      <c r="I10130" s="7">
        <v>0</v>
      </c>
      <c r="L10130" s="7">
        <v>2032897322</v>
      </c>
      <c r="M10130" t="s">
        <v>458</v>
      </c>
    </row>
    <row r="10131" spans="1:13" x14ac:dyDescent="0.25">
      <c r="A10131" t="s">
        <v>692</v>
      </c>
      <c r="B10131" t="s">
        <v>473</v>
      </c>
      <c r="C10131" t="s">
        <v>225</v>
      </c>
      <c r="D10131" t="s">
        <v>203</v>
      </c>
      <c r="E10131" t="s">
        <v>269</v>
      </c>
      <c r="F10131" t="s">
        <v>176</v>
      </c>
      <c r="G10131" s="8">
        <v>11018</v>
      </c>
      <c r="H10131" t="s">
        <v>177</v>
      </c>
      <c r="I10131" s="7">
        <v>0</v>
      </c>
      <c r="L10131" s="7">
        <v>983182712065</v>
      </c>
      <c r="M10131" t="s">
        <v>458</v>
      </c>
    </row>
    <row r="10132" spans="1:13" x14ac:dyDescent="0.25">
      <c r="A10132" t="s">
        <v>693</v>
      </c>
      <c r="B10132" t="s">
        <v>474</v>
      </c>
      <c r="C10132" t="s">
        <v>226</v>
      </c>
      <c r="D10132" t="s">
        <v>227</v>
      </c>
      <c r="E10132" t="s">
        <v>270</v>
      </c>
      <c r="F10132" t="s">
        <v>176</v>
      </c>
      <c r="G10132" s="8">
        <v>11018</v>
      </c>
      <c r="H10132" t="s">
        <v>177</v>
      </c>
      <c r="I10132" s="7">
        <v>0</v>
      </c>
      <c r="L10132" s="7">
        <v>1565286544</v>
      </c>
      <c r="M10132" t="s">
        <v>458</v>
      </c>
    </row>
    <row r="10133" spans="1:13" x14ac:dyDescent="0.25">
      <c r="A10133" t="s">
        <v>694</v>
      </c>
      <c r="B10133" t="s">
        <v>474</v>
      </c>
      <c r="C10133" t="s">
        <v>226</v>
      </c>
      <c r="D10133" t="s">
        <v>301</v>
      </c>
      <c r="E10133" t="s">
        <v>270</v>
      </c>
      <c r="F10133" t="s">
        <v>176</v>
      </c>
      <c r="G10133" s="8">
        <v>11018</v>
      </c>
      <c r="H10133" t="s">
        <v>177</v>
      </c>
      <c r="I10133" s="7">
        <v>0</v>
      </c>
      <c r="L10133" s="7">
        <v>4154359457</v>
      </c>
      <c r="M10133" t="s">
        <v>458</v>
      </c>
    </row>
    <row r="10134" spans="1:13" x14ac:dyDescent="0.25">
      <c r="A10134" t="s">
        <v>695</v>
      </c>
      <c r="B10134" t="s">
        <v>474</v>
      </c>
      <c r="C10134" t="s">
        <v>226</v>
      </c>
      <c r="D10134" t="s">
        <v>229</v>
      </c>
      <c r="E10134" t="s">
        <v>270</v>
      </c>
      <c r="F10134" t="s">
        <v>176</v>
      </c>
      <c r="G10134" s="8">
        <v>11018</v>
      </c>
      <c r="H10134" t="s">
        <v>177</v>
      </c>
      <c r="I10134" s="7">
        <v>0</v>
      </c>
      <c r="L10134" s="7">
        <v>4178737190</v>
      </c>
      <c r="M10134" t="s">
        <v>458</v>
      </c>
    </row>
    <row r="10135" spans="1:13" x14ac:dyDescent="0.25">
      <c r="A10135" t="s">
        <v>696</v>
      </c>
      <c r="B10135" t="s">
        <v>474</v>
      </c>
      <c r="C10135" t="s">
        <v>226</v>
      </c>
      <c r="D10135" t="s">
        <v>230</v>
      </c>
      <c r="E10135" t="s">
        <v>270</v>
      </c>
      <c r="F10135" t="s">
        <v>176</v>
      </c>
      <c r="G10135" s="8">
        <v>11018</v>
      </c>
      <c r="H10135" t="s">
        <v>177</v>
      </c>
      <c r="I10135" s="7">
        <v>0</v>
      </c>
      <c r="L10135" s="7">
        <v>46078829939</v>
      </c>
      <c r="M10135" t="s">
        <v>458</v>
      </c>
    </row>
    <row r="10136" spans="1:13" x14ac:dyDescent="0.25">
      <c r="A10136" t="s">
        <v>697</v>
      </c>
      <c r="B10136" t="s">
        <v>474</v>
      </c>
      <c r="C10136" t="s">
        <v>226</v>
      </c>
      <c r="D10136" t="s">
        <v>231</v>
      </c>
      <c r="E10136" t="s">
        <v>270</v>
      </c>
      <c r="F10136" t="s">
        <v>176</v>
      </c>
      <c r="G10136" s="8">
        <v>11018</v>
      </c>
      <c r="H10136" t="s">
        <v>177</v>
      </c>
      <c r="I10136" s="7">
        <v>0</v>
      </c>
      <c r="L10136" s="7">
        <v>733170416</v>
      </c>
      <c r="M10136" t="s">
        <v>458</v>
      </c>
    </row>
    <row r="10137" spans="1:13" x14ac:dyDescent="0.25">
      <c r="A10137" t="s">
        <v>698</v>
      </c>
      <c r="B10137" t="s">
        <v>474</v>
      </c>
      <c r="C10137" t="s">
        <v>226</v>
      </c>
      <c r="D10137" t="s">
        <v>232</v>
      </c>
      <c r="E10137" t="s">
        <v>270</v>
      </c>
      <c r="F10137" t="s">
        <v>176</v>
      </c>
      <c r="G10137" s="8">
        <v>11018</v>
      </c>
      <c r="H10137" t="s">
        <v>177</v>
      </c>
      <c r="I10137" s="7">
        <v>0</v>
      </c>
      <c r="L10137" s="7">
        <v>4596812359</v>
      </c>
      <c r="M10137" t="s">
        <v>458</v>
      </c>
    </row>
    <row r="10138" spans="1:13" x14ac:dyDescent="0.25">
      <c r="A10138" t="s">
        <v>699</v>
      </c>
      <c r="B10138" t="s">
        <v>474</v>
      </c>
      <c r="C10138" t="s">
        <v>226</v>
      </c>
      <c r="D10138" t="s">
        <v>233</v>
      </c>
      <c r="E10138" t="s">
        <v>270</v>
      </c>
      <c r="F10138" t="s">
        <v>176</v>
      </c>
      <c r="G10138" s="8">
        <v>11018</v>
      </c>
      <c r="H10138" t="s">
        <v>177</v>
      </c>
      <c r="I10138" s="7">
        <v>0</v>
      </c>
      <c r="L10138" s="7">
        <v>6739103718</v>
      </c>
      <c r="M10138" t="s">
        <v>458</v>
      </c>
    </row>
    <row r="10139" spans="1:13" x14ac:dyDescent="0.25">
      <c r="A10139" t="s">
        <v>700</v>
      </c>
      <c r="B10139" t="s">
        <v>474</v>
      </c>
      <c r="C10139" t="s">
        <v>226</v>
      </c>
      <c r="D10139" t="s">
        <v>234</v>
      </c>
      <c r="E10139" t="s">
        <v>270</v>
      </c>
      <c r="F10139" t="s">
        <v>176</v>
      </c>
      <c r="G10139" s="8">
        <v>11018</v>
      </c>
      <c r="H10139" t="s">
        <v>177</v>
      </c>
      <c r="I10139" s="7">
        <v>0</v>
      </c>
      <c r="L10139" s="7">
        <v>8239367205</v>
      </c>
      <c r="M10139" t="s">
        <v>458</v>
      </c>
    </row>
    <row r="10140" spans="1:13" x14ac:dyDescent="0.25">
      <c r="A10140" t="s">
        <v>701</v>
      </c>
      <c r="B10140" t="s">
        <v>474</v>
      </c>
      <c r="C10140" t="s">
        <v>226</v>
      </c>
      <c r="D10140" t="s">
        <v>235</v>
      </c>
      <c r="E10140" t="s">
        <v>270</v>
      </c>
      <c r="F10140" t="s">
        <v>176</v>
      </c>
      <c r="G10140" s="8">
        <v>11018</v>
      </c>
      <c r="H10140" t="s">
        <v>177</v>
      </c>
      <c r="I10140" s="7">
        <v>0</v>
      </c>
      <c r="L10140" s="7">
        <v>7955312120</v>
      </c>
      <c r="M10140" t="s">
        <v>458</v>
      </c>
    </row>
    <row r="10141" spans="1:13" x14ac:dyDescent="0.25">
      <c r="A10141" t="s">
        <v>702</v>
      </c>
      <c r="B10141" t="s">
        <v>474</v>
      </c>
      <c r="C10141" t="s">
        <v>226</v>
      </c>
      <c r="D10141" t="s">
        <v>570</v>
      </c>
      <c r="E10141" t="s">
        <v>270</v>
      </c>
      <c r="F10141" t="s">
        <v>176</v>
      </c>
      <c r="G10141" s="8">
        <v>11018</v>
      </c>
      <c r="H10141" t="s">
        <v>177</v>
      </c>
      <c r="I10141" s="7">
        <v>0</v>
      </c>
      <c r="L10141" s="7">
        <v>186808058</v>
      </c>
      <c r="M10141" t="s">
        <v>458</v>
      </c>
    </row>
    <row r="10142" spans="1:13" x14ac:dyDescent="0.25">
      <c r="A10142" t="s">
        <v>703</v>
      </c>
      <c r="B10142" t="s">
        <v>475</v>
      </c>
      <c r="C10142" t="s">
        <v>236</v>
      </c>
      <c r="D10142" t="s">
        <v>628</v>
      </c>
      <c r="E10142" t="s">
        <v>270</v>
      </c>
      <c r="F10142" t="s">
        <v>176</v>
      </c>
      <c r="G10142" s="8">
        <v>11018</v>
      </c>
      <c r="H10142" t="s">
        <v>177</v>
      </c>
      <c r="I10142" s="7">
        <v>0</v>
      </c>
      <c r="L10142" s="7">
        <v>33391986272</v>
      </c>
      <c r="M10142" t="s">
        <v>458</v>
      </c>
    </row>
    <row r="10143" spans="1:13" x14ac:dyDescent="0.25">
      <c r="A10143" t="s">
        <v>704</v>
      </c>
      <c r="B10143" t="s">
        <v>475</v>
      </c>
      <c r="C10143" t="s">
        <v>236</v>
      </c>
      <c r="D10143" t="s">
        <v>629</v>
      </c>
      <c r="E10143" t="s">
        <v>270</v>
      </c>
      <c r="F10143" t="s">
        <v>176</v>
      </c>
      <c r="G10143" s="8">
        <v>11018</v>
      </c>
      <c r="H10143" t="s">
        <v>177</v>
      </c>
      <c r="I10143" s="7">
        <v>0</v>
      </c>
      <c r="L10143" s="7">
        <v>28433897982</v>
      </c>
      <c r="M10143" t="s">
        <v>458</v>
      </c>
    </row>
    <row r="10144" spans="1:13" x14ac:dyDescent="0.25">
      <c r="A10144" t="s">
        <v>705</v>
      </c>
      <c r="B10144" t="s">
        <v>475</v>
      </c>
      <c r="C10144" t="s">
        <v>236</v>
      </c>
      <c r="D10144" t="s">
        <v>630</v>
      </c>
      <c r="E10144" t="s">
        <v>270</v>
      </c>
      <c r="F10144" t="s">
        <v>176</v>
      </c>
      <c r="G10144" s="8">
        <v>11018</v>
      </c>
      <c r="H10144" t="s">
        <v>177</v>
      </c>
      <c r="I10144" s="7">
        <v>0</v>
      </c>
      <c r="L10144" s="7">
        <v>41655996484</v>
      </c>
      <c r="M10144" t="s">
        <v>458</v>
      </c>
    </row>
    <row r="10145" spans="1:13" x14ac:dyDescent="0.25">
      <c r="A10145" t="s">
        <v>706</v>
      </c>
      <c r="B10145" t="s">
        <v>475</v>
      </c>
      <c r="C10145" t="s">
        <v>236</v>
      </c>
      <c r="D10145" t="s">
        <v>631</v>
      </c>
      <c r="E10145" t="s">
        <v>270</v>
      </c>
      <c r="F10145" t="s">
        <v>176</v>
      </c>
      <c r="G10145" s="8">
        <v>11018</v>
      </c>
      <c r="H10145" t="s">
        <v>177</v>
      </c>
      <c r="I10145" s="7">
        <v>0</v>
      </c>
      <c r="L10145" s="7">
        <v>17683096128</v>
      </c>
      <c r="M10145" t="s">
        <v>458</v>
      </c>
    </row>
    <row r="10146" spans="1:13" x14ac:dyDescent="0.25">
      <c r="A10146" t="s">
        <v>707</v>
      </c>
      <c r="B10146" t="s">
        <v>475</v>
      </c>
      <c r="C10146" t="s">
        <v>236</v>
      </c>
      <c r="D10146" t="s">
        <v>632</v>
      </c>
      <c r="E10146" t="s">
        <v>269</v>
      </c>
      <c r="F10146" t="s">
        <v>176</v>
      </c>
      <c r="G10146" s="8">
        <v>11018</v>
      </c>
      <c r="H10146" t="s">
        <v>177</v>
      </c>
      <c r="I10146" s="7">
        <v>0</v>
      </c>
      <c r="L10146" s="7">
        <v>38791266538</v>
      </c>
      <c r="M10146" t="s">
        <v>458</v>
      </c>
    </row>
    <row r="10147" spans="1:13" x14ac:dyDescent="0.25">
      <c r="A10147" t="s">
        <v>708</v>
      </c>
      <c r="B10147" t="s">
        <v>476</v>
      </c>
      <c r="C10147" t="s">
        <v>237</v>
      </c>
      <c r="D10147" t="s">
        <v>242</v>
      </c>
      <c r="E10147" t="s">
        <v>270</v>
      </c>
      <c r="F10147" t="s">
        <v>176</v>
      </c>
      <c r="G10147" s="8">
        <v>11018</v>
      </c>
      <c r="H10147" t="s">
        <v>177</v>
      </c>
      <c r="I10147" s="7">
        <v>0</v>
      </c>
      <c r="L10147" s="7">
        <v>77422761</v>
      </c>
      <c r="M10147" t="s">
        <v>458</v>
      </c>
    </row>
    <row r="10148" spans="1:13" x14ac:dyDescent="0.25">
      <c r="A10148" t="s">
        <v>709</v>
      </c>
      <c r="B10148" t="s">
        <v>476</v>
      </c>
      <c r="C10148" t="s">
        <v>237</v>
      </c>
      <c r="D10148" t="s">
        <v>228</v>
      </c>
      <c r="E10148" t="s">
        <v>270</v>
      </c>
      <c r="F10148" t="s">
        <v>176</v>
      </c>
      <c r="G10148" s="8">
        <v>11018</v>
      </c>
      <c r="H10148" t="s">
        <v>177</v>
      </c>
      <c r="I10148" s="7">
        <v>0</v>
      </c>
      <c r="L10148" s="7">
        <v>2672173342</v>
      </c>
      <c r="M10148" t="s">
        <v>458</v>
      </c>
    </row>
    <row r="10149" spans="1:13" x14ac:dyDescent="0.25">
      <c r="A10149" t="s">
        <v>710</v>
      </c>
      <c r="B10149" t="s">
        <v>476</v>
      </c>
      <c r="C10149" t="s">
        <v>237</v>
      </c>
      <c r="D10149" t="s">
        <v>464</v>
      </c>
      <c r="E10149" t="s">
        <v>270</v>
      </c>
      <c r="F10149" t="s">
        <v>176</v>
      </c>
      <c r="G10149" s="8">
        <v>11018</v>
      </c>
      <c r="H10149" t="s">
        <v>177</v>
      </c>
      <c r="I10149" s="7">
        <v>0</v>
      </c>
      <c r="L10149" s="7">
        <v>1120256617</v>
      </c>
      <c r="M10149" t="s">
        <v>458</v>
      </c>
    </row>
    <row r="10150" spans="1:13" x14ac:dyDescent="0.25">
      <c r="A10150" t="s">
        <v>711</v>
      </c>
      <c r="B10150" t="s">
        <v>476</v>
      </c>
      <c r="C10150" t="s">
        <v>237</v>
      </c>
      <c r="D10150" t="s">
        <v>238</v>
      </c>
      <c r="E10150" t="s">
        <v>270</v>
      </c>
      <c r="F10150" t="s">
        <v>176</v>
      </c>
      <c r="G10150" s="8">
        <v>11018</v>
      </c>
      <c r="H10150" t="s">
        <v>177</v>
      </c>
      <c r="I10150" s="7">
        <v>0</v>
      </c>
      <c r="L10150" s="7">
        <v>858542993</v>
      </c>
      <c r="M10150" t="s">
        <v>458</v>
      </c>
    </row>
    <row r="10151" spans="1:13" x14ac:dyDescent="0.25">
      <c r="A10151" t="s">
        <v>712</v>
      </c>
      <c r="B10151" t="s">
        <v>476</v>
      </c>
      <c r="C10151" t="s">
        <v>237</v>
      </c>
      <c r="D10151" t="s">
        <v>239</v>
      </c>
      <c r="E10151" t="s">
        <v>270</v>
      </c>
      <c r="F10151" t="s">
        <v>176</v>
      </c>
      <c r="G10151" s="8">
        <v>11018</v>
      </c>
      <c r="H10151" t="s">
        <v>177</v>
      </c>
      <c r="I10151" s="7">
        <v>0</v>
      </c>
      <c r="L10151" s="7">
        <v>857579764</v>
      </c>
      <c r="M10151" t="s">
        <v>458</v>
      </c>
    </row>
    <row r="10152" spans="1:13" x14ac:dyDescent="0.25">
      <c r="A10152" t="s">
        <v>713</v>
      </c>
      <c r="B10152" t="s">
        <v>476</v>
      </c>
      <c r="C10152" t="s">
        <v>237</v>
      </c>
      <c r="D10152" t="s">
        <v>240</v>
      </c>
      <c r="E10152" t="s">
        <v>270</v>
      </c>
      <c r="F10152" t="s">
        <v>176</v>
      </c>
      <c r="G10152" s="8">
        <v>11018</v>
      </c>
      <c r="H10152" t="s">
        <v>177</v>
      </c>
      <c r="I10152" s="7">
        <v>0</v>
      </c>
      <c r="L10152" s="7">
        <v>93471759</v>
      </c>
      <c r="M10152" t="s">
        <v>458</v>
      </c>
    </row>
    <row r="10153" spans="1:13" x14ac:dyDescent="0.25">
      <c r="A10153" t="s">
        <v>714</v>
      </c>
      <c r="B10153" t="s">
        <v>476</v>
      </c>
      <c r="C10153" t="s">
        <v>237</v>
      </c>
      <c r="D10153" t="s">
        <v>241</v>
      </c>
      <c r="E10153" t="s">
        <v>270</v>
      </c>
      <c r="F10153" t="s">
        <v>176</v>
      </c>
      <c r="G10153" s="8">
        <v>11018</v>
      </c>
      <c r="H10153" t="s">
        <v>177</v>
      </c>
      <c r="I10153" s="7">
        <v>0</v>
      </c>
      <c r="L10153" s="7">
        <v>53446428</v>
      </c>
      <c r="M10153" t="s">
        <v>458</v>
      </c>
    </row>
    <row r="10154" spans="1:13" x14ac:dyDescent="0.25">
      <c r="A10154" t="s">
        <v>715</v>
      </c>
      <c r="B10154" t="s">
        <v>477</v>
      </c>
      <c r="C10154" t="s">
        <v>243</v>
      </c>
      <c r="D10154" t="s">
        <v>378</v>
      </c>
      <c r="E10154" t="s">
        <v>270</v>
      </c>
      <c r="F10154" t="s">
        <v>176</v>
      </c>
      <c r="G10154" s="8">
        <v>11018</v>
      </c>
      <c r="H10154" t="s">
        <v>177</v>
      </c>
      <c r="I10154" s="7">
        <v>0</v>
      </c>
      <c r="L10154" s="7">
        <v>3795039921</v>
      </c>
      <c r="M10154" t="s">
        <v>458</v>
      </c>
    </row>
    <row r="10155" spans="1:13" x14ac:dyDescent="0.25">
      <c r="A10155" t="s">
        <v>716</v>
      </c>
      <c r="B10155" t="s">
        <v>477</v>
      </c>
      <c r="C10155" t="s">
        <v>243</v>
      </c>
      <c r="D10155" t="s">
        <v>360</v>
      </c>
      <c r="E10155" t="s">
        <v>270</v>
      </c>
      <c r="F10155" t="s">
        <v>176</v>
      </c>
      <c r="G10155" s="8">
        <v>11018</v>
      </c>
      <c r="H10155" t="s">
        <v>177</v>
      </c>
      <c r="I10155" s="7">
        <v>0</v>
      </c>
      <c r="L10155" s="7">
        <v>4697527012</v>
      </c>
      <c r="M10155" t="s">
        <v>458</v>
      </c>
    </row>
    <row r="10156" spans="1:13" x14ac:dyDescent="0.25">
      <c r="A10156" t="s">
        <v>717</v>
      </c>
      <c r="B10156" t="s">
        <v>477</v>
      </c>
      <c r="C10156" t="s">
        <v>243</v>
      </c>
      <c r="D10156" t="s">
        <v>581</v>
      </c>
      <c r="E10156" t="s">
        <v>270</v>
      </c>
      <c r="F10156" t="s">
        <v>176</v>
      </c>
      <c r="G10156" s="8">
        <v>11018</v>
      </c>
      <c r="H10156" t="s">
        <v>177</v>
      </c>
      <c r="I10156" s="7">
        <v>0</v>
      </c>
      <c r="L10156" s="7">
        <v>89940181951</v>
      </c>
      <c r="M10156" t="s">
        <v>458</v>
      </c>
    </row>
    <row r="10157" spans="1:13" x14ac:dyDescent="0.25">
      <c r="A10157" t="s">
        <v>718</v>
      </c>
      <c r="B10157" t="s">
        <v>246</v>
      </c>
      <c r="C10157" t="s">
        <v>246</v>
      </c>
      <c r="D10157" t="s">
        <v>203</v>
      </c>
      <c r="E10157" t="s">
        <v>269</v>
      </c>
      <c r="F10157" t="s">
        <v>176</v>
      </c>
      <c r="G10157" s="8">
        <v>11018</v>
      </c>
      <c r="H10157" t="s">
        <v>177</v>
      </c>
      <c r="I10157" s="7">
        <v>0</v>
      </c>
      <c r="L10157" s="7">
        <v>42773601120</v>
      </c>
      <c r="M10157" t="s">
        <v>458</v>
      </c>
    </row>
    <row r="10158" spans="1:13" x14ac:dyDescent="0.25">
      <c r="A10158" t="s">
        <v>719</v>
      </c>
      <c r="B10158" t="s">
        <v>478</v>
      </c>
      <c r="C10158" t="s">
        <v>244</v>
      </c>
      <c r="D10158" t="s">
        <v>245</v>
      </c>
      <c r="E10158" t="s">
        <v>269</v>
      </c>
      <c r="F10158" t="s">
        <v>176</v>
      </c>
      <c r="G10158" s="8">
        <v>11018</v>
      </c>
      <c r="H10158" t="s">
        <v>177</v>
      </c>
      <c r="I10158" s="7">
        <v>0</v>
      </c>
      <c r="L10158" s="7">
        <v>69558139000</v>
      </c>
      <c r="M10158" t="s">
        <v>458</v>
      </c>
    </row>
    <row r="10159" spans="1:13" x14ac:dyDescent="0.25">
      <c r="A10159" t="s">
        <v>720</v>
      </c>
      <c r="B10159" t="s">
        <v>478</v>
      </c>
      <c r="C10159" t="s">
        <v>244</v>
      </c>
      <c r="D10159" t="s">
        <v>460</v>
      </c>
      <c r="E10159" t="s">
        <v>269</v>
      </c>
      <c r="F10159" t="s">
        <v>176</v>
      </c>
      <c r="G10159" s="8">
        <v>11018</v>
      </c>
      <c r="H10159" t="s">
        <v>177</v>
      </c>
      <c r="I10159" s="7">
        <v>0</v>
      </c>
      <c r="L10159" s="7">
        <v>40918920000</v>
      </c>
      <c r="M10159" t="s">
        <v>458</v>
      </c>
    </row>
    <row r="10160" spans="1:13" x14ac:dyDescent="0.25">
      <c r="A10160" t="s">
        <v>721</v>
      </c>
      <c r="B10160" t="s">
        <v>479</v>
      </c>
      <c r="C10160" t="s">
        <v>247</v>
      </c>
      <c r="D10160" t="s">
        <v>203</v>
      </c>
      <c r="E10160" t="s">
        <v>269</v>
      </c>
      <c r="F10160" t="s">
        <v>176</v>
      </c>
      <c r="G10160" s="8">
        <v>11018</v>
      </c>
      <c r="H10160" t="s">
        <v>177</v>
      </c>
      <c r="I10160" s="7">
        <v>0</v>
      </c>
      <c r="L10160" s="7">
        <v>20401799000</v>
      </c>
      <c r="M10160" t="s">
        <v>458</v>
      </c>
    </row>
    <row r="10161" spans="1:13" x14ac:dyDescent="0.25">
      <c r="A10161" t="s">
        <v>722</v>
      </c>
      <c r="B10161" t="s">
        <v>480</v>
      </c>
      <c r="C10161" t="s">
        <v>268</v>
      </c>
      <c r="D10161" t="s">
        <v>203</v>
      </c>
      <c r="E10161" t="s">
        <v>269</v>
      </c>
      <c r="F10161" t="s">
        <v>176</v>
      </c>
      <c r="G10161" s="8">
        <v>11018</v>
      </c>
      <c r="H10161" t="s">
        <v>177</v>
      </c>
      <c r="I10161" s="7">
        <v>0</v>
      </c>
      <c r="L10161" s="7">
        <v>14029578005</v>
      </c>
      <c r="M10161" t="s">
        <v>458</v>
      </c>
    </row>
    <row r="10162" spans="1:13" x14ac:dyDescent="0.25">
      <c r="A10162" t="s">
        <v>723</v>
      </c>
      <c r="B10162" t="s">
        <v>481</v>
      </c>
      <c r="C10162" t="s">
        <v>248</v>
      </c>
      <c r="D10162" t="s">
        <v>203</v>
      </c>
      <c r="E10162" t="s">
        <v>269</v>
      </c>
      <c r="F10162" t="s">
        <v>176</v>
      </c>
      <c r="G10162" s="8">
        <v>11018</v>
      </c>
      <c r="H10162" t="s">
        <v>177</v>
      </c>
      <c r="I10162" s="7">
        <v>0</v>
      </c>
      <c r="L10162" s="7">
        <v>24360197000</v>
      </c>
      <c r="M10162" t="s">
        <v>458</v>
      </c>
    </row>
    <row r="10163" spans="1:13" x14ac:dyDescent="0.25">
      <c r="A10163" t="s">
        <v>724</v>
      </c>
      <c r="B10163" t="s">
        <v>482</v>
      </c>
      <c r="C10163" t="s">
        <v>249</v>
      </c>
      <c r="D10163" t="s">
        <v>203</v>
      </c>
      <c r="E10163" t="s">
        <v>269</v>
      </c>
      <c r="F10163" t="s">
        <v>176</v>
      </c>
      <c r="G10163" s="8">
        <v>11018</v>
      </c>
      <c r="H10163" t="s">
        <v>177</v>
      </c>
      <c r="I10163" s="7">
        <v>0</v>
      </c>
      <c r="L10163" s="7">
        <v>91622025169</v>
      </c>
      <c r="M10163" t="s">
        <v>458</v>
      </c>
    </row>
    <row r="10164" spans="1:13" x14ac:dyDescent="0.25">
      <c r="A10164" t="s">
        <v>725</v>
      </c>
      <c r="B10164" t="s">
        <v>330</v>
      </c>
      <c r="C10164" t="s">
        <v>250</v>
      </c>
      <c r="D10164" t="s">
        <v>252</v>
      </c>
      <c r="E10164" t="s">
        <v>270</v>
      </c>
      <c r="F10164" t="s">
        <v>176</v>
      </c>
      <c r="G10164" s="8">
        <v>11018</v>
      </c>
      <c r="H10164" t="s">
        <v>177</v>
      </c>
      <c r="I10164" s="7">
        <v>0</v>
      </c>
      <c r="L10164" s="7">
        <v>10772268571</v>
      </c>
      <c r="M10164" t="s">
        <v>458</v>
      </c>
    </row>
    <row r="10165" spans="1:13" x14ac:dyDescent="0.25">
      <c r="A10165" t="s">
        <v>726</v>
      </c>
      <c r="B10165" t="s">
        <v>330</v>
      </c>
      <c r="C10165" t="s">
        <v>250</v>
      </c>
      <c r="D10165" t="s">
        <v>253</v>
      </c>
      <c r="E10165" t="s">
        <v>270</v>
      </c>
      <c r="F10165" t="s">
        <v>176</v>
      </c>
      <c r="G10165" s="8">
        <v>11018</v>
      </c>
      <c r="H10165" t="s">
        <v>177</v>
      </c>
      <c r="I10165" s="7">
        <v>0</v>
      </c>
      <c r="L10165" s="7">
        <v>3480752374</v>
      </c>
      <c r="M10165" t="s">
        <v>458</v>
      </c>
    </row>
    <row r="10166" spans="1:13" x14ac:dyDescent="0.25">
      <c r="A10166" t="s">
        <v>727</v>
      </c>
      <c r="B10166" t="s">
        <v>330</v>
      </c>
      <c r="C10166" t="s">
        <v>250</v>
      </c>
      <c r="D10166" t="s">
        <v>254</v>
      </c>
      <c r="E10166" t="s">
        <v>270</v>
      </c>
      <c r="F10166" t="s">
        <v>176</v>
      </c>
      <c r="G10166" s="8">
        <v>11018</v>
      </c>
      <c r="H10166" t="s">
        <v>177</v>
      </c>
      <c r="I10166" s="7">
        <v>0</v>
      </c>
      <c r="L10166" s="7">
        <v>13604302435</v>
      </c>
      <c r="M10166" t="s">
        <v>458</v>
      </c>
    </row>
    <row r="10167" spans="1:13" x14ac:dyDescent="0.25">
      <c r="A10167" t="s">
        <v>728</v>
      </c>
      <c r="B10167" t="s">
        <v>330</v>
      </c>
      <c r="C10167" t="s">
        <v>250</v>
      </c>
      <c r="D10167" t="s">
        <v>633</v>
      </c>
      <c r="E10167" t="s">
        <v>269</v>
      </c>
      <c r="F10167" t="s">
        <v>176</v>
      </c>
      <c r="G10167" s="8">
        <v>11018</v>
      </c>
      <c r="H10167" t="s">
        <v>177</v>
      </c>
      <c r="I10167" s="7">
        <v>0</v>
      </c>
      <c r="L10167" s="7">
        <v>1140113184125</v>
      </c>
      <c r="M10167" t="s">
        <v>458</v>
      </c>
    </row>
    <row r="10168" spans="1:13" x14ac:dyDescent="0.25">
      <c r="A10168" t="s">
        <v>729</v>
      </c>
      <c r="B10168" t="s">
        <v>330</v>
      </c>
      <c r="C10168" t="s">
        <v>250</v>
      </c>
      <c r="D10168" t="s">
        <v>634</v>
      </c>
      <c r="E10168" t="s">
        <v>269</v>
      </c>
      <c r="F10168" t="s">
        <v>176</v>
      </c>
      <c r="G10168" s="8">
        <v>11018</v>
      </c>
      <c r="H10168" t="s">
        <v>177</v>
      </c>
      <c r="I10168" s="7">
        <v>0</v>
      </c>
      <c r="L10168" s="7">
        <v>237174933919</v>
      </c>
      <c r="M10168" t="s">
        <v>458</v>
      </c>
    </row>
    <row r="10169" spans="1:13" x14ac:dyDescent="0.25">
      <c r="A10169" t="s">
        <v>730</v>
      </c>
      <c r="B10169" t="s">
        <v>330</v>
      </c>
      <c r="C10169" t="s">
        <v>250</v>
      </c>
      <c r="D10169" t="s">
        <v>599</v>
      </c>
      <c r="E10169" t="s">
        <v>270</v>
      </c>
      <c r="F10169" t="s">
        <v>176</v>
      </c>
      <c r="G10169" s="8">
        <v>11018</v>
      </c>
      <c r="H10169" t="s">
        <v>177</v>
      </c>
      <c r="I10169" s="7">
        <v>0</v>
      </c>
      <c r="L10169" s="7">
        <v>49186447</v>
      </c>
      <c r="M10169" t="s">
        <v>458</v>
      </c>
    </row>
    <row r="10170" spans="1:13" x14ac:dyDescent="0.25">
      <c r="A10170" t="s">
        <v>731</v>
      </c>
      <c r="B10170" t="s">
        <v>483</v>
      </c>
      <c r="C10170" t="s">
        <v>255</v>
      </c>
      <c r="D10170" t="s">
        <v>205</v>
      </c>
      <c r="E10170" t="s">
        <v>270</v>
      </c>
      <c r="F10170" t="s">
        <v>176</v>
      </c>
      <c r="G10170" s="8">
        <v>11018</v>
      </c>
      <c r="H10170" t="s">
        <v>177</v>
      </c>
      <c r="I10170" s="7">
        <v>0</v>
      </c>
      <c r="L10170" s="7">
        <v>6917962126</v>
      </c>
      <c r="M10170" t="s">
        <v>458</v>
      </c>
    </row>
    <row r="10171" spans="1:13" x14ac:dyDescent="0.25">
      <c r="A10171" t="s">
        <v>732</v>
      </c>
      <c r="B10171" t="s">
        <v>483</v>
      </c>
      <c r="C10171" t="s">
        <v>255</v>
      </c>
      <c r="D10171" t="s">
        <v>203</v>
      </c>
      <c r="E10171" t="s">
        <v>269</v>
      </c>
      <c r="F10171" t="s">
        <v>176</v>
      </c>
      <c r="G10171" s="8">
        <v>11018</v>
      </c>
      <c r="H10171" t="s">
        <v>177</v>
      </c>
      <c r="I10171" s="7">
        <v>0</v>
      </c>
      <c r="L10171" s="7">
        <v>2428869723</v>
      </c>
      <c r="M10171" t="s">
        <v>458</v>
      </c>
    </row>
    <row r="10172" spans="1:13" x14ac:dyDescent="0.25">
      <c r="A10172" t="s">
        <v>733</v>
      </c>
      <c r="B10172" t="s">
        <v>636</v>
      </c>
      <c r="C10172" t="s">
        <v>635</v>
      </c>
      <c r="D10172" t="s">
        <v>304</v>
      </c>
      <c r="E10172" t="s">
        <v>270</v>
      </c>
      <c r="F10172" t="s">
        <v>176</v>
      </c>
      <c r="G10172" s="8">
        <v>11018</v>
      </c>
      <c r="H10172" t="s">
        <v>177</v>
      </c>
      <c r="I10172" s="7">
        <v>0</v>
      </c>
      <c r="L10172" s="7">
        <v>4565783313</v>
      </c>
      <c r="M10172" t="s">
        <v>458</v>
      </c>
    </row>
    <row r="10173" spans="1:13" x14ac:dyDescent="0.25">
      <c r="A10173" t="s">
        <v>734</v>
      </c>
      <c r="B10173" t="s">
        <v>636</v>
      </c>
      <c r="C10173" t="s">
        <v>635</v>
      </c>
      <c r="D10173" t="s">
        <v>303</v>
      </c>
      <c r="E10173" t="s">
        <v>270</v>
      </c>
      <c r="F10173" t="s">
        <v>176</v>
      </c>
      <c r="G10173" s="8">
        <v>11018</v>
      </c>
      <c r="H10173" t="s">
        <v>177</v>
      </c>
      <c r="I10173" s="7">
        <v>0</v>
      </c>
      <c r="L10173" s="7">
        <v>3476303006</v>
      </c>
      <c r="M10173" t="s">
        <v>458</v>
      </c>
    </row>
    <row r="10174" spans="1:13" x14ac:dyDescent="0.25">
      <c r="A10174" t="s">
        <v>735</v>
      </c>
      <c r="B10174" t="s">
        <v>636</v>
      </c>
      <c r="C10174" t="s">
        <v>635</v>
      </c>
      <c r="D10174" t="s">
        <v>302</v>
      </c>
      <c r="E10174" t="s">
        <v>270</v>
      </c>
      <c r="F10174" t="s">
        <v>176</v>
      </c>
      <c r="G10174" s="8">
        <v>11018</v>
      </c>
      <c r="H10174" t="s">
        <v>177</v>
      </c>
      <c r="I10174" s="7">
        <v>0</v>
      </c>
      <c r="L10174" s="7">
        <v>2100767205</v>
      </c>
      <c r="M10174" t="s">
        <v>458</v>
      </c>
    </row>
    <row r="10175" spans="1:13" x14ac:dyDescent="0.25">
      <c r="A10175" t="s">
        <v>736</v>
      </c>
      <c r="B10175" t="s">
        <v>636</v>
      </c>
      <c r="C10175" t="s">
        <v>635</v>
      </c>
      <c r="D10175" t="s">
        <v>205</v>
      </c>
      <c r="E10175" t="s">
        <v>270</v>
      </c>
      <c r="F10175" t="s">
        <v>176</v>
      </c>
      <c r="G10175" s="8">
        <v>11018</v>
      </c>
      <c r="H10175" t="s">
        <v>177</v>
      </c>
      <c r="I10175" s="7">
        <v>0</v>
      </c>
      <c r="L10175" s="7">
        <v>20886055390</v>
      </c>
      <c r="M10175" t="s">
        <v>458</v>
      </c>
    </row>
    <row r="10176" spans="1:13" x14ac:dyDescent="0.25">
      <c r="A10176" t="s">
        <v>737</v>
      </c>
      <c r="B10176" t="s">
        <v>636</v>
      </c>
      <c r="C10176" t="s">
        <v>635</v>
      </c>
      <c r="D10176" t="s">
        <v>203</v>
      </c>
      <c r="E10176" t="s">
        <v>269</v>
      </c>
      <c r="F10176" t="s">
        <v>176</v>
      </c>
      <c r="G10176" s="8">
        <v>11018</v>
      </c>
      <c r="H10176" t="s">
        <v>177</v>
      </c>
      <c r="I10176" s="7">
        <v>0</v>
      </c>
      <c r="L10176" s="7">
        <v>1256491994424</v>
      </c>
      <c r="M10176" t="s">
        <v>458</v>
      </c>
    </row>
    <row r="10177" spans="1:13" x14ac:dyDescent="0.25">
      <c r="A10177" t="s">
        <v>738</v>
      </c>
      <c r="B10177" t="s">
        <v>484</v>
      </c>
      <c r="C10177" t="s">
        <v>256</v>
      </c>
      <c r="D10177" t="s">
        <v>208</v>
      </c>
      <c r="E10177" t="s">
        <v>270</v>
      </c>
      <c r="F10177" t="s">
        <v>176</v>
      </c>
      <c r="G10177" s="8">
        <v>11018</v>
      </c>
      <c r="H10177" t="s">
        <v>177</v>
      </c>
      <c r="I10177" s="7">
        <v>0</v>
      </c>
      <c r="L10177" s="7">
        <v>429346911</v>
      </c>
      <c r="M10177" t="s">
        <v>458</v>
      </c>
    </row>
    <row r="10178" spans="1:13" x14ac:dyDescent="0.25">
      <c r="A10178" t="s">
        <v>739</v>
      </c>
      <c r="B10178" t="s">
        <v>484</v>
      </c>
      <c r="C10178" t="s">
        <v>256</v>
      </c>
      <c r="D10178" t="s">
        <v>209</v>
      </c>
      <c r="E10178" t="s">
        <v>270</v>
      </c>
      <c r="F10178" t="s">
        <v>176</v>
      </c>
      <c r="G10178" s="8">
        <v>11018</v>
      </c>
      <c r="H10178" t="s">
        <v>177</v>
      </c>
      <c r="I10178" s="7">
        <v>0</v>
      </c>
      <c r="L10178" s="7">
        <v>630379359</v>
      </c>
      <c r="M10178" t="s">
        <v>458</v>
      </c>
    </row>
    <row r="10179" spans="1:13" x14ac:dyDescent="0.25">
      <c r="A10179" t="s">
        <v>740</v>
      </c>
      <c r="B10179" t="s">
        <v>484</v>
      </c>
      <c r="C10179" t="s">
        <v>256</v>
      </c>
      <c r="D10179" t="s">
        <v>203</v>
      </c>
      <c r="E10179" t="s">
        <v>269</v>
      </c>
      <c r="F10179" t="s">
        <v>176</v>
      </c>
      <c r="G10179" s="8">
        <v>11018</v>
      </c>
      <c r="H10179" t="s">
        <v>177</v>
      </c>
      <c r="I10179" s="7">
        <v>80761741</v>
      </c>
      <c r="L10179" s="7">
        <v>88224453830</v>
      </c>
      <c r="M10179" t="s">
        <v>458</v>
      </c>
    </row>
    <row r="10180" spans="1:13" x14ac:dyDescent="0.25">
      <c r="A10180" t="s">
        <v>741</v>
      </c>
      <c r="B10180" t="s">
        <v>485</v>
      </c>
      <c r="C10180" t="s">
        <v>257</v>
      </c>
      <c r="D10180" t="s">
        <v>258</v>
      </c>
      <c r="E10180" t="s">
        <v>270</v>
      </c>
      <c r="F10180" t="s">
        <v>176</v>
      </c>
      <c r="G10180" s="8">
        <v>11018</v>
      </c>
      <c r="H10180" t="s">
        <v>177</v>
      </c>
      <c r="I10180" s="7">
        <v>0</v>
      </c>
      <c r="L10180" s="7">
        <v>2398957441</v>
      </c>
      <c r="M10180" t="s">
        <v>458</v>
      </c>
    </row>
    <row r="10181" spans="1:13" x14ac:dyDescent="0.25">
      <c r="A10181" t="s">
        <v>742</v>
      </c>
      <c r="B10181" t="s">
        <v>485</v>
      </c>
      <c r="C10181" t="s">
        <v>257</v>
      </c>
      <c r="D10181" t="s">
        <v>259</v>
      </c>
      <c r="E10181" t="s">
        <v>270</v>
      </c>
      <c r="F10181" t="s">
        <v>176</v>
      </c>
      <c r="G10181" s="8">
        <v>11018</v>
      </c>
      <c r="H10181" t="s">
        <v>177</v>
      </c>
      <c r="I10181" s="7">
        <v>0</v>
      </c>
      <c r="L10181" s="7">
        <v>87556207</v>
      </c>
      <c r="M10181" t="s">
        <v>458</v>
      </c>
    </row>
    <row r="10182" spans="1:13" x14ac:dyDescent="0.25">
      <c r="A10182" t="s">
        <v>743</v>
      </c>
      <c r="B10182" t="s">
        <v>485</v>
      </c>
      <c r="C10182" t="s">
        <v>257</v>
      </c>
      <c r="D10182" t="s">
        <v>260</v>
      </c>
      <c r="E10182" t="s">
        <v>270</v>
      </c>
      <c r="F10182" t="s">
        <v>176</v>
      </c>
      <c r="G10182" s="8">
        <v>11018</v>
      </c>
      <c r="H10182" t="s">
        <v>177</v>
      </c>
      <c r="I10182" s="7">
        <v>0</v>
      </c>
      <c r="L10182" s="7">
        <v>145097351</v>
      </c>
      <c r="M10182" t="s">
        <v>458</v>
      </c>
    </row>
    <row r="10183" spans="1:13" x14ac:dyDescent="0.25">
      <c r="A10183" t="s">
        <v>744</v>
      </c>
      <c r="B10183" t="s">
        <v>485</v>
      </c>
      <c r="C10183" t="s">
        <v>257</v>
      </c>
      <c r="D10183" t="s">
        <v>261</v>
      </c>
      <c r="E10183" t="s">
        <v>270</v>
      </c>
      <c r="F10183" t="s">
        <v>176</v>
      </c>
      <c r="G10183" s="8">
        <v>11018</v>
      </c>
      <c r="H10183" t="s">
        <v>177</v>
      </c>
      <c r="I10183" s="7">
        <v>0</v>
      </c>
      <c r="L10183" s="7">
        <v>88988160</v>
      </c>
      <c r="M10183" t="s">
        <v>458</v>
      </c>
    </row>
    <row r="10184" spans="1:13" x14ac:dyDescent="0.25">
      <c r="A10184" t="s">
        <v>745</v>
      </c>
      <c r="B10184" t="s">
        <v>486</v>
      </c>
      <c r="C10184" t="s">
        <v>262</v>
      </c>
      <c r="D10184" t="s">
        <v>263</v>
      </c>
      <c r="E10184" t="s">
        <v>270</v>
      </c>
      <c r="F10184" s="8" t="s">
        <v>176</v>
      </c>
      <c r="G10184" s="8">
        <v>11018</v>
      </c>
      <c r="H10184" t="s">
        <v>177</v>
      </c>
      <c r="I10184" s="7">
        <v>-404000</v>
      </c>
      <c r="L10184" s="7">
        <v>27282552000</v>
      </c>
      <c r="M10184" t="s">
        <v>458</v>
      </c>
    </row>
    <row r="10185" spans="1:13" x14ac:dyDescent="0.25">
      <c r="A10185" t="s">
        <v>746</v>
      </c>
      <c r="B10185" t="s">
        <v>486</v>
      </c>
      <c r="C10185" t="s">
        <v>262</v>
      </c>
      <c r="D10185" t="s">
        <v>264</v>
      </c>
      <c r="E10185" t="s">
        <v>270</v>
      </c>
      <c r="F10185" s="8" t="s">
        <v>176</v>
      </c>
      <c r="G10185" s="8">
        <v>11018</v>
      </c>
      <c r="H10185" t="s">
        <v>177</v>
      </c>
      <c r="I10185" s="7">
        <v>-59000</v>
      </c>
      <c r="L10185" s="7">
        <v>5427913000</v>
      </c>
      <c r="M10185" t="s">
        <v>458</v>
      </c>
    </row>
    <row r="10186" spans="1:13" x14ac:dyDescent="0.25">
      <c r="A10186" t="s">
        <v>747</v>
      </c>
      <c r="B10186" t="s">
        <v>486</v>
      </c>
      <c r="C10186" t="s">
        <v>262</v>
      </c>
      <c r="D10186" t="s">
        <v>265</v>
      </c>
      <c r="E10186" t="s">
        <v>270</v>
      </c>
      <c r="F10186" s="8" t="s">
        <v>176</v>
      </c>
      <c r="G10186" s="8">
        <v>11018</v>
      </c>
      <c r="H10186" t="s">
        <v>177</v>
      </c>
      <c r="I10186" s="7">
        <v>0</v>
      </c>
      <c r="L10186" s="7">
        <v>950652000</v>
      </c>
      <c r="M10186" t="s">
        <v>458</v>
      </c>
    </row>
    <row r="10187" spans="1:13" x14ac:dyDescent="0.25">
      <c r="A10187" t="s">
        <v>748</v>
      </c>
      <c r="B10187" t="s">
        <v>486</v>
      </c>
      <c r="C10187" t="s">
        <v>262</v>
      </c>
      <c r="D10187" t="s">
        <v>203</v>
      </c>
      <c r="E10187" t="s">
        <v>269</v>
      </c>
      <c r="F10187" t="s">
        <v>176</v>
      </c>
      <c r="G10187" s="8">
        <v>11018</v>
      </c>
      <c r="H10187" t="s">
        <v>177</v>
      </c>
      <c r="I10187" s="7">
        <v>-2543000</v>
      </c>
      <c r="L10187" s="7">
        <v>134097058000</v>
      </c>
      <c r="M10187" t="s">
        <v>458</v>
      </c>
    </row>
    <row r="10188" spans="1:13" x14ac:dyDescent="0.25">
      <c r="A10188" t="s">
        <v>749</v>
      </c>
      <c r="B10188" t="s">
        <v>332</v>
      </c>
      <c r="C10188" t="s">
        <v>266</v>
      </c>
      <c r="D10188" t="s">
        <v>267</v>
      </c>
      <c r="E10188" t="s">
        <v>270</v>
      </c>
      <c r="F10188" s="8" t="s">
        <v>176</v>
      </c>
      <c r="G10188" s="8">
        <v>11018</v>
      </c>
      <c r="H10188" t="s">
        <v>177</v>
      </c>
      <c r="I10188" s="7">
        <v>0</v>
      </c>
      <c r="L10188" s="7">
        <v>2421364394</v>
      </c>
      <c r="M10188" t="s">
        <v>458</v>
      </c>
    </row>
    <row r="10189" spans="1:13" x14ac:dyDescent="0.25">
      <c r="A10189" t="s">
        <v>750</v>
      </c>
      <c r="B10189" t="s">
        <v>332</v>
      </c>
      <c r="C10189" t="s">
        <v>266</v>
      </c>
      <c r="D10189" t="s">
        <v>590</v>
      </c>
      <c r="E10189" t="s">
        <v>270</v>
      </c>
      <c r="F10189" t="s">
        <v>176</v>
      </c>
      <c r="G10189" s="8">
        <v>11018</v>
      </c>
      <c r="H10189" t="s">
        <v>177</v>
      </c>
      <c r="I10189" s="7">
        <v>0</v>
      </c>
      <c r="L10189" s="7">
        <v>1946905414</v>
      </c>
      <c r="M10189" t="s">
        <v>458</v>
      </c>
    </row>
    <row r="10190" spans="1:13" x14ac:dyDescent="0.25">
      <c r="A10190" t="s">
        <v>751</v>
      </c>
      <c r="B10190" t="s">
        <v>332</v>
      </c>
      <c r="C10190" t="s">
        <v>266</v>
      </c>
      <c r="D10190" t="s">
        <v>582</v>
      </c>
      <c r="E10190" t="s">
        <v>270</v>
      </c>
      <c r="F10190" t="s">
        <v>176</v>
      </c>
      <c r="G10190" s="8">
        <v>11018</v>
      </c>
      <c r="H10190" t="s">
        <v>177</v>
      </c>
      <c r="I10190" s="7">
        <v>0</v>
      </c>
      <c r="L10190" s="7">
        <v>102527329</v>
      </c>
      <c r="M10190" t="s">
        <v>458</v>
      </c>
    </row>
    <row r="10191" spans="1:13" x14ac:dyDescent="0.25">
      <c r="A10191" t="s">
        <v>752</v>
      </c>
      <c r="B10191" t="s">
        <v>332</v>
      </c>
      <c r="C10191" t="s">
        <v>266</v>
      </c>
      <c r="D10191" t="s">
        <v>203</v>
      </c>
      <c r="E10191" t="s">
        <v>269</v>
      </c>
      <c r="F10191" t="s">
        <v>176</v>
      </c>
      <c r="G10191" s="8">
        <v>11018</v>
      </c>
      <c r="H10191" t="s">
        <v>177</v>
      </c>
      <c r="I10191" s="7">
        <v>0</v>
      </c>
      <c r="L10191" s="7">
        <v>260926476812</v>
      </c>
      <c r="M10191" t="s">
        <v>458</v>
      </c>
    </row>
    <row r="10192" spans="1:13" x14ac:dyDescent="0.25">
      <c r="A10192" t="s">
        <v>753</v>
      </c>
      <c r="B10192" t="s">
        <v>487</v>
      </c>
      <c r="C10192" t="s">
        <v>207</v>
      </c>
      <c r="D10192" t="s">
        <v>208</v>
      </c>
      <c r="E10192" t="s">
        <v>270</v>
      </c>
      <c r="F10192" s="8" t="s">
        <v>176</v>
      </c>
      <c r="G10192" s="8">
        <v>11018</v>
      </c>
      <c r="H10192" t="s">
        <v>177</v>
      </c>
      <c r="I10192" s="7">
        <v>0</v>
      </c>
      <c r="L10192" s="7">
        <v>2389556713</v>
      </c>
      <c r="M10192" t="s">
        <v>458</v>
      </c>
    </row>
    <row r="10193" spans="1:13" x14ac:dyDescent="0.25">
      <c r="A10193" t="s">
        <v>754</v>
      </c>
      <c r="B10193" t="s">
        <v>487</v>
      </c>
      <c r="C10193" t="s">
        <v>207</v>
      </c>
      <c r="D10193" t="s">
        <v>209</v>
      </c>
      <c r="E10193" t="s">
        <v>270</v>
      </c>
      <c r="F10193" s="8" t="s">
        <v>176</v>
      </c>
      <c r="G10193" s="8">
        <v>11018</v>
      </c>
      <c r="H10193" t="s">
        <v>177</v>
      </c>
      <c r="I10193" s="7">
        <v>0</v>
      </c>
      <c r="L10193" s="7">
        <v>5701620841</v>
      </c>
      <c r="M10193" t="s">
        <v>458</v>
      </c>
    </row>
    <row r="10194" spans="1:13" x14ac:dyDescent="0.25">
      <c r="A10194" t="s">
        <v>755</v>
      </c>
      <c r="B10194" t="s">
        <v>487</v>
      </c>
      <c r="C10194" t="s">
        <v>207</v>
      </c>
      <c r="D10194" t="s">
        <v>210</v>
      </c>
      <c r="E10194" t="s">
        <v>270</v>
      </c>
      <c r="F10194" s="8" t="s">
        <v>176</v>
      </c>
      <c r="G10194" s="8">
        <v>11018</v>
      </c>
      <c r="H10194" t="s">
        <v>177</v>
      </c>
      <c r="I10194" s="7">
        <v>0</v>
      </c>
      <c r="L10194" s="7">
        <v>326696832</v>
      </c>
      <c r="M10194" t="s">
        <v>458</v>
      </c>
    </row>
    <row r="10195" spans="1:13" x14ac:dyDescent="0.25">
      <c r="A10195" t="s">
        <v>756</v>
      </c>
      <c r="B10195" t="s">
        <v>487</v>
      </c>
      <c r="C10195" t="s">
        <v>207</v>
      </c>
      <c r="D10195" t="s">
        <v>211</v>
      </c>
      <c r="E10195" t="s">
        <v>269</v>
      </c>
      <c r="F10195" s="8" t="s">
        <v>176</v>
      </c>
      <c r="G10195" s="8">
        <v>11018</v>
      </c>
      <c r="H10195" t="s">
        <v>177</v>
      </c>
      <c r="I10195" s="7">
        <v>0</v>
      </c>
      <c r="L10195" s="7">
        <v>370042694916</v>
      </c>
      <c r="M10195" t="s">
        <v>458</v>
      </c>
    </row>
    <row r="10196" spans="1:13" x14ac:dyDescent="0.25">
      <c r="A10196" t="s">
        <v>757</v>
      </c>
      <c r="B10196" t="s">
        <v>487</v>
      </c>
      <c r="C10196" t="s">
        <v>207</v>
      </c>
      <c r="D10196" t="s">
        <v>385</v>
      </c>
      <c r="E10196" t="s">
        <v>270</v>
      </c>
      <c r="F10196" t="s">
        <v>176</v>
      </c>
      <c r="G10196" s="8">
        <v>11018</v>
      </c>
      <c r="H10196" t="s">
        <v>177</v>
      </c>
      <c r="I10196" s="7">
        <v>0</v>
      </c>
      <c r="L10196" s="7">
        <v>777116048</v>
      </c>
      <c r="M10196" t="s">
        <v>458</v>
      </c>
    </row>
    <row r="10197" spans="1:13" x14ac:dyDescent="0.25">
      <c r="A10197" t="s">
        <v>661</v>
      </c>
      <c r="B10197" t="s">
        <v>468</v>
      </c>
      <c r="C10197" t="s">
        <v>0</v>
      </c>
      <c r="D10197" t="s">
        <v>202</v>
      </c>
      <c r="E10197" t="s">
        <v>270</v>
      </c>
      <c r="F10197" t="s">
        <v>178</v>
      </c>
      <c r="G10197" s="8">
        <v>14671</v>
      </c>
      <c r="H10197" t="s">
        <v>179</v>
      </c>
      <c r="I10197" s="7">
        <v>410390580</v>
      </c>
      <c r="L10197" s="7">
        <v>44497385600</v>
      </c>
      <c r="M10197" t="s">
        <v>458</v>
      </c>
    </row>
    <row r="10198" spans="1:13" x14ac:dyDescent="0.25">
      <c r="A10198" t="s">
        <v>758</v>
      </c>
      <c r="B10198" t="s">
        <v>468</v>
      </c>
      <c r="C10198" t="s">
        <v>0</v>
      </c>
      <c r="D10198" t="s">
        <v>1</v>
      </c>
      <c r="E10198" t="s">
        <v>270</v>
      </c>
      <c r="F10198" t="s">
        <v>178</v>
      </c>
      <c r="G10198" s="8">
        <v>14671</v>
      </c>
      <c r="H10198" t="s">
        <v>179</v>
      </c>
      <c r="I10198" s="7">
        <v>2673490958</v>
      </c>
      <c r="L10198" s="7">
        <v>33596222776</v>
      </c>
      <c r="M10198" t="s">
        <v>458</v>
      </c>
    </row>
    <row r="10199" spans="1:13" x14ac:dyDescent="0.25">
      <c r="A10199" t="s">
        <v>665</v>
      </c>
      <c r="B10199" t="s">
        <v>469</v>
      </c>
      <c r="C10199" t="s">
        <v>212</v>
      </c>
      <c r="D10199" t="s">
        <v>213</v>
      </c>
      <c r="E10199" t="s">
        <v>270</v>
      </c>
      <c r="F10199" t="s">
        <v>178</v>
      </c>
      <c r="G10199" s="8">
        <v>14671</v>
      </c>
      <c r="H10199" t="s">
        <v>179</v>
      </c>
      <c r="I10199" s="7">
        <v>0</v>
      </c>
      <c r="L10199" s="7">
        <v>1209774000</v>
      </c>
      <c r="M10199" t="s">
        <v>458</v>
      </c>
    </row>
    <row r="10200" spans="1:13" x14ac:dyDescent="0.25">
      <c r="A10200" t="s">
        <v>666</v>
      </c>
      <c r="B10200" t="s">
        <v>469</v>
      </c>
      <c r="C10200" t="s">
        <v>212</v>
      </c>
      <c r="D10200" t="s">
        <v>214</v>
      </c>
      <c r="E10200" t="s">
        <v>270</v>
      </c>
      <c r="F10200" s="8" t="s">
        <v>178</v>
      </c>
      <c r="G10200" s="8">
        <v>14671</v>
      </c>
      <c r="H10200" t="s">
        <v>179</v>
      </c>
      <c r="I10200" s="7">
        <v>0</v>
      </c>
      <c r="L10200" s="7">
        <v>10185099000</v>
      </c>
      <c r="M10200" t="s">
        <v>458</v>
      </c>
    </row>
    <row r="10201" spans="1:13" x14ac:dyDescent="0.25">
      <c r="A10201" t="s">
        <v>667</v>
      </c>
      <c r="B10201" t="s">
        <v>469</v>
      </c>
      <c r="C10201" t="s">
        <v>212</v>
      </c>
      <c r="D10201" t="s">
        <v>370</v>
      </c>
      <c r="E10201" t="s">
        <v>270</v>
      </c>
      <c r="F10201" s="8" t="s">
        <v>178</v>
      </c>
      <c r="G10201" s="8">
        <v>14671</v>
      </c>
      <c r="H10201" t="s">
        <v>179</v>
      </c>
      <c r="I10201" s="7">
        <v>0</v>
      </c>
      <c r="L10201" s="7">
        <v>7250762000</v>
      </c>
      <c r="M10201" t="s">
        <v>458</v>
      </c>
    </row>
    <row r="10202" spans="1:13" x14ac:dyDescent="0.25">
      <c r="A10202" t="s">
        <v>668</v>
      </c>
      <c r="B10202" t="s">
        <v>469</v>
      </c>
      <c r="C10202" t="s">
        <v>212</v>
      </c>
      <c r="D10202" t="s">
        <v>365</v>
      </c>
      <c r="E10202" t="s">
        <v>270</v>
      </c>
      <c r="F10202" t="s">
        <v>178</v>
      </c>
      <c r="G10202" s="8">
        <v>14671</v>
      </c>
      <c r="H10202" t="s">
        <v>179</v>
      </c>
      <c r="I10202" s="7">
        <v>0</v>
      </c>
      <c r="L10202" s="7">
        <v>22153880000</v>
      </c>
      <c r="M10202" t="s">
        <v>458</v>
      </c>
    </row>
    <row r="10203" spans="1:13" x14ac:dyDescent="0.25">
      <c r="A10203" t="s">
        <v>669</v>
      </c>
      <c r="B10203" t="s">
        <v>469</v>
      </c>
      <c r="C10203" t="s">
        <v>212</v>
      </c>
      <c r="D10203" t="s">
        <v>364</v>
      </c>
      <c r="E10203" t="s">
        <v>270</v>
      </c>
      <c r="F10203" t="s">
        <v>178</v>
      </c>
      <c r="G10203" s="8">
        <v>14671</v>
      </c>
      <c r="H10203" t="s">
        <v>179</v>
      </c>
      <c r="I10203" s="7">
        <v>0</v>
      </c>
      <c r="L10203" s="7">
        <v>31842258000</v>
      </c>
      <c r="M10203" t="s">
        <v>458</v>
      </c>
    </row>
    <row r="10204" spans="1:13" x14ac:dyDescent="0.25">
      <c r="A10204" t="s">
        <v>670</v>
      </c>
      <c r="B10204" t="s">
        <v>469</v>
      </c>
      <c r="C10204" t="s">
        <v>212</v>
      </c>
      <c r="D10204" t="s">
        <v>573</v>
      </c>
      <c r="E10204" t="s">
        <v>270</v>
      </c>
      <c r="F10204" s="8" t="s">
        <v>178</v>
      </c>
      <c r="G10204" s="8">
        <v>14671</v>
      </c>
      <c r="H10204" t="s">
        <v>179</v>
      </c>
      <c r="I10204" s="7">
        <v>0</v>
      </c>
      <c r="L10204" s="7">
        <v>16763779000</v>
      </c>
      <c r="M10204" t="s">
        <v>458</v>
      </c>
    </row>
    <row r="10205" spans="1:13" x14ac:dyDescent="0.25">
      <c r="A10205" t="s">
        <v>671</v>
      </c>
      <c r="B10205" t="s">
        <v>469</v>
      </c>
      <c r="C10205" t="s">
        <v>212</v>
      </c>
      <c r="D10205" t="s">
        <v>362</v>
      </c>
      <c r="E10205" t="s">
        <v>270</v>
      </c>
      <c r="F10205" s="8" t="s">
        <v>178</v>
      </c>
      <c r="G10205" s="8">
        <v>14671</v>
      </c>
      <c r="H10205" t="s">
        <v>179</v>
      </c>
      <c r="I10205" s="7">
        <v>4649263000</v>
      </c>
      <c r="L10205" s="7">
        <v>58491556000</v>
      </c>
      <c r="M10205" t="s">
        <v>458</v>
      </c>
    </row>
    <row r="10206" spans="1:13" x14ac:dyDescent="0.25">
      <c r="A10206" t="s">
        <v>672</v>
      </c>
      <c r="B10206" t="s">
        <v>470</v>
      </c>
      <c r="C10206" t="s">
        <v>292</v>
      </c>
      <c r="D10206" t="s">
        <v>307</v>
      </c>
      <c r="E10206" t="s">
        <v>270</v>
      </c>
      <c r="F10206" t="s">
        <v>178</v>
      </c>
      <c r="G10206" s="8">
        <v>14671</v>
      </c>
      <c r="H10206" t="s">
        <v>179</v>
      </c>
      <c r="I10206" s="7">
        <v>0</v>
      </c>
      <c r="L10206" s="7">
        <v>9764336905</v>
      </c>
      <c r="M10206" t="s">
        <v>458</v>
      </c>
    </row>
    <row r="10207" spans="1:13" x14ac:dyDescent="0.25">
      <c r="A10207" t="s">
        <v>673</v>
      </c>
      <c r="B10207" t="s">
        <v>470</v>
      </c>
      <c r="C10207" t="s">
        <v>292</v>
      </c>
      <c r="D10207" t="s">
        <v>206</v>
      </c>
      <c r="E10207" t="s">
        <v>270</v>
      </c>
      <c r="F10207" t="s">
        <v>178</v>
      </c>
      <c r="G10207" s="8">
        <v>14671</v>
      </c>
      <c r="H10207" t="s">
        <v>179</v>
      </c>
      <c r="I10207" s="7">
        <v>399093108</v>
      </c>
      <c r="L10207" s="7">
        <v>5411649516</v>
      </c>
      <c r="M10207" t="s">
        <v>458</v>
      </c>
    </row>
    <row r="10208" spans="1:13" x14ac:dyDescent="0.25">
      <c r="A10208" t="s">
        <v>674</v>
      </c>
      <c r="B10208" t="s">
        <v>470</v>
      </c>
      <c r="C10208" t="s">
        <v>292</v>
      </c>
      <c r="D10208" t="s">
        <v>203</v>
      </c>
      <c r="E10208" t="s">
        <v>269</v>
      </c>
      <c r="F10208" s="8" t="s">
        <v>178</v>
      </c>
      <c r="G10208" s="8">
        <v>14671</v>
      </c>
      <c r="H10208" t="s">
        <v>179</v>
      </c>
      <c r="I10208" s="7">
        <v>330373</v>
      </c>
      <c r="L10208" s="7">
        <v>599483569520</v>
      </c>
      <c r="M10208" t="s">
        <v>458</v>
      </c>
    </row>
    <row r="10209" spans="1:13" x14ac:dyDescent="0.25">
      <c r="A10209" t="s">
        <v>675</v>
      </c>
      <c r="B10209" t="s">
        <v>470</v>
      </c>
      <c r="C10209" t="s">
        <v>292</v>
      </c>
      <c r="D10209" t="s">
        <v>306</v>
      </c>
      <c r="E10209" t="s">
        <v>270</v>
      </c>
      <c r="F10209" s="8" t="s">
        <v>178</v>
      </c>
      <c r="G10209" s="8">
        <v>14671</v>
      </c>
      <c r="H10209" t="s">
        <v>179</v>
      </c>
      <c r="I10209" s="7">
        <v>0</v>
      </c>
      <c r="L10209" s="7">
        <v>9122399685</v>
      </c>
      <c r="M10209" t="s">
        <v>458</v>
      </c>
    </row>
    <row r="10210" spans="1:13" x14ac:dyDescent="0.25">
      <c r="A10210" t="s">
        <v>676</v>
      </c>
      <c r="B10210" t="s">
        <v>331</v>
      </c>
      <c r="C10210" t="s">
        <v>215</v>
      </c>
      <c r="D10210" t="s">
        <v>251</v>
      </c>
      <c r="E10210" t="s">
        <v>269</v>
      </c>
      <c r="F10210" t="s">
        <v>178</v>
      </c>
      <c r="G10210" s="8">
        <v>14671</v>
      </c>
      <c r="H10210" t="s">
        <v>179</v>
      </c>
      <c r="I10210" s="7">
        <v>0</v>
      </c>
      <c r="L10210" s="7">
        <v>310261377494</v>
      </c>
      <c r="M10210" t="s">
        <v>458</v>
      </c>
    </row>
    <row r="10211" spans="1:13" x14ac:dyDescent="0.25">
      <c r="A10211" t="s">
        <v>677</v>
      </c>
      <c r="B10211" t="s">
        <v>331</v>
      </c>
      <c r="C10211" t="s">
        <v>215</v>
      </c>
      <c r="D10211" t="s">
        <v>216</v>
      </c>
      <c r="E10211" t="s">
        <v>269</v>
      </c>
      <c r="F10211" t="s">
        <v>178</v>
      </c>
      <c r="G10211" s="8">
        <v>14671</v>
      </c>
      <c r="H10211" t="s">
        <v>179</v>
      </c>
      <c r="I10211" s="7">
        <v>0</v>
      </c>
      <c r="L10211" s="7">
        <v>15226914126</v>
      </c>
      <c r="M10211" t="s">
        <v>458</v>
      </c>
    </row>
    <row r="10212" spans="1:13" x14ac:dyDescent="0.25">
      <c r="A10212" t="s">
        <v>678</v>
      </c>
      <c r="B10212" t="s">
        <v>331</v>
      </c>
      <c r="C10212" t="s">
        <v>215</v>
      </c>
      <c r="D10212" t="s">
        <v>217</v>
      </c>
      <c r="E10212" t="s">
        <v>269</v>
      </c>
      <c r="F10212" t="s">
        <v>178</v>
      </c>
      <c r="G10212" s="8">
        <v>14671</v>
      </c>
      <c r="H10212" t="s">
        <v>179</v>
      </c>
      <c r="I10212" s="7">
        <v>0</v>
      </c>
      <c r="L10212" s="7">
        <v>67671087956</v>
      </c>
      <c r="M10212" t="s">
        <v>458</v>
      </c>
    </row>
    <row r="10213" spans="1:13" x14ac:dyDescent="0.25">
      <c r="A10213" t="s">
        <v>679</v>
      </c>
      <c r="B10213" t="s">
        <v>333</v>
      </c>
      <c r="C10213" t="s">
        <v>533</v>
      </c>
      <c r="D10213" t="s">
        <v>203</v>
      </c>
      <c r="E10213" t="s">
        <v>269</v>
      </c>
      <c r="F10213" t="s">
        <v>178</v>
      </c>
      <c r="G10213" s="8">
        <v>14671</v>
      </c>
      <c r="H10213" t="s">
        <v>179</v>
      </c>
      <c r="I10213" s="7">
        <v>0</v>
      </c>
      <c r="L10213" s="7">
        <v>60695593000</v>
      </c>
      <c r="M10213" t="s">
        <v>458</v>
      </c>
    </row>
    <row r="10214" spans="1:13" x14ac:dyDescent="0.25">
      <c r="A10214" t="s">
        <v>680</v>
      </c>
      <c r="B10214" t="s">
        <v>471</v>
      </c>
      <c r="C10214" t="s">
        <v>219</v>
      </c>
      <c r="D10214" t="s">
        <v>203</v>
      </c>
      <c r="E10214" t="s">
        <v>269</v>
      </c>
      <c r="F10214" s="8" t="s">
        <v>178</v>
      </c>
      <c r="G10214" s="8">
        <v>14671</v>
      </c>
      <c r="H10214" t="s">
        <v>179</v>
      </c>
      <c r="I10214" s="7">
        <v>0</v>
      </c>
      <c r="L10214" s="7">
        <v>278736778404</v>
      </c>
      <c r="M10214" t="s">
        <v>458</v>
      </c>
    </row>
    <row r="10215" spans="1:13" x14ac:dyDescent="0.25">
      <c r="A10215" t="s">
        <v>681</v>
      </c>
      <c r="B10215" t="s">
        <v>471</v>
      </c>
      <c r="C10215" t="s">
        <v>219</v>
      </c>
      <c r="D10215" t="s">
        <v>457</v>
      </c>
      <c r="E10215" t="s">
        <v>270</v>
      </c>
      <c r="F10215" s="8" t="s">
        <v>178</v>
      </c>
      <c r="G10215" s="8">
        <v>14671</v>
      </c>
      <c r="H10215" t="s">
        <v>179</v>
      </c>
      <c r="I10215" s="7">
        <v>0</v>
      </c>
      <c r="L10215" s="7">
        <v>150706287</v>
      </c>
      <c r="M10215" t="s">
        <v>458</v>
      </c>
    </row>
    <row r="10216" spans="1:13" x14ac:dyDescent="0.25">
      <c r="A10216" t="s">
        <v>682</v>
      </c>
      <c r="B10216" t="s">
        <v>471</v>
      </c>
      <c r="C10216" t="s">
        <v>219</v>
      </c>
      <c r="D10216" t="s">
        <v>381</v>
      </c>
      <c r="E10216" t="s">
        <v>270</v>
      </c>
      <c r="F10216" t="s">
        <v>178</v>
      </c>
      <c r="G10216" s="8">
        <v>14671</v>
      </c>
      <c r="H10216" t="s">
        <v>179</v>
      </c>
      <c r="I10216" s="7">
        <v>0</v>
      </c>
      <c r="L10216" s="7">
        <v>1331924172</v>
      </c>
      <c r="M10216" t="s">
        <v>458</v>
      </c>
    </row>
    <row r="10217" spans="1:13" x14ac:dyDescent="0.25">
      <c r="A10217" t="s">
        <v>683</v>
      </c>
      <c r="B10217" t="s">
        <v>472</v>
      </c>
      <c r="C10217" t="s">
        <v>220</v>
      </c>
      <c r="D10217" t="s">
        <v>221</v>
      </c>
      <c r="E10217" t="s">
        <v>270</v>
      </c>
      <c r="F10217" t="s">
        <v>178</v>
      </c>
      <c r="G10217" s="8">
        <v>14671</v>
      </c>
      <c r="H10217" t="s">
        <v>179</v>
      </c>
      <c r="I10217" s="7">
        <v>0</v>
      </c>
      <c r="L10217" s="7">
        <v>210379447000</v>
      </c>
      <c r="M10217" t="s">
        <v>458</v>
      </c>
    </row>
    <row r="10218" spans="1:13" x14ac:dyDescent="0.25">
      <c r="A10218" t="s">
        <v>684</v>
      </c>
      <c r="B10218" t="s">
        <v>472</v>
      </c>
      <c r="C10218" t="s">
        <v>220</v>
      </c>
      <c r="D10218" t="s">
        <v>222</v>
      </c>
      <c r="E10218" t="s">
        <v>270</v>
      </c>
      <c r="F10218" t="s">
        <v>178</v>
      </c>
      <c r="G10218" s="8">
        <v>14671</v>
      </c>
      <c r="H10218" t="s">
        <v>179</v>
      </c>
      <c r="I10218" s="7">
        <v>0</v>
      </c>
      <c r="L10218" s="7">
        <v>35195197000</v>
      </c>
      <c r="M10218" t="s">
        <v>458</v>
      </c>
    </row>
    <row r="10219" spans="1:13" x14ac:dyDescent="0.25">
      <c r="A10219" t="s">
        <v>685</v>
      </c>
      <c r="B10219" t="s">
        <v>472</v>
      </c>
      <c r="C10219" t="s">
        <v>220</v>
      </c>
      <c r="D10219" t="s">
        <v>223</v>
      </c>
      <c r="E10219" t="s">
        <v>270</v>
      </c>
      <c r="F10219" t="s">
        <v>178</v>
      </c>
      <c r="G10219" s="8">
        <v>14671</v>
      </c>
      <c r="H10219" t="s">
        <v>179</v>
      </c>
      <c r="I10219" s="7">
        <v>1106000</v>
      </c>
      <c r="L10219" s="7">
        <v>54187851000</v>
      </c>
      <c r="M10219" t="s">
        <v>458</v>
      </c>
    </row>
    <row r="10220" spans="1:13" x14ac:dyDescent="0.25">
      <c r="A10220" t="s">
        <v>686</v>
      </c>
      <c r="B10220" t="s">
        <v>472</v>
      </c>
      <c r="C10220" t="s">
        <v>220</v>
      </c>
      <c r="D10220" t="s">
        <v>224</v>
      </c>
      <c r="E10220" t="s">
        <v>270</v>
      </c>
      <c r="F10220" s="8" t="s">
        <v>178</v>
      </c>
      <c r="G10220" s="8">
        <v>14671</v>
      </c>
      <c r="H10220" t="s">
        <v>179</v>
      </c>
      <c r="I10220" s="7">
        <v>0</v>
      </c>
      <c r="L10220" s="7">
        <v>3835522000</v>
      </c>
      <c r="M10220" t="s">
        <v>458</v>
      </c>
    </row>
    <row r="10221" spans="1:13" x14ac:dyDescent="0.25">
      <c r="A10221" t="s">
        <v>687</v>
      </c>
      <c r="B10221" t="s">
        <v>472</v>
      </c>
      <c r="C10221" t="s">
        <v>220</v>
      </c>
      <c r="D10221" t="s">
        <v>305</v>
      </c>
      <c r="E10221" t="s">
        <v>270</v>
      </c>
      <c r="F10221" s="8" t="s">
        <v>178</v>
      </c>
      <c r="G10221" s="8">
        <v>14671</v>
      </c>
      <c r="H10221" t="s">
        <v>179</v>
      </c>
      <c r="I10221" s="7">
        <v>0</v>
      </c>
      <c r="L10221" s="7">
        <v>0</v>
      </c>
      <c r="M10221" t="s">
        <v>458</v>
      </c>
    </row>
    <row r="10222" spans="1:13" x14ac:dyDescent="0.25">
      <c r="A10222" t="s">
        <v>688</v>
      </c>
      <c r="B10222" t="s">
        <v>472</v>
      </c>
      <c r="C10222" t="s">
        <v>220</v>
      </c>
      <c r="D10222" t="s">
        <v>203</v>
      </c>
      <c r="E10222" t="s">
        <v>269</v>
      </c>
      <c r="F10222" t="s">
        <v>178</v>
      </c>
      <c r="G10222" s="8">
        <v>14671</v>
      </c>
      <c r="H10222" t="s">
        <v>179</v>
      </c>
      <c r="I10222" s="7">
        <v>0</v>
      </c>
      <c r="L10222" s="7">
        <v>150910896000</v>
      </c>
      <c r="M10222" t="s">
        <v>458</v>
      </c>
    </row>
    <row r="10223" spans="1:13" x14ac:dyDescent="0.25">
      <c r="A10223" t="s">
        <v>689</v>
      </c>
      <c r="B10223" t="s">
        <v>473</v>
      </c>
      <c r="C10223" t="s">
        <v>225</v>
      </c>
      <c r="D10223" t="s">
        <v>366</v>
      </c>
      <c r="E10223" t="s">
        <v>270</v>
      </c>
      <c r="F10223" t="s">
        <v>178</v>
      </c>
      <c r="G10223" s="8">
        <v>14671</v>
      </c>
      <c r="H10223" t="s">
        <v>179</v>
      </c>
      <c r="I10223" s="7">
        <v>0</v>
      </c>
      <c r="L10223" s="7">
        <v>3439632410</v>
      </c>
      <c r="M10223" t="s">
        <v>458</v>
      </c>
    </row>
    <row r="10224" spans="1:13" x14ac:dyDescent="0.25">
      <c r="A10224" t="s">
        <v>690</v>
      </c>
      <c r="B10224" t="s">
        <v>473</v>
      </c>
      <c r="C10224" t="s">
        <v>225</v>
      </c>
      <c r="D10224" t="s">
        <v>367</v>
      </c>
      <c r="E10224" t="s">
        <v>270</v>
      </c>
      <c r="F10224" t="s">
        <v>178</v>
      </c>
      <c r="G10224" s="8">
        <v>14671</v>
      </c>
      <c r="H10224" t="s">
        <v>179</v>
      </c>
      <c r="I10224" s="7">
        <v>0</v>
      </c>
      <c r="L10224" s="7">
        <v>3601903742</v>
      </c>
      <c r="M10224" t="s">
        <v>458</v>
      </c>
    </row>
    <row r="10225" spans="1:13" x14ac:dyDescent="0.25">
      <c r="A10225" t="s">
        <v>691</v>
      </c>
      <c r="B10225" t="s">
        <v>473</v>
      </c>
      <c r="C10225" t="s">
        <v>225</v>
      </c>
      <c r="D10225" t="s">
        <v>373</v>
      </c>
      <c r="E10225" t="s">
        <v>270</v>
      </c>
      <c r="F10225" t="s">
        <v>178</v>
      </c>
      <c r="G10225" s="8">
        <v>14671</v>
      </c>
      <c r="H10225" t="s">
        <v>179</v>
      </c>
      <c r="I10225" s="7">
        <v>142498626</v>
      </c>
      <c r="L10225" s="7">
        <v>2032897322</v>
      </c>
      <c r="M10225" t="s">
        <v>458</v>
      </c>
    </row>
    <row r="10226" spans="1:13" x14ac:dyDescent="0.25">
      <c r="A10226" t="s">
        <v>692</v>
      </c>
      <c r="B10226" t="s">
        <v>473</v>
      </c>
      <c r="C10226" t="s">
        <v>225</v>
      </c>
      <c r="D10226" t="s">
        <v>203</v>
      </c>
      <c r="E10226" t="s">
        <v>269</v>
      </c>
      <c r="F10226" t="s">
        <v>178</v>
      </c>
      <c r="G10226" s="8">
        <v>14671</v>
      </c>
      <c r="H10226" t="s">
        <v>179</v>
      </c>
      <c r="I10226" s="7">
        <v>0</v>
      </c>
      <c r="L10226" s="7">
        <v>983182712065</v>
      </c>
      <c r="M10226" t="s">
        <v>458</v>
      </c>
    </row>
    <row r="10227" spans="1:13" x14ac:dyDescent="0.25">
      <c r="A10227" t="s">
        <v>693</v>
      </c>
      <c r="B10227" t="s">
        <v>474</v>
      </c>
      <c r="C10227" t="s">
        <v>226</v>
      </c>
      <c r="D10227" t="s">
        <v>227</v>
      </c>
      <c r="E10227" t="s">
        <v>270</v>
      </c>
      <c r="F10227" t="s">
        <v>178</v>
      </c>
      <c r="G10227" s="8">
        <v>14671</v>
      </c>
      <c r="H10227" t="s">
        <v>179</v>
      </c>
      <c r="I10227" s="7">
        <v>0</v>
      </c>
      <c r="L10227" s="7">
        <v>1565286544</v>
      </c>
      <c r="M10227" t="s">
        <v>458</v>
      </c>
    </row>
    <row r="10228" spans="1:13" x14ac:dyDescent="0.25">
      <c r="A10228" t="s">
        <v>694</v>
      </c>
      <c r="B10228" t="s">
        <v>474</v>
      </c>
      <c r="C10228" t="s">
        <v>226</v>
      </c>
      <c r="D10228" t="s">
        <v>301</v>
      </c>
      <c r="E10228" t="s">
        <v>270</v>
      </c>
      <c r="F10228" t="s">
        <v>178</v>
      </c>
      <c r="G10228" s="8">
        <v>14671</v>
      </c>
      <c r="H10228" t="s">
        <v>179</v>
      </c>
      <c r="I10228" s="7">
        <v>0</v>
      </c>
      <c r="L10228" s="7">
        <v>4154359457</v>
      </c>
      <c r="M10228" t="s">
        <v>458</v>
      </c>
    </row>
    <row r="10229" spans="1:13" x14ac:dyDescent="0.25">
      <c r="A10229" t="s">
        <v>695</v>
      </c>
      <c r="B10229" t="s">
        <v>474</v>
      </c>
      <c r="C10229" t="s">
        <v>226</v>
      </c>
      <c r="D10229" t="s">
        <v>229</v>
      </c>
      <c r="E10229" t="s">
        <v>270</v>
      </c>
      <c r="F10229" t="s">
        <v>178</v>
      </c>
      <c r="G10229" s="8">
        <v>14671</v>
      </c>
      <c r="H10229" t="s">
        <v>179</v>
      </c>
      <c r="I10229" s="7">
        <v>272648786</v>
      </c>
      <c r="L10229" s="7">
        <v>4178737190</v>
      </c>
      <c r="M10229" t="s">
        <v>458</v>
      </c>
    </row>
    <row r="10230" spans="1:13" x14ac:dyDescent="0.25">
      <c r="A10230" t="s">
        <v>696</v>
      </c>
      <c r="B10230" t="s">
        <v>474</v>
      </c>
      <c r="C10230" t="s">
        <v>226</v>
      </c>
      <c r="D10230" t="s">
        <v>230</v>
      </c>
      <c r="E10230" t="s">
        <v>270</v>
      </c>
      <c r="F10230" t="s">
        <v>178</v>
      </c>
      <c r="G10230" s="8">
        <v>14671</v>
      </c>
      <c r="H10230" t="s">
        <v>179</v>
      </c>
      <c r="I10230" s="7">
        <v>3636815759</v>
      </c>
      <c r="L10230" s="7">
        <v>46078829939</v>
      </c>
      <c r="M10230" t="s">
        <v>458</v>
      </c>
    </row>
    <row r="10231" spans="1:13" x14ac:dyDescent="0.25">
      <c r="A10231" t="s">
        <v>697</v>
      </c>
      <c r="B10231" t="s">
        <v>474</v>
      </c>
      <c r="C10231" t="s">
        <v>226</v>
      </c>
      <c r="D10231" t="s">
        <v>231</v>
      </c>
      <c r="E10231" t="s">
        <v>270</v>
      </c>
      <c r="F10231" t="s">
        <v>178</v>
      </c>
      <c r="G10231" s="8">
        <v>14671</v>
      </c>
      <c r="H10231" t="s">
        <v>179</v>
      </c>
      <c r="I10231" s="7">
        <v>0</v>
      </c>
      <c r="L10231" s="7">
        <v>733170416</v>
      </c>
      <c r="M10231" t="s">
        <v>458</v>
      </c>
    </row>
    <row r="10232" spans="1:13" x14ac:dyDescent="0.25">
      <c r="A10232" t="s">
        <v>698</v>
      </c>
      <c r="B10232" t="s">
        <v>474</v>
      </c>
      <c r="C10232" t="s">
        <v>226</v>
      </c>
      <c r="D10232" t="s">
        <v>232</v>
      </c>
      <c r="E10232" t="s">
        <v>270</v>
      </c>
      <c r="F10232" s="8" t="s">
        <v>178</v>
      </c>
      <c r="G10232" s="8">
        <v>14671</v>
      </c>
      <c r="H10232" t="s">
        <v>179</v>
      </c>
      <c r="I10232" s="7">
        <v>0</v>
      </c>
      <c r="L10232" s="7">
        <v>4596812359</v>
      </c>
      <c r="M10232" t="s">
        <v>458</v>
      </c>
    </row>
    <row r="10233" spans="1:13" x14ac:dyDescent="0.25">
      <c r="A10233" t="s">
        <v>699</v>
      </c>
      <c r="B10233" t="s">
        <v>474</v>
      </c>
      <c r="C10233" t="s">
        <v>226</v>
      </c>
      <c r="D10233" t="s">
        <v>233</v>
      </c>
      <c r="E10233" t="s">
        <v>270</v>
      </c>
      <c r="F10233" s="8" t="s">
        <v>178</v>
      </c>
      <c r="G10233" s="8">
        <v>14671</v>
      </c>
      <c r="H10233" t="s">
        <v>179</v>
      </c>
      <c r="I10233" s="7">
        <v>0</v>
      </c>
      <c r="L10233" s="7">
        <v>6739103718</v>
      </c>
      <c r="M10233" t="s">
        <v>458</v>
      </c>
    </row>
    <row r="10234" spans="1:13" x14ac:dyDescent="0.25">
      <c r="A10234" t="s">
        <v>700</v>
      </c>
      <c r="B10234" t="s">
        <v>474</v>
      </c>
      <c r="C10234" t="s">
        <v>226</v>
      </c>
      <c r="D10234" t="s">
        <v>234</v>
      </c>
      <c r="E10234" t="s">
        <v>270</v>
      </c>
      <c r="F10234" t="s">
        <v>178</v>
      </c>
      <c r="G10234" s="8">
        <v>14671</v>
      </c>
      <c r="H10234" t="s">
        <v>179</v>
      </c>
      <c r="I10234" s="7">
        <v>0</v>
      </c>
      <c r="L10234" s="7">
        <v>8239367205</v>
      </c>
      <c r="M10234" t="s">
        <v>458</v>
      </c>
    </row>
    <row r="10235" spans="1:13" x14ac:dyDescent="0.25">
      <c r="A10235" t="s">
        <v>701</v>
      </c>
      <c r="B10235" t="s">
        <v>474</v>
      </c>
      <c r="C10235" t="s">
        <v>226</v>
      </c>
      <c r="D10235" t="s">
        <v>235</v>
      </c>
      <c r="E10235" t="s">
        <v>270</v>
      </c>
      <c r="F10235" t="s">
        <v>178</v>
      </c>
      <c r="G10235" s="8">
        <v>14671</v>
      </c>
      <c r="H10235" t="s">
        <v>179</v>
      </c>
      <c r="I10235" s="7">
        <v>0</v>
      </c>
      <c r="L10235" s="7">
        <v>7955312120</v>
      </c>
      <c r="M10235" t="s">
        <v>458</v>
      </c>
    </row>
    <row r="10236" spans="1:13" x14ac:dyDescent="0.25">
      <c r="A10236" t="s">
        <v>702</v>
      </c>
      <c r="B10236" t="s">
        <v>474</v>
      </c>
      <c r="C10236" t="s">
        <v>226</v>
      </c>
      <c r="D10236" t="s">
        <v>570</v>
      </c>
      <c r="E10236" t="s">
        <v>270</v>
      </c>
      <c r="F10236" t="s">
        <v>178</v>
      </c>
      <c r="G10236" s="8">
        <v>14671</v>
      </c>
      <c r="H10236" t="s">
        <v>179</v>
      </c>
      <c r="I10236" s="7">
        <v>0</v>
      </c>
      <c r="L10236" s="7">
        <v>186808058</v>
      </c>
      <c r="M10236" t="s">
        <v>458</v>
      </c>
    </row>
    <row r="10237" spans="1:13" x14ac:dyDescent="0.25">
      <c r="A10237" t="s">
        <v>703</v>
      </c>
      <c r="B10237" t="s">
        <v>475</v>
      </c>
      <c r="C10237" t="s">
        <v>236</v>
      </c>
      <c r="D10237" t="s">
        <v>628</v>
      </c>
      <c r="E10237" t="s">
        <v>270</v>
      </c>
      <c r="F10237" t="s">
        <v>178</v>
      </c>
      <c r="G10237" s="8">
        <v>14671</v>
      </c>
      <c r="H10237" t="s">
        <v>179</v>
      </c>
      <c r="I10237" s="7">
        <v>1613527</v>
      </c>
      <c r="L10237" s="7">
        <v>33391986272</v>
      </c>
      <c r="M10237" t="s">
        <v>458</v>
      </c>
    </row>
    <row r="10238" spans="1:13" x14ac:dyDescent="0.25">
      <c r="A10238" t="s">
        <v>704</v>
      </c>
      <c r="B10238" t="s">
        <v>475</v>
      </c>
      <c r="C10238" t="s">
        <v>236</v>
      </c>
      <c r="D10238" t="s">
        <v>629</v>
      </c>
      <c r="E10238" t="s">
        <v>270</v>
      </c>
      <c r="F10238" t="s">
        <v>178</v>
      </c>
      <c r="G10238" s="8">
        <v>14671</v>
      </c>
      <c r="H10238" t="s">
        <v>179</v>
      </c>
      <c r="I10238" s="7">
        <v>1702862</v>
      </c>
      <c r="L10238" s="7">
        <v>28433897982</v>
      </c>
      <c r="M10238" t="s">
        <v>458</v>
      </c>
    </row>
    <row r="10239" spans="1:13" x14ac:dyDescent="0.25">
      <c r="A10239" t="s">
        <v>705</v>
      </c>
      <c r="B10239" t="s">
        <v>475</v>
      </c>
      <c r="C10239" t="s">
        <v>236</v>
      </c>
      <c r="D10239" t="s">
        <v>630</v>
      </c>
      <c r="E10239" t="s">
        <v>270</v>
      </c>
      <c r="F10239" t="s">
        <v>178</v>
      </c>
      <c r="G10239" s="8">
        <v>14671</v>
      </c>
      <c r="H10239" t="s">
        <v>179</v>
      </c>
      <c r="I10239" s="7">
        <v>3052741</v>
      </c>
      <c r="L10239" s="7">
        <v>41655996484</v>
      </c>
      <c r="M10239" t="s">
        <v>458</v>
      </c>
    </row>
    <row r="10240" spans="1:13" x14ac:dyDescent="0.25">
      <c r="A10240" t="s">
        <v>706</v>
      </c>
      <c r="B10240" t="s">
        <v>475</v>
      </c>
      <c r="C10240" t="s">
        <v>236</v>
      </c>
      <c r="D10240" t="s">
        <v>631</v>
      </c>
      <c r="E10240" t="s">
        <v>270</v>
      </c>
      <c r="F10240" t="s">
        <v>178</v>
      </c>
      <c r="G10240" s="8">
        <v>14671</v>
      </c>
      <c r="H10240" t="s">
        <v>179</v>
      </c>
      <c r="I10240" s="7">
        <v>0</v>
      </c>
      <c r="L10240" s="7">
        <v>17683096128</v>
      </c>
      <c r="M10240" t="s">
        <v>458</v>
      </c>
    </row>
    <row r="10241" spans="1:13" x14ac:dyDescent="0.25">
      <c r="A10241" t="s">
        <v>707</v>
      </c>
      <c r="B10241" t="s">
        <v>475</v>
      </c>
      <c r="C10241" t="s">
        <v>236</v>
      </c>
      <c r="D10241" t="s">
        <v>632</v>
      </c>
      <c r="E10241" t="s">
        <v>269</v>
      </c>
      <c r="F10241" t="s">
        <v>178</v>
      </c>
      <c r="G10241" s="8">
        <v>14671</v>
      </c>
      <c r="H10241" t="s">
        <v>179</v>
      </c>
      <c r="I10241" s="7">
        <v>2539252</v>
      </c>
      <c r="L10241" s="7">
        <v>38791266538</v>
      </c>
      <c r="M10241" t="s">
        <v>458</v>
      </c>
    </row>
    <row r="10242" spans="1:13" x14ac:dyDescent="0.25">
      <c r="A10242" t="s">
        <v>708</v>
      </c>
      <c r="B10242" t="s">
        <v>476</v>
      </c>
      <c r="C10242" t="s">
        <v>237</v>
      </c>
      <c r="D10242" t="s">
        <v>242</v>
      </c>
      <c r="E10242" t="s">
        <v>270</v>
      </c>
      <c r="F10242" t="s">
        <v>178</v>
      </c>
      <c r="G10242" s="8">
        <v>14671</v>
      </c>
      <c r="H10242" t="s">
        <v>179</v>
      </c>
      <c r="I10242" s="7">
        <v>0</v>
      </c>
      <c r="L10242" s="7">
        <v>77422761</v>
      </c>
      <c r="M10242" t="s">
        <v>458</v>
      </c>
    </row>
    <row r="10243" spans="1:13" x14ac:dyDescent="0.25">
      <c r="A10243" t="s">
        <v>709</v>
      </c>
      <c r="B10243" t="s">
        <v>476</v>
      </c>
      <c r="C10243" t="s">
        <v>237</v>
      </c>
      <c r="D10243" t="s">
        <v>228</v>
      </c>
      <c r="E10243" t="s">
        <v>270</v>
      </c>
      <c r="F10243" t="s">
        <v>178</v>
      </c>
      <c r="G10243" s="8">
        <v>14671</v>
      </c>
      <c r="H10243" t="s">
        <v>179</v>
      </c>
      <c r="I10243" s="7">
        <v>209511976</v>
      </c>
      <c r="L10243" s="7">
        <v>2672173342</v>
      </c>
      <c r="M10243" t="s">
        <v>458</v>
      </c>
    </row>
    <row r="10244" spans="1:13" x14ac:dyDescent="0.25">
      <c r="A10244" t="s">
        <v>710</v>
      </c>
      <c r="B10244" t="s">
        <v>476</v>
      </c>
      <c r="C10244" t="s">
        <v>237</v>
      </c>
      <c r="D10244" t="s">
        <v>464</v>
      </c>
      <c r="E10244" t="s">
        <v>270</v>
      </c>
      <c r="F10244" t="s">
        <v>178</v>
      </c>
      <c r="G10244" s="8">
        <v>14671</v>
      </c>
      <c r="H10244" t="s">
        <v>179</v>
      </c>
      <c r="I10244" s="7">
        <v>0</v>
      </c>
      <c r="L10244" s="7">
        <v>1120256617</v>
      </c>
      <c r="M10244" t="s">
        <v>458</v>
      </c>
    </row>
    <row r="10245" spans="1:13" x14ac:dyDescent="0.25">
      <c r="A10245" t="s">
        <v>711</v>
      </c>
      <c r="B10245" t="s">
        <v>476</v>
      </c>
      <c r="C10245" t="s">
        <v>237</v>
      </c>
      <c r="D10245" t="s">
        <v>238</v>
      </c>
      <c r="E10245" t="s">
        <v>270</v>
      </c>
      <c r="F10245" t="s">
        <v>178</v>
      </c>
      <c r="G10245" s="8">
        <v>14671</v>
      </c>
      <c r="H10245" t="s">
        <v>179</v>
      </c>
      <c r="I10245" s="7">
        <v>68658353</v>
      </c>
      <c r="L10245" s="7">
        <v>858542993</v>
      </c>
      <c r="M10245" t="s">
        <v>458</v>
      </c>
    </row>
    <row r="10246" spans="1:13" x14ac:dyDescent="0.25">
      <c r="A10246" t="s">
        <v>712</v>
      </c>
      <c r="B10246" t="s">
        <v>476</v>
      </c>
      <c r="C10246" t="s">
        <v>237</v>
      </c>
      <c r="D10246" t="s">
        <v>239</v>
      </c>
      <c r="E10246" t="s">
        <v>270</v>
      </c>
      <c r="F10246" t="s">
        <v>178</v>
      </c>
      <c r="G10246" s="8">
        <v>14671</v>
      </c>
      <c r="H10246" t="s">
        <v>179</v>
      </c>
      <c r="I10246" s="7">
        <v>0</v>
      </c>
      <c r="L10246" s="7">
        <v>857579764</v>
      </c>
      <c r="M10246" t="s">
        <v>458</v>
      </c>
    </row>
    <row r="10247" spans="1:13" x14ac:dyDescent="0.25">
      <c r="A10247" t="s">
        <v>713</v>
      </c>
      <c r="B10247" t="s">
        <v>476</v>
      </c>
      <c r="C10247" t="s">
        <v>237</v>
      </c>
      <c r="D10247" t="s">
        <v>240</v>
      </c>
      <c r="E10247" t="s">
        <v>270</v>
      </c>
      <c r="F10247" t="s">
        <v>178</v>
      </c>
      <c r="G10247" s="8">
        <v>14671</v>
      </c>
      <c r="H10247" t="s">
        <v>179</v>
      </c>
      <c r="I10247" s="7">
        <v>0</v>
      </c>
      <c r="L10247" s="7">
        <v>93471759</v>
      </c>
      <c r="M10247" t="s">
        <v>458</v>
      </c>
    </row>
    <row r="10248" spans="1:13" x14ac:dyDescent="0.25">
      <c r="A10248" t="s">
        <v>714</v>
      </c>
      <c r="B10248" t="s">
        <v>476</v>
      </c>
      <c r="C10248" t="s">
        <v>237</v>
      </c>
      <c r="D10248" t="s">
        <v>241</v>
      </c>
      <c r="E10248" t="s">
        <v>270</v>
      </c>
      <c r="F10248" s="8" t="s">
        <v>178</v>
      </c>
      <c r="G10248" s="8">
        <v>14671</v>
      </c>
      <c r="H10248" t="s">
        <v>179</v>
      </c>
      <c r="I10248" s="7">
        <v>0</v>
      </c>
      <c r="L10248" s="7">
        <v>53446428</v>
      </c>
      <c r="M10248" t="s">
        <v>458</v>
      </c>
    </row>
    <row r="10249" spans="1:13" x14ac:dyDescent="0.25">
      <c r="A10249" t="s">
        <v>715</v>
      </c>
      <c r="B10249" t="s">
        <v>477</v>
      </c>
      <c r="C10249" t="s">
        <v>243</v>
      </c>
      <c r="D10249" t="s">
        <v>378</v>
      </c>
      <c r="E10249" t="s">
        <v>270</v>
      </c>
      <c r="F10249" s="8" t="s">
        <v>178</v>
      </c>
      <c r="G10249" s="8">
        <v>14671</v>
      </c>
      <c r="H10249" t="s">
        <v>179</v>
      </c>
      <c r="I10249" s="7">
        <v>320651</v>
      </c>
      <c r="L10249" s="7">
        <v>3795039921</v>
      </c>
      <c r="M10249" t="s">
        <v>458</v>
      </c>
    </row>
    <row r="10250" spans="1:13" x14ac:dyDescent="0.25">
      <c r="A10250" t="s">
        <v>716</v>
      </c>
      <c r="B10250" t="s">
        <v>477</v>
      </c>
      <c r="C10250" t="s">
        <v>243</v>
      </c>
      <c r="D10250" t="s">
        <v>360</v>
      </c>
      <c r="E10250" t="s">
        <v>270</v>
      </c>
      <c r="F10250" t="s">
        <v>178</v>
      </c>
      <c r="G10250" s="8">
        <v>14671</v>
      </c>
      <c r="H10250" t="s">
        <v>179</v>
      </c>
      <c r="I10250" s="7">
        <v>299976802</v>
      </c>
      <c r="L10250" s="7">
        <v>4697527012</v>
      </c>
      <c r="M10250" t="s">
        <v>458</v>
      </c>
    </row>
    <row r="10251" spans="1:13" x14ac:dyDescent="0.25">
      <c r="A10251" t="s">
        <v>717</v>
      </c>
      <c r="B10251" t="s">
        <v>477</v>
      </c>
      <c r="C10251" t="s">
        <v>243</v>
      </c>
      <c r="D10251" t="s">
        <v>581</v>
      </c>
      <c r="E10251" t="s">
        <v>270</v>
      </c>
      <c r="F10251" t="s">
        <v>178</v>
      </c>
      <c r="G10251" s="8">
        <v>14671</v>
      </c>
      <c r="H10251" t="s">
        <v>179</v>
      </c>
      <c r="I10251" s="7">
        <v>7114151209</v>
      </c>
      <c r="L10251" s="7">
        <v>89940181951</v>
      </c>
      <c r="M10251" t="s">
        <v>458</v>
      </c>
    </row>
    <row r="10252" spans="1:13" x14ac:dyDescent="0.25">
      <c r="A10252" t="s">
        <v>718</v>
      </c>
      <c r="B10252" t="s">
        <v>246</v>
      </c>
      <c r="C10252" t="s">
        <v>246</v>
      </c>
      <c r="D10252" t="s">
        <v>203</v>
      </c>
      <c r="E10252" t="s">
        <v>269</v>
      </c>
      <c r="F10252" t="s">
        <v>178</v>
      </c>
      <c r="G10252" s="8">
        <v>14671</v>
      </c>
      <c r="H10252" t="s">
        <v>179</v>
      </c>
      <c r="I10252" s="7">
        <v>0</v>
      </c>
      <c r="L10252" s="7">
        <v>42773601120</v>
      </c>
      <c r="M10252" t="s">
        <v>458</v>
      </c>
    </row>
    <row r="10253" spans="1:13" x14ac:dyDescent="0.25">
      <c r="A10253" t="s">
        <v>719</v>
      </c>
      <c r="B10253" t="s">
        <v>478</v>
      </c>
      <c r="C10253" t="s">
        <v>244</v>
      </c>
      <c r="D10253" t="s">
        <v>245</v>
      </c>
      <c r="E10253" t="s">
        <v>269</v>
      </c>
      <c r="F10253" t="s">
        <v>178</v>
      </c>
      <c r="G10253" s="8">
        <v>14671</v>
      </c>
      <c r="H10253" t="s">
        <v>179</v>
      </c>
      <c r="I10253" s="7">
        <v>56005000</v>
      </c>
      <c r="L10253" s="7">
        <v>69558139000</v>
      </c>
      <c r="M10253" t="s">
        <v>458</v>
      </c>
    </row>
    <row r="10254" spans="1:13" x14ac:dyDescent="0.25">
      <c r="A10254" t="s">
        <v>720</v>
      </c>
      <c r="B10254" t="s">
        <v>478</v>
      </c>
      <c r="C10254" t="s">
        <v>244</v>
      </c>
      <c r="D10254" t="s">
        <v>460</v>
      </c>
      <c r="E10254" t="s">
        <v>269</v>
      </c>
      <c r="F10254" t="s">
        <v>178</v>
      </c>
      <c r="G10254" s="8">
        <v>14671</v>
      </c>
      <c r="H10254" t="s">
        <v>179</v>
      </c>
      <c r="I10254" s="7">
        <v>40992000</v>
      </c>
      <c r="L10254" s="7">
        <v>40918920000</v>
      </c>
      <c r="M10254" t="s">
        <v>458</v>
      </c>
    </row>
    <row r="10255" spans="1:13" x14ac:dyDescent="0.25">
      <c r="A10255" t="s">
        <v>721</v>
      </c>
      <c r="B10255" t="s">
        <v>479</v>
      </c>
      <c r="C10255" t="s">
        <v>247</v>
      </c>
      <c r="D10255" t="s">
        <v>203</v>
      </c>
      <c r="E10255" t="s">
        <v>269</v>
      </c>
      <c r="F10255" t="s">
        <v>178</v>
      </c>
      <c r="G10255" s="8">
        <v>14671</v>
      </c>
      <c r="H10255" t="s">
        <v>179</v>
      </c>
      <c r="I10255" s="7">
        <v>24212000</v>
      </c>
      <c r="L10255" s="7">
        <v>20401799000</v>
      </c>
      <c r="M10255" t="s">
        <v>458</v>
      </c>
    </row>
    <row r="10256" spans="1:13" x14ac:dyDescent="0.25">
      <c r="A10256" t="s">
        <v>722</v>
      </c>
      <c r="B10256" t="s">
        <v>480</v>
      </c>
      <c r="C10256" t="s">
        <v>268</v>
      </c>
      <c r="D10256" t="s">
        <v>203</v>
      </c>
      <c r="E10256" t="s">
        <v>269</v>
      </c>
      <c r="F10256" s="8" t="s">
        <v>178</v>
      </c>
      <c r="G10256" s="8">
        <v>14671</v>
      </c>
      <c r="H10256" t="s">
        <v>179</v>
      </c>
      <c r="I10256" s="7">
        <v>0</v>
      </c>
      <c r="L10256" s="7">
        <v>14029578005</v>
      </c>
      <c r="M10256" t="s">
        <v>458</v>
      </c>
    </row>
    <row r="10257" spans="1:13" x14ac:dyDescent="0.25">
      <c r="A10257" t="s">
        <v>723</v>
      </c>
      <c r="B10257" t="s">
        <v>481</v>
      </c>
      <c r="C10257" t="s">
        <v>248</v>
      </c>
      <c r="D10257" t="s">
        <v>203</v>
      </c>
      <c r="E10257" t="s">
        <v>269</v>
      </c>
      <c r="F10257" s="8" t="s">
        <v>178</v>
      </c>
      <c r="G10257" s="8">
        <v>14671</v>
      </c>
      <c r="H10257" t="s">
        <v>179</v>
      </c>
      <c r="I10257" s="7">
        <v>0</v>
      </c>
      <c r="L10257" s="7">
        <v>24360197000</v>
      </c>
      <c r="M10257" t="s">
        <v>458</v>
      </c>
    </row>
    <row r="10258" spans="1:13" x14ac:dyDescent="0.25">
      <c r="A10258" t="s">
        <v>724</v>
      </c>
      <c r="B10258" t="s">
        <v>482</v>
      </c>
      <c r="C10258" t="s">
        <v>249</v>
      </c>
      <c r="D10258" t="s">
        <v>203</v>
      </c>
      <c r="E10258" t="s">
        <v>269</v>
      </c>
      <c r="F10258" t="s">
        <v>178</v>
      </c>
      <c r="G10258" s="8">
        <v>14671</v>
      </c>
      <c r="H10258" t="s">
        <v>179</v>
      </c>
      <c r="I10258" s="7">
        <v>0</v>
      </c>
      <c r="L10258" s="7">
        <v>91622025169</v>
      </c>
      <c r="M10258" t="s">
        <v>458</v>
      </c>
    </row>
    <row r="10259" spans="1:13" x14ac:dyDescent="0.25">
      <c r="A10259" t="s">
        <v>725</v>
      </c>
      <c r="B10259" t="s">
        <v>330</v>
      </c>
      <c r="C10259" t="s">
        <v>250</v>
      </c>
      <c r="D10259" t="s">
        <v>252</v>
      </c>
      <c r="E10259" t="s">
        <v>270</v>
      </c>
      <c r="F10259" t="s">
        <v>178</v>
      </c>
      <c r="G10259" s="8">
        <v>14671</v>
      </c>
      <c r="H10259" t="s">
        <v>179</v>
      </c>
      <c r="I10259" s="7">
        <v>0</v>
      </c>
      <c r="L10259" s="7">
        <v>10772268571</v>
      </c>
      <c r="M10259" t="s">
        <v>458</v>
      </c>
    </row>
    <row r="10260" spans="1:13" x14ac:dyDescent="0.25">
      <c r="A10260" t="s">
        <v>726</v>
      </c>
      <c r="B10260" t="s">
        <v>330</v>
      </c>
      <c r="C10260" t="s">
        <v>250</v>
      </c>
      <c r="D10260" t="s">
        <v>253</v>
      </c>
      <c r="E10260" t="s">
        <v>270</v>
      </c>
      <c r="F10260" t="s">
        <v>178</v>
      </c>
      <c r="G10260" s="8">
        <v>14671</v>
      </c>
      <c r="H10260" t="s">
        <v>179</v>
      </c>
      <c r="I10260" s="7">
        <v>0</v>
      </c>
      <c r="L10260" s="7">
        <v>3480752374</v>
      </c>
      <c r="M10260" t="s">
        <v>458</v>
      </c>
    </row>
    <row r="10261" spans="1:13" x14ac:dyDescent="0.25">
      <c r="A10261" t="s">
        <v>727</v>
      </c>
      <c r="B10261" t="s">
        <v>330</v>
      </c>
      <c r="C10261" t="s">
        <v>250</v>
      </c>
      <c r="D10261" t="s">
        <v>254</v>
      </c>
      <c r="E10261" t="s">
        <v>270</v>
      </c>
      <c r="F10261" t="s">
        <v>178</v>
      </c>
      <c r="G10261" s="8">
        <v>14671</v>
      </c>
      <c r="H10261" t="s">
        <v>179</v>
      </c>
      <c r="I10261" s="7">
        <v>1046106340</v>
      </c>
      <c r="L10261" s="7">
        <v>13604302435</v>
      </c>
      <c r="M10261" t="s">
        <v>458</v>
      </c>
    </row>
    <row r="10262" spans="1:13" x14ac:dyDescent="0.25">
      <c r="A10262" t="s">
        <v>728</v>
      </c>
      <c r="B10262" t="s">
        <v>330</v>
      </c>
      <c r="C10262" t="s">
        <v>250</v>
      </c>
      <c r="D10262" t="s">
        <v>633</v>
      </c>
      <c r="E10262" t="s">
        <v>269</v>
      </c>
      <c r="F10262" t="s">
        <v>178</v>
      </c>
      <c r="G10262" s="8">
        <v>14671</v>
      </c>
      <c r="H10262" t="s">
        <v>179</v>
      </c>
      <c r="I10262" s="7">
        <v>0</v>
      </c>
      <c r="L10262" s="7">
        <v>1140113184125</v>
      </c>
      <c r="M10262" t="s">
        <v>458</v>
      </c>
    </row>
    <row r="10263" spans="1:13" x14ac:dyDescent="0.25">
      <c r="A10263" t="s">
        <v>729</v>
      </c>
      <c r="B10263" t="s">
        <v>330</v>
      </c>
      <c r="C10263" t="s">
        <v>250</v>
      </c>
      <c r="D10263" t="s">
        <v>634</v>
      </c>
      <c r="E10263" t="s">
        <v>269</v>
      </c>
      <c r="F10263" t="s">
        <v>178</v>
      </c>
      <c r="G10263" s="8">
        <v>14671</v>
      </c>
      <c r="H10263" t="s">
        <v>179</v>
      </c>
      <c r="I10263" s="7">
        <v>0</v>
      </c>
      <c r="L10263" s="7">
        <v>237174933919</v>
      </c>
      <c r="M10263" t="s">
        <v>458</v>
      </c>
    </row>
    <row r="10264" spans="1:13" x14ac:dyDescent="0.25">
      <c r="A10264" t="s">
        <v>730</v>
      </c>
      <c r="B10264" t="s">
        <v>330</v>
      </c>
      <c r="C10264" t="s">
        <v>250</v>
      </c>
      <c r="D10264" t="s">
        <v>599</v>
      </c>
      <c r="E10264" t="s">
        <v>270</v>
      </c>
      <c r="F10264" t="s">
        <v>178</v>
      </c>
      <c r="G10264" s="8">
        <v>14671</v>
      </c>
      <c r="H10264" t="s">
        <v>179</v>
      </c>
      <c r="I10264" s="7">
        <v>0</v>
      </c>
      <c r="L10264" s="7">
        <v>49186447</v>
      </c>
      <c r="M10264" t="s">
        <v>458</v>
      </c>
    </row>
    <row r="10265" spans="1:13" x14ac:dyDescent="0.25">
      <c r="A10265" t="s">
        <v>731</v>
      </c>
      <c r="B10265" t="s">
        <v>483</v>
      </c>
      <c r="C10265" t="s">
        <v>255</v>
      </c>
      <c r="D10265" t="s">
        <v>205</v>
      </c>
      <c r="E10265" t="s">
        <v>270</v>
      </c>
      <c r="F10265" t="s">
        <v>178</v>
      </c>
      <c r="G10265" s="8">
        <v>14671</v>
      </c>
      <c r="H10265" t="s">
        <v>179</v>
      </c>
      <c r="I10265" s="7">
        <v>93333</v>
      </c>
      <c r="L10265" s="7">
        <v>6917962126</v>
      </c>
      <c r="M10265" t="s">
        <v>458</v>
      </c>
    </row>
    <row r="10266" spans="1:13" x14ac:dyDescent="0.25">
      <c r="A10266" t="s">
        <v>732</v>
      </c>
      <c r="B10266" t="s">
        <v>483</v>
      </c>
      <c r="C10266" t="s">
        <v>255</v>
      </c>
      <c r="D10266" t="s">
        <v>203</v>
      </c>
      <c r="E10266" t="s">
        <v>269</v>
      </c>
      <c r="F10266" t="s">
        <v>178</v>
      </c>
      <c r="G10266" s="8">
        <v>14671</v>
      </c>
      <c r="H10266" t="s">
        <v>179</v>
      </c>
      <c r="I10266" s="7">
        <v>115113</v>
      </c>
      <c r="L10266" s="7">
        <v>2428869723</v>
      </c>
      <c r="M10266" t="s">
        <v>458</v>
      </c>
    </row>
    <row r="10267" spans="1:13" x14ac:dyDescent="0.25">
      <c r="A10267" t="s">
        <v>733</v>
      </c>
      <c r="B10267" t="s">
        <v>636</v>
      </c>
      <c r="C10267" t="s">
        <v>635</v>
      </c>
      <c r="D10267" t="s">
        <v>304</v>
      </c>
      <c r="E10267" t="s">
        <v>270</v>
      </c>
      <c r="F10267" t="s">
        <v>178</v>
      </c>
      <c r="G10267" s="8">
        <v>14671</v>
      </c>
      <c r="H10267" t="s">
        <v>179</v>
      </c>
      <c r="I10267" s="7">
        <v>0</v>
      </c>
      <c r="L10267" s="7">
        <v>4565783313</v>
      </c>
      <c r="M10267" t="s">
        <v>458</v>
      </c>
    </row>
    <row r="10268" spans="1:13" x14ac:dyDescent="0.25">
      <c r="A10268" t="s">
        <v>734</v>
      </c>
      <c r="B10268" t="s">
        <v>636</v>
      </c>
      <c r="C10268" t="s">
        <v>635</v>
      </c>
      <c r="D10268" t="s">
        <v>303</v>
      </c>
      <c r="E10268" t="s">
        <v>270</v>
      </c>
      <c r="F10268" t="s">
        <v>178</v>
      </c>
      <c r="G10268" s="8">
        <v>14671</v>
      </c>
      <c r="H10268" t="s">
        <v>179</v>
      </c>
      <c r="I10268" s="7">
        <v>0</v>
      </c>
      <c r="L10268" s="7">
        <v>3476303006</v>
      </c>
      <c r="M10268" t="s">
        <v>458</v>
      </c>
    </row>
    <row r="10269" spans="1:13" x14ac:dyDescent="0.25">
      <c r="A10269" t="s">
        <v>735</v>
      </c>
      <c r="B10269" t="s">
        <v>636</v>
      </c>
      <c r="C10269" t="s">
        <v>635</v>
      </c>
      <c r="D10269" t="s">
        <v>302</v>
      </c>
      <c r="E10269" t="s">
        <v>270</v>
      </c>
      <c r="F10269" t="s">
        <v>178</v>
      </c>
      <c r="G10269" s="8">
        <v>14671</v>
      </c>
      <c r="H10269" t="s">
        <v>179</v>
      </c>
      <c r="I10269" s="7">
        <v>0</v>
      </c>
      <c r="L10269" s="7">
        <v>2100767205</v>
      </c>
      <c r="M10269" t="s">
        <v>458</v>
      </c>
    </row>
    <row r="10270" spans="1:13" x14ac:dyDescent="0.25">
      <c r="A10270" t="s">
        <v>736</v>
      </c>
      <c r="B10270" t="s">
        <v>636</v>
      </c>
      <c r="C10270" t="s">
        <v>635</v>
      </c>
      <c r="D10270" t="s">
        <v>205</v>
      </c>
      <c r="E10270" t="s">
        <v>270</v>
      </c>
      <c r="F10270" t="s">
        <v>178</v>
      </c>
      <c r="G10270" s="8">
        <v>14671</v>
      </c>
      <c r="H10270" t="s">
        <v>179</v>
      </c>
      <c r="I10270" s="7">
        <v>0</v>
      </c>
      <c r="L10270" s="7">
        <v>20886055390</v>
      </c>
      <c r="M10270" t="s">
        <v>458</v>
      </c>
    </row>
    <row r="10271" spans="1:13" x14ac:dyDescent="0.25">
      <c r="A10271" t="s">
        <v>737</v>
      </c>
      <c r="B10271" t="s">
        <v>636</v>
      </c>
      <c r="C10271" t="s">
        <v>635</v>
      </c>
      <c r="D10271" t="s">
        <v>203</v>
      </c>
      <c r="E10271" t="s">
        <v>269</v>
      </c>
      <c r="F10271" t="s">
        <v>178</v>
      </c>
      <c r="G10271" s="8">
        <v>14671</v>
      </c>
      <c r="H10271" t="s">
        <v>179</v>
      </c>
      <c r="I10271" s="7">
        <v>0</v>
      </c>
      <c r="L10271" s="7">
        <v>1256491994424</v>
      </c>
      <c r="M10271" t="s">
        <v>458</v>
      </c>
    </row>
    <row r="10272" spans="1:13" x14ac:dyDescent="0.25">
      <c r="A10272" t="s">
        <v>738</v>
      </c>
      <c r="B10272" t="s">
        <v>484</v>
      </c>
      <c r="C10272" t="s">
        <v>256</v>
      </c>
      <c r="D10272" t="s">
        <v>208</v>
      </c>
      <c r="E10272" t="s">
        <v>270</v>
      </c>
      <c r="F10272" t="s">
        <v>178</v>
      </c>
      <c r="G10272" s="8">
        <v>14671</v>
      </c>
      <c r="H10272" t="s">
        <v>179</v>
      </c>
      <c r="I10272" s="7">
        <v>0</v>
      </c>
      <c r="L10272" s="7">
        <v>429346911</v>
      </c>
      <c r="M10272" t="s">
        <v>458</v>
      </c>
    </row>
    <row r="10273" spans="1:13" x14ac:dyDescent="0.25">
      <c r="A10273" t="s">
        <v>739</v>
      </c>
      <c r="B10273" t="s">
        <v>484</v>
      </c>
      <c r="C10273" t="s">
        <v>256</v>
      </c>
      <c r="D10273" t="s">
        <v>209</v>
      </c>
      <c r="E10273" t="s">
        <v>270</v>
      </c>
      <c r="F10273" t="s">
        <v>178</v>
      </c>
      <c r="G10273" s="8">
        <v>14671</v>
      </c>
      <c r="H10273" t="s">
        <v>179</v>
      </c>
      <c r="I10273" s="7">
        <v>0</v>
      </c>
      <c r="L10273" s="7">
        <v>630379359</v>
      </c>
      <c r="M10273" t="s">
        <v>458</v>
      </c>
    </row>
    <row r="10274" spans="1:13" x14ac:dyDescent="0.25">
      <c r="A10274" t="s">
        <v>740</v>
      </c>
      <c r="B10274" t="s">
        <v>484</v>
      </c>
      <c r="C10274" t="s">
        <v>256</v>
      </c>
      <c r="D10274" t="s">
        <v>203</v>
      </c>
      <c r="E10274" t="s">
        <v>269</v>
      </c>
      <c r="F10274" t="s">
        <v>178</v>
      </c>
      <c r="G10274" s="8">
        <v>14671</v>
      </c>
      <c r="H10274" t="s">
        <v>179</v>
      </c>
      <c r="I10274" s="7">
        <v>0</v>
      </c>
      <c r="L10274" s="7">
        <v>88224453830</v>
      </c>
      <c r="M10274" t="s">
        <v>458</v>
      </c>
    </row>
    <row r="10275" spans="1:13" x14ac:dyDescent="0.25">
      <c r="A10275" t="s">
        <v>741</v>
      </c>
      <c r="B10275" t="s">
        <v>485</v>
      </c>
      <c r="C10275" t="s">
        <v>257</v>
      </c>
      <c r="D10275" t="s">
        <v>258</v>
      </c>
      <c r="E10275" t="s">
        <v>270</v>
      </c>
      <c r="F10275" t="s">
        <v>178</v>
      </c>
      <c r="G10275" s="8">
        <v>14671</v>
      </c>
      <c r="H10275" t="s">
        <v>179</v>
      </c>
      <c r="I10275" s="7">
        <v>183637623</v>
      </c>
      <c r="L10275" s="7">
        <v>2398957441</v>
      </c>
      <c r="M10275" t="s">
        <v>458</v>
      </c>
    </row>
    <row r="10276" spans="1:13" x14ac:dyDescent="0.25">
      <c r="A10276" t="s">
        <v>742</v>
      </c>
      <c r="B10276" t="s">
        <v>485</v>
      </c>
      <c r="C10276" t="s">
        <v>257</v>
      </c>
      <c r="D10276" t="s">
        <v>259</v>
      </c>
      <c r="E10276" t="s">
        <v>270</v>
      </c>
      <c r="F10276" t="s">
        <v>178</v>
      </c>
      <c r="G10276" s="8">
        <v>14671</v>
      </c>
      <c r="H10276" t="s">
        <v>179</v>
      </c>
      <c r="I10276" s="7">
        <v>269926</v>
      </c>
      <c r="L10276" s="7">
        <v>87556207</v>
      </c>
      <c r="M10276" t="s">
        <v>458</v>
      </c>
    </row>
    <row r="10277" spans="1:13" x14ac:dyDescent="0.25">
      <c r="A10277" t="s">
        <v>743</v>
      </c>
      <c r="B10277" t="s">
        <v>485</v>
      </c>
      <c r="C10277" t="s">
        <v>257</v>
      </c>
      <c r="D10277" t="s">
        <v>260</v>
      </c>
      <c r="E10277" t="s">
        <v>270</v>
      </c>
      <c r="F10277" t="s">
        <v>178</v>
      </c>
      <c r="G10277" s="8">
        <v>14671</v>
      </c>
      <c r="H10277" t="s">
        <v>179</v>
      </c>
      <c r="I10277" s="7">
        <v>400915</v>
      </c>
      <c r="L10277" s="7">
        <v>145097351</v>
      </c>
      <c r="M10277" t="s">
        <v>458</v>
      </c>
    </row>
    <row r="10278" spans="1:13" x14ac:dyDescent="0.25">
      <c r="A10278" t="s">
        <v>744</v>
      </c>
      <c r="B10278" t="s">
        <v>485</v>
      </c>
      <c r="C10278" t="s">
        <v>257</v>
      </c>
      <c r="D10278" t="s">
        <v>261</v>
      </c>
      <c r="E10278" t="s">
        <v>270</v>
      </c>
      <c r="F10278" t="s">
        <v>178</v>
      </c>
      <c r="G10278" s="8">
        <v>14671</v>
      </c>
      <c r="H10278" t="s">
        <v>179</v>
      </c>
      <c r="I10278" s="7">
        <v>589263</v>
      </c>
      <c r="L10278" s="7">
        <v>88988160</v>
      </c>
      <c r="M10278" t="s">
        <v>458</v>
      </c>
    </row>
    <row r="10279" spans="1:13" x14ac:dyDescent="0.25">
      <c r="A10279" t="s">
        <v>745</v>
      </c>
      <c r="B10279" t="s">
        <v>486</v>
      </c>
      <c r="C10279" t="s">
        <v>262</v>
      </c>
      <c r="D10279" t="s">
        <v>263</v>
      </c>
      <c r="E10279" t="s">
        <v>270</v>
      </c>
      <c r="F10279" t="s">
        <v>178</v>
      </c>
      <c r="G10279" s="8">
        <v>14671</v>
      </c>
      <c r="H10279" t="s">
        <v>179</v>
      </c>
      <c r="I10279" s="7">
        <v>423000</v>
      </c>
      <c r="L10279" s="7">
        <v>27282552000</v>
      </c>
      <c r="M10279" t="s">
        <v>458</v>
      </c>
    </row>
    <row r="10280" spans="1:13" x14ac:dyDescent="0.25">
      <c r="A10280" t="s">
        <v>746</v>
      </c>
      <c r="B10280" t="s">
        <v>486</v>
      </c>
      <c r="C10280" t="s">
        <v>262</v>
      </c>
      <c r="D10280" t="s">
        <v>264</v>
      </c>
      <c r="E10280" t="s">
        <v>270</v>
      </c>
      <c r="F10280" t="s">
        <v>178</v>
      </c>
      <c r="G10280" s="8">
        <v>14671</v>
      </c>
      <c r="H10280" t="s">
        <v>179</v>
      </c>
      <c r="I10280" s="7">
        <v>0</v>
      </c>
      <c r="L10280" s="7">
        <v>5427913000</v>
      </c>
      <c r="M10280" t="s">
        <v>458</v>
      </c>
    </row>
    <row r="10281" spans="1:13" x14ac:dyDescent="0.25">
      <c r="A10281" t="s">
        <v>747</v>
      </c>
      <c r="B10281" t="s">
        <v>486</v>
      </c>
      <c r="C10281" t="s">
        <v>262</v>
      </c>
      <c r="D10281" t="s">
        <v>265</v>
      </c>
      <c r="E10281" t="s">
        <v>270</v>
      </c>
      <c r="F10281" t="s">
        <v>178</v>
      </c>
      <c r="G10281" s="8">
        <v>14671</v>
      </c>
      <c r="H10281" t="s">
        <v>179</v>
      </c>
      <c r="I10281" s="7">
        <v>0</v>
      </c>
      <c r="L10281" s="7">
        <v>950652000</v>
      </c>
      <c r="M10281" t="s">
        <v>458</v>
      </c>
    </row>
    <row r="10282" spans="1:13" x14ac:dyDescent="0.25">
      <c r="A10282" t="s">
        <v>748</v>
      </c>
      <c r="B10282" t="s">
        <v>486</v>
      </c>
      <c r="C10282" t="s">
        <v>262</v>
      </c>
      <c r="D10282" t="s">
        <v>203</v>
      </c>
      <c r="E10282" t="s">
        <v>269</v>
      </c>
      <c r="F10282" t="s">
        <v>178</v>
      </c>
      <c r="G10282" s="8">
        <v>14671</v>
      </c>
      <c r="H10282" t="s">
        <v>179</v>
      </c>
      <c r="I10282" s="7">
        <v>0</v>
      </c>
      <c r="L10282" s="7">
        <v>134097058000</v>
      </c>
      <c r="M10282" t="s">
        <v>458</v>
      </c>
    </row>
    <row r="10283" spans="1:13" x14ac:dyDescent="0.25">
      <c r="A10283" t="s">
        <v>749</v>
      </c>
      <c r="B10283" t="s">
        <v>332</v>
      </c>
      <c r="C10283" t="s">
        <v>266</v>
      </c>
      <c r="D10283" t="s">
        <v>267</v>
      </c>
      <c r="E10283" t="s">
        <v>270</v>
      </c>
      <c r="F10283" t="s">
        <v>178</v>
      </c>
      <c r="G10283" s="8">
        <v>14671</v>
      </c>
      <c r="H10283" t="s">
        <v>179</v>
      </c>
      <c r="I10283" s="7">
        <v>86188046</v>
      </c>
      <c r="L10283" s="7">
        <v>2421364394</v>
      </c>
      <c r="M10283" t="s">
        <v>458</v>
      </c>
    </row>
    <row r="10284" spans="1:13" x14ac:dyDescent="0.25">
      <c r="A10284" t="s">
        <v>750</v>
      </c>
      <c r="B10284" t="s">
        <v>332</v>
      </c>
      <c r="C10284" t="s">
        <v>266</v>
      </c>
      <c r="D10284" t="s">
        <v>590</v>
      </c>
      <c r="E10284" t="s">
        <v>270</v>
      </c>
      <c r="F10284" t="s">
        <v>178</v>
      </c>
      <c r="G10284" s="8">
        <v>14671</v>
      </c>
      <c r="H10284" t="s">
        <v>179</v>
      </c>
      <c r="I10284" s="7">
        <v>0</v>
      </c>
      <c r="L10284" s="7">
        <v>1946905414</v>
      </c>
      <c r="M10284" t="s">
        <v>458</v>
      </c>
    </row>
    <row r="10285" spans="1:13" x14ac:dyDescent="0.25">
      <c r="A10285" t="s">
        <v>751</v>
      </c>
      <c r="B10285" t="s">
        <v>332</v>
      </c>
      <c r="C10285" t="s">
        <v>266</v>
      </c>
      <c r="D10285" t="s">
        <v>582</v>
      </c>
      <c r="E10285" t="s">
        <v>270</v>
      </c>
      <c r="F10285" t="s">
        <v>178</v>
      </c>
      <c r="G10285" s="8">
        <v>14671</v>
      </c>
      <c r="H10285" t="s">
        <v>179</v>
      </c>
      <c r="I10285" s="7">
        <v>0</v>
      </c>
      <c r="L10285" s="7">
        <v>102527329</v>
      </c>
      <c r="M10285" t="s">
        <v>458</v>
      </c>
    </row>
    <row r="10286" spans="1:13" x14ac:dyDescent="0.25">
      <c r="A10286" t="s">
        <v>752</v>
      </c>
      <c r="B10286" t="s">
        <v>332</v>
      </c>
      <c r="C10286" t="s">
        <v>266</v>
      </c>
      <c r="D10286" t="s">
        <v>203</v>
      </c>
      <c r="E10286" t="s">
        <v>269</v>
      </c>
      <c r="F10286" t="s">
        <v>178</v>
      </c>
      <c r="G10286" s="8">
        <v>14671</v>
      </c>
      <c r="H10286" t="s">
        <v>179</v>
      </c>
      <c r="I10286" s="7">
        <v>0</v>
      </c>
      <c r="L10286" s="7">
        <v>260926476812</v>
      </c>
      <c r="M10286" t="s">
        <v>458</v>
      </c>
    </row>
    <row r="10287" spans="1:13" x14ac:dyDescent="0.25">
      <c r="A10287" t="s">
        <v>753</v>
      </c>
      <c r="B10287" t="s">
        <v>487</v>
      </c>
      <c r="C10287" t="s">
        <v>207</v>
      </c>
      <c r="D10287" t="s">
        <v>208</v>
      </c>
      <c r="E10287" t="s">
        <v>270</v>
      </c>
      <c r="F10287" t="s">
        <v>178</v>
      </c>
      <c r="G10287" s="8">
        <v>14671</v>
      </c>
      <c r="H10287" t="s">
        <v>179</v>
      </c>
      <c r="I10287" s="7">
        <v>0</v>
      </c>
      <c r="L10287" s="7">
        <v>2389556713</v>
      </c>
      <c r="M10287" t="s">
        <v>458</v>
      </c>
    </row>
    <row r="10288" spans="1:13" x14ac:dyDescent="0.25">
      <c r="A10288" t="s">
        <v>754</v>
      </c>
      <c r="B10288" t="s">
        <v>487</v>
      </c>
      <c r="C10288" t="s">
        <v>207</v>
      </c>
      <c r="D10288" t="s">
        <v>209</v>
      </c>
      <c r="E10288" t="s">
        <v>270</v>
      </c>
      <c r="F10288" t="s">
        <v>178</v>
      </c>
      <c r="G10288" s="8">
        <v>14671</v>
      </c>
      <c r="H10288" t="s">
        <v>179</v>
      </c>
      <c r="I10288" s="7">
        <v>0</v>
      </c>
      <c r="L10288" s="7">
        <v>5701620841</v>
      </c>
      <c r="M10288" t="s">
        <v>458</v>
      </c>
    </row>
    <row r="10289" spans="1:13" x14ac:dyDescent="0.25">
      <c r="A10289" t="s">
        <v>755</v>
      </c>
      <c r="B10289" t="s">
        <v>487</v>
      </c>
      <c r="C10289" t="s">
        <v>207</v>
      </c>
      <c r="D10289" t="s">
        <v>210</v>
      </c>
      <c r="E10289" t="s">
        <v>270</v>
      </c>
      <c r="F10289" t="s">
        <v>178</v>
      </c>
      <c r="G10289" s="8">
        <v>14671</v>
      </c>
      <c r="H10289" t="s">
        <v>179</v>
      </c>
      <c r="I10289" s="7">
        <v>0</v>
      </c>
      <c r="L10289" s="7">
        <v>326696832</v>
      </c>
      <c r="M10289" t="s">
        <v>458</v>
      </c>
    </row>
    <row r="10290" spans="1:13" x14ac:dyDescent="0.25">
      <c r="A10290" t="s">
        <v>756</v>
      </c>
      <c r="B10290" t="s">
        <v>487</v>
      </c>
      <c r="C10290" t="s">
        <v>207</v>
      </c>
      <c r="D10290" t="s">
        <v>211</v>
      </c>
      <c r="E10290" t="s">
        <v>269</v>
      </c>
      <c r="F10290" t="s">
        <v>178</v>
      </c>
      <c r="G10290" s="8">
        <v>14671</v>
      </c>
      <c r="H10290" t="s">
        <v>179</v>
      </c>
      <c r="I10290" s="7">
        <v>25072425</v>
      </c>
      <c r="L10290" s="7">
        <v>370042694916</v>
      </c>
      <c r="M10290" t="s">
        <v>458</v>
      </c>
    </row>
    <row r="10291" spans="1:13" x14ac:dyDescent="0.25">
      <c r="A10291" t="s">
        <v>757</v>
      </c>
      <c r="B10291" t="s">
        <v>487</v>
      </c>
      <c r="C10291" t="s">
        <v>207</v>
      </c>
      <c r="D10291" t="s">
        <v>385</v>
      </c>
      <c r="E10291" t="s">
        <v>270</v>
      </c>
      <c r="F10291" t="s">
        <v>178</v>
      </c>
      <c r="G10291" s="8">
        <v>14671</v>
      </c>
      <c r="H10291" t="s">
        <v>179</v>
      </c>
      <c r="I10291" s="7">
        <v>0</v>
      </c>
      <c r="L10291" s="7">
        <v>777116048</v>
      </c>
      <c r="M10291" t="s">
        <v>458</v>
      </c>
    </row>
    <row r="10292" spans="1:13" x14ac:dyDescent="0.25">
      <c r="A10292" t="s">
        <v>672</v>
      </c>
      <c r="B10292" t="s">
        <v>470</v>
      </c>
      <c r="C10292" t="s">
        <v>292</v>
      </c>
      <c r="D10292" t="s">
        <v>307</v>
      </c>
      <c r="E10292" t="s">
        <v>270</v>
      </c>
      <c r="F10292" t="s">
        <v>180</v>
      </c>
      <c r="G10292" s="8">
        <v>18323</v>
      </c>
      <c r="H10292" t="s">
        <v>181</v>
      </c>
      <c r="I10292" s="7">
        <v>0</v>
      </c>
      <c r="L10292" s="7">
        <v>9764336905</v>
      </c>
      <c r="M10292" t="s">
        <v>458</v>
      </c>
    </row>
    <row r="10293" spans="1:13" x14ac:dyDescent="0.25">
      <c r="A10293" t="s">
        <v>673</v>
      </c>
      <c r="B10293" t="s">
        <v>470</v>
      </c>
      <c r="C10293" t="s">
        <v>292</v>
      </c>
      <c r="D10293" t="s">
        <v>206</v>
      </c>
      <c r="E10293" t="s">
        <v>270</v>
      </c>
      <c r="F10293" t="s">
        <v>180</v>
      </c>
      <c r="G10293" s="8">
        <v>18323</v>
      </c>
      <c r="H10293" t="s">
        <v>181</v>
      </c>
      <c r="I10293" s="7">
        <v>0</v>
      </c>
      <c r="L10293" s="7">
        <v>5411649516</v>
      </c>
      <c r="M10293" t="s">
        <v>458</v>
      </c>
    </row>
    <row r="10294" spans="1:13" x14ac:dyDescent="0.25">
      <c r="A10294" t="s">
        <v>674</v>
      </c>
      <c r="B10294" t="s">
        <v>470</v>
      </c>
      <c r="C10294" t="s">
        <v>292</v>
      </c>
      <c r="D10294" t="s">
        <v>203</v>
      </c>
      <c r="E10294" t="s">
        <v>269</v>
      </c>
      <c r="F10294" t="s">
        <v>180</v>
      </c>
      <c r="G10294" s="8">
        <v>18323</v>
      </c>
      <c r="H10294" t="s">
        <v>181</v>
      </c>
      <c r="I10294" s="7">
        <v>0</v>
      </c>
      <c r="L10294" s="7">
        <v>599483569520</v>
      </c>
      <c r="M10294" t="s">
        <v>458</v>
      </c>
    </row>
    <row r="10295" spans="1:13" x14ac:dyDescent="0.25">
      <c r="A10295" t="s">
        <v>675</v>
      </c>
      <c r="B10295" t="s">
        <v>470</v>
      </c>
      <c r="C10295" t="s">
        <v>292</v>
      </c>
      <c r="D10295" t="s">
        <v>306</v>
      </c>
      <c r="E10295" t="s">
        <v>270</v>
      </c>
      <c r="F10295" t="s">
        <v>180</v>
      </c>
      <c r="G10295" s="8">
        <v>18323</v>
      </c>
      <c r="H10295" t="s">
        <v>181</v>
      </c>
      <c r="I10295" s="7">
        <v>0</v>
      </c>
      <c r="L10295" s="7">
        <v>9122399685</v>
      </c>
      <c r="M10295" t="s">
        <v>458</v>
      </c>
    </row>
    <row r="10296" spans="1:13" x14ac:dyDescent="0.25">
      <c r="A10296" t="s">
        <v>676</v>
      </c>
      <c r="B10296" t="s">
        <v>331</v>
      </c>
      <c r="C10296" t="s">
        <v>215</v>
      </c>
      <c r="D10296" t="s">
        <v>251</v>
      </c>
      <c r="E10296" t="s">
        <v>269</v>
      </c>
      <c r="F10296" t="s">
        <v>180</v>
      </c>
      <c r="G10296" s="8">
        <v>18323</v>
      </c>
      <c r="H10296" t="s">
        <v>181</v>
      </c>
      <c r="I10296" s="7">
        <v>0</v>
      </c>
      <c r="L10296" s="7">
        <v>310261377494</v>
      </c>
      <c r="M10296" t="s">
        <v>458</v>
      </c>
    </row>
    <row r="10297" spans="1:13" x14ac:dyDescent="0.25">
      <c r="A10297" t="s">
        <v>677</v>
      </c>
      <c r="B10297" t="s">
        <v>331</v>
      </c>
      <c r="C10297" t="s">
        <v>215</v>
      </c>
      <c r="D10297" t="s">
        <v>216</v>
      </c>
      <c r="E10297" t="s">
        <v>269</v>
      </c>
      <c r="F10297" t="s">
        <v>180</v>
      </c>
      <c r="G10297" s="8">
        <v>18323</v>
      </c>
      <c r="H10297" t="s">
        <v>181</v>
      </c>
      <c r="I10297" s="7">
        <v>0</v>
      </c>
      <c r="L10297" s="7">
        <v>15226914126</v>
      </c>
      <c r="M10297" t="s">
        <v>458</v>
      </c>
    </row>
    <row r="10298" spans="1:13" x14ac:dyDescent="0.25">
      <c r="A10298" t="s">
        <v>678</v>
      </c>
      <c r="B10298" t="s">
        <v>331</v>
      </c>
      <c r="C10298" t="s">
        <v>215</v>
      </c>
      <c r="D10298" t="s">
        <v>217</v>
      </c>
      <c r="E10298" t="s">
        <v>269</v>
      </c>
      <c r="F10298" t="s">
        <v>180</v>
      </c>
      <c r="G10298" s="8">
        <v>18323</v>
      </c>
      <c r="H10298" t="s">
        <v>181</v>
      </c>
      <c r="I10298" s="7">
        <v>0</v>
      </c>
      <c r="L10298" s="7">
        <v>67671087956</v>
      </c>
      <c r="M10298" t="s">
        <v>458</v>
      </c>
    </row>
    <row r="10299" spans="1:13" x14ac:dyDescent="0.25">
      <c r="A10299" t="s">
        <v>679</v>
      </c>
      <c r="B10299" t="s">
        <v>333</v>
      </c>
      <c r="C10299" t="s">
        <v>533</v>
      </c>
      <c r="D10299" t="s">
        <v>203</v>
      </c>
      <c r="E10299" t="s">
        <v>269</v>
      </c>
      <c r="F10299" t="s">
        <v>180</v>
      </c>
      <c r="G10299" s="8">
        <v>18323</v>
      </c>
      <c r="H10299" t="s">
        <v>181</v>
      </c>
      <c r="I10299" s="7">
        <v>0</v>
      </c>
      <c r="L10299" s="7">
        <v>60695593000</v>
      </c>
      <c r="M10299" t="s">
        <v>458</v>
      </c>
    </row>
    <row r="10300" spans="1:13" x14ac:dyDescent="0.25">
      <c r="A10300" t="s">
        <v>680</v>
      </c>
      <c r="B10300" t="s">
        <v>471</v>
      </c>
      <c r="C10300" t="s">
        <v>219</v>
      </c>
      <c r="D10300" t="s">
        <v>203</v>
      </c>
      <c r="E10300" t="s">
        <v>269</v>
      </c>
      <c r="F10300" t="s">
        <v>180</v>
      </c>
      <c r="G10300" s="8">
        <v>18323</v>
      </c>
      <c r="H10300" t="s">
        <v>181</v>
      </c>
      <c r="I10300" s="7">
        <v>0</v>
      </c>
      <c r="L10300" s="7">
        <v>278736778404</v>
      </c>
      <c r="M10300" t="s">
        <v>458</v>
      </c>
    </row>
    <row r="10301" spans="1:13" x14ac:dyDescent="0.25">
      <c r="A10301" t="s">
        <v>681</v>
      </c>
      <c r="B10301" t="s">
        <v>471</v>
      </c>
      <c r="C10301" t="s">
        <v>219</v>
      </c>
      <c r="D10301" t="s">
        <v>457</v>
      </c>
      <c r="E10301" t="s">
        <v>270</v>
      </c>
      <c r="F10301" t="s">
        <v>180</v>
      </c>
      <c r="G10301" s="8">
        <v>18323</v>
      </c>
      <c r="H10301" t="s">
        <v>181</v>
      </c>
      <c r="I10301" s="7">
        <v>0</v>
      </c>
      <c r="L10301" s="7">
        <v>150706287</v>
      </c>
      <c r="M10301" t="s">
        <v>458</v>
      </c>
    </row>
    <row r="10302" spans="1:13" x14ac:dyDescent="0.25">
      <c r="A10302" t="s">
        <v>682</v>
      </c>
      <c r="B10302" t="s">
        <v>471</v>
      </c>
      <c r="C10302" t="s">
        <v>219</v>
      </c>
      <c r="D10302" t="s">
        <v>381</v>
      </c>
      <c r="E10302" t="s">
        <v>270</v>
      </c>
      <c r="F10302" t="s">
        <v>180</v>
      </c>
      <c r="G10302" s="8">
        <v>18323</v>
      </c>
      <c r="H10302" t="s">
        <v>181</v>
      </c>
      <c r="I10302" s="7">
        <v>0</v>
      </c>
      <c r="L10302" s="7">
        <v>1331924172</v>
      </c>
      <c r="M10302" t="s">
        <v>458</v>
      </c>
    </row>
    <row r="10303" spans="1:13" x14ac:dyDescent="0.25">
      <c r="A10303" t="s">
        <v>683</v>
      </c>
      <c r="B10303" t="s">
        <v>472</v>
      </c>
      <c r="C10303" t="s">
        <v>220</v>
      </c>
      <c r="D10303" t="s">
        <v>221</v>
      </c>
      <c r="E10303" t="s">
        <v>270</v>
      </c>
      <c r="F10303" t="s">
        <v>180</v>
      </c>
      <c r="G10303" s="8">
        <v>18323</v>
      </c>
      <c r="H10303" t="s">
        <v>181</v>
      </c>
      <c r="I10303" s="7">
        <v>0</v>
      </c>
      <c r="L10303" s="7">
        <v>210379447000</v>
      </c>
      <c r="M10303" t="s">
        <v>458</v>
      </c>
    </row>
    <row r="10304" spans="1:13" x14ac:dyDescent="0.25">
      <c r="A10304" t="s">
        <v>684</v>
      </c>
      <c r="B10304" t="s">
        <v>472</v>
      </c>
      <c r="C10304" t="s">
        <v>220</v>
      </c>
      <c r="D10304" t="s">
        <v>222</v>
      </c>
      <c r="E10304" t="s">
        <v>270</v>
      </c>
      <c r="F10304" t="s">
        <v>180</v>
      </c>
      <c r="G10304" s="8">
        <v>18323</v>
      </c>
      <c r="H10304" t="s">
        <v>181</v>
      </c>
      <c r="I10304" s="7">
        <v>0</v>
      </c>
      <c r="L10304" s="7">
        <v>35195197000</v>
      </c>
      <c r="M10304" t="s">
        <v>458</v>
      </c>
    </row>
    <row r="10305" spans="1:13" x14ac:dyDescent="0.25">
      <c r="A10305" t="s">
        <v>685</v>
      </c>
      <c r="B10305" t="s">
        <v>472</v>
      </c>
      <c r="C10305" t="s">
        <v>220</v>
      </c>
      <c r="D10305" t="s">
        <v>223</v>
      </c>
      <c r="E10305" t="s">
        <v>270</v>
      </c>
      <c r="F10305" t="s">
        <v>180</v>
      </c>
      <c r="G10305" s="8">
        <v>18323</v>
      </c>
      <c r="H10305" t="s">
        <v>181</v>
      </c>
      <c r="I10305" s="7">
        <v>0</v>
      </c>
      <c r="L10305" s="7">
        <v>54187851000</v>
      </c>
      <c r="M10305" t="s">
        <v>458</v>
      </c>
    </row>
    <row r="10306" spans="1:13" x14ac:dyDescent="0.25">
      <c r="A10306" t="s">
        <v>686</v>
      </c>
      <c r="B10306" t="s">
        <v>472</v>
      </c>
      <c r="C10306" t="s">
        <v>220</v>
      </c>
      <c r="D10306" t="s">
        <v>224</v>
      </c>
      <c r="E10306" t="s">
        <v>270</v>
      </c>
      <c r="F10306" s="8" t="s">
        <v>180</v>
      </c>
      <c r="G10306" s="8">
        <v>18323</v>
      </c>
      <c r="H10306" t="s">
        <v>181</v>
      </c>
      <c r="I10306" s="7">
        <v>0</v>
      </c>
      <c r="L10306" s="7">
        <v>3835522000</v>
      </c>
      <c r="M10306" t="s">
        <v>458</v>
      </c>
    </row>
    <row r="10307" spans="1:13" x14ac:dyDescent="0.25">
      <c r="A10307" t="s">
        <v>687</v>
      </c>
      <c r="B10307" t="s">
        <v>472</v>
      </c>
      <c r="C10307" t="s">
        <v>220</v>
      </c>
      <c r="D10307" t="s">
        <v>305</v>
      </c>
      <c r="E10307" t="s">
        <v>270</v>
      </c>
      <c r="F10307" s="8" t="s">
        <v>180</v>
      </c>
      <c r="G10307" s="8">
        <v>18323</v>
      </c>
      <c r="H10307" t="s">
        <v>181</v>
      </c>
      <c r="I10307" s="7">
        <v>0</v>
      </c>
      <c r="L10307" s="7">
        <v>0</v>
      </c>
      <c r="M10307" t="s">
        <v>458</v>
      </c>
    </row>
    <row r="10308" spans="1:13" x14ac:dyDescent="0.25">
      <c r="A10308" t="s">
        <v>688</v>
      </c>
      <c r="B10308" t="s">
        <v>472</v>
      </c>
      <c r="C10308" t="s">
        <v>220</v>
      </c>
      <c r="D10308" t="s">
        <v>203</v>
      </c>
      <c r="E10308" t="s">
        <v>269</v>
      </c>
      <c r="F10308" s="8" t="s">
        <v>180</v>
      </c>
      <c r="G10308" s="8">
        <v>18323</v>
      </c>
      <c r="H10308" t="s">
        <v>181</v>
      </c>
      <c r="I10308" s="7">
        <v>0</v>
      </c>
      <c r="L10308" s="7">
        <v>150910896000</v>
      </c>
      <c r="M10308" t="s">
        <v>458</v>
      </c>
    </row>
    <row r="10309" spans="1:13" x14ac:dyDescent="0.25">
      <c r="A10309" t="s">
        <v>689</v>
      </c>
      <c r="B10309" t="s">
        <v>473</v>
      </c>
      <c r="C10309" t="s">
        <v>225</v>
      </c>
      <c r="D10309" t="s">
        <v>366</v>
      </c>
      <c r="E10309" t="s">
        <v>270</v>
      </c>
      <c r="F10309" s="8" t="s">
        <v>180</v>
      </c>
      <c r="G10309" s="8">
        <v>18323</v>
      </c>
      <c r="H10309" t="s">
        <v>181</v>
      </c>
      <c r="I10309" s="7">
        <v>0</v>
      </c>
      <c r="L10309" s="7">
        <v>3439632410</v>
      </c>
      <c r="M10309" t="s">
        <v>458</v>
      </c>
    </row>
    <row r="10310" spans="1:13" x14ac:dyDescent="0.25">
      <c r="A10310" t="s">
        <v>690</v>
      </c>
      <c r="B10310" t="s">
        <v>473</v>
      </c>
      <c r="C10310" t="s">
        <v>225</v>
      </c>
      <c r="D10310" t="s">
        <v>367</v>
      </c>
      <c r="E10310" t="s">
        <v>270</v>
      </c>
      <c r="F10310" t="s">
        <v>180</v>
      </c>
      <c r="G10310" s="8">
        <v>18323</v>
      </c>
      <c r="H10310" t="s">
        <v>181</v>
      </c>
      <c r="I10310" s="7">
        <v>0</v>
      </c>
      <c r="L10310" s="7">
        <v>3601903742</v>
      </c>
      <c r="M10310" t="s">
        <v>458</v>
      </c>
    </row>
    <row r="10311" spans="1:13" x14ac:dyDescent="0.25">
      <c r="A10311" t="s">
        <v>691</v>
      </c>
      <c r="B10311" t="s">
        <v>473</v>
      </c>
      <c r="C10311" t="s">
        <v>225</v>
      </c>
      <c r="D10311" t="s">
        <v>373</v>
      </c>
      <c r="E10311" t="s">
        <v>270</v>
      </c>
      <c r="F10311" t="s">
        <v>180</v>
      </c>
      <c r="G10311" s="8">
        <v>18323</v>
      </c>
      <c r="H10311" t="s">
        <v>181</v>
      </c>
      <c r="I10311" s="7">
        <v>0</v>
      </c>
      <c r="L10311" s="7">
        <v>2032897322</v>
      </c>
      <c r="M10311" t="s">
        <v>458</v>
      </c>
    </row>
    <row r="10312" spans="1:13" x14ac:dyDescent="0.25">
      <c r="A10312" t="s">
        <v>692</v>
      </c>
      <c r="B10312" t="s">
        <v>473</v>
      </c>
      <c r="C10312" t="s">
        <v>225</v>
      </c>
      <c r="D10312" t="s">
        <v>203</v>
      </c>
      <c r="E10312" t="s">
        <v>269</v>
      </c>
      <c r="F10312" t="s">
        <v>180</v>
      </c>
      <c r="G10312" s="8">
        <v>18323</v>
      </c>
      <c r="H10312" t="s">
        <v>181</v>
      </c>
      <c r="I10312" s="7">
        <v>0</v>
      </c>
      <c r="L10312" s="7">
        <v>983182712065</v>
      </c>
      <c r="M10312" t="s">
        <v>458</v>
      </c>
    </row>
    <row r="10313" spans="1:13" x14ac:dyDescent="0.25">
      <c r="A10313" t="s">
        <v>703</v>
      </c>
      <c r="B10313" t="s">
        <v>475</v>
      </c>
      <c r="C10313" t="s">
        <v>236</v>
      </c>
      <c r="D10313" t="s">
        <v>628</v>
      </c>
      <c r="E10313" t="s">
        <v>270</v>
      </c>
      <c r="F10313" t="s">
        <v>180</v>
      </c>
      <c r="G10313" s="8">
        <v>18323</v>
      </c>
      <c r="H10313" t="s">
        <v>181</v>
      </c>
      <c r="I10313" s="7">
        <v>0</v>
      </c>
      <c r="L10313" s="7">
        <v>33391986272</v>
      </c>
      <c r="M10313" t="s">
        <v>458</v>
      </c>
    </row>
    <row r="10314" spans="1:13" x14ac:dyDescent="0.25">
      <c r="A10314" t="s">
        <v>704</v>
      </c>
      <c r="B10314" t="s">
        <v>475</v>
      </c>
      <c r="C10314" t="s">
        <v>236</v>
      </c>
      <c r="D10314" t="s">
        <v>629</v>
      </c>
      <c r="E10314" t="s">
        <v>270</v>
      </c>
      <c r="F10314" t="s">
        <v>180</v>
      </c>
      <c r="G10314" s="8">
        <v>18323</v>
      </c>
      <c r="H10314" t="s">
        <v>181</v>
      </c>
      <c r="I10314" s="7">
        <v>0</v>
      </c>
      <c r="L10314" s="7">
        <v>28433897982</v>
      </c>
      <c r="M10314" t="s">
        <v>458</v>
      </c>
    </row>
    <row r="10315" spans="1:13" x14ac:dyDescent="0.25">
      <c r="A10315" t="s">
        <v>705</v>
      </c>
      <c r="B10315" t="s">
        <v>475</v>
      </c>
      <c r="C10315" t="s">
        <v>236</v>
      </c>
      <c r="D10315" t="s">
        <v>630</v>
      </c>
      <c r="E10315" t="s">
        <v>270</v>
      </c>
      <c r="F10315" t="s">
        <v>180</v>
      </c>
      <c r="G10315" s="8">
        <v>18323</v>
      </c>
      <c r="H10315" t="s">
        <v>181</v>
      </c>
      <c r="I10315" s="7">
        <v>0</v>
      </c>
      <c r="L10315" s="7">
        <v>41655996484</v>
      </c>
      <c r="M10315" t="s">
        <v>458</v>
      </c>
    </row>
    <row r="10316" spans="1:13" x14ac:dyDescent="0.25">
      <c r="A10316" t="s">
        <v>706</v>
      </c>
      <c r="B10316" t="s">
        <v>475</v>
      </c>
      <c r="C10316" t="s">
        <v>236</v>
      </c>
      <c r="D10316" t="s">
        <v>631</v>
      </c>
      <c r="E10316" t="s">
        <v>270</v>
      </c>
      <c r="F10316" t="s">
        <v>180</v>
      </c>
      <c r="G10316" s="8">
        <v>18323</v>
      </c>
      <c r="H10316" t="s">
        <v>181</v>
      </c>
      <c r="I10316" s="7">
        <v>0</v>
      </c>
      <c r="L10316" s="7">
        <v>17683096128</v>
      </c>
      <c r="M10316" t="s">
        <v>458</v>
      </c>
    </row>
    <row r="10317" spans="1:13" x14ac:dyDescent="0.25">
      <c r="A10317" t="s">
        <v>707</v>
      </c>
      <c r="B10317" t="s">
        <v>475</v>
      </c>
      <c r="C10317" t="s">
        <v>236</v>
      </c>
      <c r="D10317" t="s">
        <v>632</v>
      </c>
      <c r="E10317" t="s">
        <v>269</v>
      </c>
      <c r="F10317" t="s">
        <v>180</v>
      </c>
      <c r="G10317" s="8">
        <v>18323</v>
      </c>
      <c r="H10317" t="s">
        <v>181</v>
      </c>
      <c r="I10317" s="7">
        <v>0</v>
      </c>
      <c r="L10317" s="7">
        <v>38791266538</v>
      </c>
      <c r="M10317" t="s">
        <v>458</v>
      </c>
    </row>
    <row r="10318" spans="1:13" x14ac:dyDescent="0.25">
      <c r="A10318" t="s">
        <v>718</v>
      </c>
      <c r="B10318" t="s">
        <v>246</v>
      </c>
      <c r="C10318" t="s">
        <v>246</v>
      </c>
      <c r="D10318" t="s">
        <v>203</v>
      </c>
      <c r="E10318" t="s">
        <v>269</v>
      </c>
      <c r="F10318" t="s">
        <v>180</v>
      </c>
      <c r="G10318" s="8">
        <v>18323</v>
      </c>
      <c r="H10318" t="s">
        <v>181</v>
      </c>
      <c r="I10318" s="7">
        <v>0</v>
      </c>
      <c r="L10318" s="7">
        <v>42773601120</v>
      </c>
      <c r="M10318" t="s">
        <v>458</v>
      </c>
    </row>
    <row r="10319" spans="1:13" x14ac:dyDescent="0.25">
      <c r="A10319" t="s">
        <v>719</v>
      </c>
      <c r="B10319" t="s">
        <v>478</v>
      </c>
      <c r="C10319" t="s">
        <v>244</v>
      </c>
      <c r="D10319" t="s">
        <v>245</v>
      </c>
      <c r="E10319" t="s">
        <v>269</v>
      </c>
      <c r="F10319" t="s">
        <v>180</v>
      </c>
      <c r="G10319" s="8">
        <v>18323</v>
      </c>
      <c r="H10319" t="s">
        <v>181</v>
      </c>
      <c r="I10319" s="7">
        <v>0</v>
      </c>
      <c r="L10319" s="7">
        <v>69558139000</v>
      </c>
      <c r="M10319" t="s">
        <v>458</v>
      </c>
    </row>
    <row r="10320" spans="1:13" x14ac:dyDescent="0.25">
      <c r="A10320" t="s">
        <v>720</v>
      </c>
      <c r="B10320" t="s">
        <v>478</v>
      </c>
      <c r="C10320" t="s">
        <v>244</v>
      </c>
      <c r="D10320" t="s">
        <v>460</v>
      </c>
      <c r="E10320" t="s">
        <v>269</v>
      </c>
      <c r="F10320" t="s">
        <v>180</v>
      </c>
      <c r="G10320" s="8">
        <v>18323</v>
      </c>
      <c r="H10320" t="s">
        <v>181</v>
      </c>
      <c r="I10320" s="7">
        <v>0</v>
      </c>
      <c r="L10320" s="7">
        <v>40918920000</v>
      </c>
      <c r="M10320" t="s">
        <v>458</v>
      </c>
    </row>
    <row r="10321" spans="1:13" x14ac:dyDescent="0.25">
      <c r="A10321" t="s">
        <v>721</v>
      </c>
      <c r="B10321" t="s">
        <v>479</v>
      </c>
      <c r="C10321" t="s">
        <v>247</v>
      </c>
      <c r="D10321" t="s">
        <v>203</v>
      </c>
      <c r="E10321" t="s">
        <v>269</v>
      </c>
      <c r="F10321" t="s">
        <v>180</v>
      </c>
      <c r="G10321" s="8">
        <v>18323</v>
      </c>
      <c r="H10321" t="s">
        <v>181</v>
      </c>
      <c r="I10321" s="7">
        <v>0</v>
      </c>
      <c r="L10321" s="7">
        <v>20401799000</v>
      </c>
      <c r="M10321" t="s">
        <v>458</v>
      </c>
    </row>
    <row r="10322" spans="1:13" x14ac:dyDescent="0.25">
      <c r="A10322" t="s">
        <v>722</v>
      </c>
      <c r="B10322" t="s">
        <v>480</v>
      </c>
      <c r="C10322" t="s">
        <v>268</v>
      </c>
      <c r="D10322" t="s">
        <v>203</v>
      </c>
      <c r="E10322" t="s">
        <v>269</v>
      </c>
      <c r="F10322" t="s">
        <v>180</v>
      </c>
      <c r="G10322" s="8">
        <v>18323</v>
      </c>
      <c r="H10322" t="s">
        <v>181</v>
      </c>
      <c r="I10322" s="7">
        <v>0</v>
      </c>
      <c r="L10322" s="7">
        <v>14029578005</v>
      </c>
      <c r="M10322" t="s">
        <v>458</v>
      </c>
    </row>
    <row r="10323" spans="1:13" x14ac:dyDescent="0.25">
      <c r="A10323" t="s">
        <v>723</v>
      </c>
      <c r="B10323" t="s">
        <v>481</v>
      </c>
      <c r="C10323" t="s">
        <v>248</v>
      </c>
      <c r="D10323" t="s">
        <v>203</v>
      </c>
      <c r="E10323" t="s">
        <v>269</v>
      </c>
      <c r="F10323" t="s">
        <v>180</v>
      </c>
      <c r="G10323" s="8">
        <v>18323</v>
      </c>
      <c r="H10323" t="s">
        <v>181</v>
      </c>
      <c r="I10323" s="7">
        <v>0</v>
      </c>
      <c r="L10323" s="7">
        <v>24360197000</v>
      </c>
      <c r="M10323" t="s">
        <v>458</v>
      </c>
    </row>
    <row r="10324" spans="1:13" x14ac:dyDescent="0.25">
      <c r="A10324" t="s">
        <v>724</v>
      </c>
      <c r="B10324" t="s">
        <v>482</v>
      </c>
      <c r="C10324" t="s">
        <v>249</v>
      </c>
      <c r="D10324" t="s">
        <v>203</v>
      </c>
      <c r="E10324" t="s">
        <v>269</v>
      </c>
      <c r="F10324" s="8" t="s">
        <v>180</v>
      </c>
      <c r="G10324" s="8">
        <v>18323</v>
      </c>
      <c r="H10324" t="s">
        <v>181</v>
      </c>
      <c r="I10324" s="7">
        <v>0</v>
      </c>
      <c r="L10324" s="7">
        <v>91622025169</v>
      </c>
      <c r="M10324" t="s">
        <v>458</v>
      </c>
    </row>
    <row r="10325" spans="1:13" x14ac:dyDescent="0.25">
      <c r="A10325" t="s">
        <v>725</v>
      </c>
      <c r="B10325" t="s">
        <v>330</v>
      </c>
      <c r="C10325" t="s">
        <v>250</v>
      </c>
      <c r="D10325" t="s">
        <v>252</v>
      </c>
      <c r="E10325" t="s">
        <v>270</v>
      </c>
      <c r="F10325" s="8" t="s">
        <v>180</v>
      </c>
      <c r="G10325" s="8">
        <v>18323</v>
      </c>
      <c r="H10325" t="s">
        <v>181</v>
      </c>
      <c r="I10325" s="7">
        <v>0</v>
      </c>
      <c r="L10325" s="7">
        <v>10772268571</v>
      </c>
      <c r="M10325" t="s">
        <v>458</v>
      </c>
    </row>
    <row r="10326" spans="1:13" x14ac:dyDescent="0.25">
      <c r="A10326" t="s">
        <v>726</v>
      </c>
      <c r="B10326" t="s">
        <v>330</v>
      </c>
      <c r="C10326" t="s">
        <v>250</v>
      </c>
      <c r="D10326" t="s">
        <v>253</v>
      </c>
      <c r="E10326" t="s">
        <v>270</v>
      </c>
      <c r="F10326" s="8" t="s">
        <v>180</v>
      </c>
      <c r="G10326" s="8">
        <v>18323</v>
      </c>
      <c r="H10326" t="s">
        <v>181</v>
      </c>
      <c r="I10326" s="7">
        <v>0</v>
      </c>
      <c r="L10326" s="7">
        <v>3480752374</v>
      </c>
      <c r="M10326" t="s">
        <v>458</v>
      </c>
    </row>
    <row r="10327" spans="1:13" x14ac:dyDescent="0.25">
      <c r="A10327" t="s">
        <v>727</v>
      </c>
      <c r="B10327" t="s">
        <v>330</v>
      </c>
      <c r="C10327" t="s">
        <v>250</v>
      </c>
      <c r="D10327" t="s">
        <v>254</v>
      </c>
      <c r="E10327" t="s">
        <v>270</v>
      </c>
      <c r="F10327" s="8" t="s">
        <v>180</v>
      </c>
      <c r="G10327" s="8">
        <v>18323</v>
      </c>
      <c r="H10327" t="s">
        <v>181</v>
      </c>
      <c r="I10327" s="7">
        <v>0</v>
      </c>
      <c r="L10327" s="7">
        <v>13604302435</v>
      </c>
      <c r="M10327" t="s">
        <v>458</v>
      </c>
    </row>
    <row r="10328" spans="1:13" x14ac:dyDescent="0.25">
      <c r="A10328" t="s">
        <v>728</v>
      </c>
      <c r="B10328" t="s">
        <v>330</v>
      </c>
      <c r="C10328" t="s">
        <v>250</v>
      </c>
      <c r="D10328" t="s">
        <v>633</v>
      </c>
      <c r="E10328" t="s">
        <v>269</v>
      </c>
      <c r="F10328" t="s">
        <v>180</v>
      </c>
      <c r="G10328" s="8">
        <v>18323</v>
      </c>
      <c r="H10328" t="s">
        <v>181</v>
      </c>
      <c r="I10328" s="7">
        <v>0</v>
      </c>
      <c r="L10328" s="7">
        <v>1140113184125</v>
      </c>
      <c r="M10328" t="s">
        <v>458</v>
      </c>
    </row>
    <row r="10329" spans="1:13" x14ac:dyDescent="0.25">
      <c r="A10329" t="s">
        <v>729</v>
      </c>
      <c r="B10329" t="s">
        <v>330</v>
      </c>
      <c r="C10329" t="s">
        <v>250</v>
      </c>
      <c r="D10329" t="s">
        <v>634</v>
      </c>
      <c r="E10329" t="s">
        <v>269</v>
      </c>
      <c r="F10329" t="s">
        <v>180</v>
      </c>
      <c r="G10329" s="8">
        <v>18323</v>
      </c>
      <c r="H10329" t="s">
        <v>181</v>
      </c>
      <c r="I10329" s="7">
        <v>0</v>
      </c>
      <c r="L10329" s="7">
        <v>237174933919</v>
      </c>
      <c r="M10329" t="s">
        <v>458</v>
      </c>
    </row>
    <row r="10330" spans="1:13" x14ac:dyDescent="0.25">
      <c r="A10330" t="s">
        <v>730</v>
      </c>
      <c r="B10330" t="s">
        <v>330</v>
      </c>
      <c r="C10330" t="s">
        <v>250</v>
      </c>
      <c r="D10330" t="s">
        <v>599</v>
      </c>
      <c r="E10330" t="s">
        <v>270</v>
      </c>
      <c r="F10330" t="s">
        <v>180</v>
      </c>
      <c r="G10330" s="8">
        <v>18323</v>
      </c>
      <c r="H10330" t="s">
        <v>181</v>
      </c>
      <c r="I10330" s="7">
        <v>0</v>
      </c>
      <c r="L10330" s="7">
        <v>49186447</v>
      </c>
      <c r="M10330" t="s">
        <v>458</v>
      </c>
    </row>
    <row r="10331" spans="1:13" x14ac:dyDescent="0.25">
      <c r="A10331" t="s">
        <v>731</v>
      </c>
      <c r="B10331" t="s">
        <v>483</v>
      </c>
      <c r="C10331" t="s">
        <v>255</v>
      </c>
      <c r="D10331" t="s">
        <v>205</v>
      </c>
      <c r="E10331" t="s">
        <v>270</v>
      </c>
      <c r="F10331" t="s">
        <v>180</v>
      </c>
      <c r="G10331" s="8">
        <v>18323</v>
      </c>
      <c r="H10331" t="s">
        <v>181</v>
      </c>
      <c r="I10331" s="7">
        <v>0</v>
      </c>
      <c r="L10331" s="7">
        <v>6917962126</v>
      </c>
      <c r="M10331" t="s">
        <v>458</v>
      </c>
    </row>
    <row r="10332" spans="1:13" x14ac:dyDescent="0.25">
      <c r="A10332" t="s">
        <v>732</v>
      </c>
      <c r="B10332" t="s">
        <v>483</v>
      </c>
      <c r="C10332" t="s">
        <v>255</v>
      </c>
      <c r="D10332" t="s">
        <v>203</v>
      </c>
      <c r="E10332" t="s">
        <v>269</v>
      </c>
      <c r="F10332" t="s">
        <v>180</v>
      </c>
      <c r="G10332" s="8">
        <v>18323</v>
      </c>
      <c r="H10332" t="s">
        <v>181</v>
      </c>
      <c r="I10332" s="7">
        <v>0</v>
      </c>
      <c r="L10332" s="7">
        <v>2428869723</v>
      </c>
      <c r="M10332" t="s">
        <v>458</v>
      </c>
    </row>
    <row r="10333" spans="1:13" x14ac:dyDescent="0.25">
      <c r="A10333" t="s">
        <v>733</v>
      </c>
      <c r="B10333" t="s">
        <v>636</v>
      </c>
      <c r="C10333" t="s">
        <v>635</v>
      </c>
      <c r="D10333" t="s">
        <v>304</v>
      </c>
      <c r="E10333" t="s">
        <v>270</v>
      </c>
      <c r="F10333" t="s">
        <v>180</v>
      </c>
      <c r="G10333" s="8">
        <v>18323</v>
      </c>
      <c r="H10333" t="s">
        <v>181</v>
      </c>
      <c r="I10333" s="7">
        <v>0</v>
      </c>
      <c r="L10333" s="7">
        <v>4565783313</v>
      </c>
      <c r="M10333" t="s">
        <v>458</v>
      </c>
    </row>
    <row r="10334" spans="1:13" x14ac:dyDescent="0.25">
      <c r="A10334" t="s">
        <v>734</v>
      </c>
      <c r="B10334" t="s">
        <v>636</v>
      </c>
      <c r="C10334" t="s">
        <v>635</v>
      </c>
      <c r="D10334" t="s">
        <v>303</v>
      </c>
      <c r="E10334" t="s">
        <v>270</v>
      </c>
      <c r="F10334" t="s">
        <v>180</v>
      </c>
      <c r="G10334" s="8">
        <v>18323</v>
      </c>
      <c r="H10334" t="s">
        <v>181</v>
      </c>
      <c r="I10334" s="7">
        <v>0</v>
      </c>
      <c r="L10334" s="7">
        <v>3476303006</v>
      </c>
      <c r="M10334" t="s">
        <v>458</v>
      </c>
    </row>
    <row r="10335" spans="1:13" x14ac:dyDescent="0.25">
      <c r="A10335" t="s">
        <v>735</v>
      </c>
      <c r="B10335" t="s">
        <v>636</v>
      </c>
      <c r="C10335" t="s">
        <v>635</v>
      </c>
      <c r="D10335" t="s">
        <v>302</v>
      </c>
      <c r="E10335" t="s">
        <v>270</v>
      </c>
      <c r="F10335" t="s">
        <v>180</v>
      </c>
      <c r="G10335" s="8">
        <v>18323</v>
      </c>
      <c r="H10335" t="s">
        <v>181</v>
      </c>
      <c r="I10335" s="7">
        <v>0</v>
      </c>
      <c r="L10335" s="7">
        <v>2100767205</v>
      </c>
      <c r="M10335" t="s">
        <v>458</v>
      </c>
    </row>
    <row r="10336" spans="1:13" x14ac:dyDescent="0.25">
      <c r="A10336" t="s">
        <v>736</v>
      </c>
      <c r="B10336" t="s">
        <v>636</v>
      </c>
      <c r="C10336" t="s">
        <v>635</v>
      </c>
      <c r="D10336" t="s">
        <v>205</v>
      </c>
      <c r="E10336" t="s">
        <v>270</v>
      </c>
      <c r="F10336" t="s">
        <v>180</v>
      </c>
      <c r="G10336" s="8">
        <v>18323</v>
      </c>
      <c r="H10336" t="s">
        <v>181</v>
      </c>
      <c r="I10336" s="7">
        <v>0</v>
      </c>
      <c r="L10336" s="7">
        <v>20886055390</v>
      </c>
      <c r="M10336" t="s">
        <v>458</v>
      </c>
    </row>
    <row r="10337" spans="1:13" x14ac:dyDescent="0.25">
      <c r="A10337" t="s">
        <v>737</v>
      </c>
      <c r="B10337" t="s">
        <v>636</v>
      </c>
      <c r="C10337" t="s">
        <v>635</v>
      </c>
      <c r="D10337" t="s">
        <v>203</v>
      </c>
      <c r="E10337" t="s">
        <v>269</v>
      </c>
      <c r="F10337" t="s">
        <v>180</v>
      </c>
      <c r="G10337" s="8">
        <v>18323</v>
      </c>
      <c r="H10337" t="s">
        <v>181</v>
      </c>
      <c r="I10337" s="7">
        <v>0</v>
      </c>
      <c r="L10337" s="7">
        <v>1256491994424</v>
      </c>
      <c r="M10337" t="s">
        <v>458</v>
      </c>
    </row>
    <row r="10338" spans="1:13" x14ac:dyDescent="0.25">
      <c r="A10338" t="s">
        <v>738</v>
      </c>
      <c r="B10338" t="s">
        <v>484</v>
      </c>
      <c r="C10338" t="s">
        <v>256</v>
      </c>
      <c r="D10338" t="s">
        <v>208</v>
      </c>
      <c r="E10338" t="s">
        <v>270</v>
      </c>
      <c r="F10338" t="s">
        <v>180</v>
      </c>
      <c r="G10338" s="8">
        <v>18323</v>
      </c>
      <c r="H10338" t="s">
        <v>181</v>
      </c>
      <c r="I10338" s="7">
        <v>0</v>
      </c>
      <c r="L10338" s="7">
        <v>429346911</v>
      </c>
      <c r="M10338" t="s">
        <v>458</v>
      </c>
    </row>
    <row r="10339" spans="1:13" x14ac:dyDescent="0.25">
      <c r="A10339" t="s">
        <v>739</v>
      </c>
      <c r="B10339" t="s">
        <v>484</v>
      </c>
      <c r="C10339" t="s">
        <v>256</v>
      </c>
      <c r="D10339" t="s">
        <v>209</v>
      </c>
      <c r="E10339" t="s">
        <v>270</v>
      </c>
      <c r="F10339" t="s">
        <v>180</v>
      </c>
      <c r="G10339" s="8">
        <v>18323</v>
      </c>
      <c r="H10339" t="s">
        <v>181</v>
      </c>
      <c r="I10339" s="7">
        <v>0</v>
      </c>
      <c r="L10339" s="7">
        <v>630379359</v>
      </c>
      <c r="M10339" t="s">
        <v>458</v>
      </c>
    </row>
    <row r="10340" spans="1:13" x14ac:dyDescent="0.25">
      <c r="A10340" t="s">
        <v>740</v>
      </c>
      <c r="B10340" t="s">
        <v>484</v>
      </c>
      <c r="C10340" t="s">
        <v>256</v>
      </c>
      <c r="D10340" t="s">
        <v>203</v>
      </c>
      <c r="E10340" t="s">
        <v>269</v>
      </c>
      <c r="F10340" t="s">
        <v>180</v>
      </c>
      <c r="G10340" s="8">
        <v>18323</v>
      </c>
      <c r="H10340" t="s">
        <v>181</v>
      </c>
      <c r="I10340" s="7">
        <v>0</v>
      </c>
      <c r="L10340" s="7">
        <v>88224453830</v>
      </c>
      <c r="M10340" t="s">
        <v>458</v>
      </c>
    </row>
    <row r="10341" spans="1:13" x14ac:dyDescent="0.25">
      <c r="A10341" t="s">
        <v>745</v>
      </c>
      <c r="B10341" t="s">
        <v>486</v>
      </c>
      <c r="C10341" t="s">
        <v>262</v>
      </c>
      <c r="D10341" t="s">
        <v>263</v>
      </c>
      <c r="E10341" t="s">
        <v>270</v>
      </c>
      <c r="F10341" t="s">
        <v>180</v>
      </c>
      <c r="G10341" s="8">
        <v>18323</v>
      </c>
      <c r="H10341" t="s">
        <v>181</v>
      </c>
      <c r="I10341" s="7">
        <v>0</v>
      </c>
      <c r="L10341" s="7">
        <v>27282552000</v>
      </c>
      <c r="M10341" t="s">
        <v>458</v>
      </c>
    </row>
    <row r="10342" spans="1:13" x14ac:dyDescent="0.25">
      <c r="A10342" t="s">
        <v>746</v>
      </c>
      <c r="B10342" t="s">
        <v>486</v>
      </c>
      <c r="C10342" t="s">
        <v>262</v>
      </c>
      <c r="D10342" t="s">
        <v>264</v>
      </c>
      <c r="E10342" t="s">
        <v>270</v>
      </c>
      <c r="F10342" t="s">
        <v>180</v>
      </c>
      <c r="G10342" s="8">
        <v>18323</v>
      </c>
      <c r="H10342" t="s">
        <v>181</v>
      </c>
      <c r="I10342" s="7">
        <v>0</v>
      </c>
      <c r="L10342" s="7">
        <v>5427913000</v>
      </c>
      <c r="M10342" t="s">
        <v>458</v>
      </c>
    </row>
    <row r="10343" spans="1:13" x14ac:dyDescent="0.25">
      <c r="A10343" t="s">
        <v>747</v>
      </c>
      <c r="B10343" t="s">
        <v>486</v>
      </c>
      <c r="C10343" t="s">
        <v>262</v>
      </c>
      <c r="D10343" t="s">
        <v>265</v>
      </c>
      <c r="E10343" t="s">
        <v>270</v>
      </c>
      <c r="F10343" t="s">
        <v>180</v>
      </c>
      <c r="G10343" s="8">
        <v>18323</v>
      </c>
      <c r="H10343" t="s">
        <v>181</v>
      </c>
      <c r="I10343" s="7">
        <v>0</v>
      </c>
      <c r="L10343" s="7">
        <v>950652000</v>
      </c>
      <c r="M10343" t="s">
        <v>458</v>
      </c>
    </row>
    <row r="10344" spans="1:13" x14ac:dyDescent="0.25">
      <c r="A10344" t="s">
        <v>748</v>
      </c>
      <c r="B10344" t="s">
        <v>486</v>
      </c>
      <c r="C10344" t="s">
        <v>262</v>
      </c>
      <c r="D10344" t="s">
        <v>203</v>
      </c>
      <c r="E10344" t="s">
        <v>269</v>
      </c>
      <c r="F10344" t="s">
        <v>180</v>
      </c>
      <c r="G10344" s="8">
        <v>18323</v>
      </c>
      <c r="H10344" t="s">
        <v>181</v>
      </c>
      <c r="I10344" s="7">
        <v>0</v>
      </c>
      <c r="L10344" s="7">
        <v>134097058000</v>
      </c>
      <c r="M10344" t="s">
        <v>458</v>
      </c>
    </row>
    <row r="10345" spans="1:13" x14ac:dyDescent="0.25">
      <c r="A10345" t="s">
        <v>749</v>
      </c>
      <c r="B10345" t="s">
        <v>332</v>
      </c>
      <c r="C10345" t="s">
        <v>266</v>
      </c>
      <c r="D10345" t="s">
        <v>267</v>
      </c>
      <c r="E10345" t="s">
        <v>270</v>
      </c>
      <c r="F10345" t="s">
        <v>180</v>
      </c>
      <c r="G10345" s="8">
        <v>18323</v>
      </c>
      <c r="H10345" t="s">
        <v>181</v>
      </c>
      <c r="I10345" s="7">
        <v>0</v>
      </c>
      <c r="L10345" s="7">
        <v>2421364394</v>
      </c>
      <c r="M10345" t="s">
        <v>458</v>
      </c>
    </row>
    <row r="10346" spans="1:13" x14ac:dyDescent="0.25">
      <c r="A10346" t="s">
        <v>750</v>
      </c>
      <c r="B10346" t="s">
        <v>332</v>
      </c>
      <c r="C10346" t="s">
        <v>266</v>
      </c>
      <c r="D10346" t="s">
        <v>590</v>
      </c>
      <c r="E10346" t="s">
        <v>270</v>
      </c>
      <c r="F10346" t="s">
        <v>180</v>
      </c>
      <c r="G10346" s="8">
        <v>18323</v>
      </c>
      <c r="H10346" t="s">
        <v>181</v>
      </c>
      <c r="I10346" s="7">
        <v>0</v>
      </c>
      <c r="L10346" s="7">
        <v>1946905414</v>
      </c>
      <c r="M10346" t="s">
        <v>458</v>
      </c>
    </row>
    <row r="10347" spans="1:13" x14ac:dyDescent="0.25">
      <c r="A10347" t="s">
        <v>751</v>
      </c>
      <c r="B10347" t="s">
        <v>332</v>
      </c>
      <c r="C10347" t="s">
        <v>266</v>
      </c>
      <c r="D10347" t="s">
        <v>582</v>
      </c>
      <c r="E10347" t="s">
        <v>270</v>
      </c>
      <c r="F10347" t="s">
        <v>180</v>
      </c>
      <c r="G10347" s="8">
        <v>18323</v>
      </c>
      <c r="H10347" t="s">
        <v>181</v>
      </c>
      <c r="I10347" s="7">
        <v>0</v>
      </c>
      <c r="L10347" s="7">
        <v>102527329</v>
      </c>
      <c r="M10347" t="s">
        <v>458</v>
      </c>
    </row>
    <row r="10348" spans="1:13" x14ac:dyDescent="0.25">
      <c r="A10348" t="s">
        <v>752</v>
      </c>
      <c r="B10348" t="s">
        <v>332</v>
      </c>
      <c r="C10348" t="s">
        <v>266</v>
      </c>
      <c r="D10348" t="s">
        <v>203</v>
      </c>
      <c r="E10348" t="s">
        <v>269</v>
      </c>
      <c r="F10348" t="s">
        <v>180</v>
      </c>
      <c r="G10348" s="8">
        <v>18323</v>
      </c>
      <c r="H10348" t="s">
        <v>181</v>
      </c>
      <c r="I10348" s="7">
        <v>0</v>
      </c>
      <c r="L10348" s="7">
        <v>260926476812</v>
      </c>
      <c r="M10348" t="s">
        <v>458</v>
      </c>
    </row>
    <row r="10349" spans="1:13" x14ac:dyDescent="0.25">
      <c r="A10349" t="s">
        <v>753</v>
      </c>
      <c r="B10349" t="s">
        <v>487</v>
      </c>
      <c r="C10349" t="s">
        <v>207</v>
      </c>
      <c r="D10349" t="s">
        <v>208</v>
      </c>
      <c r="E10349" t="s">
        <v>270</v>
      </c>
      <c r="F10349" t="s">
        <v>180</v>
      </c>
      <c r="G10349" s="8">
        <v>18323</v>
      </c>
      <c r="H10349" t="s">
        <v>181</v>
      </c>
      <c r="I10349" s="7">
        <v>0</v>
      </c>
      <c r="L10349" s="7">
        <v>2389556713</v>
      </c>
      <c r="M10349" t="s">
        <v>458</v>
      </c>
    </row>
    <row r="10350" spans="1:13" x14ac:dyDescent="0.25">
      <c r="A10350" t="s">
        <v>754</v>
      </c>
      <c r="B10350" t="s">
        <v>487</v>
      </c>
      <c r="C10350" t="s">
        <v>207</v>
      </c>
      <c r="D10350" t="s">
        <v>209</v>
      </c>
      <c r="E10350" t="s">
        <v>270</v>
      </c>
      <c r="F10350" t="s">
        <v>180</v>
      </c>
      <c r="G10350" s="8">
        <v>18323</v>
      </c>
      <c r="H10350" t="s">
        <v>181</v>
      </c>
      <c r="I10350" s="7">
        <v>0</v>
      </c>
      <c r="L10350" s="7">
        <v>5701620841</v>
      </c>
      <c r="M10350" t="s">
        <v>458</v>
      </c>
    </row>
    <row r="10351" spans="1:13" x14ac:dyDescent="0.25">
      <c r="A10351" t="s">
        <v>755</v>
      </c>
      <c r="B10351" t="s">
        <v>487</v>
      </c>
      <c r="C10351" t="s">
        <v>207</v>
      </c>
      <c r="D10351" t="s">
        <v>210</v>
      </c>
      <c r="E10351" t="s">
        <v>270</v>
      </c>
      <c r="F10351" t="s">
        <v>180</v>
      </c>
      <c r="G10351" s="8">
        <v>18323</v>
      </c>
      <c r="H10351" t="s">
        <v>181</v>
      </c>
      <c r="I10351" s="7">
        <v>0</v>
      </c>
      <c r="L10351" s="7">
        <v>326696832</v>
      </c>
      <c r="M10351" t="s">
        <v>458</v>
      </c>
    </row>
    <row r="10352" spans="1:13" x14ac:dyDescent="0.25">
      <c r="A10352" t="s">
        <v>756</v>
      </c>
      <c r="B10352" t="s">
        <v>487</v>
      </c>
      <c r="C10352" t="s">
        <v>207</v>
      </c>
      <c r="D10352" t="s">
        <v>211</v>
      </c>
      <c r="E10352" t="s">
        <v>269</v>
      </c>
      <c r="F10352" t="s">
        <v>180</v>
      </c>
      <c r="G10352" s="8">
        <v>18323</v>
      </c>
      <c r="H10352" t="s">
        <v>181</v>
      </c>
      <c r="I10352" s="7">
        <v>0</v>
      </c>
      <c r="L10352" s="7">
        <v>370042694916</v>
      </c>
      <c r="M10352" t="s">
        <v>458</v>
      </c>
    </row>
    <row r="10353" spans="1:13" x14ac:dyDescent="0.25">
      <c r="A10353" t="s">
        <v>757</v>
      </c>
      <c r="B10353" t="s">
        <v>487</v>
      </c>
      <c r="C10353" t="s">
        <v>207</v>
      </c>
      <c r="D10353" t="s">
        <v>385</v>
      </c>
      <c r="E10353" t="s">
        <v>270</v>
      </c>
      <c r="F10353" t="s">
        <v>180</v>
      </c>
      <c r="G10353" s="8">
        <v>18323</v>
      </c>
      <c r="H10353" t="s">
        <v>181</v>
      </c>
      <c r="I10353" s="7">
        <v>0</v>
      </c>
      <c r="L10353" s="7">
        <v>777116048</v>
      </c>
      <c r="M10353" t="s">
        <v>458</v>
      </c>
    </row>
    <row r="10354" spans="1:13" x14ac:dyDescent="0.25">
      <c r="A10354" t="s">
        <v>659</v>
      </c>
      <c r="B10354" t="s">
        <v>468</v>
      </c>
      <c r="C10354" t="s">
        <v>0</v>
      </c>
      <c r="D10354" t="s">
        <v>200</v>
      </c>
      <c r="E10354" t="s">
        <v>270</v>
      </c>
      <c r="F10354" t="s">
        <v>182</v>
      </c>
      <c r="G10354" s="8">
        <v>22341</v>
      </c>
      <c r="H10354" t="s">
        <v>183</v>
      </c>
      <c r="I10354" s="7">
        <v>36856645</v>
      </c>
      <c r="L10354" s="7">
        <v>50185283716</v>
      </c>
      <c r="M10354" t="s">
        <v>458</v>
      </c>
    </row>
    <row r="10355" spans="1:13" x14ac:dyDescent="0.25">
      <c r="A10355" t="s">
        <v>660</v>
      </c>
      <c r="B10355" t="s">
        <v>468</v>
      </c>
      <c r="C10355" t="s">
        <v>0</v>
      </c>
      <c r="D10355" t="s">
        <v>201</v>
      </c>
      <c r="E10355" t="s">
        <v>270</v>
      </c>
      <c r="F10355" t="s">
        <v>182</v>
      </c>
      <c r="G10355" s="8">
        <v>22341</v>
      </c>
      <c r="H10355" t="s">
        <v>183</v>
      </c>
      <c r="I10355" s="7">
        <v>66395972</v>
      </c>
      <c r="L10355" s="7">
        <v>89599596613</v>
      </c>
      <c r="M10355" t="s">
        <v>458</v>
      </c>
    </row>
    <row r="10356" spans="1:13" x14ac:dyDescent="0.25">
      <c r="A10356" t="s">
        <v>661</v>
      </c>
      <c r="B10356" t="s">
        <v>468</v>
      </c>
      <c r="C10356" t="s">
        <v>0</v>
      </c>
      <c r="D10356" t="s">
        <v>202</v>
      </c>
      <c r="E10356" t="s">
        <v>270</v>
      </c>
      <c r="F10356" t="s">
        <v>182</v>
      </c>
      <c r="G10356" s="8">
        <v>22341</v>
      </c>
      <c r="H10356" t="s">
        <v>183</v>
      </c>
      <c r="I10356" s="7">
        <v>56591827</v>
      </c>
      <c r="L10356" s="7">
        <v>44497385600</v>
      </c>
      <c r="M10356" t="s">
        <v>458</v>
      </c>
    </row>
    <row r="10357" spans="1:13" x14ac:dyDescent="0.25">
      <c r="A10357" t="s">
        <v>662</v>
      </c>
      <c r="B10357" t="s">
        <v>468</v>
      </c>
      <c r="C10357" t="s">
        <v>0</v>
      </c>
      <c r="D10357" t="s">
        <v>308</v>
      </c>
      <c r="E10357" t="s">
        <v>270</v>
      </c>
      <c r="F10357" t="s">
        <v>182</v>
      </c>
      <c r="G10357" s="8">
        <v>22341</v>
      </c>
      <c r="H10357" t="s">
        <v>183</v>
      </c>
      <c r="I10357" s="7">
        <v>4228794</v>
      </c>
      <c r="L10357" s="7">
        <v>891110221</v>
      </c>
      <c r="M10357" t="s">
        <v>458</v>
      </c>
    </row>
    <row r="10358" spans="1:13" x14ac:dyDescent="0.25">
      <c r="A10358" t="s">
        <v>758</v>
      </c>
      <c r="B10358" t="s">
        <v>468</v>
      </c>
      <c r="C10358" t="s">
        <v>0</v>
      </c>
      <c r="D10358" t="s">
        <v>1</v>
      </c>
      <c r="E10358" t="s">
        <v>270</v>
      </c>
      <c r="F10358" t="s">
        <v>182</v>
      </c>
      <c r="G10358" s="8">
        <v>22341</v>
      </c>
      <c r="H10358" t="s">
        <v>183</v>
      </c>
      <c r="I10358" s="7">
        <v>58851064</v>
      </c>
      <c r="L10358" s="7">
        <v>33596222776</v>
      </c>
      <c r="M10358" t="s">
        <v>458</v>
      </c>
    </row>
    <row r="10359" spans="1:13" x14ac:dyDescent="0.25">
      <c r="A10359" t="s">
        <v>663</v>
      </c>
      <c r="B10359" t="s">
        <v>468</v>
      </c>
      <c r="C10359" t="s">
        <v>0</v>
      </c>
      <c r="D10359" t="s">
        <v>198</v>
      </c>
      <c r="E10359" t="s">
        <v>270</v>
      </c>
      <c r="F10359" t="s">
        <v>182</v>
      </c>
      <c r="G10359" s="8">
        <v>22341</v>
      </c>
      <c r="H10359" t="s">
        <v>183</v>
      </c>
      <c r="I10359" s="7">
        <f>11920604/2</f>
        <v>5960302</v>
      </c>
      <c r="L10359" s="7">
        <v>1360016630</v>
      </c>
      <c r="M10359" t="s">
        <v>458</v>
      </c>
    </row>
    <row r="10360" spans="1:13" x14ac:dyDescent="0.25">
      <c r="A10360" t="s">
        <v>664</v>
      </c>
      <c r="B10360" t="s">
        <v>468</v>
      </c>
      <c r="C10360" t="s">
        <v>0</v>
      </c>
      <c r="D10360" t="s">
        <v>199</v>
      </c>
      <c r="E10360" t="s">
        <v>269</v>
      </c>
      <c r="F10360" t="s">
        <v>182</v>
      </c>
      <c r="G10360" s="8">
        <v>22341</v>
      </c>
      <c r="H10360" t="s">
        <v>183</v>
      </c>
      <c r="I10360" s="7">
        <v>127267859</v>
      </c>
      <c r="L10360" s="7">
        <v>195045422077</v>
      </c>
      <c r="M10360" t="s">
        <v>458</v>
      </c>
    </row>
    <row r="10361" spans="1:13" x14ac:dyDescent="0.25">
      <c r="A10361" t="s">
        <v>665</v>
      </c>
      <c r="B10361" t="s">
        <v>469</v>
      </c>
      <c r="C10361" t="s">
        <v>212</v>
      </c>
      <c r="D10361" t="s">
        <v>213</v>
      </c>
      <c r="E10361" t="s">
        <v>270</v>
      </c>
      <c r="F10361" t="s">
        <v>182</v>
      </c>
      <c r="G10361" s="8">
        <v>22341</v>
      </c>
      <c r="H10361" t="s">
        <v>183</v>
      </c>
      <c r="I10361" s="7">
        <v>4310000</v>
      </c>
      <c r="L10361" s="7">
        <v>1209774000</v>
      </c>
      <c r="M10361" t="s">
        <v>458</v>
      </c>
    </row>
    <row r="10362" spans="1:13" x14ac:dyDescent="0.25">
      <c r="A10362" t="s">
        <v>666</v>
      </c>
      <c r="B10362" t="s">
        <v>469</v>
      </c>
      <c r="C10362" t="s">
        <v>212</v>
      </c>
      <c r="D10362" t="s">
        <v>214</v>
      </c>
      <c r="E10362" t="s">
        <v>270</v>
      </c>
      <c r="F10362" t="s">
        <v>182</v>
      </c>
      <c r="G10362" s="8">
        <v>22341</v>
      </c>
      <c r="H10362" t="s">
        <v>183</v>
      </c>
      <c r="I10362" s="7">
        <v>7729000</v>
      </c>
      <c r="L10362" s="7">
        <v>10185099000</v>
      </c>
      <c r="M10362" t="s">
        <v>458</v>
      </c>
    </row>
    <row r="10363" spans="1:13" x14ac:dyDescent="0.25">
      <c r="A10363" t="s">
        <v>667</v>
      </c>
      <c r="B10363" t="s">
        <v>469</v>
      </c>
      <c r="C10363" t="s">
        <v>212</v>
      </c>
      <c r="D10363" t="s">
        <v>370</v>
      </c>
      <c r="E10363" t="s">
        <v>270</v>
      </c>
      <c r="F10363" t="s">
        <v>182</v>
      </c>
      <c r="G10363" s="8">
        <v>22341</v>
      </c>
      <c r="H10363" t="s">
        <v>183</v>
      </c>
      <c r="I10363" s="7">
        <v>14379000</v>
      </c>
      <c r="L10363" s="7">
        <v>7250762000</v>
      </c>
      <c r="M10363" t="s">
        <v>458</v>
      </c>
    </row>
    <row r="10364" spans="1:13" x14ac:dyDescent="0.25">
      <c r="A10364" t="s">
        <v>668</v>
      </c>
      <c r="B10364" t="s">
        <v>469</v>
      </c>
      <c r="C10364" t="s">
        <v>212</v>
      </c>
      <c r="D10364" t="s">
        <v>365</v>
      </c>
      <c r="E10364" t="s">
        <v>270</v>
      </c>
      <c r="F10364" t="s">
        <v>182</v>
      </c>
      <c r="G10364" s="8">
        <v>22341</v>
      </c>
      <c r="H10364" t="s">
        <v>183</v>
      </c>
      <c r="I10364" s="7">
        <v>13198000</v>
      </c>
      <c r="L10364" s="7">
        <v>22153880000</v>
      </c>
      <c r="M10364" t="s">
        <v>458</v>
      </c>
    </row>
    <row r="10365" spans="1:13" x14ac:dyDescent="0.25">
      <c r="A10365" t="s">
        <v>669</v>
      </c>
      <c r="B10365" t="s">
        <v>469</v>
      </c>
      <c r="C10365" t="s">
        <v>212</v>
      </c>
      <c r="D10365" t="s">
        <v>364</v>
      </c>
      <c r="E10365" t="s">
        <v>270</v>
      </c>
      <c r="F10365" s="8" t="s">
        <v>182</v>
      </c>
      <c r="G10365" s="8">
        <v>22341</v>
      </c>
      <c r="H10365" t="s">
        <v>183</v>
      </c>
      <c r="I10365" s="7">
        <v>14262000</v>
      </c>
      <c r="L10365" s="7">
        <v>31842258000</v>
      </c>
      <c r="M10365" t="s">
        <v>458</v>
      </c>
    </row>
    <row r="10366" spans="1:13" x14ac:dyDescent="0.25">
      <c r="A10366" t="s">
        <v>670</v>
      </c>
      <c r="B10366" t="s">
        <v>469</v>
      </c>
      <c r="C10366" t="s">
        <v>212</v>
      </c>
      <c r="D10366" t="s">
        <v>573</v>
      </c>
      <c r="E10366" t="s">
        <v>270</v>
      </c>
      <c r="F10366" s="8" t="s">
        <v>182</v>
      </c>
      <c r="G10366" s="8">
        <v>22341</v>
      </c>
      <c r="H10366" t="s">
        <v>183</v>
      </c>
      <c r="I10366" s="7">
        <v>9998000</v>
      </c>
      <c r="L10366" s="7">
        <v>16763779000</v>
      </c>
      <c r="M10366" t="s">
        <v>458</v>
      </c>
    </row>
    <row r="10367" spans="1:13" x14ac:dyDescent="0.25">
      <c r="A10367" t="s">
        <v>671</v>
      </c>
      <c r="B10367" t="s">
        <v>469</v>
      </c>
      <c r="C10367" t="s">
        <v>212</v>
      </c>
      <c r="D10367" t="s">
        <v>362</v>
      </c>
      <c r="E10367" t="s">
        <v>270</v>
      </c>
      <c r="F10367" s="8" t="s">
        <v>182</v>
      </c>
      <c r="G10367" s="8">
        <v>22341</v>
      </c>
      <c r="H10367" t="s">
        <v>183</v>
      </c>
      <c r="I10367" s="7">
        <v>276000</v>
      </c>
      <c r="L10367" s="7">
        <v>58491556000</v>
      </c>
      <c r="M10367" t="s">
        <v>458</v>
      </c>
    </row>
    <row r="10368" spans="1:13" x14ac:dyDescent="0.25">
      <c r="A10368" t="s">
        <v>672</v>
      </c>
      <c r="B10368" t="s">
        <v>470</v>
      </c>
      <c r="C10368" t="s">
        <v>292</v>
      </c>
      <c r="D10368" t="s">
        <v>307</v>
      </c>
      <c r="E10368" t="s">
        <v>270</v>
      </c>
      <c r="F10368" s="8" t="s">
        <v>182</v>
      </c>
      <c r="G10368" s="8">
        <v>22341</v>
      </c>
      <c r="H10368" t="s">
        <v>183</v>
      </c>
      <c r="I10368" s="7">
        <v>14780946</v>
      </c>
      <c r="L10368" s="7">
        <v>9764336905</v>
      </c>
      <c r="M10368" t="s">
        <v>458</v>
      </c>
    </row>
    <row r="10369" spans="1:13" x14ac:dyDescent="0.25">
      <c r="A10369" t="s">
        <v>673</v>
      </c>
      <c r="B10369" t="s">
        <v>470</v>
      </c>
      <c r="C10369" t="s">
        <v>292</v>
      </c>
      <c r="D10369" t="s">
        <v>206</v>
      </c>
      <c r="E10369" t="s">
        <v>270</v>
      </c>
      <c r="F10369" s="8" t="s">
        <v>182</v>
      </c>
      <c r="G10369" s="8">
        <v>22341</v>
      </c>
      <c r="H10369" t="s">
        <v>183</v>
      </c>
      <c r="I10369" s="7">
        <v>0</v>
      </c>
      <c r="L10369" s="7">
        <v>5411649516</v>
      </c>
      <c r="M10369" t="s">
        <v>458</v>
      </c>
    </row>
    <row r="10370" spans="1:13" x14ac:dyDescent="0.25">
      <c r="A10370" t="s">
        <v>674</v>
      </c>
      <c r="B10370" t="s">
        <v>470</v>
      </c>
      <c r="C10370" t="s">
        <v>292</v>
      </c>
      <c r="D10370" t="s">
        <v>203</v>
      </c>
      <c r="E10370" t="s">
        <v>269</v>
      </c>
      <c r="F10370" s="8" t="s">
        <v>182</v>
      </c>
      <c r="G10370" s="8">
        <v>22341</v>
      </c>
      <c r="H10370" t="s">
        <v>183</v>
      </c>
      <c r="I10370" s="7">
        <v>175370220</v>
      </c>
      <c r="L10370" s="7">
        <v>599483569520</v>
      </c>
      <c r="M10370" t="s">
        <v>458</v>
      </c>
    </row>
    <row r="10371" spans="1:13" x14ac:dyDescent="0.25">
      <c r="A10371" t="s">
        <v>675</v>
      </c>
      <c r="B10371" t="s">
        <v>470</v>
      </c>
      <c r="C10371" t="s">
        <v>292</v>
      </c>
      <c r="D10371" t="s">
        <v>306</v>
      </c>
      <c r="E10371" t="s">
        <v>270</v>
      </c>
      <c r="F10371" s="8" t="s">
        <v>182</v>
      </c>
      <c r="G10371" s="8">
        <v>22341</v>
      </c>
      <c r="H10371" t="s">
        <v>183</v>
      </c>
      <c r="I10371" s="7">
        <v>10452828</v>
      </c>
      <c r="L10371" s="7">
        <v>9122399685</v>
      </c>
      <c r="M10371" t="s">
        <v>458</v>
      </c>
    </row>
    <row r="10372" spans="1:13" x14ac:dyDescent="0.25">
      <c r="A10372" t="s">
        <v>676</v>
      </c>
      <c r="B10372" t="s">
        <v>331</v>
      </c>
      <c r="C10372" t="s">
        <v>215</v>
      </c>
      <c r="D10372" t="s">
        <v>251</v>
      </c>
      <c r="E10372" t="s">
        <v>269</v>
      </c>
      <c r="F10372" t="s">
        <v>182</v>
      </c>
      <c r="G10372" s="8">
        <v>22341</v>
      </c>
      <c r="H10372" t="s">
        <v>183</v>
      </c>
      <c r="I10372" s="7">
        <v>100762034</v>
      </c>
      <c r="L10372" s="7">
        <v>310261377494</v>
      </c>
      <c r="M10372" t="s">
        <v>458</v>
      </c>
    </row>
    <row r="10373" spans="1:13" x14ac:dyDescent="0.25">
      <c r="A10373" t="s">
        <v>677</v>
      </c>
      <c r="B10373" t="s">
        <v>331</v>
      </c>
      <c r="C10373" t="s">
        <v>215</v>
      </c>
      <c r="D10373" t="s">
        <v>216</v>
      </c>
      <c r="E10373" t="s">
        <v>269</v>
      </c>
      <c r="F10373" t="s">
        <v>182</v>
      </c>
      <c r="G10373" s="8">
        <v>22341</v>
      </c>
      <c r="H10373" t="s">
        <v>183</v>
      </c>
      <c r="I10373" s="7">
        <v>17114353</v>
      </c>
      <c r="L10373" s="7">
        <v>15226914126</v>
      </c>
      <c r="M10373" t="s">
        <v>458</v>
      </c>
    </row>
    <row r="10374" spans="1:13" x14ac:dyDescent="0.25">
      <c r="A10374" t="s">
        <v>678</v>
      </c>
      <c r="B10374" t="s">
        <v>331</v>
      </c>
      <c r="C10374" t="s">
        <v>215</v>
      </c>
      <c r="D10374" t="s">
        <v>217</v>
      </c>
      <c r="E10374" t="s">
        <v>269</v>
      </c>
      <c r="F10374" t="s">
        <v>182</v>
      </c>
      <c r="G10374" s="8">
        <v>22341</v>
      </c>
      <c r="H10374" t="s">
        <v>183</v>
      </c>
      <c r="I10374" s="7">
        <v>21621453</v>
      </c>
      <c r="L10374" s="7">
        <v>67671087956</v>
      </c>
      <c r="M10374" t="s">
        <v>458</v>
      </c>
    </row>
    <row r="10375" spans="1:13" x14ac:dyDescent="0.25">
      <c r="A10375" t="s">
        <v>679</v>
      </c>
      <c r="B10375" t="s">
        <v>333</v>
      </c>
      <c r="C10375" t="s">
        <v>533</v>
      </c>
      <c r="D10375" t="s">
        <v>203</v>
      </c>
      <c r="E10375" t="s">
        <v>269</v>
      </c>
      <c r="F10375" t="s">
        <v>182</v>
      </c>
      <c r="G10375" s="8">
        <v>22341</v>
      </c>
      <c r="H10375" t="s">
        <v>183</v>
      </c>
      <c r="I10375" s="7">
        <v>52935000</v>
      </c>
      <c r="L10375" s="7">
        <v>60695593000</v>
      </c>
      <c r="M10375" t="s">
        <v>458</v>
      </c>
    </row>
    <row r="10376" spans="1:13" x14ac:dyDescent="0.25">
      <c r="A10376" t="s">
        <v>680</v>
      </c>
      <c r="B10376" t="s">
        <v>471</v>
      </c>
      <c r="C10376" t="s">
        <v>219</v>
      </c>
      <c r="D10376" t="s">
        <v>203</v>
      </c>
      <c r="E10376" t="s">
        <v>269</v>
      </c>
      <c r="F10376" t="s">
        <v>182</v>
      </c>
      <c r="G10376" s="8">
        <v>22341</v>
      </c>
      <c r="H10376" t="s">
        <v>183</v>
      </c>
      <c r="I10376" s="7">
        <v>69049082</v>
      </c>
      <c r="L10376" s="7">
        <v>278736778404</v>
      </c>
      <c r="M10376" t="s">
        <v>458</v>
      </c>
    </row>
    <row r="10377" spans="1:13" x14ac:dyDescent="0.25">
      <c r="A10377" t="s">
        <v>681</v>
      </c>
      <c r="B10377" t="s">
        <v>471</v>
      </c>
      <c r="C10377" t="s">
        <v>219</v>
      </c>
      <c r="D10377" t="s">
        <v>457</v>
      </c>
      <c r="E10377" t="s">
        <v>270</v>
      </c>
      <c r="F10377" t="s">
        <v>182</v>
      </c>
      <c r="G10377" s="8">
        <v>22341</v>
      </c>
      <c r="H10377" t="s">
        <v>183</v>
      </c>
      <c r="I10377" s="7">
        <v>290893</v>
      </c>
      <c r="L10377" s="7">
        <v>150706287</v>
      </c>
      <c r="M10377" t="s">
        <v>458</v>
      </c>
    </row>
    <row r="10378" spans="1:13" x14ac:dyDescent="0.25">
      <c r="A10378" t="s">
        <v>682</v>
      </c>
      <c r="B10378" t="s">
        <v>471</v>
      </c>
      <c r="C10378" t="s">
        <v>219</v>
      </c>
      <c r="D10378" t="s">
        <v>381</v>
      </c>
      <c r="E10378" t="s">
        <v>270</v>
      </c>
      <c r="F10378" t="s">
        <v>182</v>
      </c>
      <c r="G10378" s="8">
        <v>22341</v>
      </c>
      <c r="H10378" t="s">
        <v>183</v>
      </c>
      <c r="I10378" s="7">
        <v>-2747527</v>
      </c>
      <c r="L10378" s="7">
        <v>1331924172</v>
      </c>
      <c r="M10378" t="s">
        <v>458</v>
      </c>
    </row>
    <row r="10379" spans="1:13" x14ac:dyDescent="0.25">
      <c r="A10379" t="s">
        <v>683</v>
      </c>
      <c r="B10379" t="s">
        <v>472</v>
      </c>
      <c r="C10379" t="s">
        <v>220</v>
      </c>
      <c r="D10379" t="s">
        <v>221</v>
      </c>
      <c r="E10379" t="s">
        <v>270</v>
      </c>
      <c r="F10379" t="s">
        <v>182</v>
      </c>
      <c r="G10379" s="8">
        <v>22341</v>
      </c>
      <c r="H10379" t="s">
        <v>183</v>
      </c>
      <c r="I10379" s="7">
        <v>140063000</v>
      </c>
      <c r="L10379" s="7">
        <v>210379447000</v>
      </c>
      <c r="M10379" t="s">
        <v>458</v>
      </c>
    </row>
    <row r="10380" spans="1:13" x14ac:dyDescent="0.25">
      <c r="A10380" t="s">
        <v>684</v>
      </c>
      <c r="B10380" t="s">
        <v>472</v>
      </c>
      <c r="C10380" t="s">
        <v>220</v>
      </c>
      <c r="D10380" t="s">
        <v>222</v>
      </c>
      <c r="E10380" t="s">
        <v>270</v>
      </c>
      <c r="F10380" t="s">
        <v>182</v>
      </c>
      <c r="G10380" s="8">
        <v>22341</v>
      </c>
      <c r="H10380" t="s">
        <v>183</v>
      </c>
      <c r="I10380" s="7">
        <v>32506000</v>
      </c>
      <c r="L10380" s="7">
        <v>35195197000</v>
      </c>
      <c r="M10380" t="s">
        <v>458</v>
      </c>
    </row>
    <row r="10381" spans="1:13" x14ac:dyDescent="0.25">
      <c r="A10381" t="s">
        <v>685</v>
      </c>
      <c r="B10381" t="s">
        <v>472</v>
      </c>
      <c r="C10381" t="s">
        <v>220</v>
      </c>
      <c r="D10381" t="s">
        <v>223</v>
      </c>
      <c r="E10381" t="s">
        <v>270</v>
      </c>
      <c r="F10381" t="s">
        <v>182</v>
      </c>
      <c r="G10381" s="8">
        <v>22341</v>
      </c>
      <c r="H10381" t="s">
        <v>183</v>
      </c>
      <c r="I10381" s="7">
        <v>38176000</v>
      </c>
      <c r="L10381" s="7">
        <v>54187851000</v>
      </c>
      <c r="M10381" t="s">
        <v>458</v>
      </c>
    </row>
    <row r="10382" spans="1:13" x14ac:dyDescent="0.25">
      <c r="A10382" t="s">
        <v>686</v>
      </c>
      <c r="B10382" t="s">
        <v>472</v>
      </c>
      <c r="C10382" t="s">
        <v>220</v>
      </c>
      <c r="D10382" t="s">
        <v>224</v>
      </c>
      <c r="E10382" t="s">
        <v>270</v>
      </c>
      <c r="F10382" t="s">
        <v>182</v>
      </c>
      <c r="G10382" s="8">
        <v>22341</v>
      </c>
      <c r="H10382" t="s">
        <v>183</v>
      </c>
      <c r="I10382" s="7">
        <v>3913000</v>
      </c>
      <c r="L10382" s="7">
        <v>3835522000</v>
      </c>
      <c r="M10382" t="s">
        <v>458</v>
      </c>
    </row>
    <row r="10383" spans="1:13" x14ac:dyDescent="0.25">
      <c r="A10383" t="s">
        <v>687</v>
      </c>
      <c r="B10383" t="s">
        <v>472</v>
      </c>
      <c r="C10383" t="s">
        <v>220</v>
      </c>
      <c r="D10383" t="s">
        <v>305</v>
      </c>
      <c r="E10383" t="s">
        <v>270</v>
      </c>
      <c r="F10383" t="s">
        <v>182</v>
      </c>
      <c r="G10383" s="8">
        <v>22341</v>
      </c>
      <c r="H10383" t="s">
        <v>183</v>
      </c>
      <c r="I10383" s="7">
        <v>0</v>
      </c>
      <c r="L10383" s="7">
        <v>0</v>
      </c>
      <c r="M10383" t="s">
        <v>458</v>
      </c>
    </row>
    <row r="10384" spans="1:13" x14ac:dyDescent="0.25">
      <c r="A10384" t="s">
        <v>688</v>
      </c>
      <c r="B10384" t="s">
        <v>472</v>
      </c>
      <c r="C10384" t="s">
        <v>220</v>
      </c>
      <c r="D10384" t="s">
        <v>203</v>
      </c>
      <c r="E10384" t="s">
        <v>269</v>
      </c>
      <c r="F10384" s="8" t="s">
        <v>182</v>
      </c>
      <c r="G10384" s="8">
        <v>22341</v>
      </c>
      <c r="H10384" t="s">
        <v>183</v>
      </c>
      <c r="I10384" s="7">
        <v>146009000</v>
      </c>
      <c r="L10384" s="7">
        <v>150910896000</v>
      </c>
      <c r="M10384" t="s">
        <v>458</v>
      </c>
    </row>
    <row r="10385" spans="1:13" x14ac:dyDescent="0.25">
      <c r="A10385" t="s">
        <v>689</v>
      </c>
      <c r="B10385" t="s">
        <v>473</v>
      </c>
      <c r="C10385" t="s">
        <v>225</v>
      </c>
      <c r="D10385" t="s">
        <v>366</v>
      </c>
      <c r="E10385" t="s">
        <v>270</v>
      </c>
      <c r="F10385" s="8" t="s">
        <v>182</v>
      </c>
      <c r="G10385" s="8">
        <v>22341</v>
      </c>
      <c r="H10385" t="s">
        <v>183</v>
      </c>
      <c r="I10385" s="7">
        <v>3195426</v>
      </c>
      <c r="L10385" s="7">
        <v>3439632410</v>
      </c>
      <c r="M10385" t="s">
        <v>458</v>
      </c>
    </row>
    <row r="10386" spans="1:13" x14ac:dyDescent="0.25">
      <c r="A10386" t="s">
        <v>690</v>
      </c>
      <c r="B10386" t="s">
        <v>473</v>
      </c>
      <c r="C10386" t="s">
        <v>225</v>
      </c>
      <c r="D10386" t="s">
        <v>367</v>
      </c>
      <c r="E10386" t="s">
        <v>270</v>
      </c>
      <c r="F10386" t="s">
        <v>182</v>
      </c>
      <c r="G10386" s="8">
        <v>22341</v>
      </c>
      <c r="H10386" t="s">
        <v>183</v>
      </c>
      <c r="I10386" s="7">
        <v>4657104</v>
      </c>
      <c r="L10386" s="7">
        <v>3601903742</v>
      </c>
      <c r="M10386" t="s">
        <v>458</v>
      </c>
    </row>
    <row r="10387" spans="1:13" x14ac:dyDescent="0.25">
      <c r="A10387" t="s">
        <v>691</v>
      </c>
      <c r="B10387" t="s">
        <v>473</v>
      </c>
      <c r="C10387" t="s">
        <v>225</v>
      </c>
      <c r="D10387" t="s">
        <v>373</v>
      </c>
      <c r="E10387" t="s">
        <v>270</v>
      </c>
      <c r="F10387" t="s">
        <v>182</v>
      </c>
      <c r="G10387" s="8">
        <v>22341</v>
      </c>
      <c r="H10387" t="s">
        <v>183</v>
      </c>
      <c r="I10387" s="7">
        <v>0</v>
      </c>
      <c r="L10387" s="7">
        <v>2032897322</v>
      </c>
      <c r="M10387" t="s">
        <v>458</v>
      </c>
    </row>
    <row r="10388" spans="1:13" x14ac:dyDescent="0.25">
      <c r="A10388" t="s">
        <v>692</v>
      </c>
      <c r="B10388" t="s">
        <v>473</v>
      </c>
      <c r="C10388" t="s">
        <v>225</v>
      </c>
      <c r="D10388" t="s">
        <v>203</v>
      </c>
      <c r="E10388" t="s">
        <v>269</v>
      </c>
      <c r="F10388" t="s">
        <v>182</v>
      </c>
      <c r="G10388" s="8">
        <v>22341</v>
      </c>
      <c r="H10388" t="s">
        <v>183</v>
      </c>
      <c r="I10388" s="7">
        <v>1169793218</v>
      </c>
      <c r="L10388" s="7">
        <v>983182712065</v>
      </c>
      <c r="M10388" t="s">
        <v>458</v>
      </c>
    </row>
    <row r="10389" spans="1:13" x14ac:dyDescent="0.25">
      <c r="A10389" t="s">
        <v>693</v>
      </c>
      <c r="B10389" t="s">
        <v>474</v>
      </c>
      <c r="C10389" t="s">
        <v>226</v>
      </c>
      <c r="D10389" t="s">
        <v>227</v>
      </c>
      <c r="E10389" t="s">
        <v>270</v>
      </c>
      <c r="F10389" t="s">
        <v>182</v>
      </c>
      <c r="G10389" s="8">
        <v>22341</v>
      </c>
      <c r="H10389" t="s">
        <v>183</v>
      </c>
      <c r="I10389" s="7">
        <v>1313402</v>
      </c>
      <c r="L10389" s="7">
        <v>1565286544</v>
      </c>
      <c r="M10389" t="s">
        <v>458</v>
      </c>
    </row>
    <row r="10390" spans="1:13" x14ac:dyDescent="0.25">
      <c r="A10390" t="s">
        <v>694</v>
      </c>
      <c r="B10390" t="s">
        <v>474</v>
      </c>
      <c r="C10390" t="s">
        <v>226</v>
      </c>
      <c r="D10390" t="s">
        <v>301</v>
      </c>
      <c r="E10390" t="s">
        <v>270</v>
      </c>
      <c r="F10390" t="s">
        <v>182</v>
      </c>
      <c r="G10390" s="8">
        <v>22341</v>
      </c>
      <c r="H10390" t="s">
        <v>183</v>
      </c>
      <c r="I10390" s="7">
        <v>60728624</v>
      </c>
      <c r="L10390" s="7">
        <v>4154359457</v>
      </c>
      <c r="M10390" t="s">
        <v>458</v>
      </c>
    </row>
    <row r="10391" spans="1:13" x14ac:dyDescent="0.25">
      <c r="A10391" t="s">
        <v>695</v>
      </c>
      <c r="B10391" t="s">
        <v>474</v>
      </c>
      <c r="C10391" t="s">
        <v>226</v>
      </c>
      <c r="D10391" t="s">
        <v>229</v>
      </c>
      <c r="E10391" t="s">
        <v>270</v>
      </c>
      <c r="F10391" t="s">
        <v>182</v>
      </c>
      <c r="G10391" s="8">
        <v>22341</v>
      </c>
      <c r="H10391" t="s">
        <v>183</v>
      </c>
      <c r="I10391" s="7">
        <v>0</v>
      </c>
      <c r="L10391" s="7">
        <v>4178737190</v>
      </c>
      <c r="M10391" t="s">
        <v>458</v>
      </c>
    </row>
    <row r="10392" spans="1:13" x14ac:dyDescent="0.25">
      <c r="A10392" t="s">
        <v>696</v>
      </c>
      <c r="B10392" t="s">
        <v>474</v>
      </c>
      <c r="C10392" t="s">
        <v>226</v>
      </c>
      <c r="D10392" t="s">
        <v>230</v>
      </c>
      <c r="E10392" t="s">
        <v>270</v>
      </c>
      <c r="F10392" t="s">
        <v>182</v>
      </c>
      <c r="G10392" s="8">
        <v>22341</v>
      </c>
      <c r="H10392" t="s">
        <v>183</v>
      </c>
      <c r="I10392" s="7">
        <v>0</v>
      </c>
      <c r="L10392" s="7">
        <v>46078829939</v>
      </c>
      <c r="M10392" t="s">
        <v>458</v>
      </c>
    </row>
    <row r="10393" spans="1:13" x14ac:dyDescent="0.25">
      <c r="A10393" t="s">
        <v>697</v>
      </c>
      <c r="B10393" t="s">
        <v>474</v>
      </c>
      <c r="C10393" t="s">
        <v>226</v>
      </c>
      <c r="D10393" t="s">
        <v>231</v>
      </c>
      <c r="E10393" t="s">
        <v>270</v>
      </c>
      <c r="F10393" t="s">
        <v>182</v>
      </c>
      <c r="G10393" s="8">
        <v>22341</v>
      </c>
      <c r="H10393" t="s">
        <v>183</v>
      </c>
      <c r="I10393" s="7">
        <v>1427181</v>
      </c>
      <c r="L10393" s="7">
        <v>733170416</v>
      </c>
      <c r="M10393" t="s">
        <v>458</v>
      </c>
    </row>
    <row r="10394" spans="1:13" x14ac:dyDescent="0.25">
      <c r="A10394" t="s">
        <v>698</v>
      </c>
      <c r="B10394" t="s">
        <v>474</v>
      </c>
      <c r="C10394" t="s">
        <v>226</v>
      </c>
      <c r="D10394" t="s">
        <v>232</v>
      </c>
      <c r="E10394" t="s">
        <v>270</v>
      </c>
      <c r="F10394" t="s">
        <v>182</v>
      </c>
      <c r="G10394" s="8">
        <v>22341</v>
      </c>
      <c r="H10394" t="s">
        <v>183</v>
      </c>
      <c r="I10394" s="7">
        <v>8364945</v>
      </c>
      <c r="L10394" s="7">
        <v>4596812359</v>
      </c>
      <c r="M10394" t="s">
        <v>458</v>
      </c>
    </row>
    <row r="10395" spans="1:13" x14ac:dyDescent="0.25">
      <c r="A10395" t="s">
        <v>699</v>
      </c>
      <c r="B10395" t="s">
        <v>474</v>
      </c>
      <c r="C10395" t="s">
        <v>226</v>
      </c>
      <c r="D10395" t="s">
        <v>233</v>
      </c>
      <c r="E10395" t="s">
        <v>270</v>
      </c>
      <c r="F10395" t="s">
        <v>182</v>
      </c>
      <c r="G10395" s="8">
        <v>22341</v>
      </c>
      <c r="H10395" t="s">
        <v>183</v>
      </c>
      <c r="I10395" s="7">
        <v>12782800</v>
      </c>
      <c r="L10395" s="7">
        <v>6739103718</v>
      </c>
      <c r="M10395" t="s">
        <v>458</v>
      </c>
    </row>
    <row r="10396" spans="1:13" x14ac:dyDescent="0.25">
      <c r="A10396" t="s">
        <v>700</v>
      </c>
      <c r="B10396" t="s">
        <v>474</v>
      </c>
      <c r="C10396" t="s">
        <v>226</v>
      </c>
      <c r="D10396" t="s">
        <v>234</v>
      </c>
      <c r="E10396" t="s">
        <v>270</v>
      </c>
      <c r="F10396" t="s">
        <v>182</v>
      </c>
      <c r="G10396" s="8">
        <v>22341</v>
      </c>
      <c r="H10396" t="s">
        <v>183</v>
      </c>
      <c r="I10396" s="7">
        <v>14478640</v>
      </c>
      <c r="L10396" s="7">
        <v>8239367205</v>
      </c>
      <c r="M10396" t="s">
        <v>458</v>
      </c>
    </row>
    <row r="10397" spans="1:13" x14ac:dyDescent="0.25">
      <c r="A10397" t="s">
        <v>701</v>
      </c>
      <c r="B10397" t="s">
        <v>474</v>
      </c>
      <c r="C10397" t="s">
        <v>226</v>
      </c>
      <c r="D10397" t="s">
        <v>235</v>
      </c>
      <c r="E10397" t="s">
        <v>270</v>
      </c>
      <c r="F10397" t="s">
        <v>182</v>
      </c>
      <c r="G10397" s="8">
        <v>22341</v>
      </c>
      <c r="H10397" t="s">
        <v>183</v>
      </c>
      <c r="I10397" s="7">
        <v>21356290</v>
      </c>
      <c r="L10397" s="7">
        <v>7955312120</v>
      </c>
      <c r="M10397" t="s">
        <v>458</v>
      </c>
    </row>
    <row r="10398" spans="1:13" x14ac:dyDescent="0.25">
      <c r="A10398" t="s">
        <v>702</v>
      </c>
      <c r="B10398" t="s">
        <v>474</v>
      </c>
      <c r="C10398" t="s">
        <v>226</v>
      </c>
      <c r="D10398" t="s">
        <v>570</v>
      </c>
      <c r="E10398" t="s">
        <v>270</v>
      </c>
      <c r="F10398" t="s">
        <v>182</v>
      </c>
      <c r="G10398" s="8">
        <v>22341</v>
      </c>
      <c r="H10398" t="s">
        <v>183</v>
      </c>
      <c r="I10398" s="7">
        <v>272440</v>
      </c>
      <c r="L10398" s="7">
        <v>186808058</v>
      </c>
      <c r="M10398" t="s">
        <v>458</v>
      </c>
    </row>
    <row r="10399" spans="1:13" x14ac:dyDescent="0.25">
      <c r="A10399" t="s">
        <v>703</v>
      </c>
      <c r="B10399" t="s">
        <v>475</v>
      </c>
      <c r="C10399" t="s">
        <v>236</v>
      </c>
      <c r="D10399" t="s">
        <v>628</v>
      </c>
      <c r="E10399" t="s">
        <v>270</v>
      </c>
      <c r="F10399" t="s">
        <v>182</v>
      </c>
      <c r="G10399" s="8">
        <v>22341</v>
      </c>
      <c r="H10399" t="s">
        <v>183</v>
      </c>
      <c r="I10399" s="7">
        <v>21884312</v>
      </c>
      <c r="L10399" s="7">
        <v>33391986272</v>
      </c>
      <c r="M10399" t="s">
        <v>458</v>
      </c>
    </row>
    <row r="10400" spans="1:13" x14ac:dyDescent="0.25">
      <c r="A10400" t="s">
        <v>704</v>
      </c>
      <c r="B10400" t="s">
        <v>475</v>
      </c>
      <c r="C10400" t="s">
        <v>236</v>
      </c>
      <c r="D10400" t="s">
        <v>629</v>
      </c>
      <c r="E10400" t="s">
        <v>270</v>
      </c>
      <c r="F10400" t="s">
        <v>182</v>
      </c>
      <c r="G10400" s="8">
        <v>22341</v>
      </c>
      <c r="H10400" t="s">
        <v>183</v>
      </c>
      <c r="I10400" s="7">
        <v>12543468</v>
      </c>
      <c r="L10400" s="7">
        <v>28433897982</v>
      </c>
      <c r="M10400" t="s">
        <v>458</v>
      </c>
    </row>
    <row r="10401" spans="1:13" x14ac:dyDescent="0.25">
      <c r="A10401" t="s">
        <v>705</v>
      </c>
      <c r="B10401" t="s">
        <v>475</v>
      </c>
      <c r="C10401" t="s">
        <v>236</v>
      </c>
      <c r="D10401" t="s">
        <v>630</v>
      </c>
      <c r="E10401" t="s">
        <v>270</v>
      </c>
      <c r="F10401" t="s">
        <v>182</v>
      </c>
      <c r="G10401" s="8">
        <v>22341</v>
      </c>
      <c r="H10401" t="s">
        <v>183</v>
      </c>
      <c r="I10401" s="7">
        <v>43801915</v>
      </c>
      <c r="L10401" s="7">
        <v>41655996484</v>
      </c>
      <c r="M10401" t="s">
        <v>458</v>
      </c>
    </row>
    <row r="10402" spans="1:13" x14ac:dyDescent="0.25">
      <c r="A10402" t="s">
        <v>706</v>
      </c>
      <c r="B10402" t="s">
        <v>475</v>
      </c>
      <c r="C10402" t="s">
        <v>236</v>
      </c>
      <c r="D10402" t="s">
        <v>631</v>
      </c>
      <c r="E10402" t="s">
        <v>270</v>
      </c>
      <c r="F10402" t="s">
        <v>182</v>
      </c>
      <c r="G10402" s="8">
        <v>22341</v>
      </c>
      <c r="H10402" t="s">
        <v>183</v>
      </c>
      <c r="I10402" s="7">
        <v>12498008</v>
      </c>
      <c r="L10402" s="7">
        <v>17683096128</v>
      </c>
      <c r="M10402" t="s">
        <v>458</v>
      </c>
    </row>
    <row r="10403" spans="1:13" x14ac:dyDescent="0.25">
      <c r="A10403" t="s">
        <v>707</v>
      </c>
      <c r="B10403" t="s">
        <v>475</v>
      </c>
      <c r="C10403" t="s">
        <v>236</v>
      </c>
      <c r="D10403" t="s">
        <v>632</v>
      </c>
      <c r="E10403" t="s">
        <v>269</v>
      </c>
      <c r="F10403" t="s">
        <v>182</v>
      </c>
      <c r="G10403" s="8">
        <v>22341</v>
      </c>
      <c r="H10403" t="s">
        <v>183</v>
      </c>
      <c r="I10403" s="7">
        <v>34402632</v>
      </c>
      <c r="L10403" s="7">
        <v>38791266538</v>
      </c>
      <c r="M10403" t="s">
        <v>458</v>
      </c>
    </row>
    <row r="10404" spans="1:13" x14ac:dyDescent="0.25">
      <c r="A10404" t="s">
        <v>708</v>
      </c>
      <c r="B10404" t="s">
        <v>476</v>
      </c>
      <c r="C10404" t="s">
        <v>237</v>
      </c>
      <c r="D10404" t="s">
        <v>242</v>
      </c>
      <c r="E10404" t="s">
        <v>270</v>
      </c>
      <c r="F10404" t="s">
        <v>182</v>
      </c>
      <c r="G10404" s="8">
        <v>22341</v>
      </c>
      <c r="H10404" t="s">
        <v>183</v>
      </c>
      <c r="I10404" s="7">
        <v>383729</v>
      </c>
      <c r="L10404" s="7">
        <v>77422761</v>
      </c>
      <c r="M10404" t="s">
        <v>458</v>
      </c>
    </row>
    <row r="10405" spans="1:13" x14ac:dyDescent="0.25">
      <c r="A10405" t="s">
        <v>709</v>
      </c>
      <c r="B10405" t="s">
        <v>476</v>
      </c>
      <c r="C10405" t="s">
        <v>237</v>
      </c>
      <c r="D10405" t="s">
        <v>228</v>
      </c>
      <c r="E10405" t="s">
        <v>270</v>
      </c>
      <c r="F10405" t="s">
        <v>182</v>
      </c>
      <c r="G10405" s="8">
        <v>22341</v>
      </c>
      <c r="H10405" t="s">
        <v>183</v>
      </c>
      <c r="I10405" s="7">
        <v>0</v>
      </c>
      <c r="L10405" s="7">
        <v>2672173342</v>
      </c>
      <c r="M10405" t="s">
        <v>458</v>
      </c>
    </row>
    <row r="10406" spans="1:13" x14ac:dyDescent="0.25">
      <c r="A10406" t="s">
        <v>710</v>
      </c>
      <c r="B10406" t="s">
        <v>476</v>
      </c>
      <c r="C10406" t="s">
        <v>237</v>
      </c>
      <c r="D10406" t="s">
        <v>464</v>
      </c>
      <c r="E10406" t="s">
        <v>270</v>
      </c>
      <c r="F10406" t="s">
        <v>182</v>
      </c>
      <c r="G10406" s="8">
        <v>22341</v>
      </c>
      <c r="H10406" t="s">
        <v>183</v>
      </c>
      <c r="I10406" s="7">
        <v>718391</v>
      </c>
      <c r="L10406" s="7">
        <v>1120256617</v>
      </c>
      <c r="M10406" t="s">
        <v>458</v>
      </c>
    </row>
    <row r="10407" spans="1:13" x14ac:dyDescent="0.25">
      <c r="A10407" t="s">
        <v>711</v>
      </c>
      <c r="B10407" t="s">
        <v>476</v>
      </c>
      <c r="C10407" t="s">
        <v>237</v>
      </c>
      <c r="D10407" t="s">
        <v>238</v>
      </c>
      <c r="E10407" t="s">
        <v>270</v>
      </c>
      <c r="F10407" t="s">
        <v>182</v>
      </c>
      <c r="G10407" s="8">
        <v>22341</v>
      </c>
      <c r="H10407" t="s">
        <v>183</v>
      </c>
      <c r="I10407" s="7">
        <v>0</v>
      </c>
      <c r="L10407" s="7">
        <v>858542993</v>
      </c>
      <c r="M10407" t="s">
        <v>458</v>
      </c>
    </row>
    <row r="10408" spans="1:13" x14ac:dyDescent="0.25">
      <c r="A10408" t="s">
        <v>712</v>
      </c>
      <c r="B10408" t="s">
        <v>476</v>
      </c>
      <c r="C10408" t="s">
        <v>237</v>
      </c>
      <c r="D10408" t="s">
        <v>239</v>
      </c>
      <c r="E10408" t="s">
        <v>270</v>
      </c>
      <c r="F10408" t="s">
        <v>182</v>
      </c>
      <c r="G10408" s="8">
        <v>22341</v>
      </c>
      <c r="H10408" t="s">
        <v>183</v>
      </c>
      <c r="I10408" s="7">
        <v>729863</v>
      </c>
      <c r="L10408" s="7">
        <v>857579764</v>
      </c>
      <c r="M10408" t="s">
        <v>458</v>
      </c>
    </row>
    <row r="10409" spans="1:13" x14ac:dyDescent="0.25">
      <c r="A10409" t="s">
        <v>713</v>
      </c>
      <c r="B10409" t="s">
        <v>476</v>
      </c>
      <c r="C10409" t="s">
        <v>237</v>
      </c>
      <c r="D10409" t="s">
        <v>240</v>
      </c>
      <c r="E10409" t="s">
        <v>270</v>
      </c>
      <c r="F10409" t="s">
        <v>182</v>
      </c>
      <c r="G10409" s="8">
        <v>22341</v>
      </c>
      <c r="H10409" t="s">
        <v>183</v>
      </c>
      <c r="I10409" s="7">
        <v>103104</v>
      </c>
      <c r="L10409" s="7">
        <v>93471759</v>
      </c>
      <c r="M10409" t="s">
        <v>458</v>
      </c>
    </row>
    <row r="10410" spans="1:13" x14ac:dyDescent="0.25">
      <c r="A10410" t="s">
        <v>714</v>
      </c>
      <c r="B10410" t="s">
        <v>476</v>
      </c>
      <c r="C10410" t="s">
        <v>237</v>
      </c>
      <c r="D10410" t="s">
        <v>241</v>
      </c>
      <c r="E10410" t="s">
        <v>270</v>
      </c>
      <c r="F10410" t="s">
        <v>182</v>
      </c>
      <c r="G10410" s="8">
        <v>22341</v>
      </c>
      <c r="H10410" t="s">
        <v>183</v>
      </c>
      <c r="I10410" s="7">
        <v>133390</v>
      </c>
      <c r="L10410" s="7">
        <v>53446428</v>
      </c>
      <c r="M10410" t="s">
        <v>458</v>
      </c>
    </row>
    <row r="10411" spans="1:13" x14ac:dyDescent="0.25">
      <c r="A10411" t="s">
        <v>715</v>
      </c>
      <c r="B10411" t="s">
        <v>477</v>
      </c>
      <c r="C10411" t="s">
        <v>243</v>
      </c>
      <c r="D10411" t="s">
        <v>378</v>
      </c>
      <c r="E10411" t="s">
        <v>270</v>
      </c>
      <c r="F10411" t="s">
        <v>182</v>
      </c>
      <c r="G10411" s="8">
        <v>22341</v>
      </c>
      <c r="H10411" t="s">
        <v>183</v>
      </c>
      <c r="I10411" s="7">
        <v>12159519</v>
      </c>
      <c r="L10411" s="7">
        <v>3795039921</v>
      </c>
      <c r="M10411" t="s">
        <v>458</v>
      </c>
    </row>
    <row r="10412" spans="1:13" x14ac:dyDescent="0.25">
      <c r="A10412" t="s">
        <v>716</v>
      </c>
      <c r="B10412" t="s">
        <v>477</v>
      </c>
      <c r="C10412" t="s">
        <v>243</v>
      </c>
      <c r="D10412" t="s">
        <v>360</v>
      </c>
      <c r="E10412" t="s">
        <v>270</v>
      </c>
      <c r="F10412" t="s">
        <v>182</v>
      </c>
      <c r="G10412" s="8">
        <v>22341</v>
      </c>
      <c r="H10412" t="s">
        <v>183</v>
      </c>
      <c r="I10412" s="7">
        <v>0</v>
      </c>
      <c r="L10412" s="7">
        <v>4697527012</v>
      </c>
      <c r="M10412" t="s">
        <v>458</v>
      </c>
    </row>
    <row r="10413" spans="1:13" x14ac:dyDescent="0.25">
      <c r="A10413" t="s">
        <v>717</v>
      </c>
      <c r="B10413" t="s">
        <v>477</v>
      </c>
      <c r="C10413" t="s">
        <v>243</v>
      </c>
      <c r="D10413" t="s">
        <v>581</v>
      </c>
      <c r="E10413" t="s">
        <v>270</v>
      </c>
      <c r="F10413" t="s">
        <v>182</v>
      </c>
      <c r="G10413" s="8">
        <v>22341</v>
      </c>
      <c r="H10413" t="s">
        <v>183</v>
      </c>
      <c r="I10413" s="7">
        <v>0</v>
      </c>
      <c r="L10413" s="7">
        <v>89940181951</v>
      </c>
      <c r="M10413" t="s">
        <v>458</v>
      </c>
    </row>
    <row r="10414" spans="1:13" x14ac:dyDescent="0.25">
      <c r="A10414" t="s">
        <v>718</v>
      </c>
      <c r="B10414" t="s">
        <v>246</v>
      </c>
      <c r="C10414" t="s">
        <v>246</v>
      </c>
      <c r="D10414" t="s">
        <v>203</v>
      </c>
      <c r="E10414" t="s">
        <v>269</v>
      </c>
      <c r="F10414" t="s">
        <v>182</v>
      </c>
      <c r="G10414" s="8">
        <v>22341</v>
      </c>
      <c r="H10414" t="s">
        <v>183</v>
      </c>
      <c r="I10414" s="7">
        <v>41427412</v>
      </c>
      <c r="L10414" s="7">
        <v>42773601120</v>
      </c>
      <c r="M10414" t="s">
        <v>458</v>
      </c>
    </row>
    <row r="10415" spans="1:13" x14ac:dyDescent="0.25">
      <c r="A10415" t="s">
        <v>719</v>
      </c>
      <c r="B10415" t="s">
        <v>478</v>
      </c>
      <c r="C10415" t="s">
        <v>244</v>
      </c>
      <c r="D10415" t="s">
        <v>245</v>
      </c>
      <c r="E10415" t="s">
        <v>269</v>
      </c>
      <c r="F10415" t="s">
        <v>182</v>
      </c>
      <c r="G10415" s="8">
        <v>22341</v>
      </c>
      <c r="H10415" t="s">
        <v>183</v>
      </c>
      <c r="I10415" s="7">
        <v>16147000</v>
      </c>
      <c r="L10415" s="7">
        <v>69558139000</v>
      </c>
      <c r="M10415" t="s">
        <v>458</v>
      </c>
    </row>
    <row r="10416" spans="1:13" x14ac:dyDescent="0.25">
      <c r="A10416" t="s">
        <v>720</v>
      </c>
      <c r="B10416" t="s">
        <v>478</v>
      </c>
      <c r="C10416" t="s">
        <v>244</v>
      </c>
      <c r="D10416" t="s">
        <v>460</v>
      </c>
      <c r="E10416" t="s">
        <v>269</v>
      </c>
      <c r="F10416" t="s">
        <v>182</v>
      </c>
      <c r="G10416" s="8">
        <v>22341</v>
      </c>
      <c r="H10416" t="s">
        <v>183</v>
      </c>
      <c r="I10416" s="7">
        <v>15920000</v>
      </c>
      <c r="L10416" s="7">
        <v>40918920000</v>
      </c>
      <c r="M10416" t="s">
        <v>458</v>
      </c>
    </row>
    <row r="10417" spans="1:13" x14ac:dyDescent="0.25">
      <c r="A10417" t="s">
        <v>721</v>
      </c>
      <c r="B10417" t="s">
        <v>479</v>
      </c>
      <c r="C10417" t="s">
        <v>247</v>
      </c>
      <c r="D10417" t="s">
        <v>203</v>
      </c>
      <c r="E10417" t="s">
        <v>269</v>
      </c>
      <c r="F10417" t="s">
        <v>182</v>
      </c>
      <c r="G10417" s="8">
        <v>22341</v>
      </c>
      <c r="H10417" t="s">
        <v>183</v>
      </c>
      <c r="I10417" s="7">
        <v>17234000</v>
      </c>
      <c r="L10417" s="7">
        <v>20401799000</v>
      </c>
      <c r="M10417" t="s">
        <v>458</v>
      </c>
    </row>
    <row r="10418" spans="1:13" x14ac:dyDescent="0.25">
      <c r="A10418" t="s">
        <v>722</v>
      </c>
      <c r="B10418" t="s">
        <v>480</v>
      </c>
      <c r="C10418" t="s">
        <v>268</v>
      </c>
      <c r="D10418" t="s">
        <v>203</v>
      </c>
      <c r="E10418" t="s">
        <v>269</v>
      </c>
      <c r="F10418" t="s">
        <v>182</v>
      </c>
      <c r="G10418" s="8">
        <v>22341</v>
      </c>
      <c r="H10418" t="s">
        <v>183</v>
      </c>
      <c r="I10418" s="7">
        <v>8810752</v>
      </c>
      <c r="L10418" s="7">
        <v>14029578005</v>
      </c>
      <c r="M10418" t="s">
        <v>458</v>
      </c>
    </row>
    <row r="10419" spans="1:13" x14ac:dyDescent="0.25">
      <c r="A10419" t="s">
        <v>723</v>
      </c>
      <c r="B10419" t="s">
        <v>481</v>
      </c>
      <c r="C10419" t="s">
        <v>248</v>
      </c>
      <c r="D10419" t="s">
        <v>203</v>
      </c>
      <c r="E10419" t="s">
        <v>269</v>
      </c>
      <c r="F10419" t="s">
        <v>182</v>
      </c>
      <c r="G10419" s="8">
        <v>22341</v>
      </c>
      <c r="H10419" t="s">
        <v>183</v>
      </c>
      <c r="I10419" s="7">
        <v>34290000</v>
      </c>
      <c r="L10419" s="7">
        <v>24360197000</v>
      </c>
      <c r="M10419" t="s">
        <v>458</v>
      </c>
    </row>
    <row r="10420" spans="1:13" x14ac:dyDescent="0.25">
      <c r="A10420" t="s">
        <v>724</v>
      </c>
      <c r="B10420" t="s">
        <v>482</v>
      </c>
      <c r="C10420" t="s">
        <v>249</v>
      </c>
      <c r="D10420" t="s">
        <v>203</v>
      </c>
      <c r="E10420" t="s">
        <v>269</v>
      </c>
      <c r="F10420" t="s">
        <v>182</v>
      </c>
      <c r="G10420" s="8">
        <v>22341</v>
      </c>
      <c r="H10420" t="s">
        <v>183</v>
      </c>
      <c r="I10420" s="7">
        <v>65046681</v>
      </c>
      <c r="L10420" s="7">
        <v>91622025169</v>
      </c>
      <c r="M10420" t="s">
        <v>458</v>
      </c>
    </row>
    <row r="10421" spans="1:13" x14ac:dyDescent="0.25">
      <c r="A10421" t="s">
        <v>725</v>
      </c>
      <c r="B10421" t="s">
        <v>330</v>
      </c>
      <c r="C10421" t="s">
        <v>250</v>
      </c>
      <c r="D10421" t="s">
        <v>252</v>
      </c>
      <c r="E10421" t="s">
        <v>270</v>
      </c>
      <c r="F10421" t="s">
        <v>182</v>
      </c>
      <c r="G10421" s="8">
        <v>22341</v>
      </c>
      <c r="H10421" t="s">
        <v>183</v>
      </c>
      <c r="I10421" s="7">
        <v>15634788</v>
      </c>
      <c r="L10421" s="7">
        <v>10772268571</v>
      </c>
      <c r="M10421" t="s">
        <v>458</v>
      </c>
    </row>
    <row r="10422" spans="1:13" x14ac:dyDescent="0.25">
      <c r="A10422" t="s">
        <v>726</v>
      </c>
      <c r="B10422" t="s">
        <v>330</v>
      </c>
      <c r="C10422" t="s">
        <v>250</v>
      </c>
      <c r="D10422" t="s">
        <v>253</v>
      </c>
      <c r="E10422" t="s">
        <v>270</v>
      </c>
      <c r="F10422" t="s">
        <v>182</v>
      </c>
      <c r="G10422" s="8">
        <v>22341</v>
      </c>
      <c r="H10422" t="s">
        <v>183</v>
      </c>
      <c r="I10422" s="7">
        <v>9627293</v>
      </c>
      <c r="L10422" s="7">
        <v>3480752374</v>
      </c>
      <c r="M10422" t="s">
        <v>458</v>
      </c>
    </row>
    <row r="10423" spans="1:13" x14ac:dyDescent="0.25">
      <c r="A10423" t="s">
        <v>727</v>
      </c>
      <c r="B10423" t="s">
        <v>330</v>
      </c>
      <c r="C10423" t="s">
        <v>250</v>
      </c>
      <c r="D10423" t="s">
        <v>254</v>
      </c>
      <c r="E10423" t="s">
        <v>270</v>
      </c>
      <c r="F10423" t="s">
        <v>182</v>
      </c>
      <c r="G10423" s="8">
        <v>22341</v>
      </c>
      <c r="H10423" t="s">
        <v>183</v>
      </c>
      <c r="I10423" s="7">
        <v>20539131</v>
      </c>
      <c r="L10423" s="7">
        <v>13604302435</v>
      </c>
      <c r="M10423" t="s">
        <v>458</v>
      </c>
    </row>
    <row r="10424" spans="1:13" x14ac:dyDescent="0.25">
      <c r="A10424" t="s">
        <v>728</v>
      </c>
      <c r="B10424" t="s">
        <v>330</v>
      </c>
      <c r="C10424" t="s">
        <v>250</v>
      </c>
      <c r="D10424" t="s">
        <v>633</v>
      </c>
      <c r="E10424" t="s">
        <v>269</v>
      </c>
      <c r="F10424" t="s">
        <v>182</v>
      </c>
      <c r="G10424" s="8">
        <v>22341</v>
      </c>
      <c r="H10424" t="s">
        <v>183</v>
      </c>
      <c r="I10424" s="7">
        <v>619933617</v>
      </c>
      <c r="L10424" s="7">
        <v>1140113184125</v>
      </c>
      <c r="M10424" t="s">
        <v>458</v>
      </c>
    </row>
    <row r="10425" spans="1:13" x14ac:dyDescent="0.25">
      <c r="A10425" t="s">
        <v>729</v>
      </c>
      <c r="B10425" t="s">
        <v>330</v>
      </c>
      <c r="C10425" t="s">
        <v>250</v>
      </c>
      <c r="D10425" t="s">
        <v>634</v>
      </c>
      <c r="E10425" t="s">
        <v>269</v>
      </c>
      <c r="F10425" t="s">
        <v>182</v>
      </c>
      <c r="G10425" s="8">
        <v>22341</v>
      </c>
      <c r="H10425" t="s">
        <v>183</v>
      </c>
      <c r="I10425" s="7">
        <v>797264442</v>
      </c>
      <c r="L10425" s="7">
        <v>237174933919</v>
      </c>
      <c r="M10425" t="s">
        <v>458</v>
      </c>
    </row>
    <row r="10426" spans="1:13" x14ac:dyDescent="0.25">
      <c r="A10426" t="s">
        <v>730</v>
      </c>
      <c r="B10426" t="s">
        <v>330</v>
      </c>
      <c r="C10426" t="s">
        <v>250</v>
      </c>
      <c r="D10426" t="s">
        <v>599</v>
      </c>
      <c r="E10426" t="s">
        <v>270</v>
      </c>
      <c r="F10426" t="s">
        <v>182</v>
      </c>
      <c r="G10426" s="8">
        <v>22341</v>
      </c>
      <c r="H10426" t="s">
        <v>183</v>
      </c>
      <c r="I10426" s="7">
        <v>301023</v>
      </c>
      <c r="L10426" s="7">
        <v>49186447</v>
      </c>
      <c r="M10426" t="s">
        <v>458</v>
      </c>
    </row>
    <row r="10427" spans="1:13" x14ac:dyDescent="0.25">
      <c r="A10427" t="s">
        <v>731</v>
      </c>
      <c r="B10427" t="s">
        <v>483</v>
      </c>
      <c r="C10427" t="s">
        <v>255</v>
      </c>
      <c r="D10427" t="s">
        <v>205</v>
      </c>
      <c r="E10427" t="s">
        <v>270</v>
      </c>
      <c r="F10427" t="s">
        <v>182</v>
      </c>
      <c r="G10427" s="8">
        <v>22341</v>
      </c>
      <c r="H10427" t="s">
        <v>183</v>
      </c>
      <c r="I10427" s="7">
        <v>5722605</v>
      </c>
      <c r="L10427" s="7">
        <v>6917962126</v>
      </c>
      <c r="M10427" t="s">
        <v>458</v>
      </c>
    </row>
    <row r="10428" spans="1:13" x14ac:dyDescent="0.25">
      <c r="A10428" t="s">
        <v>732</v>
      </c>
      <c r="B10428" t="s">
        <v>483</v>
      </c>
      <c r="C10428" t="s">
        <v>255</v>
      </c>
      <c r="D10428" t="s">
        <v>203</v>
      </c>
      <c r="E10428" t="s">
        <v>269</v>
      </c>
      <c r="F10428" s="8" t="s">
        <v>182</v>
      </c>
      <c r="G10428" s="8">
        <v>22341</v>
      </c>
      <c r="H10428" t="s">
        <v>183</v>
      </c>
      <c r="I10428" s="7">
        <v>3792630</v>
      </c>
      <c r="L10428" s="7">
        <v>2428869723</v>
      </c>
      <c r="M10428" t="s">
        <v>458</v>
      </c>
    </row>
    <row r="10429" spans="1:13" x14ac:dyDescent="0.25">
      <c r="A10429" t="s">
        <v>733</v>
      </c>
      <c r="B10429" t="s">
        <v>636</v>
      </c>
      <c r="C10429" t="s">
        <v>635</v>
      </c>
      <c r="D10429" t="s">
        <v>304</v>
      </c>
      <c r="E10429" t="s">
        <v>270</v>
      </c>
      <c r="F10429" s="8" t="s">
        <v>182</v>
      </c>
      <c r="G10429" s="8">
        <v>22341</v>
      </c>
      <c r="H10429" t="s">
        <v>183</v>
      </c>
      <c r="I10429" s="7">
        <v>8385681</v>
      </c>
      <c r="L10429" s="7">
        <v>4565783313</v>
      </c>
      <c r="M10429" t="s">
        <v>458</v>
      </c>
    </row>
    <row r="10430" spans="1:13" x14ac:dyDescent="0.25">
      <c r="A10430" t="s">
        <v>734</v>
      </c>
      <c r="B10430" t="s">
        <v>636</v>
      </c>
      <c r="C10430" t="s">
        <v>635</v>
      </c>
      <c r="D10430" t="s">
        <v>303</v>
      </c>
      <c r="E10430" t="s">
        <v>270</v>
      </c>
      <c r="F10430" s="8" t="s">
        <v>182</v>
      </c>
      <c r="G10430" s="8">
        <v>22341</v>
      </c>
      <c r="H10430" t="s">
        <v>183</v>
      </c>
      <c r="I10430" s="7">
        <v>7263576</v>
      </c>
      <c r="L10430" s="7">
        <v>3476303006</v>
      </c>
      <c r="M10430" t="s">
        <v>458</v>
      </c>
    </row>
    <row r="10431" spans="1:13" x14ac:dyDescent="0.25">
      <c r="A10431" t="s">
        <v>735</v>
      </c>
      <c r="B10431" t="s">
        <v>636</v>
      </c>
      <c r="C10431" t="s">
        <v>635</v>
      </c>
      <c r="D10431" t="s">
        <v>302</v>
      </c>
      <c r="E10431" t="s">
        <v>270</v>
      </c>
      <c r="F10431" s="8" t="s">
        <v>182</v>
      </c>
      <c r="G10431" s="8">
        <v>22341</v>
      </c>
      <c r="H10431" t="s">
        <v>183</v>
      </c>
      <c r="I10431" s="7">
        <v>3889659</v>
      </c>
      <c r="L10431" s="7">
        <v>2100767205</v>
      </c>
      <c r="M10431" t="s">
        <v>458</v>
      </c>
    </row>
    <row r="10432" spans="1:13" x14ac:dyDescent="0.25">
      <c r="A10432" t="s">
        <v>736</v>
      </c>
      <c r="B10432" t="s">
        <v>636</v>
      </c>
      <c r="C10432" t="s">
        <v>635</v>
      </c>
      <c r="D10432" t="s">
        <v>205</v>
      </c>
      <c r="E10432" t="s">
        <v>270</v>
      </c>
      <c r="F10432" s="8" t="s">
        <v>182</v>
      </c>
      <c r="G10432" s="8">
        <v>22341</v>
      </c>
      <c r="H10432" t="s">
        <v>183</v>
      </c>
      <c r="I10432" s="7">
        <v>17558128</v>
      </c>
      <c r="L10432" s="7">
        <v>20886055390</v>
      </c>
      <c r="M10432" t="s">
        <v>458</v>
      </c>
    </row>
    <row r="10433" spans="1:13" x14ac:dyDescent="0.25">
      <c r="A10433" t="s">
        <v>737</v>
      </c>
      <c r="B10433" t="s">
        <v>636</v>
      </c>
      <c r="C10433" t="s">
        <v>635</v>
      </c>
      <c r="D10433" t="s">
        <v>203</v>
      </c>
      <c r="E10433" t="s">
        <v>269</v>
      </c>
      <c r="F10433" s="8" t="s">
        <v>182</v>
      </c>
      <c r="G10433" s="8">
        <v>22341</v>
      </c>
      <c r="H10433" t="s">
        <v>183</v>
      </c>
      <c r="I10433" s="7">
        <v>1056286216</v>
      </c>
      <c r="L10433" s="7">
        <v>1256491994424</v>
      </c>
      <c r="M10433" t="s">
        <v>458</v>
      </c>
    </row>
    <row r="10434" spans="1:13" x14ac:dyDescent="0.25">
      <c r="A10434" t="s">
        <v>738</v>
      </c>
      <c r="B10434" t="s">
        <v>484</v>
      </c>
      <c r="C10434" t="s">
        <v>256</v>
      </c>
      <c r="D10434" t="s">
        <v>208</v>
      </c>
      <c r="E10434" t="s">
        <v>270</v>
      </c>
      <c r="F10434" t="s">
        <v>182</v>
      </c>
      <c r="G10434" s="8">
        <v>22341</v>
      </c>
      <c r="H10434" t="s">
        <v>183</v>
      </c>
      <c r="I10434" s="7">
        <v>0</v>
      </c>
      <c r="L10434" s="7">
        <v>429346911</v>
      </c>
      <c r="M10434" t="s">
        <v>458</v>
      </c>
    </row>
    <row r="10435" spans="1:13" x14ac:dyDescent="0.25">
      <c r="A10435" t="s">
        <v>739</v>
      </c>
      <c r="B10435" t="s">
        <v>484</v>
      </c>
      <c r="C10435" t="s">
        <v>256</v>
      </c>
      <c r="D10435" t="s">
        <v>209</v>
      </c>
      <c r="E10435" t="s">
        <v>270</v>
      </c>
      <c r="F10435" s="8" t="s">
        <v>182</v>
      </c>
      <c r="G10435" s="8">
        <v>22341</v>
      </c>
      <c r="H10435" t="s">
        <v>183</v>
      </c>
      <c r="I10435" s="7">
        <v>0</v>
      </c>
      <c r="L10435" s="7">
        <v>630379359</v>
      </c>
      <c r="M10435" t="s">
        <v>458</v>
      </c>
    </row>
    <row r="10436" spans="1:13" x14ac:dyDescent="0.25">
      <c r="A10436" t="s">
        <v>740</v>
      </c>
      <c r="B10436" t="s">
        <v>484</v>
      </c>
      <c r="C10436" t="s">
        <v>256</v>
      </c>
      <c r="D10436" t="s">
        <v>203</v>
      </c>
      <c r="E10436" t="s">
        <v>269</v>
      </c>
      <c r="F10436" t="s">
        <v>182</v>
      </c>
      <c r="G10436" s="8">
        <v>22341</v>
      </c>
      <c r="H10436" t="s">
        <v>183</v>
      </c>
      <c r="I10436" s="7">
        <v>-8731258</v>
      </c>
      <c r="L10436" s="7">
        <v>88224453830</v>
      </c>
      <c r="M10436" t="s">
        <v>458</v>
      </c>
    </row>
    <row r="10437" spans="1:13" x14ac:dyDescent="0.25">
      <c r="A10437" t="s">
        <v>741</v>
      </c>
      <c r="B10437" t="s">
        <v>485</v>
      </c>
      <c r="C10437" t="s">
        <v>257</v>
      </c>
      <c r="D10437" t="s">
        <v>258</v>
      </c>
      <c r="E10437" t="s">
        <v>270</v>
      </c>
      <c r="F10437" s="8" t="s">
        <v>182</v>
      </c>
      <c r="G10437" s="8">
        <v>22341</v>
      </c>
      <c r="H10437" t="s">
        <v>183</v>
      </c>
      <c r="I10437" s="7">
        <v>0</v>
      </c>
      <c r="L10437" s="7">
        <v>2398957441</v>
      </c>
      <c r="M10437" t="s">
        <v>458</v>
      </c>
    </row>
    <row r="10438" spans="1:13" x14ac:dyDescent="0.25">
      <c r="A10438" t="s">
        <v>742</v>
      </c>
      <c r="B10438" t="s">
        <v>485</v>
      </c>
      <c r="C10438" t="s">
        <v>257</v>
      </c>
      <c r="D10438" t="s">
        <v>259</v>
      </c>
      <c r="E10438" t="s">
        <v>270</v>
      </c>
      <c r="F10438" t="s">
        <v>182</v>
      </c>
      <c r="G10438" s="8">
        <v>22341</v>
      </c>
      <c r="H10438" t="s">
        <v>183</v>
      </c>
      <c r="I10438" s="7">
        <v>0</v>
      </c>
      <c r="L10438" s="7">
        <v>87556207</v>
      </c>
      <c r="M10438" t="s">
        <v>458</v>
      </c>
    </row>
    <row r="10439" spans="1:13" x14ac:dyDescent="0.25">
      <c r="A10439" t="s">
        <v>743</v>
      </c>
      <c r="B10439" t="s">
        <v>485</v>
      </c>
      <c r="C10439" t="s">
        <v>257</v>
      </c>
      <c r="D10439" t="s">
        <v>260</v>
      </c>
      <c r="E10439" t="s">
        <v>270</v>
      </c>
      <c r="F10439" s="8" t="s">
        <v>182</v>
      </c>
      <c r="G10439" s="8">
        <v>22341</v>
      </c>
      <c r="H10439" t="s">
        <v>183</v>
      </c>
      <c r="I10439" s="7">
        <v>0</v>
      </c>
      <c r="L10439" s="7">
        <v>145097351</v>
      </c>
      <c r="M10439" t="s">
        <v>458</v>
      </c>
    </row>
    <row r="10440" spans="1:13" x14ac:dyDescent="0.25">
      <c r="A10440" t="s">
        <v>744</v>
      </c>
      <c r="B10440" t="s">
        <v>485</v>
      </c>
      <c r="C10440" t="s">
        <v>257</v>
      </c>
      <c r="D10440" t="s">
        <v>261</v>
      </c>
      <c r="E10440" t="s">
        <v>270</v>
      </c>
      <c r="F10440" t="s">
        <v>182</v>
      </c>
      <c r="G10440" s="8">
        <v>22341</v>
      </c>
      <c r="H10440" t="s">
        <v>183</v>
      </c>
      <c r="I10440" s="7">
        <v>0</v>
      </c>
      <c r="L10440" s="7">
        <v>88988160</v>
      </c>
      <c r="M10440" t="s">
        <v>458</v>
      </c>
    </row>
    <row r="10441" spans="1:13" x14ac:dyDescent="0.25">
      <c r="A10441" t="s">
        <v>745</v>
      </c>
      <c r="B10441" t="s">
        <v>486</v>
      </c>
      <c r="C10441" t="s">
        <v>262</v>
      </c>
      <c r="D10441" t="s">
        <v>263</v>
      </c>
      <c r="E10441" t="s">
        <v>270</v>
      </c>
      <c r="F10441" s="8" t="s">
        <v>182</v>
      </c>
      <c r="G10441" s="8">
        <v>22341</v>
      </c>
      <c r="H10441" t="s">
        <v>183</v>
      </c>
      <c r="I10441" s="7">
        <v>14655000</v>
      </c>
      <c r="L10441" s="7">
        <v>27282552000</v>
      </c>
      <c r="M10441" t="s">
        <v>458</v>
      </c>
    </row>
    <row r="10442" spans="1:13" x14ac:dyDescent="0.25">
      <c r="A10442" t="s">
        <v>746</v>
      </c>
      <c r="B10442" t="s">
        <v>486</v>
      </c>
      <c r="C10442" t="s">
        <v>262</v>
      </c>
      <c r="D10442" t="s">
        <v>264</v>
      </c>
      <c r="E10442" t="s">
        <v>270</v>
      </c>
      <c r="F10442" t="s">
        <v>182</v>
      </c>
      <c r="G10442" s="8">
        <v>22341</v>
      </c>
      <c r="H10442" t="s">
        <v>183</v>
      </c>
      <c r="I10442" s="7">
        <v>3249000</v>
      </c>
      <c r="L10442" s="7">
        <v>5427913000</v>
      </c>
      <c r="M10442" t="s">
        <v>458</v>
      </c>
    </row>
    <row r="10443" spans="1:13" x14ac:dyDescent="0.25">
      <c r="A10443" t="s">
        <v>747</v>
      </c>
      <c r="B10443" t="s">
        <v>486</v>
      </c>
      <c r="C10443" t="s">
        <v>262</v>
      </c>
      <c r="D10443" t="s">
        <v>265</v>
      </c>
      <c r="E10443" t="s">
        <v>270</v>
      </c>
      <c r="F10443" t="s">
        <v>182</v>
      </c>
      <c r="G10443" s="8">
        <v>22341</v>
      </c>
      <c r="H10443" t="s">
        <v>183</v>
      </c>
      <c r="I10443" s="7">
        <v>2308000</v>
      </c>
      <c r="L10443" s="7">
        <v>950652000</v>
      </c>
      <c r="M10443" t="s">
        <v>458</v>
      </c>
    </row>
    <row r="10444" spans="1:13" x14ac:dyDescent="0.25">
      <c r="A10444" t="s">
        <v>748</v>
      </c>
      <c r="B10444" t="s">
        <v>486</v>
      </c>
      <c r="C10444" t="s">
        <v>262</v>
      </c>
      <c r="D10444" t="s">
        <v>203</v>
      </c>
      <c r="E10444" t="s">
        <v>269</v>
      </c>
      <c r="F10444" t="s">
        <v>182</v>
      </c>
      <c r="G10444" s="8">
        <v>22341</v>
      </c>
      <c r="H10444" t="s">
        <v>183</v>
      </c>
      <c r="I10444" s="7">
        <v>62663000</v>
      </c>
      <c r="L10444" s="7">
        <v>134097058000</v>
      </c>
      <c r="M10444" t="s">
        <v>458</v>
      </c>
    </row>
    <row r="10445" spans="1:13" x14ac:dyDescent="0.25">
      <c r="A10445" t="s">
        <v>749</v>
      </c>
      <c r="B10445" t="s">
        <v>332</v>
      </c>
      <c r="C10445" t="s">
        <v>266</v>
      </c>
      <c r="D10445" t="s">
        <v>267</v>
      </c>
      <c r="E10445" t="s">
        <v>270</v>
      </c>
      <c r="F10445" t="s">
        <v>182</v>
      </c>
      <c r="G10445" s="8">
        <v>22341</v>
      </c>
      <c r="H10445" t="s">
        <v>183</v>
      </c>
      <c r="I10445" s="7">
        <v>0</v>
      </c>
      <c r="L10445" s="7">
        <v>2421364394</v>
      </c>
      <c r="M10445" t="s">
        <v>458</v>
      </c>
    </row>
    <row r="10446" spans="1:13" x14ac:dyDescent="0.25">
      <c r="A10446" t="s">
        <v>750</v>
      </c>
      <c r="B10446" t="s">
        <v>332</v>
      </c>
      <c r="C10446" t="s">
        <v>266</v>
      </c>
      <c r="D10446" t="s">
        <v>590</v>
      </c>
      <c r="E10446" t="s">
        <v>270</v>
      </c>
      <c r="F10446" t="s">
        <v>182</v>
      </c>
      <c r="G10446" s="8">
        <v>22341</v>
      </c>
      <c r="H10446" t="s">
        <v>183</v>
      </c>
      <c r="I10446" s="7">
        <v>5297410</v>
      </c>
      <c r="L10446" s="7">
        <v>1946905414</v>
      </c>
      <c r="M10446" t="s">
        <v>458</v>
      </c>
    </row>
    <row r="10447" spans="1:13" x14ac:dyDescent="0.25">
      <c r="A10447" t="s">
        <v>751</v>
      </c>
      <c r="B10447" t="s">
        <v>332</v>
      </c>
      <c r="C10447" t="s">
        <v>266</v>
      </c>
      <c r="D10447" t="s">
        <v>582</v>
      </c>
      <c r="E10447" t="s">
        <v>270</v>
      </c>
      <c r="F10447" t="s">
        <v>182</v>
      </c>
      <c r="G10447" s="8">
        <v>22341</v>
      </c>
      <c r="H10447" t="s">
        <v>183</v>
      </c>
      <c r="I10447" s="7">
        <v>25808</v>
      </c>
      <c r="L10447" s="7">
        <v>102527329</v>
      </c>
      <c r="M10447" t="s">
        <v>458</v>
      </c>
    </row>
    <row r="10448" spans="1:13" x14ac:dyDescent="0.25">
      <c r="A10448" t="s">
        <v>752</v>
      </c>
      <c r="B10448" t="s">
        <v>332</v>
      </c>
      <c r="C10448" t="s">
        <v>266</v>
      </c>
      <c r="D10448" t="s">
        <v>203</v>
      </c>
      <c r="E10448" t="s">
        <v>269</v>
      </c>
      <c r="F10448" s="8" t="s">
        <v>182</v>
      </c>
      <c r="G10448" s="8">
        <v>22341</v>
      </c>
      <c r="H10448" t="s">
        <v>183</v>
      </c>
      <c r="I10448" s="7">
        <v>83465059</v>
      </c>
      <c r="L10448" s="7">
        <v>260926476812</v>
      </c>
      <c r="M10448" t="s">
        <v>458</v>
      </c>
    </row>
    <row r="10449" spans="1:13" x14ac:dyDescent="0.25">
      <c r="A10449" t="s">
        <v>753</v>
      </c>
      <c r="B10449" t="s">
        <v>487</v>
      </c>
      <c r="C10449" t="s">
        <v>207</v>
      </c>
      <c r="D10449" t="s">
        <v>208</v>
      </c>
      <c r="E10449" t="s">
        <v>270</v>
      </c>
      <c r="F10449" s="8" t="s">
        <v>182</v>
      </c>
      <c r="G10449" s="8">
        <v>22341</v>
      </c>
      <c r="H10449" t="s">
        <v>183</v>
      </c>
      <c r="I10449" s="7">
        <v>2085513</v>
      </c>
      <c r="L10449" s="7">
        <v>2389556713</v>
      </c>
      <c r="M10449" t="s">
        <v>458</v>
      </c>
    </row>
    <row r="10450" spans="1:13" x14ac:dyDescent="0.25">
      <c r="A10450" t="s">
        <v>754</v>
      </c>
      <c r="B10450" t="s">
        <v>487</v>
      </c>
      <c r="C10450" t="s">
        <v>207</v>
      </c>
      <c r="D10450" t="s">
        <v>209</v>
      </c>
      <c r="E10450" t="s">
        <v>270</v>
      </c>
      <c r="F10450" s="8" t="s">
        <v>182</v>
      </c>
      <c r="G10450" s="8">
        <v>22341</v>
      </c>
      <c r="H10450" t="s">
        <v>183</v>
      </c>
      <c r="I10450" s="7">
        <v>3057268</v>
      </c>
      <c r="L10450" s="7">
        <v>5701620841</v>
      </c>
      <c r="M10450" t="s">
        <v>458</v>
      </c>
    </row>
    <row r="10451" spans="1:13" x14ac:dyDescent="0.25">
      <c r="A10451" t="s">
        <v>755</v>
      </c>
      <c r="B10451" t="s">
        <v>487</v>
      </c>
      <c r="C10451" t="s">
        <v>207</v>
      </c>
      <c r="D10451" t="s">
        <v>210</v>
      </c>
      <c r="E10451" t="s">
        <v>270</v>
      </c>
      <c r="F10451" s="8" t="s">
        <v>182</v>
      </c>
      <c r="G10451" s="8">
        <v>22341</v>
      </c>
      <c r="H10451" t="s">
        <v>183</v>
      </c>
      <c r="I10451" s="7">
        <v>17406580</v>
      </c>
      <c r="L10451" s="7">
        <v>326696832</v>
      </c>
      <c r="M10451" t="s">
        <v>458</v>
      </c>
    </row>
    <row r="10452" spans="1:13" x14ac:dyDescent="0.25">
      <c r="A10452" t="s">
        <v>756</v>
      </c>
      <c r="B10452" t="s">
        <v>487</v>
      </c>
      <c r="C10452" t="s">
        <v>207</v>
      </c>
      <c r="D10452" t="s">
        <v>211</v>
      </c>
      <c r="E10452" t="s">
        <v>269</v>
      </c>
      <c r="F10452" s="8" t="s">
        <v>182</v>
      </c>
      <c r="G10452" s="8">
        <v>22341</v>
      </c>
      <c r="H10452" t="s">
        <v>183</v>
      </c>
      <c r="I10452" s="7">
        <v>161075348</v>
      </c>
      <c r="L10452" s="7">
        <v>370042694916</v>
      </c>
      <c r="M10452" t="s">
        <v>458</v>
      </c>
    </row>
    <row r="10453" spans="1:13" x14ac:dyDescent="0.25">
      <c r="A10453" t="s">
        <v>757</v>
      </c>
      <c r="B10453" t="s">
        <v>487</v>
      </c>
      <c r="C10453" t="s">
        <v>207</v>
      </c>
      <c r="D10453" t="s">
        <v>385</v>
      </c>
      <c r="E10453" t="s">
        <v>270</v>
      </c>
      <c r="F10453" s="8" t="s">
        <v>182</v>
      </c>
      <c r="G10453" s="8">
        <v>22341</v>
      </c>
      <c r="H10453" t="s">
        <v>183</v>
      </c>
      <c r="I10453" s="7">
        <v>797288</v>
      </c>
      <c r="L10453" s="7">
        <v>777116048</v>
      </c>
      <c r="M10453" t="s">
        <v>458</v>
      </c>
    </row>
    <row r="10454" spans="1:13" x14ac:dyDescent="0.25">
      <c r="A10454" t="s">
        <v>659</v>
      </c>
      <c r="B10454" t="s">
        <v>468</v>
      </c>
      <c r="C10454" t="s">
        <v>0</v>
      </c>
      <c r="D10454" t="s">
        <v>200</v>
      </c>
      <c r="E10454" t="s">
        <v>270</v>
      </c>
      <c r="F10454" s="8" t="s">
        <v>184</v>
      </c>
      <c r="G10454" s="8">
        <v>22706</v>
      </c>
      <c r="H10454" t="s">
        <v>185</v>
      </c>
      <c r="I10454" s="7">
        <v>6956241</v>
      </c>
      <c r="L10454" s="7">
        <v>50185283716</v>
      </c>
      <c r="M10454" t="s">
        <v>458</v>
      </c>
    </row>
    <row r="10455" spans="1:13" x14ac:dyDescent="0.25">
      <c r="A10455" t="s">
        <v>660</v>
      </c>
      <c r="B10455" t="s">
        <v>468</v>
      </c>
      <c r="C10455" t="s">
        <v>0</v>
      </c>
      <c r="D10455" t="s">
        <v>201</v>
      </c>
      <c r="E10455" t="s">
        <v>270</v>
      </c>
      <c r="F10455" s="8" t="s">
        <v>184</v>
      </c>
      <c r="G10455" s="8">
        <v>22706</v>
      </c>
      <c r="H10455" t="s">
        <v>185</v>
      </c>
      <c r="I10455" s="7">
        <v>5790784</v>
      </c>
      <c r="L10455" s="7">
        <v>89599596613</v>
      </c>
      <c r="M10455" t="s">
        <v>458</v>
      </c>
    </row>
    <row r="10456" spans="1:13" x14ac:dyDescent="0.25">
      <c r="A10456" t="s">
        <v>661</v>
      </c>
      <c r="B10456" t="s">
        <v>468</v>
      </c>
      <c r="C10456" t="s">
        <v>0</v>
      </c>
      <c r="D10456" t="s">
        <v>202</v>
      </c>
      <c r="E10456" t="s">
        <v>270</v>
      </c>
      <c r="F10456" s="8" t="s">
        <v>184</v>
      </c>
      <c r="G10456" s="8">
        <v>22706</v>
      </c>
      <c r="H10456" t="s">
        <v>185</v>
      </c>
      <c r="I10456" s="7">
        <v>3184725</v>
      </c>
      <c r="L10456" s="7">
        <v>44497385600</v>
      </c>
      <c r="M10456" t="s">
        <v>458</v>
      </c>
    </row>
    <row r="10457" spans="1:13" x14ac:dyDescent="0.25">
      <c r="A10457" t="s">
        <v>662</v>
      </c>
      <c r="B10457" t="s">
        <v>468</v>
      </c>
      <c r="C10457" t="s">
        <v>0</v>
      </c>
      <c r="D10457" t="s">
        <v>308</v>
      </c>
      <c r="E10457" t="s">
        <v>270</v>
      </c>
      <c r="F10457" t="s">
        <v>184</v>
      </c>
      <c r="G10457" s="8">
        <v>22706</v>
      </c>
      <c r="H10457" t="s">
        <v>185</v>
      </c>
      <c r="I10457" s="7">
        <v>276281</v>
      </c>
      <c r="L10457" s="7">
        <v>891110221</v>
      </c>
      <c r="M10457" t="s">
        <v>458</v>
      </c>
    </row>
    <row r="10458" spans="1:13" x14ac:dyDescent="0.25">
      <c r="A10458" t="s">
        <v>758</v>
      </c>
      <c r="B10458" t="s">
        <v>468</v>
      </c>
      <c r="C10458" t="s">
        <v>0</v>
      </c>
      <c r="D10458" t="s">
        <v>1</v>
      </c>
      <c r="E10458" t="s">
        <v>270</v>
      </c>
      <c r="F10458" t="s">
        <v>184</v>
      </c>
      <c r="G10458" s="8">
        <v>22706</v>
      </c>
      <c r="H10458" t="s">
        <v>185</v>
      </c>
      <c r="I10458" s="7">
        <v>717152</v>
      </c>
      <c r="L10458" s="7">
        <v>33596222776</v>
      </c>
      <c r="M10458" t="s">
        <v>458</v>
      </c>
    </row>
    <row r="10459" spans="1:13" x14ac:dyDescent="0.25">
      <c r="A10459" t="s">
        <v>663</v>
      </c>
      <c r="B10459" t="s">
        <v>468</v>
      </c>
      <c r="C10459" t="s">
        <v>0</v>
      </c>
      <c r="D10459" t="s">
        <v>198</v>
      </c>
      <c r="E10459" t="s">
        <v>270</v>
      </c>
      <c r="F10459" t="s">
        <v>184</v>
      </c>
      <c r="G10459" s="8">
        <v>22706</v>
      </c>
      <c r="H10459" t="s">
        <v>185</v>
      </c>
      <c r="I10459" s="7">
        <f>34676/2</f>
        <v>17338</v>
      </c>
      <c r="L10459" s="7">
        <v>1360016630</v>
      </c>
      <c r="M10459" t="s">
        <v>458</v>
      </c>
    </row>
    <row r="10460" spans="1:13" x14ac:dyDescent="0.25">
      <c r="A10460" t="s">
        <v>664</v>
      </c>
      <c r="B10460" t="s">
        <v>468</v>
      </c>
      <c r="C10460" t="s">
        <v>0</v>
      </c>
      <c r="D10460" t="s">
        <v>199</v>
      </c>
      <c r="E10460" t="s">
        <v>269</v>
      </c>
      <c r="F10460" t="s">
        <v>184</v>
      </c>
      <c r="G10460" s="8">
        <v>22706</v>
      </c>
      <c r="H10460" t="s">
        <v>185</v>
      </c>
      <c r="I10460" s="7">
        <v>20965194</v>
      </c>
      <c r="L10460" s="7">
        <v>195045422077</v>
      </c>
      <c r="M10460" t="s">
        <v>458</v>
      </c>
    </row>
    <row r="10461" spans="1:13" x14ac:dyDescent="0.25">
      <c r="A10461" t="s">
        <v>665</v>
      </c>
      <c r="B10461" t="s">
        <v>469</v>
      </c>
      <c r="C10461" t="s">
        <v>212</v>
      </c>
      <c r="D10461" t="s">
        <v>213</v>
      </c>
      <c r="E10461" t="s">
        <v>270</v>
      </c>
      <c r="F10461" t="s">
        <v>184</v>
      </c>
      <c r="G10461" s="8">
        <v>22706</v>
      </c>
      <c r="H10461" t="s">
        <v>185</v>
      </c>
      <c r="I10461" s="7">
        <v>0</v>
      </c>
      <c r="L10461" s="7">
        <v>1209774000</v>
      </c>
      <c r="M10461" t="s">
        <v>458</v>
      </c>
    </row>
    <row r="10462" spans="1:13" x14ac:dyDescent="0.25">
      <c r="A10462" t="s">
        <v>666</v>
      </c>
      <c r="B10462" t="s">
        <v>469</v>
      </c>
      <c r="C10462" t="s">
        <v>212</v>
      </c>
      <c r="D10462" t="s">
        <v>214</v>
      </c>
      <c r="E10462" t="s">
        <v>270</v>
      </c>
      <c r="F10462" t="s">
        <v>184</v>
      </c>
      <c r="G10462" s="8">
        <v>22706</v>
      </c>
      <c r="H10462" t="s">
        <v>185</v>
      </c>
      <c r="I10462" s="7">
        <v>0</v>
      </c>
      <c r="L10462" s="7">
        <v>10185099000</v>
      </c>
      <c r="M10462" t="s">
        <v>458</v>
      </c>
    </row>
    <row r="10463" spans="1:13" x14ac:dyDescent="0.25">
      <c r="A10463" t="s">
        <v>667</v>
      </c>
      <c r="B10463" t="s">
        <v>469</v>
      </c>
      <c r="C10463" t="s">
        <v>212</v>
      </c>
      <c r="D10463" t="s">
        <v>370</v>
      </c>
      <c r="E10463" t="s">
        <v>270</v>
      </c>
      <c r="F10463" t="s">
        <v>184</v>
      </c>
      <c r="G10463" s="8">
        <v>22706</v>
      </c>
      <c r="H10463" t="s">
        <v>185</v>
      </c>
      <c r="I10463" s="7">
        <v>0</v>
      </c>
      <c r="L10463" s="7">
        <v>7250762000</v>
      </c>
      <c r="M10463" t="s">
        <v>458</v>
      </c>
    </row>
    <row r="10464" spans="1:13" x14ac:dyDescent="0.25">
      <c r="A10464" t="s">
        <v>668</v>
      </c>
      <c r="B10464" t="s">
        <v>469</v>
      </c>
      <c r="C10464" t="s">
        <v>212</v>
      </c>
      <c r="D10464" t="s">
        <v>365</v>
      </c>
      <c r="E10464" t="s">
        <v>270</v>
      </c>
      <c r="F10464" t="s">
        <v>184</v>
      </c>
      <c r="G10464" s="8">
        <v>22706</v>
      </c>
      <c r="H10464" t="s">
        <v>185</v>
      </c>
      <c r="I10464" s="7">
        <v>0</v>
      </c>
      <c r="L10464" s="7">
        <v>22153880000</v>
      </c>
      <c r="M10464" t="s">
        <v>458</v>
      </c>
    </row>
    <row r="10465" spans="1:13" x14ac:dyDescent="0.25">
      <c r="A10465" t="s">
        <v>669</v>
      </c>
      <c r="B10465" t="s">
        <v>469</v>
      </c>
      <c r="C10465" t="s">
        <v>212</v>
      </c>
      <c r="D10465" t="s">
        <v>364</v>
      </c>
      <c r="E10465" t="s">
        <v>270</v>
      </c>
      <c r="F10465" t="s">
        <v>184</v>
      </c>
      <c r="G10465" s="8">
        <v>22706</v>
      </c>
      <c r="H10465" t="s">
        <v>185</v>
      </c>
      <c r="I10465" s="7">
        <v>0</v>
      </c>
      <c r="L10465" s="7">
        <v>31842258000</v>
      </c>
      <c r="M10465" t="s">
        <v>458</v>
      </c>
    </row>
    <row r="10466" spans="1:13" x14ac:dyDescent="0.25">
      <c r="A10466" t="s">
        <v>670</v>
      </c>
      <c r="B10466" t="s">
        <v>469</v>
      </c>
      <c r="C10466" t="s">
        <v>212</v>
      </c>
      <c r="D10466" t="s">
        <v>573</v>
      </c>
      <c r="E10466" t="s">
        <v>270</v>
      </c>
      <c r="F10466" s="8" t="s">
        <v>184</v>
      </c>
      <c r="G10466" s="8">
        <v>22706</v>
      </c>
      <c r="H10466" t="s">
        <v>185</v>
      </c>
      <c r="I10466" s="7">
        <v>0</v>
      </c>
      <c r="L10466" s="7">
        <v>16763779000</v>
      </c>
      <c r="M10466" t="s">
        <v>458</v>
      </c>
    </row>
    <row r="10467" spans="1:13" x14ac:dyDescent="0.25">
      <c r="A10467" t="s">
        <v>671</v>
      </c>
      <c r="B10467" t="s">
        <v>469</v>
      </c>
      <c r="C10467" t="s">
        <v>212</v>
      </c>
      <c r="D10467" t="s">
        <v>362</v>
      </c>
      <c r="E10467" t="s">
        <v>270</v>
      </c>
      <c r="F10467" s="8" t="s">
        <v>184</v>
      </c>
      <c r="G10467" s="8">
        <v>22706</v>
      </c>
      <c r="H10467" t="s">
        <v>185</v>
      </c>
      <c r="I10467" s="7">
        <v>0</v>
      </c>
      <c r="L10467" s="7">
        <v>58491556000</v>
      </c>
      <c r="M10467" t="s">
        <v>458</v>
      </c>
    </row>
    <row r="10468" spans="1:13" x14ac:dyDescent="0.25">
      <c r="A10468" t="s">
        <v>672</v>
      </c>
      <c r="B10468" t="s">
        <v>470</v>
      </c>
      <c r="C10468" t="s">
        <v>292</v>
      </c>
      <c r="D10468" t="s">
        <v>307</v>
      </c>
      <c r="E10468" t="s">
        <v>270</v>
      </c>
      <c r="F10468" s="8" t="s">
        <v>184</v>
      </c>
      <c r="G10468" s="8">
        <v>22706</v>
      </c>
      <c r="H10468" t="s">
        <v>185</v>
      </c>
      <c r="I10468" s="7">
        <v>0</v>
      </c>
      <c r="L10468" s="7">
        <v>9764336905</v>
      </c>
      <c r="M10468" t="s">
        <v>458</v>
      </c>
    </row>
    <row r="10469" spans="1:13" x14ac:dyDescent="0.25">
      <c r="A10469" t="s">
        <v>673</v>
      </c>
      <c r="B10469" t="s">
        <v>470</v>
      </c>
      <c r="C10469" t="s">
        <v>292</v>
      </c>
      <c r="D10469" t="s">
        <v>206</v>
      </c>
      <c r="E10469" t="s">
        <v>270</v>
      </c>
      <c r="F10469" s="8" t="s">
        <v>184</v>
      </c>
      <c r="G10469" s="8">
        <v>22706</v>
      </c>
      <c r="H10469" t="s">
        <v>185</v>
      </c>
      <c r="I10469" s="7">
        <v>0</v>
      </c>
      <c r="L10469" s="7">
        <v>5411649516</v>
      </c>
      <c r="M10469" t="s">
        <v>458</v>
      </c>
    </row>
    <row r="10470" spans="1:13" x14ac:dyDescent="0.25">
      <c r="A10470" t="s">
        <v>674</v>
      </c>
      <c r="B10470" t="s">
        <v>470</v>
      </c>
      <c r="C10470" t="s">
        <v>292</v>
      </c>
      <c r="D10470" t="s">
        <v>203</v>
      </c>
      <c r="E10470" t="s">
        <v>269</v>
      </c>
      <c r="F10470" s="8" t="s">
        <v>184</v>
      </c>
      <c r="G10470" s="8">
        <v>22706</v>
      </c>
      <c r="H10470" t="s">
        <v>185</v>
      </c>
      <c r="I10470" s="7">
        <v>118487507</v>
      </c>
      <c r="L10470" s="7">
        <v>599483569520</v>
      </c>
      <c r="M10470" t="s">
        <v>458</v>
      </c>
    </row>
    <row r="10471" spans="1:13" x14ac:dyDescent="0.25">
      <c r="A10471" t="s">
        <v>675</v>
      </c>
      <c r="B10471" t="s">
        <v>470</v>
      </c>
      <c r="C10471" t="s">
        <v>292</v>
      </c>
      <c r="D10471" t="s">
        <v>306</v>
      </c>
      <c r="E10471" t="s">
        <v>270</v>
      </c>
      <c r="F10471" t="s">
        <v>184</v>
      </c>
      <c r="G10471" s="8">
        <v>22706</v>
      </c>
      <c r="H10471" t="s">
        <v>185</v>
      </c>
      <c r="I10471" s="7">
        <v>0</v>
      </c>
      <c r="L10471" s="7">
        <v>9122399685</v>
      </c>
      <c r="M10471" t="s">
        <v>458</v>
      </c>
    </row>
    <row r="10472" spans="1:13" x14ac:dyDescent="0.25">
      <c r="A10472" t="s">
        <v>676</v>
      </c>
      <c r="B10472" t="s">
        <v>331</v>
      </c>
      <c r="C10472" t="s">
        <v>215</v>
      </c>
      <c r="D10472" t="s">
        <v>251</v>
      </c>
      <c r="E10472" t="s">
        <v>269</v>
      </c>
      <c r="F10472" t="s">
        <v>184</v>
      </c>
      <c r="G10472" s="8">
        <v>22706</v>
      </c>
      <c r="H10472" t="s">
        <v>185</v>
      </c>
      <c r="I10472" s="7">
        <v>3458416</v>
      </c>
      <c r="L10472" s="7">
        <v>310261377494</v>
      </c>
      <c r="M10472" t="s">
        <v>458</v>
      </c>
    </row>
    <row r="10473" spans="1:13" x14ac:dyDescent="0.25">
      <c r="A10473" t="s">
        <v>677</v>
      </c>
      <c r="B10473" t="s">
        <v>331</v>
      </c>
      <c r="C10473" t="s">
        <v>215</v>
      </c>
      <c r="D10473" t="s">
        <v>216</v>
      </c>
      <c r="E10473" t="s">
        <v>269</v>
      </c>
      <c r="F10473" t="s">
        <v>184</v>
      </c>
      <c r="G10473" s="8">
        <v>22706</v>
      </c>
      <c r="H10473" t="s">
        <v>185</v>
      </c>
      <c r="I10473" s="7">
        <v>3827905</v>
      </c>
      <c r="L10473" s="7">
        <v>15226914126</v>
      </c>
      <c r="M10473" t="s">
        <v>458</v>
      </c>
    </row>
    <row r="10474" spans="1:13" x14ac:dyDescent="0.25">
      <c r="A10474" t="s">
        <v>678</v>
      </c>
      <c r="B10474" t="s">
        <v>331</v>
      </c>
      <c r="C10474" t="s">
        <v>215</v>
      </c>
      <c r="D10474" t="s">
        <v>217</v>
      </c>
      <c r="E10474" t="s">
        <v>269</v>
      </c>
      <c r="F10474" t="s">
        <v>184</v>
      </c>
      <c r="G10474" s="8">
        <v>22706</v>
      </c>
      <c r="H10474" t="s">
        <v>185</v>
      </c>
      <c r="I10474" s="7">
        <v>742105</v>
      </c>
      <c r="L10474" s="7">
        <v>67671087956</v>
      </c>
      <c r="M10474" t="s">
        <v>458</v>
      </c>
    </row>
    <row r="10475" spans="1:13" x14ac:dyDescent="0.25">
      <c r="A10475" t="s">
        <v>679</v>
      </c>
      <c r="B10475" t="s">
        <v>333</v>
      </c>
      <c r="C10475" t="s">
        <v>533</v>
      </c>
      <c r="D10475" t="s">
        <v>203</v>
      </c>
      <c r="E10475" t="s">
        <v>269</v>
      </c>
      <c r="F10475" t="s">
        <v>184</v>
      </c>
      <c r="G10475" s="8">
        <v>22706</v>
      </c>
      <c r="H10475" t="s">
        <v>185</v>
      </c>
      <c r="I10475" s="7">
        <v>2381000</v>
      </c>
      <c r="L10475" s="7">
        <v>60695593000</v>
      </c>
      <c r="M10475" t="s">
        <v>458</v>
      </c>
    </row>
    <row r="10476" spans="1:13" x14ac:dyDescent="0.25">
      <c r="A10476" t="s">
        <v>680</v>
      </c>
      <c r="B10476" t="s">
        <v>471</v>
      </c>
      <c r="C10476" t="s">
        <v>219</v>
      </c>
      <c r="D10476" t="s">
        <v>203</v>
      </c>
      <c r="E10476" t="s">
        <v>269</v>
      </c>
      <c r="F10476" s="8" t="s">
        <v>184</v>
      </c>
      <c r="G10476" s="8">
        <v>22706</v>
      </c>
      <c r="H10476" t="s">
        <v>185</v>
      </c>
      <c r="I10476" s="7">
        <v>90522342</v>
      </c>
      <c r="L10476" s="7">
        <v>278736778404</v>
      </c>
      <c r="M10476" t="s">
        <v>458</v>
      </c>
    </row>
    <row r="10477" spans="1:13" x14ac:dyDescent="0.25">
      <c r="A10477" t="s">
        <v>681</v>
      </c>
      <c r="B10477" t="s">
        <v>471</v>
      </c>
      <c r="C10477" t="s">
        <v>219</v>
      </c>
      <c r="D10477" t="s">
        <v>457</v>
      </c>
      <c r="E10477" t="s">
        <v>270</v>
      </c>
      <c r="F10477" s="8" t="s">
        <v>184</v>
      </c>
      <c r="G10477" s="8">
        <v>22706</v>
      </c>
      <c r="H10477" t="s">
        <v>185</v>
      </c>
      <c r="I10477" s="7">
        <v>131818</v>
      </c>
      <c r="L10477" s="7">
        <v>150706287</v>
      </c>
      <c r="M10477" t="s">
        <v>458</v>
      </c>
    </row>
    <row r="10478" spans="1:13" x14ac:dyDescent="0.25">
      <c r="A10478" t="s">
        <v>682</v>
      </c>
      <c r="B10478" t="s">
        <v>471</v>
      </c>
      <c r="C10478" t="s">
        <v>219</v>
      </c>
      <c r="D10478" t="s">
        <v>381</v>
      </c>
      <c r="E10478" t="s">
        <v>270</v>
      </c>
      <c r="F10478" s="8" t="s">
        <v>184</v>
      </c>
      <c r="G10478" s="8">
        <v>22706</v>
      </c>
      <c r="H10478" t="s">
        <v>185</v>
      </c>
      <c r="I10478" s="7">
        <v>563143</v>
      </c>
      <c r="L10478" s="7">
        <v>1331924172</v>
      </c>
      <c r="M10478" t="s">
        <v>458</v>
      </c>
    </row>
    <row r="10479" spans="1:13" x14ac:dyDescent="0.25">
      <c r="A10479" t="s">
        <v>683</v>
      </c>
      <c r="B10479" t="s">
        <v>472</v>
      </c>
      <c r="C10479" t="s">
        <v>220</v>
      </c>
      <c r="D10479" t="s">
        <v>221</v>
      </c>
      <c r="E10479" t="s">
        <v>270</v>
      </c>
      <c r="F10479" s="8" t="s">
        <v>184</v>
      </c>
      <c r="G10479" s="8">
        <v>22706</v>
      </c>
      <c r="H10479" t="s">
        <v>185</v>
      </c>
      <c r="I10479" s="7">
        <v>0</v>
      </c>
      <c r="L10479" s="7">
        <v>210379447000</v>
      </c>
      <c r="M10479" t="s">
        <v>458</v>
      </c>
    </row>
    <row r="10480" spans="1:13" x14ac:dyDescent="0.25">
      <c r="A10480" t="s">
        <v>684</v>
      </c>
      <c r="B10480" t="s">
        <v>472</v>
      </c>
      <c r="C10480" t="s">
        <v>220</v>
      </c>
      <c r="D10480" t="s">
        <v>222</v>
      </c>
      <c r="E10480" t="s">
        <v>270</v>
      </c>
      <c r="F10480" s="8" t="s">
        <v>184</v>
      </c>
      <c r="G10480" s="8">
        <v>22706</v>
      </c>
      <c r="H10480" t="s">
        <v>185</v>
      </c>
      <c r="I10480" s="7">
        <v>0</v>
      </c>
      <c r="L10480" s="7">
        <v>35195197000</v>
      </c>
      <c r="M10480" t="s">
        <v>458</v>
      </c>
    </row>
    <row r="10481" spans="1:13" x14ac:dyDescent="0.25">
      <c r="A10481" t="s">
        <v>685</v>
      </c>
      <c r="B10481" t="s">
        <v>472</v>
      </c>
      <c r="C10481" t="s">
        <v>220</v>
      </c>
      <c r="D10481" t="s">
        <v>223</v>
      </c>
      <c r="E10481" t="s">
        <v>270</v>
      </c>
      <c r="F10481" t="s">
        <v>184</v>
      </c>
      <c r="G10481" s="8">
        <v>22706</v>
      </c>
      <c r="H10481" t="s">
        <v>185</v>
      </c>
      <c r="I10481" s="7">
        <v>0</v>
      </c>
      <c r="L10481" s="7">
        <v>54187851000</v>
      </c>
      <c r="M10481" t="s">
        <v>458</v>
      </c>
    </row>
    <row r="10482" spans="1:13" x14ac:dyDescent="0.25">
      <c r="A10482" t="s">
        <v>686</v>
      </c>
      <c r="B10482" t="s">
        <v>472</v>
      </c>
      <c r="C10482" t="s">
        <v>220</v>
      </c>
      <c r="D10482" t="s">
        <v>224</v>
      </c>
      <c r="E10482" t="s">
        <v>270</v>
      </c>
      <c r="F10482" t="s">
        <v>184</v>
      </c>
      <c r="G10482" s="8">
        <v>22706</v>
      </c>
      <c r="H10482" t="s">
        <v>185</v>
      </c>
      <c r="I10482" s="7">
        <v>0</v>
      </c>
      <c r="L10482" s="7">
        <v>3835522000</v>
      </c>
      <c r="M10482" t="s">
        <v>458</v>
      </c>
    </row>
    <row r="10483" spans="1:13" x14ac:dyDescent="0.25">
      <c r="A10483" t="s">
        <v>687</v>
      </c>
      <c r="B10483" t="s">
        <v>472</v>
      </c>
      <c r="C10483" t="s">
        <v>220</v>
      </c>
      <c r="D10483" t="s">
        <v>305</v>
      </c>
      <c r="E10483" t="s">
        <v>270</v>
      </c>
      <c r="F10483" t="s">
        <v>184</v>
      </c>
      <c r="G10483" s="8">
        <v>22706</v>
      </c>
      <c r="H10483" t="s">
        <v>185</v>
      </c>
      <c r="I10483" s="7">
        <v>0</v>
      </c>
      <c r="L10483" s="7">
        <v>0</v>
      </c>
      <c r="M10483" t="s">
        <v>458</v>
      </c>
    </row>
    <row r="10484" spans="1:13" x14ac:dyDescent="0.25">
      <c r="A10484" t="s">
        <v>688</v>
      </c>
      <c r="B10484" t="s">
        <v>472</v>
      </c>
      <c r="C10484" t="s">
        <v>220</v>
      </c>
      <c r="D10484" t="s">
        <v>203</v>
      </c>
      <c r="E10484" t="s">
        <v>269</v>
      </c>
      <c r="F10484" t="s">
        <v>184</v>
      </c>
      <c r="G10484" s="8">
        <v>22706</v>
      </c>
      <c r="H10484" t="s">
        <v>185</v>
      </c>
      <c r="I10484" s="7">
        <v>40906000</v>
      </c>
      <c r="L10484" s="7">
        <v>150910896000</v>
      </c>
      <c r="M10484" t="s">
        <v>458</v>
      </c>
    </row>
    <row r="10485" spans="1:13" x14ac:dyDescent="0.25">
      <c r="A10485" t="s">
        <v>689</v>
      </c>
      <c r="B10485" t="s">
        <v>473</v>
      </c>
      <c r="C10485" t="s">
        <v>225</v>
      </c>
      <c r="D10485" t="s">
        <v>366</v>
      </c>
      <c r="E10485" t="s">
        <v>270</v>
      </c>
      <c r="F10485" t="s">
        <v>184</v>
      </c>
      <c r="G10485" s="8">
        <v>22706</v>
      </c>
      <c r="H10485" t="s">
        <v>185</v>
      </c>
      <c r="I10485" s="7">
        <v>345078</v>
      </c>
      <c r="L10485" s="7">
        <v>3439632410</v>
      </c>
      <c r="M10485" t="s">
        <v>458</v>
      </c>
    </row>
    <row r="10486" spans="1:13" x14ac:dyDescent="0.25">
      <c r="A10486" t="s">
        <v>690</v>
      </c>
      <c r="B10486" t="s">
        <v>473</v>
      </c>
      <c r="C10486" t="s">
        <v>225</v>
      </c>
      <c r="D10486" t="s">
        <v>367</v>
      </c>
      <c r="E10486" t="s">
        <v>270</v>
      </c>
      <c r="F10486" s="8" t="s">
        <v>184</v>
      </c>
      <c r="G10486" s="8">
        <v>22706</v>
      </c>
      <c r="H10486" t="s">
        <v>185</v>
      </c>
      <c r="I10486" s="7">
        <v>449956</v>
      </c>
      <c r="L10486" s="7">
        <v>3601903742</v>
      </c>
      <c r="M10486" t="s">
        <v>458</v>
      </c>
    </row>
    <row r="10487" spans="1:13" x14ac:dyDescent="0.25">
      <c r="A10487" t="s">
        <v>691</v>
      </c>
      <c r="B10487" t="s">
        <v>473</v>
      </c>
      <c r="C10487" t="s">
        <v>225</v>
      </c>
      <c r="D10487" t="s">
        <v>373</v>
      </c>
      <c r="E10487" t="s">
        <v>270</v>
      </c>
      <c r="F10487" s="8" t="s">
        <v>184</v>
      </c>
      <c r="G10487" s="8">
        <v>22706</v>
      </c>
      <c r="H10487" t="s">
        <v>185</v>
      </c>
      <c r="I10487" s="7">
        <v>238311</v>
      </c>
      <c r="L10487" s="7">
        <v>2032897322</v>
      </c>
      <c r="M10487" t="s">
        <v>458</v>
      </c>
    </row>
    <row r="10488" spans="1:13" x14ac:dyDescent="0.25">
      <c r="A10488" t="s">
        <v>692</v>
      </c>
      <c r="B10488" t="s">
        <v>473</v>
      </c>
      <c r="C10488" t="s">
        <v>225</v>
      </c>
      <c r="D10488" t="s">
        <v>203</v>
      </c>
      <c r="E10488" t="s">
        <v>269</v>
      </c>
      <c r="F10488" s="8" t="s">
        <v>184</v>
      </c>
      <c r="G10488" s="8">
        <v>22706</v>
      </c>
      <c r="H10488" t="s">
        <v>185</v>
      </c>
      <c r="I10488" s="7">
        <v>287338304</v>
      </c>
      <c r="L10488" s="7">
        <v>983182712065</v>
      </c>
      <c r="M10488" t="s">
        <v>458</v>
      </c>
    </row>
    <row r="10489" spans="1:13" x14ac:dyDescent="0.25">
      <c r="A10489" t="s">
        <v>693</v>
      </c>
      <c r="B10489" t="s">
        <v>474</v>
      </c>
      <c r="C10489" t="s">
        <v>226</v>
      </c>
      <c r="D10489" t="s">
        <v>227</v>
      </c>
      <c r="E10489" t="s">
        <v>270</v>
      </c>
      <c r="F10489" s="8" t="s">
        <v>184</v>
      </c>
      <c r="G10489" s="8">
        <v>22706</v>
      </c>
      <c r="H10489" t="s">
        <v>185</v>
      </c>
      <c r="I10489" s="7">
        <v>0</v>
      </c>
      <c r="L10489" s="7">
        <v>1565286544</v>
      </c>
      <c r="M10489" t="s">
        <v>458</v>
      </c>
    </row>
    <row r="10490" spans="1:13" x14ac:dyDescent="0.25">
      <c r="A10490" t="s">
        <v>694</v>
      </c>
      <c r="B10490" t="s">
        <v>474</v>
      </c>
      <c r="C10490" t="s">
        <v>226</v>
      </c>
      <c r="D10490" t="s">
        <v>301</v>
      </c>
      <c r="E10490" t="s">
        <v>270</v>
      </c>
      <c r="F10490" s="8" t="s">
        <v>184</v>
      </c>
      <c r="G10490" s="8">
        <v>22706</v>
      </c>
      <c r="H10490" t="s">
        <v>185</v>
      </c>
      <c r="I10490" s="7">
        <v>0</v>
      </c>
      <c r="L10490" s="7">
        <v>4154359457</v>
      </c>
      <c r="M10490" t="s">
        <v>458</v>
      </c>
    </row>
    <row r="10491" spans="1:13" x14ac:dyDescent="0.25">
      <c r="A10491" t="s">
        <v>695</v>
      </c>
      <c r="B10491" t="s">
        <v>474</v>
      </c>
      <c r="C10491" t="s">
        <v>226</v>
      </c>
      <c r="D10491" t="s">
        <v>229</v>
      </c>
      <c r="E10491" t="s">
        <v>270</v>
      </c>
      <c r="F10491" t="s">
        <v>184</v>
      </c>
      <c r="G10491" s="8">
        <v>22706</v>
      </c>
      <c r="H10491" t="s">
        <v>185</v>
      </c>
      <c r="I10491" s="7">
        <v>0</v>
      </c>
      <c r="L10491" s="7">
        <v>4178737190</v>
      </c>
      <c r="M10491" t="s">
        <v>458</v>
      </c>
    </row>
    <row r="10492" spans="1:13" x14ac:dyDescent="0.25">
      <c r="A10492" t="s">
        <v>696</v>
      </c>
      <c r="B10492" t="s">
        <v>474</v>
      </c>
      <c r="C10492" t="s">
        <v>226</v>
      </c>
      <c r="D10492" t="s">
        <v>230</v>
      </c>
      <c r="E10492" t="s">
        <v>270</v>
      </c>
      <c r="F10492" t="s">
        <v>184</v>
      </c>
      <c r="G10492" s="8">
        <v>22706</v>
      </c>
      <c r="H10492" t="s">
        <v>185</v>
      </c>
      <c r="I10492" s="7">
        <v>0</v>
      </c>
      <c r="L10492" s="7">
        <v>46078829939</v>
      </c>
      <c r="M10492" t="s">
        <v>458</v>
      </c>
    </row>
    <row r="10493" spans="1:13" x14ac:dyDescent="0.25">
      <c r="A10493" t="s">
        <v>697</v>
      </c>
      <c r="B10493" t="s">
        <v>474</v>
      </c>
      <c r="C10493" t="s">
        <v>226</v>
      </c>
      <c r="D10493" t="s">
        <v>231</v>
      </c>
      <c r="E10493" t="s">
        <v>270</v>
      </c>
      <c r="F10493" t="s">
        <v>184</v>
      </c>
      <c r="G10493" s="8">
        <v>22706</v>
      </c>
      <c r="H10493" t="s">
        <v>185</v>
      </c>
      <c r="I10493" s="7">
        <v>0</v>
      </c>
      <c r="L10493" s="7">
        <v>733170416</v>
      </c>
      <c r="M10493" t="s">
        <v>458</v>
      </c>
    </row>
    <row r="10494" spans="1:13" x14ac:dyDescent="0.25">
      <c r="A10494" t="s">
        <v>698</v>
      </c>
      <c r="B10494" t="s">
        <v>474</v>
      </c>
      <c r="C10494" t="s">
        <v>226</v>
      </c>
      <c r="D10494" t="s">
        <v>232</v>
      </c>
      <c r="E10494" t="s">
        <v>270</v>
      </c>
      <c r="F10494" t="s">
        <v>184</v>
      </c>
      <c r="G10494" s="8">
        <v>22706</v>
      </c>
      <c r="H10494" t="s">
        <v>185</v>
      </c>
      <c r="I10494" s="7">
        <v>0</v>
      </c>
      <c r="L10494" s="7">
        <v>4596812359</v>
      </c>
      <c r="M10494" t="s">
        <v>458</v>
      </c>
    </row>
    <row r="10495" spans="1:13" x14ac:dyDescent="0.25">
      <c r="A10495" t="s">
        <v>699</v>
      </c>
      <c r="B10495" t="s">
        <v>474</v>
      </c>
      <c r="C10495" t="s">
        <v>226</v>
      </c>
      <c r="D10495" t="s">
        <v>233</v>
      </c>
      <c r="E10495" t="s">
        <v>270</v>
      </c>
      <c r="F10495" t="s">
        <v>184</v>
      </c>
      <c r="G10495" s="8">
        <v>22706</v>
      </c>
      <c r="H10495" t="s">
        <v>185</v>
      </c>
      <c r="I10495" s="7">
        <v>0</v>
      </c>
      <c r="L10495" s="7">
        <v>6739103718</v>
      </c>
      <c r="M10495" t="s">
        <v>458</v>
      </c>
    </row>
    <row r="10496" spans="1:13" x14ac:dyDescent="0.25">
      <c r="A10496" t="s">
        <v>700</v>
      </c>
      <c r="B10496" t="s">
        <v>474</v>
      </c>
      <c r="C10496" t="s">
        <v>226</v>
      </c>
      <c r="D10496" t="s">
        <v>234</v>
      </c>
      <c r="E10496" t="s">
        <v>270</v>
      </c>
      <c r="F10496" t="s">
        <v>184</v>
      </c>
      <c r="G10496" s="8">
        <v>22706</v>
      </c>
      <c r="H10496" t="s">
        <v>185</v>
      </c>
      <c r="I10496" s="7">
        <v>0</v>
      </c>
      <c r="L10496" s="7">
        <v>8239367205</v>
      </c>
      <c r="M10496" t="s">
        <v>458</v>
      </c>
    </row>
    <row r="10497" spans="1:13" x14ac:dyDescent="0.25">
      <c r="A10497" t="s">
        <v>701</v>
      </c>
      <c r="B10497" t="s">
        <v>474</v>
      </c>
      <c r="C10497" t="s">
        <v>226</v>
      </c>
      <c r="D10497" t="s">
        <v>235</v>
      </c>
      <c r="E10497" t="s">
        <v>270</v>
      </c>
      <c r="F10497" t="s">
        <v>184</v>
      </c>
      <c r="G10497" s="8">
        <v>22706</v>
      </c>
      <c r="H10497" t="s">
        <v>185</v>
      </c>
      <c r="I10497" s="7">
        <v>0</v>
      </c>
      <c r="L10497" s="7">
        <v>7955312120</v>
      </c>
      <c r="M10497" t="s">
        <v>458</v>
      </c>
    </row>
    <row r="10498" spans="1:13" x14ac:dyDescent="0.25">
      <c r="A10498" t="s">
        <v>702</v>
      </c>
      <c r="B10498" t="s">
        <v>474</v>
      </c>
      <c r="C10498" t="s">
        <v>226</v>
      </c>
      <c r="D10498" t="s">
        <v>570</v>
      </c>
      <c r="E10498" t="s">
        <v>270</v>
      </c>
      <c r="F10498" t="s">
        <v>184</v>
      </c>
      <c r="G10498" s="8">
        <v>22706</v>
      </c>
      <c r="H10498" t="s">
        <v>185</v>
      </c>
      <c r="I10498" s="7">
        <v>0</v>
      </c>
      <c r="L10498" s="7">
        <v>186808058</v>
      </c>
      <c r="M10498" t="s">
        <v>458</v>
      </c>
    </row>
    <row r="10499" spans="1:13" x14ac:dyDescent="0.25">
      <c r="A10499" t="s">
        <v>703</v>
      </c>
      <c r="B10499" t="s">
        <v>475</v>
      </c>
      <c r="C10499" t="s">
        <v>236</v>
      </c>
      <c r="D10499" t="s">
        <v>628</v>
      </c>
      <c r="E10499" t="s">
        <v>270</v>
      </c>
      <c r="F10499" t="s">
        <v>184</v>
      </c>
      <c r="G10499" s="8">
        <v>22706</v>
      </c>
      <c r="H10499" t="s">
        <v>185</v>
      </c>
      <c r="I10499" s="7">
        <v>0</v>
      </c>
      <c r="L10499" s="7">
        <v>33391986272</v>
      </c>
      <c r="M10499" t="s">
        <v>458</v>
      </c>
    </row>
    <row r="10500" spans="1:13" x14ac:dyDescent="0.25">
      <c r="A10500" t="s">
        <v>704</v>
      </c>
      <c r="B10500" t="s">
        <v>475</v>
      </c>
      <c r="C10500" t="s">
        <v>236</v>
      </c>
      <c r="D10500" t="s">
        <v>629</v>
      </c>
      <c r="E10500" t="s">
        <v>270</v>
      </c>
      <c r="F10500" t="s">
        <v>184</v>
      </c>
      <c r="G10500" s="8">
        <v>22706</v>
      </c>
      <c r="H10500" t="s">
        <v>185</v>
      </c>
      <c r="I10500" s="7">
        <v>0</v>
      </c>
      <c r="L10500" s="7">
        <v>28433897982</v>
      </c>
      <c r="M10500" t="s">
        <v>458</v>
      </c>
    </row>
    <row r="10501" spans="1:13" x14ac:dyDescent="0.25">
      <c r="A10501" t="s">
        <v>705</v>
      </c>
      <c r="B10501" t="s">
        <v>475</v>
      </c>
      <c r="C10501" t="s">
        <v>236</v>
      </c>
      <c r="D10501" t="s">
        <v>630</v>
      </c>
      <c r="E10501" t="s">
        <v>270</v>
      </c>
      <c r="F10501" s="8" t="s">
        <v>184</v>
      </c>
      <c r="G10501" s="8">
        <v>22706</v>
      </c>
      <c r="H10501" t="s">
        <v>185</v>
      </c>
      <c r="I10501" s="7">
        <v>0</v>
      </c>
      <c r="L10501" s="7">
        <v>41655996484</v>
      </c>
      <c r="M10501" t="s">
        <v>458</v>
      </c>
    </row>
    <row r="10502" spans="1:13" x14ac:dyDescent="0.25">
      <c r="A10502" t="s">
        <v>706</v>
      </c>
      <c r="B10502" t="s">
        <v>475</v>
      </c>
      <c r="C10502" t="s">
        <v>236</v>
      </c>
      <c r="D10502" t="s">
        <v>631</v>
      </c>
      <c r="E10502" t="s">
        <v>270</v>
      </c>
      <c r="F10502" s="8" t="s">
        <v>184</v>
      </c>
      <c r="G10502" s="8">
        <v>22706</v>
      </c>
      <c r="H10502" t="s">
        <v>185</v>
      </c>
      <c r="I10502" s="7">
        <v>0</v>
      </c>
      <c r="L10502" s="7">
        <v>17683096128</v>
      </c>
      <c r="M10502" t="s">
        <v>458</v>
      </c>
    </row>
    <row r="10503" spans="1:13" x14ac:dyDescent="0.25">
      <c r="A10503" t="s">
        <v>707</v>
      </c>
      <c r="B10503" t="s">
        <v>475</v>
      </c>
      <c r="C10503" t="s">
        <v>236</v>
      </c>
      <c r="D10503" t="s">
        <v>632</v>
      </c>
      <c r="E10503" t="s">
        <v>269</v>
      </c>
      <c r="F10503" s="8" t="s">
        <v>184</v>
      </c>
      <c r="G10503" s="8">
        <v>22706</v>
      </c>
      <c r="H10503" t="s">
        <v>185</v>
      </c>
      <c r="I10503" s="7">
        <v>0</v>
      </c>
      <c r="L10503" s="7">
        <v>38791266538</v>
      </c>
      <c r="M10503" t="s">
        <v>458</v>
      </c>
    </row>
    <row r="10504" spans="1:13" x14ac:dyDescent="0.25">
      <c r="A10504" t="s">
        <v>708</v>
      </c>
      <c r="B10504" t="s">
        <v>476</v>
      </c>
      <c r="C10504" t="s">
        <v>237</v>
      </c>
      <c r="D10504" t="s">
        <v>242</v>
      </c>
      <c r="E10504" t="s">
        <v>270</v>
      </c>
      <c r="F10504" s="8" t="s">
        <v>184</v>
      </c>
      <c r="G10504" s="8">
        <v>22706</v>
      </c>
      <c r="H10504" t="s">
        <v>185</v>
      </c>
      <c r="I10504" s="7">
        <v>0</v>
      </c>
      <c r="L10504" s="7">
        <v>77422761</v>
      </c>
      <c r="M10504" t="s">
        <v>458</v>
      </c>
    </row>
    <row r="10505" spans="1:13" x14ac:dyDescent="0.25">
      <c r="A10505" t="s">
        <v>709</v>
      </c>
      <c r="B10505" t="s">
        <v>476</v>
      </c>
      <c r="C10505" t="s">
        <v>237</v>
      </c>
      <c r="D10505" t="s">
        <v>228</v>
      </c>
      <c r="E10505" t="s">
        <v>270</v>
      </c>
      <c r="F10505" s="8" t="s">
        <v>184</v>
      </c>
      <c r="G10505" s="8">
        <v>22706</v>
      </c>
      <c r="H10505" t="s">
        <v>185</v>
      </c>
      <c r="I10505" s="7">
        <v>0</v>
      </c>
      <c r="L10505" s="7">
        <v>2672173342</v>
      </c>
      <c r="M10505" t="s">
        <v>458</v>
      </c>
    </row>
    <row r="10506" spans="1:13" x14ac:dyDescent="0.25">
      <c r="A10506" t="s">
        <v>710</v>
      </c>
      <c r="B10506" t="s">
        <v>476</v>
      </c>
      <c r="C10506" t="s">
        <v>237</v>
      </c>
      <c r="D10506" t="s">
        <v>464</v>
      </c>
      <c r="E10506" t="s">
        <v>270</v>
      </c>
      <c r="F10506" t="s">
        <v>184</v>
      </c>
      <c r="G10506" s="8">
        <v>22706</v>
      </c>
      <c r="H10506" t="s">
        <v>185</v>
      </c>
      <c r="I10506" s="7">
        <v>0</v>
      </c>
      <c r="L10506" s="7">
        <v>1120256617</v>
      </c>
      <c r="M10506" t="s">
        <v>458</v>
      </c>
    </row>
    <row r="10507" spans="1:13" x14ac:dyDescent="0.25">
      <c r="A10507" t="s">
        <v>711</v>
      </c>
      <c r="B10507" t="s">
        <v>476</v>
      </c>
      <c r="C10507" t="s">
        <v>237</v>
      </c>
      <c r="D10507" t="s">
        <v>238</v>
      </c>
      <c r="E10507" t="s">
        <v>270</v>
      </c>
      <c r="F10507" t="s">
        <v>184</v>
      </c>
      <c r="G10507" s="8">
        <v>22706</v>
      </c>
      <c r="H10507" t="s">
        <v>185</v>
      </c>
      <c r="I10507" s="7">
        <v>0</v>
      </c>
      <c r="L10507" s="7">
        <v>858542993</v>
      </c>
      <c r="M10507" t="s">
        <v>458</v>
      </c>
    </row>
    <row r="10508" spans="1:13" x14ac:dyDescent="0.25">
      <c r="A10508" t="s">
        <v>712</v>
      </c>
      <c r="B10508" t="s">
        <v>476</v>
      </c>
      <c r="C10508" t="s">
        <v>237</v>
      </c>
      <c r="D10508" t="s">
        <v>239</v>
      </c>
      <c r="E10508" t="s">
        <v>270</v>
      </c>
      <c r="F10508" t="s">
        <v>184</v>
      </c>
      <c r="G10508" s="8">
        <v>22706</v>
      </c>
      <c r="H10508" t="s">
        <v>185</v>
      </c>
      <c r="I10508" s="7">
        <v>0</v>
      </c>
      <c r="L10508" s="7">
        <v>857579764</v>
      </c>
      <c r="M10508" t="s">
        <v>458</v>
      </c>
    </row>
    <row r="10509" spans="1:13" x14ac:dyDescent="0.25">
      <c r="A10509" t="s">
        <v>713</v>
      </c>
      <c r="B10509" t="s">
        <v>476</v>
      </c>
      <c r="C10509" t="s">
        <v>237</v>
      </c>
      <c r="D10509" t="s">
        <v>240</v>
      </c>
      <c r="E10509" t="s">
        <v>270</v>
      </c>
      <c r="F10509" t="s">
        <v>184</v>
      </c>
      <c r="G10509" s="8">
        <v>22706</v>
      </c>
      <c r="H10509" t="s">
        <v>185</v>
      </c>
      <c r="I10509" s="7">
        <v>0</v>
      </c>
      <c r="L10509" s="7">
        <v>93471759</v>
      </c>
      <c r="M10509" t="s">
        <v>458</v>
      </c>
    </row>
    <row r="10510" spans="1:13" x14ac:dyDescent="0.25">
      <c r="A10510" t="s">
        <v>714</v>
      </c>
      <c r="B10510" t="s">
        <v>476</v>
      </c>
      <c r="C10510" t="s">
        <v>237</v>
      </c>
      <c r="D10510" t="s">
        <v>241</v>
      </c>
      <c r="E10510" t="s">
        <v>270</v>
      </c>
      <c r="F10510" t="s">
        <v>184</v>
      </c>
      <c r="G10510" s="8">
        <v>22706</v>
      </c>
      <c r="H10510" t="s">
        <v>185</v>
      </c>
      <c r="I10510" s="7">
        <v>0</v>
      </c>
      <c r="L10510" s="7">
        <v>53446428</v>
      </c>
      <c r="M10510" t="s">
        <v>458</v>
      </c>
    </row>
    <row r="10511" spans="1:13" x14ac:dyDescent="0.25">
      <c r="A10511" t="s">
        <v>715</v>
      </c>
      <c r="B10511" t="s">
        <v>477</v>
      </c>
      <c r="C10511" t="s">
        <v>243</v>
      </c>
      <c r="D10511" t="s">
        <v>378</v>
      </c>
      <c r="E10511" t="s">
        <v>270</v>
      </c>
      <c r="F10511" t="s">
        <v>184</v>
      </c>
      <c r="G10511" s="8">
        <v>22706</v>
      </c>
      <c r="H10511" t="s">
        <v>185</v>
      </c>
      <c r="I10511" s="7">
        <v>0</v>
      </c>
      <c r="L10511" s="7">
        <v>3795039921</v>
      </c>
      <c r="M10511" t="s">
        <v>458</v>
      </c>
    </row>
    <row r="10512" spans="1:13" x14ac:dyDescent="0.25">
      <c r="A10512" t="s">
        <v>716</v>
      </c>
      <c r="B10512" t="s">
        <v>477</v>
      </c>
      <c r="C10512" t="s">
        <v>243</v>
      </c>
      <c r="D10512" t="s">
        <v>360</v>
      </c>
      <c r="E10512" t="s">
        <v>270</v>
      </c>
      <c r="F10512" t="s">
        <v>184</v>
      </c>
      <c r="G10512" s="8">
        <v>22706</v>
      </c>
      <c r="H10512" t="s">
        <v>185</v>
      </c>
      <c r="I10512" s="7">
        <v>0</v>
      </c>
      <c r="L10512" s="7">
        <v>4697527012</v>
      </c>
      <c r="M10512" t="s">
        <v>458</v>
      </c>
    </row>
    <row r="10513" spans="1:13" x14ac:dyDescent="0.25">
      <c r="A10513" t="s">
        <v>717</v>
      </c>
      <c r="B10513" t="s">
        <v>477</v>
      </c>
      <c r="C10513" t="s">
        <v>243</v>
      </c>
      <c r="D10513" t="s">
        <v>581</v>
      </c>
      <c r="E10513" t="s">
        <v>270</v>
      </c>
      <c r="F10513" t="s">
        <v>184</v>
      </c>
      <c r="G10513" s="8">
        <v>22706</v>
      </c>
      <c r="H10513" t="s">
        <v>185</v>
      </c>
      <c r="I10513" s="7">
        <v>0</v>
      </c>
      <c r="L10513" s="7">
        <v>89940181951</v>
      </c>
      <c r="M10513" t="s">
        <v>458</v>
      </c>
    </row>
    <row r="10514" spans="1:13" x14ac:dyDescent="0.25">
      <c r="A10514" t="s">
        <v>718</v>
      </c>
      <c r="B10514" t="s">
        <v>246</v>
      </c>
      <c r="C10514" t="s">
        <v>246</v>
      </c>
      <c r="D10514" t="s">
        <v>203</v>
      </c>
      <c r="E10514" t="s">
        <v>269</v>
      </c>
      <c r="F10514" t="s">
        <v>184</v>
      </c>
      <c r="G10514" s="8">
        <v>22706</v>
      </c>
      <c r="H10514" t="s">
        <v>185</v>
      </c>
      <c r="I10514" s="7">
        <v>16639140</v>
      </c>
      <c r="L10514" s="7">
        <v>42773601120</v>
      </c>
      <c r="M10514" t="s">
        <v>458</v>
      </c>
    </row>
    <row r="10515" spans="1:13" x14ac:dyDescent="0.25">
      <c r="A10515" t="s">
        <v>719</v>
      </c>
      <c r="B10515" t="s">
        <v>478</v>
      </c>
      <c r="C10515" t="s">
        <v>244</v>
      </c>
      <c r="D10515" t="s">
        <v>245</v>
      </c>
      <c r="E10515" t="s">
        <v>269</v>
      </c>
      <c r="F10515" t="s">
        <v>184</v>
      </c>
      <c r="G10515" s="8">
        <v>22706</v>
      </c>
      <c r="H10515" t="s">
        <v>185</v>
      </c>
      <c r="I10515" s="7">
        <v>0</v>
      </c>
      <c r="L10515" s="7">
        <v>69558139000</v>
      </c>
      <c r="M10515" t="s">
        <v>458</v>
      </c>
    </row>
    <row r="10516" spans="1:13" x14ac:dyDescent="0.25">
      <c r="A10516" t="s">
        <v>720</v>
      </c>
      <c r="B10516" t="s">
        <v>478</v>
      </c>
      <c r="C10516" t="s">
        <v>244</v>
      </c>
      <c r="D10516" t="s">
        <v>460</v>
      </c>
      <c r="E10516" t="s">
        <v>269</v>
      </c>
      <c r="F10516" s="8" t="s">
        <v>184</v>
      </c>
      <c r="G10516" s="8">
        <v>22706</v>
      </c>
      <c r="H10516" t="s">
        <v>185</v>
      </c>
      <c r="I10516" s="7">
        <v>0</v>
      </c>
      <c r="L10516" s="7">
        <v>40918920000</v>
      </c>
      <c r="M10516" t="s">
        <v>458</v>
      </c>
    </row>
    <row r="10517" spans="1:13" x14ac:dyDescent="0.25">
      <c r="A10517" t="s">
        <v>721</v>
      </c>
      <c r="B10517" t="s">
        <v>479</v>
      </c>
      <c r="C10517" t="s">
        <v>247</v>
      </c>
      <c r="D10517" t="s">
        <v>203</v>
      </c>
      <c r="E10517" t="s">
        <v>269</v>
      </c>
      <c r="F10517" s="8" t="s">
        <v>184</v>
      </c>
      <c r="G10517" s="8">
        <v>22706</v>
      </c>
      <c r="H10517" t="s">
        <v>185</v>
      </c>
      <c r="I10517" s="7">
        <v>9612000</v>
      </c>
      <c r="L10517" s="7">
        <v>20401799000</v>
      </c>
      <c r="M10517" t="s">
        <v>458</v>
      </c>
    </row>
    <row r="10518" spans="1:13" x14ac:dyDescent="0.25">
      <c r="A10518" t="s">
        <v>722</v>
      </c>
      <c r="B10518" t="s">
        <v>480</v>
      </c>
      <c r="C10518" t="s">
        <v>268</v>
      </c>
      <c r="D10518" t="s">
        <v>203</v>
      </c>
      <c r="E10518" t="s">
        <v>269</v>
      </c>
      <c r="F10518" s="8" t="s">
        <v>184</v>
      </c>
      <c r="G10518" s="8">
        <v>22706</v>
      </c>
      <c r="H10518" t="s">
        <v>185</v>
      </c>
      <c r="I10518" s="7">
        <v>0</v>
      </c>
      <c r="L10518" s="7">
        <v>14029578005</v>
      </c>
      <c r="M10518" t="s">
        <v>458</v>
      </c>
    </row>
    <row r="10519" spans="1:13" x14ac:dyDescent="0.25">
      <c r="A10519" t="s">
        <v>723</v>
      </c>
      <c r="B10519" t="s">
        <v>481</v>
      </c>
      <c r="C10519" t="s">
        <v>248</v>
      </c>
      <c r="D10519" t="s">
        <v>203</v>
      </c>
      <c r="E10519" t="s">
        <v>269</v>
      </c>
      <c r="F10519" s="8" t="s">
        <v>184</v>
      </c>
      <c r="G10519" s="8">
        <v>22706</v>
      </c>
      <c r="H10519" t="s">
        <v>185</v>
      </c>
      <c r="I10519" s="7">
        <v>0</v>
      </c>
      <c r="L10519" s="7">
        <v>24360197000</v>
      </c>
      <c r="M10519" t="s">
        <v>458</v>
      </c>
    </row>
    <row r="10520" spans="1:13" x14ac:dyDescent="0.25">
      <c r="A10520" t="s">
        <v>724</v>
      </c>
      <c r="B10520" t="s">
        <v>482</v>
      </c>
      <c r="C10520" t="s">
        <v>249</v>
      </c>
      <c r="D10520" t="s">
        <v>203</v>
      </c>
      <c r="E10520" t="s">
        <v>269</v>
      </c>
      <c r="F10520" s="8" t="s">
        <v>184</v>
      </c>
      <c r="G10520" s="8">
        <v>22706</v>
      </c>
      <c r="H10520" t="s">
        <v>185</v>
      </c>
      <c r="I10520" s="7">
        <v>-9468</v>
      </c>
      <c r="L10520" s="7">
        <v>91622025169</v>
      </c>
      <c r="M10520" t="s">
        <v>458</v>
      </c>
    </row>
    <row r="10521" spans="1:13" x14ac:dyDescent="0.25">
      <c r="A10521" t="s">
        <v>725</v>
      </c>
      <c r="B10521" t="s">
        <v>330</v>
      </c>
      <c r="C10521" t="s">
        <v>250</v>
      </c>
      <c r="D10521" t="s">
        <v>252</v>
      </c>
      <c r="E10521" t="s">
        <v>270</v>
      </c>
      <c r="F10521" t="s">
        <v>184</v>
      </c>
      <c r="G10521" s="8">
        <v>22706</v>
      </c>
      <c r="H10521" t="s">
        <v>185</v>
      </c>
      <c r="I10521" s="7">
        <v>0</v>
      </c>
      <c r="L10521" s="7">
        <v>10772268571</v>
      </c>
      <c r="M10521" t="s">
        <v>458</v>
      </c>
    </row>
    <row r="10522" spans="1:13" x14ac:dyDescent="0.25">
      <c r="A10522" t="s">
        <v>726</v>
      </c>
      <c r="B10522" t="s">
        <v>330</v>
      </c>
      <c r="C10522" t="s">
        <v>250</v>
      </c>
      <c r="D10522" t="s">
        <v>253</v>
      </c>
      <c r="E10522" t="s">
        <v>270</v>
      </c>
      <c r="F10522" t="s">
        <v>184</v>
      </c>
      <c r="G10522" s="8">
        <v>22706</v>
      </c>
      <c r="H10522" t="s">
        <v>185</v>
      </c>
      <c r="I10522" s="7">
        <v>0</v>
      </c>
      <c r="L10522" s="7">
        <v>3480752374</v>
      </c>
      <c r="M10522" t="s">
        <v>458</v>
      </c>
    </row>
    <row r="10523" spans="1:13" x14ac:dyDescent="0.25">
      <c r="A10523" t="s">
        <v>727</v>
      </c>
      <c r="B10523" t="s">
        <v>330</v>
      </c>
      <c r="C10523" t="s">
        <v>250</v>
      </c>
      <c r="D10523" t="s">
        <v>254</v>
      </c>
      <c r="E10523" t="s">
        <v>270</v>
      </c>
      <c r="F10523" t="s">
        <v>184</v>
      </c>
      <c r="G10523" s="8">
        <v>22706</v>
      </c>
      <c r="H10523" t="s">
        <v>185</v>
      </c>
      <c r="I10523" s="7">
        <v>0</v>
      </c>
      <c r="L10523" s="7">
        <v>13604302435</v>
      </c>
      <c r="M10523" t="s">
        <v>458</v>
      </c>
    </row>
    <row r="10524" spans="1:13" x14ac:dyDescent="0.25">
      <c r="A10524" t="s">
        <v>728</v>
      </c>
      <c r="B10524" t="s">
        <v>330</v>
      </c>
      <c r="C10524" t="s">
        <v>250</v>
      </c>
      <c r="D10524" t="s">
        <v>633</v>
      </c>
      <c r="E10524" t="s">
        <v>269</v>
      </c>
      <c r="F10524" t="s">
        <v>184</v>
      </c>
      <c r="G10524" s="8">
        <v>22706</v>
      </c>
      <c r="H10524" t="s">
        <v>185</v>
      </c>
      <c r="I10524" s="7">
        <v>2317837</v>
      </c>
      <c r="L10524" s="7">
        <v>1140113184125</v>
      </c>
      <c r="M10524" t="s">
        <v>458</v>
      </c>
    </row>
    <row r="10525" spans="1:13" x14ac:dyDescent="0.25">
      <c r="A10525" t="s">
        <v>729</v>
      </c>
      <c r="B10525" t="s">
        <v>330</v>
      </c>
      <c r="C10525" t="s">
        <v>250</v>
      </c>
      <c r="D10525" t="s">
        <v>634</v>
      </c>
      <c r="E10525" t="s">
        <v>269</v>
      </c>
      <c r="F10525" t="s">
        <v>184</v>
      </c>
      <c r="G10525" s="8">
        <v>22706</v>
      </c>
      <c r="H10525" t="s">
        <v>185</v>
      </c>
      <c r="I10525" s="7">
        <v>3090837</v>
      </c>
      <c r="L10525" s="7">
        <v>237174933919</v>
      </c>
      <c r="M10525" t="s">
        <v>458</v>
      </c>
    </row>
    <row r="10526" spans="1:13" x14ac:dyDescent="0.25">
      <c r="A10526" t="s">
        <v>730</v>
      </c>
      <c r="B10526" t="s">
        <v>330</v>
      </c>
      <c r="C10526" t="s">
        <v>250</v>
      </c>
      <c r="D10526" t="s">
        <v>599</v>
      </c>
      <c r="E10526" t="s">
        <v>270</v>
      </c>
      <c r="F10526" t="s">
        <v>184</v>
      </c>
      <c r="G10526" s="8">
        <v>22706</v>
      </c>
      <c r="H10526" t="s">
        <v>185</v>
      </c>
      <c r="I10526" s="7">
        <v>0</v>
      </c>
      <c r="L10526" s="7">
        <v>49186447</v>
      </c>
      <c r="M10526" t="s">
        <v>458</v>
      </c>
    </row>
    <row r="10527" spans="1:13" x14ac:dyDescent="0.25">
      <c r="A10527" t="s">
        <v>731</v>
      </c>
      <c r="B10527" t="s">
        <v>483</v>
      </c>
      <c r="C10527" t="s">
        <v>255</v>
      </c>
      <c r="D10527" t="s">
        <v>205</v>
      </c>
      <c r="E10527" t="s">
        <v>270</v>
      </c>
      <c r="F10527" t="s">
        <v>184</v>
      </c>
      <c r="G10527" s="8">
        <v>22706</v>
      </c>
      <c r="H10527" t="s">
        <v>185</v>
      </c>
      <c r="I10527" s="7">
        <v>0</v>
      </c>
      <c r="L10527" s="7">
        <v>6917962126</v>
      </c>
      <c r="M10527" t="s">
        <v>458</v>
      </c>
    </row>
    <row r="10528" spans="1:13" x14ac:dyDescent="0.25">
      <c r="A10528" t="s">
        <v>732</v>
      </c>
      <c r="B10528" t="s">
        <v>483</v>
      </c>
      <c r="C10528" t="s">
        <v>255</v>
      </c>
      <c r="D10528" t="s">
        <v>203</v>
      </c>
      <c r="E10528" t="s">
        <v>269</v>
      </c>
      <c r="F10528" t="s">
        <v>184</v>
      </c>
      <c r="G10528" s="8">
        <v>22706</v>
      </c>
      <c r="H10528" t="s">
        <v>185</v>
      </c>
      <c r="I10528" s="7">
        <v>524932</v>
      </c>
      <c r="L10528" s="7">
        <v>2428869723</v>
      </c>
      <c r="M10528" t="s">
        <v>458</v>
      </c>
    </row>
    <row r="10529" spans="1:13" x14ac:dyDescent="0.25">
      <c r="A10529" t="s">
        <v>733</v>
      </c>
      <c r="B10529" t="s">
        <v>636</v>
      </c>
      <c r="C10529" t="s">
        <v>635</v>
      </c>
      <c r="D10529" t="s">
        <v>304</v>
      </c>
      <c r="E10529" t="s">
        <v>270</v>
      </c>
      <c r="F10529" t="s">
        <v>184</v>
      </c>
      <c r="G10529" s="8">
        <v>22706</v>
      </c>
      <c r="H10529" t="s">
        <v>185</v>
      </c>
      <c r="I10529" s="7">
        <v>1625042</v>
      </c>
      <c r="L10529" s="7">
        <v>4565783313</v>
      </c>
      <c r="M10529" t="s">
        <v>458</v>
      </c>
    </row>
    <row r="10530" spans="1:13" x14ac:dyDescent="0.25">
      <c r="A10530" t="s">
        <v>734</v>
      </c>
      <c r="B10530" t="s">
        <v>636</v>
      </c>
      <c r="C10530" t="s">
        <v>635</v>
      </c>
      <c r="D10530" t="s">
        <v>303</v>
      </c>
      <c r="E10530" t="s">
        <v>270</v>
      </c>
      <c r="F10530" t="s">
        <v>184</v>
      </c>
      <c r="G10530" s="8">
        <v>22706</v>
      </c>
      <c r="H10530" t="s">
        <v>185</v>
      </c>
      <c r="I10530" s="7">
        <v>690128</v>
      </c>
      <c r="L10530" s="7">
        <v>3476303006</v>
      </c>
      <c r="M10530" t="s">
        <v>458</v>
      </c>
    </row>
    <row r="10531" spans="1:13" x14ac:dyDescent="0.25">
      <c r="A10531" t="s">
        <v>735</v>
      </c>
      <c r="B10531" t="s">
        <v>636</v>
      </c>
      <c r="C10531" t="s">
        <v>635</v>
      </c>
      <c r="D10531" t="s">
        <v>302</v>
      </c>
      <c r="E10531" t="s">
        <v>270</v>
      </c>
      <c r="F10531" t="s">
        <v>184</v>
      </c>
      <c r="G10531" s="8">
        <v>22706</v>
      </c>
      <c r="H10531" t="s">
        <v>185</v>
      </c>
      <c r="I10531" s="7">
        <v>508543</v>
      </c>
      <c r="L10531" s="7">
        <v>2100767205</v>
      </c>
      <c r="M10531" t="s">
        <v>458</v>
      </c>
    </row>
    <row r="10532" spans="1:13" x14ac:dyDescent="0.25">
      <c r="A10532" t="s">
        <v>736</v>
      </c>
      <c r="B10532" t="s">
        <v>636</v>
      </c>
      <c r="C10532" t="s">
        <v>635</v>
      </c>
      <c r="D10532" t="s">
        <v>205</v>
      </c>
      <c r="E10532" t="s">
        <v>270</v>
      </c>
      <c r="F10532" t="s">
        <v>184</v>
      </c>
      <c r="G10532" s="8">
        <v>22706</v>
      </c>
      <c r="H10532" t="s">
        <v>185</v>
      </c>
      <c r="I10532" s="7">
        <v>2427985</v>
      </c>
      <c r="L10532" s="7">
        <v>20886055390</v>
      </c>
      <c r="M10532" t="s">
        <v>458</v>
      </c>
    </row>
    <row r="10533" spans="1:13" x14ac:dyDescent="0.25">
      <c r="A10533" t="s">
        <v>737</v>
      </c>
      <c r="B10533" t="s">
        <v>636</v>
      </c>
      <c r="C10533" t="s">
        <v>635</v>
      </c>
      <c r="D10533" t="s">
        <v>203</v>
      </c>
      <c r="E10533" t="s">
        <v>269</v>
      </c>
      <c r="F10533" t="s">
        <v>184</v>
      </c>
      <c r="G10533" s="8">
        <v>22706</v>
      </c>
      <c r="H10533" t="s">
        <v>185</v>
      </c>
      <c r="I10533" s="7">
        <v>146066061</v>
      </c>
      <c r="L10533" s="7">
        <v>1256491994424</v>
      </c>
      <c r="M10533" t="s">
        <v>458</v>
      </c>
    </row>
    <row r="10534" spans="1:13" x14ac:dyDescent="0.25">
      <c r="A10534" t="s">
        <v>738</v>
      </c>
      <c r="B10534" t="s">
        <v>484</v>
      </c>
      <c r="C10534" t="s">
        <v>256</v>
      </c>
      <c r="D10534" t="s">
        <v>208</v>
      </c>
      <c r="E10534" t="s">
        <v>270</v>
      </c>
      <c r="F10534" t="s">
        <v>184</v>
      </c>
      <c r="G10534" s="8">
        <v>22706</v>
      </c>
      <c r="H10534" t="s">
        <v>185</v>
      </c>
      <c r="I10534" s="7">
        <v>42654</v>
      </c>
      <c r="L10534" s="7">
        <v>429346911</v>
      </c>
      <c r="M10534" t="s">
        <v>458</v>
      </c>
    </row>
    <row r="10535" spans="1:13" x14ac:dyDescent="0.25">
      <c r="A10535" t="s">
        <v>739</v>
      </c>
      <c r="B10535" t="s">
        <v>484</v>
      </c>
      <c r="C10535" t="s">
        <v>256</v>
      </c>
      <c r="D10535" t="s">
        <v>209</v>
      </c>
      <c r="E10535" t="s">
        <v>270</v>
      </c>
      <c r="F10535" t="s">
        <v>184</v>
      </c>
      <c r="G10535" s="8">
        <v>22706</v>
      </c>
      <c r="H10535" t="s">
        <v>185</v>
      </c>
      <c r="I10535" s="7">
        <v>9926</v>
      </c>
      <c r="L10535" s="7">
        <v>630379359</v>
      </c>
      <c r="M10535" t="s">
        <v>458</v>
      </c>
    </row>
    <row r="10536" spans="1:13" x14ac:dyDescent="0.25">
      <c r="A10536" t="s">
        <v>740</v>
      </c>
      <c r="B10536" t="s">
        <v>484</v>
      </c>
      <c r="C10536" t="s">
        <v>256</v>
      </c>
      <c r="D10536" t="s">
        <v>203</v>
      </c>
      <c r="E10536" t="s">
        <v>269</v>
      </c>
      <c r="F10536" t="s">
        <v>184</v>
      </c>
      <c r="G10536" s="8">
        <v>22706</v>
      </c>
      <c r="H10536" t="s">
        <v>185</v>
      </c>
      <c r="I10536" s="7">
        <v>303232</v>
      </c>
      <c r="L10536" s="7">
        <v>88224453830</v>
      </c>
      <c r="M10536" t="s">
        <v>458</v>
      </c>
    </row>
    <row r="10537" spans="1:13" x14ac:dyDescent="0.25">
      <c r="A10537" t="s">
        <v>741</v>
      </c>
      <c r="B10537" t="s">
        <v>485</v>
      </c>
      <c r="C10537" t="s">
        <v>257</v>
      </c>
      <c r="D10537" t="s">
        <v>258</v>
      </c>
      <c r="E10537" t="s">
        <v>270</v>
      </c>
      <c r="F10537" t="s">
        <v>184</v>
      </c>
      <c r="G10537" s="8">
        <v>22706</v>
      </c>
      <c r="H10537" t="s">
        <v>185</v>
      </c>
      <c r="I10537" s="7">
        <v>61001</v>
      </c>
      <c r="L10537" s="7">
        <v>2398957441</v>
      </c>
      <c r="M10537" t="s">
        <v>458</v>
      </c>
    </row>
    <row r="10538" spans="1:13" x14ac:dyDescent="0.25">
      <c r="A10538" t="s">
        <v>742</v>
      </c>
      <c r="B10538" t="s">
        <v>485</v>
      </c>
      <c r="C10538" t="s">
        <v>257</v>
      </c>
      <c r="D10538" t="s">
        <v>259</v>
      </c>
      <c r="E10538" t="s">
        <v>270</v>
      </c>
      <c r="F10538" t="s">
        <v>184</v>
      </c>
      <c r="G10538" s="8">
        <v>22706</v>
      </c>
      <c r="H10538" t="s">
        <v>185</v>
      </c>
      <c r="I10538" s="7">
        <v>98</v>
      </c>
      <c r="L10538" s="7">
        <v>87556207</v>
      </c>
      <c r="M10538" t="s">
        <v>458</v>
      </c>
    </row>
    <row r="10539" spans="1:13" x14ac:dyDescent="0.25">
      <c r="A10539" t="s">
        <v>743</v>
      </c>
      <c r="B10539" t="s">
        <v>485</v>
      </c>
      <c r="C10539" t="s">
        <v>257</v>
      </c>
      <c r="D10539" t="s">
        <v>260</v>
      </c>
      <c r="E10539" t="s">
        <v>270</v>
      </c>
      <c r="F10539" t="s">
        <v>184</v>
      </c>
      <c r="G10539" s="8">
        <v>22706</v>
      </c>
      <c r="H10539" t="s">
        <v>185</v>
      </c>
      <c r="I10539" s="7">
        <v>5068</v>
      </c>
      <c r="L10539" s="7">
        <v>145097351</v>
      </c>
      <c r="M10539" t="s">
        <v>458</v>
      </c>
    </row>
    <row r="10540" spans="1:13" x14ac:dyDescent="0.25">
      <c r="A10540" t="s">
        <v>744</v>
      </c>
      <c r="B10540" t="s">
        <v>485</v>
      </c>
      <c r="C10540" t="s">
        <v>257</v>
      </c>
      <c r="D10540" t="s">
        <v>261</v>
      </c>
      <c r="E10540" t="s">
        <v>270</v>
      </c>
      <c r="F10540" t="s">
        <v>184</v>
      </c>
      <c r="G10540" s="8">
        <v>22706</v>
      </c>
      <c r="H10540" t="s">
        <v>185</v>
      </c>
      <c r="I10540" s="7">
        <v>10469</v>
      </c>
      <c r="L10540" s="7">
        <v>88988160</v>
      </c>
      <c r="M10540" t="s">
        <v>458</v>
      </c>
    </row>
    <row r="10541" spans="1:13" x14ac:dyDescent="0.25">
      <c r="A10541" t="s">
        <v>745</v>
      </c>
      <c r="B10541" t="s">
        <v>486</v>
      </c>
      <c r="C10541" t="s">
        <v>262</v>
      </c>
      <c r="D10541" t="s">
        <v>263</v>
      </c>
      <c r="E10541" t="s">
        <v>270</v>
      </c>
      <c r="F10541" t="s">
        <v>184</v>
      </c>
      <c r="G10541" s="8">
        <v>22706</v>
      </c>
      <c r="H10541" t="s">
        <v>185</v>
      </c>
      <c r="I10541" s="7">
        <v>2281000</v>
      </c>
      <c r="L10541" s="7">
        <v>27282552000</v>
      </c>
      <c r="M10541" t="s">
        <v>458</v>
      </c>
    </row>
    <row r="10542" spans="1:13" x14ac:dyDescent="0.25">
      <c r="A10542" t="s">
        <v>746</v>
      </c>
      <c r="B10542" t="s">
        <v>486</v>
      </c>
      <c r="C10542" t="s">
        <v>262</v>
      </c>
      <c r="D10542" t="s">
        <v>264</v>
      </c>
      <c r="E10542" t="s">
        <v>270</v>
      </c>
      <c r="F10542" t="s">
        <v>184</v>
      </c>
      <c r="G10542" s="8">
        <v>22706</v>
      </c>
      <c r="H10542" t="s">
        <v>185</v>
      </c>
      <c r="I10542" s="7">
        <v>977000</v>
      </c>
      <c r="L10542" s="7">
        <v>5427913000</v>
      </c>
      <c r="M10542" t="s">
        <v>458</v>
      </c>
    </row>
    <row r="10543" spans="1:13" x14ac:dyDescent="0.25">
      <c r="A10543" t="s">
        <v>747</v>
      </c>
      <c r="B10543" t="s">
        <v>486</v>
      </c>
      <c r="C10543" t="s">
        <v>262</v>
      </c>
      <c r="D10543" t="s">
        <v>265</v>
      </c>
      <c r="E10543" t="s">
        <v>270</v>
      </c>
      <c r="F10543" t="s">
        <v>184</v>
      </c>
      <c r="G10543" s="8">
        <v>22706</v>
      </c>
      <c r="H10543" t="s">
        <v>185</v>
      </c>
      <c r="I10543" s="7">
        <v>94000</v>
      </c>
      <c r="L10543" s="7">
        <v>950652000</v>
      </c>
      <c r="M10543" t="s">
        <v>458</v>
      </c>
    </row>
    <row r="10544" spans="1:13" x14ac:dyDescent="0.25">
      <c r="A10544" t="s">
        <v>748</v>
      </c>
      <c r="B10544" t="s">
        <v>486</v>
      </c>
      <c r="C10544" t="s">
        <v>262</v>
      </c>
      <c r="D10544" t="s">
        <v>203</v>
      </c>
      <c r="E10544" t="s">
        <v>269</v>
      </c>
      <c r="F10544" t="s">
        <v>184</v>
      </c>
      <c r="G10544" s="8">
        <v>22706</v>
      </c>
      <c r="H10544" t="s">
        <v>185</v>
      </c>
      <c r="I10544" s="7">
        <v>4798000</v>
      </c>
      <c r="L10544" s="7">
        <v>134097058000</v>
      </c>
      <c r="M10544" t="s">
        <v>458</v>
      </c>
    </row>
    <row r="10545" spans="1:13" x14ac:dyDescent="0.25">
      <c r="A10545" t="s">
        <v>749</v>
      </c>
      <c r="B10545" t="s">
        <v>332</v>
      </c>
      <c r="C10545" t="s">
        <v>266</v>
      </c>
      <c r="D10545" t="s">
        <v>267</v>
      </c>
      <c r="E10545" t="s">
        <v>270</v>
      </c>
      <c r="F10545" s="8" t="s">
        <v>184</v>
      </c>
      <c r="G10545" s="8">
        <v>22706</v>
      </c>
      <c r="H10545" t="s">
        <v>185</v>
      </c>
      <c r="I10545" s="7">
        <v>128238</v>
      </c>
      <c r="L10545" s="7">
        <v>2421364394</v>
      </c>
      <c r="M10545" t="s">
        <v>458</v>
      </c>
    </row>
    <row r="10546" spans="1:13" x14ac:dyDescent="0.25">
      <c r="A10546" t="s">
        <v>750</v>
      </c>
      <c r="B10546" t="s">
        <v>332</v>
      </c>
      <c r="C10546" t="s">
        <v>266</v>
      </c>
      <c r="D10546" t="s">
        <v>590</v>
      </c>
      <c r="E10546" t="s">
        <v>270</v>
      </c>
      <c r="F10546" s="8" t="s">
        <v>184</v>
      </c>
      <c r="G10546" s="8">
        <v>22706</v>
      </c>
      <c r="H10546" t="s">
        <v>185</v>
      </c>
      <c r="I10546" s="7">
        <v>170186</v>
      </c>
      <c r="L10546" s="7">
        <v>1946905414</v>
      </c>
      <c r="M10546" t="s">
        <v>458</v>
      </c>
    </row>
    <row r="10547" spans="1:13" x14ac:dyDescent="0.25">
      <c r="A10547" t="s">
        <v>751</v>
      </c>
      <c r="B10547" t="s">
        <v>332</v>
      </c>
      <c r="C10547" t="s">
        <v>266</v>
      </c>
      <c r="D10547" t="s">
        <v>582</v>
      </c>
      <c r="E10547" t="s">
        <v>270</v>
      </c>
      <c r="F10547" s="8" t="s">
        <v>184</v>
      </c>
      <c r="G10547" s="8">
        <v>22706</v>
      </c>
      <c r="H10547" t="s">
        <v>185</v>
      </c>
      <c r="I10547" s="7">
        <v>4758</v>
      </c>
      <c r="L10547" s="7">
        <v>102527329</v>
      </c>
      <c r="M10547" t="s">
        <v>458</v>
      </c>
    </row>
    <row r="10548" spans="1:13" x14ac:dyDescent="0.25">
      <c r="A10548" t="s">
        <v>752</v>
      </c>
      <c r="B10548" t="s">
        <v>332</v>
      </c>
      <c r="C10548" t="s">
        <v>266</v>
      </c>
      <c r="D10548" t="s">
        <v>203</v>
      </c>
      <c r="E10548" t="s">
        <v>269</v>
      </c>
      <c r="F10548" s="8" t="s">
        <v>184</v>
      </c>
      <c r="G10548" s="8">
        <v>22706</v>
      </c>
      <c r="H10548" t="s">
        <v>185</v>
      </c>
      <c r="I10548" s="7">
        <v>148489151</v>
      </c>
      <c r="L10548" s="7">
        <v>260926476812</v>
      </c>
      <c r="M10548" t="s">
        <v>458</v>
      </c>
    </row>
    <row r="10549" spans="1:13" x14ac:dyDescent="0.25">
      <c r="A10549" t="s">
        <v>753</v>
      </c>
      <c r="B10549" t="s">
        <v>487</v>
      </c>
      <c r="C10549" t="s">
        <v>207</v>
      </c>
      <c r="D10549" t="s">
        <v>208</v>
      </c>
      <c r="E10549" t="s">
        <v>270</v>
      </c>
      <c r="F10549" s="8" t="s">
        <v>184</v>
      </c>
      <c r="G10549" s="8">
        <v>22706</v>
      </c>
      <c r="H10549" t="s">
        <v>185</v>
      </c>
      <c r="I10549" s="7">
        <v>87706</v>
      </c>
      <c r="L10549" s="7">
        <v>2389556713</v>
      </c>
      <c r="M10549" t="s">
        <v>458</v>
      </c>
    </row>
    <row r="10550" spans="1:13" x14ac:dyDescent="0.25">
      <c r="A10550" t="s">
        <v>754</v>
      </c>
      <c r="B10550" t="s">
        <v>487</v>
      </c>
      <c r="C10550" t="s">
        <v>207</v>
      </c>
      <c r="D10550" t="s">
        <v>209</v>
      </c>
      <c r="E10550" t="s">
        <v>270</v>
      </c>
      <c r="F10550" t="s">
        <v>184</v>
      </c>
      <c r="G10550" s="8">
        <v>22706</v>
      </c>
      <c r="H10550" t="s">
        <v>185</v>
      </c>
      <c r="I10550" s="7">
        <v>326265</v>
      </c>
      <c r="L10550" s="7">
        <v>5701620841</v>
      </c>
      <c r="M10550" t="s">
        <v>458</v>
      </c>
    </row>
    <row r="10551" spans="1:13" x14ac:dyDescent="0.25">
      <c r="A10551" t="s">
        <v>755</v>
      </c>
      <c r="B10551" t="s">
        <v>487</v>
      </c>
      <c r="C10551" t="s">
        <v>207</v>
      </c>
      <c r="D10551" t="s">
        <v>210</v>
      </c>
      <c r="E10551" t="s">
        <v>270</v>
      </c>
      <c r="F10551" t="s">
        <v>184</v>
      </c>
      <c r="G10551" s="8">
        <v>22706</v>
      </c>
      <c r="H10551" t="s">
        <v>185</v>
      </c>
      <c r="I10551" s="7">
        <v>21146</v>
      </c>
      <c r="L10551" s="7">
        <v>326696832</v>
      </c>
      <c r="M10551" t="s">
        <v>458</v>
      </c>
    </row>
    <row r="10552" spans="1:13" x14ac:dyDescent="0.25">
      <c r="A10552" t="s">
        <v>756</v>
      </c>
      <c r="B10552" t="s">
        <v>487</v>
      </c>
      <c r="C10552" t="s">
        <v>207</v>
      </c>
      <c r="D10552" t="s">
        <v>211</v>
      </c>
      <c r="E10552" t="s">
        <v>269</v>
      </c>
      <c r="F10552" t="s">
        <v>184</v>
      </c>
      <c r="G10552" s="8">
        <v>22706</v>
      </c>
      <c r="H10552" t="s">
        <v>185</v>
      </c>
      <c r="I10552" s="7">
        <v>42764866</v>
      </c>
      <c r="L10552" s="7">
        <v>370042694916</v>
      </c>
      <c r="M10552" t="s">
        <v>458</v>
      </c>
    </row>
    <row r="10553" spans="1:13" x14ac:dyDescent="0.25">
      <c r="A10553" t="s">
        <v>757</v>
      </c>
      <c r="B10553" t="s">
        <v>487</v>
      </c>
      <c r="C10553" t="s">
        <v>207</v>
      </c>
      <c r="D10553" t="s">
        <v>385</v>
      </c>
      <c r="E10553" t="s">
        <v>270</v>
      </c>
      <c r="F10553" t="s">
        <v>184</v>
      </c>
      <c r="G10553" s="8">
        <v>22706</v>
      </c>
      <c r="H10553" t="s">
        <v>185</v>
      </c>
      <c r="I10553" s="7">
        <v>744214</v>
      </c>
      <c r="L10553" s="7">
        <v>777116048</v>
      </c>
      <c r="M10553" t="s">
        <v>458</v>
      </c>
    </row>
    <row r="10554" spans="1:13" x14ac:dyDescent="0.25">
      <c r="A10554" t="s">
        <v>665</v>
      </c>
      <c r="B10554" t="s">
        <v>469</v>
      </c>
      <c r="C10554" t="s">
        <v>212</v>
      </c>
      <c r="D10554" t="s">
        <v>213</v>
      </c>
      <c r="E10554" t="s">
        <v>270</v>
      </c>
      <c r="F10554" t="s">
        <v>186</v>
      </c>
      <c r="G10554" s="8">
        <v>23071</v>
      </c>
      <c r="H10554" t="s">
        <v>187</v>
      </c>
      <c r="I10554" s="7">
        <v>0</v>
      </c>
      <c r="L10554" s="7">
        <v>1209774000</v>
      </c>
      <c r="M10554" t="s">
        <v>458</v>
      </c>
    </row>
    <row r="10555" spans="1:13" x14ac:dyDescent="0.25">
      <c r="A10555" t="s">
        <v>666</v>
      </c>
      <c r="B10555" t="s">
        <v>469</v>
      </c>
      <c r="C10555" t="s">
        <v>212</v>
      </c>
      <c r="D10555" t="s">
        <v>214</v>
      </c>
      <c r="E10555" t="s">
        <v>270</v>
      </c>
      <c r="F10555" t="s">
        <v>186</v>
      </c>
      <c r="G10555" s="8">
        <v>23071</v>
      </c>
      <c r="H10555" t="s">
        <v>187</v>
      </c>
      <c r="I10555" s="7">
        <v>0</v>
      </c>
      <c r="L10555" s="7">
        <v>10185099000</v>
      </c>
      <c r="M10555" t="s">
        <v>458</v>
      </c>
    </row>
    <row r="10556" spans="1:13" x14ac:dyDescent="0.25">
      <c r="A10556" t="s">
        <v>667</v>
      </c>
      <c r="B10556" t="s">
        <v>469</v>
      </c>
      <c r="C10556" t="s">
        <v>212</v>
      </c>
      <c r="D10556" t="s">
        <v>370</v>
      </c>
      <c r="E10556" t="s">
        <v>270</v>
      </c>
      <c r="F10556" t="s">
        <v>186</v>
      </c>
      <c r="G10556" s="8">
        <v>23071</v>
      </c>
      <c r="H10556" t="s">
        <v>187</v>
      </c>
      <c r="I10556" s="7">
        <v>0</v>
      </c>
      <c r="L10556" s="7">
        <v>7250762000</v>
      </c>
      <c r="M10556" t="s">
        <v>458</v>
      </c>
    </row>
    <row r="10557" spans="1:13" x14ac:dyDescent="0.25">
      <c r="A10557" t="s">
        <v>668</v>
      </c>
      <c r="B10557" t="s">
        <v>469</v>
      </c>
      <c r="C10557" t="s">
        <v>212</v>
      </c>
      <c r="D10557" t="s">
        <v>365</v>
      </c>
      <c r="E10557" t="s">
        <v>270</v>
      </c>
      <c r="F10557" t="s">
        <v>186</v>
      </c>
      <c r="G10557" s="8">
        <v>23071</v>
      </c>
      <c r="H10557" t="s">
        <v>187</v>
      </c>
      <c r="I10557" s="7">
        <v>0</v>
      </c>
      <c r="L10557" s="7">
        <v>22153880000</v>
      </c>
      <c r="M10557" t="s">
        <v>458</v>
      </c>
    </row>
    <row r="10558" spans="1:13" x14ac:dyDescent="0.25">
      <c r="A10558" t="s">
        <v>669</v>
      </c>
      <c r="B10558" t="s">
        <v>469</v>
      </c>
      <c r="C10558" t="s">
        <v>212</v>
      </c>
      <c r="D10558" t="s">
        <v>364</v>
      </c>
      <c r="E10558" t="s">
        <v>270</v>
      </c>
      <c r="F10558" t="s">
        <v>186</v>
      </c>
      <c r="G10558" s="8">
        <v>23071</v>
      </c>
      <c r="H10558" t="s">
        <v>187</v>
      </c>
      <c r="I10558" s="7">
        <v>0</v>
      </c>
      <c r="L10558" s="7">
        <v>31842258000</v>
      </c>
      <c r="M10558" t="s">
        <v>458</v>
      </c>
    </row>
    <row r="10559" spans="1:13" x14ac:dyDescent="0.25">
      <c r="A10559" t="s">
        <v>670</v>
      </c>
      <c r="B10559" t="s">
        <v>469</v>
      </c>
      <c r="C10559" t="s">
        <v>212</v>
      </c>
      <c r="D10559" t="s">
        <v>573</v>
      </c>
      <c r="E10559" t="s">
        <v>270</v>
      </c>
      <c r="F10559" t="s">
        <v>186</v>
      </c>
      <c r="G10559" s="8">
        <v>23071</v>
      </c>
      <c r="H10559" t="s">
        <v>187</v>
      </c>
      <c r="I10559" s="7">
        <v>0</v>
      </c>
      <c r="L10559" s="7">
        <v>16763779000</v>
      </c>
      <c r="M10559" t="s">
        <v>458</v>
      </c>
    </row>
    <row r="10560" spans="1:13" x14ac:dyDescent="0.25">
      <c r="A10560" t="s">
        <v>671</v>
      </c>
      <c r="B10560" t="s">
        <v>469</v>
      </c>
      <c r="C10560" t="s">
        <v>212</v>
      </c>
      <c r="D10560" t="s">
        <v>362</v>
      </c>
      <c r="E10560" t="s">
        <v>270</v>
      </c>
      <c r="F10560" t="s">
        <v>186</v>
      </c>
      <c r="G10560" s="8">
        <v>23071</v>
      </c>
      <c r="H10560" t="s">
        <v>187</v>
      </c>
      <c r="I10560" s="7">
        <v>0</v>
      </c>
      <c r="L10560" s="7">
        <v>58491556000</v>
      </c>
      <c r="M10560" t="s">
        <v>458</v>
      </c>
    </row>
    <row r="10561" spans="1:13" x14ac:dyDescent="0.25">
      <c r="A10561" t="s">
        <v>672</v>
      </c>
      <c r="B10561" t="s">
        <v>470</v>
      </c>
      <c r="C10561" t="s">
        <v>292</v>
      </c>
      <c r="D10561" t="s">
        <v>307</v>
      </c>
      <c r="E10561" t="s">
        <v>270</v>
      </c>
      <c r="F10561" t="s">
        <v>186</v>
      </c>
      <c r="G10561" s="8">
        <v>23071</v>
      </c>
      <c r="H10561" t="s">
        <v>187</v>
      </c>
      <c r="I10561" s="7">
        <v>0</v>
      </c>
      <c r="L10561" s="7">
        <v>9764336905</v>
      </c>
      <c r="M10561" t="s">
        <v>458</v>
      </c>
    </row>
    <row r="10562" spans="1:13" x14ac:dyDescent="0.25">
      <c r="A10562" t="s">
        <v>673</v>
      </c>
      <c r="B10562" t="s">
        <v>470</v>
      </c>
      <c r="C10562" t="s">
        <v>292</v>
      </c>
      <c r="D10562" t="s">
        <v>206</v>
      </c>
      <c r="E10562" t="s">
        <v>270</v>
      </c>
      <c r="F10562" t="s">
        <v>186</v>
      </c>
      <c r="G10562" s="8">
        <v>23071</v>
      </c>
      <c r="H10562" t="s">
        <v>187</v>
      </c>
      <c r="I10562" s="7">
        <v>0</v>
      </c>
      <c r="L10562" s="7">
        <v>5411649516</v>
      </c>
      <c r="M10562" t="s">
        <v>458</v>
      </c>
    </row>
    <row r="10563" spans="1:13" x14ac:dyDescent="0.25">
      <c r="A10563" t="s">
        <v>674</v>
      </c>
      <c r="B10563" t="s">
        <v>470</v>
      </c>
      <c r="C10563" t="s">
        <v>292</v>
      </c>
      <c r="D10563" t="s">
        <v>203</v>
      </c>
      <c r="E10563" t="s">
        <v>269</v>
      </c>
      <c r="F10563" t="s">
        <v>186</v>
      </c>
      <c r="G10563" s="8">
        <v>23071</v>
      </c>
      <c r="H10563" t="s">
        <v>187</v>
      </c>
      <c r="I10563" s="7">
        <v>0</v>
      </c>
      <c r="L10563" s="7">
        <v>599483569520</v>
      </c>
      <c r="M10563" t="s">
        <v>458</v>
      </c>
    </row>
    <row r="10564" spans="1:13" x14ac:dyDescent="0.25">
      <c r="A10564" t="s">
        <v>675</v>
      </c>
      <c r="B10564" t="s">
        <v>470</v>
      </c>
      <c r="C10564" t="s">
        <v>292</v>
      </c>
      <c r="D10564" t="s">
        <v>306</v>
      </c>
      <c r="E10564" t="s">
        <v>270</v>
      </c>
      <c r="F10564" t="s">
        <v>186</v>
      </c>
      <c r="G10564" s="8">
        <v>23071</v>
      </c>
      <c r="H10564" t="s">
        <v>187</v>
      </c>
      <c r="I10564" s="7">
        <v>0</v>
      </c>
      <c r="L10564" s="7">
        <v>9122399685</v>
      </c>
      <c r="M10564" t="s">
        <v>458</v>
      </c>
    </row>
    <row r="10565" spans="1:13" x14ac:dyDescent="0.25">
      <c r="A10565" t="s">
        <v>676</v>
      </c>
      <c r="B10565" t="s">
        <v>331</v>
      </c>
      <c r="C10565" t="s">
        <v>215</v>
      </c>
      <c r="D10565" t="s">
        <v>251</v>
      </c>
      <c r="E10565" t="s">
        <v>269</v>
      </c>
      <c r="F10565" t="s">
        <v>186</v>
      </c>
      <c r="G10565" s="8">
        <v>23071</v>
      </c>
      <c r="H10565" t="s">
        <v>187</v>
      </c>
      <c r="I10565" s="7">
        <v>0</v>
      </c>
      <c r="L10565" s="7">
        <v>310261377494</v>
      </c>
      <c r="M10565" t="s">
        <v>458</v>
      </c>
    </row>
    <row r="10566" spans="1:13" x14ac:dyDescent="0.25">
      <c r="A10566" t="s">
        <v>677</v>
      </c>
      <c r="B10566" t="s">
        <v>331</v>
      </c>
      <c r="C10566" t="s">
        <v>215</v>
      </c>
      <c r="D10566" t="s">
        <v>216</v>
      </c>
      <c r="E10566" t="s">
        <v>269</v>
      </c>
      <c r="F10566" t="s">
        <v>186</v>
      </c>
      <c r="G10566" s="8">
        <v>23071</v>
      </c>
      <c r="H10566" t="s">
        <v>187</v>
      </c>
      <c r="I10566" s="7">
        <v>0</v>
      </c>
      <c r="L10566" s="7">
        <v>15226914126</v>
      </c>
      <c r="M10566" t="s">
        <v>458</v>
      </c>
    </row>
    <row r="10567" spans="1:13" x14ac:dyDescent="0.25">
      <c r="A10567" t="s">
        <v>678</v>
      </c>
      <c r="B10567" t="s">
        <v>331</v>
      </c>
      <c r="C10567" t="s">
        <v>215</v>
      </c>
      <c r="D10567" t="s">
        <v>217</v>
      </c>
      <c r="E10567" t="s">
        <v>269</v>
      </c>
      <c r="F10567" t="s">
        <v>186</v>
      </c>
      <c r="G10567" s="8">
        <v>23071</v>
      </c>
      <c r="H10567" t="s">
        <v>187</v>
      </c>
      <c r="I10567" s="7">
        <v>0</v>
      </c>
      <c r="L10567" s="7">
        <v>67671087956</v>
      </c>
      <c r="M10567" t="s">
        <v>458</v>
      </c>
    </row>
    <row r="10568" spans="1:13" x14ac:dyDescent="0.25">
      <c r="A10568" t="s">
        <v>679</v>
      </c>
      <c r="B10568" t="s">
        <v>333</v>
      </c>
      <c r="C10568" t="s">
        <v>533</v>
      </c>
      <c r="D10568" t="s">
        <v>203</v>
      </c>
      <c r="E10568" t="s">
        <v>269</v>
      </c>
      <c r="F10568" t="s">
        <v>186</v>
      </c>
      <c r="G10568" s="8">
        <v>23071</v>
      </c>
      <c r="H10568" t="s">
        <v>187</v>
      </c>
      <c r="I10568" s="7">
        <v>18809000</v>
      </c>
      <c r="L10568" s="7">
        <v>60695593000</v>
      </c>
      <c r="M10568" t="s">
        <v>458</v>
      </c>
    </row>
    <row r="10569" spans="1:13" x14ac:dyDescent="0.25">
      <c r="A10569" t="s">
        <v>680</v>
      </c>
      <c r="B10569" t="s">
        <v>471</v>
      </c>
      <c r="C10569" t="s">
        <v>219</v>
      </c>
      <c r="D10569" t="s">
        <v>203</v>
      </c>
      <c r="E10569" t="s">
        <v>269</v>
      </c>
      <c r="F10569" t="s">
        <v>186</v>
      </c>
      <c r="G10569" s="8">
        <v>23071</v>
      </c>
      <c r="H10569" t="s">
        <v>187</v>
      </c>
      <c r="I10569" s="7">
        <v>0</v>
      </c>
      <c r="L10569" s="7">
        <v>278736778404</v>
      </c>
      <c r="M10569" t="s">
        <v>458</v>
      </c>
    </row>
    <row r="10570" spans="1:13" x14ac:dyDescent="0.25">
      <c r="A10570" t="s">
        <v>681</v>
      </c>
      <c r="B10570" t="s">
        <v>471</v>
      </c>
      <c r="C10570" t="s">
        <v>219</v>
      </c>
      <c r="D10570" t="s">
        <v>457</v>
      </c>
      <c r="E10570" t="s">
        <v>270</v>
      </c>
      <c r="F10570" t="s">
        <v>186</v>
      </c>
      <c r="G10570" s="8">
        <v>23071</v>
      </c>
      <c r="H10570" t="s">
        <v>187</v>
      </c>
      <c r="I10570" s="7">
        <v>0</v>
      </c>
      <c r="L10570" s="7">
        <v>150706287</v>
      </c>
      <c r="M10570" t="s">
        <v>458</v>
      </c>
    </row>
    <row r="10571" spans="1:13" x14ac:dyDescent="0.25">
      <c r="A10571" t="s">
        <v>682</v>
      </c>
      <c r="B10571" t="s">
        <v>471</v>
      </c>
      <c r="C10571" t="s">
        <v>219</v>
      </c>
      <c r="D10571" t="s">
        <v>381</v>
      </c>
      <c r="E10571" t="s">
        <v>270</v>
      </c>
      <c r="F10571" t="s">
        <v>186</v>
      </c>
      <c r="G10571" s="8">
        <v>23071</v>
      </c>
      <c r="H10571" t="s">
        <v>187</v>
      </c>
      <c r="I10571" s="7">
        <v>0</v>
      </c>
      <c r="L10571" s="7">
        <v>1331924172</v>
      </c>
      <c r="M10571" t="s">
        <v>458</v>
      </c>
    </row>
    <row r="10572" spans="1:13" x14ac:dyDescent="0.25">
      <c r="A10572" t="s">
        <v>683</v>
      </c>
      <c r="B10572" t="s">
        <v>472</v>
      </c>
      <c r="C10572" t="s">
        <v>220</v>
      </c>
      <c r="D10572" t="s">
        <v>221</v>
      </c>
      <c r="E10572" t="s">
        <v>270</v>
      </c>
      <c r="F10572" t="s">
        <v>186</v>
      </c>
      <c r="G10572" s="8">
        <v>23071</v>
      </c>
      <c r="H10572" t="s">
        <v>187</v>
      </c>
      <c r="I10572" s="7">
        <v>317000</v>
      </c>
      <c r="L10572" s="7">
        <v>210379447000</v>
      </c>
      <c r="M10572" t="s">
        <v>458</v>
      </c>
    </row>
    <row r="10573" spans="1:13" x14ac:dyDescent="0.25">
      <c r="A10573" t="s">
        <v>684</v>
      </c>
      <c r="B10573" t="s">
        <v>472</v>
      </c>
      <c r="C10573" t="s">
        <v>220</v>
      </c>
      <c r="D10573" t="s">
        <v>222</v>
      </c>
      <c r="E10573" t="s">
        <v>270</v>
      </c>
      <c r="F10573" t="s">
        <v>186</v>
      </c>
      <c r="G10573" s="8">
        <v>23071</v>
      </c>
      <c r="H10573" t="s">
        <v>187</v>
      </c>
      <c r="I10573" s="7">
        <v>26000</v>
      </c>
      <c r="L10573" s="7">
        <v>35195197000</v>
      </c>
      <c r="M10573" t="s">
        <v>458</v>
      </c>
    </row>
    <row r="10574" spans="1:13" x14ac:dyDescent="0.25">
      <c r="A10574" t="s">
        <v>685</v>
      </c>
      <c r="B10574" t="s">
        <v>472</v>
      </c>
      <c r="C10574" t="s">
        <v>220</v>
      </c>
      <c r="D10574" t="s">
        <v>223</v>
      </c>
      <c r="E10574" t="s">
        <v>270</v>
      </c>
      <c r="F10574" t="s">
        <v>186</v>
      </c>
      <c r="G10574" s="8">
        <v>23071</v>
      </c>
      <c r="H10574" t="s">
        <v>187</v>
      </c>
      <c r="I10574" s="7">
        <v>0</v>
      </c>
      <c r="L10574" s="7">
        <v>54187851000</v>
      </c>
      <c r="M10574" t="s">
        <v>458</v>
      </c>
    </row>
    <row r="10575" spans="1:13" x14ac:dyDescent="0.25">
      <c r="A10575" t="s">
        <v>686</v>
      </c>
      <c r="B10575" t="s">
        <v>472</v>
      </c>
      <c r="C10575" t="s">
        <v>220</v>
      </c>
      <c r="D10575" t="s">
        <v>224</v>
      </c>
      <c r="E10575" t="s">
        <v>270</v>
      </c>
      <c r="F10575" t="s">
        <v>186</v>
      </c>
      <c r="G10575" s="8">
        <v>23071</v>
      </c>
      <c r="H10575" t="s">
        <v>187</v>
      </c>
      <c r="I10575" s="7">
        <v>0</v>
      </c>
      <c r="L10575" s="7">
        <v>3835522000</v>
      </c>
      <c r="M10575" t="s">
        <v>458</v>
      </c>
    </row>
    <row r="10576" spans="1:13" x14ac:dyDescent="0.25">
      <c r="A10576" t="s">
        <v>687</v>
      </c>
      <c r="B10576" t="s">
        <v>472</v>
      </c>
      <c r="C10576" t="s">
        <v>220</v>
      </c>
      <c r="D10576" t="s">
        <v>305</v>
      </c>
      <c r="E10576" t="s">
        <v>270</v>
      </c>
      <c r="F10576" t="s">
        <v>186</v>
      </c>
      <c r="G10576" s="8">
        <v>23071</v>
      </c>
      <c r="H10576" t="s">
        <v>187</v>
      </c>
      <c r="I10576" s="7">
        <v>0</v>
      </c>
      <c r="L10576" s="7">
        <v>0</v>
      </c>
      <c r="M10576" t="s">
        <v>458</v>
      </c>
    </row>
    <row r="10577" spans="1:13" x14ac:dyDescent="0.25">
      <c r="A10577" t="s">
        <v>688</v>
      </c>
      <c r="B10577" t="s">
        <v>472</v>
      </c>
      <c r="C10577" t="s">
        <v>220</v>
      </c>
      <c r="D10577" t="s">
        <v>203</v>
      </c>
      <c r="E10577" t="s">
        <v>269</v>
      </c>
      <c r="F10577" t="s">
        <v>186</v>
      </c>
      <c r="G10577" s="8">
        <v>23071</v>
      </c>
      <c r="H10577" t="s">
        <v>187</v>
      </c>
      <c r="I10577" s="7">
        <v>576000</v>
      </c>
      <c r="L10577" s="7">
        <v>150910896000</v>
      </c>
      <c r="M10577" t="s">
        <v>458</v>
      </c>
    </row>
    <row r="10578" spans="1:13" x14ac:dyDescent="0.25">
      <c r="A10578" t="s">
        <v>689</v>
      </c>
      <c r="B10578" t="s">
        <v>473</v>
      </c>
      <c r="C10578" t="s">
        <v>225</v>
      </c>
      <c r="D10578" t="s">
        <v>366</v>
      </c>
      <c r="E10578" t="s">
        <v>270</v>
      </c>
      <c r="F10578" t="s">
        <v>186</v>
      </c>
      <c r="G10578" s="8">
        <v>23071</v>
      </c>
      <c r="H10578" t="s">
        <v>187</v>
      </c>
      <c r="I10578" s="7">
        <v>0</v>
      </c>
      <c r="L10578" s="7">
        <v>3439632410</v>
      </c>
      <c r="M10578" t="s">
        <v>458</v>
      </c>
    </row>
    <row r="10579" spans="1:13" x14ac:dyDescent="0.25">
      <c r="A10579" t="s">
        <v>690</v>
      </c>
      <c r="B10579" t="s">
        <v>473</v>
      </c>
      <c r="C10579" t="s">
        <v>225</v>
      </c>
      <c r="D10579" t="s">
        <v>367</v>
      </c>
      <c r="E10579" t="s">
        <v>270</v>
      </c>
      <c r="F10579" t="s">
        <v>186</v>
      </c>
      <c r="G10579" s="8">
        <v>23071</v>
      </c>
      <c r="H10579" t="s">
        <v>187</v>
      </c>
      <c r="I10579" s="7">
        <v>0</v>
      </c>
      <c r="L10579" s="7">
        <v>3601903742</v>
      </c>
      <c r="M10579" t="s">
        <v>458</v>
      </c>
    </row>
    <row r="10580" spans="1:13" x14ac:dyDescent="0.25">
      <c r="A10580" t="s">
        <v>691</v>
      </c>
      <c r="B10580" t="s">
        <v>473</v>
      </c>
      <c r="C10580" t="s">
        <v>225</v>
      </c>
      <c r="D10580" t="s">
        <v>373</v>
      </c>
      <c r="E10580" t="s">
        <v>270</v>
      </c>
      <c r="F10580" t="s">
        <v>186</v>
      </c>
      <c r="G10580" s="8">
        <v>23071</v>
      </c>
      <c r="H10580" t="s">
        <v>187</v>
      </c>
      <c r="I10580" s="7">
        <v>0</v>
      </c>
      <c r="L10580" s="7">
        <v>2032897322</v>
      </c>
      <c r="M10580" t="s">
        <v>458</v>
      </c>
    </row>
    <row r="10581" spans="1:13" x14ac:dyDescent="0.25">
      <c r="A10581" t="s">
        <v>692</v>
      </c>
      <c r="B10581" t="s">
        <v>473</v>
      </c>
      <c r="C10581" t="s">
        <v>225</v>
      </c>
      <c r="D10581" t="s">
        <v>203</v>
      </c>
      <c r="E10581" t="s">
        <v>269</v>
      </c>
      <c r="F10581" t="s">
        <v>186</v>
      </c>
      <c r="G10581" s="8">
        <v>23071</v>
      </c>
      <c r="H10581" t="s">
        <v>187</v>
      </c>
      <c r="I10581" s="7">
        <v>0</v>
      </c>
      <c r="L10581" s="7">
        <v>983182712065</v>
      </c>
      <c r="M10581" t="s">
        <v>458</v>
      </c>
    </row>
    <row r="10582" spans="1:13" x14ac:dyDescent="0.25">
      <c r="A10582" t="s">
        <v>693</v>
      </c>
      <c r="B10582" t="s">
        <v>474</v>
      </c>
      <c r="C10582" t="s">
        <v>226</v>
      </c>
      <c r="D10582" t="s">
        <v>227</v>
      </c>
      <c r="E10582" t="s">
        <v>270</v>
      </c>
      <c r="F10582" t="s">
        <v>186</v>
      </c>
      <c r="G10582" s="8">
        <v>23071</v>
      </c>
      <c r="H10582" t="s">
        <v>187</v>
      </c>
      <c r="I10582" s="7">
        <v>0</v>
      </c>
      <c r="L10582" s="7">
        <v>1565286544</v>
      </c>
      <c r="M10582" t="s">
        <v>458</v>
      </c>
    </row>
    <row r="10583" spans="1:13" x14ac:dyDescent="0.25">
      <c r="A10583" t="s">
        <v>694</v>
      </c>
      <c r="B10583" t="s">
        <v>474</v>
      </c>
      <c r="C10583" t="s">
        <v>226</v>
      </c>
      <c r="D10583" t="s">
        <v>301</v>
      </c>
      <c r="E10583" t="s">
        <v>270</v>
      </c>
      <c r="F10583" t="s">
        <v>186</v>
      </c>
      <c r="G10583" s="8">
        <v>23071</v>
      </c>
      <c r="H10583" t="s">
        <v>187</v>
      </c>
      <c r="I10583" s="7">
        <v>0</v>
      </c>
      <c r="L10583" s="7">
        <v>4154359457</v>
      </c>
      <c r="M10583" t="s">
        <v>458</v>
      </c>
    </row>
    <row r="10584" spans="1:13" x14ac:dyDescent="0.25">
      <c r="A10584" t="s">
        <v>695</v>
      </c>
      <c r="B10584" t="s">
        <v>474</v>
      </c>
      <c r="C10584" t="s">
        <v>226</v>
      </c>
      <c r="D10584" t="s">
        <v>229</v>
      </c>
      <c r="E10584" t="s">
        <v>270</v>
      </c>
      <c r="F10584" s="8" t="s">
        <v>186</v>
      </c>
      <c r="G10584" s="8">
        <v>23071</v>
      </c>
      <c r="H10584" t="s">
        <v>187</v>
      </c>
      <c r="I10584" s="7">
        <v>0</v>
      </c>
      <c r="L10584" s="7">
        <v>4178737190</v>
      </c>
      <c r="M10584" t="s">
        <v>458</v>
      </c>
    </row>
    <row r="10585" spans="1:13" x14ac:dyDescent="0.25">
      <c r="A10585" t="s">
        <v>696</v>
      </c>
      <c r="B10585" t="s">
        <v>474</v>
      </c>
      <c r="C10585" t="s">
        <v>226</v>
      </c>
      <c r="D10585" t="s">
        <v>230</v>
      </c>
      <c r="E10585" t="s">
        <v>270</v>
      </c>
      <c r="F10585" s="8" t="s">
        <v>186</v>
      </c>
      <c r="G10585" s="8">
        <v>23071</v>
      </c>
      <c r="H10585" t="s">
        <v>187</v>
      </c>
      <c r="I10585" s="7">
        <v>0</v>
      </c>
      <c r="L10585" s="7">
        <v>46078829939</v>
      </c>
      <c r="M10585" t="s">
        <v>458</v>
      </c>
    </row>
    <row r="10586" spans="1:13" x14ac:dyDescent="0.25">
      <c r="A10586" t="s">
        <v>697</v>
      </c>
      <c r="B10586" t="s">
        <v>474</v>
      </c>
      <c r="C10586" t="s">
        <v>226</v>
      </c>
      <c r="D10586" t="s">
        <v>231</v>
      </c>
      <c r="E10586" t="s">
        <v>270</v>
      </c>
      <c r="F10586" s="8" t="s">
        <v>186</v>
      </c>
      <c r="G10586" s="8">
        <v>23071</v>
      </c>
      <c r="H10586" t="s">
        <v>187</v>
      </c>
      <c r="I10586" s="7">
        <v>0</v>
      </c>
      <c r="L10586" s="7">
        <v>733170416</v>
      </c>
      <c r="M10586" t="s">
        <v>458</v>
      </c>
    </row>
    <row r="10587" spans="1:13" x14ac:dyDescent="0.25">
      <c r="A10587" t="s">
        <v>698</v>
      </c>
      <c r="B10587" t="s">
        <v>474</v>
      </c>
      <c r="C10587" t="s">
        <v>226</v>
      </c>
      <c r="D10587" t="s">
        <v>232</v>
      </c>
      <c r="E10587" t="s">
        <v>270</v>
      </c>
      <c r="F10587" s="8" t="s">
        <v>186</v>
      </c>
      <c r="G10587" s="8">
        <v>23071</v>
      </c>
      <c r="H10587" t="s">
        <v>187</v>
      </c>
      <c r="I10587" s="7">
        <v>0</v>
      </c>
      <c r="L10587" s="7">
        <v>4596812359</v>
      </c>
      <c r="M10587" t="s">
        <v>458</v>
      </c>
    </row>
    <row r="10588" spans="1:13" x14ac:dyDescent="0.25">
      <c r="A10588" t="s">
        <v>699</v>
      </c>
      <c r="B10588" t="s">
        <v>474</v>
      </c>
      <c r="C10588" t="s">
        <v>226</v>
      </c>
      <c r="D10588" t="s">
        <v>233</v>
      </c>
      <c r="E10588" t="s">
        <v>270</v>
      </c>
      <c r="F10588" s="8" t="s">
        <v>186</v>
      </c>
      <c r="G10588" s="8">
        <v>23071</v>
      </c>
      <c r="H10588" t="s">
        <v>187</v>
      </c>
      <c r="I10588" s="7">
        <v>0</v>
      </c>
      <c r="L10588" s="7">
        <v>6739103718</v>
      </c>
      <c r="M10588" t="s">
        <v>458</v>
      </c>
    </row>
    <row r="10589" spans="1:13" x14ac:dyDescent="0.25">
      <c r="A10589" t="s">
        <v>700</v>
      </c>
      <c r="B10589" t="s">
        <v>474</v>
      </c>
      <c r="C10589" t="s">
        <v>226</v>
      </c>
      <c r="D10589" t="s">
        <v>234</v>
      </c>
      <c r="E10589" t="s">
        <v>270</v>
      </c>
      <c r="F10589" t="s">
        <v>186</v>
      </c>
      <c r="G10589" s="8">
        <v>23071</v>
      </c>
      <c r="H10589" t="s">
        <v>187</v>
      </c>
      <c r="I10589" s="7">
        <v>0</v>
      </c>
      <c r="L10589" s="7">
        <v>8239367205</v>
      </c>
      <c r="M10589" t="s">
        <v>458</v>
      </c>
    </row>
    <row r="10590" spans="1:13" x14ac:dyDescent="0.25">
      <c r="A10590" t="s">
        <v>701</v>
      </c>
      <c r="B10590" t="s">
        <v>474</v>
      </c>
      <c r="C10590" t="s">
        <v>226</v>
      </c>
      <c r="D10590" t="s">
        <v>235</v>
      </c>
      <c r="E10590" t="s">
        <v>270</v>
      </c>
      <c r="F10590" t="s">
        <v>186</v>
      </c>
      <c r="G10590" s="8">
        <v>23071</v>
      </c>
      <c r="H10590" t="s">
        <v>187</v>
      </c>
      <c r="I10590" s="7">
        <v>0</v>
      </c>
      <c r="L10590" s="7">
        <v>7955312120</v>
      </c>
      <c r="M10590" t="s">
        <v>458</v>
      </c>
    </row>
    <row r="10591" spans="1:13" x14ac:dyDescent="0.25">
      <c r="A10591" t="s">
        <v>702</v>
      </c>
      <c r="B10591" t="s">
        <v>474</v>
      </c>
      <c r="C10591" t="s">
        <v>226</v>
      </c>
      <c r="D10591" t="s">
        <v>570</v>
      </c>
      <c r="E10591" t="s">
        <v>270</v>
      </c>
      <c r="F10591" t="s">
        <v>186</v>
      </c>
      <c r="G10591" s="8">
        <v>23071</v>
      </c>
      <c r="H10591" t="s">
        <v>187</v>
      </c>
      <c r="I10591" s="7">
        <v>0</v>
      </c>
      <c r="L10591" s="7">
        <v>186808058</v>
      </c>
      <c r="M10591" t="s">
        <v>458</v>
      </c>
    </row>
    <row r="10592" spans="1:13" x14ac:dyDescent="0.25">
      <c r="A10592" t="s">
        <v>703</v>
      </c>
      <c r="B10592" t="s">
        <v>475</v>
      </c>
      <c r="C10592" t="s">
        <v>236</v>
      </c>
      <c r="D10592" t="s">
        <v>628</v>
      </c>
      <c r="E10592" t="s">
        <v>270</v>
      </c>
      <c r="F10592" t="s">
        <v>186</v>
      </c>
      <c r="G10592" s="8">
        <v>23071</v>
      </c>
      <c r="H10592" t="s">
        <v>187</v>
      </c>
      <c r="I10592" s="7">
        <v>0</v>
      </c>
      <c r="L10592" s="7">
        <v>33391986272</v>
      </c>
      <c r="M10592" t="s">
        <v>458</v>
      </c>
    </row>
    <row r="10593" spans="1:13" x14ac:dyDescent="0.25">
      <c r="A10593" t="s">
        <v>704</v>
      </c>
      <c r="B10593" t="s">
        <v>475</v>
      </c>
      <c r="C10593" t="s">
        <v>236</v>
      </c>
      <c r="D10593" t="s">
        <v>629</v>
      </c>
      <c r="E10593" t="s">
        <v>270</v>
      </c>
      <c r="F10593" t="s">
        <v>186</v>
      </c>
      <c r="G10593" s="8">
        <v>23071</v>
      </c>
      <c r="H10593" t="s">
        <v>187</v>
      </c>
      <c r="I10593" s="7">
        <v>0</v>
      </c>
      <c r="L10593" s="7">
        <v>28433897982</v>
      </c>
      <c r="M10593" t="s">
        <v>458</v>
      </c>
    </row>
    <row r="10594" spans="1:13" x14ac:dyDescent="0.25">
      <c r="A10594" t="s">
        <v>705</v>
      </c>
      <c r="B10594" t="s">
        <v>475</v>
      </c>
      <c r="C10594" t="s">
        <v>236</v>
      </c>
      <c r="D10594" t="s">
        <v>630</v>
      </c>
      <c r="E10594" t="s">
        <v>270</v>
      </c>
      <c r="F10594" t="s">
        <v>186</v>
      </c>
      <c r="G10594" s="8">
        <v>23071</v>
      </c>
      <c r="H10594" t="s">
        <v>187</v>
      </c>
      <c r="I10594" s="7">
        <v>0</v>
      </c>
      <c r="L10594" s="7">
        <v>41655996484</v>
      </c>
      <c r="M10594" t="s">
        <v>458</v>
      </c>
    </row>
    <row r="10595" spans="1:13" x14ac:dyDescent="0.25">
      <c r="A10595" t="s">
        <v>706</v>
      </c>
      <c r="B10595" t="s">
        <v>475</v>
      </c>
      <c r="C10595" t="s">
        <v>236</v>
      </c>
      <c r="D10595" t="s">
        <v>631</v>
      </c>
      <c r="E10595" t="s">
        <v>270</v>
      </c>
      <c r="F10595" t="s">
        <v>186</v>
      </c>
      <c r="G10595" s="8">
        <v>23071</v>
      </c>
      <c r="H10595" t="s">
        <v>187</v>
      </c>
      <c r="I10595" s="7">
        <v>0</v>
      </c>
      <c r="L10595" s="7">
        <v>17683096128</v>
      </c>
      <c r="M10595" t="s">
        <v>458</v>
      </c>
    </row>
    <row r="10596" spans="1:13" x14ac:dyDescent="0.25">
      <c r="A10596" t="s">
        <v>707</v>
      </c>
      <c r="B10596" t="s">
        <v>475</v>
      </c>
      <c r="C10596" t="s">
        <v>236</v>
      </c>
      <c r="D10596" t="s">
        <v>632</v>
      </c>
      <c r="E10596" t="s">
        <v>269</v>
      </c>
      <c r="F10596" t="s">
        <v>186</v>
      </c>
      <c r="G10596" s="8">
        <v>23071</v>
      </c>
      <c r="H10596" t="s">
        <v>187</v>
      </c>
      <c r="I10596" s="7">
        <v>9418244</v>
      </c>
      <c r="L10596" s="7">
        <v>38791266538</v>
      </c>
      <c r="M10596" t="s">
        <v>458</v>
      </c>
    </row>
    <row r="10597" spans="1:13" x14ac:dyDescent="0.25">
      <c r="A10597" t="s">
        <v>708</v>
      </c>
      <c r="B10597" t="s">
        <v>476</v>
      </c>
      <c r="C10597" t="s">
        <v>237</v>
      </c>
      <c r="D10597" t="s">
        <v>242</v>
      </c>
      <c r="E10597" t="s">
        <v>270</v>
      </c>
      <c r="F10597" t="s">
        <v>186</v>
      </c>
      <c r="G10597" s="8">
        <v>23071</v>
      </c>
      <c r="H10597" t="s">
        <v>187</v>
      </c>
      <c r="I10597" s="7">
        <v>0</v>
      </c>
      <c r="L10597" s="7">
        <v>77422761</v>
      </c>
      <c r="M10597" t="s">
        <v>458</v>
      </c>
    </row>
    <row r="10598" spans="1:13" x14ac:dyDescent="0.25">
      <c r="A10598" t="s">
        <v>709</v>
      </c>
      <c r="B10598" t="s">
        <v>476</v>
      </c>
      <c r="C10598" t="s">
        <v>237</v>
      </c>
      <c r="D10598" t="s">
        <v>228</v>
      </c>
      <c r="E10598" t="s">
        <v>270</v>
      </c>
      <c r="F10598" t="s">
        <v>186</v>
      </c>
      <c r="G10598" s="8">
        <v>23071</v>
      </c>
      <c r="H10598" t="s">
        <v>187</v>
      </c>
      <c r="I10598" s="7">
        <v>0</v>
      </c>
      <c r="L10598" s="7">
        <v>2672173342</v>
      </c>
      <c r="M10598" t="s">
        <v>458</v>
      </c>
    </row>
    <row r="10599" spans="1:13" x14ac:dyDescent="0.25">
      <c r="A10599" t="s">
        <v>710</v>
      </c>
      <c r="B10599" t="s">
        <v>476</v>
      </c>
      <c r="C10599" t="s">
        <v>237</v>
      </c>
      <c r="D10599" t="s">
        <v>464</v>
      </c>
      <c r="E10599" t="s">
        <v>270</v>
      </c>
      <c r="F10599" t="s">
        <v>186</v>
      </c>
      <c r="G10599" s="8">
        <v>23071</v>
      </c>
      <c r="H10599" t="s">
        <v>187</v>
      </c>
      <c r="I10599" s="7">
        <v>0</v>
      </c>
      <c r="L10599" s="7">
        <v>1120256617</v>
      </c>
      <c r="M10599" t="s">
        <v>458</v>
      </c>
    </row>
    <row r="10600" spans="1:13" x14ac:dyDescent="0.25">
      <c r="A10600" t="s">
        <v>711</v>
      </c>
      <c r="B10600" t="s">
        <v>476</v>
      </c>
      <c r="C10600" t="s">
        <v>237</v>
      </c>
      <c r="D10600" t="s">
        <v>238</v>
      </c>
      <c r="E10600" t="s">
        <v>270</v>
      </c>
      <c r="F10600" t="s">
        <v>186</v>
      </c>
      <c r="G10600" s="8">
        <v>23071</v>
      </c>
      <c r="H10600" t="s">
        <v>187</v>
      </c>
      <c r="I10600" s="7">
        <v>0</v>
      </c>
      <c r="L10600" s="7">
        <v>858542993</v>
      </c>
      <c r="M10600" t="s">
        <v>458</v>
      </c>
    </row>
    <row r="10601" spans="1:13" x14ac:dyDescent="0.25">
      <c r="A10601" t="s">
        <v>712</v>
      </c>
      <c r="B10601" t="s">
        <v>476</v>
      </c>
      <c r="C10601" t="s">
        <v>237</v>
      </c>
      <c r="D10601" t="s">
        <v>239</v>
      </c>
      <c r="E10601" t="s">
        <v>270</v>
      </c>
      <c r="F10601" t="s">
        <v>186</v>
      </c>
      <c r="G10601" s="8">
        <v>23071</v>
      </c>
      <c r="H10601" t="s">
        <v>187</v>
      </c>
      <c r="I10601" s="7">
        <v>0</v>
      </c>
      <c r="L10601" s="7">
        <v>857579764</v>
      </c>
      <c r="M10601" t="s">
        <v>458</v>
      </c>
    </row>
    <row r="10602" spans="1:13" x14ac:dyDescent="0.25">
      <c r="A10602" t="s">
        <v>713</v>
      </c>
      <c r="B10602" t="s">
        <v>476</v>
      </c>
      <c r="C10602" t="s">
        <v>237</v>
      </c>
      <c r="D10602" t="s">
        <v>240</v>
      </c>
      <c r="E10602" t="s">
        <v>270</v>
      </c>
      <c r="F10602" t="s">
        <v>186</v>
      </c>
      <c r="G10602" s="8">
        <v>23071</v>
      </c>
      <c r="H10602" t="s">
        <v>187</v>
      </c>
      <c r="I10602" s="7">
        <v>0</v>
      </c>
      <c r="L10602" s="7">
        <v>93471759</v>
      </c>
      <c r="M10602" t="s">
        <v>458</v>
      </c>
    </row>
    <row r="10603" spans="1:13" x14ac:dyDescent="0.25">
      <c r="A10603" t="s">
        <v>714</v>
      </c>
      <c r="B10603" t="s">
        <v>476</v>
      </c>
      <c r="C10603" t="s">
        <v>237</v>
      </c>
      <c r="D10603" t="s">
        <v>241</v>
      </c>
      <c r="E10603" t="s">
        <v>270</v>
      </c>
      <c r="F10603" t="s">
        <v>186</v>
      </c>
      <c r="G10603" s="8">
        <v>23071</v>
      </c>
      <c r="H10603" t="s">
        <v>187</v>
      </c>
      <c r="I10603" s="7">
        <v>0</v>
      </c>
      <c r="L10603" s="7">
        <v>53446428</v>
      </c>
      <c r="M10603" t="s">
        <v>458</v>
      </c>
    </row>
    <row r="10604" spans="1:13" x14ac:dyDescent="0.25">
      <c r="A10604" t="s">
        <v>715</v>
      </c>
      <c r="B10604" t="s">
        <v>477</v>
      </c>
      <c r="C10604" t="s">
        <v>243</v>
      </c>
      <c r="D10604" t="s">
        <v>378</v>
      </c>
      <c r="E10604" t="s">
        <v>270</v>
      </c>
      <c r="F10604" s="8" t="s">
        <v>186</v>
      </c>
      <c r="G10604" s="8">
        <v>23071</v>
      </c>
      <c r="H10604" t="s">
        <v>187</v>
      </c>
      <c r="I10604" s="7">
        <v>0</v>
      </c>
      <c r="L10604" s="7">
        <v>3795039921</v>
      </c>
      <c r="M10604" t="s">
        <v>458</v>
      </c>
    </row>
    <row r="10605" spans="1:13" x14ac:dyDescent="0.25">
      <c r="A10605" t="s">
        <v>716</v>
      </c>
      <c r="B10605" t="s">
        <v>477</v>
      </c>
      <c r="C10605" t="s">
        <v>243</v>
      </c>
      <c r="D10605" t="s">
        <v>360</v>
      </c>
      <c r="E10605" t="s">
        <v>270</v>
      </c>
      <c r="F10605" s="8" t="s">
        <v>186</v>
      </c>
      <c r="G10605" s="8">
        <v>23071</v>
      </c>
      <c r="H10605" t="s">
        <v>187</v>
      </c>
      <c r="I10605" s="7">
        <v>0</v>
      </c>
      <c r="L10605" s="7">
        <v>4697527012</v>
      </c>
      <c r="M10605" t="s">
        <v>458</v>
      </c>
    </row>
    <row r="10606" spans="1:13" x14ac:dyDescent="0.25">
      <c r="A10606" t="s">
        <v>717</v>
      </c>
      <c r="B10606" t="s">
        <v>477</v>
      </c>
      <c r="C10606" t="s">
        <v>243</v>
      </c>
      <c r="D10606" t="s">
        <v>581</v>
      </c>
      <c r="E10606" t="s">
        <v>270</v>
      </c>
      <c r="F10606" s="8" t="s">
        <v>186</v>
      </c>
      <c r="G10606" s="8">
        <v>23071</v>
      </c>
      <c r="H10606" t="s">
        <v>187</v>
      </c>
      <c r="I10606" s="7">
        <v>0</v>
      </c>
      <c r="L10606" s="7">
        <v>89940181951</v>
      </c>
      <c r="M10606" t="s">
        <v>458</v>
      </c>
    </row>
    <row r="10607" spans="1:13" x14ac:dyDescent="0.25">
      <c r="A10607" t="s">
        <v>718</v>
      </c>
      <c r="B10607" t="s">
        <v>246</v>
      </c>
      <c r="C10607" t="s">
        <v>246</v>
      </c>
      <c r="D10607" t="s">
        <v>203</v>
      </c>
      <c r="E10607" t="s">
        <v>269</v>
      </c>
      <c r="F10607" s="8" t="s">
        <v>186</v>
      </c>
      <c r="G10607" s="8">
        <v>23071</v>
      </c>
      <c r="H10607" t="s">
        <v>187</v>
      </c>
      <c r="I10607" s="7">
        <v>0</v>
      </c>
      <c r="L10607" s="7">
        <v>42773601120</v>
      </c>
      <c r="M10607" t="s">
        <v>458</v>
      </c>
    </row>
    <row r="10608" spans="1:13" x14ac:dyDescent="0.25">
      <c r="A10608" t="s">
        <v>719</v>
      </c>
      <c r="B10608" t="s">
        <v>478</v>
      </c>
      <c r="C10608" t="s">
        <v>244</v>
      </c>
      <c r="D10608" t="s">
        <v>245</v>
      </c>
      <c r="E10608" t="s">
        <v>269</v>
      </c>
      <c r="F10608" s="8" t="s">
        <v>186</v>
      </c>
      <c r="G10608" s="8">
        <v>23071</v>
      </c>
      <c r="H10608" t="s">
        <v>187</v>
      </c>
      <c r="I10608" s="7">
        <v>0</v>
      </c>
      <c r="L10608" s="7">
        <v>69558139000</v>
      </c>
      <c r="M10608" t="s">
        <v>458</v>
      </c>
    </row>
    <row r="10609" spans="1:13" x14ac:dyDescent="0.25">
      <c r="A10609" t="s">
        <v>720</v>
      </c>
      <c r="B10609" t="s">
        <v>478</v>
      </c>
      <c r="C10609" t="s">
        <v>244</v>
      </c>
      <c r="D10609" t="s">
        <v>460</v>
      </c>
      <c r="E10609" t="s">
        <v>269</v>
      </c>
      <c r="F10609" t="s">
        <v>186</v>
      </c>
      <c r="G10609" s="8">
        <v>23071</v>
      </c>
      <c r="H10609" t="s">
        <v>187</v>
      </c>
      <c r="I10609" s="7">
        <v>0</v>
      </c>
      <c r="L10609" s="7">
        <v>40918920000</v>
      </c>
      <c r="M10609" t="s">
        <v>458</v>
      </c>
    </row>
    <row r="10610" spans="1:13" x14ac:dyDescent="0.25">
      <c r="A10610" t="s">
        <v>721</v>
      </c>
      <c r="B10610" t="s">
        <v>479</v>
      </c>
      <c r="C10610" t="s">
        <v>247</v>
      </c>
      <c r="D10610" t="s">
        <v>203</v>
      </c>
      <c r="E10610" t="s">
        <v>269</v>
      </c>
      <c r="F10610" t="s">
        <v>186</v>
      </c>
      <c r="G10610" s="8">
        <v>23071</v>
      </c>
      <c r="H10610" t="s">
        <v>187</v>
      </c>
      <c r="I10610" s="7">
        <v>0</v>
      </c>
      <c r="L10610" s="7">
        <v>20401799000</v>
      </c>
      <c r="M10610" t="s">
        <v>458</v>
      </c>
    </row>
    <row r="10611" spans="1:13" x14ac:dyDescent="0.25">
      <c r="A10611" t="s">
        <v>722</v>
      </c>
      <c r="B10611" t="s">
        <v>480</v>
      </c>
      <c r="C10611" t="s">
        <v>268</v>
      </c>
      <c r="D10611" t="s">
        <v>203</v>
      </c>
      <c r="E10611" t="s">
        <v>269</v>
      </c>
      <c r="F10611" t="s">
        <v>186</v>
      </c>
      <c r="G10611" s="8">
        <v>23071</v>
      </c>
      <c r="H10611" t="s">
        <v>187</v>
      </c>
      <c r="I10611" s="7">
        <v>516854</v>
      </c>
      <c r="L10611" s="7">
        <v>14029578005</v>
      </c>
      <c r="M10611" t="s">
        <v>458</v>
      </c>
    </row>
    <row r="10612" spans="1:13" x14ac:dyDescent="0.25">
      <c r="A10612" t="s">
        <v>723</v>
      </c>
      <c r="B10612" t="s">
        <v>481</v>
      </c>
      <c r="C10612" t="s">
        <v>248</v>
      </c>
      <c r="D10612" t="s">
        <v>203</v>
      </c>
      <c r="E10612" t="s">
        <v>269</v>
      </c>
      <c r="F10612" t="s">
        <v>186</v>
      </c>
      <c r="G10612" s="8">
        <v>23071</v>
      </c>
      <c r="H10612" t="s">
        <v>187</v>
      </c>
      <c r="I10612" s="7">
        <v>0</v>
      </c>
      <c r="L10612" s="7">
        <v>24360197000</v>
      </c>
      <c r="M10612" t="s">
        <v>458</v>
      </c>
    </row>
    <row r="10613" spans="1:13" x14ac:dyDescent="0.25">
      <c r="A10613" t="s">
        <v>724</v>
      </c>
      <c r="B10613" t="s">
        <v>482</v>
      </c>
      <c r="C10613" t="s">
        <v>249</v>
      </c>
      <c r="D10613" t="s">
        <v>203</v>
      </c>
      <c r="E10613" t="s">
        <v>269</v>
      </c>
      <c r="F10613" t="s">
        <v>186</v>
      </c>
      <c r="G10613" s="8">
        <v>23071</v>
      </c>
      <c r="H10613" t="s">
        <v>187</v>
      </c>
      <c r="I10613" s="7">
        <v>0</v>
      </c>
      <c r="L10613" s="7">
        <v>91622025169</v>
      </c>
      <c r="M10613" t="s">
        <v>458</v>
      </c>
    </row>
    <row r="10614" spans="1:13" x14ac:dyDescent="0.25">
      <c r="A10614" t="s">
        <v>725</v>
      </c>
      <c r="B10614" t="s">
        <v>330</v>
      </c>
      <c r="C10614" t="s">
        <v>250</v>
      </c>
      <c r="D10614" t="s">
        <v>252</v>
      </c>
      <c r="E10614" t="s">
        <v>270</v>
      </c>
      <c r="F10614" t="s">
        <v>186</v>
      </c>
      <c r="G10614" s="8">
        <v>23071</v>
      </c>
      <c r="H10614" t="s">
        <v>187</v>
      </c>
      <c r="I10614" s="7">
        <v>0</v>
      </c>
      <c r="L10614" s="7">
        <v>10772268571</v>
      </c>
      <c r="M10614" t="s">
        <v>458</v>
      </c>
    </row>
    <row r="10615" spans="1:13" x14ac:dyDescent="0.25">
      <c r="A10615" t="s">
        <v>726</v>
      </c>
      <c r="B10615" t="s">
        <v>330</v>
      </c>
      <c r="C10615" t="s">
        <v>250</v>
      </c>
      <c r="D10615" t="s">
        <v>253</v>
      </c>
      <c r="E10615" t="s">
        <v>270</v>
      </c>
      <c r="F10615" t="s">
        <v>186</v>
      </c>
      <c r="G10615" s="8">
        <v>23071</v>
      </c>
      <c r="H10615" t="s">
        <v>187</v>
      </c>
      <c r="I10615" s="7">
        <v>0</v>
      </c>
      <c r="L10615" s="7">
        <v>3480752374</v>
      </c>
      <c r="M10615" t="s">
        <v>458</v>
      </c>
    </row>
    <row r="10616" spans="1:13" x14ac:dyDescent="0.25">
      <c r="A10616" t="s">
        <v>727</v>
      </c>
      <c r="B10616" t="s">
        <v>330</v>
      </c>
      <c r="C10616" t="s">
        <v>250</v>
      </c>
      <c r="D10616" t="s">
        <v>254</v>
      </c>
      <c r="E10616" t="s">
        <v>270</v>
      </c>
      <c r="F10616" t="s">
        <v>186</v>
      </c>
      <c r="G10616" s="8">
        <v>23071</v>
      </c>
      <c r="H10616" t="s">
        <v>187</v>
      </c>
      <c r="I10616" s="7">
        <v>0</v>
      </c>
      <c r="L10616" s="7">
        <v>13604302435</v>
      </c>
      <c r="M10616" t="s">
        <v>458</v>
      </c>
    </row>
    <row r="10617" spans="1:13" x14ac:dyDescent="0.25">
      <c r="A10617" t="s">
        <v>728</v>
      </c>
      <c r="B10617" t="s">
        <v>330</v>
      </c>
      <c r="C10617" t="s">
        <v>250</v>
      </c>
      <c r="D10617" t="s">
        <v>633</v>
      </c>
      <c r="E10617" t="s">
        <v>269</v>
      </c>
      <c r="F10617" t="s">
        <v>186</v>
      </c>
      <c r="G10617" s="8">
        <v>23071</v>
      </c>
      <c r="H10617" t="s">
        <v>187</v>
      </c>
      <c r="I10617" s="7">
        <v>0</v>
      </c>
      <c r="L10617" s="7">
        <v>1140113184125</v>
      </c>
      <c r="M10617" t="s">
        <v>458</v>
      </c>
    </row>
    <row r="10618" spans="1:13" x14ac:dyDescent="0.25">
      <c r="A10618" t="s">
        <v>729</v>
      </c>
      <c r="B10618" t="s">
        <v>330</v>
      </c>
      <c r="C10618" t="s">
        <v>250</v>
      </c>
      <c r="D10618" t="s">
        <v>634</v>
      </c>
      <c r="E10618" t="s">
        <v>269</v>
      </c>
      <c r="F10618" t="s">
        <v>186</v>
      </c>
      <c r="G10618" s="8">
        <v>23071</v>
      </c>
      <c r="H10618" t="s">
        <v>187</v>
      </c>
      <c r="I10618" s="7">
        <v>0</v>
      </c>
      <c r="L10618" s="7">
        <v>237174933919</v>
      </c>
      <c r="M10618" t="s">
        <v>458</v>
      </c>
    </row>
    <row r="10619" spans="1:13" x14ac:dyDescent="0.25">
      <c r="A10619" t="s">
        <v>730</v>
      </c>
      <c r="B10619" t="s">
        <v>330</v>
      </c>
      <c r="C10619" t="s">
        <v>250</v>
      </c>
      <c r="D10619" t="s">
        <v>599</v>
      </c>
      <c r="E10619" t="s">
        <v>270</v>
      </c>
      <c r="F10619" t="s">
        <v>186</v>
      </c>
      <c r="G10619" s="8">
        <v>23071</v>
      </c>
      <c r="H10619" t="s">
        <v>187</v>
      </c>
      <c r="I10619" s="7">
        <v>0</v>
      </c>
      <c r="L10619" s="7">
        <v>49186447</v>
      </c>
      <c r="M10619" t="s">
        <v>458</v>
      </c>
    </row>
    <row r="10620" spans="1:13" x14ac:dyDescent="0.25">
      <c r="A10620" t="s">
        <v>731</v>
      </c>
      <c r="B10620" t="s">
        <v>483</v>
      </c>
      <c r="C10620" t="s">
        <v>255</v>
      </c>
      <c r="D10620" t="s">
        <v>205</v>
      </c>
      <c r="E10620" t="s">
        <v>270</v>
      </c>
      <c r="F10620" t="s">
        <v>186</v>
      </c>
      <c r="G10620" s="8">
        <v>23071</v>
      </c>
      <c r="H10620" t="s">
        <v>187</v>
      </c>
      <c r="I10620" s="7">
        <v>0</v>
      </c>
      <c r="L10620" s="7">
        <v>6917962126</v>
      </c>
      <c r="M10620" t="s">
        <v>458</v>
      </c>
    </row>
    <row r="10621" spans="1:13" x14ac:dyDescent="0.25">
      <c r="A10621" t="s">
        <v>732</v>
      </c>
      <c r="B10621" t="s">
        <v>483</v>
      </c>
      <c r="C10621" t="s">
        <v>255</v>
      </c>
      <c r="D10621" t="s">
        <v>203</v>
      </c>
      <c r="E10621" t="s">
        <v>269</v>
      </c>
      <c r="F10621" t="s">
        <v>186</v>
      </c>
      <c r="G10621" s="8">
        <v>23071</v>
      </c>
      <c r="H10621" t="s">
        <v>187</v>
      </c>
      <c r="I10621" s="7">
        <v>0</v>
      </c>
      <c r="L10621" s="7">
        <v>2428869723</v>
      </c>
      <c r="M10621" t="s">
        <v>458</v>
      </c>
    </row>
    <row r="10622" spans="1:13" x14ac:dyDescent="0.25">
      <c r="A10622" t="s">
        <v>733</v>
      </c>
      <c r="B10622" t="s">
        <v>636</v>
      </c>
      <c r="C10622" t="s">
        <v>635</v>
      </c>
      <c r="D10622" t="s">
        <v>304</v>
      </c>
      <c r="E10622" t="s">
        <v>270</v>
      </c>
      <c r="F10622" t="s">
        <v>186</v>
      </c>
      <c r="G10622" s="8">
        <v>23071</v>
      </c>
      <c r="H10622" t="s">
        <v>187</v>
      </c>
      <c r="I10622" s="7">
        <v>0</v>
      </c>
      <c r="L10622" s="7">
        <v>4565783313</v>
      </c>
      <c r="M10622" t="s">
        <v>458</v>
      </c>
    </row>
    <row r="10623" spans="1:13" x14ac:dyDescent="0.25">
      <c r="A10623" t="s">
        <v>734</v>
      </c>
      <c r="B10623" t="s">
        <v>636</v>
      </c>
      <c r="C10623" t="s">
        <v>635</v>
      </c>
      <c r="D10623" t="s">
        <v>303</v>
      </c>
      <c r="E10623" t="s">
        <v>270</v>
      </c>
      <c r="F10623" t="s">
        <v>186</v>
      </c>
      <c r="G10623" s="8">
        <v>23071</v>
      </c>
      <c r="H10623" t="s">
        <v>187</v>
      </c>
      <c r="I10623" s="7">
        <v>0</v>
      </c>
      <c r="L10623" s="7">
        <v>3476303006</v>
      </c>
      <c r="M10623" t="s">
        <v>458</v>
      </c>
    </row>
    <row r="10624" spans="1:13" x14ac:dyDescent="0.25">
      <c r="A10624" t="s">
        <v>735</v>
      </c>
      <c r="B10624" t="s">
        <v>636</v>
      </c>
      <c r="C10624" t="s">
        <v>635</v>
      </c>
      <c r="D10624" t="s">
        <v>302</v>
      </c>
      <c r="E10624" t="s">
        <v>270</v>
      </c>
      <c r="F10624" t="s">
        <v>186</v>
      </c>
      <c r="G10624" s="8">
        <v>23071</v>
      </c>
      <c r="H10624" t="s">
        <v>187</v>
      </c>
      <c r="I10624" s="7">
        <v>0</v>
      </c>
      <c r="L10624" s="7">
        <v>2100767205</v>
      </c>
      <c r="M10624" t="s">
        <v>458</v>
      </c>
    </row>
    <row r="10625" spans="1:13" x14ac:dyDescent="0.25">
      <c r="A10625" t="s">
        <v>736</v>
      </c>
      <c r="B10625" t="s">
        <v>636</v>
      </c>
      <c r="C10625" t="s">
        <v>635</v>
      </c>
      <c r="D10625" t="s">
        <v>205</v>
      </c>
      <c r="E10625" t="s">
        <v>270</v>
      </c>
      <c r="F10625" t="s">
        <v>186</v>
      </c>
      <c r="G10625" s="8">
        <v>23071</v>
      </c>
      <c r="H10625" t="s">
        <v>187</v>
      </c>
      <c r="I10625" s="7">
        <v>0</v>
      </c>
      <c r="L10625" s="7">
        <v>20886055390</v>
      </c>
      <c r="M10625" t="s">
        <v>458</v>
      </c>
    </row>
    <row r="10626" spans="1:13" x14ac:dyDescent="0.25">
      <c r="A10626" t="s">
        <v>737</v>
      </c>
      <c r="B10626" t="s">
        <v>636</v>
      </c>
      <c r="C10626" t="s">
        <v>635</v>
      </c>
      <c r="D10626" t="s">
        <v>203</v>
      </c>
      <c r="E10626" t="s">
        <v>269</v>
      </c>
      <c r="F10626" t="s">
        <v>186</v>
      </c>
      <c r="G10626" s="8">
        <v>23071</v>
      </c>
      <c r="H10626" t="s">
        <v>187</v>
      </c>
      <c r="I10626" s="7">
        <v>0</v>
      </c>
      <c r="L10626" s="7">
        <v>1256491994424</v>
      </c>
      <c r="M10626" t="s">
        <v>458</v>
      </c>
    </row>
    <row r="10627" spans="1:13" x14ac:dyDescent="0.25">
      <c r="A10627" t="s">
        <v>738</v>
      </c>
      <c r="B10627" t="s">
        <v>484</v>
      </c>
      <c r="C10627" t="s">
        <v>256</v>
      </c>
      <c r="D10627" t="s">
        <v>208</v>
      </c>
      <c r="E10627" t="s">
        <v>270</v>
      </c>
      <c r="F10627" t="s">
        <v>186</v>
      </c>
      <c r="G10627" s="8">
        <v>23071</v>
      </c>
      <c r="H10627" t="s">
        <v>187</v>
      </c>
      <c r="I10627" s="7">
        <v>0</v>
      </c>
      <c r="L10627" s="7">
        <v>429346911</v>
      </c>
      <c r="M10627" t="s">
        <v>458</v>
      </c>
    </row>
    <row r="10628" spans="1:13" x14ac:dyDescent="0.25">
      <c r="A10628" t="s">
        <v>739</v>
      </c>
      <c r="B10628" t="s">
        <v>484</v>
      </c>
      <c r="C10628" t="s">
        <v>256</v>
      </c>
      <c r="D10628" t="s">
        <v>209</v>
      </c>
      <c r="E10628" t="s">
        <v>270</v>
      </c>
      <c r="F10628" t="s">
        <v>186</v>
      </c>
      <c r="G10628" s="8">
        <v>23071</v>
      </c>
      <c r="H10628" t="s">
        <v>187</v>
      </c>
      <c r="I10628" s="7">
        <v>0</v>
      </c>
      <c r="L10628" s="7">
        <v>630379359</v>
      </c>
      <c r="M10628" t="s">
        <v>458</v>
      </c>
    </row>
    <row r="10629" spans="1:13" x14ac:dyDescent="0.25">
      <c r="A10629" t="s">
        <v>740</v>
      </c>
      <c r="B10629" t="s">
        <v>484</v>
      </c>
      <c r="C10629" t="s">
        <v>256</v>
      </c>
      <c r="D10629" t="s">
        <v>203</v>
      </c>
      <c r="E10629" t="s">
        <v>269</v>
      </c>
      <c r="F10629" t="s">
        <v>186</v>
      </c>
      <c r="G10629" s="8">
        <v>23071</v>
      </c>
      <c r="H10629" t="s">
        <v>187</v>
      </c>
      <c r="I10629" s="7">
        <v>0</v>
      </c>
      <c r="L10629" s="7">
        <v>88224453830</v>
      </c>
      <c r="M10629" t="s">
        <v>458</v>
      </c>
    </row>
    <row r="10630" spans="1:13" x14ac:dyDescent="0.25">
      <c r="A10630" t="s">
        <v>741</v>
      </c>
      <c r="B10630" t="s">
        <v>485</v>
      </c>
      <c r="C10630" t="s">
        <v>257</v>
      </c>
      <c r="D10630" t="s">
        <v>258</v>
      </c>
      <c r="E10630" t="s">
        <v>270</v>
      </c>
      <c r="F10630" t="s">
        <v>186</v>
      </c>
      <c r="G10630" s="8">
        <v>23071</v>
      </c>
      <c r="H10630" t="s">
        <v>187</v>
      </c>
      <c r="I10630" s="7">
        <v>0</v>
      </c>
      <c r="L10630" s="7">
        <v>2398957441</v>
      </c>
      <c r="M10630" t="s">
        <v>458</v>
      </c>
    </row>
    <row r="10631" spans="1:13" x14ac:dyDescent="0.25">
      <c r="A10631" t="s">
        <v>742</v>
      </c>
      <c r="B10631" t="s">
        <v>485</v>
      </c>
      <c r="C10631" t="s">
        <v>257</v>
      </c>
      <c r="D10631" t="s">
        <v>259</v>
      </c>
      <c r="E10631" t="s">
        <v>270</v>
      </c>
      <c r="F10631" t="s">
        <v>186</v>
      </c>
      <c r="G10631" s="8">
        <v>23071</v>
      </c>
      <c r="H10631" t="s">
        <v>187</v>
      </c>
      <c r="I10631" s="7">
        <v>0</v>
      </c>
      <c r="L10631" s="7">
        <v>87556207</v>
      </c>
      <c r="M10631" t="s">
        <v>458</v>
      </c>
    </row>
    <row r="10632" spans="1:13" x14ac:dyDescent="0.25">
      <c r="A10632" t="s">
        <v>743</v>
      </c>
      <c r="B10632" t="s">
        <v>485</v>
      </c>
      <c r="C10632" t="s">
        <v>257</v>
      </c>
      <c r="D10632" t="s">
        <v>260</v>
      </c>
      <c r="E10632" t="s">
        <v>270</v>
      </c>
      <c r="F10632" t="s">
        <v>186</v>
      </c>
      <c r="G10632" s="8">
        <v>23071</v>
      </c>
      <c r="H10632" t="s">
        <v>187</v>
      </c>
      <c r="I10632" s="7">
        <v>0</v>
      </c>
      <c r="L10632" s="7">
        <v>145097351</v>
      </c>
      <c r="M10632" t="s">
        <v>458</v>
      </c>
    </row>
    <row r="10633" spans="1:13" x14ac:dyDescent="0.25">
      <c r="A10633" t="s">
        <v>744</v>
      </c>
      <c r="B10633" t="s">
        <v>485</v>
      </c>
      <c r="C10633" t="s">
        <v>257</v>
      </c>
      <c r="D10633" t="s">
        <v>261</v>
      </c>
      <c r="E10633" t="s">
        <v>270</v>
      </c>
      <c r="F10633" t="s">
        <v>186</v>
      </c>
      <c r="G10633" s="8">
        <v>23071</v>
      </c>
      <c r="H10633" t="s">
        <v>187</v>
      </c>
      <c r="I10633" s="7">
        <v>0</v>
      </c>
      <c r="L10633" s="7">
        <v>88988160</v>
      </c>
      <c r="M10633" t="s">
        <v>458</v>
      </c>
    </row>
    <row r="10634" spans="1:13" x14ac:dyDescent="0.25">
      <c r="A10634" t="s">
        <v>745</v>
      </c>
      <c r="B10634" t="s">
        <v>486</v>
      </c>
      <c r="C10634" t="s">
        <v>262</v>
      </c>
      <c r="D10634" t="s">
        <v>263</v>
      </c>
      <c r="E10634" t="s">
        <v>270</v>
      </c>
      <c r="F10634" t="s">
        <v>186</v>
      </c>
      <c r="G10634" s="8">
        <v>23071</v>
      </c>
      <c r="H10634" t="s">
        <v>187</v>
      </c>
      <c r="I10634" s="7">
        <v>0</v>
      </c>
      <c r="L10634" s="7">
        <v>27282552000</v>
      </c>
      <c r="M10634" t="s">
        <v>458</v>
      </c>
    </row>
    <row r="10635" spans="1:13" x14ac:dyDescent="0.25">
      <c r="A10635" t="s">
        <v>746</v>
      </c>
      <c r="B10635" t="s">
        <v>486</v>
      </c>
      <c r="C10635" t="s">
        <v>262</v>
      </c>
      <c r="D10635" t="s">
        <v>264</v>
      </c>
      <c r="E10635" t="s">
        <v>270</v>
      </c>
      <c r="F10635" t="s">
        <v>186</v>
      </c>
      <c r="G10635" s="8">
        <v>23071</v>
      </c>
      <c r="H10635" t="s">
        <v>187</v>
      </c>
      <c r="I10635" s="7">
        <v>0</v>
      </c>
      <c r="L10635" s="7">
        <v>5427913000</v>
      </c>
      <c r="M10635" t="s">
        <v>458</v>
      </c>
    </row>
    <row r="10636" spans="1:13" x14ac:dyDescent="0.25">
      <c r="A10636" t="s">
        <v>747</v>
      </c>
      <c r="B10636" t="s">
        <v>486</v>
      </c>
      <c r="C10636" t="s">
        <v>262</v>
      </c>
      <c r="D10636" t="s">
        <v>265</v>
      </c>
      <c r="E10636" t="s">
        <v>270</v>
      </c>
      <c r="F10636" t="s">
        <v>186</v>
      </c>
      <c r="G10636" s="8">
        <v>23071</v>
      </c>
      <c r="H10636" t="s">
        <v>187</v>
      </c>
      <c r="I10636" s="7">
        <v>0</v>
      </c>
      <c r="L10636" s="7">
        <v>950652000</v>
      </c>
      <c r="M10636" t="s">
        <v>458</v>
      </c>
    </row>
    <row r="10637" spans="1:13" x14ac:dyDescent="0.25">
      <c r="A10637" t="s">
        <v>748</v>
      </c>
      <c r="B10637" t="s">
        <v>486</v>
      </c>
      <c r="C10637" t="s">
        <v>262</v>
      </c>
      <c r="D10637" t="s">
        <v>203</v>
      </c>
      <c r="E10637" t="s">
        <v>269</v>
      </c>
      <c r="F10637" t="s">
        <v>186</v>
      </c>
      <c r="G10637" s="8">
        <v>23071</v>
      </c>
      <c r="H10637" t="s">
        <v>187</v>
      </c>
      <c r="I10637" s="7">
        <v>0</v>
      </c>
      <c r="L10637" s="7">
        <v>134097058000</v>
      </c>
      <c r="M10637" t="s">
        <v>458</v>
      </c>
    </row>
    <row r="10638" spans="1:13" x14ac:dyDescent="0.25">
      <c r="A10638" t="s">
        <v>749</v>
      </c>
      <c r="B10638" t="s">
        <v>332</v>
      </c>
      <c r="C10638" t="s">
        <v>266</v>
      </c>
      <c r="D10638" t="s">
        <v>267</v>
      </c>
      <c r="E10638" t="s">
        <v>270</v>
      </c>
      <c r="F10638" t="s">
        <v>186</v>
      </c>
      <c r="G10638" s="8">
        <v>23071</v>
      </c>
      <c r="H10638" t="s">
        <v>187</v>
      </c>
      <c r="I10638" s="7">
        <v>0</v>
      </c>
      <c r="L10638" s="7">
        <v>2421364394</v>
      </c>
      <c r="M10638" t="s">
        <v>458</v>
      </c>
    </row>
    <row r="10639" spans="1:13" x14ac:dyDescent="0.25">
      <c r="A10639" t="s">
        <v>750</v>
      </c>
      <c r="B10639" t="s">
        <v>332</v>
      </c>
      <c r="C10639" t="s">
        <v>266</v>
      </c>
      <c r="D10639" t="s">
        <v>590</v>
      </c>
      <c r="E10639" t="s">
        <v>270</v>
      </c>
      <c r="F10639" t="s">
        <v>186</v>
      </c>
      <c r="G10639" s="8">
        <v>23071</v>
      </c>
      <c r="H10639" t="s">
        <v>187</v>
      </c>
      <c r="I10639" s="7">
        <v>0</v>
      </c>
      <c r="L10639" s="7">
        <v>1946905414</v>
      </c>
      <c r="M10639" t="s">
        <v>458</v>
      </c>
    </row>
    <row r="10640" spans="1:13" x14ac:dyDescent="0.25">
      <c r="A10640" t="s">
        <v>751</v>
      </c>
      <c r="B10640" t="s">
        <v>332</v>
      </c>
      <c r="C10640" t="s">
        <v>266</v>
      </c>
      <c r="D10640" t="s">
        <v>582</v>
      </c>
      <c r="E10640" t="s">
        <v>270</v>
      </c>
      <c r="F10640" t="s">
        <v>186</v>
      </c>
      <c r="G10640" s="8">
        <v>23071</v>
      </c>
      <c r="H10640" t="s">
        <v>187</v>
      </c>
      <c r="I10640" s="7">
        <v>0</v>
      </c>
      <c r="L10640" s="7">
        <v>102527329</v>
      </c>
      <c r="M10640" t="s">
        <v>458</v>
      </c>
    </row>
    <row r="10641" spans="1:13" x14ac:dyDescent="0.25">
      <c r="A10641" t="s">
        <v>752</v>
      </c>
      <c r="B10641" t="s">
        <v>332</v>
      </c>
      <c r="C10641" t="s">
        <v>266</v>
      </c>
      <c r="D10641" t="s">
        <v>203</v>
      </c>
      <c r="E10641" t="s">
        <v>269</v>
      </c>
      <c r="F10641" t="s">
        <v>186</v>
      </c>
      <c r="G10641" s="8">
        <v>23071</v>
      </c>
      <c r="H10641" t="s">
        <v>187</v>
      </c>
      <c r="I10641" s="7">
        <v>-33432118</v>
      </c>
      <c r="L10641" s="7">
        <v>260926476812</v>
      </c>
      <c r="M10641" t="s">
        <v>458</v>
      </c>
    </row>
    <row r="10642" spans="1:13" x14ac:dyDescent="0.25">
      <c r="A10642" t="s">
        <v>753</v>
      </c>
      <c r="B10642" t="s">
        <v>487</v>
      </c>
      <c r="C10642" t="s">
        <v>207</v>
      </c>
      <c r="D10642" t="s">
        <v>208</v>
      </c>
      <c r="E10642" t="s">
        <v>270</v>
      </c>
      <c r="F10642" t="s">
        <v>186</v>
      </c>
      <c r="G10642" s="8">
        <v>23071</v>
      </c>
      <c r="H10642" t="s">
        <v>187</v>
      </c>
      <c r="I10642" s="7">
        <v>0</v>
      </c>
      <c r="L10642" s="7">
        <v>2389556713</v>
      </c>
      <c r="M10642" t="s">
        <v>458</v>
      </c>
    </row>
    <row r="10643" spans="1:13" x14ac:dyDescent="0.25">
      <c r="A10643" t="s">
        <v>754</v>
      </c>
      <c r="B10643" t="s">
        <v>487</v>
      </c>
      <c r="C10643" t="s">
        <v>207</v>
      </c>
      <c r="D10643" t="s">
        <v>209</v>
      </c>
      <c r="E10643" t="s">
        <v>270</v>
      </c>
      <c r="F10643" t="s">
        <v>186</v>
      </c>
      <c r="G10643" s="8">
        <v>23071</v>
      </c>
      <c r="H10643" t="s">
        <v>187</v>
      </c>
      <c r="I10643" s="7">
        <v>0</v>
      </c>
      <c r="L10643" s="7">
        <v>5701620841</v>
      </c>
      <c r="M10643" t="s">
        <v>458</v>
      </c>
    </row>
    <row r="10644" spans="1:13" x14ac:dyDescent="0.25">
      <c r="A10644" t="s">
        <v>755</v>
      </c>
      <c r="B10644" t="s">
        <v>487</v>
      </c>
      <c r="C10644" t="s">
        <v>207</v>
      </c>
      <c r="D10644" t="s">
        <v>210</v>
      </c>
      <c r="E10644" t="s">
        <v>270</v>
      </c>
      <c r="F10644" t="s">
        <v>186</v>
      </c>
      <c r="G10644" s="8">
        <v>23071</v>
      </c>
      <c r="H10644" t="s">
        <v>187</v>
      </c>
      <c r="I10644" s="7">
        <v>0</v>
      </c>
      <c r="L10644" s="7">
        <v>326696832</v>
      </c>
      <c r="M10644" t="s">
        <v>458</v>
      </c>
    </row>
    <row r="10645" spans="1:13" x14ac:dyDescent="0.25">
      <c r="A10645" t="s">
        <v>756</v>
      </c>
      <c r="B10645" t="s">
        <v>487</v>
      </c>
      <c r="C10645" t="s">
        <v>207</v>
      </c>
      <c r="D10645" t="s">
        <v>211</v>
      </c>
      <c r="E10645" t="s">
        <v>269</v>
      </c>
      <c r="F10645" t="s">
        <v>186</v>
      </c>
      <c r="G10645" s="8">
        <v>23071</v>
      </c>
      <c r="H10645" t="s">
        <v>187</v>
      </c>
      <c r="I10645" s="7">
        <v>0</v>
      </c>
      <c r="L10645" s="7">
        <v>370042694916</v>
      </c>
      <c r="M10645" t="s">
        <v>458</v>
      </c>
    </row>
    <row r="10646" spans="1:13" x14ac:dyDescent="0.25">
      <c r="A10646" t="s">
        <v>757</v>
      </c>
      <c r="B10646" t="s">
        <v>487</v>
      </c>
      <c r="C10646" t="s">
        <v>207</v>
      </c>
      <c r="D10646" t="s">
        <v>385</v>
      </c>
      <c r="E10646" t="s">
        <v>270</v>
      </c>
      <c r="F10646" t="s">
        <v>186</v>
      </c>
      <c r="G10646" s="8">
        <v>23071</v>
      </c>
      <c r="H10646" t="s">
        <v>187</v>
      </c>
      <c r="I10646" s="7">
        <v>0</v>
      </c>
      <c r="L10646" s="7">
        <v>777116048</v>
      </c>
      <c r="M10646" t="s">
        <v>458</v>
      </c>
    </row>
    <row r="10647" spans="1:13" x14ac:dyDescent="0.25">
      <c r="A10647" t="s">
        <v>659</v>
      </c>
      <c r="B10647" t="s">
        <v>468</v>
      </c>
      <c r="C10647" t="s">
        <v>0</v>
      </c>
      <c r="D10647" t="s">
        <v>200</v>
      </c>
      <c r="E10647" t="s">
        <v>270</v>
      </c>
      <c r="F10647" t="s">
        <v>188</v>
      </c>
      <c r="G10647" s="8">
        <v>25628</v>
      </c>
      <c r="H10647" t="s">
        <v>591</v>
      </c>
      <c r="I10647" s="7">
        <v>2778790</v>
      </c>
      <c r="L10647" s="7">
        <v>50185283716</v>
      </c>
      <c r="M10647" t="s">
        <v>458</v>
      </c>
    </row>
    <row r="10648" spans="1:13" x14ac:dyDescent="0.25">
      <c r="A10648" t="s">
        <v>660</v>
      </c>
      <c r="B10648" t="s">
        <v>468</v>
      </c>
      <c r="C10648" t="s">
        <v>0</v>
      </c>
      <c r="D10648" t="s">
        <v>201</v>
      </c>
      <c r="E10648" t="s">
        <v>270</v>
      </c>
      <c r="F10648" t="s">
        <v>188</v>
      </c>
      <c r="G10648" s="8">
        <v>25628</v>
      </c>
      <c r="H10648" t="s">
        <v>591</v>
      </c>
      <c r="I10648" s="7">
        <v>5012159</v>
      </c>
      <c r="L10648" s="7">
        <v>89599596613</v>
      </c>
      <c r="M10648" t="s">
        <v>458</v>
      </c>
    </row>
    <row r="10649" spans="1:13" x14ac:dyDescent="0.25">
      <c r="A10649" t="s">
        <v>661</v>
      </c>
      <c r="B10649" t="s">
        <v>468</v>
      </c>
      <c r="C10649" t="s">
        <v>0</v>
      </c>
      <c r="D10649" t="s">
        <v>202</v>
      </c>
      <c r="E10649" t="s">
        <v>270</v>
      </c>
      <c r="F10649" t="s">
        <v>188</v>
      </c>
      <c r="G10649" s="8">
        <v>25628</v>
      </c>
      <c r="H10649" t="s">
        <v>591</v>
      </c>
      <c r="I10649" s="7">
        <v>2280411</v>
      </c>
      <c r="L10649" s="7">
        <v>44497385600</v>
      </c>
      <c r="M10649" t="s">
        <v>458</v>
      </c>
    </row>
    <row r="10650" spans="1:13" x14ac:dyDescent="0.25">
      <c r="A10650" t="s">
        <v>662</v>
      </c>
      <c r="B10650" t="s">
        <v>468</v>
      </c>
      <c r="C10650" t="s">
        <v>0</v>
      </c>
      <c r="D10650" t="s">
        <v>308</v>
      </c>
      <c r="E10650" t="s">
        <v>270</v>
      </c>
      <c r="F10650" t="s">
        <v>188</v>
      </c>
      <c r="G10650" s="8">
        <v>25628</v>
      </c>
      <c r="H10650" t="s">
        <v>591</v>
      </c>
      <c r="I10650" s="7">
        <v>43470</v>
      </c>
      <c r="L10650" s="7">
        <v>891110221</v>
      </c>
      <c r="M10650" t="s">
        <v>458</v>
      </c>
    </row>
    <row r="10651" spans="1:13" x14ac:dyDescent="0.25">
      <c r="A10651" t="s">
        <v>663</v>
      </c>
      <c r="B10651" t="s">
        <v>468</v>
      </c>
      <c r="C10651" t="s">
        <v>0</v>
      </c>
      <c r="D10651" t="s">
        <v>198</v>
      </c>
      <c r="E10651" t="s">
        <v>270</v>
      </c>
      <c r="F10651" t="s">
        <v>188</v>
      </c>
      <c r="G10651" s="8">
        <v>25628</v>
      </c>
      <c r="H10651" t="s">
        <v>591</v>
      </c>
      <c r="I10651" s="7">
        <f>275550/2</f>
        <v>137775</v>
      </c>
      <c r="L10651" s="7">
        <v>1360016630</v>
      </c>
      <c r="M10651" t="s">
        <v>458</v>
      </c>
    </row>
    <row r="10652" spans="1:13" x14ac:dyDescent="0.25">
      <c r="A10652" t="s">
        <v>664</v>
      </c>
      <c r="B10652" t="s">
        <v>468</v>
      </c>
      <c r="C10652" t="s">
        <v>0</v>
      </c>
      <c r="D10652" t="s">
        <v>199</v>
      </c>
      <c r="E10652" t="s">
        <v>269</v>
      </c>
      <c r="F10652" t="s">
        <v>188</v>
      </c>
      <c r="G10652" s="8">
        <v>25628</v>
      </c>
      <c r="H10652" t="s">
        <v>591</v>
      </c>
      <c r="I10652" s="7">
        <v>10765817</v>
      </c>
      <c r="L10652" s="7">
        <v>195045422077</v>
      </c>
      <c r="M10652" t="s">
        <v>458</v>
      </c>
    </row>
    <row r="10653" spans="1:13" x14ac:dyDescent="0.25">
      <c r="A10653" t="s">
        <v>665</v>
      </c>
      <c r="B10653" t="s">
        <v>469</v>
      </c>
      <c r="C10653" t="s">
        <v>212</v>
      </c>
      <c r="D10653" t="s">
        <v>213</v>
      </c>
      <c r="E10653" t="s">
        <v>270</v>
      </c>
      <c r="F10653" t="s">
        <v>188</v>
      </c>
      <c r="G10653" s="8">
        <v>25628</v>
      </c>
      <c r="H10653" t="s">
        <v>591</v>
      </c>
      <c r="I10653" s="7">
        <v>4170000</v>
      </c>
      <c r="L10653" s="7">
        <v>1209774000</v>
      </c>
      <c r="M10653" t="s">
        <v>458</v>
      </c>
    </row>
    <row r="10654" spans="1:13" x14ac:dyDescent="0.25">
      <c r="A10654" t="s">
        <v>666</v>
      </c>
      <c r="B10654" t="s">
        <v>469</v>
      </c>
      <c r="C10654" t="s">
        <v>212</v>
      </c>
      <c r="D10654" t="s">
        <v>214</v>
      </c>
      <c r="E10654" t="s">
        <v>270</v>
      </c>
      <c r="F10654" t="s">
        <v>188</v>
      </c>
      <c r="G10654" s="8">
        <v>25628</v>
      </c>
      <c r="H10654" t="s">
        <v>591</v>
      </c>
      <c r="I10654" s="7">
        <v>34500000</v>
      </c>
      <c r="L10654" s="7">
        <v>10185099000</v>
      </c>
      <c r="M10654" t="s">
        <v>458</v>
      </c>
    </row>
    <row r="10655" spans="1:13" x14ac:dyDescent="0.25">
      <c r="A10655" t="s">
        <v>667</v>
      </c>
      <c r="B10655" t="s">
        <v>469</v>
      </c>
      <c r="C10655" t="s">
        <v>212</v>
      </c>
      <c r="D10655" t="s">
        <v>370</v>
      </c>
      <c r="E10655" t="s">
        <v>270</v>
      </c>
      <c r="F10655" t="s">
        <v>188</v>
      </c>
      <c r="G10655" s="8">
        <v>25628</v>
      </c>
      <c r="H10655" t="s">
        <v>591</v>
      </c>
      <c r="I10655" s="7">
        <v>24186000</v>
      </c>
      <c r="L10655" s="7">
        <v>7250762000</v>
      </c>
      <c r="M10655" t="s">
        <v>458</v>
      </c>
    </row>
    <row r="10656" spans="1:13" x14ac:dyDescent="0.25">
      <c r="A10656" t="s">
        <v>668</v>
      </c>
      <c r="B10656" t="s">
        <v>469</v>
      </c>
      <c r="C10656" t="s">
        <v>212</v>
      </c>
      <c r="D10656" t="s">
        <v>365</v>
      </c>
      <c r="E10656" t="s">
        <v>270</v>
      </c>
      <c r="F10656" t="s">
        <v>188</v>
      </c>
      <c r="G10656" s="8">
        <v>25628</v>
      </c>
      <c r="H10656" t="s">
        <v>591</v>
      </c>
      <c r="I10656" s="7">
        <v>78244000</v>
      </c>
      <c r="L10656" s="7">
        <v>22153880000</v>
      </c>
      <c r="M10656" t="s">
        <v>458</v>
      </c>
    </row>
    <row r="10657" spans="1:13" x14ac:dyDescent="0.25">
      <c r="A10657" t="s">
        <v>669</v>
      </c>
      <c r="B10657" t="s">
        <v>469</v>
      </c>
      <c r="C10657" t="s">
        <v>212</v>
      </c>
      <c r="D10657" t="s">
        <v>364</v>
      </c>
      <c r="E10657" t="s">
        <v>270</v>
      </c>
      <c r="F10657" t="s">
        <v>188</v>
      </c>
      <c r="G10657" s="8">
        <v>25628</v>
      </c>
      <c r="H10657" t="s">
        <v>591</v>
      </c>
      <c r="I10657" s="7">
        <v>114358000</v>
      </c>
      <c r="L10657" s="7">
        <v>31842258000</v>
      </c>
      <c r="M10657" t="s">
        <v>458</v>
      </c>
    </row>
    <row r="10658" spans="1:13" x14ac:dyDescent="0.25">
      <c r="A10658" t="s">
        <v>670</v>
      </c>
      <c r="B10658" t="s">
        <v>469</v>
      </c>
      <c r="C10658" t="s">
        <v>212</v>
      </c>
      <c r="D10658" t="s">
        <v>573</v>
      </c>
      <c r="E10658" t="s">
        <v>270</v>
      </c>
      <c r="F10658" t="s">
        <v>188</v>
      </c>
      <c r="G10658" s="8">
        <v>25628</v>
      </c>
      <c r="H10658" t="s">
        <v>591</v>
      </c>
      <c r="I10658" s="7">
        <v>63744000</v>
      </c>
      <c r="L10658" s="7">
        <v>16763779000</v>
      </c>
      <c r="M10658" t="s">
        <v>458</v>
      </c>
    </row>
    <row r="10659" spans="1:13" x14ac:dyDescent="0.25">
      <c r="A10659" t="s">
        <v>671</v>
      </c>
      <c r="B10659" t="s">
        <v>469</v>
      </c>
      <c r="C10659" t="s">
        <v>212</v>
      </c>
      <c r="D10659" t="s">
        <v>362</v>
      </c>
      <c r="E10659" t="s">
        <v>270</v>
      </c>
      <c r="F10659" t="s">
        <v>188</v>
      </c>
      <c r="G10659" s="8">
        <v>25628</v>
      </c>
      <c r="H10659" t="s">
        <v>591</v>
      </c>
      <c r="I10659" s="7">
        <v>0</v>
      </c>
      <c r="L10659" s="7">
        <v>58491556000</v>
      </c>
      <c r="M10659" t="s">
        <v>458</v>
      </c>
    </row>
    <row r="10660" spans="1:13" x14ac:dyDescent="0.25">
      <c r="A10660" t="s">
        <v>672</v>
      </c>
      <c r="B10660" t="s">
        <v>470</v>
      </c>
      <c r="C10660" t="s">
        <v>292</v>
      </c>
      <c r="D10660" t="s">
        <v>307</v>
      </c>
      <c r="E10660" t="s">
        <v>270</v>
      </c>
      <c r="F10660" t="s">
        <v>188</v>
      </c>
      <c r="G10660" s="8">
        <v>25628</v>
      </c>
      <c r="H10660" t="s">
        <v>591</v>
      </c>
      <c r="I10660" s="7">
        <v>1018382</v>
      </c>
      <c r="L10660" s="7">
        <v>9764336905</v>
      </c>
      <c r="M10660" t="s">
        <v>458</v>
      </c>
    </row>
    <row r="10661" spans="1:13" x14ac:dyDescent="0.25">
      <c r="A10661" t="s">
        <v>673</v>
      </c>
      <c r="B10661" t="s">
        <v>470</v>
      </c>
      <c r="C10661" t="s">
        <v>292</v>
      </c>
      <c r="D10661" t="s">
        <v>206</v>
      </c>
      <c r="E10661" t="s">
        <v>270</v>
      </c>
      <c r="F10661" t="s">
        <v>188</v>
      </c>
      <c r="G10661" s="8">
        <v>25628</v>
      </c>
      <c r="H10661" t="s">
        <v>591</v>
      </c>
      <c r="I10661" s="7">
        <v>0</v>
      </c>
      <c r="L10661" s="7">
        <v>5411649516</v>
      </c>
      <c r="M10661" t="s">
        <v>458</v>
      </c>
    </row>
    <row r="10662" spans="1:13" x14ac:dyDescent="0.25">
      <c r="A10662" t="s">
        <v>674</v>
      </c>
      <c r="B10662" t="s">
        <v>470</v>
      </c>
      <c r="C10662" t="s">
        <v>292</v>
      </c>
      <c r="D10662" t="s">
        <v>203</v>
      </c>
      <c r="E10662" t="s">
        <v>269</v>
      </c>
      <c r="F10662" t="s">
        <v>188</v>
      </c>
      <c r="G10662" s="8">
        <v>25628</v>
      </c>
      <c r="H10662" t="s">
        <v>591</v>
      </c>
      <c r="I10662" s="7">
        <v>384978168</v>
      </c>
      <c r="L10662" s="7">
        <v>599483569520</v>
      </c>
      <c r="M10662" t="s">
        <v>458</v>
      </c>
    </row>
    <row r="10663" spans="1:13" x14ac:dyDescent="0.25">
      <c r="A10663" t="s">
        <v>675</v>
      </c>
      <c r="B10663" t="s">
        <v>470</v>
      </c>
      <c r="C10663" t="s">
        <v>292</v>
      </c>
      <c r="D10663" t="s">
        <v>306</v>
      </c>
      <c r="E10663" t="s">
        <v>270</v>
      </c>
      <c r="F10663" t="s">
        <v>188</v>
      </c>
      <c r="G10663" s="8">
        <v>25628</v>
      </c>
      <c r="H10663" t="s">
        <v>591</v>
      </c>
      <c r="I10663" s="7">
        <v>1044675</v>
      </c>
      <c r="L10663" s="7">
        <v>9122399685</v>
      </c>
      <c r="M10663" t="s">
        <v>458</v>
      </c>
    </row>
    <row r="10664" spans="1:13" x14ac:dyDescent="0.25">
      <c r="A10664" t="s">
        <v>676</v>
      </c>
      <c r="B10664" t="s">
        <v>331</v>
      </c>
      <c r="C10664" t="s">
        <v>215</v>
      </c>
      <c r="D10664" t="s">
        <v>251</v>
      </c>
      <c r="E10664" t="s">
        <v>269</v>
      </c>
      <c r="F10664" t="s">
        <v>188</v>
      </c>
      <c r="G10664" s="8">
        <v>25628</v>
      </c>
      <c r="H10664" t="s">
        <v>591</v>
      </c>
      <c r="I10664" s="7">
        <v>60120347</v>
      </c>
      <c r="L10664" s="7">
        <v>310261377494</v>
      </c>
      <c r="M10664" t="s">
        <v>458</v>
      </c>
    </row>
    <row r="10665" spans="1:13" x14ac:dyDescent="0.25">
      <c r="A10665" t="s">
        <v>677</v>
      </c>
      <c r="B10665" t="s">
        <v>331</v>
      </c>
      <c r="C10665" t="s">
        <v>215</v>
      </c>
      <c r="D10665" t="s">
        <v>216</v>
      </c>
      <c r="E10665" t="s">
        <v>269</v>
      </c>
      <c r="F10665" t="s">
        <v>188</v>
      </c>
      <c r="G10665" s="8">
        <v>25628</v>
      </c>
      <c r="H10665" t="s">
        <v>591</v>
      </c>
      <c r="I10665" s="7">
        <v>3260982</v>
      </c>
      <c r="L10665" s="7">
        <v>15226914126</v>
      </c>
      <c r="M10665" t="s">
        <v>458</v>
      </c>
    </row>
    <row r="10666" spans="1:13" x14ac:dyDescent="0.25">
      <c r="A10666" t="s">
        <v>678</v>
      </c>
      <c r="B10666" t="s">
        <v>331</v>
      </c>
      <c r="C10666" t="s">
        <v>215</v>
      </c>
      <c r="D10666" t="s">
        <v>217</v>
      </c>
      <c r="E10666" t="s">
        <v>269</v>
      </c>
      <c r="F10666" t="s">
        <v>188</v>
      </c>
      <c r="G10666" s="8">
        <v>25628</v>
      </c>
      <c r="H10666" t="s">
        <v>591</v>
      </c>
      <c r="I10666" s="7">
        <v>12900586</v>
      </c>
      <c r="L10666" s="7">
        <v>67671087956</v>
      </c>
      <c r="M10666" t="s">
        <v>458</v>
      </c>
    </row>
    <row r="10667" spans="1:13" x14ac:dyDescent="0.25">
      <c r="A10667" t="s">
        <v>679</v>
      </c>
      <c r="B10667" t="s">
        <v>333</v>
      </c>
      <c r="C10667" t="s">
        <v>533</v>
      </c>
      <c r="D10667" t="s">
        <v>203</v>
      </c>
      <c r="E10667" t="s">
        <v>269</v>
      </c>
      <c r="F10667" t="s">
        <v>188</v>
      </c>
      <c r="G10667" s="8">
        <v>25628</v>
      </c>
      <c r="H10667" t="s">
        <v>591</v>
      </c>
      <c r="I10667" s="7">
        <v>58141000</v>
      </c>
      <c r="L10667" s="7">
        <v>60695593000</v>
      </c>
      <c r="M10667" t="s">
        <v>458</v>
      </c>
    </row>
    <row r="10668" spans="1:13" x14ac:dyDescent="0.25">
      <c r="A10668" t="s">
        <v>680</v>
      </c>
      <c r="B10668" t="s">
        <v>471</v>
      </c>
      <c r="C10668" t="s">
        <v>219</v>
      </c>
      <c r="D10668" t="s">
        <v>203</v>
      </c>
      <c r="E10668" t="s">
        <v>269</v>
      </c>
      <c r="F10668" t="s">
        <v>188</v>
      </c>
      <c r="G10668" s="8">
        <v>25628</v>
      </c>
      <c r="H10668" t="s">
        <v>591</v>
      </c>
      <c r="I10668" s="7">
        <v>67028091</v>
      </c>
      <c r="L10668" s="7">
        <v>278736778404</v>
      </c>
      <c r="M10668" t="s">
        <v>458</v>
      </c>
    </row>
    <row r="10669" spans="1:13" x14ac:dyDescent="0.25">
      <c r="A10669" t="s">
        <v>681</v>
      </c>
      <c r="B10669" t="s">
        <v>471</v>
      </c>
      <c r="C10669" t="s">
        <v>219</v>
      </c>
      <c r="D10669" t="s">
        <v>457</v>
      </c>
      <c r="E10669" t="s">
        <v>270</v>
      </c>
      <c r="F10669" t="s">
        <v>188</v>
      </c>
      <c r="G10669" s="8">
        <v>25628</v>
      </c>
      <c r="H10669" t="s">
        <v>591</v>
      </c>
      <c r="I10669" s="7">
        <v>360397</v>
      </c>
      <c r="L10669" s="7">
        <v>150706287</v>
      </c>
      <c r="M10669" t="s">
        <v>458</v>
      </c>
    </row>
    <row r="10670" spans="1:13" x14ac:dyDescent="0.25">
      <c r="A10670" t="s">
        <v>682</v>
      </c>
      <c r="B10670" t="s">
        <v>471</v>
      </c>
      <c r="C10670" t="s">
        <v>219</v>
      </c>
      <c r="D10670" t="s">
        <v>381</v>
      </c>
      <c r="E10670" t="s">
        <v>270</v>
      </c>
      <c r="F10670" t="s">
        <v>188</v>
      </c>
      <c r="G10670" s="8">
        <v>25628</v>
      </c>
      <c r="H10670" t="s">
        <v>591</v>
      </c>
      <c r="I10670" s="7">
        <v>3387006</v>
      </c>
      <c r="L10670" s="7">
        <v>1331924172</v>
      </c>
      <c r="M10670" t="s">
        <v>458</v>
      </c>
    </row>
    <row r="10671" spans="1:13" x14ac:dyDescent="0.25">
      <c r="A10671" t="s">
        <v>683</v>
      </c>
      <c r="B10671" t="s">
        <v>472</v>
      </c>
      <c r="C10671" t="s">
        <v>220</v>
      </c>
      <c r="D10671" t="s">
        <v>221</v>
      </c>
      <c r="E10671" t="s">
        <v>270</v>
      </c>
      <c r="F10671" t="s">
        <v>188</v>
      </c>
      <c r="G10671" s="8">
        <v>25628</v>
      </c>
      <c r="H10671" t="s">
        <v>591</v>
      </c>
      <c r="I10671" s="7">
        <v>173375000</v>
      </c>
      <c r="L10671" s="7">
        <v>210379447000</v>
      </c>
      <c r="M10671" t="s">
        <v>458</v>
      </c>
    </row>
    <row r="10672" spans="1:13" x14ac:dyDescent="0.25">
      <c r="A10672" t="s">
        <v>684</v>
      </c>
      <c r="B10672" t="s">
        <v>472</v>
      </c>
      <c r="C10672" t="s">
        <v>220</v>
      </c>
      <c r="D10672" t="s">
        <v>222</v>
      </c>
      <c r="E10672" t="s">
        <v>270</v>
      </c>
      <c r="F10672" t="s">
        <v>188</v>
      </c>
      <c r="G10672" s="8">
        <v>25628</v>
      </c>
      <c r="H10672" t="s">
        <v>591</v>
      </c>
      <c r="I10672" s="7">
        <v>29179000</v>
      </c>
      <c r="L10672" s="7">
        <v>35195197000</v>
      </c>
      <c r="M10672" t="s">
        <v>458</v>
      </c>
    </row>
    <row r="10673" spans="1:13" x14ac:dyDescent="0.25">
      <c r="A10673" t="s">
        <v>685</v>
      </c>
      <c r="B10673" t="s">
        <v>472</v>
      </c>
      <c r="C10673" t="s">
        <v>220</v>
      </c>
      <c r="D10673" t="s">
        <v>223</v>
      </c>
      <c r="E10673" t="s">
        <v>270</v>
      </c>
      <c r="F10673" t="s">
        <v>188</v>
      </c>
      <c r="G10673" s="8">
        <v>25628</v>
      </c>
      <c r="H10673" t="s">
        <v>591</v>
      </c>
      <c r="I10673" s="7">
        <v>45714000</v>
      </c>
      <c r="L10673" s="7">
        <v>54187851000</v>
      </c>
      <c r="M10673" t="s">
        <v>458</v>
      </c>
    </row>
    <row r="10674" spans="1:13" x14ac:dyDescent="0.25">
      <c r="A10674" t="s">
        <v>686</v>
      </c>
      <c r="B10674" t="s">
        <v>472</v>
      </c>
      <c r="C10674" t="s">
        <v>220</v>
      </c>
      <c r="D10674" t="s">
        <v>224</v>
      </c>
      <c r="E10674" t="s">
        <v>270</v>
      </c>
      <c r="F10674" t="s">
        <v>188</v>
      </c>
      <c r="G10674" s="8">
        <v>25628</v>
      </c>
      <c r="H10674" t="s">
        <v>591</v>
      </c>
      <c r="I10674" s="7">
        <v>3636000</v>
      </c>
      <c r="L10674" s="7">
        <v>3835522000</v>
      </c>
      <c r="M10674" t="s">
        <v>458</v>
      </c>
    </row>
    <row r="10675" spans="1:13" x14ac:dyDescent="0.25">
      <c r="A10675" t="s">
        <v>687</v>
      </c>
      <c r="B10675" t="s">
        <v>472</v>
      </c>
      <c r="C10675" t="s">
        <v>220</v>
      </c>
      <c r="D10675" t="s">
        <v>305</v>
      </c>
      <c r="E10675" t="s">
        <v>270</v>
      </c>
      <c r="F10675" t="s">
        <v>188</v>
      </c>
      <c r="G10675" s="8">
        <v>25628</v>
      </c>
      <c r="H10675" t="s">
        <v>591</v>
      </c>
      <c r="I10675" s="7">
        <v>0</v>
      </c>
      <c r="L10675" s="7">
        <v>0</v>
      </c>
      <c r="M10675" t="s">
        <v>458</v>
      </c>
    </row>
    <row r="10676" spans="1:13" x14ac:dyDescent="0.25">
      <c r="A10676" t="s">
        <v>688</v>
      </c>
      <c r="B10676" t="s">
        <v>472</v>
      </c>
      <c r="C10676" t="s">
        <v>220</v>
      </c>
      <c r="D10676" t="s">
        <v>203</v>
      </c>
      <c r="E10676" t="s">
        <v>269</v>
      </c>
      <c r="F10676" t="s">
        <v>188</v>
      </c>
      <c r="G10676" s="8">
        <v>25628</v>
      </c>
      <c r="H10676" t="s">
        <v>591</v>
      </c>
      <c r="I10676" s="7">
        <v>119584000</v>
      </c>
      <c r="L10676" s="7">
        <v>150910896000</v>
      </c>
      <c r="M10676" t="s">
        <v>458</v>
      </c>
    </row>
    <row r="10677" spans="1:13" x14ac:dyDescent="0.25">
      <c r="A10677" t="s">
        <v>689</v>
      </c>
      <c r="B10677" t="s">
        <v>473</v>
      </c>
      <c r="C10677" t="s">
        <v>225</v>
      </c>
      <c r="D10677" t="s">
        <v>366</v>
      </c>
      <c r="E10677" t="s">
        <v>270</v>
      </c>
      <c r="F10677" t="s">
        <v>188</v>
      </c>
      <c r="G10677" s="8">
        <v>25628</v>
      </c>
      <c r="H10677" t="s">
        <v>591</v>
      </c>
      <c r="I10677" s="7">
        <v>0</v>
      </c>
      <c r="L10677" s="7">
        <v>3439632410</v>
      </c>
      <c r="M10677" t="s">
        <v>458</v>
      </c>
    </row>
    <row r="10678" spans="1:13" x14ac:dyDescent="0.25">
      <c r="A10678" t="s">
        <v>690</v>
      </c>
      <c r="B10678" t="s">
        <v>473</v>
      </c>
      <c r="C10678" t="s">
        <v>225</v>
      </c>
      <c r="D10678" t="s">
        <v>367</v>
      </c>
      <c r="E10678" t="s">
        <v>270</v>
      </c>
      <c r="F10678" t="s">
        <v>188</v>
      </c>
      <c r="G10678" s="8">
        <v>25628</v>
      </c>
      <c r="H10678" t="s">
        <v>591</v>
      </c>
      <c r="I10678" s="7">
        <v>0</v>
      </c>
      <c r="L10678" s="7">
        <v>3601903742</v>
      </c>
      <c r="M10678" t="s">
        <v>458</v>
      </c>
    </row>
    <row r="10679" spans="1:13" x14ac:dyDescent="0.25">
      <c r="A10679" t="s">
        <v>691</v>
      </c>
      <c r="B10679" t="s">
        <v>473</v>
      </c>
      <c r="C10679" t="s">
        <v>225</v>
      </c>
      <c r="D10679" t="s">
        <v>373</v>
      </c>
      <c r="E10679" t="s">
        <v>270</v>
      </c>
      <c r="F10679" t="s">
        <v>188</v>
      </c>
      <c r="G10679" s="8">
        <v>25628</v>
      </c>
      <c r="H10679" t="s">
        <v>591</v>
      </c>
      <c r="I10679" s="7">
        <v>0</v>
      </c>
      <c r="L10679" s="7">
        <v>2032897322</v>
      </c>
      <c r="M10679" t="s">
        <v>458</v>
      </c>
    </row>
    <row r="10680" spans="1:13" x14ac:dyDescent="0.25">
      <c r="A10680" t="s">
        <v>692</v>
      </c>
      <c r="B10680" t="s">
        <v>473</v>
      </c>
      <c r="C10680" t="s">
        <v>225</v>
      </c>
      <c r="D10680" t="s">
        <v>203</v>
      </c>
      <c r="E10680" t="s">
        <v>269</v>
      </c>
      <c r="F10680" t="s">
        <v>188</v>
      </c>
      <c r="G10680" s="8">
        <v>25628</v>
      </c>
      <c r="H10680" t="s">
        <v>591</v>
      </c>
      <c r="I10680" s="7">
        <v>68869479</v>
      </c>
      <c r="L10680" s="7">
        <v>983182712065</v>
      </c>
      <c r="M10680" t="s">
        <v>458</v>
      </c>
    </row>
    <row r="10681" spans="1:13" x14ac:dyDescent="0.25">
      <c r="A10681" t="s">
        <v>693</v>
      </c>
      <c r="B10681" t="s">
        <v>474</v>
      </c>
      <c r="C10681" t="s">
        <v>226</v>
      </c>
      <c r="D10681" t="s">
        <v>227</v>
      </c>
      <c r="E10681" t="s">
        <v>270</v>
      </c>
      <c r="F10681" t="s">
        <v>188</v>
      </c>
      <c r="G10681" s="8">
        <v>25628</v>
      </c>
      <c r="H10681" t="s">
        <v>591</v>
      </c>
      <c r="I10681" s="7">
        <v>1514892</v>
      </c>
      <c r="L10681" s="7">
        <v>1565286544</v>
      </c>
      <c r="M10681" t="s">
        <v>458</v>
      </c>
    </row>
    <row r="10682" spans="1:13" x14ac:dyDescent="0.25">
      <c r="A10682" t="s">
        <v>694</v>
      </c>
      <c r="B10682" t="s">
        <v>474</v>
      </c>
      <c r="C10682" t="s">
        <v>226</v>
      </c>
      <c r="D10682" t="s">
        <v>301</v>
      </c>
      <c r="E10682" t="s">
        <v>270</v>
      </c>
      <c r="F10682" t="s">
        <v>188</v>
      </c>
      <c r="G10682" s="8">
        <v>25628</v>
      </c>
      <c r="H10682" t="s">
        <v>591</v>
      </c>
      <c r="I10682" s="7">
        <v>2925896</v>
      </c>
      <c r="L10682" s="7">
        <v>4154359457</v>
      </c>
      <c r="M10682" t="s">
        <v>458</v>
      </c>
    </row>
    <row r="10683" spans="1:13" x14ac:dyDescent="0.25">
      <c r="A10683" t="s">
        <v>695</v>
      </c>
      <c r="B10683" t="s">
        <v>474</v>
      </c>
      <c r="C10683" t="s">
        <v>226</v>
      </c>
      <c r="D10683" t="s">
        <v>229</v>
      </c>
      <c r="E10683" t="s">
        <v>270</v>
      </c>
      <c r="F10683" t="s">
        <v>188</v>
      </c>
      <c r="G10683" s="8">
        <v>25628</v>
      </c>
      <c r="H10683" t="s">
        <v>591</v>
      </c>
      <c r="I10683" s="7">
        <v>0</v>
      </c>
      <c r="L10683" s="7">
        <v>4178737190</v>
      </c>
      <c r="M10683" t="s">
        <v>458</v>
      </c>
    </row>
    <row r="10684" spans="1:13" x14ac:dyDescent="0.25">
      <c r="A10684" t="s">
        <v>696</v>
      </c>
      <c r="B10684" t="s">
        <v>474</v>
      </c>
      <c r="C10684" t="s">
        <v>226</v>
      </c>
      <c r="D10684" t="s">
        <v>230</v>
      </c>
      <c r="E10684" t="s">
        <v>270</v>
      </c>
      <c r="F10684" t="s">
        <v>188</v>
      </c>
      <c r="G10684" s="8">
        <v>25628</v>
      </c>
      <c r="H10684" t="s">
        <v>591</v>
      </c>
      <c r="I10684" s="7">
        <v>0</v>
      </c>
      <c r="L10684" s="7">
        <v>46078829939</v>
      </c>
      <c r="M10684" t="s">
        <v>458</v>
      </c>
    </row>
    <row r="10685" spans="1:13" x14ac:dyDescent="0.25">
      <c r="A10685" t="s">
        <v>697</v>
      </c>
      <c r="B10685" t="s">
        <v>474</v>
      </c>
      <c r="C10685" t="s">
        <v>226</v>
      </c>
      <c r="D10685" t="s">
        <v>231</v>
      </c>
      <c r="E10685" t="s">
        <v>270</v>
      </c>
      <c r="F10685" t="s">
        <v>188</v>
      </c>
      <c r="G10685" s="8">
        <v>25628</v>
      </c>
      <c r="H10685" t="s">
        <v>591</v>
      </c>
      <c r="I10685" s="7">
        <v>502215</v>
      </c>
      <c r="L10685" s="7">
        <v>733170416</v>
      </c>
      <c r="M10685" t="s">
        <v>458</v>
      </c>
    </row>
    <row r="10686" spans="1:13" x14ac:dyDescent="0.25">
      <c r="A10686" t="s">
        <v>698</v>
      </c>
      <c r="B10686" t="s">
        <v>474</v>
      </c>
      <c r="C10686" t="s">
        <v>226</v>
      </c>
      <c r="D10686" t="s">
        <v>232</v>
      </c>
      <c r="E10686" t="s">
        <v>270</v>
      </c>
      <c r="F10686" t="s">
        <v>188</v>
      </c>
      <c r="G10686" s="8">
        <v>25628</v>
      </c>
      <c r="H10686" t="s">
        <v>591</v>
      </c>
      <c r="I10686" s="7">
        <v>3106789</v>
      </c>
      <c r="L10686" s="7">
        <v>4596812359</v>
      </c>
      <c r="M10686" t="s">
        <v>458</v>
      </c>
    </row>
    <row r="10687" spans="1:13" x14ac:dyDescent="0.25">
      <c r="A10687" t="s">
        <v>699</v>
      </c>
      <c r="B10687" t="s">
        <v>474</v>
      </c>
      <c r="C10687" t="s">
        <v>226</v>
      </c>
      <c r="D10687" t="s">
        <v>233</v>
      </c>
      <c r="E10687" t="s">
        <v>270</v>
      </c>
      <c r="F10687" t="s">
        <v>188</v>
      </c>
      <c r="G10687" s="8">
        <v>25628</v>
      </c>
      <c r="H10687" t="s">
        <v>591</v>
      </c>
      <c r="I10687" s="7">
        <v>4897268</v>
      </c>
      <c r="L10687" s="7">
        <v>6739103718</v>
      </c>
      <c r="M10687" t="s">
        <v>458</v>
      </c>
    </row>
    <row r="10688" spans="1:13" x14ac:dyDescent="0.25">
      <c r="A10688" t="s">
        <v>700</v>
      </c>
      <c r="B10688" t="s">
        <v>474</v>
      </c>
      <c r="C10688" t="s">
        <v>226</v>
      </c>
      <c r="D10688" t="s">
        <v>234</v>
      </c>
      <c r="E10688" t="s">
        <v>270</v>
      </c>
      <c r="F10688" t="s">
        <v>188</v>
      </c>
      <c r="G10688" s="8">
        <v>25628</v>
      </c>
      <c r="H10688" t="s">
        <v>591</v>
      </c>
      <c r="I10688" s="7">
        <v>6473147</v>
      </c>
      <c r="L10688" s="7">
        <v>8239367205</v>
      </c>
      <c r="M10688" t="s">
        <v>458</v>
      </c>
    </row>
    <row r="10689" spans="1:13" x14ac:dyDescent="0.25">
      <c r="A10689" t="s">
        <v>701</v>
      </c>
      <c r="B10689" t="s">
        <v>474</v>
      </c>
      <c r="C10689" t="s">
        <v>226</v>
      </c>
      <c r="D10689" t="s">
        <v>235</v>
      </c>
      <c r="E10689" t="s">
        <v>270</v>
      </c>
      <c r="F10689" t="s">
        <v>188</v>
      </c>
      <c r="G10689" s="8">
        <v>25628</v>
      </c>
      <c r="H10689" t="s">
        <v>591</v>
      </c>
      <c r="I10689" s="7">
        <v>6046006</v>
      </c>
      <c r="L10689" s="7">
        <v>7955312120</v>
      </c>
      <c r="M10689" t="s">
        <v>458</v>
      </c>
    </row>
    <row r="10690" spans="1:13" x14ac:dyDescent="0.25">
      <c r="A10690" t="s">
        <v>702</v>
      </c>
      <c r="B10690" t="s">
        <v>474</v>
      </c>
      <c r="C10690" t="s">
        <v>226</v>
      </c>
      <c r="D10690" t="s">
        <v>570</v>
      </c>
      <c r="E10690" t="s">
        <v>270</v>
      </c>
      <c r="F10690" t="s">
        <v>188</v>
      </c>
      <c r="G10690" s="8">
        <v>25628</v>
      </c>
      <c r="H10690" t="s">
        <v>591</v>
      </c>
      <c r="I10690" s="7">
        <v>60661</v>
      </c>
      <c r="L10690" s="7">
        <v>186808058</v>
      </c>
      <c r="M10690" t="s">
        <v>458</v>
      </c>
    </row>
    <row r="10691" spans="1:13" x14ac:dyDescent="0.25">
      <c r="A10691" t="s">
        <v>703</v>
      </c>
      <c r="B10691" t="s">
        <v>475</v>
      </c>
      <c r="C10691" t="s">
        <v>236</v>
      </c>
      <c r="D10691" t="s">
        <v>628</v>
      </c>
      <c r="E10691" t="s">
        <v>270</v>
      </c>
      <c r="F10691" t="s">
        <v>188</v>
      </c>
      <c r="G10691" s="8">
        <v>25628</v>
      </c>
      <c r="H10691" t="s">
        <v>591</v>
      </c>
      <c r="I10691" s="7">
        <v>48895972</v>
      </c>
      <c r="L10691" s="7">
        <v>33391986272</v>
      </c>
      <c r="M10691" t="s">
        <v>458</v>
      </c>
    </row>
    <row r="10692" spans="1:13" x14ac:dyDescent="0.25">
      <c r="A10692" t="s">
        <v>704</v>
      </c>
      <c r="B10692" t="s">
        <v>475</v>
      </c>
      <c r="C10692" t="s">
        <v>236</v>
      </c>
      <c r="D10692" t="s">
        <v>629</v>
      </c>
      <c r="E10692" t="s">
        <v>270</v>
      </c>
      <c r="F10692" t="s">
        <v>188</v>
      </c>
      <c r="G10692" s="8">
        <v>25628</v>
      </c>
      <c r="H10692" t="s">
        <v>591</v>
      </c>
      <c r="I10692" s="7">
        <v>43097985</v>
      </c>
      <c r="L10692" s="7">
        <v>28433897982</v>
      </c>
      <c r="M10692" t="s">
        <v>458</v>
      </c>
    </row>
    <row r="10693" spans="1:13" x14ac:dyDescent="0.25">
      <c r="A10693" t="s">
        <v>705</v>
      </c>
      <c r="B10693" t="s">
        <v>475</v>
      </c>
      <c r="C10693" t="s">
        <v>236</v>
      </c>
      <c r="D10693" t="s">
        <v>630</v>
      </c>
      <c r="E10693" t="s">
        <v>270</v>
      </c>
      <c r="F10693" t="s">
        <v>188</v>
      </c>
      <c r="G10693" s="8">
        <v>25628</v>
      </c>
      <c r="H10693" t="s">
        <v>591</v>
      </c>
      <c r="I10693" s="7">
        <v>58464797</v>
      </c>
      <c r="L10693" s="7">
        <v>41655996484</v>
      </c>
      <c r="M10693" t="s">
        <v>458</v>
      </c>
    </row>
    <row r="10694" spans="1:13" x14ac:dyDescent="0.25">
      <c r="A10694" t="s">
        <v>706</v>
      </c>
      <c r="B10694" t="s">
        <v>475</v>
      </c>
      <c r="C10694" t="s">
        <v>236</v>
      </c>
      <c r="D10694" t="s">
        <v>631</v>
      </c>
      <c r="E10694" t="s">
        <v>270</v>
      </c>
      <c r="F10694" t="s">
        <v>188</v>
      </c>
      <c r="G10694" s="8">
        <v>25628</v>
      </c>
      <c r="H10694" t="s">
        <v>591</v>
      </c>
      <c r="I10694" s="7">
        <v>29187281</v>
      </c>
      <c r="L10694" s="7">
        <v>17683096128</v>
      </c>
      <c r="M10694" t="s">
        <v>458</v>
      </c>
    </row>
    <row r="10695" spans="1:13" x14ac:dyDescent="0.25">
      <c r="A10695" t="s">
        <v>707</v>
      </c>
      <c r="B10695" t="s">
        <v>475</v>
      </c>
      <c r="C10695" t="s">
        <v>236</v>
      </c>
      <c r="D10695" t="s">
        <v>632</v>
      </c>
      <c r="E10695" t="s">
        <v>269</v>
      </c>
      <c r="F10695" t="s">
        <v>188</v>
      </c>
      <c r="G10695" s="8">
        <v>25628</v>
      </c>
      <c r="H10695" t="s">
        <v>591</v>
      </c>
      <c r="I10695" s="7">
        <v>48441808</v>
      </c>
      <c r="L10695" s="7">
        <v>38791266538</v>
      </c>
      <c r="M10695" t="s">
        <v>458</v>
      </c>
    </row>
    <row r="10696" spans="1:13" x14ac:dyDescent="0.25">
      <c r="A10696" t="s">
        <v>708</v>
      </c>
      <c r="B10696" t="s">
        <v>476</v>
      </c>
      <c r="C10696" t="s">
        <v>237</v>
      </c>
      <c r="D10696" t="s">
        <v>242</v>
      </c>
      <c r="E10696" t="s">
        <v>270</v>
      </c>
      <c r="F10696" t="s">
        <v>188</v>
      </c>
      <c r="G10696" s="8">
        <v>25628</v>
      </c>
      <c r="H10696" t="s">
        <v>591</v>
      </c>
      <c r="I10696" s="7">
        <v>717111</v>
      </c>
      <c r="L10696" s="7">
        <v>77422761</v>
      </c>
      <c r="M10696" t="s">
        <v>458</v>
      </c>
    </row>
    <row r="10697" spans="1:13" x14ac:dyDescent="0.25">
      <c r="A10697" t="s">
        <v>709</v>
      </c>
      <c r="B10697" t="s">
        <v>476</v>
      </c>
      <c r="C10697" t="s">
        <v>237</v>
      </c>
      <c r="D10697" t="s">
        <v>228</v>
      </c>
      <c r="E10697" t="s">
        <v>270</v>
      </c>
      <c r="F10697" t="s">
        <v>188</v>
      </c>
      <c r="G10697" s="8">
        <v>25628</v>
      </c>
      <c r="H10697" t="s">
        <v>591</v>
      </c>
      <c r="I10697" s="7">
        <v>12078930</v>
      </c>
      <c r="L10697" s="7">
        <v>2672173342</v>
      </c>
      <c r="M10697" t="s">
        <v>458</v>
      </c>
    </row>
    <row r="10698" spans="1:13" x14ac:dyDescent="0.25">
      <c r="A10698" t="s">
        <v>710</v>
      </c>
      <c r="B10698" t="s">
        <v>476</v>
      </c>
      <c r="C10698" t="s">
        <v>237</v>
      </c>
      <c r="D10698" t="s">
        <v>464</v>
      </c>
      <c r="E10698" t="s">
        <v>270</v>
      </c>
      <c r="F10698" t="s">
        <v>188</v>
      </c>
      <c r="G10698" s="8">
        <v>25628</v>
      </c>
      <c r="H10698" t="s">
        <v>591</v>
      </c>
      <c r="I10698" s="7">
        <v>9668867</v>
      </c>
      <c r="L10698" s="7">
        <v>1120256617</v>
      </c>
      <c r="M10698" t="s">
        <v>458</v>
      </c>
    </row>
    <row r="10699" spans="1:13" x14ac:dyDescent="0.25">
      <c r="A10699" t="s">
        <v>711</v>
      </c>
      <c r="B10699" t="s">
        <v>476</v>
      </c>
      <c r="C10699" t="s">
        <v>237</v>
      </c>
      <c r="D10699" t="s">
        <v>238</v>
      </c>
      <c r="E10699" t="s">
        <v>270</v>
      </c>
      <c r="F10699" t="s">
        <v>188</v>
      </c>
      <c r="G10699" s="8">
        <v>25628</v>
      </c>
      <c r="H10699" t="s">
        <v>591</v>
      </c>
      <c r="I10699" s="7">
        <v>4362062</v>
      </c>
      <c r="L10699" s="7">
        <v>858542993</v>
      </c>
      <c r="M10699" t="s">
        <v>458</v>
      </c>
    </row>
    <row r="10700" spans="1:13" x14ac:dyDescent="0.25">
      <c r="A10700" t="s">
        <v>712</v>
      </c>
      <c r="B10700" t="s">
        <v>476</v>
      </c>
      <c r="C10700" t="s">
        <v>237</v>
      </c>
      <c r="D10700" t="s">
        <v>239</v>
      </c>
      <c r="E10700" t="s">
        <v>270</v>
      </c>
      <c r="F10700" t="s">
        <v>188</v>
      </c>
      <c r="G10700" s="8">
        <v>25628</v>
      </c>
      <c r="H10700" t="s">
        <v>591</v>
      </c>
      <c r="I10700" s="7">
        <v>7235117</v>
      </c>
      <c r="L10700" s="7">
        <v>857579764</v>
      </c>
      <c r="M10700" t="s">
        <v>458</v>
      </c>
    </row>
    <row r="10701" spans="1:13" x14ac:dyDescent="0.25">
      <c r="A10701" t="s">
        <v>713</v>
      </c>
      <c r="B10701" t="s">
        <v>476</v>
      </c>
      <c r="C10701" t="s">
        <v>237</v>
      </c>
      <c r="D10701" t="s">
        <v>240</v>
      </c>
      <c r="E10701" t="s">
        <v>270</v>
      </c>
      <c r="F10701" t="s">
        <v>188</v>
      </c>
      <c r="G10701" s="8">
        <v>25628</v>
      </c>
      <c r="H10701" t="s">
        <v>591</v>
      </c>
      <c r="I10701" s="7">
        <v>991152</v>
      </c>
      <c r="L10701" s="7">
        <v>93471759</v>
      </c>
      <c r="M10701" t="s">
        <v>458</v>
      </c>
    </row>
    <row r="10702" spans="1:13" x14ac:dyDescent="0.25">
      <c r="A10702" t="s">
        <v>714</v>
      </c>
      <c r="B10702" t="s">
        <v>476</v>
      </c>
      <c r="C10702" t="s">
        <v>237</v>
      </c>
      <c r="D10702" t="s">
        <v>241</v>
      </c>
      <c r="E10702" t="s">
        <v>270</v>
      </c>
      <c r="F10702" t="s">
        <v>188</v>
      </c>
      <c r="G10702" s="8">
        <v>25628</v>
      </c>
      <c r="H10702" t="s">
        <v>591</v>
      </c>
      <c r="I10702" s="7">
        <v>376328</v>
      </c>
      <c r="L10702" s="7">
        <v>53446428</v>
      </c>
      <c r="M10702" t="s">
        <v>458</v>
      </c>
    </row>
    <row r="10703" spans="1:13" x14ac:dyDescent="0.25">
      <c r="A10703" t="s">
        <v>715</v>
      </c>
      <c r="B10703" t="s">
        <v>477</v>
      </c>
      <c r="C10703" t="s">
        <v>243</v>
      </c>
      <c r="D10703" t="s">
        <v>378</v>
      </c>
      <c r="E10703" t="s">
        <v>270</v>
      </c>
      <c r="F10703" t="s">
        <v>188</v>
      </c>
      <c r="G10703" s="8">
        <v>25628</v>
      </c>
      <c r="H10703" t="s">
        <v>591</v>
      </c>
      <c r="I10703" s="7">
        <v>6424114</v>
      </c>
      <c r="L10703" s="7">
        <v>3795039921</v>
      </c>
      <c r="M10703" t="s">
        <v>458</v>
      </c>
    </row>
    <row r="10704" spans="1:13" x14ac:dyDescent="0.25">
      <c r="A10704" t="s">
        <v>716</v>
      </c>
      <c r="B10704" t="s">
        <v>477</v>
      </c>
      <c r="C10704" t="s">
        <v>243</v>
      </c>
      <c r="D10704" t="s">
        <v>360</v>
      </c>
      <c r="E10704" t="s">
        <v>270</v>
      </c>
      <c r="F10704" t="s">
        <v>188</v>
      </c>
      <c r="G10704" s="8">
        <v>25628</v>
      </c>
      <c r="H10704" t="s">
        <v>591</v>
      </c>
      <c r="I10704" s="7">
        <v>0</v>
      </c>
      <c r="L10704" s="7">
        <v>4697527012</v>
      </c>
      <c r="M10704" t="s">
        <v>458</v>
      </c>
    </row>
    <row r="10705" spans="1:13" x14ac:dyDescent="0.25">
      <c r="A10705" t="s">
        <v>717</v>
      </c>
      <c r="B10705" t="s">
        <v>477</v>
      </c>
      <c r="C10705" t="s">
        <v>243</v>
      </c>
      <c r="D10705" t="s">
        <v>581</v>
      </c>
      <c r="E10705" t="s">
        <v>270</v>
      </c>
      <c r="F10705" t="s">
        <v>188</v>
      </c>
      <c r="G10705" s="8">
        <v>25628</v>
      </c>
      <c r="H10705" t="s">
        <v>591</v>
      </c>
      <c r="I10705" s="7">
        <v>0</v>
      </c>
      <c r="L10705" s="7">
        <v>89940181951</v>
      </c>
      <c r="M10705" t="s">
        <v>458</v>
      </c>
    </row>
    <row r="10706" spans="1:13" x14ac:dyDescent="0.25">
      <c r="A10706" t="s">
        <v>718</v>
      </c>
      <c r="B10706" t="s">
        <v>246</v>
      </c>
      <c r="C10706" t="s">
        <v>246</v>
      </c>
      <c r="D10706" t="s">
        <v>203</v>
      </c>
      <c r="E10706" t="s">
        <v>269</v>
      </c>
      <c r="F10706" t="s">
        <v>188</v>
      </c>
      <c r="G10706" s="8">
        <v>25628</v>
      </c>
      <c r="H10706" t="s">
        <v>591</v>
      </c>
      <c r="I10706" s="7">
        <v>47967551</v>
      </c>
      <c r="L10706" s="7">
        <v>42773601120</v>
      </c>
      <c r="M10706" t="s">
        <v>458</v>
      </c>
    </row>
    <row r="10707" spans="1:13" x14ac:dyDescent="0.25">
      <c r="A10707" t="s">
        <v>719</v>
      </c>
      <c r="B10707" t="s">
        <v>478</v>
      </c>
      <c r="C10707" t="s">
        <v>244</v>
      </c>
      <c r="D10707" t="s">
        <v>245</v>
      </c>
      <c r="E10707" t="s">
        <v>269</v>
      </c>
      <c r="F10707" t="s">
        <v>188</v>
      </c>
      <c r="G10707" s="8">
        <v>25628</v>
      </c>
      <c r="H10707" t="s">
        <v>591</v>
      </c>
      <c r="I10707" s="7">
        <v>18776000</v>
      </c>
      <c r="L10707" s="7">
        <v>69558139000</v>
      </c>
      <c r="M10707" t="s">
        <v>458</v>
      </c>
    </row>
    <row r="10708" spans="1:13" x14ac:dyDescent="0.25">
      <c r="A10708" t="s">
        <v>720</v>
      </c>
      <c r="B10708" t="s">
        <v>478</v>
      </c>
      <c r="C10708" t="s">
        <v>244</v>
      </c>
      <c r="D10708" t="s">
        <v>460</v>
      </c>
      <c r="E10708" t="s">
        <v>269</v>
      </c>
      <c r="F10708" t="s">
        <v>188</v>
      </c>
      <c r="G10708" s="8">
        <v>25628</v>
      </c>
      <c r="H10708" t="s">
        <v>591</v>
      </c>
      <c r="I10708" s="7">
        <v>15999000</v>
      </c>
      <c r="L10708" s="7">
        <v>40918920000</v>
      </c>
      <c r="M10708" t="s">
        <v>458</v>
      </c>
    </row>
    <row r="10709" spans="1:13" x14ac:dyDescent="0.25">
      <c r="A10709" t="s">
        <v>721</v>
      </c>
      <c r="B10709" t="s">
        <v>479</v>
      </c>
      <c r="C10709" t="s">
        <v>247</v>
      </c>
      <c r="D10709" t="s">
        <v>203</v>
      </c>
      <c r="E10709" t="s">
        <v>269</v>
      </c>
      <c r="F10709" t="s">
        <v>188</v>
      </c>
      <c r="G10709" s="8">
        <v>25628</v>
      </c>
      <c r="H10709" t="s">
        <v>591</v>
      </c>
      <c r="I10709" s="7">
        <v>34851000</v>
      </c>
      <c r="L10709" s="7">
        <v>20401799000</v>
      </c>
      <c r="M10709" t="s">
        <v>458</v>
      </c>
    </row>
    <row r="10710" spans="1:13" x14ac:dyDescent="0.25">
      <c r="A10710" t="s">
        <v>722</v>
      </c>
      <c r="B10710" t="s">
        <v>480</v>
      </c>
      <c r="C10710" t="s">
        <v>268</v>
      </c>
      <c r="D10710" t="s">
        <v>203</v>
      </c>
      <c r="E10710" t="s">
        <v>269</v>
      </c>
      <c r="F10710" t="s">
        <v>188</v>
      </c>
      <c r="G10710" s="8">
        <v>25628</v>
      </c>
      <c r="H10710" t="s">
        <v>591</v>
      </c>
      <c r="I10710" s="7">
        <v>1347820</v>
      </c>
      <c r="L10710" s="7">
        <v>14029578005</v>
      </c>
      <c r="M10710" t="s">
        <v>458</v>
      </c>
    </row>
    <row r="10711" spans="1:13" x14ac:dyDescent="0.25">
      <c r="A10711" t="s">
        <v>723</v>
      </c>
      <c r="B10711" t="s">
        <v>481</v>
      </c>
      <c r="C10711" t="s">
        <v>248</v>
      </c>
      <c r="D10711" t="s">
        <v>203</v>
      </c>
      <c r="E10711" t="s">
        <v>269</v>
      </c>
      <c r="F10711" t="s">
        <v>188</v>
      </c>
      <c r="G10711" s="8">
        <v>25628</v>
      </c>
      <c r="H10711" t="s">
        <v>591</v>
      </c>
      <c r="I10711" s="7">
        <v>7108000</v>
      </c>
      <c r="L10711" s="7">
        <v>24360197000</v>
      </c>
      <c r="M10711" t="s">
        <v>458</v>
      </c>
    </row>
    <row r="10712" spans="1:13" x14ac:dyDescent="0.25">
      <c r="A10712" t="s">
        <v>724</v>
      </c>
      <c r="B10712" t="s">
        <v>482</v>
      </c>
      <c r="C10712" t="s">
        <v>249</v>
      </c>
      <c r="D10712" t="s">
        <v>203</v>
      </c>
      <c r="E10712" t="s">
        <v>269</v>
      </c>
      <c r="F10712" t="s">
        <v>188</v>
      </c>
      <c r="G10712" s="8">
        <v>25628</v>
      </c>
      <c r="H10712" t="s">
        <v>591</v>
      </c>
      <c r="I10712" s="7">
        <v>16879638</v>
      </c>
      <c r="L10712" s="7">
        <v>91622025169</v>
      </c>
      <c r="M10712" t="s">
        <v>458</v>
      </c>
    </row>
    <row r="10713" spans="1:13" x14ac:dyDescent="0.25">
      <c r="A10713" t="s">
        <v>725</v>
      </c>
      <c r="B10713" t="s">
        <v>330</v>
      </c>
      <c r="C10713" t="s">
        <v>250</v>
      </c>
      <c r="D10713" t="s">
        <v>252</v>
      </c>
      <c r="E10713" t="s">
        <v>270</v>
      </c>
      <c r="F10713" t="s">
        <v>188</v>
      </c>
      <c r="G10713" s="8">
        <v>25628</v>
      </c>
      <c r="H10713" t="s">
        <v>591</v>
      </c>
      <c r="I10713" s="7">
        <v>211432</v>
      </c>
      <c r="L10713" s="7">
        <v>10772268571</v>
      </c>
      <c r="M10713" t="s">
        <v>458</v>
      </c>
    </row>
    <row r="10714" spans="1:13" x14ac:dyDescent="0.25">
      <c r="A10714" t="s">
        <v>726</v>
      </c>
      <c r="B10714" t="s">
        <v>330</v>
      </c>
      <c r="C10714" t="s">
        <v>250</v>
      </c>
      <c r="D10714" t="s">
        <v>253</v>
      </c>
      <c r="E10714" t="s">
        <v>270</v>
      </c>
      <c r="F10714" t="s">
        <v>188</v>
      </c>
      <c r="G10714" s="8">
        <v>25628</v>
      </c>
      <c r="H10714" t="s">
        <v>591</v>
      </c>
      <c r="I10714" s="7">
        <v>73051</v>
      </c>
      <c r="L10714" s="7">
        <v>3480752374</v>
      </c>
      <c r="M10714" t="s">
        <v>458</v>
      </c>
    </row>
    <row r="10715" spans="1:13" x14ac:dyDescent="0.25">
      <c r="A10715" t="s">
        <v>727</v>
      </c>
      <c r="B10715" t="s">
        <v>330</v>
      </c>
      <c r="C10715" t="s">
        <v>250</v>
      </c>
      <c r="D10715" t="s">
        <v>254</v>
      </c>
      <c r="E10715" t="s">
        <v>270</v>
      </c>
      <c r="F10715" t="s">
        <v>188</v>
      </c>
      <c r="G10715" s="8">
        <v>25628</v>
      </c>
      <c r="H10715" t="s">
        <v>591</v>
      </c>
      <c r="I10715" s="7">
        <v>1</v>
      </c>
      <c r="L10715" s="7">
        <v>13604302435</v>
      </c>
      <c r="M10715" t="s">
        <v>458</v>
      </c>
    </row>
    <row r="10716" spans="1:13" x14ac:dyDescent="0.25">
      <c r="A10716" t="s">
        <v>728</v>
      </c>
      <c r="B10716" t="s">
        <v>330</v>
      </c>
      <c r="C10716" t="s">
        <v>250</v>
      </c>
      <c r="D10716" t="s">
        <v>633</v>
      </c>
      <c r="E10716" t="s">
        <v>269</v>
      </c>
      <c r="F10716" t="s">
        <v>188</v>
      </c>
      <c r="G10716" s="8">
        <v>25628</v>
      </c>
      <c r="H10716" t="s">
        <v>591</v>
      </c>
      <c r="I10716" s="7">
        <v>640368258</v>
      </c>
      <c r="L10716" s="7">
        <v>1140113184125</v>
      </c>
      <c r="M10716" t="s">
        <v>458</v>
      </c>
    </row>
    <row r="10717" spans="1:13" x14ac:dyDescent="0.25">
      <c r="A10717" t="s">
        <v>729</v>
      </c>
      <c r="B10717" t="s">
        <v>330</v>
      </c>
      <c r="C10717" t="s">
        <v>250</v>
      </c>
      <c r="D10717" t="s">
        <v>634</v>
      </c>
      <c r="E10717" t="s">
        <v>269</v>
      </c>
      <c r="F10717" t="s">
        <v>188</v>
      </c>
      <c r="G10717" s="8">
        <v>25628</v>
      </c>
      <c r="H10717" t="s">
        <v>591</v>
      </c>
      <c r="I10717" s="7">
        <v>29114535</v>
      </c>
      <c r="L10717" s="7">
        <v>237174933919</v>
      </c>
      <c r="M10717" t="s">
        <v>458</v>
      </c>
    </row>
    <row r="10718" spans="1:13" x14ac:dyDescent="0.25">
      <c r="A10718" t="s">
        <v>730</v>
      </c>
      <c r="B10718" t="s">
        <v>330</v>
      </c>
      <c r="C10718" t="s">
        <v>250</v>
      </c>
      <c r="D10718" t="s">
        <v>599</v>
      </c>
      <c r="E10718" t="s">
        <v>270</v>
      </c>
      <c r="F10718" t="s">
        <v>188</v>
      </c>
      <c r="G10718" s="8">
        <v>25628</v>
      </c>
      <c r="H10718" t="s">
        <v>591</v>
      </c>
      <c r="I10718" s="7">
        <v>9131</v>
      </c>
      <c r="L10718" s="7">
        <v>49186447</v>
      </c>
      <c r="M10718" t="s">
        <v>458</v>
      </c>
    </row>
    <row r="10719" spans="1:13" x14ac:dyDescent="0.25">
      <c r="A10719" t="s">
        <v>731</v>
      </c>
      <c r="B10719" t="s">
        <v>483</v>
      </c>
      <c r="C10719" t="s">
        <v>255</v>
      </c>
      <c r="D10719" t="s">
        <v>205</v>
      </c>
      <c r="E10719" t="s">
        <v>270</v>
      </c>
      <c r="F10719" t="s">
        <v>188</v>
      </c>
      <c r="G10719" s="8">
        <v>25628</v>
      </c>
      <c r="H10719" t="s">
        <v>591</v>
      </c>
      <c r="I10719" s="7">
        <v>6987368</v>
      </c>
      <c r="L10719" s="7">
        <v>6917962126</v>
      </c>
      <c r="M10719" t="s">
        <v>458</v>
      </c>
    </row>
    <row r="10720" spans="1:13" x14ac:dyDescent="0.25">
      <c r="A10720" t="s">
        <v>732</v>
      </c>
      <c r="B10720" t="s">
        <v>483</v>
      </c>
      <c r="C10720" t="s">
        <v>255</v>
      </c>
      <c r="D10720" t="s">
        <v>203</v>
      </c>
      <c r="E10720" t="s">
        <v>269</v>
      </c>
      <c r="F10720" t="s">
        <v>188</v>
      </c>
      <c r="G10720" s="8">
        <v>25628</v>
      </c>
      <c r="H10720" t="s">
        <v>591</v>
      </c>
      <c r="I10720" s="7">
        <v>2517112</v>
      </c>
      <c r="L10720" s="7">
        <v>2428869723</v>
      </c>
      <c r="M10720" t="s">
        <v>458</v>
      </c>
    </row>
    <row r="10721" spans="1:13" x14ac:dyDescent="0.25">
      <c r="A10721" t="s">
        <v>733</v>
      </c>
      <c r="B10721" t="s">
        <v>636</v>
      </c>
      <c r="C10721" t="s">
        <v>635</v>
      </c>
      <c r="D10721" t="s">
        <v>304</v>
      </c>
      <c r="E10721" t="s">
        <v>270</v>
      </c>
      <c r="F10721" t="s">
        <v>188</v>
      </c>
      <c r="G10721" s="8">
        <v>25628</v>
      </c>
      <c r="H10721" t="s">
        <v>591</v>
      </c>
      <c r="I10721" s="7">
        <v>324370</v>
      </c>
      <c r="L10721" s="7">
        <v>4565783313</v>
      </c>
      <c r="M10721" t="s">
        <v>458</v>
      </c>
    </row>
    <row r="10722" spans="1:13" x14ac:dyDescent="0.25">
      <c r="A10722" t="s">
        <v>734</v>
      </c>
      <c r="B10722" t="s">
        <v>636</v>
      </c>
      <c r="C10722" t="s">
        <v>635</v>
      </c>
      <c r="D10722" t="s">
        <v>303</v>
      </c>
      <c r="E10722" t="s">
        <v>270</v>
      </c>
      <c r="F10722" t="s">
        <v>188</v>
      </c>
      <c r="G10722" s="8">
        <v>25628</v>
      </c>
      <c r="H10722" t="s">
        <v>591</v>
      </c>
      <c r="I10722" s="7">
        <v>272589</v>
      </c>
      <c r="L10722" s="7">
        <v>3476303006</v>
      </c>
      <c r="M10722" t="s">
        <v>458</v>
      </c>
    </row>
    <row r="10723" spans="1:13" x14ac:dyDescent="0.25">
      <c r="A10723" t="s">
        <v>735</v>
      </c>
      <c r="B10723" t="s">
        <v>636</v>
      </c>
      <c r="C10723" t="s">
        <v>635</v>
      </c>
      <c r="D10723" t="s">
        <v>302</v>
      </c>
      <c r="E10723" t="s">
        <v>270</v>
      </c>
      <c r="F10723" t="s">
        <v>188</v>
      </c>
      <c r="G10723" s="8">
        <v>25628</v>
      </c>
      <c r="H10723" t="s">
        <v>591</v>
      </c>
      <c r="I10723" s="7">
        <v>228841</v>
      </c>
      <c r="L10723" s="7">
        <v>2100767205</v>
      </c>
      <c r="M10723" t="s">
        <v>458</v>
      </c>
    </row>
    <row r="10724" spans="1:13" x14ac:dyDescent="0.25">
      <c r="A10724" t="s">
        <v>736</v>
      </c>
      <c r="B10724" t="s">
        <v>636</v>
      </c>
      <c r="C10724" t="s">
        <v>635</v>
      </c>
      <c r="D10724" t="s">
        <v>205</v>
      </c>
      <c r="E10724" t="s">
        <v>270</v>
      </c>
      <c r="F10724" t="s">
        <v>188</v>
      </c>
      <c r="G10724" s="8">
        <v>25628</v>
      </c>
      <c r="H10724" t="s">
        <v>591</v>
      </c>
      <c r="I10724" s="7">
        <v>8208774</v>
      </c>
      <c r="L10724" s="7">
        <v>20886055390</v>
      </c>
      <c r="M10724" t="s">
        <v>458</v>
      </c>
    </row>
    <row r="10725" spans="1:13" x14ac:dyDescent="0.25">
      <c r="A10725" t="s">
        <v>737</v>
      </c>
      <c r="B10725" t="s">
        <v>636</v>
      </c>
      <c r="C10725" t="s">
        <v>635</v>
      </c>
      <c r="D10725" t="s">
        <v>203</v>
      </c>
      <c r="E10725" t="s">
        <v>269</v>
      </c>
      <c r="F10725" t="s">
        <v>188</v>
      </c>
      <c r="G10725" s="8">
        <v>25628</v>
      </c>
      <c r="H10725" t="s">
        <v>591</v>
      </c>
      <c r="I10725" s="7">
        <v>493834831</v>
      </c>
      <c r="L10725" s="7">
        <v>1256491994424</v>
      </c>
      <c r="M10725" t="s">
        <v>458</v>
      </c>
    </row>
    <row r="10726" spans="1:13" x14ac:dyDescent="0.25">
      <c r="A10726" t="s">
        <v>738</v>
      </c>
      <c r="B10726" t="s">
        <v>484</v>
      </c>
      <c r="C10726" t="s">
        <v>256</v>
      </c>
      <c r="D10726" t="s">
        <v>208</v>
      </c>
      <c r="E10726" t="s">
        <v>270</v>
      </c>
      <c r="F10726" t="s">
        <v>188</v>
      </c>
      <c r="G10726" s="8">
        <v>25628</v>
      </c>
      <c r="H10726" t="s">
        <v>591</v>
      </c>
      <c r="I10726" s="7">
        <v>0</v>
      </c>
      <c r="L10726" s="7">
        <v>429346911</v>
      </c>
      <c r="M10726" t="s">
        <v>458</v>
      </c>
    </row>
    <row r="10727" spans="1:13" x14ac:dyDescent="0.25">
      <c r="A10727" t="s">
        <v>739</v>
      </c>
      <c r="B10727" t="s">
        <v>484</v>
      </c>
      <c r="C10727" t="s">
        <v>256</v>
      </c>
      <c r="D10727" t="s">
        <v>209</v>
      </c>
      <c r="E10727" t="s">
        <v>270</v>
      </c>
      <c r="F10727" t="s">
        <v>188</v>
      </c>
      <c r="G10727" s="8">
        <v>25628</v>
      </c>
      <c r="H10727" t="s">
        <v>591</v>
      </c>
      <c r="I10727" s="7">
        <v>0</v>
      </c>
      <c r="L10727" s="7">
        <v>630379359</v>
      </c>
      <c r="M10727" t="s">
        <v>458</v>
      </c>
    </row>
    <row r="10728" spans="1:13" x14ac:dyDescent="0.25">
      <c r="A10728" t="s">
        <v>740</v>
      </c>
      <c r="B10728" t="s">
        <v>484</v>
      </c>
      <c r="C10728" t="s">
        <v>256</v>
      </c>
      <c r="D10728" t="s">
        <v>203</v>
      </c>
      <c r="E10728" t="s">
        <v>269</v>
      </c>
      <c r="F10728" t="s">
        <v>188</v>
      </c>
      <c r="G10728" s="8">
        <v>25628</v>
      </c>
      <c r="H10728" t="s">
        <v>591</v>
      </c>
      <c r="I10728" s="7">
        <v>44667185</v>
      </c>
      <c r="L10728" s="7">
        <v>88224453830</v>
      </c>
      <c r="M10728" t="s">
        <v>458</v>
      </c>
    </row>
    <row r="10729" spans="1:13" x14ac:dyDescent="0.25">
      <c r="A10729" t="s">
        <v>741</v>
      </c>
      <c r="B10729" t="s">
        <v>485</v>
      </c>
      <c r="C10729" t="s">
        <v>257</v>
      </c>
      <c r="D10729" t="s">
        <v>258</v>
      </c>
      <c r="E10729" t="s">
        <v>270</v>
      </c>
      <c r="F10729" t="s">
        <v>188</v>
      </c>
      <c r="G10729" s="8">
        <v>25628</v>
      </c>
      <c r="H10729" t="s">
        <v>591</v>
      </c>
      <c r="I10729" s="7">
        <v>0</v>
      </c>
      <c r="L10729" s="7">
        <v>2398957441</v>
      </c>
      <c r="M10729" t="s">
        <v>458</v>
      </c>
    </row>
    <row r="10730" spans="1:13" x14ac:dyDescent="0.25">
      <c r="A10730" t="s">
        <v>742</v>
      </c>
      <c r="B10730" t="s">
        <v>485</v>
      </c>
      <c r="C10730" t="s">
        <v>257</v>
      </c>
      <c r="D10730" t="s">
        <v>259</v>
      </c>
      <c r="E10730" t="s">
        <v>270</v>
      </c>
      <c r="F10730" t="s">
        <v>188</v>
      </c>
      <c r="G10730" s="8">
        <v>25628</v>
      </c>
      <c r="H10730" t="s">
        <v>591</v>
      </c>
      <c r="I10730" s="7">
        <v>0</v>
      </c>
      <c r="L10730" s="7">
        <v>87556207</v>
      </c>
      <c r="M10730" t="s">
        <v>458</v>
      </c>
    </row>
    <row r="10731" spans="1:13" x14ac:dyDescent="0.25">
      <c r="A10731" t="s">
        <v>743</v>
      </c>
      <c r="B10731" t="s">
        <v>485</v>
      </c>
      <c r="C10731" t="s">
        <v>257</v>
      </c>
      <c r="D10731" t="s">
        <v>260</v>
      </c>
      <c r="E10731" t="s">
        <v>270</v>
      </c>
      <c r="F10731" s="8" t="s">
        <v>188</v>
      </c>
      <c r="G10731" s="8">
        <v>25628</v>
      </c>
      <c r="H10731" t="s">
        <v>591</v>
      </c>
      <c r="I10731" s="7">
        <v>0</v>
      </c>
      <c r="L10731" s="7">
        <v>145097351</v>
      </c>
      <c r="M10731" t="s">
        <v>458</v>
      </c>
    </row>
    <row r="10732" spans="1:13" x14ac:dyDescent="0.25">
      <c r="A10732" t="s">
        <v>744</v>
      </c>
      <c r="B10732" t="s">
        <v>485</v>
      </c>
      <c r="C10732" t="s">
        <v>257</v>
      </c>
      <c r="D10732" t="s">
        <v>261</v>
      </c>
      <c r="E10732" t="s">
        <v>270</v>
      </c>
      <c r="F10732" s="8" t="s">
        <v>188</v>
      </c>
      <c r="G10732" s="8">
        <v>25628</v>
      </c>
      <c r="H10732" t="s">
        <v>591</v>
      </c>
      <c r="I10732" s="7">
        <v>0</v>
      </c>
      <c r="L10732" s="7">
        <v>88988160</v>
      </c>
      <c r="M10732" t="s">
        <v>458</v>
      </c>
    </row>
    <row r="10733" spans="1:13" x14ac:dyDescent="0.25">
      <c r="A10733" t="s">
        <v>745</v>
      </c>
      <c r="B10733" t="s">
        <v>486</v>
      </c>
      <c r="C10733" t="s">
        <v>262</v>
      </c>
      <c r="D10733" t="s">
        <v>263</v>
      </c>
      <c r="E10733" t="s">
        <v>270</v>
      </c>
      <c r="F10733" s="8" t="s">
        <v>188</v>
      </c>
      <c r="G10733" s="8">
        <v>25628</v>
      </c>
      <c r="H10733" t="s">
        <v>591</v>
      </c>
      <c r="I10733" s="7">
        <v>39305000</v>
      </c>
      <c r="L10733" s="7">
        <v>27282552000</v>
      </c>
      <c r="M10733" t="s">
        <v>458</v>
      </c>
    </row>
    <row r="10734" spans="1:13" x14ac:dyDescent="0.25">
      <c r="A10734" t="s">
        <v>746</v>
      </c>
      <c r="B10734" t="s">
        <v>486</v>
      </c>
      <c r="C10734" t="s">
        <v>262</v>
      </c>
      <c r="D10734" t="s">
        <v>264</v>
      </c>
      <c r="E10734" t="s">
        <v>270</v>
      </c>
      <c r="F10734" s="8" t="s">
        <v>188</v>
      </c>
      <c r="G10734" s="8">
        <v>25628</v>
      </c>
      <c r="H10734" t="s">
        <v>591</v>
      </c>
      <c r="I10734" s="7">
        <v>7925000</v>
      </c>
      <c r="L10734" s="7">
        <v>5427913000</v>
      </c>
      <c r="M10734" t="s">
        <v>458</v>
      </c>
    </row>
    <row r="10735" spans="1:13" x14ac:dyDescent="0.25">
      <c r="A10735" t="s">
        <v>747</v>
      </c>
      <c r="B10735" t="s">
        <v>486</v>
      </c>
      <c r="C10735" t="s">
        <v>262</v>
      </c>
      <c r="D10735" t="s">
        <v>265</v>
      </c>
      <c r="E10735" t="s">
        <v>270</v>
      </c>
      <c r="F10735" s="8" t="s">
        <v>188</v>
      </c>
      <c r="G10735" s="8">
        <v>25628</v>
      </c>
      <c r="H10735" t="s">
        <v>591</v>
      </c>
      <c r="I10735" s="7">
        <v>1253000</v>
      </c>
      <c r="L10735" s="7">
        <v>950652000</v>
      </c>
      <c r="M10735" t="s">
        <v>458</v>
      </c>
    </row>
    <row r="10736" spans="1:13" x14ac:dyDescent="0.25">
      <c r="A10736" t="s">
        <v>748</v>
      </c>
      <c r="B10736" t="s">
        <v>486</v>
      </c>
      <c r="C10736" t="s">
        <v>262</v>
      </c>
      <c r="D10736" t="s">
        <v>203</v>
      </c>
      <c r="E10736" t="s">
        <v>269</v>
      </c>
      <c r="F10736" s="8" t="s">
        <v>188</v>
      </c>
      <c r="G10736" s="8">
        <v>25628</v>
      </c>
      <c r="H10736" t="s">
        <v>591</v>
      </c>
      <c r="I10736" s="7">
        <v>78784000</v>
      </c>
      <c r="L10736" s="7">
        <v>134097058000</v>
      </c>
      <c r="M10736" t="s">
        <v>458</v>
      </c>
    </row>
    <row r="10737" spans="1:13" x14ac:dyDescent="0.25">
      <c r="A10737" t="s">
        <v>749</v>
      </c>
      <c r="B10737" t="s">
        <v>332</v>
      </c>
      <c r="C10737" t="s">
        <v>266</v>
      </c>
      <c r="D10737" t="s">
        <v>267</v>
      </c>
      <c r="E10737" t="s">
        <v>270</v>
      </c>
      <c r="F10737" s="8" t="s">
        <v>188</v>
      </c>
      <c r="G10737" s="8">
        <v>25628</v>
      </c>
      <c r="H10737" t="s">
        <v>591</v>
      </c>
      <c r="I10737" s="7">
        <v>270152</v>
      </c>
      <c r="L10737" s="7">
        <v>2421364394</v>
      </c>
      <c r="M10737" t="s">
        <v>458</v>
      </c>
    </row>
    <row r="10738" spans="1:13" x14ac:dyDescent="0.25">
      <c r="A10738" t="s">
        <v>750</v>
      </c>
      <c r="B10738" t="s">
        <v>332</v>
      </c>
      <c r="C10738" t="s">
        <v>266</v>
      </c>
      <c r="D10738" t="s">
        <v>590</v>
      </c>
      <c r="E10738" t="s">
        <v>270</v>
      </c>
      <c r="F10738" s="8" t="s">
        <v>188</v>
      </c>
      <c r="G10738" s="8">
        <v>25628</v>
      </c>
      <c r="H10738" t="s">
        <v>591</v>
      </c>
      <c r="I10738" s="7">
        <v>287966</v>
      </c>
      <c r="L10738" s="7">
        <v>1946905414</v>
      </c>
      <c r="M10738" t="s">
        <v>458</v>
      </c>
    </row>
    <row r="10739" spans="1:13" x14ac:dyDescent="0.25">
      <c r="A10739" t="s">
        <v>751</v>
      </c>
      <c r="B10739" t="s">
        <v>332</v>
      </c>
      <c r="C10739" t="s">
        <v>266</v>
      </c>
      <c r="D10739" t="s">
        <v>582</v>
      </c>
      <c r="E10739" t="s">
        <v>270</v>
      </c>
      <c r="F10739" s="8" t="s">
        <v>188</v>
      </c>
      <c r="G10739" s="8">
        <v>25628</v>
      </c>
      <c r="H10739" t="s">
        <v>591</v>
      </c>
      <c r="I10739" s="7">
        <v>7951</v>
      </c>
      <c r="L10739" s="7">
        <v>102527329</v>
      </c>
      <c r="M10739" t="s">
        <v>458</v>
      </c>
    </row>
    <row r="10740" spans="1:13" x14ac:dyDescent="0.25">
      <c r="A10740" t="s">
        <v>752</v>
      </c>
      <c r="B10740" t="s">
        <v>332</v>
      </c>
      <c r="C10740" t="s">
        <v>266</v>
      </c>
      <c r="D10740" t="s">
        <v>203</v>
      </c>
      <c r="E10740" t="s">
        <v>269</v>
      </c>
      <c r="F10740" t="s">
        <v>188</v>
      </c>
      <c r="G10740" s="8">
        <v>25628</v>
      </c>
      <c r="H10740" t="s">
        <v>591</v>
      </c>
      <c r="I10740" s="7">
        <v>36763224</v>
      </c>
      <c r="L10740" s="7">
        <v>260926476812</v>
      </c>
      <c r="M10740" t="s">
        <v>458</v>
      </c>
    </row>
    <row r="10741" spans="1:13" x14ac:dyDescent="0.25">
      <c r="A10741" t="s">
        <v>753</v>
      </c>
      <c r="B10741" t="s">
        <v>487</v>
      </c>
      <c r="C10741" t="s">
        <v>207</v>
      </c>
      <c r="D10741" t="s">
        <v>208</v>
      </c>
      <c r="E10741" t="s">
        <v>270</v>
      </c>
      <c r="F10741" t="s">
        <v>188</v>
      </c>
      <c r="G10741" s="8">
        <v>25628</v>
      </c>
      <c r="H10741" t="s">
        <v>591</v>
      </c>
      <c r="I10741" s="7">
        <v>491073</v>
      </c>
      <c r="L10741" s="7">
        <v>2389556713</v>
      </c>
      <c r="M10741" t="s">
        <v>458</v>
      </c>
    </row>
    <row r="10742" spans="1:13" x14ac:dyDescent="0.25">
      <c r="A10742" t="s">
        <v>754</v>
      </c>
      <c r="B10742" t="s">
        <v>487</v>
      </c>
      <c r="C10742" t="s">
        <v>207</v>
      </c>
      <c r="D10742" t="s">
        <v>209</v>
      </c>
      <c r="E10742" t="s">
        <v>270</v>
      </c>
      <c r="F10742" t="s">
        <v>188</v>
      </c>
      <c r="G10742" s="8">
        <v>25628</v>
      </c>
      <c r="H10742" t="s">
        <v>591</v>
      </c>
      <c r="I10742" s="7">
        <v>874614</v>
      </c>
      <c r="L10742" s="7">
        <v>5701620841</v>
      </c>
      <c r="M10742" t="s">
        <v>458</v>
      </c>
    </row>
    <row r="10743" spans="1:13" x14ac:dyDescent="0.25">
      <c r="A10743" t="s">
        <v>755</v>
      </c>
      <c r="B10743" t="s">
        <v>487</v>
      </c>
      <c r="C10743" t="s">
        <v>207</v>
      </c>
      <c r="D10743" t="s">
        <v>210</v>
      </c>
      <c r="E10743" t="s">
        <v>270</v>
      </c>
      <c r="F10743" t="s">
        <v>188</v>
      </c>
      <c r="G10743" s="8">
        <v>25628</v>
      </c>
      <c r="H10743" t="s">
        <v>591</v>
      </c>
      <c r="I10743" s="7">
        <v>0</v>
      </c>
      <c r="L10743" s="7">
        <v>326696832</v>
      </c>
      <c r="M10743" t="s">
        <v>458</v>
      </c>
    </row>
    <row r="10744" spans="1:13" x14ac:dyDescent="0.25">
      <c r="A10744" t="s">
        <v>756</v>
      </c>
      <c r="B10744" t="s">
        <v>487</v>
      </c>
      <c r="C10744" t="s">
        <v>207</v>
      </c>
      <c r="D10744" t="s">
        <v>211</v>
      </c>
      <c r="E10744" t="s">
        <v>269</v>
      </c>
      <c r="F10744" t="s">
        <v>188</v>
      </c>
      <c r="G10744" s="8">
        <v>25628</v>
      </c>
      <c r="H10744" t="s">
        <v>591</v>
      </c>
      <c r="I10744" s="7">
        <v>72049602</v>
      </c>
      <c r="L10744" s="7">
        <v>370042694916</v>
      </c>
      <c r="M10744" t="s">
        <v>458</v>
      </c>
    </row>
    <row r="10745" spans="1:13" x14ac:dyDescent="0.25">
      <c r="A10745" t="s">
        <v>757</v>
      </c>
      <c r="B10745" t="s">
        <v>487</v>
      </c>
      <c r="C10745" t="s">
        <v>207</v>
      </c>
      <c r="D10745" t="s">
        <v>385</v>
      </c>
      <c r="E10745" t="s">
        <v>270</v>
      </c>
      <c r="F10745" t="s">
        <v>188</v>
      </c>
      <c r="G10745" s="8">
        <v>25628</v>
      </c>
      <c r="H10745" t="s">
        <v>591</v>
      </c>
      <c r="I10745" s="7">
        <v>146230</v>
      </c>
      <c r="L10745" s="7">
        <v>777116048</v>
      </c>
      <c r="M10745" t="s">
        <v>458</v>
      </c>
    </row>
    <row r="10746" spans="1:13" x14ac:dyDescent="0.25">
      <c r="A10746" t="s">
        <v>659</v>
      </c>
      <c r="B10746" t="s">
        <v>468</v>
      </c>
      <c r="C10746" t="s">
        <v>0</v>
      </c>
      <c r="D10746" t="s">
        <v>200</v>
      </c>
      <c r="E10746" t="s">
        <v>270</v>
      </c>
      <c r="F10746" t="s">
        <v>189</v>
      </c>
      <c r="G10746" s="8">
        <v>45569</v>
      </c>
      <c r="H10746" t="s">
        <v>190</v>
      </c>
      <c r="I10746" s="7">
        <v>104519086</v>
      </c>
      <c r="L10746" s="7">
        <v>50185283716</v>
      </c>
      <c r="M10746" t="s">
        <v>458</v>
      </c>
    </row>
    <row r="10747" spans="1:13" x14ac:dyDescent="0.25">
      <c r="A10747" t="s">
        <v>660</v>
      </c>
      <c r="B10747" t="s">
        <v>468</v>
      </c>
      <c r="C10747" t="s">
        <v>0</v>
      </c>
      <c r="D10747" t="s">
        <v>201</v>
      </c>
      <c r="E10747" t="s">
        <v>270</v>
      </c>
      <c r="F10747" t="s">
        <v>189</v>
      </c>
      <c r="G10747" s="8">
        <v>45569</v>
      </c>
      <c r="H10747" t="s">
        <v>190</v>
      </c>
      <c r="I10747" s="7">
        <v>194544805</v>
      </c>
      <c r="L10747" s="7">
        <v>89599596613</v>
      </c>
      <c r="M10747" t="s">
        <v>458</v>
      </c>
    </row>
    <row r="10748" spans="1:13" x14ac:dyDescent="0.25">
      <c r="A10748" t="s">
        <v>661</v>
      </c>
      <c r="B10748" t="s">
        <v>468</v>
      </c>
      <c r="C10748" t="s">
        <v>0</v>
      </c>
      <c r="D10748" t="s">
        <v>202</v>
      </c>
      <c r="E10748" t="s">
        <v>270</v>
      </c>
      <c r="F10748" t="s">
        <v>189</v>
      </c>
      <c r="G10748" s="8">
        <v>45569</v>
      </c>
      <c r="H10748" t="s">
        <v>190</v>
      </c>
      <c r="I10748" s="7">
        <v>92944469</v>
      </c>
      <c r="L10748" s="7">
        <v>44497385600</v>
      </c>
      <c r="M10748" t="s">
        <v>458</v>
      </c>
    </row>
    <row r="10749" spans="1:13" x14ac:dyDescent="0.25">
      <c r="A10749" t="s">
        <v>662</v>
      </c>
      <c r="B10749" t="s">
        <v>468</v>
      </c>
      <c r="C10749" t="s">
        <v>0</v>
      </c>
      <c r="D10749" t="s">
        <v>308</v>
      </c>
      <c r="E10749" t="s">
        <v>270</v>
      </c>
      <c r="F10749" t="s">
        <v>189</v>
      </c>
      <c r="G10749" s="8">
        <v>45569</v>
      </c>
      <c r="H10749" t="s">
        <v>190</v>
      </c>
      <c r="I10749" s="7">
        <v>1799970</v>
      </c>
      <c r="L10749" s="7">
        <v>891110221</v>
      </c>
      <c r="M10749" t="s">
        <v>458</v>
      </c>
    </row>
    <row r="10750" spans="1:13" x14ac:dyDescent="0.25">
      <c r="A10750" t="s">
        <v>758</v>
      </c>
      <c r="B10750" t="s">
        <v>468</v>
      </c>
      <c r="C10750" t="s">
        <v>0</v>
      </c>
      <c r="D10750" t="s">
        <v>1</v>
      </c>
      <c r="E10750" t="s">
        <v>270</v>
      </c>
      <c r="F10750" t="s">
        <v>189</v>
      </c>
      <c r="G10750" s="8">
        <v>45569</v>
      </c>
      <c r="H10750" t="s">
        <v>190</v>
      </c>
      <c r="I10750" s="7">
        <v>74126087</v>
      </c>
      <c r="L10750" s="7">
        <v>33596222776</v>
      </c>
      <c r="M10750" t="s">
        <v>458</v>
      </c>
    </row>
    <row r="10751" spans="1:13" x14ac:dyDescent="0.25">
      <c r="A10751" t="s">
        <v>663</v>
      </c>
      <c r="B10751" t="s">
        <v>468</v>
      </c>
      <c r="C10751" t="s">
        <v>0</v>
      </c>
      <c r="D10751" t="s">
        <v>198</v>
      </c>
      <c r="E10751" t="s">
        <v>270</v>
      </c>
      <c r="F10751" t="s">
        <v>189</v>
      </c>
      <c r="G10751" s="8">
        <v>45569</v>
      </c>
      <c r="H10751" t="s">
        <v>190</v>
      </c>
      <c r="I10751" s="7">
        <f>6215712/2</f>
        <v>3107856</v>
      </c>
      <c r="L10751" s="7">
        <v>1360016630</v>
      </c>
      <c r="M10751" t="s">
        <v>458</v>
      </c>
    </row>
    <row r="10752" spans="1:13" x14ac:dyDescent="0.25">
      <c r="A10752" t="s">
        <v>664</v>
      </c>
      <c r="B10752" t="s">
        <v>468</v>
      </c>
      <c r="C10752" t="s">
        <v>0</v>
      </c>
      <c r="D10752" t="s">
        <v>199</v>
      </c>
      <c r="E10752" t="s">
        <v>269</v>
      </c>
      <c r="F10752" t="s">
        <v>189</v>
      </c>
      <c r="G10752" s="8">
        <v>45569</v>
      </c>
      <c r="H10752" t="s">
        <v>190</v>
      </c>
      <c r="I10752" s="7">
        <v>423591499</v>
      </c>
      <c r="L10752" s="7">
        <v>195045422077</v>
      </c>
      <c r="M10752" t="s">
        <v>458</v>
      </c>
    </row>
    <row r="10753" spans="1:13" x14ac:dyDescent="0.25">
      <c r="A10753" t="s">
        <v>665</v>
      </c>
      <c r="B10753" t="s">
        <v>469</v>
      </c>
      <c r="C10753" t="s">
        <v>212</v>
      </c>
      <c r="D10753" t="s">
        <v>213</v>
      </c>
      <c r="E10753" t="s">
        <v>270</v>
      </c>
      <c r="F10753" t="s">
        <v>189</v>
      </c>
      <c r="G10753" s="8">
        <v>45569</v>
      </c>
      <c r="H10753" t="s">
        <v>190</v>
      </c>
      <c r="I10753" s="7">
        <v>3310000</v>
      </c>
      <c r="L10753" s="7">
        <v>1209774000</v>
      </c>
      <c r="M10753" t="s">
        <v>458</v>
      </c>
    </row>
    <row r="10754" spans="1:13" x14ac:dyDescent="0.25">
      <c r="A10754" t="s">
        <v>666</v>
      </c>
      <c r="B10754" t="s">
        <v>469</v>
      </c>
      <c r="C10754" t="s">
        <v>212</v>
      </c>
      <c r="D10754" t="s">
        <v>214</v>
      </c>
      <c r="E10754" t="s">
        <v>270</v>
      </c>
      <c r="F10754" t="s">
        <v>189</v>
      </c>
      <c r="G10754" s="8">
        <v>45569</v>
      </c>
      <c r="H10754" t="s">
        <v>190</v>
      </c>
      <c r="I10754" s="7">
        <v>26708000</v>
      </c>
      <c r="L10754" s="7">
        <v>10185099000</v>
      </c>
      <c r="M10754" t="s">
        <v>458</v>
      </c>
    </row>
    <row r="10755" spans="1:13" x14ac:dyDescent="0.25">
      <c r="A10755" t="s">
        <v>667</v>
      </c>
      <c r="B10755" t="s">
        <v>469</v>
      </c>
      <c r="C10755" t="s">
        <v>212</v>
      </c>
      <c r="D10755" t="s">
        <v>370</v>
      </c>
      <c r="E10755" t="s">
        <v>270</v>
      </c>
      <c r="F10755" t="s">
        <v>189</v>
      </c>
      <c r="G10755" s="8">
        <v>45569</v>
      </c>
      <c r="H10755" t="s">
        <v>190</v>
      </c>
      <c r="I10755" s="7">
        <v>19223000</v>
      </c>
      <c r="L10755" s="7">
        <v>7250762000</v>
      </c>
      <c r="M10755" t="s">
        <v>458</v>
      </c>
    </row>
    <row r="10756" spans="1:13" x14ac:dyDescent="0.25">
      <c r="A10756" t="s">
        <v>668</v>
      </c>
      <c r="B10756" t="s">
        <v>469</v>
      </c>
      <c r="C10756" t="s">
        <v>212</v>
      </c>
      <c r="D10756" t="s">
        <v>365</v>
      </c>
      <c r="E10756" t="s">
        <v>270</v>
      </c>
      <c r="F10756" t="s">
        <v>189</v>
      </c>
      <c r="G10756" s="8">
        <v>45569</v>
      </c>
      <c r="H10756" t="s">
        <v>190</v>
      </c>
      <c r="I10756" s="7">
        <v>63366000</v>
      </c>
      <c r="L10756" s="7">
        <v>22153880000</v>
      </c>
      <c r="M10756" t="s">
        <v>458</v>
      </c>
    </row>
    <row r="10757" spans="1:13" x14ac:dyDescent="0.25">
      <c r="A10757" t="s">
        <v>669</v>
      </c>
      <c r="B10757" t="s">
        <v>469</v>
      </c>
      <c r="C10757" t="s">
        <v>212</v>
      </c>
      <c r="D10757" t="s">
        <v>364</v>
      </c>
      <c r="E10757" t="s">
        <v>270</v>
      </c>
      <c r="F10757" t="s">
        <v>189</v>
      </c>
      <c r="G10757" s="8">
        <v>45569</v>
      </c>
      <c r="H10757" t="s">
        <v>190</v>
      </c>
      <c r="I10757" s="7">
        <v>91849000</v>
      </c>
      <c r="L10757" s="7">
        <v>31842258000</v>
      </c>
      <c r="M10757" t="s">
        <v>458</v>
      </c>
    </row>
    <row r="10758" spans="1:13" x14ac:dyDescent="0.25">
      <c r="A10758" t="s">
        <v>670</v>
      </c>
      <c r="B10758" t="s">
        <v>469</v>
      </c>
      <c r="C10758" t="s">
        <v>212</v>
      </c>
      <c r="D10758" t="s">
        <v>573</v>
      </c>
      <c r="E10758" t="s">
        <v>270</v>
      </c>
      <c r="F10758" t="s">
        <v>189</v>
      </c>
      <c r="G10758" s="8">
        <v>45569</v>
      </c>
      <c r="H10758" t="s">
        <v>190</v>
      </c>
      <c r="I10758" s="7">
        <v>50856000</v>
      </c>
      <c r="L10758" s="7">
        <v>16763779000</v>
      </c>
      <c r="M10758" t="s">
        <v>458</v>
      </c>
    </row>
    <row r="10759" spans="1:13" x14ac:dyDescent="0.25">
      <c r="A10759" t="s">
        <v>671</v>
      </c>
      <c r="B10759" t="s">
        <v>469</v>
      </c>
      <c r="C10759" t="s">
        <v>212</v>
      </c>
      <c r="D10759" t="s">
        <v>362</v>
      </c>
      <c r="E10759" t="s">
        <v>270</v>
      </c>
      <c r="F10759" t="s">
        <v>189</v>
      </c>
      <c r="G10759" s="8">
        <v>45569</v>
      </c>
      <c r="H10759" t="s">
        <v>190</v>
      </c>
      <c r="I10759" s="7">
        <v>167007000</v>
      </c>
      <c r="L10759" s="7">
        <v>58491556000</v>
      </c>
      <c r="M10759" t="s">
        <v>458</v>
      </c>
    </row>
    <row r="10760" spans="1:13" x14ac:dyDescent="0.25">
      <c r="A10760" t="s">
        <v>672</v>
      </c>
      <c r="B10760" t="s">
        <v>470</v>
      </c>
      <c r="C10760" t="s">
        <v>292</v>
      </c>
      <c r="D10760" t="s">
        <v>307</v>
      </c>
      <c r="E10760" t="s">
        <v>270</v>
      </c>
      <c r="F10760" t="s">
        <v>189</v>
      </c>
      <c r="G10760" s="8">
        <v>45569</v>
      </c>
      <c r="H10760" t="s">
        <v>190</v>
      </c>
      <c r="I10760" s="7">
        <v>27596452</v>
      </c>
      <c r="L10760" s="7">
        <v>9764336905</v>
      </c>
      <c r="M10760" t="s">
        <v>458</v>
      </c>
    </row>
    <row r="10761" spans="1:13" x14ac:dyDescent="0.25">
      <c r="A10761" t="s">
        <v>673</v>
      </c>
      <c r="B10761" t="s">
        <v>470</v>
      </c>
      <c r="C10761" t="s">
        <v>292</v>
      </c>
      <c r="D10761" t="s">
        <v>206</v>
      </c>
      <c r="E10761" t="s">
        <v>270</v>
      </c>
      <c r="F10761" t="s">
        <v>189</v>
      </c>
      <c r="G10761" s="8">
        <v>45569</v>
      </c>
      <c r="H10761" t="s">
        <v>190</v>
      </c>
      <c r="I10761" s="7">
        <v>15429024</v>
      </c>
      <c r="L10761" s="7">
        <v>5411649516</v>
      </c>
      <c r="M10761" t="s">
        <v>458</v>
      </c>
    </row>
    <row r="10762" spans="1:13" x14ac:dyDescent="0.25">
      <c r="A10762" t="s">
        <v>674</v>
      </c>
      <c r="B10762" t="s">
        <v>470</v>
      </c>
      <c r="C10762" t="s">
        <v>292</v>
      </c>
      <c r="D10762" t="s">
        <v>203</v>
      </c>
      <c r="E10762" t="s">
        <v>269</v>
      </c>
      <c r="F10762" t="s">
        <v>189</v>
      </c>
      <c r="G10762" s="8">
        <v>45569</v>
      </c>
      <c r="H10762" t="s">
        <v>190</v>
      </c>
      <c r="I10762" s="7">
        <v>836942846</v>
      </c>
      <c r="L10762" s="7">
        <v>599483569520</v>
      </c>
      <c r="M10762" t="s">
        <v>458</v>
      </c>
    </row>
    <row r="10763" spans="1:13" x14ac:dyDescent="0.25">
      <c r="A10763" t="s">
        <v>675</v>
      </c>
      <c r="B10763" t="s">
        <v>470</v>
      </c>
      <c r="C10763" t="s">
        <v>292</v>
      </c>
      <c r="D10763" t="s">
        <v>306</v>
      </c>
      <c r="E10763" t="s">
        <v>270</v>
      </c>
      <c r="F10763" t="s">
        <v>189</v>
      </c>
      <c r="G10763" s="8">
        <v>45569</v>
      </c>
      <c r="H10763" t="s">
        <v>190</v>
      </c>
      <c r="I10763" s="7">
        <v>26596469</v>
      </c>
      <c r="L10763" s="7">
        <v>9122399685</v>
      </c>
      <c r="M10763" t="s">
        <v>458</v>
      </c>
    </row>
    <row r="10764" spans="1:13" x14ac:dyDescent="0.25">
      <c r="A10764" t="s">
        <v>676</v>
      </c>
      <c r="B10764" t="s">
        <v>331</v>
      </c>
      <c r="C10764" t="s">
        <v>215</v>
      </c>
      <c r="D10764" t="s">
        <v>251</v>
      </c>
      <c r="E10764" t="s">
        <v>269</v>
      </c>
      <c r="F10764" t="s">
        <v>189</v>
      </c>
      <c r="G10764" s="8">
        <v>45569</v>
      </c>
      <c r="H10764" t="s">
        <v>190</v>
      </c>
      <c r="I10764" s="7">
        <v>498224878</v>
      </c>
      <c r="L10764" s="7">
        <v>310261377494</v>
      </c>
      <c r="M10764" t="s">
        <v>458</v>
      </c>
    </row>
    <row r="10765" spans="1:13" x14ac:dyDescent="0.25">
      <c r="A10765" t="s">
        <v>677</v>
      </c>
      <c r="B10765" t="s">
        <v>331</v>
      </c>
      <c r="C10765" t="s">
        <v>215</v>
      </c>
      <c r="D10765" t="s">
        <v>216</v>
      </c>
      <c r="E10765" t="s">
        <v>269</v>
      </c>
      <c r="F10765" t="s">
        <v>189</v>
      </c>
      <c r="G10765" s="8">
        <v>45569</v>
      </c>
      <c r="H10765" t="s">
        <v>190</v>
      </c>
      <c r="I10765" s="7">
        <v>113955376</v>
      </c>
      <c r="L10765" s="7">
        <v>15226914126</v>
      </c>
      <c r="M10765" t="s">
        <v>458</v>
      </c>
    </row>
    <row r="10766" spans="1:13" x14ac:dyDescent="0.25">
      <c r="A10766" t="s">
        <v>678</v>
      </c>
      <c r="B10766" t="s">
        <v>331</v>
      </c>
      <c r="C10766" t="s">
        <v>215</v>
      </c>
      <c r="D10766" t="s">
        <v>217</v>
      </c>
      <c r="E10766" t="s">
        <v>269</v>
      </c>
      <c r="F10766" t="s">
        <v>189</v>
      </c>
      <c r="G10766" s="8">
        <v>45569</v>
      </c>
      <c r="H10766" t="s">
        <v>190</v>
      </c>
      <c r="I10766" s="7">
        <v>103869622</v>
      </c>
      <c r="L10766" s="7">
        <v>67671087956</v>
      </c>
      <c r="M10766" t="s">
        <v>458</v>
      </c>
    </row>
    <row r="10767" spans="1:13" x14ac:dyDescent="0.25">
      <c r="A10767" t="s">
        <v>679</v>
      </c>
      <c r="B10767" t="s">
        <v>333</v>
      </c>
      <c r="C10767" t="s">
        <v>533</v>
      </c>
      <c r="D10767" t="s">
        <v>203</v>
      </c>
      <c r="E10767" t="s">
        <v>269</v>
      </c>
      <c r="F10767" t="s">
        <v>189</v>
      </c>
      <c r="G10767" s="8">
        <v>45569</v>
      </c>
      <c r="H10767" t="s">
        <v>190</v>
      </c>
      <c r="I10767" s="7">
        <v>116737000</v>
      </c>
      <c r="L10767" s="7">
        <v>60695593000</v>
      </c>
      <c r="M10767" t="s">
        <v>458</v>
      </c>
    </row>
    <row r="10768" spans="1:13" x14ac:dyDescent="0.25">
      <c r="A10768" t="s">
        <v>680</v>
      </c>
      <c r="B10768" t="s">
        <v>471</v>
      </c>
      <c r="C10768" t="s">
        <v>219</v>
      </c>
      <c r="D10768" t="s">
        <v>203</v>
      </c>
      <c r="E10768" t="s">
        <v>269</v>
      </c>
      <c r="F10768" t="s">
        <v>189</v>
      </c>
      <c r="G10768" s="8">
        <v>45569</v>
      </c>
      <c r="H10768" t="s">
        <v>190</v>
      </c>
      <c r="I10768" s="7">
        <v>454882482</v>
      </c>
      <c r="L10768" s="7">
        <v>278736778404</v>
      </c>
      <c r="M10768" t="s">
        <v>458</v>
      </c>
    </row>
    <row r="10769" spans="1:13" x14ac:dyDescent="0.25">
      <c r="A10769" t="s">
        <v>681</v>
      </c>
      <c r="B10769" t="s">
        <v>471</v>
      </c>
      <c r="C10769" t="s">
        <v>219</v>
      </c>
      <c r="D10769" t="s">
        <v>457</v>
      </c>
      <c r="E10769" t="s">
        <v>270</v>
      </c>
      <c r="F10769" t="s">
        <v>189</v>
      </c>
      <c r="G10769" s="8">
        <v>45569</v>
      </c>
      <c r="H10769" t="s">
        <v>190</v>
      </c>
      <c r="I10769" s="7">
        <v>93108</v>
      </c>
      <c r="L10769" s="7">
        <v>150706287</v>
      </c>
      <c r="M10769" t="s">
        <v>458</v>
      </c>
    </row>
    <row r="10770" spans="1:13" x14ac:dyDescent="0.25">
      <c r="A10770" t="s">
        <v>682</v>
      </c>
      <c r="B10770" t="s">
        <v>471</v>
      </c>
      <c r="C10770" t="s">
        <v>219</v>
      </c>
      <c r="D10770" t="s">
        <v>381</v>
      </c>
      <c r="E10770" t="s">
        <v>270</v>
      </c>
      <c r="F10770" t="s">
        <v>189</v>
      </c>
      <c r="G10770" s="8">
        <v>45569</v>
      </c>
      <c r="H10770" t="s">
        <v>190</v>
      </c>
      <c r="I10770" s="7">
        <v>995436</v>
      </c>
      <c r="L10770" s="7">
        <v>1331924172</v>
      </c>
      <c r="M10770" t="s">
        <v>458</v>
      </c>
    </row>
    <row r="10771" spans="1:13" x14ac:dyDescent="0.25">
      <c r="A10771" t="s">
        <v>683</v>
      </c>
      <c r="B10771" t="s">
        <v>472</v>
      </c>
      <c r="C10771" t="s">
        <v>220</v>
      </c>
      <c r="D10771" t="s">
        <v>221</v>
      </c>
      <c r="E10771" t="s">
        <v>270</v>
      </c>
      <c r="F10771" t="s">
        <v>189</v>
      </c>
      <c r="G10771" s="8">
        <v>45569</v>
      </c>
      <c r="H10771" t="s">
        <v>190</v>
      </c>
      <c r="I10771" s="7">
        <v>266914000</v>
      </c>
      <c r="L10771" s="7">
        <v>210379447000</v>
      </c>
      <c r="M10771" t="s">
        <v>458</v>
      </c>
    </row>
    <row r="10772" spans="1:13" x14ac:dyDescent="0.25">
      <c r="A10772" t="s">
        <v>684</v>
      </c>
      <c r="B10772" t="s">
        <v>472</v>
      </c>
      <c r="C10772" t="s">
        <v>220</v>
      </c>
      <c r="D10772" t="s">
        <v>222</v>
      </c>
      <c r="E10772" t="s">
        <v>270</v>
      </c>
      <c r="F10772" t="s">
        <v>189</v>
      </c>
      <c r="G10772" s="8">
        <v>45569</v>
      </c>
      <c r="H10772" t="s">
        <v>190</v>
      </c>
      <c r="I10772" s="7">
        <v>43928000</v>
      </c>
      <c r="L10772" s="7">
        <v>35195197000</v>
      </c>
      <c r="M10772" t="s">
        <v>458</v>
      </c>
    </row>
    <row r="10773" spans="1:13" x14ac:dyDescent="0.25">
      <c r="A10773" t="s">
        <v>685</v>
      </c>
      <c r="B10773" t="s">
        <v>472</v>
      </c>
      <c r="C10773" t="s">
        <v>220</v>
      </c>
      <c r="D10773" t="s">
        <v>223</v>
      </c>
      <c r="E10773" t="s">
        <v>270</v>
      </c>
      <c r="F10773" t="s">
        <v>189</v>
      </c>
      <c r="G10773" s="8">
        <v>45569</v>
      </c>
      <c r="H10773" t="s">
        <v>190</v>
      </c>
      <c r="I10773" s="7">
        <v>70423000</v>
      </c>
      <c r="L10773" s="7">
        <v>54187851000</v>
      </c>
      <c r="M10773" t="s">
        <v>458</v>
      </c>
    </row>
    <row r="10774" spans="1:13" x14ac:dyDescent="0.25">
      <c r="A10774" t="s">
        <v>686</v>
      </c>
      <c r="B10774" t="s">
        <v>472</v>
      </c>
      <c r="C10774" t="s">
        <v>220</v>
      </c>
      <c r="D10774" t="s">
        <v>224</v>
      </c>
      <c r="E10774" t="s">
        <v>270</v>
      </c>
      <c r="F10774" t="s">
        <v>189</v>
      </c>
      <c r="G10774" s="8">
        <v>45569</v>
      </c>
      <c r="H10774" t="s">
        <v>190</v>
      </c>
      <c r="I10774" s="7">
        <v>4244000</v>
      </c>
      <c r="L10774" s="7">
        <v>3835522000</v>
      </c>
      <c r="M10774" t="s">
        <v>458</v>
      </c>
    </row>
    <row r="10775" spans="1:13" x14ac:dyDescent="0.25">
      <c r="A10775" t="s">
        <v>687</v>
      </c>
      <c r="B10775" t="s">
        <v>472</v>
      </c>
      <c r="C10775" t="s">
        <v>220</v>
      </c>
      <c r="D10775" t="s">
        <v>305</v>
      </c>
      <c r="E10775" t="s">
        <v>270</v>
      </c>
      <c r="F10775" s="8" t="s">
        <v>189</v>
      </c>
      <c r="G10775" s="8">
        <v>45569</v>
      </c>
      <c r="H10775" t="s">
        <v>190</v>
      </c>
      <c r="I10775" s="7">
        <v>0</v>
      </c>
      <c r="L10775" s="7">
        <v>0</v>
      </c>
      <c r="M10775" t="s">
        <v>458</v>
      </c>
    </row>
    <row r="10776" spans="1:13" x14ac:dyDescent="0.25">
      <c r="A10776" t="s">
        <v>688</v>
      </c>
      <c r="B10776" t="s">
        <v>472</v>
      </c>
      <c r="C10776" t="s">
        <v>220</v>
      </c>
      <c r="D10776" t="s">
        <v>203</v>
      </c>
      <c r="E10776" t="s">
        <v>269</v>
      </c>
      <c r="F10776" s="8" t="s">
        <v>189</v>
      </c>
      <c r="G10776" s="8">
        <v>45569</v>
      </c>
      <c r="H10776" t="s">
        <v>190</v>
      </c>
      <c r="I10776" s="7">
        <v>194537000</v>
      </c>
      <c r="L10776" s="7">
        <v>150910896000</v>
      </c>
      <c r="M10776" t="s">
        <v>458</v>
      </c>
    </row>
    <row r="10777" spans="1:13" x14ac:dyDescent="0.25">
      <c r="A10777" t="s">
        <v>689</v>
      </c>
      <c r="B10777" t="s">
        <v>473</v>
      </c>
      <c r="C10777" t="s">
        <v>225</v>
      </c>
      <c r="D10777" t="s">
        <v>366</v>
      </c>
      <c r="E10777" t="s">
        <v>270</v>
      </c>
      <c r="F10777" s="8" t="s">
        <v>189</v>
      </c>
      <c r="G10777" s="8">
        <v>45569</v>
      </c>
      <c r="H10777" t="s">
        <v>190</v>
      </c>
      <c r="I10777" s="7">
        <v>12453289</v>
      </c>
      <c r="L10777" s="7">
        <v>3439632410</v>
      </c>
      <c r="M10777" t="s">
        <v>458</v>
      </c>
    </row>
    <row r="10778" spans="1:13" x14ac:dyDescent="0.25">
      <c r="A10778" t="s">
        <v>690</v>
      </c>
      <c r="B10778" t="s">
        <v>473</v>
      </c>
      <c r="C10778" t="s">
        <v>225</v>
      </c>
      <c r="D10778" t="s">
        <v>367</v>
      </c>
      <c r="E10778" t="s">
        <v>270</v>
      </c>
      <c r="F10778" s="8" t="s">
        <v>189</v>
      </c>
      <c r="G10778" s="8">
        <v>45569</v>
      </c>
      <c r="H10778" t="s">
        <v>190</v>
      </c>
      <c r="I10778" s="7">
        <v>12636951</v>
      </c>
      <c r="L10778" s="7">
        <v>3601903742</v>
      </c>
      <c r="M10778" t="s">
        <v>458</v>
      </c>
    </row>
    <row r="10779" spans="1:13" x14ac:dyDescent="0.25">
      <c r="A10779" t="s">
        <v>691</v>
      </c>
      <c r="B10779" t="s">
        <v>473</v>
      </c>
      <c r="C10779" t="s">
        <v>225</v>
      </c>
      <c r="D10779" t="s">
        <v>373</v>
      </c>
      <c r="E10779" t="s">
        <v>270</v>
      </c>
      <c r="F10779" s="8" t="s">
        <v>189</v>
      </c>
      <c r="G10779" s="8">
        <v>45569</v>
      </c>
      <c r="H10779" t="s">
        <v>190</v>
      </c>
      <c r="I10779" s="7">
        <v>5888777</v>
      </c>
      <c r="L10779" s="7">
        <v>2032897322</v>
      </c>
      <c r="M10779" t="s">
        <v>458</v>
      </c>
    </row>
    <row r="10780" spans="1:13" x14ac:dyDescent="0.25">
      <c r="A10780" t="s">
        <v>692</v>
      </c>
      <c r="B10780" t="s">
        <v>473</v>
      </c>
      <c r="C10780" t="s">
        <v>225</v>
      </c>
      <c r="D10780" t="s">
        <v>203</v>
      </c>
      <c r="E10780" t="s">
        <v>269</v>
      </c>
      <c r="F10780" s="8" t="s">
        <v>189</v>
      </c>
      <c r="G10780" s="8">
        <v>45569</v>
      </c>
      <c r="H10780" t="s">
        <v>190</v>
      </c>
      <c r="I10780" s="7">
        <v>1379312960</v>
      </c>
      <c r="L10780" s="7">
        <v>983182712065</v>
      </c>
      <c r="M10780" t="s">
        <v>458</v>
      </c>
    </row>
    <row r="10781" spans="1:13" x14ac:dyDescent="0.25">
      <c r="A10781" t="s">
        <v>693</v>
      </c>
      <c r="B10781" t="s">
        <v>474</v>
      </c>
      <c r="C10781" t="s">
        <v>226</v>
      </c>
      <c r="D10781" t="s">
        <v>227</v>
      </c>
      <c r="E10781" t="s">
        <v>270</v>
      </c>
      <c r="F10781" s="8" t="s">
        <v>189</v>
      </c>
      <c r="G10781" s="8">
        <v>45569</v>
      </c>
      <c r="H10781" t="s">
        <v>190</v>
      </c>
      <c r="I10781" s="7">
        <v>7286663</v>
      </c>
      <c r="L10781" s="7">
        <v>1565286544</v>
      </c>
      <c r="M10781" t="s">
        <v>458</v>
      </c>
    </row>
    <row r="10782" spans="1:13" x14ac:dyDescent="0.25">
      <c r="A10782" t="s">
        <v>694</v>
      </c>
      <c r="B10782" t="s">
        <v>474</v>
      </c>
      <c r="C10782" t="s">
        <v>226</v>
      </c>
      <c r="D10782" t="s">
        <v>301</v>
      </c>
      <c r="E10782" t="s">
        <v>270</v>
      </c>
      <c r="F10782" s="8" t="s">
        <v>189</v>
      </c>
      <c r="G10782" s="8">
        <v>45569</v>
      </c>
      <c r="H10782" t="s">
        <v>190</v>
      </c>
      <c r="I10782" s="7">
        <v>17835820</v>
      </c>
      <c r="L10782" s="7">
        <v>4154359457</v>
      </c>
      <c r="M10782" t="s">
        <v>458</v>
      </c>
    </row>
    <row r="10783" spans="1:13" x14ac:dyDescent="0.25">
      <c r="A10783" t="s">
        <v>695</v>
      </c>
      <c r="B10783" t="s">
        <v>474</v>
      </c>
      <c r="C10783" t="s">
        <v>226</v>
      </c>
      <c r="D10783" t="s">
        <v>229</v>
      </c>
      <c r="E10783" t="s">
        <v>270</v>
      </c>
      <c r="F10783" s="8" t="s">
        <v>189</v>
      </c>
      <c r="G10783" s="8">
        <v>45569</v>
      </c>
      <c r="H10783" t="s">
        <v>190</v>
      </c>
      <c r="I10783" s="7">
        <v>0</v>
      </c>
      <c r="L10783" s="7">
        <v>4178737190</v>
      </c>
      <c r="M10783" t="s">
        <v>458</v>
      </c>
    </row>
    <row r="10784" spans="1:13" x14ac:dyDescent="0.25">
      <c r="A10784" t="s">
        <v>696</v>
      </c>
      <c r="B10784" t="s">
        <v>474</v>
      </c>
      <c r="C10784" t="s">
        <v>226</v>
      </c>
      <c r="D10784" t="s">
        <v>230</v>
      </c>
      <c r="E10784" t="s">
        <v>270</v>
      </c>
      <c r="F10784" s="8" t="s">
        <v>189</v>
      </c>
      <c r="G10784" s="8">
        <v>45569</v>
      </c>
      <c r="H10784" t="s">
        <v>190</v>
      </c>
      <c r="I10784" s="7">
        <v>0</v>
      </c>
      <c r="L10784" s="7">
        <v>46078829939</v>
      </c>
      <c r="M10784" t="s">
        <v>458</v>
      </c>
    </row>
    <row r="10785" spans="1:13" x14ac:dyDescent="0.25">
      <c r="A10785" t="s">
        <v>697</v>
      </c>
      <c r="B10785" t="s">
        <v>474</v>
      </c>
      <c r="C10785" t="s">
        <v>226</v>
      </c>
      <c r="D10785" t="s">
        <v>231</v>
      </c>
      <c r="E10785" t="s">
        <v>270</v>
      </c>
      <c r="F10785" t="s">
        <v>189</v>
      </c>
      <c r="G10785" s="8">
        <v>45569</v>
      </c>
      <c r="H10785" t="s">
        <v>190</v>
      </c>
      <c r="I10785" s="7">
        <v>3425172</v>
      </c>
      <c r="L10785" s="7">
        <v>733170416</v>
      </c>
      <c r="M10785" t="s">
        <v>458</v>
      </c>
    </row>
    <row r="10786" spans="1:13" x14ac:dyDescent="0.25">
      <c r="A10786" t="s">
        <v>698</v>
      </c>
      <c r="B10786" t="s">
        <v>474</v>
      </c>
      <c r="C10786" t="s">
        <v>226</v>
      </c>
      <c r="D10786" t="s">
        <v>232</v>
      </c>
      <c r="E10786" t="s">
        <v>270</v>
      </c>
      <c r="F10786" t="s">
        <v>189</v>
      </c>
      <c r="G10786" s="8">
        <v>45569</v>
      </c>
      <c r="H10786" t="s">
        <v>190</v>
      </c>
      <c r="I10786" s="7">
        <v>21882666</v>
      </c>
      <c r="L10786" s="7">
        <v>4596812359</v>
      </c>
      <c r="M10786" t="s">
        <v>458</v>
      </c>
    </row>
    <row r="10787" spans="1:13" x14ac:dyDescent="0.25">
      <c r="A10787" t="s">
        <v>699</v>
      </c>
      <c r="B10787" t="s">
        <v>474</v>
      </c>
      <c r="C10787" t="s">
        <v>226</v>
      </c>
      <c r="D10787" t="s">
        <v>233</v>
      </c>
      <c r="E10787" t="s">
        <v>270</v>
      </c>
      <c r="F10787" t="s">
        <v>189</v>
      </c>
      <c r="G10787" s="8">
        <v>45569</v>
      </c>
      <c r="H10787" t="s">
        <v>190</v>
      </c>
      <c r="I10787" s="7">
        <v>32318043</v>
      </c>
      <c r="L10787" s="7">
        <v>6739103718</v>
      </c>
      <c r="M10787" t="s">
        <v>458</v>
      </c>
    </row>
    <row r="10788" spans="1:13" x14ac:dyDescent="0.25">
      <c r="A10788" t="s">
        <v>700</v>
      </c>
      <c r="B10788" t="s">
        <v>474</v>
      </c>
      <c r="C10788" t="s">
        <v>226</v>
      </c>
      <c r="D10788" t="s">
        <v>234</v>
      </c>
      <c r="E10788" t="s">
        <v>270</v>
      </c>
      <c r="F10788" t="s">
        <v>189</v>
      </c>
      <c r="G10788" s="8">
        <v>45569</v>
      </c>
      <c r="H10788" t="s">
        <v>190</v>
      </c>
      <c r="I10788" s="7">
        <v>38782053</v>
      </c>
      <c r="L10788" s="7">
        <v>8239367205</v>
      </c>
      <c r="M10788" t="s">
        <v>458</v>
      </c>
    </row>
    <row r="10789" spans="1:13" x14ac:dyDescent="0.25">
      <c r="A10789" t="s">
        <v>701</v>
      </c>
      <c r="B10789" t="s">
        <v>474</v>
      </c>
      <c r="C10789" t="s">
        <v>226</v>
      </c>
      <c r="D10789" t="s">
        <v>235</v>
      </c>
      <c r="E10789" t="s">
        <v>270</v>
      </c>
      <c r="F10789" t="s">
        <v>189</v>
      </c>
      <c r="G10789" s="8">
        <v>45569</v>
      </c>
      <c r="H10789" t="s">
        <v>190</v>
      </c>
      <c r="I10789" s="7">
        <v>34922220</v>
      </c>
      <c r="L10789" s="7">
        <v>7955312120</v>
      </c>
      <c r="M10789" t="s">
        <v>458</v>
      </c>
    </row>
    <row r="10790" spans="1:13" x14ac:dyDescent="0.25">
      <c r="A10790" t="s">
        <v>702</v>
      </c>
      <c r="B10790" t="s">
        <v>474</v>
      </c>
      <c r="C10790" t="s">
        <v>226</v>
      </c>
      <c r="D10790" t="s">
        <v>570</v>
      </c>
      <c r="E10790" t="s">
        <v>270</v>
      </c>
      <c r="F10790" t="s">
        <v>189</v>
      </c>
      <c r="G10790" s="8">
        <v>45569</v>
      </c>
      <c r="H10790" t="s">
        <v>190</v>
      </c>
      <c r="I10790" s="7">
        <v>658521</v>
      </c>
      <c r="L10790" s="7">
        <v>186808058</v>
      </c>
      <c r="M10790" t="s">
        <v>458</v>
      </c>
    </row>
    <row r="10791" spans="1:13" x14ac:dyDescent="0.25">
      <c r="A10791" t="s">
        <v>703</v>
      </c>
      <c r="B10791" t="s">
        <v>475</v>
      </c>
      <c r="C10791" t="s">
        <v>236</v>
      </c>
      <c r="D10791" t="s">
        <v>628</v>
      </c>
      <c r="E10791" t="s">
        <v>270</v>
      </c>
      <c r="F10791" t="s">
        <v>189</v>
      </c>
      <c r="G10791" s="8">
        <v>45569</v>
      </c>
      <c r="H10791" t="s">
        <v>190</v>
      </c>
      <c r="I10791" s="7">
        <v>102045594</v>
      </c>
      <c r="L10791" s="7">
        <v>33391986272</v>
      </c>
      <c r="M10791" t="s">
        <v>458</v>
      </c>
    </row>
    <row r="10792" spans="1:13" x14ac:dyDescent="0.25">
      <c r="A10792" t="s">
        <v>704</v>
      </c>
      <c r="B10792" t="s">
        <v>475</v>
      </c>
      <c r="C10792" t="s">
        <v>236</v>
      </c>
      <c r="D10792" t="s">
        <v>629</v>
      </c>
      <c r="E10792" t="s">
        <v>270</v>
      </c>
      <c r="F10792" t="s">
        <v>189</v>
      </c>
      <c r="G10792" s="8">
        <v>45569</v>
      </c>
      <c r="H10792" t="s">
        <v>190</v>
      </c>
      <c r="I10792" s="7">
        <v>87558368</v>
      </c>
      <c r="L10792" s="7">
        <v>28433897982</v>
      </c>
      <c r="M10792" t="s">
        <v>458</v>
      </c>
    </row>
    <row r="10793" spans="1:13" x14ac:dyDescent="0.25">
      <c r="A10793" t="s">
        <v>705</v>
      </c>
      <c r="B10793" t="s">
        <v>475</v>
      </c>
      <c r="C10793" t="s">
        <v>236</v>
      </c>
      <c r="D10793" t="s">
        <v>630</v>
      </c>
      <c r="E10793" t="s">
        <v>270</v>
      </c>
      <c r="F10793" t="s">
        <v>189</v>
      </c>
      <c r="G10793" s="8">
        <v>45569</v>
      </c>
      <c r="H10793" t="s">
        <v>190</v>
      </c>
      <c r="I10793" s="7">
        <v>121674576</v>
      </c>
      <c r="L10793" s="7">
        <v>41655996484</v>
      </c>
      <c r="M10793" t="s">
        <v>458</v>
      </c>
    </row>
    <row r="10794" spans="1:13" x14ac:dyDescent="0.25">
      <c r="A10794" t="s">
        <v>706</v>
      </c>
      <c r="B10794" t="s">
        <v>475</v>
      </c>
      <c r="C10794" t="s">
        <v>236</v>
      </c>
      <c r="D10794" t="s">
        <v>631</v>
      </c>
      <c r="E10794" t="s">
        <v>270</v>
      </c>
      <c r="F10794" t="s">
        <v>189</v>
      </c>
      <c r="G10794" s="8">
        <v>45569</v>
      </c>
      <c r="H10794" t="s">
        <v>190</v>
      </c>
      <c r="I10794" s="7">
        <v>54338570</v>
      </c>
      <c r="L10794" s="7">
        <v>17683096128</v>
      </c>
      <c r="M10794" t="s">
        <v>458</v>
      </c>
    </row>
    <row r="10795" spans="1:13" x14ac:dyDescent="0.25">
      <c r="A10795" t="s">
        <v>707</v>
      </c>
      <c r="B10795" t="s">
        <v>475</v>
      </c>
      <c r="C10795" t="s">
        <v>236</v>
      </c>
      <c r="D10795" t="s">
        <v>632</v>
      </c>
      <c r="E10795" t="s">
        <v>269</v>
      </c>
      <c r="F10795" t="s">
        <v>189</v>
      </c>
      <c r="G10795" s="8">
        <v>45569</v>
      </c>
      <c r="H10795" t="s">
        <v>190</v>
      </c>
      <c r="I10795" s="7">
        <v>109231282</v>
      </c>
      <c r="L10795" s="7">
        <v>38791266538</v>
      </c>
      <c r="M10795" t="s">
        <v>458</v>
      </c>
    </row>
    <row r="10796" spans="1:13" x14ac:dyDescent="0.25">
      <c r="A10796" t="s">
        <v>708</v>
      </c>
      <c r="B10796" t="s">
        <v>476</v>
      </c>
      <c r="C10796" t="s">
        <v>237</v>
      </c>
      <c r="D10796" t="s">
        <v>242</v>
      </c>
      <c r="E10796" t="s">
        <v>270</v>
      </c>
      <c r="F10796" t="s">
        <v>189</v>
      </c>
      <c r="G10796" s="8">
        <v>45569</v>
      </c>
      <c r="H10796" t="s">
        <v>190</v>
      </c>
      <c r="I10796" s="7">
        <v>0</v>
      </c>
      <c r="L10796" s="7">
        <v>77422761</v>
      </c>
      <c r="M10796" t="s">
        <v>458</v>
      </c>
    </row>
    <row r="10797" spans="1:13" x14ac:dyDescent="0.25">
      <c r="A10797" t="s">
        <v>709</v>
      </c>
      <c r="B10797" t="s">
        <v>476</v>
      </c>
      <c r="C10797" t="s">
        <v>237</v>
      </c>
      <c r="D10797" t="s">
        <v>228</v>
      </c>
      <c r="E10797" t="s">
        <v>270</v>
      </c>
      <c r="F10797" t="s">
        <v>189</v>
      </c>
      <c r="G10797" s="8">
        <v>45569</v>
      </c>
      <c r="H10797" t="s">
        <v>190</v>
      </c>
      <c r="I10797" s="7">
        <v>0</v>
      </c>
      <c r="L10797" s="7">
        <v>2672173342</v>
      </c>
      <c r="M10797" t="s">
        <v>458</v>
      </c>
    </row>
    <row r="10798" spans="1:13" x14ac:dyDescent="0.25">
      <c r="A10798" t="s">
        <v>710</v>
      </c>
      <c r="B10798" t="s">
        <v>476</v>
      </c>
      <c r="C10798" t="s">
        <v>237</v>
      </c>
      <c r="D10798" t="s">
        <v>464</v>
      </c>
      <c r="E10798" t="s">
        <v>270</v>
      </c>
      <c r="F10798" t="s">
        <v>189</v>
      </c>
      <c r="G10798" s="8">
        <v>45569</v>
      </c>
      <c r="H10798" t="s">
        <v>190</v>
      </c>
      <c r="I10798" s="7">
        <v>0</v>
      </c>
      <c r="L10798" s="7">
        <v>1120256617</v>
      </c>
      <c r="M10798" t="s">
        <v>458</v>
      </c>
    </row>
    <row r="10799" spans="1:13" x14ac:dyDescent="0.25">
      <c r="A10799" t="s">
        <v>711</v>
      </c>
      <c r="B10799" t="s">
        <v>476</v>
      </c>
      <c r="C10799" t="s">
        <v>237</v>
      </c>
      <c r="D10799" t="s">
        <v>238</v>
      </c>
      <c r="E10799" t="s">
        <v>270</v>
      </c>
      <c r="F10799" t="s">
        <v>189</v>
      </c>
      <c r="G10799" s="8">
        <v>45569</v>
      </c>
      <c r="H10799" t="s">
        <v>190</v>
      </c>
      <c r="I10799" s="7">
        <v>0</v>
      </c>
      <c r="L10799" s="7">
        <v>858542993</v>
      </c>
      <c r="M10799" t="s">
        <v>458</v>
      </c>
    </row>
    <row r="10800" spans="1:13" x14ac:dyDescent="0.25">
      <c r="A10800" t="s">
        <v>712</v>
      </c>
      <c r="B10800" t="s">
        <v>476</v>
      </c>
      <c r="C10800" t="s">
        <v>237</v>
      </c>
      <c r="D10800" t="s">
        <v>239</v>
      </c>
      <c r="E10800" t="s">
        <v>270</v>
      </c>
      <c r="F10800" t="s">
        <v>189</v>
      </c>
      <c r="G10800" s="8">
        <v>45569</v>
      </c>
      <c r="H10800" t="s">
        <v>190</v>
      </c>
      <c r="I10800" s="7">
        <v>0</v>
      </c>
      <c r="L10800" s="7">
        <v>857579764</v>
      </c>
      <c r="M10800" t="s">
        <v>458</v>
      </c>
    </row>
    <row r="10801" spans="1:13" x14ac:dyDescent="0.25">
      <c r="A10801" t="s">
        <v>713</v>
      </c>
      <c r="B10801" t="s">
        <v>476</v>
      </c>
      <c r="C10801" t="s">
        <v>237</v>
      </c>
      <c r="D10801" t="s">
        <v>240</v>
      </c>
      <c r="E10801" t="s">
        <v>270</v>
      </c>
      <c r="F10801" t="s">
        <v>189</v>
      </c>
      <c r="G10801" s="8">
        <v>45569</v>
      </c>
      <c r="H10801" t="s">
        <v>190</v>
      </c>
      <c r="I10801" s="7">
        <v>0</v>
      </c>
      <c r="L10801" s="7">
        <v>93471759</v>
      </c>
      <c r="M10801" t="s">
        <v>458</v>
      </c>
    </row>
    <row r="10802" spans="1:13" x14ac:dyDescent="0.25">
      <c r="A10802" t="s">
        <v>714</v>
      </c>
      <c r="B10802" t="s">
        <v>476</v>
      </c>
      <c r="C10802" t="s">
        <v>237</v>
      </c>
      <c r="D10802" t="s">
        <v>241</v>
      </c>
      <c r="E10802" t="s">
        <v>270</v>
      </c>
      <c r="F10802" t="s">
        <v>189</v>
      </c>
      <c r="G10802" s="8">
        <v>45569</v>
      </c>
      <c r="H10802" t="s">
        <v>190</v>
      </c>
      <c r="I10802" s="7">
        <v>0</v>
      </c>
      <c r="L10802" s="7">
        <v>53446428</v>
      </c>
      <c r="M10802" t="s">
        <v>458</v>
      </c>
    </row>
    <row r="10803" spans="1:13" x14ac:dyDescent="0.25">
      <c r="A10803" t="s">
        <v>715</v>
      </c>
      <c r="B10803" t="s">
        <v>477</v>
      </c>
      <c r="C10803" t="s">
        <v>243</v>
      </c>
      <c r="D10803" t="s">
        <v>378</v>
      </c>
      <c r="E10803" t="s">
        <v>270</v>
      </c>
      <c r="F10803" t="s">
        <v>189</v>
      </c>
      <c r="G10803" s="8">
        <v>45569</v>
      </c>
      <c r="H10803" t="s">
        <v>190</v>
      </c>
      <c r="I10803" s="7">
        <v>13026213</v>
      </c>
      <c r="L10803" s="7">
        <v>3795039921</v>
      </c>
      <c r="M10803" t="s">
        <v>458</v>
      </c>
    </row>
    <row r="10804" spans="1:13" x14ac:dyDescent="0.25">
      <c r="A10804" t="s">
        <v>716</v>
      </c>
      <c r="B10804" t="s">
        <v>477</v>
      </c>
      <c r="C10804" t="s">
        <v>243</v>
      </c>
      <c r="D10804" t="s">
        <v>360</v>
      </c>
      <c r="E10804" t="s">
        <v>270</v>
      </c>
      <c r="F10804" t="s">
        <v>189</v>
      </c>
      <c r="G10804" s="8">
        <v>45569</v>
      </c>
      <c r="H10804" t="s">
        <v>190</v>
      </c>
      <c r="I10804" s="7">
        <v>0</v>
      </c>
      <c r="L10804" s="7">
        <v>4697527012</v>
      </c>
      <c r="M10804" t="s">
        <v>458</v>
      </c>
    </row>
    <row r="10805" spans="1:13" x14ac:dyDescent="0.25">
      <c r="A10805" t="s">
        <v>717</v>
      </c>
      <c r="B10805" t="s">
        <v>477</v>
      </c>
      <c r="C10805" t="s">
        <v>243</v>
      </c>
      <c r="D10805" t="s">
        <v>581</v>
      </c>
      <c r="E10805" t="s">
        <v>270</v>
      </c>
      <c r="F10805" t="s">
        <v>189</v>
      </c>
      <c r="G10805" s="8">
        <v>45569</v>
      </c>
      <c r="H10805" t="s">
        <v>190</v>
      </c>
      <c r="I10805" s="7">
        <v>0</v>
      </c>
      <c r="L10805" s="7">
        <v>89940181951</v>
      </c>
      <c r="M10805" t="s">
        <v>458</v>
      </c>
    </row>
    <row r="10806" spans="1:13" x14ac:dyDescent="0.25">
      <c r="A10806" t="s">
        <v>718</v>
      </c>
      <c r="B10806" t="s">
        <v>246</v>
      </c>
      <c r="C10806" t="s">
        <v>246</v>
      </c>
      <c r="D10806" t="s">
        <v>203</v>
      </c>
      <c r="E10806" t="s">
        <v>269</v>
      </c>
      <c r="F10806" t="s">
        <v>189</v>
      </c>
      <c r="G10806" s="8">
        <v>45569</v>
      </c>
      <c r="H10806" t="s">
        <v>190</v>
      </c>
      <c r="I10806" s="7">
        <v>179603704</v>
      </c>
      <c r="L10806" s="7">
        <v>42773601120</v>
      </c>
      <c r="M10806" t="s">
        <v>458</v>
      </c>
    </row>
    <row r="10807" spans="1:13" x14ac:dyDescent="0.25">
      <c r="A10807" t="s">
        <v>719</v>
      </c>
      <c r="B10807" t="s">
        <v>478</v>
      </c>
      <c r="C10807" t="s">
        <v>244</v>
      </c>
      <c r="D10807" t="s">
        <v>245</v>
      </c>
      <c r="E10807" t="s">
        <v>269</v>
      </c>
      <c r="F10807" t="s">
        <v>189</v>
      </c>
      <c r="G10807" s="8">
        <v>45569</v>
      </c>
      <c r="H10807" t="s">
        <v>190</v>
      </c>
      <c r="I10807" s="7">
        <v>129943000</v>
      </c>
      <c r="L10807" s="7">
        <v>69558139000</v>
      </c>
      <c r="M10807" t="s">
        <v>458</v>
      </c>
    </row>
    <row r="10808" spans="1:13" x14ac:dyDescent="0.25">
      <c r="A10808" t="s">
        <v>720</v>
      </c>
      <c r="B10808" t="s">
        <v>478</v>
      </c>
      <c r="C10808" t="s">
        <v>244</v>
      </c>
      <c r="D10808" t="s">
        <v>460</v>
      </c>
      <c r="E10808" t="s">
        <v>269</v>
      </c>
      <c r="F10808" t="s">
        <v>189</v>
      </c>
      <c r="G10808" s="8">
        <v>45569</v>
      </c>
      <c r="H10808" t="s">
        <v>190</v>
      </c>
      <c r="I10808" s="7">
        <v>87611000</v>
      </c>
      <c r="L10808" s="7">
        <v>40918920000</v>
      </c>
      <c r="M10808" t="s">
        <v>458</v>
      </c>
    </row>
    <row r="10809" spans="1:13" x14ac:dyDescent="0.25">
      <c r="A10809" t="s">
        <v>721</v>
      </c>
      <c r="B10809" t="s">
        <v>479</v>
      </c>
      <c r="C10809" t="s">
        <v>247</v>
      </c>
      <c r="D10809" t="s">
        <v>203</v>
      </c>
      <c r="E10809" t="s">
        <v>269</v>
      </c>
      <c r="F10809" t="s">
        <v>189</v>
      </c>
      <c r="G10809" s="8">
        <v>45569</v>
      </c>
      <c r="H10809" t="s">
        <v>190</v>
      </c>
      <c r="I10809" s="7">
        <v>73311000</v>
      </c>
      <c r="L10809" s="7">
        <v>20401799000</v>
      </c>
      <c r="M10809" t="s">
        <v>458</v>
      </c>
    </row>
    <row r="10810" spans="1:13" x14ac:dyDescent="0.25">
      <c r="A10810" t="s">
        <v>722</v>
      </c>
      <c r="B10810" t="s">
        <v>480</v>
      </c>
      <c r="C10810" t="s">
        <v>268</v>
      </c>
      <c r="D10810" t="s">
        <v>203</v>
      </c>
      <c r="E10810" t="s">
        <v>269</v>
      </c>
      <c r="F10810" t="s">
        <v>189</v>
      </c>
      <c r="G10810" s="8">
        <v>45569</v>
      </c>
      <c r="H10810" t="s">
        <v>190</v>
      </c>
      <c r="I10810" s="7">
        <v>48940505</v>
      </c>
      <c r="L10810" s="7">
        <v>14029578005</v>
      </c>
      <c r="M10810" t="s">
        <v>458</v>
      </c>
    </row>
    <row r="10811" spans="1:13" x14ac:dyDescent="0.25">
      <c r="A10811" t="s">
        <v>723</v>
      </c>
      <c r="B10811" t="s">
        <v>481</v>
      </c>
      <c r="C10811" t="s">
        <v>248</v>
      </c>
      <c r="D10811" t="s">
        <v>203</v>
      </c>
      <c r="E10811" t="s">
        <v>269</v>
      </c>
      <c r="F10811" t="s">
        <v>189</v>
      </c>
      <c r="G10811" s="8">
        <v>45569</v>
      </c>
      <c r="H10811" t="s">
        <v>190</v>
      </c>
      <c r="I10811" s="7">
        <v>29964000</v>
      </c>
      <c r="L10811" s="7">
        <v>24360197000</v>
      </c>
      <c r="M10811" t="s">
        <v>458</v>
      </c>
    </row>
    <row r="10812" spans="1:13" x14ac:dyDescent="0.25">
      <c r="A10812" t="s">
        <v>724</v>
      </c>
      <c r="B10812" t="s">
        <v>482</v>
      </c>
      <c r="C10812" t="s">
        <v>249</v>
      </c>
      <c r="D10812" t="s">
        <v>203</v>
      </c>
      <c r="E10812" t="s">
        <v>269</v>
      </c>
      <c r="F10812" t="s">
        <v>189</v>
      </c>
      <c r="G10812" s="8">
        <v>45569</v>
      </c>
      <c r="H10812" t="s">
        <v>190</v>
      </c>
      <c r="I10812" s="7">
        <v>198706899</v>
      </c>
      <c r="L10812" s="7">
        <v>91622025169</v>
      </c>
      <c r="M10812" t="s">
        <v>458</v>
      </c>
    </row>
    <row r="10813" spans="1:13" x14ac:dyDescent="0.25">
      <c r="A10813" t="s">
        <v>725</v>
      </c>
      <c r="B10813" t="s">
        <v>330</v>
      </c>
      <c r="C10813" t="s">
        <v>250</v>
      </c>
      <c r="D10813" t="s">
        <v>252</v>
      </c>
      <c r="E10813" t="s">
        <v>270</v>
      </c>
      <c r="F10813" t="s">
        <v>189</v>
      </c>
      <c r="G10813" s="8">
        <v>45569</v>
      </c>
      <c r="H10813" t="s">
        <v>190</v>
      </c>
      <c r="I10813" s="7">
        <v>9180469</v>
      </c>
      <c r="L10813" s="7">
        <v>10772268571</v>
      </c>
      <c r="M10813" t="s">
        <v>458</v>
      </c>
    </row>
    <row r="10814" spans="1:13" x14ac:dyDescent="0.25">
      <c r="A10814" t="s">
        <v>726</v>
      </c>
      <c r="B10814" t="s">
        <v>330</v>
      </c>
      <c r="C10814" t="s">
        <v>250</v>
      </c>
      <c r="D10814" t="s">
        <v>253</v>
      </c>
      <c r="E10814" t="s">
        <v>270</v>
      </c>
      <c r="F10814" t="s">
        <v>189</v>
      </c>
      <c r="G10814" s="8">
        <v>45569</v>
      </c>
      <c r="H10814" t="s">
        <v>190</v>
      </c>
      <c r="I10814" s="7">
        <v>2911621</v>
      </c>
      <c r="L10814" s="7">
        <v>3480752374</v>
      </c>
      <c r="M10814" t="s">
        <v>458</v>
      </c>
    </row>
    <row r="10815" spans="1:13" x14ac:dyDescent="0.25">
      <c r="A10815" t="s">
        <v>727</v>
      </c>
      <c r="B10815" t="s">
        <v>330</v>
      </c>
      <c r="C10815" t="s">
        <v>250</v>
      </c>
      <c r="D10815" t="s">
        <v>254</v>
      </c>
      <c r="E10815" t="s">
        <v>270</v>
      </c>
      <c r="F10815" t="s">
        <v>189</v>
      </c>
      <c r="G10815" s="8">
        <v>45569</v>
      </c>
      <c r="H10815" t="s">
        <v>190</v>
      </c>
      <c r="I10815" s="7">
        <v>7564371</v>
      </c>
      <c r="L10815" s="7">
        <v>13604302435</v>
      </c>
      <c r="M10815" t="s">
        <v>458</v>
      </c>
    </row>
    <row r="10816" spans="1:13" x14ac:dyDescent="0.25">
      <c r="A10816" t="s">
        <v>728</v>
      </c>
      <c r="B10816" t="s">
        <v>330</v>
      </c>
      <c r="C10816" t="s">
        <v>250</v>
      </c>
      <c r="D10816" t="s">
        <v>633</v>
      </c>
      <c r="E10816" t="s">
        <v>269</v>
      </c>
      <c r="F10816" t="s">
        <v>189</v>
      </c>
      <c r="G10816" s="8">
        <v>45569</v>
      </c>
      <c r="H10816" t="s">
        <v>190</v>
      </c>
      <c r="I10816" s="7">
        <v>1162879081</v>
      </c>
      <c r="L10816" s="7">
        <v>1140113184125</v>
      </c>
      <c r="M10816" t="s">
        <v>458</v>
      </c>
    </row>
    <row r="10817" spans="1:13" x14ac:dyDescent="0.25">
      <c r="A10817" t="s">
        <v>729</v>
      </c>
      <c r="B10817" t="s">
        <v>330</v>
      </c>
      <c r="C10817" t="s">
        <v>250</v>
      </c>
      <c r="D10817" t="s">
        <v>634</v>
      </c>
      <c r="E10817" t="s">
        <v>269</v>
      </c>
      <c r="F10817" t="s">
        <v>189</v>
      </c>
      <c r="G10817" s="8">
        <v>45569</v>
      </c>
      <c r="H10817" t="s">
        <v>190</v>
      </c>
      <c r="I10817" s="7">
        <v>582301290</v>
      </c>
      <c r="L10817" s="7">
        <v>237174933919</v>
      </c>
      <c r="M10817" t="s">
        <v>458</v>
      </c>
    </row>
    <row r="10818" spans="1:13" x14ac:dyDescent="0.25">
      <c r="A10818" t="s">
        <v>730</v>
      </c>
      <c r="B10818" t="s">
        <v>330</v>
      </c>
      <c r="C10818" t="s">
        <v>250</v>
      </c>
      <c r="D10818" t="s">
        <v>599</v>
      </c>
      <c r="E10818" t="s">
        <v>270</v>
      </c>
      <c r="F10818" t="s">
        <v>189</v>
      </c>
      <c r="G10818" s="8">
        <v>45569</v>
      </c>
      <c r="H10818" t="s">
        <v>190</v>
      </c>
      <c r="I10818" s="7">
        <v>21715</v>
      </c>
      <c r="L10818" s="7">
        <v>49186447</v>
      </c>
      <c r="M10818" t="s">
        <v>458</v>
      </c>
    </row>
    <row r="10819" spans="1:13" x14ac:dyDescent="0.25">
      <c r="A10819" t="s">
        <v>731</v>
      </c>
      <c r="B10819" t="s">
        <v>483</v>
      </c>
      <c r="C10819" t="s">
        <v>255</v>
      </c>
      <c r="D10819" t="s">
        <v>205</v>
      </c>
      <c r="E10819" t="s">
        <v>270</v>
      </c>
      <c r="F10819" t="s">
        <v>189</v>
      </c>
      <c r="G10819" s="8">
        <v>45569</v>
      </c>
      <c r="H10819" t="s">
        <v>190</v>
      </c>
      <c r="I10819" s="7">
        <v>20756490</v>
      </c>
      <c r="L10819" s="7">
        <v>6917962126</v>
      </c>
      <c r="M10819" t="s">
        <v>458</v>
      </c>
    </row>
    <row r="10820" spans="1:13" x14ac:dyDescent="0.25">
      <c r="A10820" t="s">
        <v>732</v>
      </c>
      <c r="B10820" t="s">
        <v>483</v>
      </c>
      <c r="C10820" t="s">
        <v>255</v>
      </c>
      <c r="D10820" t="s">
        <v>203</v>
      </c>
      <c r="E10820" t="s">
        <v>269</v>
      </c>
      <c r="F10820" t="s">
        <v>189</v>
      </c>
      <c r="G10820" s="8">
        <v>45569</v>
      </c>
      <c r="H10820" t="s">
        <v>190</v>
      </c>
      <c r="I10820" s="7">
        <v>7490431</v>
      </c>
      <c r="L10820" s="7">
        <v>2428869723</v>
      </c>
      <c r="M10820" t="s">
        <v>458</v>
      </c>
    </row>
    <row r="10821" spans="1:13" x14ac:dyDescent="0.25">
      <c r="A10821" t="s">
        <v>733</v>
      </c>
      <c r="B10821" t="s">
        <v>636</v>
      </c>
      <c r="C10821" t="s">
        <v>635</v>
      </c>
      <c r="D10821" t="s">
        <v>304</v>
      </c>
      <c r="E10821" t="s">
        <v>270</v>
      </c>
      <c r="F10821" t="s">
        <v>189</v>
      </c>
      <c r="G10821" s="8">
        <v>45569</v>
      </c>
      <c r="H10821" t="s">
        <v>190</v>
      </c>
      <c r="I10821" s="7">
        <v>7803367</v>
      </c>
      <c r="L10821" s="7">
        <v>4565783313</v>
      </c>
      <c r="M10821" t="s">
        <v>458</v>
      </c>
    </row>
    <row r="10822" spans="1:13" x14ac:dyDescent="0.25">
      <c r="A10822" t="s">
        <v>734</v>
      </c>
      <c r="B10822" t="s">
        <v>636</v>
      </c>
      <c r="C10822" t="s">
        <v>635</v>
      </c>
      <c r="D10822" t="s">
        <v>303</v>
      </c>
      <c r="E10822" t="s">
        <v>270</v>
      </c>
      <c r="F10822" t="s">
        <v>189</v>
      </c>
      <c r="G10822" s="8">
        <v>45569</v>
      </c>
      <c r="H10822" t="s">
        <v>190</v>
      </c>
      <c r="I10822" s="7">
        <v>6159590</v>
      </c>
      <c r="L10822" s="7">
        <v>3476303006</v>
      </c>
      <c r="M10822" t="s">
        <v>458</v>
      </c>
    </row>
    <row r="10823" spans="1:13" x14ac:dyDescent="0.25">
      <c r="A10823" t="s">
        <v>735</v>
      </c>
      <c r="B10823" t="s">
        <v>636</v>
      </c>
      <c r="C10823" t="s">
        <v>635</v>
      </c>
      <c r="D10823" t="s">
        <v>302</v>
      </c>
      <c r="E10823" t="s">
        <v>270</v>
      </c>
      <c r="F10823" t="s">
        <v>189</v>
      </c>
      <c r="G10823" s="8">
        <v>45569</v>
      </c>
      <c r="H10823" t="s">
        <v>190</v>
      </c>
      <c r="I10823" s="7">
        <v>3861704</v>
      </c>
      <c r="L10823" s="7">
        <v>2100767205</v>
      </c>
      <c r="M10823" t="s">
        <v>458</v>
      </c>
    </row>
    <row r="10824" spans="1:13" x14ac:dyDescent="0.25">
      <c r="A10824" t="s">
        <v>736</v>
      </c>
      <c r="B10824" t="s">
        <v>636</v>
      </c>
      <c r="C10824" t="s">
        <v>635</v>
      </c>
      <c r="D10824" t="s">
        <v>205</v>
      </c>
      <c r="E10824" t="s">
        <v>270</v>
      </c>
      <c r="F10824" t="s">
        <v>189</v>
      </c>
      <c r="G10824" s="8">
        <v>45569</v>
      </c>
      <c r="H10824" t="s">
        <v>190</v>
      </c>
      <c r="I10824" s="7">
        <v>27803571</v>
      </c>
      <c r="L10824" s="7">
        <v>20886055390</v>
      </c>
      <c r="M10824" t="s">
        <v>458</v>
      </c>
    </row>
    <row r="10825" spans="1:13" x14ac:dyDescent="0.25">
      <c r="A10825" t="s">
        <v>737</v>
      </c>
      <c r="B10825" t="s">
        <v>636</v>
      </c>
      <c r="C10825" t="s">
        <v>635</v>
      </c>
      <c r="D10825" t="s">
        <v>203</v>
      </c>
      <c r="E10825" t="s">
        <v>269</v>
      </c>
      <c r="F10825" t="s">
        <v>189</v>
      </c>
      <c r="G10825" s="8">
        <v>45569</v>
      </c>
      <c r="H10825" t="s">
        <v>190</v>
      </c>
      <c r="I10825" s="7">
        <v>1672645750</v>
      </c>
      <c r="L10825" s="7">
        <v>1256491994424</v>
      </c>
      <c r="M10825" t="s">
        <v>458</v>
      </c>
    </row>
    <row r="10826" spans="1:13" x14ac:dyDescent="0.25">
      <c r="A10826" t="s">
        <v>738</v>
      </c>
      <c r="B10826" t="s">
        <v>484</v>
      </c>
      <c r="C10826" t="s">
        <v>256</v>
      </c>
      <c r="D10826" t="s">
        <v>208</v>
      </c>
      <c r="E10826" t="s">
        <v>270</v>
      </c>
      <c r="F10826" t="s">
        <v>189</v>
      </c>
      <c r="G10826" s="8">
        <v>45569</v>
      </c>
      <c r="H10826" t="s">
        <v>190</v>
      </c>
      <c r="I10826" s="7">
        <v>2343246</v>
      </c>
      <c r="L10826" s="7">
        <v>429346911</v>
      </c>
      <c r="M10826" t="s">
        <v>458</v>
      </c>
    </row>
    <row r="10827" spans="1:13" x14ac:dyDescent="0.25">
      <c r="A10827" t="s">
        <v>739</v>
      </c>
      <c r="B10827" t="s">
        <v>484</v>
      </c>
      <c r="C10827" t="s">
        <v>256</v>
      </c>
      <c r="D10827" t="s">
        <v>209</v>
      </c>
      <c r="E10827" t="s">
        <v>270</v>
      </c>
      <c r="F10827" t="s">
        <v>189</v>
      </c>
      <c r="G10827" s="8">
        <v>45569</v>
      </c>
      <c r="H10827" t="s">
        <v>190</v>
      </c>
      <c r="I10827" s="7">
        <v>3462891</v>
      </c>
      <c r="L10827" s="7">
        <v>630379359</v>
      </c>
      <c r="M10827" t="s">
        <v>458</v>
      </c>
    </row>
    <row r="10828" spans="1:13" x14ac:dyDescent="0.25">
      <c r="A10828" t="s">
        <v>740</v>
      </c>
      <c r="B10828" t="s">
        <v>484</v>
      </c>
      <c r="C10828" t="s">
        <v>256</v>
      </c>
      <c r="D10828" t="s">
        <v>203</v>
      </c>
      <c r="E10828" t="s">
        <v>269</v>
      </c>
      <c r="F10828" t="s">
        <v>189</v>
      </c>
      <c r="G10828" s="8">
        <v>45569</v>
      </c>
      <c r="H10828" t="s">
        <v>190</v>
      </c>
      <c r="I10828" s="7">
        <v>143649465</v>
      </c>
      <c r="L10828" s="7">
        <v>88224453830</v>
      </c>
      <c r="M10828" t="s">
        <v>458</v>
      </c>
    </row>
    <row r="10829" spans="1:13" x14ac:dyDescent="0.25">
      <c r="A10829" t="s">
        <v>741</v>
      </c>
      <c r="B10829" t="s">
        <v>485</v>
      </c>
      <c r="C10829" t="s">
        <v>257</v>
      </c>
      <c r="D10829" t="s">
        <v>258</v>
      </c>
      <c r="E10829" t="s">
        <v>270</v>
      </c>
      <c r="F10829" t="s">
        <v>189</v>
      </c>
      <c r="G10829" s="8">
        <v>45569</v>
      </c>
      <c r="H10829" t="s">
        <v>190</v>
      </c>
      <c r="I10829" s="7">
        <v>0</v>
      </c>
      <c r="L10829" s="7">
        <v>2398957441</v>
      </c>
      <c r="M10829" t="s">
        <v>458</v>
      </c>
    </row>
    <row r="10830" spans="1:13" x14ac:dyDescent="0.25">
      <c r="A10830" t="s">
        <v>742</v>
      </c>
      <c r="B10830" t="s">
        <v>485</v>
      </c>
      <c r="C10830" t="s">
        <v>257</v>
      </c>
      <c r="D10830" t="s">
        <v>259</v>
      </c>
      <c r="E10830" t="s">
        <v>270</v>
      </c>
      <c r="F10830" t="s">
        <v>189</v>
      </c>
      <c r="G10830" s="8">
        <v>45569</v>
      </c>
      <c r="H10830" t="s">
        <v>190</v>
      </c>
      <c r="I10830" s="7">
        <v>442974</v>
      </c>
      <c r="L10830" s="7">
        <v>87556207</v>
      </c>
      <c r="M10830" t="s">
        <v>458</v>
      </c>
    </row>
    <row r="10831" spans="1:13" x14ac:dyDescent="0.25">
      <c r="A10831" t="s">
        <v>743</v>
      </c>
      <c r="B10831" t="s">
        <v>485</v>
      </c>
      <c r="C10831" t="s">
        <v>257</v>
      </c>
      <c r="D10831" t="s">
        <v>260</v>
      </c>
      <c r="E10831" t="s">
        <v>270</v>
      </c>
      <c r="F10831" t="s">
        <v>189</v>
      </c>
      <c r="G10831" s="8">
        <v>45569</v>
      </c>
      <c r="H10831" t="s">
        <v>190</v>
      </c>
      <c r="I10831" s="7">
        <v>736160</v>
      </c>
      <c r="L10831" s="7">
        <v>145097351</v>
      </c>
      <c r="M10831" t="s">
        <v>458</v>
      </c>
    </row>
    <row r="10832" spans="1:13" x14ac:dyDescent="0.25">
      <c r="A10832" t="s">
        <v>744</v>
      </c>
      <c r="B10832" t="s">
        <v>485</v>
      </c>
      <c r="C10832" t="s">
        <v>257</v>
      </c>
      <c r="D10832" t="s">
        <v>261</v>
      </c>
      <c r="E10832" t="s">
        <v>270</v>
      </c>
      <c r="F10832" t="s">
        <v>189</v>
      </c>
      <c r="G10832" s="8">
        <v>45569</v>
      </c>
      <c r="H10832" t="s">
        <v>190</v>
      </c>
      <c r="I10832" s="7">
        <v>435149</v>
      </c>
      <c r="L10832" s="7">
        <v>88988160</v>
      </c>
      <c r="M10832" t="s">
        <v>458</v>
      </c>
    </row>
    <row r="10833" spans="1:13" x14ac:dyDescent="0.25">
      <c r="A10833" t="s">
        <v>745</v>
      </c>
      <c r="B10833" t="s">
        <v>486</v>
      </c>
      <c r="C10833" t="s">
        <v>262</v>
      </c>
      <c r="D10833" t="s">
        <v>263</v>
      </c>
      <c r="E10833" t="s">
        <v>270</v>
      </c>
      <c r="F10833" t="s">
        <v>189</v>
      </c>
      <c r="G10833" s="8">
        <v>45569</v>
      </c>
      <c r="H10833" t="s">
        <v>190</v>
      </c>
      <c r="I10833" s="7">
        <v>42469000</v>
      </c>
      <c r="L10833" s="7">
        <v>27282552000</v>
      </c>
      <c r="M10833" t="s">
        <v>458</v>
      </c>
    </row>
    <row r="10834" spans="1:13" x14ac:dyDescent="0.25">
      <c r="A10834" t="s">
        <v>746</v>
      </c>
      <c r="B10834" t="s">
        <v>486</v>
      </c>
      <c r="C10834" t="s">
        <v>262</v>
      </c>
      <c r="D10834" t="s">
        <v>264</v>
      </c>
      <c r="E10834" t="s">
        <v>270</v>
      </c>
      <c r="F10834" t="s">
        <v>189</v>
      </c>
      <c r="G10834" s="8">
        <v>45569</v>
      </c>
      <c r="H10834" t="s">
        <v>190</v>
      </c>
      <c r="I10834" s="7">
        <v>8317000</v>
      </c>
      <c r="L10834" s="7">
        <v>5427913000</v>
      </c>
      <c r="M10834" t="s">
        <v>458</v>
      </c>
    </row>
    <row r="10835" spans="1:13" x14ac:dyDescent="0.25">
      <c r="A10835" t="s">
        <v>747</v>
      </c>
      <c r="B10835" t="s">
        <v>486</v>
      </c>
      <c r="C10835" t="s">
        <v>262</v>
      </c>
      <c r="D10835" t="s">
        <v>265</v>
      </c>
      <c r="E10835" t="s">
        <v>270</v>
      </c>
      <c r="F10835" t="s">
        <v>189</v>
      </c>
      <c r="G10835" s="8">
        <v>45569</v>
      </c>
      <c r="H10835" t="s">
        <v>190</v>
      </c>
      <c r="I10835" s="7">
        <v>1008000</v>
      </c>
      <c r="L10835" s="7">
        <v>950652000</v>
      </c>
      <c r="M10835" t="s">
        <v>458</v>
      </c>
    </row>
    <row r="10836" spans="1:13" x14ac:dyDescent="0.25">
      <c r="A10836" t="s">
        <v>748</v>
      </c>
      <c r="B10836" t="s">
        <v>486</v>
      </c>
      <c r="C10836" t="s">
        <v>262</v>
      </c>
      <c r="D10836" t="s">
        <v>203</v>
      </c>
      <c r="E10836" t="s">
        <v>269</v>
      </c>
      <c r="F10836" t="s">
        <v>189</v>
      </c>
      <c r="G10836" s="8">
        <v>45569</v>
      </c>
      <c r="H10836" t="s">
        <v>190</v>
      </c>
      <c r="I10836" s="7">
        <v>353758000</v>
      </c>
      <c r="L10836" s="7">
        <v>134097058000</v>
      </c>
      <c r="M10836" t="s">
        <v>458</v>
      </c>
    </row>
    <row r="10837" spans="1:13" x14ac:dyDescent="0.25">
      <c r="A10837" t="s">
        <v>749</v>
      </c>
      <c r="B10837" t="s">
        <v>332</v>
      </c>
      <c r="C10837" t="s">
        <v>266</v>
      </c>
      <c r="D10837" t="s">
        <v>267</v>
      </c>
      <c r="E10837" t="s">
        <v>270</v>
      </c>
      <c r="F10837" t="s">
        <v>189</v>
      </c>
      <c r="G10837" s="8">
        <v>45569</v>
      </c>
      <c r="H10837" t="s">
        <v>190</v>
      </c>
      <c r="I10837" s="7">
        <v>9262763</v>
      </c>
      <c r="L10837" s="7">
        <v>2421364394</v>
      </c>
      <c r="M10837" t="s">
        <v>458</v>
      </c>
    </row>
    <row r="10838" spans="1:13" x14ac:dyDescent="0.25">
      <c r="A10838" t="s">
        <v>750</v>
      </c>
      <c r="B10838" t="s">
        <v>332</v>
      </c>
      <c r="C10838" t="s">
        <v>266</v>
      </c>
      <c r="D10838" t="s">
        <v>590</v>
      </c>
      <c r="E10838" t="s">
        <v>270</v>
      </c>
      <c r="F10838" t="s">
        <v>189</v>
      </c>
      <c r="G10838" s="8">
        <v>45569</v>
      </c>
      <c r="H10838" t="s">
        <v>190</v>
      </c>
      <c r="I10838" s="7">
        <v>7586571</v>
      </c>
      <c r="L10838" s="7">
        <v>1946905414</v>
      </c>
      <c r="M10838" t="s">
        <v>458</v>
      </c>
    </row>
    <row r="10839" spans="1:13" x14ac:dyDescent="0.25">
      <c r="A10839" t="s">
        <v>751</v>
      </c>
      <c r="B10839" t="s">
        <v>332</v>
      </c>
      <c r="C10839" t="s">
        <v>266</v>
      </c>
      <c r="D10839" t="s">
        <v>582</v>
      </c>
      <c r="E10839" t="s">
        <v>270</v>
      </c>
      <c r="F10839" t="s">
        <v>189</v>
      </c>
      <c r="G10839" s="8">
        <v>45569</v>
      </c>
      <c r="H10839" t="s">
        <v>190</v>
      </c>
      <c r="I10839" s="7">
        <v>374837</v>
      </c>
      <c r="L10839" s="7">
        <v>102527329</v>
      </c>
      <c r="M10839" t="s">
        <v>458</v>
      </c>
    </row>
    <row r="10840" spans="1:13" x14ac:dyDescent="0.25">
      <c r="A10840" t="s">
        <v>752</v>
      </c>
      <c r="B10840" t="s">
        <v>332</v>
      </c>
      <c r="C10840" t="s">
        <v>266</v>
      </c>
      <c r="D10840" t="s">
        <v>203</v>
      </c>
      <c r="E10840" t="s">
        <v>269</v>
      </c>
      <c r="F10840" t="s">
        <v>189</v>
      </c>
      <c r="G10840" s="8">
        <v>45569</v>
      </c>
      <c r="H10840" t="s">
        <v>190</v>
      </c>
      <c r="I10840" s="7">
        <v>533123864</v>
      </c>
      <c r="L10840" s="7">
        <v>260926476812</v>
      </c>
      <c r="M10840" t="s">
        <v>458</v>
      </c>
    </row>
    <row r="10841" spans="1:13" x14ac:dyDescent="0.25">
      <c r="A10841" t="s">
        <v>753</v>
      </c>
      <c r="B10841" t="s">
        <v>487</v>
      </c>
      <c r="C10841" t="s">
        <v>207</v>
      </c>
      <c r="D10841" t="s">
        <v>208</v>
      </c>
      <c r="E10841" t="s">
        <v>270</v>
      </c>
      <c r="F10841" t="s">
        <v>189</v>
      </c>
      <c r="G10841" s="8">
        <v>45569</v>
      </c>
      <c r="H10841" t="s">
        <v>190</v>
      </c>
      <c r="I10841" s="7">
        <v>11467736</v>
      </c>
      <c r="L10841" s="7">
        <v>2389556713</v>
      </c>
      <c r="M10841" t="s">
        <v>458</v>
      </c>
    </row>
    <row r="10842" spans="1:13" x14ac:dyDescent="0.25">
      <c r="A10842" t="s">
        <v>754</v>
      </c>
      <c r="B10842" t="s">
        <v>487</v>
      </c>
      <c r="C10842" t="s">
        <v>207</v>
      </c>
      <c r="D10842" t="s">
        <v>209</v>
      </c>
      <c r="E10842" t="s">
        <v>270</v>
      </c>
      <c r="F10842" t="s">
        <v>189</v>
      </c>
      <c r="G10842" s="8">
        <v>45569</v>
      </c>
      <c r="H10842" t="s">
        <v>190</v>
      </c>
      <c r="I10842" s="7">
        <v>26798373</v>
      </c>
      <c r="L10842" s="7">
        <v>5701620841</v>
      </c>
      <c r="M10842" t="s">
        <v>458</v>
      </c>
    </row>
    <row r="10843" spans="1:13" x14ac:dyDescent="0.25">
      <c r="A10843" t="s">
        <v>755</v>
      </c>
      <c r="B10843" t="s">
        <v>487</v>
      </c>
      <c r="C10843" t="s">
        <v>207</v>
      </c>
      <c r="D10843" t="s">
        <v>210</v>
      </c>
      <c r="E10843" t="s">
        <v>270</v>
      </c>
      <c r="F10843" t="s">
        <v>189</v>
      </c>
      <c r="G10843" s="8">
        <v>45569</v>
      </c>
      <c r="H10843" t="s">
        <v>190</v>
      </c>
      <c r="I10843" s="7">
        <v>421175</v>
      </c>
      <c r="L10843" s="7">
        <v>326696832</v>
      </c>
      <c r="M10843" t="s">
        <v>458</v>
      </c>
    </row>
    <row r="10844" spans="1:13" x14ac:dyDescent="0.25">
      <c r="A10844" t="s">
        <v>756</v>
      </c>
      <c r="B10844" t="s">
        <v>487</v>
      </c>
      <c r="C10844" t="s">
        <v>207</v>
      </c>
      <c r="D10844" t="s">
        <v>211</v>
      </c>
      <c r="E10844" t="s">
        <v>269</v>
      </c>
      <c r="F10844" t="s">
        <v>189</v>
      </c>
      <c r="G10844" s="8">
        <v>45569</v>
      </c>
      <c r="H10844" t="s">
        <v>190</v>
      </c>
      <c r="I10844" s="7">
        <v>508994496</v>
      </c>
      <c r="L10844" s="7">
        <v>370042694916</v>
      </c>
      <c r="M10844" t="s">
        <v>458</v>
      </c>
    </row>
    <row r="10845" spans="1:13" x14ac:dyDescent="0.25">
      <c r="A10845" t="s">
        <v>757</v>
      </c>
      <c r="B10845" t="s">
        <v>487</v>
      </c>
      <c r="C10845" t="s">
        <v>207</v>
      </c>
      <c r="D10845" t="s">
        <v>385</v>
      </c>
      <c r="E10845" t="s">
        <v>270</v>
      </c>
      <c r="F10845" t="s">
        <v>189</v>
      </c>
      <c r="G10845" s="8">
        <v>45569</v>
      </c>
      <c r="H10845" t="s">
        <v>190</v>
      </c>
      <c r="I10845" s="7">
        <v>2901029</v>
      </c>
      <c r="L10845" s="7">
        <v>777116048</v>
      </c>
      <c r="M10845" t="s">
        <v>458</v>
      </c>
    </row>
    <row r="10846" spans="1:13" x14ac:dyDescent="0.25">
      <c r="A10846" t="s">
        <v>659</v>
      </c>
      <c r="B10846" t="s">
        <v>468</v>
      </c>
      <c r="C10846" t="s">
        <v>0</v>
      </c>
      <c r="D10846" t="s">
        <v>200</v>
      </c>
      <c r="E10846" t="s">
        <v>270</v>
      </c>
      <c r="F10846" t="s">
        <v>191</v>
      </c>
      <c r="G10846" s="8" t="s">
        <v>650</v>
      </c>
      <c r="H10846" t="s">
        <v>192</v>
      </c>
      <c r="I10846" s="7">
        <v>919709</v>
      </c>
      <c r="L10846" s="7">
        <v>50185283716</v>
      </c>
      <c r="M10846" t="s">
        <v>458</v>
      </c>
    </row>
    <row r="10847" spans="1:13" x14ac:dyDescent="0.25">
      <c r="A10847" t="s">
        <v>660</v>
      </c>
      <c r="B10847" t="s">
        <v>468</v>
      </c>
      <c r="C10847" t="s">
        <v>0</v>
      </c>
      <c r="D10847" t="s">
        <v>201</v>
      </c>
      <c r="E10847" t="s">
        <v>270</v>
      </c>
      <c r="F10847" t="s">
        <v>191</v>
      </c>
      <c r="G10847" s="8" t="s">
        <v>650</v>
      </c>
      <c r="H10847" t="s">
        <v>192</v>
      </c>
      <c r="I10847" s="7">
        <v>1706527</v>
      </c>
      <c r="L10847" s="7">
        <v>89599596613</v>
      </c>
      <c r="M10847" t="s">
        <v>458</v>
      </c>
    </row>
    <row r="10848" spans="1:13" x14ac:dyDescent="0.25">
      <c r="A10848" t="s">
        <v>661</v>
      </c>
      <c r="B10848" t="s">
        <v>468</v>
      </c>
      <c r="C10848" t="s">
        <v>0</v>
      </c>
      <c r="D10848" t="s">
        <v>202</v>
      </c>
      <c r="E10848" t="s">
        <v>270</v>
      </c>
      <c r="F10848" t="s">
        <v>191</v>
      </c>
      <c r="G10848" s="8" t="s">
        <v>650</v>
      </c>
      <c r="H10848" t="s">
        <v>192</v>
      </c>
      <c r="I10848" s="7">
        <v>818789</v>
      </c>
      <c r="L10848" s="7">
        <v>44497385600</v>
      </c>
      <c r="M10848" t="s">
        <v>458</v>
      </c>
    </row>
    <row r="10849" spans="1:13" x14ac:dyDescent="0.25">
      <c r="A10849" t="s">
        <v>662</v>
      </c>
      <c r="B10849" t="s">
        <v>468</v>
      </c>
      <c r="C10849" t="s">
        <v>0</v>
      </c>
      <c r="D10849" t="s">
        <v>308</v>
      </c>
      <c r="E10849" t="s">
        <v>270</v>
      </c>
      <c r="F10849" t="s">
        <v>191</v>
      </c>
      <c r="G10849" s="8" t="s">
        <v>650</v>
      </c>
      <c r="H10849" t="s">
        <v>192</v>
      </c>
      <c r="I10849" s="7">
        <v>15857</v>
      </c>
      <c r="L10849" s="7">
        <v>891110221</v>
      </c>
      <c r="M10849" t="s">
        <v>458</v>
      </c>
    </row>
    <row r="10850" spans="1:13" x14ac:dyDescent="0.25">
      <c r="A10850" t="s">
        <v>758</v>
      </c>
      <c r="B10850" t="s">
        <v>468</v>
      </c>
      <c r="C10850" t="s">
        <v>0</v>
      </c>
      <c r="D10850" t="s">
        <v>1</v>
      </c>
      <c r="E10850" t="s">
        <v>270</v>
      </c>
      <c r="F10850" t="s">
        <v>191</v>
      </c>
      <c r="G10850" s="8" t="s">
        <v>650</v>
      </c>
      <c r="H10850" t="s">
        <v>192</v>
      </c>
      <c r="I10850" s="7">
        <v>651592</v>
      </c>
      <c r="L10850" s="7">
        <v>33596222776</v>
      </c>
      <c r="M10850" t="s">
        <v>458</v>
      </c>
    </row>
    <row r="10851" spans="1:13" x14ac:dyDescent="0.25">
      <c r="A10851" t="s">
        <v>663</v>
      </c>
      <c r="B10851" t="s">
        <v>468</v>
      </c>
      <c r="C10851" t="s">
        <v>0</v>
      </c>
      <c r="D10851" t="s">
        <v>198</v>
      </c>
      <c r="E10851" t="s">
        <v>270</v>
      </c>
      <c r="F10851" t="s">
        <v>191</v>
      </c>
      <c r="G10851" s="8" t="s">
        <v>650</v>
      </c>
      <c r="H10851" t="s">
        <v>192</v>
      </c>
      <c r="I10851" s="7">
        <f>54440/2</f>
        <v>27220</v>
      </c>
      <c r="L10851" s="7">
        <v>1360016630</v>
      </c>
      <c r="M10851" t="s">
        <v>458</v>
      </c>
    </row>
    <row r="10852" spans="1:13" x14ac:dyDescent="0.25">
      <c r="A10852" t="s">
        <v>664</v>
      </c>
      <c r="B10852" t="s">
        <v>468</v>
      </c>
      <c r="C10852" t="s">
        <v>0</v>
      </c>
      <c r="D10852" t="s">
        <v>199</v>
      </c>
      <c r="E10852" t="s">
        <v>269</v>
      </c>
      <c r="F10852" t="s">
        <v>191</v>
      </c>
      <c r="G10852" s="8" t="s">
        <v>650</v>
      </c>
      <c r="H10852" t="s">
        <v>192</v>
      </c>
      <c r="I10852" s="7">
        <v>3641471</v>
      </c>
      <c r="L10852" s="7">
        <v>195045422077</v>
      </c>
      <c r="M10852" t="s">
        <v>458</v>
      </c>
    </row>
    <row r="10853" spans="1:13" x14ac:dyDescent="0.25">
      <c r="A10853" t="s">
        <v>665</v>
      </c>
      <c r="B10853" t="s">
        <v>469</v>
      </c>
      <c r="C10853" t="s">
        <v>212</v>
      </c>
      <c r="D10853" t="s">
        <v>213</v>
      </c>
      <c r="E10853" t="s">
        <v>270</v>
      </c>
      <c r="F10853" t="s">
        <v>191</v>
      </c>
      <c r="G10853" s="8" t="s">
        <v>650</v>
      </c>
      <c r="H10853" t="s">
        <v>192</v>
      </c>
      <c r="I10853" s="7">
        <v>0</v>
      </c>
      <c r="L10853" s="7">
        <v>1209774000</v>
      </c>
      <c r="M10853" t="s">
        <v>458</v>
      </c>
    </row>
    <row r="10854" spans="1:13" x14ac:dyDescent="0.25">
      <c r="A10854" t="s">
        <v>666</v>
      </c>
      <c r="B10854" t="s">
        <v>469</v>
      </c>
      <c r="C10854" t="s">
        <v>212</v>
      </c>
      <c r="D10854" t="s">
        <v>214</v>
      </c>
      <c r="E10854" t="s">
        <v>270</v>
      </c>
      <c r="F10854" t="s">
        <v>191</v>
      </c>
      <c r="G10854" s="8" t="s">
        <v>650</v>
      </c>
      <c r="H10854" t="s">
        <v>192</v>
      </c>
      <c r="I10854" s="7">
        <v>0</v>
      </c>
      <c r="L10854" s="7">
        <v>10185099000</v>
      </c>
      <c r="M10854" t="s">
        <v>458</v>
      </c>
    </row>
    <row r="10855" spans="1:13" x14ac:dyDescent="0.25">
      <c r="A10855" t="s">
        <v>667</v>
      </c>
      <c r="B10855" t="s">
        <v>469</v>
      </c>
      <c r="C10855" t="s">
        <v>212</v>
      </c>
      <c r="D10855" t="s">
        <v>370</v>
      </c>
      <c r="E10855" t="s">
        <v>270</v>
      </c>
      <c r="F10855" t="s">
        <v>191</v>
      </c>
      <c r="G10855" s="8" t="s">
        <v>650</v>
      </c>
      <c r="H10855" t="s">
        <v>192</v>
      </c>
      <c r="I10855" s="7">
        <v>0</v>
      </c>
      <c r="L10855" s="7">
        <v>7250762000</v>
      </c>
      <c r="M10855" t="s">
        <v>458</v>
      </c>
    </row>
    <row r="10856" spans="1:13" x14ac:dyDescent="0.25">
      <c r="A10856" t="s">
        <v>668</v>
      </c>
      <c r="B10856" t="s">
        <v>469</v>
      </c>
      <c r="C10856" t="s">
        <v>212</v>
      </c>
      <c r="D10856" t="s">
        <v>365</v>
      </c>
      <c r="E10856" t="s">
        <v>270</v>
      </c>
      <c r="F10856" t="s">
        <v>191</v>
      </c>
      <c r="G10856" s="8" t="s">
        <v>650</v>
      </c>
      <c r="H10856" t="s">
        <v>192</v>
      </c>
      <c r="I10856" s="7">
        <v>0</v>
      </c>
      <c r="L10856" s="7">
        <v>22153880000</v>
      </c>
      <c r="M10856" t="s">
        <v>458</v>
      </c>
    </row>
    <row r="10857" spans="1:13" x14ac:dyDescent="0.25">
      <c r="A10857" t="s">
        <v>669</v>
      </c>
      <c r="B10857" t="s">
        <v>469</v>
      </c>
      <c r="C10857" t="s">
        <v>212</v>
      </c>
      <c r="D10857" t="s">
        <v>364</v>
      </c>
      <c r="E10857" t="s">
        <v>270</v>
      </c>
      <c r="F10857" t="s">
        <v>191</v>
      </c>
      <c r="G10857" s="8" t="s">
        <v>650</v>
      </c>
      <c r="H10857" t="s">
        <v>192</v>
      </c>
      <c r="I10857" s="7">
        <v>0</v>
      </c>
      <c r="L10857" s="7">
        <v>31842258000</v>
      </c>
      <c r="M10857" t="s">
        <v>458</v>
      </c>
    </row>
    <row r="10858" spans="1:13" x14ac:dyDescent="0.25">
      <c r="A10858" t="s">
        <v>670</v>
      </c>
      <c r="B10858" t="s">
        <v>469</v>
      </c>
      <c r="C10858" t="s">
        <v>212</v>
      </c>
      <c r="D10858" t="s">
        <v>573</v>
      </c>
      <c r="E10858" t="s">
        <v>270</v>
      </c>
      <c r="F10858" t="s">
        <v>191</v>
      </c>
      <c r="G10858" s="8" t="s">
        <v>650</v>
      </c>
      <c r="H10858" t="s">
        <v>192</v>
      </c>
      <c r="I10858" s="7">
        <v>0</v>
      </c>
      <c r="L10858" s="7">
        <v>16763779000</v>
      </c>
      <c r="M10858" t="s">
        <v>458</v>
      </c>
    </row>
    <row r="10859" spans="1:13" x14ac:dyDescent="0.25">
      <c r="A10859" t="s">
        <v>671</v>
      </c>
      <c r="B10859" t="s">
        <v>469</v>
      </c>
      <c r="C10859" t="s">
        <v>212</v>
      </c>
      <c r="D10859" t="s">
        <v>362</v>
      </c>
      <c r="E10859" t="s">
        <v>270</v>
      </c>
      <c r="F10859" t="s">
        <v>191</v>
      </c>
      <c r="G10859" s="8" t="s">
        <v>650</v>
      </c>
      <c r="H10859" t="s">
        <v>192</v>
      </c>
      <c r="I10859" s="7">
        <v>0</v>
      </c>
      <c r="L10859" s="7">
        <v>58491556000</v>
      </c>
      <c r="M10859" t="s">
        <v>458</v>
      </c>
    </row>
    <row r="10860" spans="1:13" x14ac:dyDescent="0.25">
      <c r="A10860" t="s">
        <v>672</v>
      </c>
      <c r="B10860" t="s">
        <v>470</v>
      </c>
      <c r="C10860" t="s">
        <v>292</v>
      </c>
      <c r="D10860" t="s">
        <v>307</v>
      </c>
      <c r="E10860" t="s">
        <v>270</v>
      </c>
      <c r="F10860" t="s">
        <v>191</v>
      </c>
      <c r="G10860" s="8" t="s">
        <v>650</v>
      </c>
      <c r="H10860" t="s">
        <v>192</v>
      </c>
      <c r="I10860" s="7">
        <v>0</v>
      </c>
      <c r="L10860" s="7">
        <v>9764336905</v>
      </c>
      <c r="M10860" t="s">
        <v>458</v>
      </c>
    </row>
    <row r="10861" spans="1:13" x14ac:dyDescent="0.25">
      <c r="A10861" t="s">
        <v>673</v>
      </c>
      <c r="B10861" t="s">
        <v>470</v>
      </c>
      <c r="C10861" t="s">
        <v>292</v>
      </c>
      <c r="D10861" t="s">
        <v>206</v>
      </c>
      <c r="E10861" t="s">
        <v>270</v>
      </c>
      <c r="F10861" t="s">
        <v>191</v>
      </c>
      <c r="G10861" s="8" t="s">
        <v>650</v>
      </c>
      <c r="H10861" t="s">
        <v>192</v>
      </c>
      <c r="I10861" s="7">
        <v>0</v>
      </c>
      <c r="L10861" s="7">
        <v>5411649516</v>
      </c>
      <c r="M10861" t="s">
        <v>458</v>
      </c>
    </row>
    <row r="10862" spans="1:13" x14ac:dyDescent="0.25">
      <c r="A10862" t="s">
        <v>674</v>
      </c>
      <c r="B10862" t="s">
        <v>470</v>
      </c>
      <c r="C10862" t="s">
        <v>292</v>
      </c>
      <c r="D10862" t="s">
        <v>203</v>
      </c>
      <c r="E10862" t="s">
        <v>269</v>
      </c>
      <c r="F10862" t="s">
        <v>191</v>
      </c>
      <c r="G10862" s="8" t="s">
        <v>650</v>
      </c>
      <c r="H10862" t="s">
        <v>192</v>
      </c>
      <c r="I10862" s="7">
        <v>0</v>
      </c>
      <c r="L10862" s="7">
        <v>599483569520</v>
      </c>
      <c r="M10862" t="s">
        <v>458</v>
      </c>
    </row>
    <row r="10863" spans="1:13" x14ac:dyDescent="0.25">
      <c r="A10863" t="s">
        <v>675</v>
      </c>
      <c r="B10863" t="s">
        <v>470</v>
      </c>
      <c r="C10863" t="s">
        <v>292</v>
      </c>
      <c r="D10863" t="s">
        <v>306</v>
      </c>
      <c r="E10863" t="s">
        <v>270</v>
      </c>
      <c r="F10863" t="s">
        <v>191</v>
      </c>
      <c r="G10863" s="8" t="s">
        <v>650</v>
      </c>
      <c r="H10863" t="s">
        <v>192</v>
      </c>
      <c r="I10863" s="7">
        <v>0</v>
      </c>
      <c r="L10863" s="7">
        <v>9122399685</v>
      </c>
      <c r="M10863" t="s">
        <v>458</v>
      </c>
    </row>
    <row r="10864" spans="1:13" x14ac:dyDescent="0.25">
      <c r="A10864" t="s">
        <v>676</v>
      </c>
      <c r="B10864" t="s">
        <v>331</v>
      </c>
      <c r="C10864" t="s">
        <v>215</v>
      </c>
      <c r="D10864" t="s">
        <v>251</v>
      </c>
      <c r="E10864" t="s">
        <v>269</v>
      </c>
      <c r="F10864" t="s">
        <v>191</v>
      </c>
      <c r="G10864" s="8" t="s">
        <v>650</v>
      </c>
      <c r="H10864" t="s">
        <v>192</v>
      </c>
      <c r="I10864" s="7">
        <v>0</v>
      </c>
      <c r="L10864" s="7">
        <v>310261377494</v>
      </c>
      <c r="M10864" t="s">
        <v>458</v>
      </c>
    </row>
    <row r="10865" spans="1:13" x14ac:dyDescent="0.25">
      <c r="A10865" t="s">
        <v>677</v>
      </c>
      <c r="B10865" t="s">
        <v>331</v>
      </c>
      <c r="C10865" t="s">
        <v>215</v>
      </c>
      <c r="D10865" t="s">
        <v>216</v>
      </c>
      <c r="E10865" t="s">
        <v>269</v>
      </c>
      <c r="F10865" t="s">
        <v>191</v>
      </c>
      <c r="G10865" s="8" t="s">
        <v>650</v>
      </c>
      <c r="H10865" t="s">
        <v>192</v>
      </c>
      <c r="I10865" s="7">
        <v>0</v>
      </c>
      <c r="L10865" s="7">
        <v>15226914126</v>
      </c>
      <c r="M10865" t="s">
        <v>458</v>
      </c>
    </row>
    <row r="10866" spans="1:13" x14ac:dyDescent="0.25">
      <c r="A10866" t="s">
        <v>678</v>
      </c>
      <c r="B10866" t="s">
        <v>331</v>
      </c>
      <c r="C10866" t="s">
        <v>215</v>
      </c>
      <c r="D10866" t="s">
        <v>217</v>
      </c>
      <c r="E10866" t="s">
        <v>269</v>
      </c>
      <c r="F10866" t="s">
        <v>191</v>
      </c>
      <c r="G10866" s="8" t="s">
        <v>650</v>
      </c>
      <c r="H10866" t="s">
        <v>192</v>
      </c>
      <c r="I10866" s="7">
        <v>0</v>
      </c>
      <c r="L10866" s="7">
        <v>67671087956</v>
      </c>
      <c r="M10866" t="s">
        <v>458</v>
      </c>
    </row>
    <row r="10867" spans="1:13" x14ac:dyDescent="0.25">
      <c r="A10867" t="s">
        <v>679</v>
      </c>
      <c r="B10867" t="s">
        <v>333</v>
      </c>
      <c r="C10867" t="s">
        <v>533</v>
      </c>
      <c r="D10867" t="s">
        <v>203</v>
      </c>
      <c r="E10867" t="s">
        <v>269</v>
      </c>
      <c r="F10867" t="s">
        <v>191</v>
      </c>
      <c r="G10867" s="8" t="s">
        <v>650</v>
      </c>
      <c r="H10867" t="s">
        <v>192</v>
      </c>
      <c r="I10867" s="7">
        <v>0</v>
      </c>
      <c r="L10867" s="7">
        <v>60695593000</v>
      </c>
      <c r="M10867" t="s">
        <v>458</v>
      </c>
    </row>
    <row r="10868" spans="1:13" x14ac:dyDescent="0.25">
      <c r="A10868" t="s">
        <v>680</v>
      </c>
      <c r="B10868" t="s">
        <v>471</v>
      </c>
      <c r="C10868" t="s">
        <v>219</v>
      </c>
      <c r="D10868" t="s">
        <v>203</v>
      </c>
      <c r="E10868" t="s">
        <v>269</v>
      </c>
      <c r="F10868" t="s">
        <v>191</v>
      </c>
      <c r="G10868" s="8" t="s">
        <v>650</v>
      </c>
      <c r="H10868" t="s">
        <v>192</v>
      </c>
      <c r="I10868" s="7">
        <v>0</v>
      </c>
      <c r="L10868" s="7">
        <v>278736778404</v>
      </c>
      <c r="M10868" t="s">
        <v>458</v>
      </c>
    </row>
    <row r="10869" spans="1:13" x14ac:dyDescent="0.25">
      <c r="A10869" t="s">
        <v>681</v>
      </c>
      <c r="B10869" t="s">
        <v>471</v>
      </c>
      <c r="C10869" t="s">
        <v>219</v>
      </c>
      <c r="D10869" t="s">
        <v>457</v>
      </c>
      <c r="E10869" t="s">
        <v>270</v>
      </c>
      <c r="F10869" t="s">
        <v>191</v>
      </c>
      <c r="G10869" s="8" t="s">
        <v>650</v>
      </c>
      <c r="H10869" t="s">
        <v>192</v>
      </c>
      <c r="I10869" s="7">
        <v>0</v>
      </c>
      <c r="L10869" s="7">
        <v>150706287</v>
      </c>
      <c r="M10869" t="s">
        <v>458</v>
      </c>
    </row>
    <row r="10870" spans="1:13" x14ac:dyDescent="0.25">
      <c r="A10870" t="s">
        <v>682</v>
      </c>
      <c r="B10870" t="s">
        <v>471</v>
      </c>
      <c r="C10870" t="s">
        <v>219</v>
      </c>
      <c r="D10870" t="s">
        <v>381</v>
      </c>
      <c r="E10870" t="s">
        <v>270</v>
      </c>
      <c r="F10870" t="s">
        <v>191</v>
      </c>
      <c r="G10870" s="8" t="s">
        <v>650</v>
      </c>
      <c r="H10870" t="s">
        <v>192</v>
      </c>
      <c r="I10870" s="7">
        <v>0</v>
      </c>
      <c r="L10870" s="7">
        <v>1331924172</v>
      </c>
      <c r="M10870" t="s">
        <v>458</v>
      </c>
    </row>
    <row r="10871" spans="1:13" x14ac:dyDescent="0.25">
      <c r="A10871" t="s">
        <v>683</v>
      </c>
      <c r="B10871" t="s">
        <v>472</v>
      </c>
      <c r="C10871" t="s">
        <v>220</v>
      </c>
      <c r="D10871" t="s">
        <v>221</v>
      </c>
      <c r="E10871" t="s">
        <v>270</v>
      </c>
      <c r="F10871" t="s">
        <v>191</v>
      </c>
      <c r="G10871" s="8" t="s">
        <v>650</v>
      </c>
      <c r="H10871" t="s">
        <v>192</v>
      </c>
      <c r="I10871" s="7">
        <v>0</v>
      </c>
      <c r="L10871" s="7">
        <v>210379447000</v>
      </c>
      <c r="M10871" t="s">
        <v>458</v>
      </c>
    </row>
    <row r="10872" spans="1:13" x14ac:dyDescent="0.25">
      <c r="A10872" t="s">
        <v>684</v>
      </c>
      <c r="B10872" t="s">
        <v>472</v>
      </c>
      <c r="C10872" t="s">
        <v>220</v>
      </c>
      <c r="D10872" t="s">
        <v>222</v>
      </c>
      <c r="E10872" t="s">
        <v>270</v>
      </c>
      <c r="F10872" t="s">
        <v>191</v>
      </c>
      <c r="G10872" s="8" t="s">
        <v>650</v>
      </c>
      <c r="H10872" t="s">
        <v>192</v>
      </c>
      <c r="I10872" s="7">
        <v>0</v>
      </c>
      <c r="L10872" s="7">
        <v>35195197000</v>
      </c>
      <c r="M10872" t="s">
        <v>458</v>
      </c>
    </row>
    <row r="10873" spans="1:13" x14ac:dyDescent="0.25">
      <c r="A10873" t="s">
        <v>685</v>
      </c>
      <c r="B10873" t="s">
        <v>472</v>
      </c>
      <c r="C10873" t="s">
        <v>220</v>
      </c>
      <c r="D10873" t="s">
        <v>223</v>
      </c>
      <c r="E10873" t="s">
        <v>270</v>
      </c>
      <c r="F10873" t="s">
        <v>191</v>
      </c>
      <c r="G10873" s="8" t="s">
        <v>650</v>
      </c>
      <c r="H10873" t="s">
        <v>192</v>
      </c>
      <c r="I10873" s="7">
        <v>0</v>
      </c>
      <c r="L10873" s="7">
        <v>54187851000</v>
      </c>
      <c r="M10873" t="s">
        <v>458</v>
      </c>
    </row>
    <row r="10874" spans="1:13" x14ac:dyDescent="0.25">
      <c r="A10874" t="s">
        <v>686</v>
      </c>
      <c r="B10874" t="s">
        <v>472</v>
      </c>
      <c r="C10874" t="s">
        <v>220</v>
      </c>
      <c r="D10874" t="s">
        <v>224</v>
      </c>
      <c r="E10874" t="s">
        <v>270</v>
      </c>
      <c r="F10874" t="s">
        <v>191</v>
      </c>
      <c r="G10874" s="8" t="s">
        <v>650</v>
      </c>
      <c r="H10874" t="s">
        <v>192</v>
      </c>
      <c r="I10874" s="7">
        <v>0</v>
      </c>
      <c r="L10874" s="7">
        <v>3835522000</v>
      </c>
      <c r="M10874" t="s">
        <v>458</v>
      </c>
    </row>
    <row r="10875" spans="1:13" x14ac:dyDescent="0.25">
      <c r="A10875" t="s">
        <v>687</v>
      </c>
      <c r="B10875" t="s">
        <v>472</v>
      </c>
      <c r="C10875" t="s">
        <v>220</v>
      </c>
      <c r="D10875" t="s">
        <v>305</v>
      </c>
      <c r="E10875" t="s">
        <v>270</v>
      </c>
      <c r="F10875" t="s">
        <v>191</v>
      </c>
      <c r="G10875" s="8" t="s">
        <v>650</v>
      </c>
      <c r="H10875" t="s">
        <v>192</v>
      </c>
      <c r="I10875" s="7">
        <v>0</v>
      </c>
      <c r="L10875" s="7">
        <v>0</v>
      </c>
      <c r="M10875" t="s">
        <v>458</v>
      </c>
    </row>
    <row r="10876" spans="1:13" x14ac:dyDescent="0.25">
      <c r="A10876" t="s">
        <v>688</v>
      </c>
      <c r="B10876" t="s">
        <v>472</v>
      </c>
      <c r="C10876" t="s">
        <v>220</v>
      </c>
      <c r="D10876" t="s">
        <v>203</v>
      </c>
      <c r="E10876" t="s">
        <v>269</v>
      </c>
      <c r="F10876" t="s">
        <v>191</v>
      </c>
      <c r="G10876" s="8" t="s">
        <v>650</v>
      </c>
      <c r="H10876" t="s">
        <v>192</v>
      </c>
      <c r="I10876" s="7">
        <v>0</v>
      </c>
      <c r="L10876" s="7">
        <v>150910896000</v>
      </c>
      <c r="M10876" t="s">
        <v>458</v>
      </c>
    </row>
    <row r="10877" spans="1:13" x14ac:dyDescent="0.25">
      <c r="A10877" t="s">
        <v>689</v>
      </c>
      <c r="B10877" t="s">
        <v>473</v>
      </c>
      <c r="C10877" t="s">
        <v>225</v>
      </c>
      <c r="D10877" t="s">
        <v>366</v>
      </c>
      <c r="E10877" t="s">
        <v>270</v>
      </c>
      <c r="F10877" t="s">
        <v>191</v>
      </c>
      <c r="G10877" s="8" t="s">
        <v>650</v>
      </c>
      <c r="H10877" t="s">
        <v>192</v>
      </c>
      <c r="I10877" s="7">
        <v>0</v>
      </c>
      <c r="L10877" s="7">
        <v>3439632410</v>
      </c>
      <c r="M10877" t="s">
        <v>458</v>
      </c>
    </row>
    <row r="10878" spans="1:13" x14ac:dyDescent="0.25">
      <c r="A10878" t="s">
        <v>690</v>
      </c>
      <c r="B10878" t="s">
        <v>473</v>
      </c>
      <c r="C10878" t="s">
        <v>225</v>
      </c>
      <c r="D10878" t="s">
        <v>367</v>
      </c>
      <c r="E10878" t="s">
        <v>270</v>
      </c>
      <c r="F10878" s="8" t="s">
        <v>191</v>
      </c>
      <c r="G10878" s="8" t="s">
        <v>650</v>
      </c>
      <c r="H10878" t="s">
        <v>192</v>
      </c>
      <c r="I10878" s="7">
        <v>0</v>
      </c>
      <c r="L10878" s="7">
        <v>3601903742</v>
      </c>
      <c r="M10878" t="s">
        <v>458</v>
      </c>
    </row>
    <row r="10879" spans="1:13" x14ac:dyDescent="0.25">
      <c r="A10879" t="s">
        <v>691</v>
      </c>
      <c r="B10879" t="s">
        <v>473</v>
      </c>
      <c r="C10879" t="s">
        <v>225</v>
      </c>
      <c r="D10879" t="s">
        <v>373</v>
      </c>
      <c r="E10879" t="s">
        <v>270</v>
      </c>
      <c r="F10879" s="8" t="s">
        <v>191</v>
      </c>
      <c r="G10879" s="8" t="s">
        <v>650</v>
      </c>
      <c r="H10879" t="s">
        <v>192</v>
      </c>
      <c r="I10879" s="7">
        <v>0</v>
      </c>
      <c r="L10879" s="7">
        <v>2032897322</v>
      </c>
      <c r="M10879" t="s">
        <v>458</v>
      </c>
    </row>
    <row r="10880" spans="1:13" x14ac:dyDescent="0.25">
      <c r="A10880" t="s">
        <v>692</v>
      </c>
      <c r="B10880" t="s">
        <v>473</v>
      </c>
      <c r="C10880" t="s">
        <v>225</v>
      </c>
      <c r="D10880" t="s">
        <v>203</v>
      </c>
      <c r="E10880" t="s">
        <v>269</v>
      </c>
      <c r="F10880" s="8" t="s">
        <v>191</v>
      </c>
      <c r="G10880" s="8" t="s">
        <v>650</v>
      </c>
      <c r="H10880" t="s">
        <v>192</v>
      </c>
      <c r="I10880" s="7">
        <v>0</v>
      </c>
      <c r="L10880" s="7">
        <v>983182712065</v>
      </c>
      <c r="M10880" t="s">
        <v>458</v>
      </c>
    </row>
    <row r="10881" spans="1:13" x14ac:dyDescent="0.25">
      <c r="A10881" t="s">
        <v>693</v>
      </c>
      <c r="B10881" t="s">
        <v>474</v>
      </c>
      <c r="C10881" t="s">
        <v>226</v>
      </c>
      <c r="D10881" t="s">
        <v>227</v>
      </c>
      <c r="E10881" t="s">
        <v>270</v>
      </c>
      <c r="F10881" s="8" t="s">
        <v>191</v>
      </c>
      <c r="G10881" s="8" t="s">
        <v>650</v>
      </c>
      <c r="H10881" t="s">
        <v>192</v>
      </c>
      <c r="I10881" s="7">
        <v>0</v>
      </c>
      <c r="L10881" s="7">
        <v>1565286544</v>
      </c>
      <c r="M10881" t="s">
        <v>458</v>
      </c>
    </row>
    <row r="10882" spans="1:13" x14ac:dyDescent="0.25">
      <c r="A10882" t="s">
        <v>694</v>
      </c>
      <c r="B10882" t="s">
        <v>474</v>
      </c>
      <c r="C10882" t="s">
        <v>226</v>
      </c>
      <c r="D10882" t="s">
        <v>301</v>
      </c>
      <c r="E10882" t="s">
        <v>270</v>
      </c>
      <c r="F10882" s="8" t="s">
        <v>191</v>
      </c>
      <c r="G10882" s="8" t="s">
        <v>650</v>
      </c>
      <c r="H10882" t="s">
        <v>192</v>
      </c>
      <c r="I10882" s="7">
        <v>0</v>
      </c>
      <c r="L10882" s="7">
        <v>4154359457</v>
      </c>
      <c r="M10882" t="s">
        <v>458</v>
      </c>
    </row>
    <row r="10883" spans="1:13" x14ac:dyDescent="0.25">
      <c r="A10883" t="s">
        <v>695</v>
      </c>
      <c r="B10883" t="s">
        <v>474</v>
      </c>
      <c r="C10883" t="s">
        <v>226</v>
      </c>
      <c r="D10883" t="s">
        <v>229</v>
      </c>
      <c r="E10883" t="s">
        <v>270</v>
      </c>
      <c r="F10883" s="8" t="s">
        <v>191</v>
      </c>
      <c r="G10883" s="8" t="s">
        <v>650</v>
      </c>
      <c r="H10883" t="s">
        <v>192</v>
      </c>
      <c r="I10883" s="7">
        <v>0</v>
      </c>
      <c r="L10883" s="7">
        <v>4178737190</v>
      </c>
      <c r="M10883" t="s">
        <v>458</v>
      </c>
    </row>
    <row r="10884" spans="1:13" x14ac:dyDescent="0.25">
      <c r="A10884" t="s">
        <v>696</v>
      </c>
      <c r="B10884" t="s">
        <v>474</v>
      </c>
      <c r="C10884" t="s">
        <v>226</v>
      </c>
      <c r="D10884" t="s">
        <v>230</v>
      </c>
      <c r="E10884" t="s">
        <v>270</v>
      </c>
      <c r="F10884" s="8" t="s">
        <v>191</v>
      </c>
      <c r="G10884" s="8" t="s">
        <v>650</v>
      </c>
      <c r="H10884" t="s">
        <v>192</v>
      </c>
      <c r="I10884" s="7">
        <v>0</v>
      </c>
      <c r="L10884" s="7">
        <v>46078829939</v>
      </c>
      <c r="M10884" t="s">
        <v>458</v>
      </c>
    </row>
    <row r="10885" spans="1:13" x14ac:dyDescent="0.25">
      <c r="A10885" t="s">
        <v>697</v>
      </c>
      <c r="B10885" t="s">
        <v>474</v>
      </c>
      <c r="C10885" t="s">
        <v>226</v>
      </c>
      <c r="D10885" t="s">
        <v>231</v>
      </c>
      <c r="E10885" t="s">
        <v>270</v>
      </c>
      <c r="F10885" s="8" t="s">
        <v>191</v>
      </c>
      <c r="G10885" s="8" t="s">
        <v>650</v>
      </c>
      <c r="H10885" t="s">
        <v>192</v>
      </c>
      <c r="I10885" s="7">
        <v>0</v>
      </c>
      <c r="L10885" s="7">
        <v>733170416</v>
      </c>
      <c r="M10885" t="s">
        <v>458</v>
      </c>
    </row>
    <row r="10886" spans="1:13" x14ac:dyDescent="0.25">
      <c r="A10886" t="s">
        <v>698</v>
      </c>
      <c r="B10886" t="s">
        <v>474</v>
      </c>
      <c r="C10886" t="s">
        <v>226</v>
      </c>
      <c r="D10886" t="s">
        <v>232</v>
      </c>
      <c r="E10886" t="s">
        <v>270</v>
      </c>
      <c r="F10886" s="8" t="s">
        <v>191</v>
      </c>
      <c r="G10886" s="8" t="s">
        <v>650</v>
      </c>
      <c r="H10886" t="s">
        <v>192</v>
      </c>
      <c r="I10886" s="7">
        <v>0</v>
      </c>
      <c r="L10886" s="7">
        <v>4596812359</v>
      </c>
      <c r="M10886" t="s">
        <v>458</v>
      </c>
    </row>
    <row r="10887" spans="1:13" x14ac:dyDescent="0.25">
      <c r="A10887" t="s">
        <v>699</v>
      </c>
      <c r="B10887" t="s">
        <v>474</v>
      </c>
      <c r="C10887" t="s">
        <v>226</v>
      </c>
      <c r="D10887" t="s">
        <v>233</v>
      </c>
      <c r="E10887" t="s">
        <v>270</v>
      </c>
      <c r="F10887" s="8" t="s">
        <v>191</v>
      </c>
      <c r="G10887" s="8" t="s">
        <v>650</v>
      </c>
      <c r="H10887" t="s">
        <v>192</v>
      </c>
      <c r="I10887" s="7">
        <v>0</v>
      </c>
      <c r="L10887" s="7">
        <v>6739103718</v>
      </c>
      <c r="M10887" t="s">
        <v>458</v>
      </c>
    </row>
    <row r="10888" spans="1:13" x14ac:dyDescent="0.25">
      <c r="A10888" t="s">
        <v>700</v>
      </c>
      <c r="B10888" t="s">
        <v>474</v>
      </c>
      <c r="C10888" t="s">
        <v>226</v>
      </c>
      <c r="D10888" t="s">
        <v>234</v>
      </c>
      <c r="E10888" t="s">
        <v>270</v>
      </c>
      <c r="F10888" s="8" t="s">
        <v>191</v>
      </c>
      <c r="G10888" s="8" t="s">
        <v>650</v>
      </c>
      <c r="H10888" t="s">
        <v>192</v>
      </c>
      <c r="I10888" s="7">
        <v>0</v>
      </c>
      <c r="L10888" s="7">
        <v>8239367205</v>
      </c>
      <c r="M10888" t="s">
        <v>458</v>
      </c>
    </row>
    <row r="10889" spans="1:13" x14ac:dyDescent="0.25">
      <c r="A10889" t="s">
        <v>701</v>
      </c>
      <c r="B10889" t="s">
        <v>474</v>
      </c>
      <c r="C10889" t="s">
        <v>226</v>
      </c>
      <c r="D10889" t="s">
        <v>235</v>
      </c>
      <c r="E10889" t="s">
        <v>270</v>
      </c>
      <c r="F10889" s="8" t="s">
        <v>191</v>
      </c>
      <c r="G10889" s="8" t="s">
        <v>650</v>
      </c>
      <c r="H10889" t="s">
        <v>192</v>
      </c>
      <c r="I10889" s="7">
        <v>0</v>
      </c>
      <c r="L10889" s="7">
        <v>7955312120</v>
      </c>
      <c r="M10889" t="s">
        <v>458</v>
      </c>
    </row>
    <row r="10890" spans="1:13" x14ac:dyDescent="0.25">
      <c r="A10890" t="s">
        <v>702</v>
      </c>
      <c r="B10890" t="s">
        <v>474</v>
      </c>
      <c r="C10890" t="s">
        <v>226</v>
      </c>
      <c r="D10890" t="s">
        <v>570</v>
      </c>
      <c r="E10890" t="s">
        <v>270</v>
      </c>
      <c r="F10890" s="8" t="s">
        <v>191</v>
      </c>
      <c r="G10890" s="8" t="s">
        <v>650</v>
      </c>
      <c r="H10890" t="s">
        <v>192</v>
      </c>
      <c r="I10890" s="7">
        <v>0</v>
      </c>
      <c r="L10890" s="7">
        <v>186808058</v>
      </c>
      <c r="M10890" t="s">
        <v>458</v>
      </c>
    </row>
    <row r="10891" spans="1:13" x14ac:dyDescent="0.25">
      <c r="A10891" t="s">
        <v>703</v>
      </c>
      <c r="B10891" t="s">
        <v>475</v>
      </c>
      <c r="C10891" t="s">
        <v>236</v>
      </c>
      <c r="D10891" t="s">
        <v>628</v>
      </c>
      <c r="E10891" t="s">
        <v>270</v>
      </c>
      <c r="F10891" s="8" t="s">
        <v>191</v>
      </c>
      <c r="G10891" s="8" t="s">
        <v>650</v>
      </c>
      <c r="H10891" t="s">
        <v>192</v>
      </c>
      <c r="I10891" s="7">
        <v>0</v>
      </c>
      <c r="L10891" s="7">
        <v>33391986272</v>
      </c>
      <c r="M10891" t="s">
        <v>458</v>
      </c>
    </row>
    <row r="10892" spans="1:13" x14ac:dyDescent="0.25">
      <c r="A10892" t="s">
        <v>704</v>
      </c>
      <c r="B10892" t="s">
        <v>475</v>
      </c>
      <c r="C10892" t="s">
        <v>236</v>
      </c>
      <c r="D10892" t="s">
        <v>629</v>
      </c>
      <c r="E10892" t="s">
        <v>270</v>
      </c>
      <c r="F10892" s="8" t="s">
        <v>191</v>
      </c>
      <c r="G10892" s="8" t="s">
        <v>650</v>
      </c>
      <c r="H10892" t="s">
        <v>192</v>
      </c>
      <c r="I10892" s="7">
        <v>0</v>
      </c>
      <c r="L10892" s="7">
        <v>28433897982</v>
      </c>
      <c r="M10892" t="s">
        <v>458</v>
      </c>
    </row>
    <row r="10893" spans="1:13" x14ac:dyDescent="0.25">
      <c r="A10893" t="s">
        <v>705</v>
      </c>
      <c r="B10893" t="s">
        <v>475</v>
      </c>
      <c r="C10893" t="s">
        <v>236</v>
      </c>
      <c r="D10893" t="s">
        <v>630</v>
      </c>
      <c r="E10893" t="s">
        <v>270</v>
      </c>
      <c r="F10893" s="8" t="s">
        <v>191</v>
      </c>
      <c r="G10893" s="8" t="s">
        <v>650</v>
      </c>
      <c r="H10893" t="s">
        <v>192</v>
      </c>
      <c r="I10893" s="7">
        <v>0</v>
      </c>
      <c r="L10893" s="7">
        <v>41655996484</v>
      </c>
      <c r="M10893" t="s">
        <v>458</v>
      </c>
    </row>
    <row r="10894" spans="1:13" x14ac:dyDescent="0.25">
      <c r="A10894" t="s">
        <v>706</v>
      </c>
      <c r="B10894" t="s">
        <v>475</v>
      </c>
      <c r="C10894" t="s">
        <v>236</v>
      </c>
      <c r="D10894" t="s">
        <v>631</v>
      </c>
      <c r="E10894" t="s">
        <v>270</v>
      </c>
      <c r="F10894" s="8" t="s">
        <v>191</v>
      </c>
      <c r="G10894" s="8" t="s">
        <v>650</v>
      </c>
      <c r="H10894" t="s">
        <v>192</v>
      </c>
      <c r="I10894" s="7">
        <v>0</v>
      </c>
      <c r="L10894" s="7">
        <v>17683096128</v>
      </c>
      <c r="M10894" t="s">
        <v>458</v>
      </c>
    </row>
    <row r="10895" spans="1:13" x14ac:dyDescent="0.25">
      <c r="A10895" t="s">
        <v>707</v>
      </c>
      <c r="B10895" t="s">
        <v>475</v>
      </c>
      <c r="C10895" t="s">
        <v>236</v>
      </c>
      <c r="D10895" t="s">
        <v>632</v>
      </c>
      <c r="E10895" t="s">
        <v>269</v>
      </c>
      <c r="F10895" s="8" t="s">
        <v>191</v>
      </c>
      <c r="G10895" s="8" t="s">
        <v>650</v>
      </c>
      <c r="H10895" t="s">
        <v>192</v>
      </c>
      <c r="I10895" s="7">
        <v>0</v>
      </c>
      <c r="L10895" s="7">
        <v>38791266538</v>
      </c>
      <c r="M10895" t="s">
        <v>458</v>
      </c>
    </row>
    <row r="10896" spans="1:13" x14ac:dyDescent="0.25">
      <c r="A10896" t="s">
        <v>708</v>
      </c>
      <c r="B10896" t="s">
        <v>476</v>
      </c>
      <c r="C10896" t="s">
        <v>237</v>
      </c>
      <c r="D10896" t="s">
        <v>242</v>
      </c>
      <c r="E10896" t="s">
        <v>270</v>
      </c>
      <c r="F10896" s="8" t="s">
        <v>191</v>
      </c>
      <c r="G10896" s="8" t="s">
        <v>650</v>
      </c>
      <c r="H10896" t="s">
        <v>192</v>
      </c>
      <c r="I10896" s="7">
        <v>0</v>
      </c>
      <c r="L10896" s="7">
        <v>77422761</v>
      </c>
      <c r="M10896" t="s">
        <v>458</v>
      </c>
    </row>
    <row r="10897" spans="1:13" x14ac:dyDescent="0.25">
      <c r="A10897" t="s">
        <v>709</v>
      </c>
      <c r="B10897" t="s">
        <v>476</v>
      </c>
      <c r="C10897" t="s">
        <v>237</v>
      </c>
      <c r="D10897" t="s">
        <v>228</v>
      </c>
      <c r="E10897" t="s">
        <v>270</v>
      </c>
      <c r="F10897" s="8" t="s">
        <v>191</v>
      </c>
      <c r="G10897" s="8" t="s">
        <v>650</v>
      </c>
      <c r="H10897" t="s">
        <v>192</v>
      </c>
      <c r="I10897" s="7">
        <v>0</v>
      </c>
      <c r="L10897" s="7">
        <v>2672173342</v>
      </c>
      <c r="M10897" t="s">
        <v>458</v>
      </c>
    </row>
    <row r="10898" spans="1:13" x14ac:dyDescent="0.25">
      <c r="A10898" t="s">
        <v>710</v>
      </c>
      <c r="B10898" t="s">
        <v>476</v>
      </c>
      <c r="C10898" t="s">
        <v>237</v>
      </c>
      <c r="D10898" t="s">
        <v>464</v>
      </c>
      <c r="E10898" t="s">
        <v>270</v>
      </c>
      <c r="F10898" t="s">
        <v>191</v>
      </c>
      <c r="G10898" s="8" t="s">
        <v>650</v>
      </c>
      <c r="H10898" t="s">
        <v>192</v>
      </c>
      <c r="I10898" s="7">
        <v>0</v>
      </c>
      <c r="L10898" s="7">
        <v>1120256617</v>
      </c>
      <c r="M10898" t="s">
        <v>458</v>
      </c>
    </row>
    <row r="10899" spans="1:13" x14ac:dyDescent="0.25">
      <c r="A10899" t="s">
        <v>711</v>
      </c>
      <c r="B10899" t="s">
        <v>476</v>
      </c>
      <c r="C10899" t="s">
        <v>237</v>
      </c>
      <c r="D10899" t="s">
        <v>238</v>
      </c>
      <c r="E10899" t="s">
        <v>270</v>
      </c>
      <c r="F10899" t="s">
        <v>191</v>
      </c>
      <c r="G10899" s="8" t="s">
        <v>650</v>
      </c>
      <c r="H10899" t="s">
        <v>192</v>
      </c>
      <c r="I10899" s="7">
        <v>0</v>
      </c>
      <c r="L10899" s="7">
        <v>858542993</v>
      </c>
      <c r="M10899" t="s">
        <v>458</v>
      </c>
    </row>
    <row r="10900" spans="1:13" x14ac:dyDescent="0.25">
      <c r="A10900" t="s">
        <v>712</v>
      </c>
      <c r="B10900" t="s">
        <v>476</v>
      </c>
      <c r="C10900" t="s">
        <v>237</v>
      </c>
      <c r="D10900" t="s">
        <v>239</v>
      </c>
      <c r="E10900" t="s">
        <v>270</v>
      </c>
      <c r="F10900" t="s">
        <v>191</v>
      </c>
      <c r="G10900" s="8" t="s">
        <v>650</v>
      </c>
      <c r="H10900" t="s">
        <v>192</v>
      </c>
      <c r="I10900" s="7">
        <v>0</v>
      </c>
      <c r="L10900" s="7">
        <v>857579764</v>
      </c>
      <c r="M10900" t="s">
        <v>458</v>
      </c>
    </row>
    <row r="10901" spans="1:13" x14ac:dyDescent="0.25">
      <c r="A10901" t="s">
        <v>713</v>
      </c>
      <c r="B10901" t="s">
        <v>476</v>
      </c>
      <c r="C10901" t="s">
        <v>237</v>
      </c>
      <c r="D10901" t="s">
        <v>240</v>
      </c>
      <c r="E10901" t="s">
        <v>270</v>
      </c>
      <c r="F10901" t="s">
        <v>191</v>
      </c>
      <c r="G10901" s="8" t="s">
        <v>650</v>
      </c>
      <c r="H10901" t="s">
        <v>192</v>
      </c>
      <c r="I10901" s="7">
        <v>0</v>
      </c>
      <c r="L10901" s="7">
        <v>93471759</v>
      </c>
      <c r="M10901" t="s">
        <v>458</v>
      </c>
    </row>
    <row r="10902" spans="1:13" x14ac:dyDescent="0.25">
      <c r="A10902" t="s">
        <v>714</v>
      </c>
      <c r="B10902" t="s">
        <v>476</v>
      </c>
      <c r="C10902" t="s">
        <v>237</v>
      </c>
      <c r="D10902" t="s">
        <v>241</v>
      </c>
      <c r="E10902" t="s">
        <v>270</v>
      </c>
      <c r="F10902" t="s">
        <v>191</v>
      </c>
      <c r="G10902" s="8" t="s">
        <v>650</v>
      </c>
      <c r="H10902" t="s">
        <v>192</v>
      </c>
      <c r="I10902" s="7">
        <v>0</v>
      </c>
      <c r="L10902" s="7">
        <v>53446428</v>
      </c>
      <c r="M10902" t="s">
        <v>458</v>
      </c>
    </row>
    <row r="10903" spans="1:13" x14ac:dyDescent="0.25">
      <c r="A10903" t="s">
        <v>715</v>
      </c>
      <c r="B10903" t="s">
        <v>477</v>
      </c>
      <c r="C10903" t="s">
        <v>243</v>
      </c>
      <c r="D10903" t="s">
        <v>378</v>
      </c>
      <c r="E10903" t="s">
        <v>270</v>
      </c>
      <c r="F10903" t="s">
        <v>191</v>
      </c>
      <c r="G10903" s="8" t="s">
        <v>650</v>
      </c>
      <c r="H10903" t="s">
        <v>192</v>
      </c>
      <c r="I10903" s="7">
        <v>0</v>
      </c>
      <c r="L10903" s="7">
        <v>3795039921</v>
      </c>
      <c r="M10903" t="s">
        <v>458</v>
      </c>
    </row>
    <row r="10904" spans="1:13" x14ac:dyDescent="0.25">
      <c r="A10904" t="s">
        <v>716</v>
      </c>
      <c r="B10904" t="s">
        <v>477</v>
      </c>
      <c r="C10904" t="s">
        <v>243</v>
      </c>
      <c r="D10904" t="s">
        <v>360</v>
      </c>
      <c r="E10904" t="s">
        <v>270</v>
      </c>
      <c r="F10904" t="s">
        <v>191</v>
      </c>
      <c r="G10904" s="8" t="s">
        <v>650</v>
      </c>
      <c r="H10904" t="s">
        <v>192</v>
      </c>
      <c r="I10904" s="7">
        <v>0</v>
      </c>
      <c r="L10904" s="7">
        <v>4697527012</v>
      </c>
      <c r="M10904" t="s">
        <v>458</v>
      </c>
    </row>
    <row r="10905" spans="1:13" x14ac:dyDescent="0.25">
      <c r="A10905" t="s">
        <v>717</v>
      </c>
      <c r="B10905" t="s">
        <v>477</v>
      </c>
      <c r="C10905" t="s">
        <v>243</v>
      </c>
      <c r="D10905" t="s">
        <v>581</v>
      </c>
      <c r="E10905" t="s">
        <v>270</v>
      </c>
      <c r="F10905" t="s">
        <v>191</v>
      </c>
      <c r="G10905" s="8" t="s">
        <v>650</v>
      </c>
      <c r="H10905" t="s">
        <v>192</v>
      </c>
      <c r="I10905" s="7">
        <v>0</v>
      </c>
      <c r="L10905" s="7">
        <v>89940181951</v>
      </c>
      <c r="M10905" t="s">
        <v>458</v>
      </c>
    </row>
    <row r="10906" spans="1:13" x14ac:dyDescent="0.25">
      <c r="A10906" t="s">
        <v>718</v>
      </c>
      <c r="B10906" t="s">
        <v>246</v>
      </c>
      <c r="C10906" t="s">
        <v>246</v>
      </c>
      <c r="D10906" t="s">
        <v>203</v>
      </c>
      <c r="E10906" t="s">
        <v>269</v>
      </c>
      <c r="F10906" t="s">
        <v>191</v>
      </c>
      <c r="G10906" s="8" t="s">
        <v>650</v>
      </c>
      <c r="H10906" t="s">
        <v>192</v>
      </c>
      <c r="I10906" s="7">
        <v>0</v>
      </c>
      <c r="L10906" s="7">
        <v>42773601120</v>
      </c>
      <c r="M10906" t="s">
        <v>458</v>
      </c>
    </row>
    <row r="10907" spans="1:13" x14ac:dyDescent="0.25">
      <c r="A10907" t="s">
        <v>719</v>
      </c>
      <c r="B10907" t="s">
        <v>478</v>
      </c>
      <c r="C10907" t="s">
        <v>244</v>
      </c>
      <c r="D10907" t="s">
        <v>245</v>
      </c>
      <c r="E10907" t="s">
        <v>269</v>
      </c>
      <c r="F10907" t="s">
        <v>191</v>
      </c>
      <c r="G10907" s="8" t="s">
        <v>650</v>
      </c>
      <c r="H10907" t="s">
        <v>192</v>
      </c>
      <c r="I10907" s="7">
        <v>0</v>
      </c>
      <c r="L10907" s="7">
        <v>69558139000</v>
      </c>
      <c r="M10907" t="s">
        <v>458</v>
      </c>
    </row>
    <row r="10908" spans="1:13" x14ac:dyDescent="0.25">
      <c r="A10908" t="s">
        <v>720</v>
      </c>
      <c r="B10908" t="s">
        <v>478</v>
      </c>
      <c r="C10908" t="s">
        <v>244</v>
      </c>
      <c r="D10908" t="s">
        <v>460</v>
      </c>
      <c r="E10908" t="s">
        <v>269</v>
      </c>
      <c r="F10908" t="s">
        <v>191</v>
      </c>
      <c r="G10908" s="8" t="s">
        <v>650</v>
      </c>
      <c r="H10908" t="s">
        <v>192</v>
      </c>
      <c r="I10908" s="7">
        <v>56338000</v>
      </c>
      <c r="L10908" s="7">
        <v>40918920000</v>
      </c>
      <c r="M10908" t="s">
        <v>458</v>
      </c>
    </row>
    <row r="10909" spans="1:13" x14ac:dyDescent="0.25">
      <c r="A10909" t="s">
        <v>721</v>
      </c>
      <c r="B10909" t="s">
        <v>479</v>
      </c>
      <c r="C10909" t="s">
        <v>247</v>
      </c>
      <c r="D10909" t="s">
        <v>203</v>
      </c>
      <c r="E10909" t="s">
        <v>269</v>
      </c>
      <c r="F10909" t="s">
        <v>191</v>
      </c>
      <c r="G10909" s="8" t="s">
        <v>650</v>
      </c>
      <c r="H10909" t="s">
        <v>192</v>
      </c>
      <c r="I10909" s="7">
        <v>0</v>
      </c>
      <c r="L10909" s="7">
        <v>20401799000</v>
      </c>
      <c r="M10909" t="s">
        <v>458</v>
      </c>
    </row>
    <row r="10910" spans="1:13" x14ac:dyDescent="0.25">
      <c r="A10910" t="s">
        <v>722</v>
      </c>
      <c r="B10910" t="s">
        <v>480</v>
      </c>
      <c r="C10910" t="s">
        <v>268</v>
      </c>
      <c r="D10910" t="s">
        <v>203</v>
      </c>
      <c r="E10910" t="s">
        <v>269</v>
      </c>
      <c r="F10910" t="s">
        <v>191</v>
      </c>
      <c r="G10910" s="8" t="s">
        <v>650</v>
      </c>
      <c r="H10910" t="s">
        <v>192</v>
      </c>
      <c r="I10910" s="7">
        <v>0</v>
      </c>
      <c r="L10910" s="7">
        <v>14029578005</v>
      </c>
      <c r="M10910" t="s">
        <v>458</v>
      </c>
    </row>
    <row r="10911" spans="1:13" x14ac:dyDescent="0.25">
      <c r="A10911" t="s">
        <v>723</v>
      </c>
      <c r="B10911" t="s">
        <v>481</v>
      </c>
      <c r="C10911" t="s">
        <v>248</v>
      </c>
      <c r="D10911" t="s">
        <v>203</v>
      </c>
      <c r="E10911" t="s">
        <v>269</v>
      </c>
      <c r="F10911" t="s">
        <v>191</v>
      </c>
      <c r="G10911" s="8" t="s">
        <v>650</v>
      </c>
      <c r="H10911" t="s">
        <v>192</v>
      </c>
      <c r="I10911" s="7">
        <v>0</v>
      </c>
      <c r="L10911" s="7">
        <v>24360197000</v>
      </c>
      <c r="M10911" t="s">
        <v>458</v>
      </c>
    </row>
    <row r="10912" spans="1:13" x14ac:dyDescent="0.25">
      <c r="A10912" t="s">
        <v>724</v>
      </c>
      <c r="B10912" t="s">
        <v>482</v>
      </c>
      <c r="C10912" t="s">
        <v>249</v>
      </c>
      <c r="D10912" t="s">
        <v>203</v>
      </c>
      <c r="E10912" t="s">
        <v>269</v>
      </c>
      <c r="F10912" t="s">
        <v>191</v>
      </c>
      <c r="G10912" s="8" t="s">
        <v>650</v>
      </c>
      <c r="H10912" t="s">
        <v>192</v>
      </c>
      <c r="I10912" s="7">
        <v>0</v>
      </c>
      <c r="L10912" s="7">
        <v>91622025169</v>
      </c>
      <c r="M10912" t="s">
        <v>458</v>
      </c>
    </row>
    <row r="10913" spans="1:13" x14ac:dyDescent="0.25">
      <c r="A10913" t="s">
        <v>725</v>
      </c>
      <c r="B10913" t="s">
        <v>330</v>
      </c>
      <c r="C10913" t="s">
        <v>250</v>
      </c>
      <c r="D10913" t="s">
        <v>252</v>
      </c>
      <c r="E10913" t="s">
        <v>270</v>
      </c>
      <c r="F10913" t="s">
        <v>191</v>
      </c>
      <c r="G10913" s="8" t="s">
        <v>650</v>
      </c>
      <c r="H10913" t="s">
        <v>192</v>
      </c>
      <c r="I10913" s="7">
        <v>0</v>
      </c>
      <c r="L10913" s="7">
        <v>10772268571</v>
      </c>
      <c r="M10913" t="s">
        <v>458</v>
      </c>
    </row>
    <row r="10914" spans="1:13" x14ac:dyDescent="0.25">
      <c r="A10914" t="s">
        <v>726</v>
      </c>
      <c r="B10914" t="s">
        <v>330</v>
      </c>
      <c r="C10914" t="s">
        <v>250</v>
      </c>
      <c r="D10914" t="s">
        <v>253</v>
      </c>
      <c r="E10914" t="s">
        <v>270</v>
      </c>
      <c r="F10914" t="s">
        <v>191</v>
      </c>
      <c r="G10914" s="8" t="s">
        <v>650</v>
      </c>
      <c r="H10914" t="s">
        <v>192</v>
      </c>
      <c r="I10914" s="7">
        <v>0</v>
      </c>
      <c r="L10914" s="7">
        <v>3480752374</v>
      </c>
      <c r="M10914" t="s">
        <v>458</v>
      </c>
    </row>
    <row r="10915" spans="1:13" x14ac:dyDescent="0.25">
      <c r="A10915" t="s">
        <v>727</v>
      </c>
      <c r="B10915" t="s">
        <v>330</v>
      </c>
      <c r="C10915" t="s">
        <v>250</v>
      </c>
      <c r="D10915" t="s">
        <v>254</v>
      </c>
      <c r="E10915" t="s">
        <v>270</v>
      </c>
      <c r="F10915" t="s">
        <v>191</v>
      </c>
      <c r="G10915" s="8" t="s">
        <v>650</v>
      </c>
      <c r="H10915" t="s">
        <v>192</v>
      </c>
      <c r="I10915" s="7">
        <v>0</v>
      </c>
      <c r="L10915" s="7">
        <v>13604302435</v>
      </c>
      <c r="M10915" t="s">
        <v>458</v>
      </c>
    </row>
    <row r="10916" spans="1:13" x14ac:dyDescent="0.25">
      <c r="A10916" t="s">
        <v>728</v>
      </c>
      <c r="B10916" t="s">
        <v>330</v>
      </c>
      <c r="C10916" t="s">
        <v>250</v>
      </c>
      <c r="D10916" t="s">
        <v>633</v>
      </c>
      <c r="E10916" t="s">
        <v>269</v>
      </c>
      <c r="F10916" t="s">
        <v>191</v>
      </c>
      <c r="G10916" s="8" t="s">
        <v>650</v>
      </c>
      <c r="H10916" t="s">
        <v>192</v>
      </c>
      <c r="I10916" s="7">
        <v>0</v>
      </c>
      <c r="L10916" s="7">
        <v>1140113184125</v>
      </c>
      <c r="M10916" t="s">
        <v>458</v>
      </c>
    </row>
    <row r="10917" spans="1:13" x14ac:dyDescent="0.25">
      <c r="A10917" t="s">
        <v>729</v>
      </c>
      <c r="B10917" t="s">
        <v>330</v>
      </c>
      <c r="C10917" t="s">
        <v>250</v>
      </c>
      <c r="D10917" t="s">
        <v>634</v>
      </c>
      <c r="E10917" t="s">
        <v>269</v>
      </c>
      <c r="F10917" t="s">
        <v>191</v>
      </c>
      <c r="G10917" s="8" t="s">
        <v>650</v>
      </c>
      <c r="H10917" t="s">
        <v>192</v>
      </c>
      <c r="I10917" s="7">
        <v>0</v>
      </c>
      <c r="L10917" s="7">
        <v>237174933919</v>
      </c>
      <c r="M10917" t="s">
        <v>458</v>
      </c>
    </row>
    <row r="10918" spans="1:13" x14ac:dyDescent="0.25">
      <c r="A10918" t="s">
        <v>730</v>
      </c>
      <c r="B10918" t="s">
        <v>330</v>
      </c>
      <c r="C10918" t="s">
        <v>250</v>
      </c>
      <c r="D10918" t="s">
        <v>599</v>
      </c>
      <c r="E10918" t="s">
        <v>270</v>
      </c>
      <c r="F10918" t="s">
        <v>191</v>
      </c>
      <c r="G10918" s="8" t="s">
        <v>650</v>
      </c>
      <c r="H10918" t="s">
        <v>192</v>
      </c>
      <c r="I10918" s="7">
        <v>0</v>
      </c>
      <c r="L10918" s="7">
        <v>49186447</v>
      </c>
      <c r="M10918" t="s">
        <v>458</v>
      </c>
    </row>
    <row r="10919" spans="1:13" x14ac:dyDescent="0.25">
      <c r="A10919" t="s">
        <v>731</v>
      </c>
      <c r="B10919" t="s">
        <v>483</v>
      </c>
      <c r="C10919" t="s">
        <v>255</v>
      </c>
      <c r="D10919" t="s">
        <v>205</v>
      </c>
      <c r="E10919" t="s">
        <v>270</v>
      </c>
      <c r="F10919" t="s">
        <v>191</v>
      </c>
      <c r="G10919" s="8" t="s">
        <v>650</v>
      </c>
      <c r="H10919" t="s">
        <v>192</v>
      </c>
      <c r="I10919" s="7">
        <v>0</v>
      </c>
      <c r="L10919" s="7">
        <v>6917962126</v>
      </c>
      <c r="M10919" t="s">
        <v>458</v>
      </c>
    </row>
    <row r="10920" spans="1:13" x14ac:dyDescent="0.25">
      <c r="A10920" t="s">
        <v>732</v>
      </c>
      <c r="B10920" t="s">
        <v>483</v>
      </c>
      <c r="C10920" t="s">
        <v>255</v>
      </c>
      <c r="D10920" t="s">
        <v>203</v>
      </c>
      <c r="E10920" t="s">
        <v>269</v>
      </c>
      <c r="F10920" t="s">
        <v>191</v>
      </c>
      <c r="G10920" s="8" t="s">
        <v>650</v>
      </c>
      <c r="H10920" t="s">
        <v>192</v>
      </c>
      <c r="I10920" s="7">
        <v>0</v>
      </c>
      <c r="L10920" s="7">
        <v>2428869723</v>
      </c>
      <c r="M10920" t="s">
        <v>458</v>
      </c>
    </row>
    <row r="10921" spans="1:13" x14ac:dyDescent="0.25">
      <c r="A10921" t="s">
        <v>733</v>
      </c>
      <c r="B10921" t="s">
        <v>636</v>
      </c>
      <c r="C10921" t="s">
        <v>635</v>
      </c>
      <c r="D10921" t="s">
        <v>304</v>
      </c>
      <c r="E10921" t="s">
        <v>270</v>
      </c>
      <c r="F10921" t="s">
        <v>191</v>
      </c>
      <c r="G10921" s="8" t="s">
        <v>650</v>
      </c>
      <c r="H10921" t="s">
        <v>192</v>
      </c>
      <c r="I10921" s="7">
        <v>0</v>
      </c>
      <c r="L10921" s="7">
        <v>4565783313</v>
      </c>
      <c r="M10921" t="s">
        <v>458</v>
      </c>
    </row>
    <row r="10922" spans="1:13" x14ac:dyDescent="0.25">
      <c r="A10922" t="s">
        <v>734</v>
      </c>
      <c r="B10922" t="s">
        <v>636</v>
      </c>
      <c r="C10922" t="s">
        <v>635</v>
      </c>
      <c r="D10922" t="s">
        <v>303</v>
      </c>
      <c r="E10922" t="s">
        <v>270</v>
      </c>
      <c r="F10922" t="s">
        <v>191</v>
      </c>
      <c r="G10922" s="8" t="s">
        <v>650</v>
      </c>
      <c r="H10922" t="s">
        <v>192</v>
      </c>
      <c r="I10922" s="7">
        <v>0</v>
      </c>
      <c r="L10922" s="7">
        <v>3476303006</v>
      </c>
      <c r="M10922" t="s">
        <v>458</v>
      </c>
    </row>
    <row r="10923" spans="1:13" x14ac:dyDescent="0.25">
      <c r="A10923" t="s">
        <v>735</v>
      </c>
      <c r="B10923" t="s">
        <v>636</v>
      </c>
      <c r="C10923" t="s">
        <v>635</v>
      </c>
      <c r="D10923" t="s">
        <v>302</v>
      </c>
      <c r="E10923" t="s">
        <v>270</v>
      </c>
      <c r="F10923" t="s">
        <v>191</v>
      </c>
      <c r="G10923" s="8" t="s">
        <v>650</v>
      </c>
      <c r="H10923" t="s">
        <v>192</v>
      </c>
      <c r="I10923" s="7">
        <v>0</v>
      </c>
      <c r="L10923" s="7">
        <v>2100767205</v>
      </c>
      <c r="M10923" t="s">
        <v>458</v>
      </c>
    </row>
    <row r="10924" spans="1:13" x14ac:dyDescent="0.25">
      <c r="A10924" t="s">
        <v>736</v>
      </c>
      <c r="B10924" t="s">
        <v>636</v>
      </c>
      <c r="C10924" t="s">
        <v>635</v>
      </c>
      <c r="D10924" t="s">
        <v>205</v>
      </c>
      <c r="E10924" t="s">
        <v>270</v>
      </c>
      <c r="F10924" t="s">
        <v>191</v>
      </c>
      <c r="G10924" s="8" t="s">
        <v>650</v>
      </c>
      <c r="H10924" t="s">
        <v>192</v>
      </c>
      <c r="I10924" s="7">
        <v>0</v>
      </c>
      <c r="L10924" s="7">
        <v>20886055390</v>
      </c>
      <c r="M10924" t="s">
        <v>458</v>
      </c>
    </row>
    <row r="10925" spans="1:13" x14ac:dyDescent="0.25">
      <c r="A10925" t="s">
        <v>737</v>
      </c>
      <c r="B10925" t="s">
        <v>636</v>
      </c>
      <c r="C10925" t="s">
        <v>635</v>
      </c>
      <c r="D10925" t="s">
        <v>203</v>
      </c>
      <c r="E10925" t="s">
        <v>269</v>
      </c>
      <c r="F10925" t="s">
        <v>191</v>
      </c>
      <c r="G10925" s="8" t="s">
        <v>650</v>
      </c>
      <c r="H10925" t="s">
        <v>192</v>
      </c>
      <c r="I10925" s="7">
        <v>0</v>
      </c>
      <c r="L10925" s="7">
        <v>1256491994424</v>
      </c>
      <c r="M10925" t="s">
        <v>458</v>
      </c>
    </row>
    <row r="10926" spans="1:13" x14ac:dyDescent="0.25">
      <c r="A10926" t="s">
        <v>738</v>
      </c>
      <c r="B10926" t="s">
        <v>484</v>
      </c>
      <c r="C10926" t="s">
        <v>256</v>
      </c>
      <c r="D10926" t="s">
        <v>208</v>
      </c>
      <c r="E10926" t="s">
        <v>270</v>
      </c>
      <c r="F10926" t="s">
        <v>191</v>
      </c>
      <c r="G10926" s="8" t="s">
        <v>650</v>
      </c>
      <c r="H10926" t="s">
        <v>192</v>
      </c>
      <c r="I10926" s="7">
        <v>0</v>
      </c>
      <c r="L10926" s="7">
        <v>429346911</v>
      </c>
      <c r="M10926" t="s">
        <v>458</v>
      </c>
    </row>
    <row r="10927" spans="1:13" x14ac:dyDescent="0.25">
      <c r="A10927" t="s">
        <v>739</v>
      </c>
      <c r="B10927" t="s">
        <v>484</v>
      </c>
      <c r="C10927" t="s">
        <v>256</v>
      </c>
      <c r="D10927" t="s">
        <v>209</v>
      </c>
      <c r="E10927" t="s">
        <v>270</v>
      </c>
      <c r="F10927" s="8" t="s">
        <v>191</v>
      </c>
      <c r="G10927" s="8" t="s">
        <v>650</v>
      </c>
      <c r="H10927" t="s">
        <v>192</v>
      </c>
      <c r="I10927" s="7">
        <v>0</v>
      </c>
      <c r="L10927" s="7">
        <v>630379359</v>
      </c>
      <c r="M10927" t="s">
        <v>458</v>
      </c>
    </row>
    <row r="10928" spans="1:13" x14ac:dyDescent="0.25">
      <c r="A10928" t="s">
        <v>740</v>
      </c>
      <c r="B10928" t="s">
        <v>484</v>
      </c>
      <c r="C10928" t="s">
        <v>256</v>
      </c>
      <c r="D10928" t="s">
        <v>203</v>
      </c>
      <c r="E10928" t="s">
        <v>269</v>
      </c>
      <c r="F10928" s="8" t="s">
        <v>191</v>
      </c>
      <c r="G10928" s="8" t="s">
        <v>650</v>
      </c>
      <c r="H10928" t="s">
        <v>192</v>
      </c>
      <c r="I10928" s="7">
        <v>0</v>
      </c>
      <c r="L10928" s="7">
        <v>88224453830</v>
      </c>
      <c r="M10928" t="s">
        <v>458</v>
      </c>
    </row>
    <row r="10929" spans="1:13" x14ac:dyDescent="0.25">
      <c r="A10929" t="s">
        <v>741</v>
      </c>
      <c r="B10929" t="s">
        <v>485</v>
      </c>
      <c r="C10929" t="s">
        <v>257</v>
      </c>
      <c r="D10929" t="s">
        <v>258</v>
      </c>
      <c r="E10929" t="s">
        <v>270</v>
      </c>
      <c r="F10929" s="8" t="s">
        <v>191</v>
      </c>
      <c r="G10929" s="8" t="s">
        <v>650</v>
      </c>
      <c r="H10929" t="s">
        <v>192</v>
      </c>
      <c r="I10929" s="7">
        <v>0</v>
      </c>
      <c r="L10929" s="7">
        <v>2398957441</v>
      </c>
      <c r="M10929" t="s">
        <v>458</v>
      </c>
    </row>
    <row r="10930" spans="1:13" x14ac:dyDescent="0.25">
      <c r="A10930" t="s">
        <v>742</v>
      </c>
      <c r="B10930" t="s">
        <v>485</v>
      </c>
      <c r="C10930" t="s">
        <v>257</v>
      </c>
      <c r="D10930" t="s">
        <v>259</v>
      </c>
      <c r="E10930" t="s">
        <v>270</v>
      </c>
      <c r="F10930" s="8" t="s">
        <v>191</v>
      </c>
      <c r="G10930" s="8" t="s">
        <v>650</v>
      </c>
      <c r="H10930" t="s">
        <v>192</v>
      </c>
      <c r="I10930" s="7">
        <v>0</v>
      </c>
      <c r="L10930" s="7">
        <v>87556207</v>
      </c>
      <c r="M10930" t="s">
        <v>458</v>
      </c>
    </row>
    <row r="10931" spans="1:13" x14ac:dyDescent="0.25">
      <c r="A10931" t="s">
        <v>743</v>
      </c>
      <c r="B10931" t="s">
        <v>485</v>
      </c>
      <c r="C10931" t="s">
        <v>257</v>
      </c>
      <c r="D10931" t="s">
        <v>260</v>
      </c>
      <c r="E10931" t="s">
        <v>270</v>
      </c>
      <c r="F10931" t="s">
        <v>191</v>
      </c>
      <c r="G10931" s="8" t="s">
        <v>650</v>
      </c>
      <c r="H10931" t="s">
        <v>192</v>
      </c>
      <c r="I10931" s="7">
        <v>0</v>
      </c>
      <c r="L10931" s="7">
        <v>145097351</v>
      </c>
      <c r="M10931" t="s">
        <v>458</v>
      </c>
    </row>
    <row r="10932" spans="1:13" x14ac:dyDescent="0.25">
      <c r="A10932" t="s">
        <v>744</v>
      </c>
      <c r="B10932" t="s">
        <v>485</v>
      </c>
      <c r="C10932" t="s">
        <v>257</v>
      </c>
      <c r="D10932" t="s">
        <v>261</v>
      </c>
      <c r="E10932" t="s">
        <v>270</v>
      </c>
      <c r="F10932" t="s">
        <v>191</v>
      </c>
      <c r="G10932" s="8" t="s">
        <v>650</v>
      </c>
      <c r="H10932" t="s">
        <v>192</v>
      </c>
      <c r="I10932" s="7">
        <v>0</v>
      </c>
      <c r="L10932" s="7">
        <v>88988160</v>
      </c>
      <c r="M10932" t="s">
        <v>458</v>
      </c>
    </row>
    <row r="10933" spans="1:13" x14ac:dyDescent="0.25">
      <c r="A10933" t="s">
        <v>745</v>
      </c>
      <c r="B10933" t="s">
        <v>486</v>
      </c>
      <c r="C10933" t="s">
        <v>262</v>
      </c>
      <c r="D10933" t="s">
        <v>263</v>
      </c>
      <c r="E10933" t="s">
        <v>270</v>
      </c>
      <c r="F10933" t="s">
        <v>191</v>
      </c>
      <c r="G10933" s="8" t="s">
        <v>650</v>
      </c>
      <c r="H10933" t="s">
        <v>192</v>
      </c>
      <c r="I10933" s="7">
        <v>0</v>
      </c>
      <c r="L10933" s="7">
        <v>27282552000</v>
      </c>
      <c r="M10933" t="s">
        <v>458</v>
      </c>
    </row>
    <row r="10934" spans="1:13" x14ac:dyDescent="0.25">
      <c r="A10934" t="s">
        <v>746</v>
      </c>
      <c r="B10934" t="s">
        <v>486</v>
      </c>
      <c r="C10934" t="s">
        <v>262</v>
      </c>
      <c r="D10934" t="s">
        <v>264</v>
      </c>
      <c r="E10934" t="s">
        <v>270</v>
      </c>
      <c r="F10934" t="s">
        <v>191</v>
      </c>
      <c r="G10934" s="8" t="s">
        <v>650</v>
      </c>
      <c r="H10934" t="s">
        <v>192</v>
      </c>
      <c r="I10934" s="7">
        <v>0</v>
      </c>
      <c r="L10934" s="7">
        <v>5427913000</v>
      </c>
      <c r="M10934" t="s">
        <v>458</v>
      </c>
    </row>
    <row r="10935" spans="1:13" x14ac:dyDescent="0.25">
      <c r="A10935" t="s">
        <v>747</v>
      </c>
      <c r="B10935" t="s">
        <v>486</v>
      </c>
      <c r="C10935" t="s">
        <v>262</v>
      </c>
      <c r="D10935" t="s">
        <v>265</v>
      </c>
      <c r="E10935" t="s">
        <v>270</v>
      </c>
      <c r="F10935" t="s">
        <v>191</v>
      </c>
      <c r="G10935" s="8" t="s">
        <v>650</v>
      </c>
      <c r="H10935" t="s">
        <v>192</v>
      </c>
      <c r="I10935" s="7">
        <v>0</v>
      </c>
      <c r="L10935" s="7">
        <v>950652000</v>
      </c>
      <c r="M10935" t="s">
        <v>458</v>
      </c>
    </row>
    <row r="10936" spans="1:13" x14ac:dyDescent="0.25">
      <c r="A10936" t="s">
        <v>748</v>
      </c>
      <c r="B10936" t="s">
        <v>486</v>
      </c>
      <c r="C10936" t="s">
        <v>262</v>
      </c>
      <c r="D10936" t="s">
        <v>203</v>
      </c>
      <c r="E10936" t="s">
        <v>269</v>
      </c>
      <c r="F10936" t="s">
        <v>191</v>
      </c>
      <c r="G10936" s="8" t="s">
        <v>650</v>
      </c>
      <c r="H10936" t="s">
        <v>192</v>
      </c>
      <c r="I10936" s="7">
        <v>0</v>
      </c>
      <c r="L10936" s="7">
        <v>134097058000</v>
      </c>
      <c r="M10936" t="s">
        <v>458</v>
      </c>
    </row>
    <row r="10937" spans="1:13" x14ac:dyDescent="0.25">
      <c r="A10937" t="s">
        <v>749</v>
      </c>
      <c r="B10937" t="s">
        <v>332</v>
      </c>
      <c r="C10937" t="s">
        <v>266</v>
      </c>
      <c r="D10937" t="s">
        <v>267</v>
      </c>
      <c r="E10937" t="s">
        <v>270</v>
      </c>
      <c r="F10937" t="s">
        <v>191</v>
      </c>
      <c r="G10937" s="8" t="s">
        <v>650</v>
      </c>
      <c r="H10937" t="s">
        <v>192</v>
      </c>
      <c r="I10937" s="7">
        <v>0</v>
      </c>
      <c r="L10937" s="7">
        <v>2421364394</v>
      </c>
      <c r="M10937" t="s">
        <v>458</v>
      </c>
    </row>
    <row r="10938" spans="1:13" x14ac:dyDescent="0.25">
      <c r="A10938" t="s">
        <v>750</v>
      </c>
      <c r="B10938" t="s">
        <v>332</v>
      </c>
      <c r="C10938" t="s">
        <v>266</v>
      </c>
      <c r="D10938" t="s">
        <v>590</v>
      </c>
      <c r="E10938" t="s">
        <v>270</v>
      </c>
      <c r="F10938" t="s">
        <v>191</v>
      </c>
      <c r="G10938" s="8" t="s">
        <v>650</v>
      </c>
      <c r="H10938" t="s">
        <v>192</v>
      </c>
      <c r="I10938" s="7">
        <v>0</v>
      </c>
      <c r="L10938" s="7">
        <v>1946905414</v>
      </c>
      <c r="M10938" t="s">
        <v>458</v>
      </c>
    </row>
    <row r="10939" spans="1:13" x14ac:dyDescent="0.25">
      <c r="A10939" t="s">
        <v>751</v>
      </c>
      <c r="B10939" t="s">
        <v>332</v>
      </c>
      <c r="C10939" t="s">
        <v>266</v>
      </c>
      <c r="D10939" t="s">
        <v>582</v>
      </c>
      <c r="E10939" t="s">
        <v>270</v>
      </c>
      <c r="F10939" t="s">
        <v>191</v>
      </c>
      <c r="G10939" s="8" t="s">
        <v>650</v>
      </c>
      <c r="H10939" t="s">
        <v>192</v>
      </c>
      <c r="I10939" s="7">
        <v>0</v>
      </c>
      <c r="L10939" s="7">
        <v>102527329</v>
      </c>
      <c r="M10939" t="s">
        <v>458</v>
      </c>
    </row>
    <row r="10940" spans="1:13" x14ac:dyDescent="0.25">
      <c r="A10940" t="s">
        <v>752</v>
      </c>
      <c r="B10940" t="s">
        <v>332</v>
      </c>
      <c r="C10940" t="s">
        <v>266</v>
      </c>
      <c r="D10940" t="s">
        <v>203</v>
      </c>
      <c r="E10940" t="s">
        <v>269</v>
      </c>
      <c r="F10940" t="s">
        <v>191</v>
      </c>
      <c r="G10940" s="8" t="s">
        <v>650</v>
      </c>
      <c r="H10940" t="s">
        <v>192</v>
      </c>
      <c r="I10940" s="7">
        <v>0</v>
      </c>
      <c r="L10940" s="7">
        <v>260926476812</v>
      </c>
      <c r="M10940" t="s">
        <v>458</v>
      </c>
    </row>
    <row r="10941" spans="1:13" x14ac:dyDescent="0.25">
      <c r="A10941" t="s">
        <v>753</v>
      </c>
      <c r="B10941" t="s">
        <v>487</v>
      </c>
      <c r="C10941" t="s">
        <v>207</v>
      </c>
      <c r="D10941" t="s">
        <v>208</v>
      </c>
      <c r="E10941" t="s">
        <v>270</v>
      </c>
      <c r="F10941" t="s">
        <v>191</v>
      </c>
      <c r="G10941" s="8" t="s">
        <v>650</v>
      </c>
      <c r="H10941" t="s">
        <v>192</v>
      </c>
      <c r="I10941" s="7">
        <v>0</v>
      </c>
      <c r="L10941" s="7">
        <v>2389556713</v>
      </c>
      <c r="M10941" t="s">
        <v>458</v>
      </c>
    </row>
    <row r="10942" spans="1:13" x14ac:dyDescent="0.25">
      <c r="A10942" t="s">
        <v>754</v>
      </c>
      <c r="B10942" t="s">
        <v>487</v>
      </c>
      <c r="C10942" t="s">
        <v>207</v>
      </c>
      <c r="D10942" t="s">
        <v>209</v>
      </c>
      <c r="E10942" t="s">
        <v>270</v>
      </c>
      <c r="F10942" t="s">
        <v>191</v>
      </c>
      <c r="G10942" s="8" t="s">
        <v>650</v>
      </c>
      <c r="H10942" t="s">
        <v>192</v>
      </c>
      <c r="I10942" s="7">
        <v>0</v>
      </c>
      <c r="L10942" s="7">
        <v>5701620841</v>
      </c>
      <c r="M10942" t="s">
        <v>458</v>
      </c>
    </row>
    <row r="10943" spans="1:13" x14ac:dyDescent="0.25">
      <c r="A10943" t="s">
        <v>755</v>
      </c>
      <c r="B10943" t="s">
        <v>487</v>
      </c>
      <c r="C10943" t="s">
        <v>207</v>
      </c>
      <c r="D10943" t="s">
        <v>210</v>
      </c>
      <c r="E10943" t="s">
        <v>270</v>
      </c>
      <c r="F10943" t="s">
        <v>191</v>
      </c>
      <c r="G10943" s="8" t="s">
        <v>650</v>
      </c>
      <c r="H10943" t="s">
        <v>192</v>
      </c>
      <c r="I10943" s="7">
        <v>0</v>
      </c>
      <c r="L10943" s="7">
        <v>326696832</v>
      </c>
      <c r="M10943" t="s">
        <v>458</v>
      </c>
    </row>
    <row r="10944" spans="1:13" x14ac:dyDescent="0.25">
      <c r="A10944" t="s">
        <v>756</v>
      </c>
      <c r="B10944" t="s">
        <v>487</v>
      </c>
      <c r="C10944" t="s">
        <v>207</v>
      </c>
      <c r="D10944" t="s">
        <v>211</v>
      </c>
      <c r="E10944" t="s">
        <v>269</v>
      </c>
      <c r="F10944" t="s">
        <v>191</v>
      </c>
      <c r="G10944" s="8" t="s">
        <v>650</v>
      </c>
      <c r="H10944" t="s">
        <v>192</v>
      </c>
      <c r="I10944" s="7">
        <v>0</v>
      </c>
      <c r="L10944" s="7">
        <v>370042694916</v>
      </c>
      <c r="M10944" t="s">
        <v>458</v>
      </c>
    </row>
    <row r="10945" spans="1:13" x14ac:dyDescent="0.25">
      <c r="A10945" t="s">
        <v>757</v>
      </c>
      <c r="B10945" t="s">
        <v>487</v>
      </c>
      <c r="C10945" t="s">
        <v>207</v>
      </c>
      <c r="D10945" t="s">
        <v>385</v>
      </c>
      <c r="E10945" t="s">
        <v>270</v>
      </c>
      <c r="F10945" t="s">
        <v>191</v>
      </c>
      <c r="G10945" s="8" t="s">
        <v>650</v>
      </c>
      <c r="H10945" t="s">
        <v>192</v>
      </c>
      <c r="I10945" s="7">
        <v>0</v>
      </c>
      <c r="L10945" s="7">
        <v>777116048</v>
      </c>
      <c r="M10945" t="s">
        <v>458</v>
      </c>
    </row>
    <row r="10946" spans="1:13" x14ac:dyDescent="0.25">
      <c r="A10946" t="s">
        <v>665</v>
      </c>
      <c r="B10946" t="s">
        <v>469</v>
      </c>
      <c r="C10946" t="s">
        <v>212</v>
      </c>
      <c r="D10946" t="s">
        <v>213</v>
      </c>
      <c r="E10946" t="s">
        <v>270</v>
      </c>
      <c r="F10946" t="s">
        <v>193</v>
      </c>
      <c r="G10946" s="8" t="s">
        <v>652</v>
      </c>
      <c r="H10946" t="s">
        <v>194</v>
      </c>
      <c r="I10946" s="7">
        <v>0</v>
      </c>
      <c r="L10946" s="7">
        <v>1209774000</v>
      </c>
      <c r="M10946" t="s">
        <v>458</v>
      </c>
    </row>
    <row r="10947" spans="1:13" x14ac:dyDescent="0.25">
      <c r="A10947" t="s">
        <v>666</v>
      </c>
      <c r="B10947" t="s">
        <v>469</v>
      </c>
      <c r="C10947" t="s">
        <v>212</v>
      </c>
      <c r="D10947" t="s">
        <v>214</v>
      </c>
      <c r="E10947" t="s">
        <v>270</v>
      </c>
      <c r="F10947" t="s">
        <v>193</v>
      </c>
      <c r="G10947" s="8" t="s">
        <v>652</v>
      </c>
      <c r="H10947" t="s">
        <v>194</v>
      </c>
      <c r="I10947" s="7">
        <v>0</v>
      </c>
      <c r="L10947" s="7">
        <v>10185099000</v>
      </c>
      <c r="M10947" t="s">
        <v>458</v>
      </c>
    </row>
    <row r="10948" spans="1:13" x14ac:dyDescent="0.25">
      <c r="A10948" t="s">
        <v>667</v>
      </c>
      <c r="B10948" t="s">
        <v>469</v>
      </c>
      <c r="C10948" t="s">
        <v>212</v>
      </c>
      <c r="D10948" t="s">
        <v>370</v>
      </c>
      <c r="E10948" t="s">
        <v>270</v>
      </c>
      <c r="F10948" t="s">
        <v>193</v>
      </c>
      <c r="G10948" s="8" t="s">
        <v>652</v>
      </c>
      <c r="H10948" t="s">
        <v>194</v>
      </c>
      <c r="I10948" s="7">
        <v>0</v>
      </c>
      <c r="L10948" s="7">
        <v>7250762000</v>
      </c>
      <c r="M10948" t="s">
        <v>458</v>
      </c>
    </row>
    <row r="10949" spans="1:13" x14ac:dyDescent="0.25">
      <c r="A10949" t="s">
        <v>668</v>
      </c>
      <c r="B10949" t="s">
        <v>469</v>
      </c>
      <c r="C10949" t="s">
        <v>212</v>
      </c>
      <c r="D10949" t="s">
        <v>365</v>
      </c>
      <c r="E10949" t="s">
        <v>270</v>
      </c>
      <c r="F10949" t="s">
        <v>193</v>
      </c>
      <c r="G10949" s="8" t="s">
        <v>652</v>
      </c>
      <c r="H10949" t="s">
        <v>194</v>
      </c>
      <c r="I10949" s="7">
        <v>0</v>
      </c>
      <c r="L10949" s="7">
        <v>22153880000</v>
      </c>
      <c r="M10949" t="s">
        <v>458</v>
      </c>
    </row>
    <row r="10950" spans="1:13" x14ac:dyDescent="0.25">
      <c r="A10950" t="s">
        <v>669</v>
      </c>
      <c r="B10950" t="s">
        <v>469</v>
      </c>
      <c r="C10950" t="s">
        <v>212</v>
      </c>
      <c r="D10950" t="s">
        <v>364</v>
      </c>
      <c r="E10950" t="s">
        <v>270</v>
      </c>
      <c r="F10950" t="s">
        <v>193</v>
      </c>
      <c r="G10950" s="8" t="s">
        <v>652</v>
      </c>
      <c r="H10950" t="s">
        <v>194</v>
      </c>
      <c r="I10950" s="7">
        <v>0</v>
      </c>
      <c r="L10950" s="7">
        <v>31842258000</v>
      </c>
      <c r="M10950" t="s">
        <v>458</v>
      </c>
    </row>
    <row r="10951" spans="1:13" x14ac:dyDescent="0.25">
      <c r="A10951" t="s">
        <v>670</v>
      </c>
      <c r="B10951" t="s">
        <v>469</v>
      </c>
      <c r="C10951" t="s">
        <v>212</v>
      </c>
      <c r="D10951" t="s">
        <v>573</v>
      </c>
      <c r="E10951" t="s">
        <v>270</v>
      </c>
      <c r="F10951" t="s">
        <v>193</v>
      </c>
      <c r="G10951" s="8" t="s">
        <v>652</v>
      </c>
      <c r="H10951" t="s">
        <v>194</v>
      </c>
      <c r="I10951" s="7">
        <v>0</v>
      </c>
      <c r="L10951" s="7">
        <v>16763779000</v>
      </c>
      <c r="M10951" t="s">
        <v>458</v>
      </c>
    </row>
    <row r="10952" spans="1:13" x14ac:dyDescent="0.25">
      <c r="A10952" t="s">
        <v>671</v>
      </c>
      <c r="B10952" t="s">
        <v>469</v>
      </c>
      <c r="C10952" t="s">
        <v>212</v>
      </c>
      <c r="D10952" t="s">
        <v>362</v>
      </c>
      <c r="E10952" t="s">
        <v>270</v>
      </c>
      <c r="F10952" t="s">
        <v>193</v>
      </c>
      <c r="G10952" s="8" t="s">
        <v>652</v>
      </c>
      <c r="H10952" t="s">
        <v>194</v>
      </c>
      <c r="I10952" s="7">
        <v>0</v>
      </c>
      <c r="L10952" s="7">
        <v>58491556000</v>
      </c>
      <c r="M10952" t="s">
        <v>458</v>
      </c>
    </row>
    <row r="10953" spans="1:13" x14ac:dyDescent="0.25">
      <c r="A10953" t="s">
        <v>672</v>
      </c>
      <c r="B10953" t="s">
        <v>470</v>
      </c>
      <c r="C10953" t="s">
        <v>292</v>
      </c>
      <c r="D10953" t="s">
        <v>307</v>
      </c>
      <c r="E10953" t="s">
        <v>270</v>
      </c>
      <c r="F10953" t="s">
        <v>193</v>
      </c>
      <c r="G10953" s="8" t="s">
        <v>652</v>
      </c>
      <c r="H10953" t="s">
        <v>194</v>
      </c>
      <c r="I10953" s="7">
        <v>0</v>
      </c>
      <c r="L10953" s="7">
        <v>9764336905</v>
      </c>
      <c r="M10953" t="s">
        <v>458</v>
      </c>
    </row>
    <row r="10954" spans="1:13" x14ac:dyDescent="0.25">
      <c r="A10954" t="s">
        <v>673</v>
      </c>
      <c r="B10954" t="s">
        <v>470</v>
      </c>
      <c r="C10954" t="s">
        <v>292</v>
      </c>
      <c r="D10954" t="s">
        <v>206</v>
      </c>
      <c r="E10954" t="s">
        <v>270</v>
      </c>
      <c r="F10954" t="s">
        <v>193</v>
      </c>
      <c r="G10954" s="8" t="s">
        <v>652</v>
      </c>
      <c r="H10954" t="s">
        <v>194</v>
      </c>
      <c r="I10954" s="7">
        <v>0</v>
      </c>
      <c r="L10954" s="7">
        <v>5411649516</v>
      </c>
      <c r="M10954" t="s">
        <v>458</v>
      </c>
    </row>
    <row r="10955" spans="1:13" x14ac:dyDescent="0.25">
      <c r="A10955" t="s">
        <v>674</v>
      </c>
      <c r="B10955" t="s">
        <v>470</v>
      </c>
      <c r="C10955" t="s">
        <v>292</v>
      </c>
      <c r="D10955" t="s">
        <v>203</v>
      </c>
      <c r="E10955" t="s">
        <v>269</v>
      </c>
      <c r="F10955" t="s">
        <v>193</v>
      </c>
      <c r="G10955" s="8" t="s">
        <v>652</v>
      </c>
      <c r="H10955" t="s">
        <v>194</v>
      </c>
      <c r="I10955" s="7">
        <v>0</v>
      </c>
      <c r="L10955" s="7">
        <v>599483569520</v>
      </c>
      <c r="M10955" t="s">
        <v>458</v>
      </c>
    </row>
    <row r="10956" spans="1:13" x14ac:dyDescent="0.25">
      <c r="A10956" t="s">
        <v>675</v>
      </c>
      <c r="B10956" t="s">
        <v>470</v>
      </c>
      <c r="C10956" t="s">
        <v>292</v>
      </c>
      <c r="D10956" t="s">
        <v>306</v>
      </c>
      <c r="E10956" t="s">
        <v>270</v>
      </c>
      <c r="F10956" t="s">
        <v>193</v>
      </c>
      <c r="G10956" s="8" t="s">
        <v>652</v>
      </c>
      <c r="H10956" t="s">
        <v>194</v>
      </c>
      <c r="I10956" s="7">
        <v>0</v>
      </c>
      <c r="L10956" s="7">
        <v>9122399685</v>
      </c>
      <c r="M10956" t="s">
        <v>458</v>
      </c>
    </row>
    <row r="10957" spans="1:13" x14ac:dyDescent="0.25">
      <c r="A10957" t="s">
        <v>676</v>
      </c>
      <c r="B10957" t="s">
        <v>331</v>
      </c>
      <c r="C10957" t="s">
        <v>215</v>
      </c>
      <c r="D10957" t="s">
        <v>251</v>
      </c>
      <c r="E10957" t="s">
        <v>269</v>
      </c>
      <c r="F10957" t="s">
        <v>193</v>
      </c>
      <c r="G10957" s="8" t="s">
        <v>652</v>
      </c>
      <c r="H10957" t="s">
        <v>194</v>
      </c>
      <c r="I10957" s="7">
        <v>0</v>
      </c>
      <c r="L10957" s="7">
        <v>310261377494</v>
      </c>
      <c r="M10957" t="s">
        <v>458</v>
      </c>
    </row>
    <row r="10958" spans="1:13" x14ac:dyDescent="0.25">
      <c r="A10958" t="s">
        <v>677</v>
      </c>
      <c r="B10958" t="s">
        <v>331</v>
      </c>
      <c r="C10958" t="s">
        <v>215</v>
      </c>
      <c r="D10958" t="s">
        <v>216</v>
      </c>
      <c r="E10958" t="s">
        <v>269</v>
      </c>
      <c r="F10958" t="s">
        <v>193</v>
      </c>
      <c r="G10958" s="8" t="s">
        <v>652</v>
      </c>
      <c r="H10958" t="s">
        <v>194</v>
      </c>
      <c r="I10958" s="7">
        <v>0</v>
      </c>
      <c r="L10958" s="7">
        <v>15226914126</v>
      </c>
      <c r="M10958" t="s">
        <v>458</v>
      </c>
    </row>
    <row r="10959" spans="1:13" x14ac:dyDescent="0.25">
      <c r="A10959" t="s">
        <v>678</v>
      </c>
      <c r="B10959" t="s">
        <v>331</v>
      </c>
      <c r="C10959" t="s">
        <v>215</v>
      </c>
      <c r="D10959" t="s">
        <v>217</v>
      </c>
      <c r="E10959" t="s">
        <v>269</v>
      </c>
      <c r="F10959" t="s">
        <v>193</v>
      </c>
      <c r="G10959" s="8" t="s">
        <v>652</v>
      </c>
      <c r="H10959" t="s">
        <v>194</v>
      </c>
      <c r="I10959" s="7">
        <v>0</v>
      </c>
      <c r="L10959" s="7">
        <v>67671087956</v>
      </c>
      <c r="M10959" t="s">
        <v>458</v>
      </c>
    </row>
    <row r="10960" spans="1:13" x14ac:dyDescent="0.25">
      <c r="A10960" t="s">
        <v>679</v>
      </c>
      <c r="B10960" t="s">
        <v>333</v>
      </c>
      <c r="C10960" t="s">
        <v>533</v>
      </c>
      <c r="D10960" t="s">
        <v>203</v>
      </c>
      <c r="E10960" t="s">
        <v>269</v>
      </c>
      <c r="F10960" t="s">
        <v>193</v>
      </c>
      <c r="G10960" s="8" t="s">
        <v>652</v>
      </c>
      <c r="H10960" t="s">
        <v>194</v>
      </c>
      <c r="I10960" s="7">
        <v>0</v>
      </c>
      <c r="L10960" s="7">
        <v>60695593000</v>
      </c>
      <c r="M10960" t="s">
        <v>458</v>
      </c>
    </row>
    <row r="10961" spans="1:13" x14ac:dyDescent="0.25">
      <c r="A10961" t="s">
        <v>680</v>
      </c>
      <c r="B10961" t="s">
        <v>471</v>
      </c>
      <c r="C10961" t="s">
        <v>219</v>
      </c>
      <c r="D10961" t="s">
        <v>203</v>
      </c>
      <c r="E10961" t="s">
        <v>269</v>
      </c>
      <c r="F10961" t="s">
        <v>193</v>
      </c>
      <c r="G10961" s="8" t="s">
        <v>652</v>
      </c>
      <c r="H10961" t="s">
        <v>194</v>
      </c>
      <c r="I10961" s="7">
        <v>0</v>
      </c>
      <c r="L10961" s="7">
        <v>278736778404</v>
      </c>
      <c r="M10961" t="s">
        <v>458</v>
      </c>
    </row>
    <row r="10962" spans="1:13" x14ac:dyDescent="0.25">
      <c r="A10962" t="s">
        <v>681</v>
      </c>
      <c r="B10962" t="s">
        <v>471</v>
      </c>
      <c r="C10962" t="s">
        <v>219</v>
      </c>
      <c r="D10962" t="s">
        <v>457</v>
      </c>
      <c r="E10962" t="s">
        <v>270</v>
      </c>
      <c r="F10962" t="s">
        <v>193</v>
      </c>
      <c r="G10962" s="8" t="s">
        <v>652</v>
      </c>
      <c r="H10962" t="s">
        <v>194</v>
      </c>
      <c r="I10962" s="7">
        <v>0</v>
      </c>
      <c r="L10962" s="7">
        <v>150706287</v>
      </c>
      <c r="M10962" t="s">
        <v>458</v>
      </c>
    </row>
    <row r="10963" spans="1:13" x14ac:dyDescent="0.25">
      <c r="A10963" t="s">
        <v>682</v>
      </c>
      <c r="B10963" t="s">
        <v>471</v>
      </c>
      <c r="C10963" t="s">
        <v>219</v>
      </c>
      <c r="D10963" t="s">
        <v>381</v>
      </c>
      <c r="E10963" t="s">
        <v>270</v>
      </c>
      <c r="F10963" t="s">
        <v>193</v>
      </c>
      <c r="G10963" s="8" t="s">
        <v>652</v>
      </c>
      <c r="H10963" t="s">
        <v>194</v>
      </c>
      <c r="I10963" s="7">
        <v>0</v>
      </c>
      <c r="L10963" s="7">
        <v>1331924172</v>
      </c>
      <c r="M10963" t="s">
        <v>458</v>
      </c>
    </row>
    <row r="10964" spans="1:13" x14ac:dyDescent="0.25">
      <c r="A10964" t="s">
        <v>683</v>
      </c>
      <c r="B10964" t="s">
        <v>472</v>
      </c>
      <c r="C10964" t="s">
        <v>220</v>
      </c>
      <c r="D10964" t="s">
        <v>221</v>
      </c>
      <c r="E10964" t="s">
        <v>270</v>
      </c>
      <c r="F10964" t="s">
        <v>193</v>
      </c>
      <c r="G10964" s="8" t="s">
        <v>652</v>
      </c>
      <c r="H10964" t="s">
        <v>194</v>
      </c>
      <c r="I10964" s="7">
        <v>0</v>
      </c>
      <c r="L10964" s="7">
        <v>210379447000</v>
      </c>
      <c r="M10964" t="s">
        <v>458</v>
      </c>
    </row>
    <row r="10965" spans="1:13" x14ac:dyDescent="0.25">
      <c r="A10965" t="s">
        <v>684</v>
      </c>
      <c r="B10965" t="s">
        <v>472</v>
      </c>
      <c r="C10965" t="s">
        <v>220</v>
      </c>
      <c r="D10965" t="s">
        <v>222</v>
      </c>
      <c r="E10965" t="s">
        <v>270</v>
      </c>
      <c r="F10965" t="s">
        <v>193</v>
      </c>
      <c r="G10965" s="8" t="s">
        <v>652</v>
      </c>
      <c r="H10965" t="s">
        <v>194</v>
      </c>
      <c r="I10965" s="7">
        <v>0</v>
      </c>
      <c r="L10965" s="7">
        <v>35195197000</v>
      </c>
      <c r="M10965" t="s">
        <v>458</v>
      </c>
    </row>
    <row r="10966" spans="1:13" x14ac:dyDescent="0.25">
      <c r="A10966" t="s">
        <v>685</v>
      </c>
      <c r="B10966" t="s">
        <v>472</v>
      </c>
      <c r="C10966" t="s">
        <v>220</v>
      </c>
      <c r="D10966" t="s">
        <v>223</v>
      </c>
      <c r="E10966" t="s">
        <v>270</v>
      </c>
      <c r="F10966" t="s">
        <v>193</v>
      </c>
      <c r="G10966" s="8" t="s">
        <v>652</v>
      </c>
      <c r="H10966" t="s">
        <v>194</v>
      </c>
      <c r="I10966" s="7">
        <v>0</v>
      </c>
      <c r="L10966" s="7">
        <v>54187851000</v>
      </c>
      <c r="M10966" t="s">
        <v>458</v>
      </c>
    </row>
    <row r="10967" spans="1:13" x14ac:dyDescent="0.25">
      <c r="A10967" t="s">
        <v>686</v>
      </c>
      <c r="B10967" t="s">
        <v>472</v>
      </c>
      <c r="C10967" t="s">
        <v>220</v>
      </c>
      <c r="D10967" t="s">
        <v>224</v>
      </c>
      <c r="E10967" t="s">
        <v>270</v>
      </c>
      <c r="F10967" t="s">
        <v>193</v>
      </c>
      <c r="G10967" s="8" t="s">
        <v>652</v>
      </c>
      <c r="H10967" t="s">
        <v>194</v>
      </c>
      <c r="I10967" s="7">
        <v>0</v>
      </c>
      <c r="L10967" s="7">
        <v>3835522000</v>
      </c>
      <c r="M10967" t="s">
        <v>458</v>
      </c>
    </row>
    <row r="10968" spans="1:13" x14ac:dyDescent="0.25">
      <c r="A10968" t="s">
        <v>687</v>
      </c>
      <c r="B10968" t="s">
        <v>472</v>
      </c>
      <c r="C10968" t="s">
        <v>220</v>
      </c>
      <c r="D10968" t="s">
        <v>305</v>
      </c>
      <c r="E10968" t="s">
        <v>270</v>
      </c>
      <c r="F10968" t="s">
        <v>193</v>
      </c>
      <c r="G10968" s="8" t="s">
        <v>652</v>
      </c>
      <c r="H10968" t="s">
        <v>194</v>
      </c>
      <c r="I10968" s="7">
        <v>0</v>
      </c>
      <c r="L10968" s="7">
        <v>0</v>
      </c>
      <c r="M10968" t="s">
        <v>458</v>
      </c>
    </row>
    <row r="10969" spans="1:13" x14ac:dyDescent="0.25">
      <c r="A10969" t="s">
        <v>688</v>
      </c>
      <c r="B10969" t="s">
        <v>472</v>
      </c>
      <c r="C10969" t="s">
        <v>220</v>
      </c>
      <c r="D10969" t="s">
        <v>203</v>
      </c>
      <c r="E10969" t="s">
        <v>269</v>
      </c>
      <c r="F10969" t="s">
        <v>193</v>
      </c>
      <c r="G10969" s="8" t="s">
        <v>652</v>
      </c>
      <c r="H10969" t="s">
        <v>194</v>
      </c>
      <c r="I10969" s="7">
        <v>0</v>
      </c>
      <c r="L10969" s="7">
        <v>150910896000</v>
      </c>
      <c r="M10969" t="s">
        <v>458</v>
      </c>
    </row>
    <row r="10970" spans="1:13" x14ac:dyDescent="0.25">
      <c r="A10970" t="s">
        <v>689</v>
      </c>
      <c r="B10970" t="s">
        <v>473</v>
      </c>
      <c r="C10970" t="s">
        <v>225</v>
      </c>
      <c r="D10970" t="s">
        <v>366</v>
      </c>
      <c r="E10970" t="s">
        <v>270</v>
      </c>
      <c r="F10970" t="s">
        <v>193</v>
      </c>
      <c r="G10970" s="8" t="s">
        <v>652</v>
      </c>
      <c r="H10970" t="s">
        <v>194</v>
      </c>
      <c r="I10970" s="7">
        <v>0</v>
      </c>
      <c r="L10970" s="7">
        <v>3439632410</v>
      </c>
      <c r="M10970" t="s">
        <v>458</v>
      </c>
    </row>
    <row r="10971" spans="1:13" x14ac:dyDescent="0.25">
      <c r="A10971" t="s">
        <v>690</v>
      </c>
      <c r="B10971" t="s">
        <v>473</v>
      </c>
      <c r="C10971" t="s">
        <v>225</v>
      </c>
      <c r="D10971" t="s">
        <v>367</v>
      </c>
      <c r="E10971" t="s">
        <v>270</v>
      </c>
      <c r="F10971" t="s">
        <v>193</v>
      </c>
      <c r="G10971" s="8" t="s">
        <v>652</v>
      </c>
      <c r="H10971" t="s">
        <v>194</v>
      </c>
      <c r="I10971" s="7">
        <v>0</v>
      </c>
      <c r="L10971" s="7">
        <v>3601903742</v>
      </c>
      <c r="M10971" t="s">
        <v>458</v>
      </c>
    </row>
    <row r="10972" spans="1:13" x14ac:dyDescent="0.25">
      <c r="A10972" t="s">
        <v>691</v>
      </c>
      <c r="B10972" t="s">
        <v>473</v>
      </c>
      <c r="C10972" t="s">
        <v>225</v>
      </c>
      <c r="D10972" t="s">
        <v>373</v>
      </c>
      <c r="E10972" t="s">
        <v>270</v>
      </c>
      <c r="F10972" t="s">
        <v>193</v>
      </c>
      <c r="G10972" s="8" t="s">
        <v>652</v>
      </c>
      <c r="H10972" t="s">
        <v>194</v>
      </c>
      <c r="I10972" s="7">
        <v>0</v>
      </c>
      <c r="L10972" s="7">
        <v>2032897322</v>
      </c>
      <c r="M10972" t="s">
        <v>458</v>
      </c>
    </row>
    <row r="10973" spans="1:13" x14ac:dyDescent="0.25">
      <c r="A10973" t="s">
        <v>692</v>
      </c>
      <c r="B10973" t="s">
        <v>473</v>
      </c>
      <c r="C10973" t="s">
        <v>225</v>
      </c>
      <c r="D10973" t="s">
        <v>203</v>
      </c>
      <c r="E10973" t="s">
        <v>269</v>
      </c>
      <c r="F10973" t="s">
        <v>193</v>
      </c>
      <c r="G10973" s="8" t="s">
        <v>652</v>
      </c>
      <c r="H10973" t="s">
        <v>194</v>
      </c>
      <c r="I10973" s="7">
        <v>0</v>
      </c>
      <c r="L10973" s="7">
        <v>983182712065</v>
      </c>
      <c r="M10973" t="s">
        <v>458</v>
      </c>
    </row>
    <row r="10974" spans="1:13" x14ac:dyDescent="0.25">
      <c r="A10974" t="s">
        <v>693</v>
      </c>
      <c r="B10974" t="s">
        <v>474</v>
      </c>
      <c r="C10974" t="s">
        <v>226</v>
      </c>
      <c r="D10974" t="s">
        <v>227</v>
      </c>
      <c r="E10974" t="s">
        <v>270</v>
      </c>
      <c r="F10974" t="s">
        <v>193</v>
      </c>
      <c r="G10974" s="8" t="s">
        <v>652</v>
      </c>
      <c r="H10974" t="s">
        <v>194</v>
      </c>
      <c r="I10974" s="7">
        <v>0</v>
      </c>
      <c r="L10974" s="7">
        <v>1565286544</v>
      </c>
      <c r="M10974" t="s">
        <v>458</v>
      </c>
    </row>
    <row r="10975" spans="1:13" x14ac:dyDescent="0.25">
      <c r="A10975" t="s">
        <v>694</v>
      </c>
      <c r="B10975" t="s">
        <v>474</v>
      </c>
      <c r="C10975" t="s">
        <v>226</v>
      </c>
      <c r="D10975" t="s">
        <v>301</v>
      </c>
      <c r="E10975" t="s">
        <v>270</v>
      </c>
      <c r="F10975" t="s">
        <v>193</v>
      </c>
      <c r="G10975" s="8" t="s">
        <v>652</v>
      </c>
      <c r="H10975" t="s">
        <v>194</v>
      </c>
      <c r="I10975" s="7">
        <v>0</v>
      </c>
      <c r="L10975" s="7">
        <v>4154359457</v>
      </c>
      <c r="M10975" t="s">
        <v>458</v>
      </c>
    </row>
    <row r="10976" spans="1:13" x14ac:dyDescent="0.25">
      <c r="A10976" t="s">
        <v>695</v>
      </c>
      <c r="B10976" t="s">
        <v>474</v>
      </c>
      <c r="C10976" t="s">
        <v>226</v>
      </c>
      <c r="D10976" t="s">
        <v>229</v>
      </c>
      <c r="E10976" t="s">
        <v>270</v>
      </c>
      <c r="F10976" t="s">
        <v>193</v>
      </c>
      <c r="G10976" s="8" t="s">
        <v>652</v>
      </c>
      <c r="H10976" t="s">
        <v>194</v>
      </c>
      <c r="I10976" s="7">
        <v>0</v>
      </c>
      <c r="L10976" s="7">
        <v>4178737190</v>
      </c>
      <c r="M10976" t="s">
        <v>458</v>
      </c>
    </row>
    <row r="10977" spans="1:13" x14ac:dyDescent="0.25">
      <c r="A10977" t="s">
        <v>696</v>
      </c>
      <c r="B10977" t="s">
        <v>474</v>
      </c>
      <c r="C10977" t="s">
        <v>226</v>
      </c>
      <c r="D10977" t="s">
        <v>230</v>
      </c>
      <c r="E10977" t="s">
        <v>270</v>
      </c>
      <c r="F10977" t="s">
        <v>193</v>
      </c>
      <c r="G10977" s="8" t="s">
        <v>652</v>
      </c>
      <c r="H10977" t="s">
        <v>194</v>
      </c>
      <c r="I10977" s="7">
        <v>0</v>
      </c>
      <c r="L10977" s="7">
        <v>46078829939</v>
      </c>
      <c r="M10977" t="s">
        <v>458</v>
      </c>
    </row>
    <row r="10978" spans="1:13" x14ac:dyDescent="0.25">
      <c r="A10978" t="s">
        <v>697</v>
      </c>
      <c r="B10978" t="s">
        <v>474</v>
      </c>
      <c r="C10978" t="s">
        <v>226</v>
      </c>
      <c r="D10978" t="s">
        <v>231</v>
      </c>
      <c r="E10978" t="s">
        <v>270</v>
      </c>
      <c r="F10978" t="s">
        <v>193</v>
      </c>
      <c r="G10978" s="8" t="s">
        <v>652</v>
      </c>
      <c r="H10978" t="s">
        <v>194</v>
      </c>
      <c r="I10978" s="7">
        <v>0</v>
      </c>
      <c r="L10978" s="7">
        <v>733170416</v>
      </c>
      <c r="M10978" t="s">
        <v>458</v>
      </c>
    </row>
    <row r="10979" spans="1:13" x14ac:dyDescent="0.25">
      <c r="A10979" t="s">
        <v>698</v>
      </c>
      <c r="B10979" t="s">
        <v>474</v>
      </c>
      <c r="C10979" t="s">
        <v>226</v>
      </c>
      <c r="D10979" t="s">
        <v>232</v>
      </c>
      <c r="E10979" t="s">
        <v>270</v>
      </c>
      <c r="F10979" t="s">
        <v>193</v>
      </c>
      <c r="G10979" s="8" t="s">
        <v>652</v>
      </c>
      <c r="H10979" t="s">
        <v>194</v>
      </c>
      <c r="I10979" s="7">
        <v>0</v>
      </c>
      <c r="L10979" s="7">
        <v>4596812359</v>
      </c>
      <c r="M10979" t="s">
        <v>458</v>
      </c>
    </row>
    <row r="10980" spans="1:13" x14ac:dyDescent="0.25">
      <c r="A10980" t="s">
        <v>699</v>
      </c>
      <c r="B10980" t="s">
        <v>474</v>
      </c>
      <c r="C10980" t="s">
        <v>226</v>
      </c>
      <c r="D10980" t="s">
        <v>233</v>
      </c>
      <c r="E10980" t="s">
        <v>270</v>
      </c>
      <c r="F10980" t="s">
        <v>193</v>
      </c>
      <c r="G10980" s="8" t="s">
        <v>652</v>
      </c>
      <c r="H10980" t="s">
        <v>194</v>
      </c>
      <c r="I10980" s="7">
        <v>0</v>
      </c>
      <c r="L10980" s="7">
        <v>6739103718</v>
      </c>
      <c r="M10980" t="s">
        <v>458</v>
      </c>
    </row>
    <row r="10981" spans="1:13" x14ac:dyDescent="0.25">
      <c r="A10981" t="s">
        <v>700</v>
      </c>
      <c r="B10981" t="s">
        <v>474</v>
      </c>
      <c r="C10981" t="s">
        <v>226</v>
      </c>
      <c r="D10981" t="s">
        <v>234</v>
      </c>
      <c r="E10981" t="s">
        <v>270</v>
      </c>
      <c r="F10981" t="s">
        <v>193</v>
      </c>
      <c r="G10981" s="8" t="s">
        <v>652</v>
      </c>
      <c r="H10981" t="s">
        <v>194</v>
      </c>
      <c r="I10981" s="7">
        <v>0</v>
      </c>
      <c r="L10981" s="7">
        <v>8239367205</v>
      </c>
      <c r="M10981" t="s">
        <v>458</v>
      </c>
    </row>
    <row r="10982" spans="1:13" x14ac:dyDescent="0.25">
      <c r="A10982" t="s">
        <v>701</v>
      </c>
      <c r="B10982" t="s">
        <v>474</v>
      </c>
      <c r="C10982" t="s">
        <v>226</v>
      </c>
      <c r="D10982" t="s">
        <v>235</v>
      </c>
      <c r="E10982" t="s">
        <v>270</v>
      </c>
      <c r="F10982" t="s">
        <v>193</v>
      </c>
      <c r="G10982" s="8" t="s">
        <v>652</v>
      </c>
      <c r="H10982" t="s">
        <v>194</v>
      </c>
      <c r="I10982" s="7">
        <v>0</v>
      </c>
      <c r="L10982" s="7">
        <v>7955312120</v>
      </c>
      <c r="M10982" t="s">
        <v>458</v>
      </c>
    </row>
    <row r="10983" spans="1:13" x14ac:dyDescent="0.25">
      <c r="A10983" t="s">
        <v>702</v>
      </c>
      <c r="B10983" t="s">
        <v>474</v>
      </c>
      <c r="C10983" t="s">
        <v>226</v>
      </c>
      <c r="D10983" t="s">
        <v>570</v>
      </c>
      <c r="E10983" t="s">
        <v>270</v>
      </c>
      <c r="F10983" t="s">
        <v>193</v>
      </c>
      <c r="G10983" s="8" t="s">
        <v>652</v>
      </c>
      <c r="H10983" t="s">
        <v>194</v>
      </c>
      <c r="I10983" s="7">
        <v>0</v>
      </c>
      <c r="L10983" s="7">
        <v>186808058</v>
      </c>
      <c r="M10983" t="s">
        <v>458</v>
      </c>
    </row>
    <row r="10984" spans="1:13" x14ac:dyDescent="0.25">
      <c r="A10984" t="s">
        <v>703</v>
      </c>
      <c r="B10984" t="s">
        <v>475</v>
      </c>
      <c r="C10984" t="s">
        <v>236</v>
      </c>
      <c r="D10984" t="s">
        <v>628</v>
      </c>
      <c r="E10984" t="s">
        <v>270</v>
      </c>
      <c r="F10984" t="s">
        <v>193</v>
      </c>
      <c r="G10984" s="8" t="s">
        <v>652</v>
      </c>
      <c r="H10984" t="s">
        <v>194</v>
      </c>
      <c r="I10984" s="7">
        <v>0</v>
      </c>
      <c r="L10984" s="7">
        <v>33391986272</v>
      </c>
      <c r="M10984" t="s">
        <v>458</v>
      </c>
    </row>
    <row r="10985" spans="1:13" x14ac:dyDescent="0.25">
      <c r="A10985" t="s">
        <v>704</v>
      </c>
      <c r="B10985" t="s">
        <v>475</v>
      </c>
      <c r="C10985" t="s">
        <v>236</v>
      </c>
      <c r="D10985" t="s">
        <v>629</v>
      </c>
      <c r="E10985" t="s">
        <v>270</v>
      </c>
      <c r="F10985" t="s">
        <v>193</v>
      </c>
      <c r="G10985" s="8" t="s">
        <v>652</v>
      </c>
      <c r="H10985" t="s">
        <v>194</v>
      </c>
      <c r="I10985" s="7">
        <v>0</v>
      </c>
      <c r="L10985" s="7">
        <v>28433897982</v>
      </c>
      <c r="M10985" t="s">
        <v>458</v>
      </c>
    </row>
    <row r="10986" spans="1:13" x14ac:dyDescent="0.25">
      <c r="A10986" t="s">
        <v>705</v>
      </c>
      <c r="B10986" t="s">
        <v>475</v>
      </c>
      <c r="C10986" t="s">
        <v>236</v>
      </c>
      <c r="D10986" t="s">
        <v>630</v>
      </c>
      <c r="E10986" t="s">
        <v>270</v>
      </c>
      <c r="F10986" t="s">
        <v>193</v>
      </c>
      <c r="G10986" s="8" t="s">
        <v>652</v>
      </c>
      <c r="H10986" t="s">
        <v>194</v>
      </c>
      <c r="I10986" s="7">
        <v>0</v>
      </c>
      <c r="L10986" s="7">
        <v>41655996484</v>
      </c>
      <c r="M10986" t="s">
        <v>458</v>
      </c>
    </row>
    <row r="10987" spans="1:13" x14ac:dyDescent="0.25">
      <c r="A10987" t="s">
        <v>706</v>
      </c>
      <c r="B10987" t="s">
        <v>475</v>
      </c>
      <c r="C10987" t="s">
        <v>236</v>
      </c>
      <c r="D10987" t="s">
        <v>631</v>
      </c>
      <c r="E10987" t="s">
        <v>270</v>
      </c>
      <c r="F10987" t="s">
        <v>193</v>
      </c>
      <c r="G10987" s="8" t="s">
        <v>652</v>
      </c>
      <c r="H10987" t="s">
        <v>194</v>
      </c>
      <c r="I10987" s="7">
        <v>0</v>
      </c>
      <c r="L10987" s="7">
        <v>17683096128</v>
      </c>
      <c r="M10987" t="s">
        <v>458</v>
      </c>
    </row>
    <row r="10988" spans="1:13" x14ac:dyDescent="0.25">
      <c r="A10988" t="s">
        <v>707</v>
      </c>
      <c r="B10988" t="s">
        <v>475</v>
      </c>
      <c r="C10988" t="s">
        <v>236</v>
      </c>
      <c r="D10988" t="s">
        <v>632</v>
      </c>
      <c r="E10988" t="s">
        <v>269</v>
      </c>
      <c r="F10988" t="s">
        <v>193</v>
      </c>
      <c r="G10988" s="8" t="s">
        <v>652</v>
      </c>
      <c r="H10988" t="s">
        <v>194</v>
      </c>
      <c r="I10988" s="7">
        <v>0</v>
      </c>
      <c r="L10988" s="7">
        <v>38791266538</v>
      </c>
      <c r="M10988" t="s">
        <v>458</v>
      </c>
    </row>
    <row r="10989" spans="1:13" x14ac:dyDescent="0.25">
      <c r="A10989" t="s">
        <v>708</v>
      </c>
      <c r="B10989" t="s">
        <v>476</v>
      </c>
      <c r="C10989" t="s">
        <v>237</v>
      </c>
      <c r="D10989" t="s">
        <v>242</v>
      </c>
      <c r="E10989" t="s">
        <v>270</v>
      </c>
      <c r="F10989" t="s">
        <v>193</v>
      </c>
      <c r="G10989" s="8" t="s">
        <v>652</v>
      </c>
      <c r="H10989" t="s">
        <v>194</v>
      </c>
      <c r="I10989" s="7">
        <v>0</v>
      </c>
      <c r="L10989" s="7">
        <v>77422761</v>
      </c>
      <c r="M10989" t="s">
        <v>458</v>
      </c>
    </row>
    <row r="10990" spans="1:13" x14ac:dyDescent="0.25">
      <c r="A10990" t="s">
        <v>709</v>
      </c>
      <c r="B10990" t="s">
        <v>476</v>
      </c>
      <c r="C10990" t="s">
        <v>237</v>
      </c>
      <c r="D10990" t="s">
        <v>228</v>
      </c>
      <c r="E10990" t="s">
        <v>270</v>
      </c>
      <c r="F10990" t="s">
        <v>193</v>
      </c>
      <c r="G10990" s="8" t="s">
        <v>652</v>
      </c>
      <c r="H10990" t="s">
        <v>194</v>
      </c>
      <c r="I10990" s="7">
        <v>0</v>
      </c>
      <c r="L10990" s="7">
        <v>2672173342</v>
      </c>
      <c r="M10990" t="s">
        <v>458</v>
      </c>
    </row>
    <row r="10991" spans="1:13" x14ac:dyDescent="0.25">
      <c r="A10991" t="s">
        <v>710</v>
      </c>
      <c r="B10991" t="s">
        <v>476</v>
      </c>
      <c r="C10991" t="s">
        <v>237</v>
      </c>
      <c r="D10991" t="s">
        <v>464</v>
      </c>
      <c r="E10991" t="s">
        <v>270</v>
      </c>
      <c r="F10991" t="s">
        <v>193</v>
      </c>
      <c r="G10991" s="8" t="s">
        <v>652</v>
      </c>
      <c r="H10991" t="s">
        <v>194</v>
      </c>
      <c r="I10991" s="7">
        <v>0</v>
      </c>
      <c r="L10991" s="7">
        <v>1120256617</v>
      </c>
      <c r="M10991" t="s">
        <v>458</v>
      </c>
    </row>
    <row r="10992" spans="1:13" x14ac:dyDescent="0.25">
      <c r="A10992" t="s">
        <v>711</v>
      </c>
      <c r="B10992" t="s">
        <v>476</v>
      </c>
      <c r="C10992" t="s">
        <v>237</v>
      </c>
      <c r="D10992" t="s">
        <v>238</v>
      </c>
      <c r="E10992" t="s">
        <v>270</v>
      </c>
      <c r="F10992" t="s">
        <v>193</v>
      </c>
      <c r="G10992" s="8" t="s">
        <v>652</v>
      </c>
      <c r="H10992" t="s">
        <v>194</v>
      </c>
      <c r="I10992" s="7">
        <v>0</v>
      </c>
      <c r="L10992" s="7">
        <v>858542993</v>
      </c>
      <c r="M10992" t="s">
        <v>458</v>
      </c>
    </row>
    <row r="10993" spans="1:13" x14ac:dyDescent="0.25">
      <c r="A10993" t="s">
        <v>712</v>
      </c>
      <c r="B10993" t="s">
        <v>476</v>
      </c>
      <c r="C10993" t="s">
        <v>237</v>
      </c>
      <c r="D10993" t="s">
        <v>239</v>
      </c>
      <c r="E10993" t="s">
        <v>270</v>
      </c>
      <c r="F10993" t="s">
        <v>193</v>
      </c>
      <c r="G10993" s="8" t="s">
        <v>652</v>
      </c>
      <c r="H10993" t="s">
        <v>194</v>
      </c>
      <c r="I10993" s="7">
        <v>0</v>
      </c>
      <c r="L10993" s="7">
        <v>857579764</v>
      </c>
      <c r="M10993" t="s">
        <v>458</v>
      </c>
    </row>
    <row r="10994" spans="1:13" x14ac:dyDescent="0.25">
      <c r="A10994" t="s">
        <v>713</v>
      </c>
      <c r="B10994" t="s">
        <v>476</v>
      </c>
      <c r="C10994" t="s">
        <v>237</v>
      </c>
      <c r="D10994" t="s">
        <v>240</v>
      </c>
      <c r="E10994" t="s">
        <v>270</v>
      </c>
      <c r="F10994" t="s">
        <v>193</v>
      </c>
      <c r="G10994" s="8" t="s">
        <v>652</v>
      </c>
      <c r="H10994" t="s">
        <v>194</v>
      </c>
      <c r="I10994" s="7">
        <v>0</v>
      </c>
      <c r="L10994" s="7">
        <v>93471759</v>
      </c>
      <c r="M10994" t="s">
        <v>458</v>
      </c>
    </row>
    <row r="10995" spans="1:13" x14ac:dyDescent="0.25">
      <c r="A10995" t="s">
        <v>714</v>
      </c>
      <c r="B10995" t="s">
        <v>476</v>
      </c>
      <c r="C10995" t="s">
        <v>237</v>
      </c>
      <c r="D10995" t="s">
        <v>241</v>
      </c>
      <c r="E10995" t="s">
        <v>270</v>
      </c>
      <c r="F10995" t="s">
        <v>193</v>
      </c>
      <c r="G10995" s="8" t="s">
        <v>652</v>
      </c>
      <c r="H10995" t="s">
        <v>194</v>
      </c>
      <c r="I10995" s="7">
        <v>0</v>
      </c>
      <c r="L10995" s="7">
        <v>53446428</v>
      </c>
      <c r="M10995" t="s">
        <v>458</v>
      </c>
    </row>
    <row r="10996" spans="1:13" x14ac:dyDescent="0.25">
      <c r="A10996" t="s">
        <v>715</v>
      </c>
      <c r="B10996" t="s">
        <v>477</v>
      </c>
      <c r="C10996" t="s">
        <v>243</v>
      </c>
      <c r="D10996" t="s">
        <v>378</v>
      </c>
      <c r="E10996" t="s">
        <v>270</v>
      </c>
      <c r="F10996" t="s">
        <v>193</v>
      </c>
      <c r="G10996" s="8" t="s">
        <v>652</v>
      </c>
      <c r="H10996" t="s">
        <v>194</v>
      </c>
      <c r="I10996" s="7">
        <v>15146938</v>
      </c>
      <c r="L10996" s="7">
        <v>3795039921</v>
      </c>
      <c r="M10996" t="s">
        <v>458</v>
      </c>
    </row>
    <row r="10997" spans="1:13" x14ac:dyDescent="0.25">
      <c r="A10997" t="s">
        <v>716</v>
      </c>
      <c r="B10997" t="s">
        <v>477</v>
      </c>
      <c r="C10997" t="s">
        <v>243</v>
      </c>
      <c r="D10997" t="s">
        <v>360</v>
      </c>
      <c r="E10997" t="s">
        <v>270</v>
      </c>
      <c r="F10997" t="s">
        <v>193</v>
      </c>
      <c r="G10997" s="8" t="s">
        <v>652</v>
      </c>
      <c r="H10997" t="s">
        <v>194</v>
      </c>
      <c r="I10997" s="7">
        <v>0</v>
      </c>
      <c r="L10997" s="7">
        <v>4697527012</v>
      </c>
      <c r="M10997" t="s">
        <v>458</v>
      </c>
    </row>
    <row r="10998" spans="1:13" x14ac:dyDescent="0.25">
      <c r="A10998" t="s">
        <v>717</v>
      </c>
      <c r="B10998" t="s">
        <v>477</v>
      </c>
      <c r="C10998" t="s">
        <v>243</v>
      </c>
      <c r="D10998" t="s">
        <v>581</v>
      </c>
      <c r="E10998" t="s">
        <v>270</v>
      </c>
      <c r="F10998" t="s">
        <v>193</v>
      </c>
      <c r="G10998" s="8" t="s">
        <v>652</v>
      </c>
      <c r="H10998" t="s">
        <v>194</v>
      </c>
      <c r="I10998" s="7">
        <v>0</v>
      </c>
      <c r="L10998" s="7">
        <v>89940181951</v>
      </c>
      <c r="M10998" t="s">
        <v>458</v>
      </c>
    </row>
    <row r="10999" spans="1:13" x14ac:dyDescent="0.25">
      <c r="A10999" t="s">
        <v>718</v>
      </c>
      <c r="B10999" t="s">
        <v>246</v>
      </c>
      <c r="C10999" t="s">
        <v>246</v>
      </c>
      <c r="D10999" t="s">
        <v>203</v>
      </c>
      <c r="E10999" t="s">
        <v>269</v>
      </c>
      <c r="F10999" t="s">
        <v>193</v>
      </c>
      <c r="G10999" s="8" t="s">
        <v>652</v>
      </c>
      <c r="H10999" t="s">
        <v>194</v>
      </c>
      <c r="I10999" s="7">
        <v>0</v>
      </c>
      <c r="L10999" s="7">
        <v>42773601120</v>
      </c>
      <c r="M10999" t="s">
        <v>458</v>
      </c>
    </row>
    <row r="11000" spans="1:13" x14ac:dyDescent="0.25">
      <c r="A11000" t="s">
        <v>719</v>
      </c>
      <c r="B11000" t="s">
        <v>478</v>
      </c>
      <c r="C11000" t="s">
        <v>244</v>
      </c>
      <c r="D11000" t="s">
        <v>245</v>
      </c>
      <c r="E11000" t="s">
        <v>269</v>
      </c>
      <c r="F11000" t="s">
        <v>193</v>
      </c>
      <c r="G11000" s="8" t="s">
        <v>652</v>
      </c>
      <c r="H11000" t="s">
        <v>194</v>
      </c>
      <c r="I11000" s="7">
        <v>18947000</v>
      </c>
      <c r="L11000" s="7">
        <v>69558139000</v>
      </c>
      <c r="M11000" t="s">
        <v>458</v>
      </c>
    </row>
    <row r="11001" spans="1:13" x14ac:dyDescent="0.25">
      <c r="A11001" t="s">
        <v>720</v>
      </c>
      <c r="B11001" t="s">
        <v>478</v>
      </c>
      <c r="C11001" t="s">
        <v>244</v>
      </c>
      <c r="D11001" t="s">
        <v>460</v>
      </c>
      <c r="E11001" t="s">
        <v>269</v>
      </c>
      <c r="F11001" t="s">
        <v>193</v>
      </c>
      <c r="G11001" s="8" t="s">
        <v>652</v>
      </c>
      <c r="H11001" t="s">
        <v>194</v>
      </c>
      <c r="I11001" s="7">
        <v>0</v>
      </c>
      <c r="L11001" s="7">
        <v>40918920000</v>
      </c>
      <c r="M11001" t="s">
        <v>458</v>
      </c>
    </row>
    <row r="11002" spans="1:13" x14ac:dyDescent="0.25">
      <c r="A11002" t="s">
        <v>721</v>
      </c>
      <c r="B11002" t="s">
        <v>479</v>
      </c>
      <c r="C11002" t="s">
        <v>247</v>
      </c>
      <c r="D11002" t="s">
        <v>203</v>
      </c>
      <c r="E11002" t="s">
        <v>269</v>
      </c>
      <c r="F11002" t="s">
        <v>193</v>
      </c>
      <c r="G11002" s="8" t="s">
        <v>652</v>
      </c>
      <c r="H11002" t="s">
        <v>194</v>
      </c>
      <c r="I11002" s="7">
        <v>0</v>
      </c>
      <c r="L11002" s="7">
        <v>20401799000</v>
      </c>
      <c r="M11002" t="s">
        <v>458</v>
      </c>
    </row>
    <row r="11003" spans="1:13" x14ac:dyDescent="0.25">
      <c r="A11003" t="s">
        <v>722</v>
      </c>
      <c r="B11003" t="s">
        <v>480</v>
      </c>
      <c r="C11003" t="s">
        <v>268</v>
      </c>
      <c r="D11003" t="s">
        <v>203</v>
      </c>
      <c r="E11003" t="s">
        <v>269</v>
      </c>
      <c r="F11003" t="s">
        <v>193</v>
      </c>
      <c r="G11003" s="8" t="s">
        <v>652</v>
      </c>
      <c r="H11003" t="s">
        <v>194</v>
      </c>
      <c r="I11003" s="7">
        <v>0</v>
      </c>
      <c r="L11003" s="7">
        <v>14029578005</v>
      </c>
      <c r="M11003" t="s">
        <v>458</v>
      </c>
    </row>
    <row r="11004" spans="1:13" x14ac:dyDescent="0.25">
      <c r="A11004" t="s">
        <v>723</v>
      </c>
      <c r="B11004" t="s">
        <v>481</v>
      </c>
      <c r="C11004" t="s">
        <v>248</v>
      </c>
      <c r="D11004" t="s">
        <v>203</v>
      </c>
      <c r="E11004" t="s">
        <v>269</v>
      </c>
      <c r="F11004" t="s">
        <v>193</v>
      </c>
      <c r="G11004" s="8" t="s">
        <v>652</v>
      </c>
      <c r="H11004" t="s">
        <v>194</v>
      </c>
      <c r="I11004" s="7">
        <v>0</v>
      </c>
      <c r="L11004" s="7">
        <v>24360197000</v>
      </c>
      <c r="M11004" t="s">
        <v>458</v>
      </c>
    </row>
    <row r="11005" spans="1:13" x14ac:dyDescent="0.25">
      <c r="A11005" t="s">
        <v>724</v>
      </c>
      <c r="B11005" t="s">
        <v>482</v>
      </c>
      <c r="C11005" t="s">
        <v>249</v>
      </c>
      <c r="D11005" t="s">
        <v>203</v>
      </c>
      <c r="E11005" t="s">
        <v>269</v>
      </c>
      <c r="F11005" t="s">
        <v>193</v>
      </c>
      <c r="G11005" s="8" t="s">
        <v>652</v>
      </c>
      <c r="H11005" t="s">
        <v>194</v>
      </c>
      <c r="I11005" s="7">
        <v>0</v>
      </c>
      <c r="L11005" s="7">
        <v>91622025169</v>
      </c>
      <c r="M11005" t="s">
        <v>458</v>
      </c>
    </row>
    <row r="11006" spans="1:13" x14ac:dyDescent="0.25">
      <c r="A11006" t="s">
        <v>725</v>
      </c>
      <c r="B11006" t="s">
        <v>330</v>
      </c>
      <c r="C11006" t="s">
        <v>250</v>
      </c>
      <c r="D11006" t="s">
        <v>252</v>
      </c>
      <c r="E11006" t="s">
        <v>270</v>
      </c>
      <c r="F11006" t="s">
        <v>193</v>
      </c>
      <c r="G11006" s="8" t="s">
        <v>652</v>
      </c>
      <c r="H11006" t="s">
        <v>194</v>
      </c>
      <c r="I11006" s="7">
        <v>0</v>
      </c>
      <c r="L11006" s="7">
        <v>10772268571</v>
      </c>
      <c r="M11006" t="s">
        <v>458</v>
      </c>
    </row>
    <row r="11007" spans="1:13" x14ac:dyDescent="0.25">
      <c r="A11007" t="s">
        <v>726</v>
      </c>
      <c r="B11007" t="s">
        <v>330</v>
      </c>
      <c r="C11007" t="s">
        <v>250</v>
      </c>
      <c r="D11007" t="s">
        <v>253</v>
      </c>
      <c r="E11007" t="s">
        <v>270</v>
      </c>
      <c r="F11007" t="s">
        <v>193</v>
      </c>
      <c r="G11007" s="8" t="s">
        <v>652</v>
      </c>
      <c r="H11007" t="s">
        <v>194</v>
      </c>
      <c r="I11007" s="7">
        <v>0</v>
      </c>
      <c r="L11007" s="7">
        <v>3480752374</v>
      </c>
      <c r="M11007" t="s">
        <v>458</v>
      </c>
    </row>
    <row r="11008" spans="1:13" x14ac:dyDescent="0.25">
      <c r="A11008" t="s">
        <v>727</v>
      </c>
      <c r="B11008" t="s">
        <v>330</v>
      </c>
      <c r="C11008" t="s">
        <v>250</v>
      </c>
      <c r="D11008" t="s">
        <v>254</v>
      </c>
      <c r="E11008" t="s">
        <v>270</v>
      </c>
      <c r="F11008" t="s">
        <v>193</v>
      </c>
      <c r="G11008" s="8" t="s">
        <v>652</v>
      </c>
      <c r="H11008" t="s">
        <v>194</v>
      </c>
      <c r="I11008" s="7">
        <v>0</v>
      </c>
      <c r="L11008" s="7">
        <v>13604302435</v>
      </c>
      <c r="M11008" t="s">
        <v>458</v>
      </c>
    </row>
    <row r="11009" spans="1:13" x14ac:dyDescent="0.25">
      <c r="A11009" t="s">
        <v>728</v>
      </c>
      <c r="B11009" t="s">
        <v>330</v>
      </c>
      <c r="C11009" t="s">
        <v>250</v>
      </c>
      <c r="D11009" t="s">
        <v>633</v>
      </c>
      <c r="E11009" t="s">
        <v>269</v>
      </c>
      <c r="F11009" t="s">
        <v>193</v>
      </c>
      <c r="G11009" s="8" t="s">
        <v>652</v>
      </c>
      <c r="H11009" t="s">
        <v>194</v>
      </c>
      <c r="I11009" s="7">
        <v>0</v>
      </c>
      <c r="L11009" s="7">
        <v>1140113184125</v>
      </c>
      <c r="M11009" t="s">
        <v>458</v>
      </c>
    </row>
    <row r="11010" spans="1:13" x14ac:dyDescent="0.25">
      <c r="A11010" t="s">
        <v>729</v>
      </c>
      <c r="B11010" t="s">
        <v>330</v>
      </c>
      <c r="C11010" t="s">
        <v>250</v>
      </c>
      <c r="D11010" t="s">
        <v>634</v>
      </c>
      <c r="E11010" t="s">
        <v>269</v>
      </c>
      <c r="F11010" t="s">
        <v>193</v>
      </c>
      <c r="G11010" s="8" t="s">
        <v>652</v>
      </c>
      <c r="H11010" t="s">
        <v>194</v>
      </c>
      <c r="I11010" s="7">
        <v>0</v>
      </c>
      <c r="L11010" s="7">
        <v>237174933919</v>
      </c>
      <c r="M11010" t="s">
        <v>458</v>
      </c>
    </row>
    <row r="11011" spans="1:13" x14ac:dyDescent="0.25">
      <c r="A11011" t="s">
        <v>730</v>
      </c>
      <c r="B11011" t="s">
        <v>330</v>
      </c>
      <c r="C11011" t="s">
        <v>250</v>
      </c>
      <c r="D11011" t="s">
        <v>599</v>
      </c>
      <c r="E11011" t="s">
        <v>270</v>
      </c>
      <c r="F11011" t="s">
        <v>193</v>
      </c>
      <c r="G11011" s="8" t="s">
        <v>652</v>
      </c>
      <c r="H11011" t="s">
        <v>194</v>
      </c>
      <c r="I11011" s="7">
        <v>0</v>
      </c>
      <c r="L11011" s="7">
        <v>49186447</v>
      </c>
      <c r="M11011" t="s">
        <v>458</v>
      </c>
    </row>
    <row r="11012" spans="1:13" x14ac:dyDescent="0.25">
      <c r="A11012" t="s">
        <v>731</v>
      </c>
      <c r="B11012" t="s">
        <v>483</v>
      </c>
      <c r="C11012" t="s">
        <v>255</v>
      </c>
      <c r="D11012" t="s">
        <v>205</v>
      </c>
      <c r="E11012" t="s">
        <v>270</v>
      </c>
      <c r="F11012" t="s">
        <v>193</v>
      </c>
      <c r="G11012" s="8" t="s">
        <v>652</v>
      </c>
      <c r="H11012" t="s">
        <v>194</v>
      </c>
      <c r="I11012" s="7">
        <v>0</v>
      </c>
      <c r="L11012" s="7">
        <v>6917962126</v>
      </c>
      <c r="M11012" t="s">
        <v>458</v>
      </c>
    </row>
    <row r="11013" spans="1:13" x14ac:dyDescent="0.25">
      <c r="A11013" t="s">
        <v>732</v>
      </c>
      <c r="B11013" t="s">
        <v>483</v>
      </c>
      <c r="C11013" t="s">
        <v>255</v>
      </c>
      <c r="D11013" t="s">
        <v>203</v>
      </c>
      <c r="E11013" t="s">
        <v>269</v>
      </c>
      <c r="F11013" t="s">
        <v>193</v>
      </c>
      <c r="G11013" s="8" t="s">
        <v>652</v>
      </c>
      <c r="H11013" t="s">
        <v>194</v>
      </c>
      <c r="I11013" s="7">
        <v>0</v>
      </c>
      <c r="L11013" s="7">
        <v>2428869723</v>
      </c>
      <c r="M11013" t="s">
        <v>458</v>
      </c>
    </row>
    <row r="11014" spans="1:13" x14ac:dyDescent="0.25">
      <c r="A11014" t="s">
        <v>733</v>
      </c>
      <c r="B11014" t="s">
        <v>636</v>
      </c>
      <c r="C11014" t="s">
        <v>635</v>
      </c>
      <c r="D11014" t="s">
        <v>304</v>
      </c>
      <c r="E11014" t="s">
        <v>270</v>
      </c>
      <c r="F11014" t="s">
        <v>193</v>
      </c>
      <c r="G11014" s="8" t="s">
        <v>652</v>
      </c>
      <c r="H11014" t="s">
        <v>194</v>
      </c>
      <c r="I11014" s="7">
        <v>0</v>
      </c>
      <c r="L11014" s="7">
        <v>4565783313</v>
      </c>
      <c r="M11014" t="s">
        <v>458</v>
      </c>
    </row>
    <row r="11015" spans="1:13" x14ac:dyDescent="0.25">
      <c r="A11015" t="s">
        <v>734</v>
      </c>
      <c r="B11015" t="s">
        <v>636</v>
      </c>
      <c r="C11015" t="s">
        <v>635</v>
      </c>
      <c r="D11015" t="s">
        <v>303</v>
      </c>
      <c r="E11015" t="s">
        <v>270</v>
      </c>
      <c r="F11015" t="s">
        <v>193</v>
      </c>
      <c r="G11015" s="8" t="s">
        <v>652</v>
      </c>
      <c r="H11015" t="s">
        <v>194</v>
      </c>
      <c r="I11015" s="7">
        <v>0</v>
      </c>
      <c r="L11015" s="7">
        <v>3476303006</v>
      </c>
      <c r="M11015" t="s">
        <v>458</v>
      </c>
    </row>
    <row r="11016" spans="1:13" x14ac:dyDescent="0.25">
      <c r="A11016" t="s">
        <v>735</v>
      </c>
      <c r="B11016" t="s">
        <v>636</v>
      </c>
      <c r="C11016" t="s">
        <v>635</v>
      </c>
      <c r="D11016" t="s">
        <v>302</v>
      </c>
      <c r="E11016" t="s">
        <v>270</v>
      </c>
      <c r="F11016" t="s">
        <v>193</v>
      </c>
      <c r="G11016" s="8" t="s">
        <v>652</v>
      </c>
      <c r="H11016" t="s">
        <v>194</v>
      </c>
      <c r="I11016" s="7">
        <v>0</v>
      </c>
      <c r="L11016" s="7">
        <v>2100767205</v>
      </c>
      <c r="M11016" t="s">
        <v>458</v>
      </c>
    </row>
    <row r="11017" spans="1:13" x14ac:dyDescent="0.25">
      <c r="A11017" t="s">
        <v>736</v>
      </c>
      <c r="B11017" t="s">
        <v>636</v>
      </c>
      <c r="C11017" t="s">
        <v>635</v>
      </c>
      <c r="D11017" t="s">
        <v>205</v>
      </c>
      <c r="E11017" t="s">
        <v>270</v>
      </c>
      <c r="F11017" t="s">
        <v>193</v>
      </c>
      <c r="G11017" s="8" t="s">
        <v>652</v>
      </c>
      <c r="H11017" t="s">
        <v>194</v>
      </c>
      <c r="I11017" s="7">
        <v>0</v>
      </c>
      <c r="L11017" s="7">
        <v>20886055390</v>
      </c>
      <c r="M11017" t="s">
        <v>458</v>
      </c>
    </row>
    <row r="11018" spans="1:13" x14ac:dyDescent="0.25">
      <c r="A11018" t="s">
        <v>737</v>
      </c>
      <c r="B11018" t="s">
        <v>636</v>
      </c>
      <c r="C11018" t="s">
        <v>635</v>
      </c>
      <c r="D11018" t="s">
        <v>203</v>
      </c>
      <c r="E11018" t="s">
        <v>269</v>
      </c>
      <c r="F11018" t="s">
        <v>193</v>
      </c>
      <c r="G11018" s="8" t="s">
        <v>652</v>
      </c>
      <c r="H11018" t="s">
        <v>194</v>
      </c>
      <c r="I11018" s="7">
        <v>0</v>
      </c>
      <c r="L11018" s="7">
        <v>1256491994424</v>
      </c>
      <c r="M11018" t="s">
        <v>458</v>
      </c>
    </row>
    <row r="11019" spans="1:13" x14ac:dyDescent="0.25">
      <c r="A11019" t="s">
        <v>738</v>
      </c>
      <c r="B11019" t="s">
        <v>484</v>
      </c>
      <c r="C11019" t="s">
        <v>256</v>
      </c>
      <c r="D11019" t="s">
        <v>208</v>
      </c>
      <c r="E11019" t="s">
        <v>270</v>
      </c>
      <c r="F11019" t="s">
        <v>193</v>
      </c>
      <c r="G11019" s="8" t="s">
        <v>652</v>
      </c>
      <c r="H11019" t="s">
        <v>194</v>
      </c>
      <c r="I11019" s="7">
        <v>0</v>
      </c>
      <c r="L11019" s="7">
        <v>429346911</v>
      </c>
      <c r="M11019" t="s">
        <v>458</v>
      </c>
    </row>
    <row r="11020" spans="1:13" x14ac:dyDescent="0.25">
      <c r="A11020" t="s">
        <v>739</v>
      </c>
      <c r="B11020" t="s">
        <v>484</v>
      </c>
      <c r="C11020" t="s">
        <v>256</v>
      </c>
      <c r="D11020" t="s">
        <v>209</v>
      </c>
      <c r="E11020" t="s">
        <v>270</v>
      </c>
      <c r="F11020" t="s">
        <v>193</v>
      </c>
      <c r="G11020" s="8" t="s">
        <v>652</v>
      </c>
      <c r="H11020" t="s">
        <v>194</v>
      </c>
      <c r="I11020" s="7">
        <v>0</v>
      </c>
      <c r="L11020" s="7">
        <v>630379359</v>
      </c>
      <c r="M11020" t="s">
        <v>458</v>
      </c>
    </row>
    <row r="11021" spans="1:13" x14ac:dyDescent="0.25">
      <c r="A11021" t="s">
        <v>740</v>
      </c>
      <c r="B11021" t="s">
        <v>484</v>
      </c>
      <c r="C11021" t="s">
        <v>256</v>
      </c>
      <c r="D11021" t="s">
        <v>203</v>
      </c>
      <c r="E11021" t="s">
        <v>269</v>
      </c>
      <c r="F11021" t="s">
        <v>193</v>
      </c>
      <c r="G11021" s="8" t="s">
        <v>652</v>
      </c>
      <c r="H11021" t="s">
        <v>194</v>
      </c>
      <c r="I11021" s="7">
        <v>0</v>
      </c>
      <c r="L11021" s="7">
        <v>88224453830</v>
      </c>
      <c r="M11021" t="s">
        <v>458</v>
      </c>
    </row>
    <row r="11022" spans="1:13" x14ac:dyDescent="0.25">
      <c r="A11022" t="s">
        <v>741</v>
      </c>
      <c r="B11022" t="s">
        <v>485</v>
      </c>
      <c r="C11022" t="s">
        <v>257</v>
      </c>
      <c r="D11022" t="s">
        <v>258</v>
      </c>
      <c r="E11022" t="s">
        <v>270</v>
      </c>
      <c r="F11022" t="s">
        <v>193</v>
      </c>
      <c r="G11022" s="8" t="s">
        <v>652</v>
      </c>
      <c r="H11022" t="s">
        <v>194</v>
      </c>
      <c r="I11022" s="7">
        <v>0</v>
      </c>
      <c r="L11022" s="7">
        <v>2398957441</v>
      </c>
      <c r="M11022" t="s">
        <v>458</v>
      </c>
    </row>
    <row r="11023" spans="1:13" x14ac:dyDescent="0.25">
      <c r="A11023" t="s">
        <v>742</v>
      </c>
      <c r="B11023" t="s">
        <v>485</v>
      </c>
      <c r="C11023" t="s">
        <v>257</v>
      </c>
      <c r="D11023" t="s">
        <v>259</v>
      </c>
      <c r="E11023" t="s">
        <v>270</v>
      </c>
      <c r="F11023" t="s">
        <v>193</v>
      </c>
      <c r="G11023" s="8" t="s">
        <v>652</v>
      </c>
      <c r="H11023" t="s">
        <v>194</v>
      </c>
      <c r="I11023" s="7">
        <v>0</v>
      </c>
      <c r="L11023" s="7">
        <v>87556207</v>
      </c>
      <c r="M11023" t="s">
        <v>458</v>
      </c>
    </row>
    <row r="11024" spans="1:13" x14ac:dyDescent="0.25">
      <c r="A11024" t="s">
        <v>743</v>
      </c>
      <c r="B11024" t="s">
        <v>485</v>
      </c>
      <c r="C11024" t="s">
        <v>257</v>
      </c>
      <c r="D11024" t="s">
        <v>260</v>
      </c>
      <c r="E11024" t="s">
        <v>270</v>
      </c>
      <c r="F11024" t="s">
        <v>193</v>
      </c>
      <c r="G11024" s="8" t="s">
        <v>652</v>
      </c>
      <c r="H11024" t="s">
        <v>194</v>
      </c>
      <c r="I11024" s="7">
        <v>0</v>
      </c>
      <c r="L11024" s="7">
        <v>145097351</v>
      </c>
      <c r="M11024" t="s">
        <v>458</v>
      </c>
    </row>
    <row r="11025" spans="1:13" x14ac:dyDescent="0.25">
      <c r="A11025" t="s">
        <v>744</v>
      </c>
      <c r="B11025" t="s">
        <v>485</v>
      </c>
      <c r="C11025" t="s">
        <v>257</v>
      </c>
      <c r="D11025" t="s">
        <v>261</v>
      </c>
      <c r="E11025" t="s">
        <v>270</v>
      </c>
      <c r="F11025" t="s">
        <v>193</v>
      </c>
      <c r="G11025" s="8" t="s">
        <v>652</v>
      </c>
      <c r="H11025" t="s">
        <v>194</v>
      </c>
      <c r="I11025" s="7">
        <v>0</v>
      </c>
      <c r="L11025" s="7">
        <v>88988160</v>
      </c>
      <c r="M11025" t="s">
        <v>458</v>
      </c>
    </row>
    <row r="11026" spans="1:13" x14ac:dyDescent="0.25">
      <c r="A11026" t="s">
        <v>745</v>
      </c>
      <c r="B11026" t="s">
        <v>486</v>
      </c>
      <c r="C11026" t="s">
        <v>262</v>
      </c>
      <c r="D11026" t="s">
        <v>263</v>
      </c>
      <c r="E11026" t="s">
        <v>270</v>
      </c>
      <c r="F11026" t="s">
        <v>193</v>
      </c>
      <c r="G11026" s="8" t="s">
        <v>652</v>
      </c>
      <c r="H11026" t="s">
        <v>194</v>
      </c>
      <c r="I11026" s="7">
        <v>0</v>
      </c>
      <c r="L11026" s="7">
        <v>27282552000</v>
      </c>
      <c r="M11026" t="s">
        <v>458</v>
      </c>
    </row>
    <row r="11027" spans="1:13" x14ac:dyDescent="0.25">
      <c r="A11027" t="s">
        <v>746</v>
      </c>
      <c r="B11027" t="s">
        <v>486</v>
      </c>
      <c r="C11027" t="s">
        <v>262</v>
      </c>
      <c r="D11027" t="s">
        <v>264</v>
      </c>
      <c r="E11027" t="s">
        <v>270</v>
      </c>
      <c r="F11027" t="s">
        <v>193</v>
      </c>
      <c r="G11027" s="8" t="s">
        <v>652</v>
      </c>
      <c r="H11027" t="s">
        <v>194</v>
      </c>
      <c r="I11027" s="7">
        <v>0</v>
      </c>
      <c r="L11027" s="7">
        <v>5427913000</v>
      </c>
      <c r="M11027" t="s">
        <v>458</v>
      </c>
    </row>
    <row r="11028" spans="1:13" x14ac:dyDescent="0.25">
      <c r="A11028" t="s">
        <v>747</v>
      </c>
      <c r="B11028" t="s">
        <v>486</v>
      </c>
      <c r="C11028" t="s">
        <v>262</v>
      </c>
      <c r="D11028" t="s">
        <v>265</v>
      </c>
      <c r="E11028" t="s">
        <v>270</v>
      </c>
      <c r="F11028" t="s">
        <v>193</v>
      </c>
      <c r="G11028" s="8" t="s">
        <v>652</v>
      </c>
      <c r="H11028" t="s">
        <v>194</v>
      </c>
      <c r="I11028" s="7">
        <v>0</v>
      </c>
      <c r="L11028" s="7">
        <v>950652000</v>
      </c>
      <c r="M11028" t="s">
        <v>458</v>
      </c>
    </row>
    <row r="11029" spans="1:13" x14ac:dyDescent="0.25">
      <c r="A11029" t="s">
        <v>748</v>
      </c>
      <c r="B11029" t="s">
        <v>486</v>
      </c>
      <c r="C11029" t="s">
        <v>262</v>
      </c>
      <c r="D11029" t="s">
        <v>203</v>
      </c>
      <c r="E11029" t="s">
        <v>269</v>
      </c>
      <c r="F11029" t="s">
        <v>193</v>
      </c>
      <c r="G11029" s="8" t="s">
        <v>652</v>
      </c>
      <c r="H11029" t="s">
        <v>194</v>
      </c>
      <c r="I11029" s="7">
        <v>0</v>
      </c>
      <c r="L11029" s="7">
        <v>134097058000</v>
      </c>
      <c r="M11029" t="s">
        <v>458</v>
      </c>
    </row>
    <row r="11030" spans="1:13" x14ac:dyDescent="0.25">
      <c r="A11030" t="s">
        <v>749</v>
      </c>
      <c r="B11030" t="s">
        <v>332</v>
      </c>
      <c r="C11030" t="s">
        <v>266</v>
      </c>
      <c r="D11030" t="s">
        <v>267</v>
      </c>
      <c r="E11030" t="s">
        <v>270</v>
      </c>
      <c r="F11030" t="s">
        <v>193</v>
      </c>
      <c r="G11030" s="8" t="s">
        <v>652</v>
      </c>
      <c r="H11030" t="s">
        <v>194</v>
      </c>
      <c r="I11030" s="7">
        <v>0</v>
      </c>
      <c r="L11030" s="7">
        <v>2421364394</v>
      </c>
      <c r="M11030" t="s">
        <v>458</v>
      </c>
    </row>
    <row r="11031" spans="1:13" x14ac:dyDescent="0.25">
      <c r="A11031" t="s">
        <v>750</v>
      </c>
      <c r="B11031" t="s">
        <v>332</v>
      </c>
      <c r="C11031" t="s">
        <v>266</v>
      </c>
      <c r="D11031" t="s">
        <v>590</v>
      </c>
      <c r="E11031" t="s">
        <v>270</v>
      </c>
      <c r="F11031" t="s">
        <v>193</v>
      </c>
      <c r="G11031" s="8" t="s">
        <v>652</v>
      </c>
      <c r="H11031" t="s">
        <v>194</v>
      </c>
      <c r="I11031" s="7">
        <v>0</v>
      </c>
      <c r="L11031" s="7">
        <v>1946905414</v>
      </c>
      <c r="M11031" t="s">
        <v>458</v>
      </c>
    </row>
    <row r="11032" spans="1:13" x14ac:dyDescent="0.25">
      <c r="A11032" t="s">
        <v>751</v>
      </c>
      <c r="B11032" t="s">
        <v>332</v>
      </c>
      <c r="C11032" t="s">
        <v>266</v>
      </c>
      <c r="D11032" t="s">
        <v>582</v>
      </c>
      <c r="E11032" t="s">
        <v>270</v>
      </c>
      <c r="F11032" t="s">
        <v>193</v>
      </c>
      <c r="G11032" s="8" t="s">
        <v>652</v>
      </c>
      <c r="H11032" t="s">
        <v>194</v>
      </c>
      <c r="I11032" s="7">
        <v>0</v>
      </c>
      <c r="L11032" s="7">
        <v>102527329</v>
      </c>
      <c r="M11032" t="s">
        <v>458</v>
      </c>
    </row>
    <row r="11033" spans="1:13" x14ac:dyDescent="0.25">
      <c r="A11033" t="s">
        <v>752</v>
      </c>
      <c r="B11033" t="s">
        <v>332</v>
      </c>
      <c r="C11033" t="s">
        <v>266</v>
      </c>
      <c r="D11033" t="s">
        <v>203</v>
      </c>
      <c r="E11033" t="s">
        <v>269</v>
      </c>
      <c r="F11033" t="s">
        <v>193</v>
      </c>
      <c r="G11033" s="8" t="s">
        <v>652</v>
      </c>
      <c r="H11033" t="s">
        <v>194</v>
      </c>
      <c r="I11033" s="7">
        <v>0</v>
      </c>
      <c r="L11033" s="7">
        <v>260926476812</v>
      </c>
      <c r="M11033" t="s">
        <v>458</v>
      </c>
    </row>
    <row r="11034" spans="1:13" x14ac:dyDescent="0.25">
      <c r="A11034" t="s">
        <v>753</v>
      </c>
      <c r="B11034" t="s">
        <v>487</v>
      </c>
      <c r="C11034" t="s">
        <v>207</v>
      </c>
      <c r="D11034" t="s">
        <v>208</v>
      </c>
      <c r="E11034" t="s">
        <v>270</v>
      </c>
      <c r="F11034" s="8" t="s">
        <v>193</v>
      </c>
      <c r="G11034" s="8" t="s">
        <v>652</v>
      </c>
      <c r="H11034" t="s">
        <v>194</v>
      </c>
      <c r="I11034" s="7">
        <v>0</v>
      </c>
      <c r="L11034" s="7">
        <v>2389556713</v>
      </c>
      <c r="M11034" t="s">
        <v>458</v>
      </c>
    </row>
    <row r="11035" spans="1:13" x14ac:dyDescent="0.25">
      <c r="A11035" t="s">
        <v>754</v>
      </c>
      <c r="B11035" t="s">
        <v>487</v>
      </c>
      <c r="C11035" t="s">
        <v>207</v>
      </c>
      <c r="D11035" t="s">
        <v>209</v>
      </c>
      <c r="E11035" t="s">
        <v>270</v>
      </c>
      <c r="F11035" s="8" t="s">
        <v>193</v>
      </c>
      <c r="G11035" s="8" t="s">
        <v>652</v>
      </c>
      <c r="H11035" t="s">
        <v>194</v>
      </c>
      <c r="I11035" s="7">
        <v>0</v>
      </c>
      <c r="L11035" s="7">
        <v>5701620841</v>
      </c>
      <c r="M11035" t="s">
        <v>458</v>
      </c>
    </row>
    <row r="11036" spans="1:13" x14ac:dyDescent="0.25">
      <c r="A11036" t="s">
        <v>755</v>
      </c>
      <c r="B11036" t="s">
        <v>487</v>
      </c>
      <c r="C11036" t="s">
        <v>207</v>
      </c>
      <c r="D11036" t="s">
        <v>210</v>
      </c>
      <c r="E11036" t="s">
        <v>270</v>
      </c>
      <c r="F11036" s="8" t="s">
        <v>193</v>
      </c>
      <c r="G11036" s="8" t="s">
        <v>652</v>
      </c>
      <c r="H11036" t="s">
        <v>194</v>
      </c>
      <c r="I11036" s="7">
        <v>0</v>
      </c>
      <c r="L11036" s="7">
        <v>326696832</v>
      </c>
      <c r="M11036" t="s">
        <v>458</v>
      </c>
    </row>
    <row r="11037" spans="1:13" x14ac:dyDescent="0.25">
      <c r="A11037" t="s">
        <v>756</v>
      </c>
      <c r="B11037" t="s">
        <v>487</v>
      </c>
      <c r="C11037" t="s">
        <v>207</v>
      </c>
      <c r="D11037" t="s">
        <v>211</v>
      </c>
      <c r="E11037" t="s">
        <v>269</v>
      </c>
      <c r="F11037" s="8" t="s">
        <v>193</v>
      </c>
      <c r="G11037" s="8" t="s">
        <v>652</v>
      </c>
      <c r="H11037" t="s">
        <v>194</v>
      </c>
      <c r="I11037" s="7">
        <v>0</v>
      </c>
      <c r="L11037" s="7">
        <v>370042694916</v>
      </c>
      <c r="M11037" t="s">
        <v>458</v>
      </c>
    </row>
    <row r="11038" spans="1:13" x14ac:dyDescent="0.25">
      <c r="A11038" t="s">
        <v>757</v>
      </c>
      <c r="B11038" t="s">
        <v>487</v>
      </c>
      <c r="C11038" t="s">
        <v>207</v>
      </c>
      <c r="D11038" t="s">
        <v>385</v>
      </c>
      <c r="E11038" t="s">
        <v>270</v>
      </c>
      <c r="F11038" s="8" t="s">
        <v>193</v>
      </c>
      <c r="G11038" s="8" t="s">
        <v>652</v>
      </c>
      <c r="H11038" t="s">
        <v>194</v>
      </c>
      <c r="I11038" s="7">
        <v>0</v>
      </c>
      <c r="L11038" s="7">
        <v>777116048</v>
      </c>
      <c r="M11038" t="s">
        <v>458</v>
      </c>
    </row>
    <row r="11039" spans="1:13" x14ac:dyDescent="0.25">
      <c r="A11039" t="s">
        <v>659</v>
      </c>
      <c r="B11039" t="s">
        <v>468</v>
      </c>
      <c r="C11039" t="s">
        <v>0</v>
      </c>
      <c r="D11039" t="s">
        <v>200</v>
      </c>
      <c r="E11039" t="s">
        <v>270</v>
      </c>
      <c r="F11039" s="8" t="s">
        <v>196</v>
      </c>
      <c r="G11039" s="8" t="s">
        <v>651</v>
      </c>
      <c r="H11039" t="s">
        <v>197</v>
      </c>
      <c r="I11039" s="7">
        <v>42411916888</v>
      </c>
      <c r="L11039" s="7">
        <v>50185283716</v>
      </c>
      <c r="M11039">
        <v>3</v>
      </c>
    </row>
    <row r="11040" spans="1:13" x14ac:dyDescent="0.25">
      <c r="A11040" t="s">
        <v>660</v>
      </c>
      <c r="B11040" t="s">
        <v>468</v>
      </c>
      <c r="C11040" t="s">
        <v>0</v>
      </c>
      <c r="D11040" t="s">
        <v>201</v>
      </c>
      <c r="E11040" t="s">
        <v>270</v>
      </c>
      <c r="F11040" s="8" t="s">
        <v>196</v>
      </c>
      <c r="G11040" s="8" t="s">
        <v>651</v>
      </c>
      <c r="H11040" t="s">
        <v>197</v>
      </c>
      <c r="I11040" s="7">
        <v>81149704070</v>
      </c>
      <c r="L11040" s="7">
        <v>89599596613</v>
      </c>
      <c r="M11040">
        <v>3</v>
      </c>
    </row>
    <row r="11041" spans="1:13" x14ac:dyDescent="0.25">
      <c r="A11041" t="s">
        <v>661</v>
      </c>
      <c r="B11041" t="s">
        <v>468</v>
      </c>
      <c r="C11041" t="s">
        <v>0</v>
      </c>
      <c r="D11041" t="s">
        <v>202</v>
      </c>
      <c r="E11041" t="s">
        <v>270</v>
      </c>
      <c r="F11041" s="8" t="s">
        <v>196</v>
      </c>
      <c r="G11041" s="8" t="s">
        <v>651</v>
      </c>
      <c r="H11041" t="s">
        <v>197</v>
      </c>
      <c r="I11041" s="7">
        <v>37571329688</v>
      </c>
      <c r="L11041" s="7">
        <v>44497385600</v>
      </c>
      <c r="M11041">
        <v>3</v>
      </c>
    </row>
    <row r="11042" spans="1:13" x14ac:dyDescent="0.25">
      <c r="A11042" t="s">
        <v>662</v>
      </c>
      <c r="B11042" t="s">
        <v>468</v>
      </c>
      <c r="C11042" t="s">
        <v>0</v>
      </c>
      <c r="D11042" t="s">
        <v>308</v>
      </c>
      <c r="E11042" t="s">
        <v>270</v>
      </c>
      <c r="F11042" s="8" t="s">
        <v>196</v>
      </c>
      <c r="G11042" s="8" t="s">
        <v>651</v>
      </c>
      <c r="H11042" t="s">
        <v>197</v>
      </c>
      <c r="I11042" s="7">
        <v>688585109</v>
      </c>
      <c r="L11042" s="7">
        <v>891110221</v>
      </c>
      <c r="M11042">
        <v>3</v>
      </c>
    </row>
    <row r="11043" spans="1:13" x14ac:dyDescent="0.25">
      <c r="A11043" t="s">
        <v>758</v>
      </c>
      <c r="B11043" t="s">
        <v>468</v>
      </c>
      <c r="C11043" t="s">
        <v>0</v>
      </c>
      <c r="D11043" t="s">
        <v>1</v>
      </c>
      <c r="E11043" t="s">
        <v>270</v>
      </c>
      <c r="F11043" s="8" t="s">
        <v>196</v>
      </c>
      <c r="G11043" s="8" t="s">
        <v>651</v>
      </c>
      <c r="H11043" t="s">
        <v>197</v>
      </c>
      <c r="I11043" s="7">
        <v>30796222337</v>
      </c>
      <c r="L11043" s="7">
        <v>33596222776</v>
      </c>
      <c r="M11043">
        <v>3</v>
      </c>
    </row>
    <row r="11044" spans="1:13" x14ac:dyDescent="0.25">
      <c r="A11044" t="s">
        <v>663</v>
      </c>
      <c r="B11044" t="s">
        <v>468</v>
      </c>
      <c r="C11044" t="s">
        <v>0</v>
      </c>
      <c r="D11044" t="s">
        <v>198</v>
      </c>
      <c r="E11044" t="s">
        <v>270</v>
      </c>
      <c r="F11044" s="8" t="s">
        <v>196</v>
      </c>
      <c r="G11044" s="8" t="s">
        <v>651</v>
      </c>
      <c r="H11044" t="s">
        <v>197</v>
      </c>
      <c r="I11044" s="7">
        <f>2625901092/2</f>
        <v>1312950546</v>
      </c>
      <c r="L11044" s="7">
        <v>1360016630</v>
      </c>
      <c r="M11044">
        <v>3</v>
      </c>
    </row>
    <row r="11045" spans="1:13" x14ac:dyDescent="0.25">
      <c r="A11045" t="s">
        <v>664</v>
      </c>
      <c r="B11045" t="s">
        <v>468</v>
      </c>
      <c r="C11045" t="s">
        <v>0</v>
      </c>
      <c r="D11045" t="s">
        <v>199</v>
      </c>
      <c r="E11045" t="s">
        <v>269</v>
      </c>
      <c r="F11045" s="8" t="s">
        <v>196</v>
      </c>
      <c r="G11045" s="8" t="s">
        <v>651</v>
      </c>
      <c r="H11045" t="s">
        <v>197</v>
      </c>
      <c r="I11045" s="7">
        <v>171642155380</v>
      </c>
      <c r="L11045" s="7">
        <v>195045422077</v>
      </c>
      <c r="M11045">
        <v>3</v>
      </c>
    </row>
    <row r="11046" spans="1:13" x14ac:dyDescent="0.25">
      <c r="A11046" t="s">
        <v>665</v>
      </c>
      <c r="B11046" t="s">
        <v>469</v>
      </c>
      <c r="C11046" t="s">
        <v>212</v>
      </c>
      <c r="D11046" t="s">
        <v>213</v>
      </c>
      <c r="E11046" t="s">
        <v>270</v>
      </c>
      <c r="F11046" s="8" t="s">
        <v>196</v>
      </c>
      <c r="G11046" s="8" t="s">
        <v>651</v>
      </c>
      <c r="H11046" t="s">
        <v>197</v>
      </c>
      <c r="I11046" s="7">
        <v>1013092000</v>
      </c>
      <c r="L11046" s="7">
        <v>1209774000</v>
      </c>
      <c r="M11046">
        <v>3</v>
      </c>
    </row>
    <row r="11047" spans="1:13" x14ac:dyDescent="0.25">
      <c r="A11047" t="s">
        <v>666</v>
      </c>
      <c r="B11047" t="s">
        <v>469</v>
      </c>
      <c r="C11047" t="s">
        <v>212</v>
      </c>
      <c r="D11047" t="s">
        <v>214</v>
      </c>
      <c r="E11047" t="s">
        <v>270</v>
      </c>
      <c r="F11047" s="8" t="s">
        <v>196</v>
      </c>
      <c r="G11047" s="8" t="s">
        <v>651</v>
      </c>
      <c r="H11047" t="s">
        <v>197</v>
      </c>
      <c r="I11047" s="7">
        <v>7213444000</v>
      </c>
      <c r="L11047" s="7">
        <v>10185099000</v>
      </c>
      <c r="M11047">
        <v>3</v>
      </c>
    </row>
    <row r="11048" spans="1:13" x14ac:dyDescent="0.25">
      <c r="A11048" t="s">
        <v>667</v>
      </c>
      <c r="B11048" t="s">
        <v>469</v>
      </c>
      <c r="C11048" t="s">
        <v>212</v>
      </c>
      <c r="D11048" t="s">
        <v>370</v>
      </c>
      <c r="E11048" t="s">
        <v>270</v>
      </c>
      <c r="F11048" s="8" t="s">
        <v>196</v>
      </c>
      <c r="G11048" s="8" t="s">
        <v>651</v>
      </c>
      <c r="H11048" t="s">
        <v>197</v>
      </c>
      <c r="I11048" s="7">
        <v>5645191000</v>
      </c>
      <c r="L11048" s="7">
        <v>7250762000</v>
      </c>
      <c r="M11048">
        <v>3</v>
      </c>
    </row>
    <row r="11049" spans="1:13" x14ac:dyDescent="0.25">
      <c r="A11049" t="s">
        <v>668</v>
      </c>
      <c r="B11049" t="s">
        <v>469</v>
      </c>
      <c r="C11049" t="s">
        <v>212</v>
      </c>
      <c r="D11049" t="s">
        <v>365</v>
      </c>
      <c r="E11049" t="s">
        <v>270</v>
      </c>
      <c r="F11049" s="8" t="s">
        <v>196</v>
      </c>
      <c r="G11049" s="8" t="s">
        <v>651</v>
      </c>
      <c r="H11049" t="s">
        <v>197</v>
      </c>
      <c r="I11049" s="7">
        <v>19861259000</v>
      </c>
      <c r="L11049" s="7">
        <v>22153880000</v>
      </c>
      <c r="M11049">
        <v>3</v>
      </c>
    </row>
    <row r="11050" spans="1:13" x14ac:dyDescent="0.25">
      <c r="A11050" t="s">
        <v>669</v>
      </c>
      <c r="B11050" t="s">
        <v>469</v>
      </c>
      <c r="C11050" t="s">
        <v>212</v>
      </c>
      <c r="D11050" t="s">
        <v>364</v>
      </c>
      <c r="E11050" t="s">
        <v>270</v>
      </c>
      <c r="F11050" s="8" t="s">
        <v>196</v>
      </c>
      <c r="G11050" s="8" t="s">
        <v>651</v>
      </c>
      <c r="H11050" t="s">
        <v>197</v>
      </c>
      <c r="I11050" s="7">
        <v>28710832000</v>
      </c>
      <c r="L11050" s="7">
        <v>31842258000</v>
      </c>
      <c r="M11050">
        <v>3</v>
      </c>
    </row>
    <row r="11051" spans="1:13" x14ac:dyDescent="0.25">
      <c r="A11051" t="s">
        <v>670</v>
      </c>
      <c r="B11051" t="s">
        <v>469</v>
      </c>
      <c r="C11051" t="s">
        <v>212</v>
      </c>
      <c r="D11051" t="s">
        <v>573</v>
      </c>
      <c r="E11051" t="s">
        <v>270</v>
      </c>
      <c r="F11051" s="8" t="s">
        <v>196</v>
      </c>
      <c r="G11051" s="8" t="s">
        <v>651</v>
      </c>
      <c r="H11051" t="s">
        <v>197</v>
      </c>
      <c r="I11051" s="7">
        <v>16791430000</v>
      </c>
      <c r="L11051" s="7">
        <v>16763779000</v>
      </c>
      <c r="M11051">
        <v>3</v>
      </c>
    </row>
    <row r="11052" spans="1:13" x14ac:dyDescent="0.25">
      <c r="A11052" t="s">
        <v>671</v>
      </c>
      <c r="B11052" t="s">
        <v>469</v>
      </c>
      <c r="C11052" t="s">
        <v>212</v>
      </c>
      <c r="D11052" t="s">
        <v>362</v>
      </c>
      <c r="E11052" t="s">
        <v>270</v>
      </c>
      <c r="F11052" s="8" t="s">
        <v>196</v>
      </c>
      <c r="G11052" s="8" t="s">
        <v>651</v>
      </c>
      <c r="H11052" t="s">
        <v>197</v>
      </c>
      <c r="I11052" s="7">
        <v>51823877000</v>
      </c>
      <c r="L11052" s="7">
        <v>58491556000</v>
      </c>
      <c r="M11052">
        <v>3</v>
      </c>
    </row>
    <row r="11053" spans="1:13" x14ac:dyDescent="0.25">
      <c r="A11053" t="s">
        <v>672</v>
      </c>
      <c r="B11053" t="s">
        <v>470</v>
      </c>
      <c r="C11053" t="s">
        <v>292</v>
      </c>
      <c r="D11053" t="s">
        <v>307</v>
      </c>
      <c r="E11053" t="s">
        <v>270</v>
      </c>
      <c r="F11053" s="8" t="s">
        <v>196</v>
      </c>
      <c r="G11053" s="8" t="s">
        <v>651</v>
      </c>
      <c r="H11053" t="s">
        <v>197</v>
      </c>
      <c r="I11053" s="7">
        <v>8739167125</v>
      </c>
      <c r="L11053" s="7">
        <v>9764336905</v>
      </c>
      <c r="M11053">
        <v>3</v>
      </c>
    </row>
    <row r="11054" spans="1:13" x14ac:dyDescent="0.25">
      <c r="A11054" t="s">
        <v>673</v>
      </c>
      <c r="B11054" t="s">
        <v>470</v>
      </c>
      <c r="C11054" t="s">
        <v>292</v>
      </c>
      <c r="D11054" t="s">
        <v>206</v>
      </c>
      <c r="E11054" t="s">
        <v>270</v>
      </c>
      <c r="F11054" s="8" t="s">
        <v>196</v>
      </c>
      <c r="G11054" s="8" t="s">
        <v>651</v>
      </c>
      <c r="H11054" t="s">
        <v>197</v>
      </c>
      <c r="I11054" s="7">
        <v>4791661193</v>
      </c>
      <c r="L11054" s="7">
        <v>5411649516</v>
      </c>
      <c r="M11054">
        <v>3</v>
      </c>
    </row>
    <row r="11055" spans="1:13" x14ac:dyDescent="0.25">
      <c r="A11055" t="s">
        <v>674</v>
      </c>
      <c r="B11055" t="s">
        <v>470</v>
      </c>
      <c r="C11055" t="s">
        <v>292</v>
      </c>
      <c r="D11055" t="s">
        <v>203</v>
      </c>
      <c r="E11055" t="s">
        <v>269</v>
      </c>
      <c r="F11055" s="8" t="s">
        <v>196</v>
      </c>
      <c r="G11055" s="8" t="s">
        <v>651</v>
      </c>
      <c r="H11055" t="s">
        <v>197</v>
      </c>
      <c r="I11055" s="7">
        <v>545269988353</v>
      </c>
      <c r="L11055" s="7">
        <v>599483569520</v>
      </c>
      <c r="M11055">
        <v>3</v>
      </c>
    </row>
    <row r="11056" spans="1:13" x14ac:dyDescent="0.25">
      <c r="A11056" t="s">
        <v>675</v>
      </c>
      <c r="B11056" t="s">
        <v>470</v>
      </c>
      <c r="C11056" t="s">
        <v>292</v>
      </c>
      <c r="D11056" t="s">
        <v>306</v>
      </c>
      <c r="E11056" t="s">
        <v>270</v>
      </c>
      <c r="F11056" s="8" t="s">
        <v>196</v>
      </c>
      <c r="G11056" s="8" t="s">
        <v>651</v>
      </c>
      <c r="H11056" t="s">
        <v>197</v>
      </c>
      <c r="I11056" s="7">
        <v>8502296709</v>
      </c>
      <c r="L11056" s="7">
        <v>9122399685</v>
      </c>
      <c r="M11056">
        <v>3</v>
      </c>
    </row>
    <row r="11057" spans="1:13" x14ac:dyDescent="0.25">
      <c r="A11057" t="s">
        <v>676</v>
      </c>
      <c r="B11057" t="s">
        <v>331</v>
      </c>
      <c r="C11057" t="s">
        <v>215</v>
      </c>
      <c r="D11057" t="s">
        <v>251</v>
      </c>
      <c r="E11057" t="s">
        <v>269</v>
      </c>
      <c r="F11057" s="8" t="s">
        <v>196</v>
      </c>
      <c r="G11057" s="8" t="s">
        <v>651</v>
      </c>
      <c r="H11057" t="s">
        <v>197</v>
      </c>
      <c r="I11057" s="7">
        <v>267430119504</v>
      </c>
      <c r="L11057" s="7">
        <v>310261377494</v>
      </c>
      <c r="M11057">
        <v>3</v>
      </c>
    </row>
    <row r="11058" spans="1:13" x14ac:dyDescent="0.25">
      <c r="A11058" t="s">
        <v>677</v>
      </c>
      <c r="B11058" t="s">
        <v>331</v>
      </c>
      <c r="C11058" t="s">
        <v>215</v>
      </c>
      <c r="D11058" t="s">
        <v>216</v>
      </c>
      <c r="E11058" t="s">
        <v>269</v>
      </c>
      <c r="F11058" s="8" t="s">
        <v>196</v>
      </c>
      <c r="G11058" s="8" t="s">
        <v>651</v>
      </c>
      <c r="H11058" t="s">
        <v>197</v>
      </c>
      <c r="I11058" s="7">
        <v>14746157515</v>
      </c>
      <c r="L11058" s="7">
        <v>15226914126</v>
      </c>
      <c r="M11058">
        <v>3</v>
      </c>
    </row>
    <row r="11059" spans="1:13" x14ac:dyDescent="0.25">
      <c r="A11059" t="s">
        <v>678</v>
      </c>
      <c r="B11059" t="s">
        <v>331</v>
      </c>
      <c r="C11059" t="s">
        <v>215</v>
      </c>
      <c r="D11059" t="s">
        <v>217</v>
      </c>
      <c r="E11059" t="s">
        <v>269</v>
      </c>
      <c r="F11059" s="8" t="s">
        <v>196</v>
      </c>
      <c r="G11059" s="8" t="s">
        <v>651</v>
      </c>
      <c r="H11059" t="s">
        <v>197</v>
      </c>
      <c r="I11059" s="7">
        <v>56349862463</v>
      </c>
      <c r="L11059" s="7">
        <v>67671087956</v>
      </c>
      <c r="M11059">
        <v>3</v>
      </c>
    </row>
    <row r="11060" spans="1:13" x14ac:dyDescent="0.25">
      <c r="A11060" t="s">
        <v>679</v>
      </c>
      <c r="B11060" t="s">
        <v>333</v>
      </c>
      <c r="C11060" t="s">
        <v>533</v>
      </c>
      <c r="D11060" t="s">
        <v>203</v>
      </c>
      <c r="E11060" t="s">
        <v>269</v>
      </c>
      <c r="F11060" s="8" t="s">
        <v>196</v>
      </c>
      <c r="G11060" s="8" t="s">
        <v>651</v>
      </c>
      <c r="H11060" t="s">
        <v>197</v>
      </c>
      <c r="I11060" s="7">
        <v>55665203000</v>
      </c>
      <c r="L11060" s="7">
        <v>60695593000</v>
      </c>
      <c r="M11060">
        <v>3</v>
      </c>
    </row>
    <row r="11061" spans="1:13" x14ac:dyDescent="0.25">
      <c r="A11061" t="s">
        <v>680</v>
      </c>
      <c r="B11061" t="s">
        <v>471</v>
      </c>
      <c r="C11061" t="s">
        <v>219</v>
      </c>
      <c r="D11061" t="s">
        <v>203</v>
      </c>
      <c r="E11061" t="s">
        <v>269</v>
      </c>
      <c r="F11061" s="8" t="s">
        <v>196</v>
      </c>
      <c r="G11061" s="8" t="s">
        <v>651</v>
      </c>
      <c r="H11061" t="s">
        <v>197</v>
      </c>
      <c r="I11061" s="7">
        <v>250809131993</v>
      </c>
      <c r="L11061" s="7">
        <v>278736778404</v>
      </c>
      <c r="M11061">
        <v>3</v>
      </c>
    </row>
    <row r="11062" spans="1:13" x14ac:dyDescent="0.25">
      <c r="A11062" t="s">
        <v>681</v>
      </c>
      <c r="B11062" t="s">
        <v>471</v>
      </c>
      <c r="C11062" t="s">
        <v>219</v>
      </c>
      <c r="D11062" t="s">
        <v>457</v>
      </c>
      <c r="E11062" t="s">
        <v>270</v>
      </c>
      <c r="F11062" s="8" t="s">
        <v>196</v>
      </c>
      <c r="G11062" s="8" t="s">
        <v>651</v>
      </c>
      <c r="H11062" t="s">
        <v>197</v>
      </c>
      <c r="I11062" s="7">
        <v>100772877</v>
      </c>
      <c r="L11062" s="7">
        <v>150706287</v>
      </c>
      <c r="M11062">
        <v>3</v>
      </c>
    </row>
    <row r="11063" spans="1:13" x14ac:dyDescent="0.25">
      <c r="A11063" t="s">
        <v>682</v>
      </c>
      <c r="B11063" t="s">
        <v>471</v>
      </c>
      <c r="C11063" t="s">
        <v>219</v>
      </c>
      <c r="D11063" t="s">
        <v>381</v>
      </c>
      <c r="E11063" t="s">
        <v>270</v>
      </c>
      <c r="F11063" s="8" t="s">
        <v>196</v>
      </c>
      <c r="G11063" s="8" t="s">
        <v>651</v>
      </c>
      <c r="H11063" t="s">
        <v>197</v>
      </c>
      <c r="I11063" s="7">
        <v>1077341656</v>
      </c>
      <c r="L11063" s="7">
        <v>1331924172</v>
      </c>
      <c r="M11063">
        <v>3</v>
      </c>
    </row>
    <row r="11064" spans="1:13" x14ac:dyDescent="0.25">
      <c r="A11064" t="s">
        <v>683</v>
      </c>
      <c r="B11064" t="s">
        <v>472</v>
      </c>
      <c r="C11064" t="s">
        <v>220</v>
      </c>
      <c r="D11064" t="s">
        <v>221</v>
      </c>
      <c r="E11064" t="s">
        <v>270</v>
      </c>
      <c r="F11064" s="8" t="s">
        <v>196</v>
      </c>
      <c r="G11064" s="8" t="s">
        <v>651</v>
      </c>
      <c r="H11064" t="s">
        <v>197</v>
      </c>
      <c r="I11064" s="7">
        <v>187291608000</v>
      </c>
      <c r="L11064" s="7">
        <v>210379447000</v>
      </c>
      <c r="M11064">
        <v>3</v>
      </c>
    </row>
    <row r="11065" spans="1:13" x14ac:dyDescent="0.25">
      <c r="A11065" t="s">
        <v>684</v>
      </c>
      <c r="B11065" t="s">
        <v>472</v>
      </c>
      <c r="C11065" t="s">
        <v>220</v>
      </c>
      <c r="D11065" t="s">
        <v>222</v>
      </c>
      <c r="E11065" t="s">
        <v>270</v>
      </c>
      <c r="F11065" s="8" t="s">
        <v>196</v>
      </c>
      <c r="G11065" s="8" t="s">
        <v>651</v>
      </c>
      <c r="H11065" t="s">
        <v>197</v>
      </c>
      <c r="I11065" s="7">
        <v>29811339000</v>
      </c>
      <c r="L11065" s="7">
        <v>35195197000</v>
      </c>
      <c r="M11065">
        <v>3</v>
      </c>
    </row>
    <row r="11066" spans="1:13" x14ac:dyDescent="0.25">
      <c r="A11066" t="s">
        <v>685</v>
      </c>
      <c r="B11066" t="s">
        <v>472</v>
      </c>
      <c r="C11066" t="s">
        <v>220</v>
      </c>
      <c r="D11066" t="s">
        <v>223</v>
      </c>
      <c r="E11066" t="s">
        <v>270</v>
      </c>
      <c r="F11066" s="8" t="s">
        <v>196</v>
      </c>
      <c r="G11066" s="8" t="s">
        <v>651</v>
      </c>
      <c r="H11066" t="s">
        <v>197</v>
      </c>
      <c r="I11066" s="7">
        <v>50049459000</v>
      </c>
      <c r="L11066" s="7">
        <v>54187851000</v>
      </c>
      <c r="M11066">
        <v>3</v>
      </c>
    </row>
    <row r="11067" spans="1:13" x14ac:dyDescent="0.25">
      <c r="A11067" t="s">
        <v>686</v>
      </c>
      <c r="B11067" t="s">
        <v>472</v>
      </c>
      <c r="C11067" t="s">
        <v>220</v>
      </c>
      <c r="D11067" t="s">
        <v>224</v>
      </c>
      <c r="E11067" t="s">
        <v>270</v>
      </c>
      <c r="F11067" s="8" t="s">
        <v>196</v>
      </c>
      <c r="G11067" s="8" t="s">
        <v>651</v>
      </c>
      <c r="H11067" t="s">
        <v>197</v>
      </c>
      <c r="I11067" s="7">
        <v>2704129000</v>
      </c>
      <c r="L11067" s="7">
        <v>3835522000</v>
      </c>
      <c r="M11067">
        <v>3</v>
      </c>
    </row>
    <row r="11068" spans="1:13" x14ac:dyDescent="0.25">
      <c r="A11068" t="s">
        <v>687</v>
      </c>
      <c r="B11068" t="s">
        <v>472</v>
      </c>
      <c r="C11068" t="s">
        <v>220</v>
      </c>
      <c r="D11068" t="s">
        <v>305</v>
      </c>
      <c r="E11068" t="s">
        <v>270</v>
      </c>
      <c r="F11068" s="8" t="s">
        <v>196</v>
      </c>
      <c r="G11068" s="8" t="s">
        <v>651</v>
      </c>
      <c r="H11068" t="s">
        <v>197</v>
      </c>
      <c r="I11068" s="7">
        <v>0</v>
      </c>
      <c r="L11068" s="7">
        <v>0</v>
      </c>
      <c r="M11068">
        <v>3</v>
      </c>
    </row>
    <row r="11069" spans="1:13" x14ac:dyDescent="0.25">
      <c r="A11069" t="s">
        <v>688</v>
      </c>
      <c r="B11069" t="s">
        <v>472</v>
      </c>
      <c r="C11069" t="s">
        <v>220</v>
      </c>
      <c r="D11069" t="s">
        <v>203</v>
      </c>
      <c r="E11069" t="s">
        <v>269</v>
      </c>
      <c r="F11069" s="8" t="s">
        <v>196</v>
      </c>
      <c r="G11069" s="8" t="s">
        <v>651</v>
      </c>
      <c r="H11069" t="s">
        <v>197</v>
      </c>
      <c r="I11069" s="7">
        <v>130629425000</v>
      </c>
      <c r="L11069" s="7">
        <v>150910896000</v>
      </c>
      <c r="M11069">
        <v>3</v>
      </c>
    </row>
    <row r="11070" spans="1:13" x14ac:dyDescent="0.25">
      <c r="A11070" t="s">
        <v>689</v>
      </c>
      <c r="B11070" t="s">
        <v>473</v>
      </c>
      <c r="C11070" t="s">
        <v>225</v>
      </c>
      <c r="D11070" t="s">
        <v>366</v>
      </c>
      <c r="E11070" t="s">
        <v>270</v>
      </c>
      <c r="F11070" s="8" t="s">
        <v>196</v>
      </c>
      <c r="G11070" s="8" t="s">
        <v>651</v>
      </c>
      <c r="H11070" t="s">
        <v>197</v>
      </c>
      <c r="I11070" s="7">
        <v>3092323636</v>
      </c>
      <c r="L11070" s="7">
        <v>3439632410</v>
      </c>
      <c r="M11070">
        <v>3</v>
      </c>
    </row>
    <row r="11071" spans="1:13" x14ac:dyDescent="0.25">
      <c r="A11071" t="s">
        <v>690</v>
      </c>
      <c r="B11071" t="s">
        <v>473</v>
      </c>
      <c r="C11071" t="s">
        <v>225</v>
      </c>
      <c r="D11071" t="s">
        <v>367</v>
      </c>
      <c r="E11071" t="s">
        <v>270</v>
      </c>
      <c r="F11071" s="8" t="s">
        <v>196</v>
      </c>
      <c r="G11071" s="8" t="s">
        <v>651</v>
      </c>
      <c r="H11071" t="s">
        <v>197</v>
      </c>
      <c r="I11071" s="7">
        <v>3136255696</v>
      </c>
      <c r="L11071" s="7">
        <v>3601903742</v>
      </c>
      <c r="M11071">
        <v>3</v>
      </c>
    </row>
    <row r="11072" spans="1:13" x14ac:dyDescent="0.25">
      <c r="A11072" t="s">
        <v>691</v>
      </c>
      <c r="B11072" t="s">
        <v>473</v>
      </c>
      <c r="C11072" t="s">
        <v>225</v>
      </c>
      <c r="D11072" t="s">
        <v>373</v>
      </c>
      <c r="E11072" t="s">
        <v>270</v>
      </c>
      <c r="F11072" s="8" t="s">
        <v>196</v>
      </c>
      <c r="G11072" s="8" t="s">
        <v>651</v>
      </c>
      <c r="H11072" t="s">
        <v>197</v>
      </c>
      <c r="I11072" s="7">
        <v>1547966191</v>
      </c>
      <c r="L11072" s="7">
        <v>2032897322</v>
      </c>
      <c r="M11072">
        <v>3</v>
      </c>
    </row>
    <row r="11073" spans="1:13" x14ac:dyDescent="0.25">
      <c r="A11073" t="s">
        <v>692</v>
      </c>
      <c r="B11073" t="s">
        <v>473</v>
      </c>
      <c r="C11073" t="s">
        <v>225</v>
      </c>
      <c r="D11073" t="s">
        <v>203</v>
      </c>
      <c r="E11073" t="s">
        <v>269</v>
      </c>
      <c r="F11073" s="8" t="s">
        <v>196</v>
      </c>
      <c r="G11073" s="8" t="s">
        <v>651</v>
      </c>
      <c r="H11073" t="s">
        <v>197</v>
      </c>
      <c r="I11073" s="7">
        <v>905474545802</v>
      </c>
      <c r="L11073" s="7">
        <v>983182712065</v>
      </c>
      <c r="M11073">
        <v>3</v>
      </c>
    </row>
    <row r="11074" spans="1:13" x14ac:dyDescent="0.25">
      <c r="A11074" t="s">
        <v>693</v>
      </c>
      <c r="B11074" t="s">
        <v>474</v>
      </c>
      <c r="C11074" t="s">
        <v>226</v>
      </c>
      <c r="D11074" t="s">
        <v>227</v>
      </c>
      <c r="E11074" t="s">
        <v>270</v>
      </c>
      <c r="F11074" s="8" t="s">
        <v>196</v>
      </c>
      <c r="G11074" s="8" t="s">
        <v>651</v>
      </c>
      <c r="H11074" t="s">
        <v>197</v>
      </c>
      <c r="I11074" s="7">
        <v>1400371992</v>
      </c>
      <c r="L11074" s="7">
        <v>1565286544</v>
      </c>
      <c r="M11074">
        <v>3</v>
      </c>
    </row>
    <row r="11075" spans="1:13" x14ac:dyDescent="0.25">
      <c r="A11075" t="s">
        <v>694</v>
      </c>
      <c r="B11075" t="s">
        <v>474</v>
      </c>
      <c r="C11075" t="s">
        <v>226</v>
      </c>
      <c r="D11075" t="s">
        <v>301</v>
      </c>
      <c r="E11075" t="s">
        <v>270</v>
      </c>
      <c r="F11075" s="8" t="s">
        <v>196</v>
      </c>
      <c r="G11075" s="8" t="s">
        <v>651</v>
      </c>
      <c r="H11075" t="s">
        <v>197</v>
      </c>
      <c r="I11075" s="7">
        <v>3032577378</v>
      </c>
      <c r="L11075" s="7">
        <v>4154359457</v>
      </c>
      <c r="M11075">
        <v>3</v>
      </c>
    </row>
    <row r="11076" spans="1:13" x14ac:dyDescent="0.25">
      <c r="A11076" t="s">
        <v>695</v>
      </c>
      <c r="B11076" t="s">
        <v>474</v>
      </c>
      <c r="C11076" t="s">
        <v>226</v>
      </c>
      <c r="D11076" t="s">
        <v>229</v>
      </c>
      <c r="E11076" t="s">
        <v>270</v>
      </c>
      <c r="F11076" s="8" t="s">
        <v>196</v>
      </c>
      <c r="G11076" s="8" t="s">
        <v>651</v>
      </c>
      <c r="H11076" t="s">
        <v>197</v>
      </c>
      <c r="I11076" s="7">
        <v>2994324555</v>
      </c>
      <c r="L11076" s="7">
        <v>4178737190</v>
      </c>
      <c r="M11076">
        <v>3</v>
      </c>
    </row>
    <row r="11077" spans="1:13" x14ac:dyDescent="0.25">
      <c r="A11077" t="s">
        <v>696</v>
      </c>
      <c r="B11077" t="s">
        <v>474</v>
      </c>
      <c r="C11077" t="s">
        <v>226</v>
      </c>
      <c r="D11077" t="s">
        <v>230</v>
      </c>
      <c r="E11077" t="s">
        <v>270</v>
      </c>
      <c r="F11077" s="8" t="s">
        <v>196</v>
      </c>
      <c r="G11077" s="8" t="s">
        <v>651</v>
      </c>
      <c r="H11077" t="s">
        <v>197</v>
      </c>
      <c r="I11077" s="7">
        <v>41277187853</v>
      </c>
      <c r="L11077" s="7">
        <v>46078829939</v>
      </c>
      <c r="M11077">
        <v>3</v>
      </c>
    </row>
    <row r="11078" spans="1:13" x14ac:dyDescent="0.25">
      <c r="A11078" t="s">
        <v>697</v>
      </c>
      <c r="B11078" t="s">
        <v>474</v>
      </c>
      <c r="C11078" t="s">
        <v>226</v>
      </c>
      <c r="D11078" t="s">
        <v>231</v>
      </c>
      <c r="E11078" t="s">
        <v>270</v>
      </c>
      <c r="F11078" s="8" t="s">
        <v>196</v>
      </c>
      <c r="G11078" s="8" t="s">
        <v>651</v>
      </c>
      <c r="H11078" t="s">
        <v>197</v>
      </c>
      <c r="I11078" s="7">
        <v>658675494</v>
      </c>
      <c r="L11078" s="7">
        <v>733170416</v>
      </c>
      <c r="M11078">
        <v>3</v>
      </c>
    </row>
    <row r="11079" spans="1:13" x14ac:dyDescent="0.25">
      <c r="A11079" t="s">
        <v>698</v>
      </c>
      <c r="B11079" t="s">
        <v>474</v>
      </c>
      <c r="C11079" t="s">
        <v>226</v>
      </c>
      <c r="D11079" t="s">
        <v>232</v>
      </c>
      <c r="E11079" t="s">
        <v>270</v>
      </c>
      <c r="F11079" s="8" t="s">
        <v>196</v>
      </c>
      <c r="G11079" s="8" t="s">
        <v>651</v>
      </c>
      <c r="H11079" t="s">
        <v>197</v>
      </c>
      <c r="I11079" s="7">
        <v>4203315743</v>
      </c>
      <c r="L11079" s="7">
        <v>4596812359</v>
      </c>
      <c r="M11079">
        <v>3</v>
      </c>
    </row>
    <row r="11080" spans="1:13" x14ac:dyDescent="0.25">
      <c r="A11080" t="s">
        <v>699</v>
      </c>
      <c r="B11080" t="s">
        <v>474</v>
      </c>
      <c r="C11080" t="s">
        <v>226</v>
      </c>
      <c r="D11080" t="s">
        <v>233</v>
      </c>
      <c r="E11080" t="s">
        <v>270</v>
      </c>
      <c r="F11080" s="8" t="s">
        <v>196</v>
      </c>
      <c r="G11080" s="8" t="s">
        <v>651</v>
      </c>
      <c r="H11080" t="s">
        <v>197</v>
      </c>
      <c r="I11080" s="7">
        <v>6180077420</v>
      </c>
      <c r="L11080" s="7">
        <v>6739103718</v>
      </c>
      <c r="M11080">
        <v>3</v>
      </c>
    </row>
    <row r="11081" spans="1:13" x14ac:dyDescent="0.25">
      <c r="A11081" t="s">
        <v>700</v>
      </c>
      <c r="B11081" t="s">
        <v>474</v>
      </c>
      <c r="C11081" t="s">
        <v>226</v>
      </c>
      <c r="D11081" t="s">
        <v>234</v>
      </c>
      <c r="E11081" t="s">
        <v>270</v>
      </c>
      <c r="F11081" s="8" t="s">
        <v>196</v>
      </c>
      <c r="G11081" s="8" t="s">
        <v>651</v>
      </c>
      <c r="H11081" t="s">
        <v>197</v>
      </c>
      <c r="I11081" s="7">
        <v>7468404243</v>
      </c>
      <c r="L11081" s="7">
        <v>8239367205</v>
      </c>
      <c r="M11081">
        <v>3</v>
      </c>
    </row>
    <row r="11082" spans="1:13" x14ac:dyDescent="0.25">
      <c r="A11082" t="s">
        <v>701</v>
      </c>
      <c r="B11082" t="s">
        <v>474</v>
      </c>
      <c r="C11082" t="s">
        <v>226</v>
      </c>
      <c r="D11082" t="s">
        <v>235</v>
      </c>
      <c r="E11082" t="s">
        <v>270</v>
      </c>
      <c r="F11082" s="8" t="s">
        <v>196</v>
      </c>
      <c r="G11082" s="8" t="s">
        <v>651</v>
      </c>
      <c r="H11082" t="s">
        <v>197</v>
      </c>
      <c r="I11082" s="7">
        <v>6252788817</v>
      </c>
      <c r="L11082" s="7">
        <v>7955312120</v>
      </c>
      <c r="M11082">
        <v>3</v>
      </c>
    </row>
    <row r="11083" spans="1:13" x14ac:dyDescent="0.25">
      <c r="A11083" t="s">
        <v>702</v>
      </c>
      <c r="B11083" t="s">
        <v>474</v>
      </c>
      <c r="C11083" t="s">
        <v>226</v>
      </c>
      <c r="D11083" t="s">
        <v>570</v>
      </c>
      <c r="E11083" t="s">
        <v>270</v>
      </c>
      <c r="F11083" s="8" t="s">
        <v>196</v>
      </c>
      <c r="G11083" s="8" t="s">
        <v>651</v>
      </c>
      <c r="H11083" t="s">
        <v>197</v>
      </c>
      <c r="I11083" s="7">
        <v>100794835</v>
      </c>
      <c r="L11083" s="7">
        <v>186808058</v>
      </c>
      <c r="M11083">
        <v>3</v>
      </c>
    </row>
    <row r="11084" spans="1:13" x14ac:dyDescent="0.25">
      <c r="A11084" t="s">
        <v>703</v>
      </c>
      <c r="B11084" t="s">
        <v>475</v>
      </c>
      <c r="C11084" t="s">
        <v>236</v>
      </c>
      <c r="D11084" t="s">
        <v>628</v>
      </c>
      <c r="E11084" t="s">
        <v>270</v>
      </c>
      <c r="F11084" s="8" t="s">
        <v>196</v>
      </c>
      <c r="G11084" s="8" t="s">
        <v>651</v>
      </c>
      <c r="H11084" t="s">
        <v>197</v>
      </c>
      <c r="I11084" s="7">
        <v>29767895999</v>
      </c>
      <c r="L11084" s="7">
        <v>33391986272</v>
      </c>
      <c r="M11084">
        <v>3</v>
      </c>
    </row>
    <row r="11085" spans="1:13" x14ac:dyDescent="0.25">
      <c r="A11085" t="s">
        <v>704</v>
      </c>
      <c r="B11085" t="s">
        <v>475</v>
      </c>
      <c r="C11085" t="s">
        <v>236</v>
      </c>
      <c r="D11085" t="s">
        <v>629</v>
      </c>
      <c r="E11085" t="s">
        <v>270</v>
      </c>
      <c r="F11085" s="8" t="s">
        <v>196</v>
      </c>
      <c r="G11085" s="8" t="s">
        <v>651</v>
      </c>
      <c r="H11085" t="s">
        <v>197</v>
      </c>
      <c r="I11085" s="7">
        <v>25884524964</v>
      </c>
      <c r="L11085" s="7">
        <v>28433897982</v>
      </c>
      <c r="M11085">
        <v>3</v>
      </c>
    </row>
    <row r="11086" spans="1:13" x14ac:dyDescent="0.25">
      <c r="A11086" t="s">
        <v>705</v>
      </c>
      <c r="B11086" t="s">
        <v>475</v>
      </c>
      <c r="C11086" t="s">
        <v>236</v>
      </c>
      <c r="D11086" t="s">
        <v>630</v>
      </c>
      <c r="E11086" t="s">
        <v>270</v>
      </c>
      <c r="F11086" s="8" t="s">
        <v>196</v>
      </c>
      <c r="G11086" s="8" t="s">
        <v>651</v>
      </c>
      <c r="H11086" t="s">
        <v>197</v>
      </c>
      <c r="I11086" s="7">
        <v>34441814916</v>
      </c>
      <c r="L11086" s="7">
        <v>41655996484</v>
      </c>
      <c r="M11086">
        <v>3</v>
      </c>
    </row>
    <row r="11087" spans="1:13" x14ac:dyDescent="0.25">
      <c r="A11087" t="s">
        <v>706</v>
      </c>
      <c r="B11087" t="s">
        <v>475</v>
      </c>
      <c r="C11087" t="s">
        <v>236</v>
      </c>
      <c r="D11087" t="s">
        <v>631</v>
      </c>
      <c r="E11087" t="s">
        <v>270</v>
      </c>
      <c r="F11087" s="8" t="s">
        <v>196</v>
      </c>
      <c r="G11087" s="8" t="s">
        <v>651</v>
      </c>
      <c r="H11087" t="s">
        <v>197</v>
      </c>
      <c r="I11087" s="7">
        <v>15941003792</v>
      </c>
      <c r="L11087" s="7">
        <v>17683096128</v>
      </c>
      <c r="M11087">
        <v>3</v>
      </c>
    </row>
    <row r="11088" spans="1:13" x14ac:dyDescent="0.25">
      <c r="A11088" t="s">
        <v>707</v>
      </c>
      <c r="B11088" t="s">
        <v>475</v>
      </c>
      <c r="C11088" t="s">
        <v>236</v>
      </c>
      <c r="D11088" t="s">
        <v>632</v>
      </c>
      <c r="E11088" t="s">
        <v>269</v>
      </c>
      <c r="F11088" s="8" t="s">
        <v>196</v>
      </c>
      <c r="G11088" s="8" t="s">
        <v>651</v>
      </c>
      <c r="H11088" t="s">
        <v>197</v>
      </c>
      <c r="I11088" s="7">
        <v>32643240657</v>
      </c>
      <c r="L11088" s="7">
        <v>38791266538</v>
      </c>
      <c r="M11088">
        <v>3</v>
      </c>
    </row>
    <row r="11089" spans="1:13" x14ac:dyDescent="0.25">
      <c r="A11089" t="s">
        <v>708</v>
      </c>
      <c r="B11089" t="s">
        <v>476</v>
      </c>
      <c r="C11089" t="s">
        <v>237</v>
      </c>
      <c r="D11089" t="s">
        <v>242</v>
      </c>
      <c r="E11089" t="s">
        <v>270</v>
      </c>
      <c r="F11089" s="8" t="s">
        <v>196</v>
      </c>
      <c r="G11089" s="8" t="s">
        <v>651</v>
      </c>
      <c r="H11089" t="s">
        <v>197</v>
      </c>
      <c r="I11089" s="7">
        <v>69983827</v>
      </c>
      <c r="L11089" s="7">
        <v>77422761</v>
      </c>
      <c r="M11089">
        <v>3</v>
      </c>
    </row>
    <row r="11090" spans="1:13" x14ac:dyDescent="0.25">
      <c r="A11090" t="s">
        <v>709</v>
      </c>
      <c r="B11090" t="s">
        <v>476</v>
      </c>
      <c r="C11090" t="s">
        <v>237</v>
      </c>
      <c r="D11090" t="s">
        <v>228</v>
      </c>
      <c r="E11090" t="s">
        <v>270</v>
      </c>
      <c r="F11090" s="8" t="s">
        <v>196</v>
      </c>
      <c r="G11090" s="8" t="s">
        <v>651</v>
      </c>
      <c r="H11090" t="s">
        <v>197</v>
      </c>
      <c r="I11090" s="7">
        <v>2362818617</v>
      </c>
      <c r="L11090" s="7">
        <v>2672173342</v>
      </c>
      <c r="M11090">
        <v>3</v>
      </c>
    </row>
    <row r="11091" spans="1:13" x14ac:dyDescent="0.25">
      <c r="A11091" t="s">
        <v>710</v>
      </c>
      <c r="B11091" t="s">
        <v>476</v>
      </c>
      <c r="C11091" t="s">
        <v>237</v>
      </c>
      <c r="D11091" t="s">
        <v>464</v>
      </c>
      <c r="E11091" t="s">
        <v>270</v>
      </c>
      <c r="F11091" s="8" t="s">
        <v>196</v>
      </c>
      <c r="G11091" s="8" t="s">
        <v>651</v>
      </c>
      <c r="H11091" t="s">
        <v>197</v>
      </c>
      <c r="I11091" s="7">
        <v>1043714839</v>
      </c>
      <c r="L11091" s="7">
        <v>1120256617</v>
      </c>
      <c r="M11091">
        <v>3</v>
      </c>
    </row>
    <row r="11092" spans="1:13" x14ac:dyDescent="0.25">
      <c r="A11092" t="s">
        <v>711</v>
      </c>
      <c r="B11092" t="s">
        <v>476</v>
      </c>
      <c r="C11092" t="s">
        <v>237</v>
      </c>
      <c r="D11092" t="s">
        <v>238</v>
      </c>
      <c r="E11092" t="s">
        <v>270</v>
      </c>
      <c r="F11092" s="8" t="s">
        <v>196</v>
      </c>
      <c r="G11092" s="8" t="s">
        <v>651</v>
      </c>
      <c r="H11092" t="s">
        <v>197</v>
      </c>
      <c r="I11092" s="7">
        <v>804688051</v>
      </c>
      <c r="L11092" s="7">
        <v>858542993</v>
      </c>
      <c r="M11092">
        <v>3</v>
      </c>
    </row>
    <row r="11093" spans="1:13" x14ac:dyDescent="0.25">
      <c r="A11093" t="s">
        <v>712</v>
      </c>
      <c r="B11093" t="s">
        <v>476</v>
      </c>
      <c r="C11093" t="s">
        <v>237</v>
      </c>
      <c r="D11093" t="s">
        <v>239</v>
      </c>
      <c r="E11093" t="s">
        <v>270</v>
      </c>
      <c r="F11093" s="8" t="s">
        <v>196</v>
      </c>
      <c r="G11093" s="8" t="s">
        <v>651</v>
      </c>
      <c r="H11093" t="s">
        <v>197</v>
      </c>
      <c r="I11093" s="7">
        <v>780454854</v>
      </c>
      <c r="L11093" s="7">
        <v>857579764</v>
      </c>
      <c r="M11093">
        <v>3</v>
      </c>
    </row>
    <row r="11094" spans="1:13" x14ac:dyDescent="0.25">
      <c r="A11094" t="s">
        <v>713</v>
      </c>
      <c r="B11094" t="s">
        <v>476</v>
      </c>
      <c r="C11094" t="s">
        <v>237</v>
      </c>
      <c r="D11094" t="s">
        <v>240</v>
      </c>
      <c r="E11094" t="s">
        <v>270</v>
      </c>
      <c r="F11094" s="8" t="s">
        <v>196</v>
      </c>
      <c r="G11094" s="8" t="s">
        <v>651</v>
      </c>
      <c r="H11094" t="s">
        <v>197</v>
      </c>
      <c r="I11094" s="7">
        <v>128138775</v>
      </c>
      <c r="L11094" s="7">
        <v>93471759</v>
      </c>
      <c r="M11094">
        <v>3</v>
      </c>
    </row>
    <row r="11095" spans="1:13" x14ac:dyDescent="0.25">
      <c r="A11095" t="s">
        <v>714</v>
      </c>
      <c r="B11095" t="s">
        <v>476</v>
      </c>
      <c r="C11095" t="s">
        <v>237</v>
      </c>
      <c r="D11095" t="s">
        <v>241</v>
      </c>
      <c r="E11095" t="s">
        <v>270</v>
      </c>
      <c r="F11095" s="8" t="s">
        <v>196</v>
      </c>
      <c r="G11095" s="8" t="s">
        <v>651</v>
      </c>
      <c r="H11095" t="s">
        <v>197</v>
      </c>
      <c r="I11095" s="7">
        <v>49388725</v>
      </c>
      <c r="L11095" s="7">
        <v>53446428</v>
      </c>
      <c r="M11095">
        <v>3</v>
      </c>
    </row>
    <row r="11096" spans="1:13" x14ac:dyDescent="0.25">
      <c r="A11096" t="s">
        <v>715</v>
      </c>
      <c r="B11096" t="s">
        <v>477</v>
      </c>
      <c r="C11096" t="s">
        <v>243</v>
      </c>
      <c r="D11096" t="s">
        <v>378</v>
      </c>
      <c r="E11096" t="s">
        <v>270</v>
      </c>
      <c r="F11096" s="8" t="s">
        <v>196</v>
      </c>
      <c r="G11096" s="8" t="s">
        <v>651</v>
      </c>
      <c r="H11096" t="s">
        <v>197</v>
      </c>
      <c r="I11096" s="7">
        <v>3303642300</v>
      </c>
      <c r="L11096" s="7">
        <v>3795039921</v>
      </c>
      <c r="M11096">
        <v>3</v>
      </c>
    </row>
    <row r="11097" spans="1:13" x14ac:dyDescent="0.25">
      <c r="A11097" t="s">
        <v>716</v>
      </c>
      <c r="B11097" t="s">
        <v>477</v>
      </c>
      <c r="C11097" t="s">
        <v>243</v>
      </c>
      <c r="D11097" t="s">
        <v>360</v>
      </c>
      <c r="E11097" t="s">
        <v>270</v>
      </c>
      <c r="F11097" s="8" t="s">
        <v>196</v>
      </c>
      <c r="G11097" s="8" t="s">
        <v>651</v>
      </c>
      <c r="H11097" t="s">
        <v>197</v>
      </c>
      <c r="I11097" s="7">
        <v>3319390191</v>
      </c>
      <c r="L11097" s="7">
        <v>4697527012</v>
      </c>
      <c r="M11097">
        <v>3</v>
      </c>
    </row>
    <row r="11098" spans="1:13" x14ac:dyDescent="0.25">
      <c r="A11098" t="s">
        <v>717</v>
      </c>
      <c r="B11098" t="s">
        <v>477</v>
      </c>
      <c r="C11098" t="s">
        <v>243</v>
      </c>
      <c r="D11098" t="s">
        <v>581</v>
      </c>
      <c r="E11098" t="s">
        <v>270</v>
      </c>
      <c r="F11098" s="8" t="s">
        <v>196</v>
      </c>
      <c r="G11098" s="8" t="s">
        <v>651</v>
      </c>
      <c r="H11098" t="s">
        <v>197</v>
      </c>
      <c r="I11098" s="7">
        <v>78227842760</v>
      </c>
      <c r="L11098" s="7">
        <v>89940181951</v>
      </c>
      <c r="M11098">
        <v>3</v>
      </c>
    </row>
    <row r="11099" spans="1:13" x14ac:dyDescent="0.25">
      <c r="A11099" t="s">
        <v>718</v>
      </c>
      <c r="B11099" t="s">
        <v>246</v>
      </c>
      <c r="C11099" t="s">
        <v>246</v>
      </c>
      <c r="D11099" t="s">
        <v>203</v>
      </c>
      <c r="E11099" t="s">
        <v>269</v>
      </c>
      <c r="F11099" s="8" t="s">
        <v>196</v>
      </c>
      <c r="G11099" s="8" t="s">
        <v>651</v>
      </c>
      <c r="H11099" t="s">
        <v>197</v>
      </c>
      <c r="I11099" s="7">
        <v>41028324672</v>
      </c>
      <c r="L11099" s="7">
        <v>42773601120</v>
      </c>
      <c r="M11099">
        <v>3</v>
      </c>
    </row>
    <row r="11100" spans="1:13" x14ac:dyDescent="0.25">
      <c r="A11100" t="s">
        <v>719</v>
      </c>
      <c r="B11100" t="s">
        <v>478</v>
      </c>
      <c r="C11100" t="s">
        <v>244</v>
      </c>
      <c r="D11100" t="s">
        <v>245</v>
      </c>
      <c r="E11100" t="s">
        <v>269</v>
      </c>
      <c r="F11100" s="8" t="s">
        <v>196</v>
      </c>
      <c r="G11100" s="8" t="s">
        <v>651</v>
      </c>
      <c r="H11100" t="s">
        <v>197</v>
      </c>
      <c r="I11100" s="7">
        <v>62488134000</v>
      </c>
      <c r="L11100" s="7">
        <v>69558139000</v>
      </c>
      <c r="M11100">
        <v>3</v>
      </c>
    </row>
    <row r="11101" spans="1:13" x14ac:dyDescent="0.25">
      <c r="A11101" t="s">
        <v>720</v>
      </c>
      <c r="B11101" t="s">
        <v>478</v>
      </c>
      <c r="C11101" t="s">
        <v>244</v>
      </c>
      <c r="D11101" t="s">
        <v>460</v>
      </c>
      <c r="E11101" t="s">
        <v>269</v>
      </c>
      <c r="F11101" s="8" t="s">
        <v>196</v>
      </c>
      <c r="G11101" s="8" t="s">
        <v>651</v>
      </c>
      <c r="H11101" t="s">
        <v>197</v>
      </c>
      <c r="I11101" s="7">
        <v>40199869000</v>
      </c>
      <c r="L11101" s="7">
        <v>40918920000</v>
      </c>
      <c r="M11101">
        <v>3</v>
      </c>
    </row>
    <row r="11102" spans="1:13" x14ac:dyDescent="0.25">
      <c r="A11102" t="s">
        <v>721</v>
      </c>
      <c r="B11102" t="s">
        <v>479</v>
      </c>
      <c r="C11102" t="s">
        <v>247</v>
      </c>
      <c r="D11102" t="s">
        <v>203</v>
      </c>
      <c r="E11102" t="s">
        <v>269</v>
      </c>
      <c r="F11102" s="8" t="s">
        <v>196</v>
      </c>
      <c r="G11102" s="8" t="s">
        <v>651</v>
      </c>
      <c r="H11102" t="s">
        <v>197</v>
      </c>
      <c r="I11102" s="7">
        <v>18355976000</v>
      </c>
      <c r="L11102" s="7">
        <v>20401799000</v>
      </c>
      <c r="M11102">
        <v>3</v>
      </c>
    </row>
    <row r="11103" spans="1:13" x14ac:dyDescent="0.25">
      <c r="A11103" t="s">
        <v>722</v>
      </c>
      <c r="B11103" t="s">
        <v>480</v>
      </c>
      <c r="C11103" t="s">
        <v>268</v>
      </c>
      <c r="D11103" t="s">
        <v>203</v>
      </c>
      <c r="E11103" t="s">
        <v>269</v>
      </c>
      <c r="F11103" s="8" t="s">
        <v>196</v>
      </c>
      <c r="G11103" s="8" t="s">
        <v>651</v>
      </c>
      <c r="H11103" t="s">
        <v>197</v>
      </c>
      <c r="I11103" s="7">
        <v>13778018547</v>
      </c>
      <c r="L11103" s="7">
        <v>14029578005</v>
      </c>
      <c r="M11103">
        <v>3</v>
      </c>
    </row>
    <row r="11104" spans="1:13" x14ac:dyDescent="0.25">
      <c r="A11104" t="s">
        <v>723</v>
      </c>
      <c r="B11104" t="s">
        <v>481</v>
      </c>
      <c r="C11104" t="s">
        <v>248</v>
      </c>
      <c r="D11104" t="s">
        <v>203</v>
      </c>
      <c r="E11104" t="s">
        <v>269</v>
      </c>
      <c r="F11104" s="8" t="s">
        <v>196</v>
      </c>
      <c r="G11104" s="8" t="s">
        <v>651</v>
      </c>
      <c r="H11104" t="s">
        <v>197</v>
      </c>
      <c r="I11104" s="7">
        <v>24533937000</v>
      </c>
      <c r="L11104" s="7">
        <v>24360197000</v>
      </c>
      <c r="M11104">
        <v>3</v>
      </c>
    </row>
    <row r="11105" spans="1:13" x14ac:dyDescent="0.25">
      <c r="A11105" t="s">
        <v>724</v>
      </c>
      <c r="B11105" t="s">
        <v>482</v>
      </c>
      <c r="C11105" t="s">
        <v>249</v>
      </c>
      <c r="D11105" t="s">
        <v>203</v>
      </c>
      <c r="E11105" t="s">
        <v>269</v>
      </c>
      <c r="F11105" s="8" t="s">
        <v>196</v>
      </c>
      <c r="G11105" s="8" t="s">
        <v>651</v>
      </c>
      <c r="H11105" t="s">
        <v>197</v>
      </c>
      <c r="I11105" s="7">
        <v>87179608185</v>
      </c>
      <c r="L11105" s="7">
        <v>91622025169</v>
      </c>
      <c r="M11105">
        <v>3</v>
      </c>
    </row>
    <row r="11106" spans="1:13" x14ac:dyDescent="0.25">
      <c r="A11106" t="s">
        <v>725</v>
      </c>
      <c r="B11106" t="s">
        <v>330</v>
      </c>
      <c r="C11106" t="s">
        <v>250</v>
      </c>
      <c r="D11106" t="s">
        <v>252</v>
      </c>
      <c r="E11106" t="s">
        <v>270</v>
      </c>
      <c r="F11106" s="8" t="s">
        <v>196</v>
      </c>
      <c r="G11106" s="8" t="s">
        <v>651</v>
      </c>
      <c r="H11106" t="s">
        <v>197</v>
      </c>
      <c r="I11106" s="7">
        <v>10038830674</v>
      </c>
      <c r="L11106" s="7">
        <v>10772268571</v>
      </c>
      <c r="M11106">
        <v>3</v>
      </c>
    </row>
    <row r="11107" spans="1:13" x14ac:dyDescent="0.25">
      <c r="A11107" t="s">
        <v>726</v>
      </c>
      <c r="B11107" t="s">
        <v>330</v>
      </c>
      <c r="C11107" t="s">
        <v>250</v>
      </c>
      <c r="D11107" t="s">
        <v>253</v>
      </c>
      <c r="E11107" t="s">
        <v>270</v>
      </c>
      <c r="F11107" s="8" t="s">
        <v>196</v>
      </c>
      <c r="G11107" s="8" t="s">
        <v>651</v>
      </c>
      <c r="H11107" t="s">
        <v>197</v>
      </c>
      <c r="I11107" s="7">
        <v>3120640541</v>
      </c>
      <c r="L11107" s="7">
        <v>3480752374</v>
      </c>
      <c r="M11107">
        <v>3</v>
      </c>
    </row>
    <row r="11108" spans="1:13" x14ac:dyDescent="0.25">
      <c r="A11108" t="s">
        <v>727</v>
      </c>
      <c r="B11108" t="s">
        <v>330</v>
      </c>
      <c r="C11108" t="s">
        <v>250</v>
      </c>
      <c r="D11108" t="s">
        <v>254</v>
      </c>
      <c r="E11108" t="s">
        <v>270</v>
      </c>
      <c r="F11108" s="8" t="s">
        <v>196</v>
      </c>
      <c r="G11108" s="8" t="s">
        <v>651</v>
      </c>
      <c r="H11108" t="s">
        <v>197</v>
      </c>
      <c r="I11108" s="7">
        <v>11888144467</v>
      </c>
      <c r="L11108" s="7">
        <v>13604302435</v>
      </c>
      <c r="M11108">
        <v>3</v>
      </c>
    </row>
    <row r="11109" spans="1:13" x14ac:dyDescent="0.25">
      <c r="A11109" t="s">
        <v>728</v>
      </c>
      <c r="B11109" t="s">
        <v>330</v>
      </c>
      <c r="C11109" t="s">
        <v>250</v>
      </c>
      <c r="D11109" t="s">
        <v>633</v>
      </c>
      <c r="E11109" t="s">
        <v>269</v>
      </c>
      <c r="F11109" s="8" t="s">
        <v>196</v>
      </c>
      <c r="G11109" s="8" t="s">
        <v>651</v>
      </c>
      <c r="H11109" t="s">
        <v>197</v>
      </c>
      <c r="I11109" s="7">
        <v>1021913299567</v>
      </c>
      <c r="L11109" s="7">
        <v>1140113184125</v>
      </c>
      <c r="M11109">
        <v>3</v>
      </c>
    </row>
    <row r="11110" spans="1:13" x14ac:dyDescent="0.25">
      <c r="A11110" t="s">
        <v>729</v>
      </c>
      <c r="B11110" t="s">
        <v>330</v>
      </c>
      <c r="C11110" t="s">
        <v>250</v>
      </c>
      <c r="D11110" t="s">
        <v>634</v>
      </c>
      <c r="E11110" t="s">
        <v>269</v>
      </c>
      <c r="F11110" s="8" t="s">
        <v>196</v>
      </c>
      <c r="G11110" s="8" t="s">
        <v>651</v>
      </c>
      <c r="H11110" t="s">
        <v>197</v>
      </c>
      <c r="I11110" s="7">
        <v>246172185838</v>
      </c>
      <c r="L11110" s="7">
        <v>237174933919</v>
      </c>
      <c r="M11110">
        <v>3</v>
      </c>
    </row>
    <row r="11111" spans="1:13" x14ac:dyDescent="0.25">
      <c r="A11111" t="s">
        <v>730</v>
      </c>
      <c r="B11111" t="s">
        <v>330</v>
      </c>
      <c r="C11111" t="s">
        <v>250</v>
      </c>
      <c r="D11111" t="s">
        <v>599</v>
      </c>
      <c r="E11111" t="s">
        <v>270</v>
      </c>
      <c r="F11111" s="8" t="s">
        <v>196</v>
      </c>
      <c r="G11111" s="8" t="s">
        <v>651</v>
      </c>
      <c r="H11111" t="s">
        <v>197</v>
      </c>
      <c r="I11111" s="7">
        <v>0</v>
      </c>
      <c r="L11111" s="7">
        <v>49186447</v>
      </c>
      <c r="M11111">
        <v>3</v>
      </c>
    </row>
    <row r="11112" spans="1:13" x14ac:dyDescent="0.25">
      <c r="A11112" t="s">
        <v>731</v>
      </c>
      <c r="B11112" t="s">
        <v>483</v>
      </c>
      <c r="C11112" t="s">
        <v>255</v>
      </c>
      <c r="D11112" t="s">
        <v>205</v>
      </c>
      <c r="E11112" t="s">
        <v>270</v>
      </c>
      <c r="F11112" s="8" t="s">
        <v>196</v>
      </c>
      <c r="G11112" s="8" t="s">
        <v>651</v>
      </c>
      <c r="H11112" t="s">
        <v>197</v>
      </c>
      <c r="I11112" s="7">
        <v>6300885934</v>
      </c>
      <c r="L11112" s="7">
        <v>6917962126</v>
      </c>
      <c r="M11112">
        <v>3</v>
      </c>
    </row>
    <row r="11113" spans="1:13" x14ac:dyDescent="0.25">
      <c r="A11113" t="s">
        <v>732</v>
      </c>
      <c r="B11113" t="s">
        <v>483</v>
      </c>
      <c r="C11113" t="s">
        <v>255</v>
      </c>
      <c r="D11113" t="s">
        <v>203</v>
      </c>
      <c r="E11113" t="s">
        <v>269</v>
      </c>
      <c r="F11113" s="8" t="s">
        <v>196</v>
      </c>
      <c r="G11113" s="8" t="s">
        <v>651</v>
      </c>
      <c r="H11113" t="s">
        <v>197</v>
      </c>
      <c r="I11113" s="7">
        <v>2124377568</v>
      </c>
      <c r="L11113" s="7">
        <v>2428869723</v>
      </c>
      <c r="M11113">
        <v>3</v>
      </c>
    </row>
    <row r="11114" spans="1:13" x14ac:dyDescent="0.25">
      <c r="A11114" t="s">
        <v>733</v>
      </c>
      <c r="B11114" t="s">
        <v>636</v>
      </c>
      <c r="C11114" t="s">
        <v>635</v>
      </c>
      <c r="D11114" t="s">
        <v>304</v>
      </c>
      <c r="E11114" t="s">
        <v>270</v>
      </c>
      <c r="F11114" s="8" t="s">
        <v>196</v>
      </c>
      <c r="G11114" s="8" t="s">
        <v>651</v>
      </c>
      <c r="H11114" t="s">
        <v>197</v>
      </c>
      <c r="I11114" s="7">
        <v>3366210678</v>
      </c>
      <c r="L11114" s="7">
        <v>4565783313</v>
      </c>
      <c r="M11114">
        <v>3</v>
      </c>
    </row>
    <row r="11115" spans="1:13" x14ac:dyDescent="0.25">
      <c r="A11115" t="s">
        <v>734</v>
      </c>
      <c r="B11115" t="s">
        <v>636</v>
      </c>
      <c r="C11115" t="s">
        <v>635</v>
      </c>
      <c r="D11115" t="s">
        <v>303</v>
      </c>
      <c r="E11115" t="s">
        <v>270</v>
      </c>
      <c r="F11115" s="8" t="s">
        <v>196</v>
      </c>
      <c r="G11115" s="8" t="s">
        <v>651</v>
      </c>
      <c r="H11115" t="s">
        <v>197</v>
      </c>
      <c r="I11115" s="7">
        <v>2731027054</v>
      </c>
      <c r="L11115" s="7">
        <v>3476303006</v>
      </c>
      <c r="M11115">
        <v>3</v>
      </c>
    </row>
    <row r="11116" spans="1:13" x14ac:dyDescent="0.25">
      <c r="A11116" t="s">
        <v>735</v>
      </c>
      <c r="B11116" t="s">
        <v>636</v>
      </c>
      <c r="C11116" t="s">
        <v>635</v>
      </c>
      <c r="D11116" t="s">
        <v>302</v>
      </c>
      <c r="E11116" t="s">
        <v>270</v>
      </c>
      <c r="F11116" s="8" t="s">
        <v>196</v>
      </c>
      <c r="G11116" s="8" t="s">
        <v>651</v>
      </c>
      <c r="H11116" t="s">
        <v>197</v>
      </c>
      <c r="I11116" s="7">
        <v>1779031566</v>
      </c>
      <c r="L11116" s="7">
        <v>2100767205</v>
      </c>
      <c r="M11116">
        <v>3</v>
      </c>
    </row>
    <row r="11117" spans="1:13" x14ac:dyDescent="0.25">
      <c r="A11117" t="s">
        <v>736</v>
      </c>
      <c r="B11117" t="s">
        <v>636</v>
      </c>
      <c r="C11117" t="s">
        <v>635</v>
      </c>
      <c r="D11117" t="s">
        <v>205</v>
      </c>
      <c r="E11117" t="s">
        <v>270</v>
      </c>
      <c r="F11117" s="8" t="s">
        <v>196</v>
      </c>
      <c r="G11117" s="8" t="s">
        <v>651</v>
      </c>
      <c r="H11117" t="s">
        <v>197</v>
      </c>
      <c r="I11117" s="7">
        <v>19129315456</v>
      </c>
      <c r="L11117" s="7">
        <v>20886055390</v>
      </c>
      <c r="M11117">
        <v>3</v>
      </c>
    </row>
    <row r="11118" spans="1:13" x14ac:dyDescent="0.25">
      <c r="A11118" t="s">
        <v>737</v>
      </c>
      <c r="B11118" t="s">
        <v>636</v>
      </c>
      <c r="C11118" t="s">
        <v>635</v>
      </c>
      <c r="D11118" t="s">
        <v>203</v>
      </c>
      <c r="E11118" t="s">
        <v>269</v>
      </c>
      <c r="F11118" s="8" t="s">
        <v>196</v>
      </c>
      <c r="G11118" s="8" t="s">
        <v>651</v>
      </c>
      <c r="H11118" t="s">
        <v>197</v>
      </c>
      <c r="I11118" s="7">
        <v>1146104987454</v>
      </c>
      <c r="L11118" s="7">
        <v>1256491994424</v>
      </c>
      <c r="M11118">
        <v>3</v>
      </c>
    </row>
    <row r="11119" spans="1:13" x14ac:dyDescent="0.25">
      <c r="A11119" t="s">
        <v>738</v>
      </c>
      <c r="B11119" t="s">
        <v>484</v>
      </c>
      <c r="C11119" t="s">
        <v>256</v>
      </c>
      <c r="D11119" t="s">
        <v>208</v>
      </c>
      <c r="E11119" t="s">
        <v>270</v>
      </c>
      <c r="F11119" s="8" t="s">
        <v>196</v>
      </c>
      <c r="G11119" s="8" t="s">
        <v>651</v>
      </c>
      <c r="H11119" t="s">
        <v>197</v>
      </c>
      <c r="I11119" s="7">
        <v>351958840</v>
      </c>
      <c r="L11119" s="7">
        <v>429346911</v>
      </c>
      <c r="M11119">
        <v>3</v>
      </c>
    </row>
    <row r="11120" spans="1:13" x14ac:dyDescent="0.25">
      <c r="A11120" t="s">
        <v>739</v>
      </c>
      <c r="B11120" t="s">
        <v>484</v>
      </c>
      <c r="C11120" t="s">
        <v>256</v>
      </c>
      <c r="D11120" t="s">
        <v>209</v>
      </c>
      <c r="E11120" t="s">
        <v>270</v>
      </c>
      <c r="F11120" s="8" t="s">
        <v>196</v>
      </c>
      <c r="G11120" s="8" t="s">
        <v>651</v>
      </c>
      <c r="H11120" t="s">
        <v>197</v>
      </c>
      <c r="I11120" s="7">
        <v>545849860</v>
      </c>
      <c r="L11120" s="7">
        <v>630379359</v>
      </c>
      <c r="M11120">
        <v>3</v>
      </c>
    </row>
    <row r="11121" spans="1:13" x14ac:dyDescent="0.25">
      <c r="A11121" t="s">
        <v>740</v>
      </c>
      <c r="B11121" t="s">
        <v>484</v>
      </c>
      <c r="C11121" t="s">
        <v>256</v>
      </c>
      <c r="D11121" t="s">
        <v>203</v>
      </c>
      <c r="E11121" t="s">
        <v>269</v>
      </c>
      <c r="F11121" s="8" t="s">
        <v>196</v>
      </c>
      <c r="G11121" s="8" t="s">
        <v>651</v>
      </c>
      <c r="H11121" t="s">
        <v>197</v>
      </c>
      <c r="I11121" s="7">
        <v>82248580018</v>
      </c>
      <c r="L11121" s="7">
        <v>88224453830</v>
      </c>
      <c r="M11121">
        <v>3</v>
      </c>
    </row>
    <row r="11122" spans="1:13" x14ac:dyDescent="0.25">
      <c r="A11122" t="s">
        <v>741</v>
      </c>
      <c r="B11122" t="s">
        <v>485</v>
      </c>
      <c r="C11122" t="s">
        <v>257</v>
      </c>
      <c r="D11122" t="s">
        <v>258</v>
      </c>
      <c r="E11122" t="s">
        <v>270</v>
      </c>
      <c r="F11122" s="8" t="s">
        <v>196</v>
      </c>
      <c r="G11122" s="8" t="s">
        <v>651</v>
      </c>
      <c r="H11122" t="s">
        <v>197</v>
      </c>
      <c r="I11122" s="7">
        <v>2083777260</v>
      </c>
      <c r="L11122" s="7">
        <v>2398957441</v>
      </c>
      <c r="M11122">
        <v>3</v>
      </c>
    </row>
    <row r="11123" spans="1:13" x14ac:dyDescent="0.25">
      <c r="A11123" t="s">
        <v>742</v>
      </c>
      <c r="B11123" t="s">
        <v>485</v>
      </c>
      <c r="C11123" t="s">
        <v>257</v>
      </c>
      <c r="D11123" t="s">
        <v>259</v>
      </c>
      <c r="E11123" t="s">
        <v>270</v>
      </c>
      <c r="F11123" s="8" t="s">
        <v>196</v>
      </c>
      <c r="G11123" s="8" t="s">
        <v>651</v>
      </c>
      <c r="H11123" t="s">
        <v>197</v>
      </c>
      <c r="I11123" s="7">
        <v>73148178</v>
      </c>
      <c r="L11123" s="7">
        <v>87556207</v>
      </c>
      <c r="M11123">
        <v>3</v>
      </c>
    </row>
    <row r="11124" spans="1:13" x14ac:dyDescent="0.25">
      <c r="A11124" t="s">
        <v>743</v>
      </c>
      <c r="B11124" t="s">
        <v>485</v>
      </c>
      <c r="C11124" t="s">
        <v>257</v>
      </c>
      <c r="D11124" t="s">
        <v>260</v>
      </c>
      <c r="E11124" t="s">
        <v>270</v>
      </c>
      <c r="F11124" s="8" t="s">
        <v>196</v>
      </c>
      <c r="G11124" s="8" t="s">
        <v>651</v>
      </c>
      <c r="H11124" t="s">
        <v>197</v>
      </c>
      <c r="I11124" s="7">
        <v>131951873</v>
      </c>
      <c r="L11124" s="7">
        <v>145097351</v>
      </c>
      <c r="M11124">
        <v>3</v>
      </c>
    </row>
    <row r="11125" spans="1:13" x14ac:dyDescent="0.25">
      <c r="A11125" t="s">
        <v>744</v>
      </c>
      <c r="B11125" t="s">
        <v>485</v>
      </c>
      <c r="C11125" t="s">
        <v>257</v>
      </c>
      <c r="D11125" t="s">
        <v>261</v>
      </c>
      <c r="E11125" t="s">
        <v>270</v>
      </c>
      <c r="F11125" s="8" t="s">
        <v>196</v>
      </c>
      <c r="G11125" s="8" t="s">
        <v>651</v>
      </c>
      <c r="H11125" t="s">
        <v>197</v>
      </c>
      <c r="I11125" s="7">
        <v>71589783</v>
      </c>
      <c r="L11125" s="7">
        <v>88988160</v>
      </c>
      <c r="M11125">
        <v>3</v>
      </c>
    </row>
    <row r="11126" spans="1:13" x14ac:dyDescent="0.25">
      <c r="A11126" t="s">
        <v>745</v>
      </c>
      <c r="B11126" t="s">
        <v>486</v>
      </c>
      <c r="C11126" t="s">
        <v>262</v>
      </c>
      <c r="D11126" t="s">
        <v>263</v>
      </c>
      <c r="E11126" t="s">
        <v>270</v>
      </c>
      <c r="F11126" s="8" t="s">
        <v>196</v>
      </c>
      <c r="G11126" s="8" t="s">
        <v>651</v>
      </c>
      <c r="H11126" t="s">
        <v>197</v>
      </c>
      <c r="I11126" s="7">
        <v>23907003000</v>
      </c>
      <c r="L11126" s="7">
        <v>27282552000</v>
      </c>
      <c r="M11126">
        <v>3</v>
      </c>
    </row>
    <row r="11127" spans="1:13" x14ac:dyDescent="0.25">
      <c r="A11127" t="s">
        <v>746</v>
      </c>
      <c r="B11127" t="s">
        <v>486</v>
      </c>
      <c r="C11127" t="s">
        <v>262</v>
      </c>
      <c r="D11127" t="s">
        <v>264</v>
      </c>
      <c r="E11127" t="s">
        <v>270</v>
      </c>
      <c r="F11127" s="8" t="s">
        <v>196</v>
      </c>
      <c r="G11127" s="8" t="s">
        <v>651</v>
      </c>
      <c r="H11127" t="s">
        <v>197</v>
      </c>
      <c r="I11127" s="7">
        <v>4645793000</v>
      </c>
      <c r="L11127" s="7">
        <v>5427913000</v>
      </c>
      <c r="M11127">
        <v>3</v>
      </c>
    </row>
    <row r="11128" spans="1:13" x14ac:dyDescent="0.25">
      <c r="A11128" t="s">
        <v>747</v>
      </c>
      <c r="B11128" t="s">
        <v>486</v>
      </c>
      <c r="C11128" t="s">
        <v>262</v>
      </c>
      <c r="D11128" t="s">
        <v>265</v>
      </c>
      <c r="E11128" t="s">
        <v>270</v>
      </c>
      <c r="F11128" s="8" t="s">
        <v>196</v>
      </c>
      <c r="G11128" s="8" t="s">
        <v>651</v>
      </c>
      <c r="H11128" t="s">
        <v>197</v>
      </c>
      <c r="I11128" s="7">
        <v>804125000</v>
      </c>
      <c r="L11128" s="7">
        <v>950652000</v>
      </c>
      <c r="M11128">
        <v>3</v>
      </c>
    </row>
    <row r="11129" spans="1:13" x14ac:dyDescent="0.25">
      <c r="A11129" t="s">
        <v>748</v>
      </c>
      <c r="B11129" t="s">
        <v>486</v>
      </c>
      <c r="C11129" t="s">
        <v>262</v>
      </c>
      <c r="D11129" t="s">
        <v>203</v>
      </c>
      <c r="E11129" t="s">
        <v>269</v>
      </c>
      <c r="F11129" s="8" t="s">
        <v>196</v>
      </c>
      <c r="G11129" s="8" t="s">
        <v>651</v>
      </c>
      <c r="H11129" t="s">
        <v>197</v>
      </c>
      <c r="I11129" s="7">
        <v>122155840000</v>
      </c>
      <c r="L11129" s="7">
        <v>134097058000</v>
      </c>
      <c r="M11129">
        <v>3</v>
      </c>
    </row>
    <row r="11130" spans="1:13" x14ac:dyDescent="0.25">
      <c r="A11130" t="s">
        <v>749</v>
      </c>
      <c r="B11130" t="s">
        <v>332</v>
      </c>
      <c r="C11130" t="s">
        <v>266</v>
      </c>
      <c r="D11130" t="s">
        <v>267</v>
      </c>
      <c r="E11130" t="s">
        <v>270</v>
      </c>
      <c r="F11130" s="8" t="s">
        <v>196</v>
      </c>
      <c r="G11130" s="8" t="s">
        <v>651</v>
      </c>
      <c r="H11130" t="s">
        <v>197</v>
      </c>
      <c r="I11130" s="7">
        <v>2075319042</v>
      </c>
      <c r="L11130" s="7">
        <v>2421364394</v>
      </c>
      <c r="M11130">
        <v>3</v>
      </c>
    </row>
    <row r="11131" spans="1:13" x14ac:dyDescent="0.25">
      <c r="A11131" t="s">
        <v>750</v>
      </c>
      <c r="B11131" t="s">
        <v>332</v>
      </c>
      <c r="C11131" t="s">
        <v>266</v>
      </c>
      <c r="D11131" t="s">
        <v>590</v>
      </c>
      <c r="E11131" t="s">
        <v>270</v>
      </c>
      <c r="F11131" s="8" t="s">
        <v>196</v>
      </c>
      <c r="G11131" s="8" t="s">
        <v>651</v>
      </c>
      <c r="H11131" t="s">
        <v>197</v>
      </c>
      <c r="I11131" s="7">
        <v>1633868629</v>
      </c>
      <c r="L11131" s="7">
        <v>1946905414</v>
      </c>
      <c r="M11131">
        <v>3</v>
      </c>
    </row>
    <row r="11132" spans="1:13" x14ac:dyDescent="0.25">
      <c r="A11132" t="s">
        <v>751</v>
      </c>
      <c r="B11132" t="s">
        <v>332</v>
      </c>
      <c r="C11132" t="s">
        <v>266</v>
      </c>
      <c r="D11132" t="s">
        <v>582</v>
      </c>
      <c r="E11132" t="s">
        <v>270</v>
      </c>
      <c r="F11132" s="8" t="s">
        <v>196</v>
      </c>
      <c r="G11132" s="8" t="s">
        <v>651</v>
      </c>
      <c r="H11132" t="s">
        <v>197</v>
      </c>
      <c r="I11132" s="7">
        <v>44431648</v>
      </c>
      <c r="L11132" s="7">
        <v>102527329</v>
      </c>
      <c r="M11132">
        <v>3</v>
      </c>
    </row>
    <row r="11133" spans="1:13" x14ac:dyDescent="0.25">
      <c r="A11133" t="s">
        <v>752</v>
      </c>
      <c r="B11133" t="s">
        <v>332</v>
      </c>
      <c r="C11133" t="s">
        <v>266</v>
      </c>
      <c r="D11133" t="s">
        <v>203</v>
      </c>
      <c r="E11133" t="s">
        <v>269</v>
      </c>
      <c r="F11133" s="8" t="s">
        <v>196</v>
      </c>
      <c r="G11133" s="8" t="s">
        <v>651</v>
      </c>
      <c r="H11133" t="s">
        <v>197</v>
      </c>
      <c r="I11133" s="7">
        <v>238595593544</v>
      </c>
      <c r="L11133" s="7">
        <v>260926476812</v>
      </c>
      <c r="M11133">
        <v>3</v>
      </c>
    </row>
    <row r="11134" spans="1:13" x14ac:dyDescent="0.25">
      <c r="A11134" t="s">
        <v>753</v>
      </c>
      <c r="B11134" t="s">
        <v>487</v>
      </c>
      <c r="C11134" t="s">
        <v>207</v>
      </c>
      <c r="D11134" t="s">
        <v>208</v>
      </c>
      <c r="E11134" t="s">
        <v>270</v>
      </c>
      <c r="F11134" s="8" t="s">
        <v>196</v>
      </c>
      <c r="G11134" s="8" t="s">
        <v>651</v>
      </c>
      <c r="H11134" t="s">
        <v>197</v>
      </c>
      <c r="I11134" s="7">
        <v>2248743195</v>
      </c>
      <c r="L11134" s="7">
        <v>2389556713</v>
      </c>
      <c r="M11134">
        <v>3</v>
      </c>
    </row>
    <row r="11135" spans="1:13" x14ac:dyDescent="0.25">
      <c r="A11135" t="s">
        <v>754</v>
      </c>
      <c r="B11135" t="s">
        <v>487</v>
      </c>
      <c r="C11135" t="s">
        <v>207</v>
      </c>
      <c r="D11135" t="s">
        <v>209</v>
      </c>
      <c r="E11135" t="s">
        <v>270</v>
      </c>
      <c r="F11135" s="8" t="s">
        <v>196</v>
      </c>
      <c r="G11135" s="8" t="s">
        <v>651</v>
      </c>
      <c r="H11135" t="s">
        <v>197</v>
      </c>
      <c r="I11135" s="7">
        <v>5214367784</v>
      </c>
      <c r="L11135" s="7">
        <v>5701620841</v>
      </c>
      <c r="M11135">
        <v>3</v>
      </c>
    </row>
    <row r="11136" spans="1:13" x14ac:dyDescent="0.25">
      <c r="A11136" t="s">
        <v>755</v>
      </c>
      <c r="B11136" t="s">
        <v>487</v>
      </c>
      <c r="C11136" t="s">
        <v>207</v>
      </c>
      <c r="D11136" t="s">
        <v>210</v>
      </c>
      <c r="E11136" t="s">
        <v>270</v>
      </c>
      <c r="F11136" s="8" t="s">
        <v>196</v>
      </c>
      <c r="G11136" s="8" t="s">
        <v>651</v>
      </c>
      <c r="H11136" t="s">
        <v>197</v>
      </c>
      <c r="I11136" s="7">
        <v>269355888</v>
      </c>
      <c r="L11136" s="7">
        <v>326696832</v>
      </c>
      <c r="M11136">
        <v>3</v>
      </c>
    </row>
    <row r="11137" spans="1:13" x14ac:dyDescent="0.25">
      <c r="A11137" t="s">
        <v>756</v>
      </c>
      <c r="B11137" t="s">
        <v>487</v>
      </c>
      <c r="C11137" t="s">
        <v>207</v>
      </c>
      <c r="D11137" t="s">
        <v>211</v>
      </c>
      <c r="E11137" t="s">
        <v>269</v>
      </c>
      <c r="F11137" s="8" t="s">
        <v>196</v>
      </c>
      <c r="G11137" s="8" t="s">
        <v>651</v>
      </c>
      <c r="H11137" t="s">
        <v>197</v>
      </c>
      <c r="I11137" s="7">
        <v>341130726304</v>
      </c>
      <c r="L11137" s="7">
        <v>370042694916</v>
      </c>
      <c r="M11137">
        <v>3</v>
      </c>
    </row>
    <row r="11138" spans="1:13" x14ac:dyDescent="0.25">
      <c r="A11138" t="s">
        <v>757</v>
      </c>
      <c r="B11138" t="s">
        <v>487</v>
      </c>
      <c r="C11138" t="s">
        <v>207</v>
      </c>
      <c r="D11138" t="s">
        <v>385</v>
      </c>
      <c r="E11138" t="s">
        <v>270</v>
      </c>
      <c r="F11138" s="8" t="s">
        <v>196</v>
      </c>
      <c r="G11138" s="8" t="s">
        <v>651</v>
      </c>
      <c r="H11138" t="s">
        <v>197</v>
      </c>
      <c r="I11138" s="7">
        <v>547836890</v>
      </c>
      <c r="L11138" s="7">
        <v>777116048</v>
      </c>
      <c r="M11138">
        <v>3</v>
      </c>
    </row>
    <row r="11139" spans="1:13" x14ac:dyDescent="0.25">
      <c r="F11139" s="8"/>
      <c r="G11139" s="8"/>
      <c r="L11139" s="7"/>
    </row>
    <row r="11140" spans="1:13" x14ac:dyDescent="0.25">
      <c r="F11140" s="8"/>
      <c r="G11140" s="8"/>
      <c r="L11140" s="7"/>
    </row>
    <row r="11141" spans="1:13" x14ac:dyDescent="0.25">
      <c r="F11141" s="8"/>
      <c r="G11141" s="8"/>
      <c r="L11141" s="7"/>
    </row>
    <row r="11142" spans="1:13" x14ac:dyDescent="0.25">
      <c r="F11142" s="8"/>
      <c r="G11142" s="8"/>
      <c r="L11142" s="7"/>
    </row>
    <row r="11143" spans="1:13" x14ac:dyDescent="0.25">
      <c r="F11143" s="8"/>
      <c r="G11143" s="8"/>
      <c r="L11143" s="7"/>
    </row>
    <row r="11144" spans="1:13" x14ac:dyDescent="0.25">
      <c r="F11144" s="8"/>
      <c r="G11144" s="8"/>
      <c r="L11144" s="7"/>
    </row>
    <row r="11145" spans="1:13" x14ac:dyDescent="0.25">
      <c r="F11145" s="8"/>
      <c r="G11145" s="8"/>
      <c r="L11145" s="7"/>
    </row>
    <row r="11146" spans="1:13" x14ac:dyDescent="0.25">
      <c r="F11146" s="8"/>
      <c r="G11146" s="8"/>
      <c r="L11146" s="7"/>
    </row>
    <row r="11147" spans="1:13" x14ac:dyDescent="0.25">
      <c r="F11147" s="8"/>
      <c r="G11147" s="8"/>
      <c r="L11147" s="7"/>
    </row>
    <row r="11148" spans="1:13" x14ac:dyDescent="0.25">
      <c r="F11148" s="8"/>
      <c r="G11148" s="8"/>
      <c r="L11148" s="7"/>
    </row>
    <row r="11149" spans="1:13" x14ac:dyDescent="0.25">
      <c r="F11149" s="8"/>
      <c r="G11149" s="8"/>
      <c r="L11149" s="7"/>
    </row>
    <row r="11150" spans="1:13" x14ac:dyDescent="0.25">
      <c r="F11150" s="8"/>
      <c r="G11150" s="8"/>
      <c r="L11150" s="7"/>
    </row>
    <row r="11151" spans="1:13" x14ac:dyDescent="0.25">
      <c r="F11151" s="8"/>
      <c r="G11151" s="8"/>
      <c r="L11151" s="7"/>
    </row>
    <row r="11152" spans="1:13" x14ac:dyDescent="0.25">
      <c r="F11152" s="8"/>
      <c r="G11152" s="8"/>
      <c r="L11152" s="7"/>
    </row>
    <row r="11153" spans="6:12" x14ac:dyDescent="0.25">
      <c r="F11153" s="8"/>
      <c r="G11153" s="8"/>
      <c r="L11153" s="7"/>
    </row>
    <row r="11154" spans="6:12" x14ac:dyDescent="0.25">
      <c r="F11154" s="8"/>
      <c r="G11154" s="8"/>
      <c r="L11154" s="7"/>
    </row>
    <row r="11155" spans="6:12" x14ac:dyDescent="0.25">
      <c r="F11155" s="8"/>
      <c r="G11155" s="8"/>
      <c r="L11155" s="7"/>
    </row>
    <row r="11156" spans="6:12" x14ac:dyDescent="0.25">
      <c r="F11156" s="8"/>
      <c r="G11156" s="8"/>
      <c r="L11156" s="7"/>
    </row>
    <row r="11157" spans="6:12" x14ac:dyDescent="0.25">
      <c r="F11157" s="8"/>
      <c r="G11157" s="8"/>
      <c r="L11157" s="7"/>
    </row>
    <row r="11158" spans="6:12" x14ac:dyDescent="0.25">
      <c r="F11158" s="8"/>
      <c r="G11158" s="8"/>
      <c r="L11158" s="7"/>
    </row>
    <row r="11159" spans="6:12" x14ac:dyDescent="0.25">
      <c r="F11159" s="8"/>
      <c r="G11159" s="8"/>
      <c r="L11159" s="7"/>
    </row>
    <row r="11160" spans="6:12" x14ac:dyDescent="0.25">
      <c r="F11160" s="8"/>
      <c r="G11160" s="8"/>
      <c r="L11160" s="7"/>
    </row>
    <row r="11161" spans="6:12" x14ac:dyDescent="0.25">
      <c r="F11161" s="8"/>
      <c r="G11161" s="8"/>
      <c r="L11161" s="7"/>
    </row>
    <row r="11162" spans="6:12" x14ac:dyDescent="0.25">
      <c r="F11162" s="8"/>
      <c r="G11162" s="8"/>
      <c r="L11162" s="7"/>
    </row>
    <row r="11163" spans="6:12" x14ac:dyDescent="0.25">
      <c r="F11163" s="8"/>
      <c r="G11163" s="8"/>
      <c r="L11163" s="7"/>
    </row>
    <row r="11164" spans="6:12" x14ac:dyDescent="0.25">
      <c r="F11164" s="8"/>
      <c r="G11164" s="8"/>
      <c r="L11164" s="7"/>
    </row>
    <row r="11165" spans="6:12" x14ac:dyDescent="0.25">
      <c r="F11165" s="8"/>
      <c r="G11165" s="8"/>
      <c r="L11165" s="7"/>
    </row>
    <row r="11166" spans="6:12" x14ac:dyDescent="0.25">
      <c r="F11166" s="8"/>
      <c r="G11166" s="8"/>
      <c r="L11166" s="7"/>
    </row>
    <row r="11167" spans="6:12" x14ac:dyDescent="0.25">
      <c r="F11167" s="8"/>
      <c r="G11167" s="8"/>
      <c r="L11167" s="7"/>
    </row>
    <row r="11168" spans="6:12" x14ac:dyDescent="0.25">
      <c r="F11168" s="8"/>
      <c r="G11168" s="8"/>
      <c r="L11168" s="7"/>
    </row>
    <row r="11169" spans="6:12" x14ac:dyDescent="0.25">
      <c r="F11169" s="8"/>
      <c r="G11169" s="8"/>
      <c r="L11169" s="7"/>
    </row>
    <row r="11170" spans="6:12" x14ac:dyDescent="0.25">
      <c r="F11170" s="8"/>
      <c r="G11170" s="8"/>
      <c r="L11170" s="7"/>
    </row>
    <row r="11171" spans="6:12" x14ac:dyDescent="0.25">
      <c r="F11171" s="8"/>
      <c r="G11171" s="8"/>
      <c r="L11171" s="7"/>
    </row>
    <row r="11172" spans="6:12" x14ac:dyDescent="0.25">
      <c r="F11172" s="8"/>
      <c r="G11172" s="8"/>
      <c r="L11172" s="7"/>
    </row>
    <row r="11173" spans="6:12" x14ac:dyDescent="0.25">
      <c r="F11173" s="8"/>
      <c r="G11173" s="8"/>
      <c r="L11173" s="7"/>
    </row>
    <row r="11174" spans="6:12" x14ac:dyDescent="0.25">
      <c r="F11174" s="8"/>
      <c r="G11174" s="8"/>
      <c r="L11174" s="7"/>
    </row>
    <row r="11175" spans="6:12" x14ac:dyDescent="0.25">
      <c r="F11175" s="8"/>
      <c r="G11175" s="8"/>
      <c r="L11175" s="7"/>
    </row>
    <row r="11176" spans="6:12" x14ac:dyDescent="0.25">
      <c r="F11176" s="8"/>
      <c r="G11176" s="8"/>
      <c r="L11176" s="7"/>
    </row>
    <row r="11177" spans="6:12" x14ac:dyDescent="0.25">
      <c r="F11177" s="8"/>
      <c r="G11177" s="8"/>
      <c r="L11177" s="7"/>
    </row>
    <row r="11178" spans="6:12" x14ac:dyDescent="0.25">
      <c r="F11178" s="8"/>
      <c r="G11178" s="8"/>
      <c r="L11178" s="7"/>
    </row>
    <row r="11179" spans="6:12" x14ac:dyDescent="0.25">
      <c r="F11179" s="8"/>
      <c r="G11179" s="8"/>
      <c r="L11179" s="7"/>
    </row>
    <row r="11180" spans="6:12" x14ac:dyDescent="0.25">
      <c r="F11180" s="8"/>
      <c r="G11180" s="8"/>
      <c r="L11180" s="7"/>
    </row>
    <row r="11181" spans="6:12" x14ac:dyDescent="0.25">
      <c r="F11181" s="8"/>
      <c r="G11181" s="8"/>
      <c r="L11181" s="7"/>
    </row>
    <row r="11182" spans="6:12" x14ac:dyDescent="0.25">
      <c r="F11182" s="8"/>
      <c r="G11182" s="8"/>
      <c r="L11182" s="7"/>
    </row>
    <row r="11183" spans="6:12" x14ac:dyDescent="0.25">
      <c r="F11183" s="8"/>
      <c r="G11183" s="8"/>
      <c r="L11183" s="7"/>
    </row>
    <row r="11184" spans="6:12" x14ac:dyDescent="0.25">
      <c r="F11184" s="8"/>
      <c r="G11184" s="8"/>
      <c r="L11184" s="7"/>
    </row>
    <row r="11185" spans="6:12" x14ac:dyDescent="0.25">
      <c r="F11185" s="8"/>
      <c r="G11185" s="8"/>
      <c r="L11185" s="7"/>
    </row>
    <row r="11186" spans="6:12" x14ac:dyDescent="0.25">
      <c r="F11186" s="8"/>
      <c r="G11186" s="8"/>
      <c r="L11186" s="7"/>
    </row>
    <row r="11187" spans="6:12" x14ac:dyDescent="0.25">
      <c r="F11187" s="8"/>
      <c r="G11187" s="8"/>
      <c r="L11187" s="7"/>
    </row>
    <row r="11188" spans="6:12" x14ac:dyDescent="0.25">
      <c r="F11188" s="8"/>
      <c r="G11188" s="8"/>
      <c r="L11188" s="7"/>
    </row>
    <row r="11189" spans="6:12" x14ac:dyDescent="0.25">
      <c r="F11189" s="8"/>
      <c r="G11189" s="8"/>
      <c r="L11189" s="7"/>
    </row>
    <row r="11190" spans="6:12" x14ac:dyDescent="0.25">
      <c r="F11190" s="8"/>
      <c r="G11190" s="8"/>
      <c r="L11190" s="7"/>
    </row>
    <row r="11191" spans="6:12" x14ac:dyDescent="0.25">
      <c r="F11191" s="8"/>
      <c r="G11191" s="8"/>
      <c r="L11191" s="7"/>
    </row>
    <row r="11192" spans="6:12" x14ac:dyDescent="0.25">
      <c r="F11192" s="8"/>
      <c r="G11192" s="8"/>
      <c r="L11192" s="7"/>
    </row>
    <row r="11193" spans="6:12" x14ac:dyDescent="0.25">
      <c r="F11193" s="8"/>
      <c r="G11193" s="8"/>
      <c r="L11193" s="7"/>
    </row>
    <row r="11194" spans="6:12" x14ac:dyDescent="0.25">
      <c r="F11194" s="8"/>
      <c r="G11194" s="8"/>
      <c r="L11194" s="7"/>
    </row>
    <row r="11195" spans="6:12" x14ac:dyDescent="0.25">
      <c r="F11195" s="8"/>
      <c r="G11195" s="8"/>
      <c r="L11195" s="7"/>
    </row>
    <row r="11196" spans="6:12" x14ac:dyDescent="0.25">
      <c r="F11196" s="8"/>
      <c r="G11196" s="8"/>
      <c r="L11196" s="7"/>
    </row>
    <row r="11197" spans="6:12" x14ac:dyDescent="0.25">
      <c r="F11197" s="8"/>
      <c r="G11197" s="8"/>
      <c r="L11197" s="7"/>
    </row>
    <row r="11198" spans="6:12" x14ac:dyDescent="0.25">
      <c r="F11198" s="8"/>
      <c r="G11198" s="8"/>
      <c r="L11198" s="7"/>
    </row>
    <row r="11199" spans="6:12" x14ac:dyDescent="0.25">
      <c r="F11199" s="8"/>
      <c r="G11199" s="8"/>
      <c r="L11199" s="7"/>
    </row>
    <row r="11200" spans="6:12" x14ac:dyDescent="0.25">
      <c r="F11200" s="8"/>
      <c r="G11200" s="8"/>
      <c r="L11200" s="7"/>
    </row>
    <row r="11201" spans="6:12" x14ac:dyDescent="0.25">
      <c r="F11201" s="8"/>
      <c r="G11201" s="8"/>
      <c r="L11201" s="7"/>
    </row>
    <row r="11202" spans="6:12" x14ac:dyDescent="0.25">
      <c r="F11202" s="8"/>
      <c r="G11202" s="8"/>
      <c r="L11202" s="7"/>
    </row>
    <row r="11203" spans="6:12" x14ac:dyDescent="0.25">
      <c r="F11203" s="8"/>
      <c r="G11203" s="8"/>
      <c r="L11203" s="7"/>
    </row>
    <row r="11204" spans="6:12" x14ac:dyDescent="0.25">
      <c r="F11204" s="8"/>
      <c r="G11204" s="8"/>
      <c r="L11204" s="7"/>
    </row>
    <row r="11205" spans="6:12" x14ac:dyDescent="0.25">
      <c r="F11205" s="8"/>
      <c r="G11205" s="8"/>
      <c r="L11205" s="7"/>
    </row>
    <row r="11206" spans="6:12" x14ac:dyDescent="0.25">
      <c r="F11206" s="8"/>
      <c r="G11206" s="8"/>
      <c r="L11206" s="7"/>
    </row>
    <row r="11207" spans="6:12" x14ac:dyDescent="0.25">
      <c r="F11207" s="8"/>
      <c r="G11207" s="8"/>
      <c r="L11207" s="7"/>
    </row>
    <row r="11208" spans="6:12" x14ac:dyDescent="0.25">
      <c r="F11208" s="8"/>
      <c r="G11208" s="8"/>
      <c r="L11208" s="7"/>
    </row>
    <row r="11209" spans="6:12" x14ac:dyDescent="0.25">
      <c r="F11209" s="8"/>
      <c r="G11209" s="8"/>
      <c r="L11209" s="7"/>
    </row>
    <row r="11210" spans="6:12" x14ac:dyDescent="0.25">
      <c r="F11210" s="8"/>
      <c r="G11210" s="8"/>
      <c r="L11210" s="7"/>
    </row>
    <row r="11211" spans="6:12" x14ac:dyDescent="0.25">
      <c r="F11211" s="8"/>
      <c r="G11211" s="8"/>
      <c r="L11211" s="7"/>
    </row>
    <row r="11212" spans="6:12" x14ac:dyDescent="0.25">
      <c r="F11212" s="8"/>
      <c r="G11212" s="8"/>
      <c r="L11212" s="7"/>
    </row>
    <row r="11213" spans="6:12" x14ac:dyDescent="0.25">
      <c r="F11213" s="8"/>
      <c r="G11213" s="8"/>
      <c r="L11213" s="7"/>
    </row>
    <row r="11214" spans="6:12" x14ac:dyDescent="0.25">
      <c r="F11214" s="8"/>
      <c r="G11214" s="8"/>
      <c r="L11214" s="7"/>
    </row>
    <row r="11215" spans="6:12" x14ac:dyDescent="0.25">
      <c r="F11215" s="8"/>
      <c r="G11215" s="8"/>
      <c r="L11215" s="7"/>
    </row>
    <row r="11216" spans="6:12" x14ac:dyDescent="0.25">
      <c r="F11216" s="8"/>
      <c r="G11216" s="8"/>
      <c r="L11216" s="7"/>
    </row>
    <row r="11217" spans="6:12" x14ac:dyDescent="0.25">
      <c r="F11217" s="8"/>
      <c r="G11217" s="8"/>
      <c r="L11217" s="7"/>
    </row>
    <row r="11218" spans="6:12" x14ac:dyDescent="0.25">
      <c r="F11218" s="8"/>
      <c r="G11218" s="8"/>
      <c r="L11218" s="7"/>
    </row>
    <row r="11219" spans="6:12" x14ac:dyDescent="0.25">
      <c r="F11219" s="8"/>
      <c r="G11219" s="8"/>
      <c r="L11219" s="7"/>
    </row>
    <row r="11220" spans="6:12" x14ac:dyDescent="0.25">
      <c r="F11220" s="8"/>
      <c r="G11220" s="8"/>
      <c r="L11220" s="7"/>
    </row>
    <row r="11221" spans="6:12" x14ac:dyDescent="0.25">
      <c r="F11221" s="8"/>
      <c r="G11221" s="8"/>
      <c r="L11221" s="7"/>
    </row>
    <row r="11222" spans="6:12" x14ac:dyDescent="0.25">
      <c r="F11222" s="8"/>
      <c r="G11222" s="8"/>
      <c r="L11222" s="7"/>
    </row>
    <row r="11223" spans="6:12" x14ac:dyDescent="0.25">
      <c r="F11223" s="8"/>
      <c r="G11223" s="8"/>
      <c r="L11223" s="7"/>
    </row>
    <row r="11224" spans="6:12" x14ac:dyDescent="0.25">
      <c r="F11224" s="8"/>
      <c r="G11224" s="8"/>
      <c r="L11224" s="7"/>
    </row>
    <row r="11225" spans="6:12" x14ac:dyDescent="0.25">
      <c r="F11225" s="8"/>
      <c r="G11225" s="8"/>
      <c r="L11225" s="7"/>
    </row>
    <row r="11226" spans="6:12" x14ac:dyDescent="0.25">
      <c r="F11226" s="8"/>
      <c r="G11226" s="8"/>
      <c r="L11226" s="7"/>
    </row>
    <row r="11227" spans="6:12" x14ac:dyDescent="0.25">
      <c r="F11227" s="8"/>
      <c r="G11227" s="8"/>
      <c r="L11227" s="7"/>
    </row>
    <row r="11228" spans="6:12" x14ac:dyDescent="0.25">
      <c r="F11228" s="8"/>
      <c r="G11228" s="8"/>
      <c r="L11228" s="7"/>
    </row>
    <row r="11229" spans="6:12" x14ac:dyDescent="0.25">
      <c r="F11229" s="8"/>
      <c r="G11229" s="8"/>
      <c r="L11229" s="7"/>
    </row>
    <row r="11230" spans="6:12" x14ac:dyDescent="0.25">
      <c r="F11230" s="8"/>
      <c r="G11230" s="8"/>
      <c r="L11230" s="7"/>
    </row>
    <row r="11231" spans="6:12" x14ac:dyDescent="0.25">
      <c r="F11231" s="8"/>
      <c r="G11231" s="8"/>
      <c r="L11231" s="7"/>
    </row>
    <row r="11232" spans="6:12" x14ac:dyDescent="0.25">
      <c r="F11232" s="8"/>
      <c r="G11232" s="8"/>
      <c r="L11232" s="7"/>
    </row>
    <row r="11233" spans="6:12" x14ac:dyDescent="0.25">
      <c r="F11233" s="8"/>
      <c r="G11233" s="8"/>
      <c r="L11233" s="7"/>
    </row>
    <row r="11234" spans="6:12" x14ac:dyDescent="0.25">
      <c r="F11234" s="8"/>
      <c r="G11234" s="8"/>
      <c r="L11234" s="7"/>
    </row>
    <row r="11235" spans="6:12" x14ac:dyDescent="0.25">
      <c r="F11235" s="8"/>
      <c r="G11235" s="8"/>
      <c r="L11235" s="7"/>
    </row>
    <row r="11236" spans="6:12" x14ac:dyDescent="0.25">
      <c r="F11236" s="8"/>
      <c r="G11236" s="8"/>
      <c r="L11236" s="7"/>
    </row>
    <row r="11237" spans="6:12" x14ac:dyDescent="0.25">
      <c r="F11237" s="8"/>
      <c r="G11237" s="8"/>
      <c r="L11237" s="7"/>
    </row>
    <row r="11238" spans="6:12" x14ac:dyDescent="0.25">
      <c r="F11238" s="8"/>
      <c r="G11238" s="8"/>
      <c r="L11238" s="7"/>
    </row>
    <row r="11239" spans="6:12" x14ac:dyDescent="0.25">
      <c r="F11239" s="8"/>
      <c r="G11239" s="8"/>
      <c r="L11239" s="7"/>
    </row>
    <row r="11240" spans="6:12" x14ac:dyDescent="0.25">
      <c r="F11240" s="8"/>
      <c r="G11240" s="8"/>
      <c r="L11240" s="7"/>
    </row>
    <row r="11241" spans="6:12" x14ac:dyDescent="0.25">
      <c r="F11241" s="8"/>
      <c r="G11241" s="8"/>
      <c r="L11241" s="7"/>
    </row>
    <row r="11242" spans="6:12" x14ac:dyDescent="0.25">
      <c r="F11242" s="8"/>
      <c r="G11242" s="8"/>
      <c r="L11242" s="7"/>
    </row>
    <row r="11243" spans="6:12" x14ac:dyDescent="0.25">
      <c r="F11243" s="8"/>
      <c r="G11243" s="8"/>
      <c r="L11243" s="7"/>
    </row>
    <row r="11244" spans="6:12" x14ac:dyDescent="0.25">
      <c r="F11244" s="8"/>
      <c r="G11244" s="8"/>
      <c r="L11244" s="7"/>
    </row>
    <row r="11245" spans="6:12" x14ac:dyDescent="0.25">
      <c r="F11245" s="8"/>
      <c r="G11245" s="8"/>
      <c r="L11245" s="7"/>
    </row>
    <row r="11246" spans="6:12" x14ac:dyDescent="0.25">
      <c r="F11246" s="8"/>
      <c r="G11246" s="8"/>
      <c r="L11246" s="7"/>
    </row>
    <row r="11247" spans="6:12" x14ac:dyDescent="0.25">
      <c r="F11247" s="8"/>
      <c r="G11247" s="8"/>
      <c r="L11247" s="7"/>
    </row>
    <row r="11248" spans="6:12" x14ac:dyDescent="0.25">
      <c r="F11248" s="8"/>
      <c r="G11248" s="8"/>
      <c r="L11248" s="7"/>
    </row>
    <row r="11249" spans="6:12" x14ac:dyDescent="0.25">
      <c r="F11249" s="8"/>
      <c r="G11249" s="8"/>
      <c r="L11249" s="7"/>
    </row>
    <row r="11250" spans="6:12" x14ac:dyDescent="0.25">
      <c r="F11250" s="8"/>
      <c r="G11250" s="8"/>
      <c r="L11250" s="7"/>
    </row>
    <row r="11251" spans="6:12" x14ac:dyDescent="0.25">
      <c r="F11251" s="8"/>
      <c r="G11251" s="8"/>
      <c r="L11251" s="7"/>
    </row>
    <row r="11252" spans="6:12" x14ac:dyDescent="0.25">
      <c r="F11252" s="8"/>
      <c r="G11252" s="8"/>
      <c r="L11252" s="7"/>
    </row>
    <row r="11253" spans="6:12" x14ac:dyDescent="0.25">
      <c r="F11253" s="8"/>
      <c r="G11253" s="8"/>
      <c r="L11253" s="7"/>
    </row>
    <row r="11254" spans="6:12" x14ac:dyDescent="0.25">
      <c r="F11254" s="8"/>
      <c r="G11254" s="8"/>
      <c r="L11254" s="7"/>
    </row>
    <row r="11255" spans="6:12" x14ac:dyDescent="0.25">
      <c r="F11255" s="8"/>
      <c r="G11255" s="8"/>
      <c r="L11255" s="7"/>
    </row>
    <row r="11256" spans="6:12" x14ac:dyDescent="0.25">
      <c r="F11256" s="8"/>
      <c r="G11256" s="8"/>
      <c r="L11256" s="7"/>
    </row>
    <row r="11257" spans="6:12" x14ac:dyDescent="0.25">
      <c r="F11257" s="8"/>
      <c r="G11257" s="8"/>
      <c r="L11257" s="7"/>
    </row>
    <row r="11258" spans="6:12" x14ac:dyDescent="0.25">
      <c r="F11258" s="8"/>
      <c r="G11258" s="8"/>
      <c r="L11258" s="7"/>
    </row>
    <row r="11259" spans="6:12" x14ac:dyDescent="0.25">
      <c r="F11259" s="8"/>
      <c r="G11259" s="8"/>
      <c r="L11259" s="7"/>
    </row>
    <row r="11260" spans="6:12" x14ac:dyDescent="0.25">
      <c r="F11260" s="8"/>
      <c r="G11260" s="8"/>
      <c r="L11260" s="7"/>
    </row>
    <row r="11261" spans="6:12" x14ac:dyDescent="0.25">
      <c r="F11261" s="8"/>
      <c r="G11261" s="8"/>
      <c r="L11261" s="7"/>
    </row>
    <row r="11262" spans="6:12" x14ac:dyDescent="0.25">
      <c r="F11262" s="8"/>
      <c r="G11262" s="8"/>
      <c r="L11262" s="7"/>
    </row>
    <row r="11263" spans="6:12" x14ac:dyDescent="0.25">
      <c r="F11263" s="8"/>
      <c r="G11263" s="8"/>
      <c r="L11263" s="7"/>
    </row>
    <row r="11264" spans="6:12" x14ac:dyDescent="0.25">
      <c r="F11264" s="8"/>
      <c r="G11264" s="8"/>
      <c r="L11264" s="7"/>
    </row>
    <row r="11265" spans="6:12" x14ac:dyDescent="0.25">
      <c r="F11265" s="8"/>
      <c r="G11265" s="8"/>
      <c r="L11265" s="7"/>
    </row>
    <row r="11266" spans="6:12" x14ac:dyDescent="0.25">
      <c r="F11266" s="8"/>
      <c r="G11266" s="8"/>
      <c r="L11266" s="7"/>
    </row>
    <row r="11267" spans="6:12" x14ac:dyDescent="0.25">
      <c r="F11267" s="8"/>
      <c r="G11267" s="8"/>
      <c r="L11267" s="7"/>
    </row>
    <row r="11268" spans="6:12" x14ac:dyDescent="0.25">
      <c r="F11268" s="8"/>
      <c r="G11268" s="8"/>
      <c r="L11268" s="7"/>
    </row>
    <row r="11269" spans="6:12" x14ac:dyDescent="0.25">
      <c r="F11269" s="8"/>
      <c r="G11269" s="8"/>
      <c r="L11269" s="7"/>
    </row>
    <row r="11270" spans="6:12" x14ac:dyDescent="0.25">
      <c r="F11270" s="8"/>
      <c r="G11270" s="8"/>
      <c r="L11270" s="7"/>
    </row>
    <row r="11271" spans="6:12" x14ac:dyDescent="0.25">
      <c r="F11271" s="8"/>
      <c r="G11271" s="8"/>
      <c r="L11271" s="7"/>
    </row>
    <row r="11272" spans="6:12" x14ac:dyDescent="0.25">
      <c r="F11272" s="8"/>
      <c r="G11272" s="8"/>
      <c r="L11272" s="7"/>
    </row>
    <row r="11273" spans="6:12" x14ac:dyDescent="0.25">
      <c r="F11273" s="8"/>
      <c r="G11273" s="8"/>
      <c r="L11273" s="7"/>
    </row>
    <row r="11274" spans="6:12" x14ac:dyDescent="0.25">
      <c r="F11274" s="8"/>
      <c r="G11274" s="8"/>
      <c r="L11274" s="7"/>
    </row>
    <row r="11275" spans="6:12" x14ac:dyDescent="0.25">
      <c r="F11275" s="8"/>
      <c r="G11275" s="8"/>
      <c r="L11275" s="7"/>
    </row>
    <row r="11276" spans="6:12" x14ac:dyDescent="0.25">
      <c r="F11276" s="8"/>
      <c r="G11276" s="8"/>
      <c r="L11276" s="7"/>
    </row>
    <row r="11277" spans="6:12" x14ac:dyDescent="0.25">
      <c r="F11277" s="8"/>
      <c r="G11277" s="8"/>
      <c r="L11277" s="7"/>
    </row>
    <row r="11278" spans="6:12" x14ac:dyDescent="0.25">
      <c r="G11278" s="8"/>
      <c r="L11278" s="7"/>
    </row>
    <row r="11279" spans="6:12" x14ac:dyDescent="0.25">
      <c r="G11279" s="8"/>
      <c r="L11279" s="7"/>
    </row>
    <row r="11280" spans="6:12" x14ac:dyDescent="0.25">
      <c r="G11280" s="8"/>
      <c r="L11280" s="7"/>
    </row>
    <row r="11281" spans="7:12" x14ac:dyDescent="0.25">
      <c r="G11281" s="8"/>
      <c r="L11281" s="7"/>
    </row>
    <row r="11282" spans="7:12" x14ac:dyDescent="0.25">
      <c r="G11282" s="8"/>
      <c r="L11282" s="7"/>
    </row>
    <row r="11283" spans="7:12" x14ac:dyDescent="0.25">
      <c r="G11283" s="8"/>
      <c r="L11283" s="7"/>
    </row>
    <row r="11284" spans="7:12" x14ac:dyDescent="0.25">
      <c r="G11284" s="8"/>
      <c r="L11284" s="7"/>
    </row>
    <row r="11285" spans="7:12" x14ac:dyDescent="0.25">
      <c r="G11285" s="8"/>
      <c r="L11285" s="7"/>
    </row>
    <row r="11286" spans="7:12" x14ac:dyDescent="0.25">
      <c r="G11286" s="8"/>
      <c r="L11286" s="7"/>
    </row>
    <row r="11287" spans="7:12" x14ac:dyDescent="0.25">
      <c r="G11287" s="8"/>
      <c r="L11287" s="7"/>
    </row>
    <row r="11288" spans="7:12" x14ac:dyDescent="0.25">
      <c r="G11288" s="8"/>
      <c r="L11288" s="7"/>
    </row>
    <row r="11289" spans="7:12" x14ac:dyDescent="0.25">
      <c r="G11289" s="8"/>
      <c r="L11289" s="7"/>
    </row>
    <row r="11290" spans="7:12" x14ac:dyDescent="0.25">
      <c r="G11290" s="8"/>
      <c r="L11290" s="7"/>
    </row>
    <row r="11291" spans="7:12" x14ac:dyDescent="0.25">
      <c r="G11291" s="8"/>
      <c r="L11291" s="7"/>
    </row>
    <row r="11292" spans="7:12" x14ac:dyDescent="0.25">
      <c r="G11292" s="8"/>
      <c r="L11292" s="7"/>
    </row>
    <row r="11293" spans="7:12" x14ac:dyDescent="0.25">
      <c r="G11293" s="8"/>
      <c r="L11293" s="7"/>
    </row>
    <row r="11294" spans="7:12" x14ac:dyDescent="0.25">
      <c r="G11294" s="8"/>
      <c r="L11294" s="7"/>
    </row>
    <row r="11295" spans="7:12" x14ac:dyDescent="0.25">
      <c r="G11295" s="8"/>
      <c r="L11295" s="7"/>
    </row>
    <row r="11296" spans="7:12" x14ac:dyDescent="0.25">
      <c r="G11296" s="8"/>
      <c r="L11296" s="7"/>
    </row>
    <row r="11297" spans="7:12" x14ac:dyDescent="0.25">
      <c r="G11297" s="8"/>
      <c r="L11297" s="7"/>
    </row>
    <row r="11298" spans="7:12" x14ac:dyDescent="0.25">
      <c r="G11298" s="8"/>
      <c r="L11298" s="7"/>
    </row>
    <row r="11299" spans="7:12" x14ac:dyDescent="0.25">
      <c r="G11299" s="8"/>
      <c r="L11299" s="7"/>
    </row>
    <row r="11300" spans="7:12" x14ac:dyDescent="0.25">
      <c r="G11300" s="8"/>
      <c r="L11300" s="7"/>
    </row>
    <row r="11301" spans="7:12" x14ac:dyDescent="0.25">
      <c r="G11301" s="8"/>
      <c r="L11301" s="7"/>
    </row>
    <row r="11302" spans="7:12" x14ac:dyDescent="0.25">
      <c r="G11302" s="8"/>
      <c r="L11302" s="7"/>
    </row>
    <row r="11303" spans="7:12" x14ac:dyDescent="0.25">
      <c r="G11303" s="8"/>
      <c r="L11303" s="7"/>
    </row>
    <row r="11304" spans="7:12" x14ac:dyDescent="0.25">
      <c r="G11304" s="8"/>
      <c r="L11304" s="7"/>
    </row>
    <row r="11305" spans="7:12" x14ac:dyDescent="0.25">
      <c r="G11305" s="8"/>
      <c r="L11305" s="7"/>
    </row>
    <row r="11306" spans="7:12" x14ac:dyDescent="0.25">
      <c r="G11306" s="8"/>
      <c r="L11306" s="7"/>
    </row>
    <row r="11307" spans="7:12" x14ac:dyDescent="0.25">
      <c r="G11307" s="8"/>
      <c r="L11307" s="7"/>
    </row>
    <row r="11308" spans="7:12" x14ac:dyDescent="0.25">
      <c r="G11308" s="8"/>
      <c r="L11308" s="7"/>
    </row>
    <row r="11309" spans="7:12" x14ac:dyDescent="0.25">
      <c r="G11309" s="8"/>
      <c r="L11309" s="7"/>
    </row>
    <row r="11310" spans="7:12" x14ac:dyDescent="0.25">
      <c r="G11310" s="8"/>
      <c r="L11310" s="7"/>
    </row>
    <row r="11311" spans="7:12" x14ac:dyDescent="0.25">
      <c r="G11311" s="8"/>
      <c r="L11311" s="7"/>
    </row>
    <row r="11312" spans="7:12" x14ac:dyDescent="0.25">
      <c r="G11312" s="8"/>
      <c r="L11312" s="7"/>
    </row>
    <row r="11313" spans="7:12" x14ac:dyDescent="0.25">
      <c r="G11313" s="8"/>
      <c r="L11313" s="7"/>
    </row>
    <row r="11314" spans="7:12" x14ac:dyDescent="0.25">
      <c r="G11314" s="8"/>
      <c r="L11314" s="7"/>
    </row>
    <row r="11315" spans="7:12" x14ac:dyDescent="0.25">
      <c r="G11315" s="8"/>
      <c r="L11315" s="7"/>
    </row>
    <row r="11316" spans="7:12" x14ac:dyDescent="0.25">
      <c r="G11316" s="8"/>
      <c r="L11316" s="7"/>
    </row>
    <row r="11317" spans="7:12" x14ac:dyDescent="0.25">
      <c r="G11317" s="8"/>
      <c r="L11317" s="7"/>
    </row>
    <row r="11318" spans="7:12" x14ac:dyDescent="0.25">
      <c r="G11318" s="8"/>
      <c r="L11318" s="7"/>
    </row>
    <row r="11319" spans="7:12" x14ac:dyDescent="0.25">
      <c r="G11319" s="8"/>
      <c r="L11319" s="7"/>
    </row>
    <row r="11320" spans="7:12" x14ac:dyDescent="0.25">
      <c r="G11320" s="8"/>
      <c r="L11320" s="7"/>
    </row>
    <row r="11321" spans="7:12" x14ac:dyDescent="0.25">
      <c r="G11321" s="8"/>
      <c r="L11321" s="7"/>
    </row>
    <row r="11322" spans="7:12" x14ac:dyDescent="0.25">
      <c r="G11322" s="8"/>
      <c r="L11322" s="7"/>
    </row>
    <row r="11323" spans="7:12" x14ac:dyDescent="0.25">
      <c r="G11323" s="8"/>
      <c r="L11323" s="7"/>
    </row>
    <row r="11324" spans="7:12" x14ac:dyDescent="0.25">
      <c r="G11324" s="8"/>
      <c r="L11324" s="7"/>
    </row>
    <row r="11325" spans="7:12" x14ac:dyDescent="0.25">
      <c r="G11325" s="8"/>
      <c r="L11325" s="7"/>
    </row>
    <row r="11326" spans="7:12" x14ac:dyDescent="0.25">
      <c r="G11326" s="8"/>
      <c r="L11326" s="7"/>
    </row>
    <row r="11327" spans="7:12" x14ac:dyDescent="0.25">
      <c r="G11327" s="8"/>
      <c r="L11327" s="7"/>
    </row>
    <row r="11328" spans="7:12" x14ac:dyDescent="0.25">
      <c r="G11328" s="8"/>
      <c r="L11328" s="7"/>
    </row>
    <row r="11329" spans="7:12" x14ac:dyDescent="0.25">
      <c r="G11329" s="8"/>
      <c r="L11329" s="7"/>
    </row>
    <row r="11330" spans="7:12" x14ac:dyDescent="0.25">
      <c r="G11330" s="8"/>
      <c r="L11330" s="7"/>
    </row>
    <row r="11331" spans="7:12" x14ac:dyDescent="0.25">
      <c r="G11331" s="8"/>
      <c r="L11331" s="7"/>
    </row>
    <row r="11332" spans="7:12" x14ac:dyDescent="0.25">
      <c r="G11332" s="8"/>
      <c r="L11332" s="7"/>
    </row>
    <row r="11333" spans="7:12" x14ac:dyDescent="0.25">
      <c r="G11333" s="8"/>
      <c r="L11333" s="7"/>
    </row>
    <row r="11334" spans="7:12" x14ac:dyDescent="0.25">
      <c r="G11334" s="8"/>
      <c r="L11334" s="7"/>
    </row>
    <row r="11335" spans="7:12" x14ac:dyDescent="0.25">
      <c r="G11335" s="8"/>
      <c r="L11335" s="7"/>
    </row>
    <row r="11336" spans="7:12" x14ac:dyDescent="0.25">
      <c r="G11336" s="8"/>
      <c r="L11336" s="7"/>
    </row>
    <row r="11337" spans="7:12" x14ac:dyDescent="0.25">
      <c r="G11337" s="8"/>
      <c r="L11337" s="7"/>
    </row>
    <row r="11338" spans="7:12" x14ac:dyDescent="0.25">
      <c r="G11338" s="8"/>
      <c r="L11338" s="7"/>
    </row>
    <row r="11339" spans="7:12" x14ac:dyDescent="0.25">
      <c r="G11339" s="8"/>
      <c r="L11339" s="7"/>
    </row>
    <row r="11340" spans="7:12" x14ac:dyDescent="0.25">
      <c r="G11340" s="8"/>
      <c r="L11340" s="7"/>
    </row>
    <row r="11341" spans="7:12" x14ac:dyDescent="0.25">
      <c r="G11341" s="8"/>
      <c r="L11341" s="7"/>
    </row>
    <row r="11342" spans="7:12" x14ac:dyDescent="0.25">
      <c r="G11342" s="8"/>
      <c r="L11342" s="7"/>
    </row>
    <row r="11343" spans="7:12" x14ac:dyDescent="0.25">
      <c r="G11343" s="8"/>
      <c r="L11343" s="7"/>
    </row>
    <row r="11344" spans="7:12" x14ac:dyDescent="0.25">
      <c r="G11344" s="8"/>
      <c r="L11344" s="7"/>
    </row>
    <row r="11345" spans="7:12" x14ac:dyDescent="0.25">
      <c r="G11345" s="8"/>
      <c r="L11345" s="7"/>
    </row>
    <row r="11346" spans="7:12" x14ac:dyDescent="0.25">
      <c r="G11346" s="8"/>
      <c r="L11346" s="7"/>
    </row>
    <row r="11347" spans="7:12" x14ac:dyDescent="0.25">
      <c r="G11347" s="8"/>
      <c r="L11347" s="7"/>
    </row>
    <row r="11348" spans="7:12" x14ac:dyDescent="0.25">
      <c r="G11348" s="8"/>
      <c r="L11348" s="7"/>
    </row>
    <row r="11349" spans="7:12" x14ac:dyDescent="0.25">
      <c r="G11349" s="8"/>
      <c r="L11349" s="7"/>
    </row>
    <row r="11350" spans="7:12" x14ac:dyDescent="0.25">
      <c r="G11350" s="8"/>
      <c r="L11350" s="7"/>
    </row>
    <row r="11351" spans="7:12" x14ac:dyDescent="0.25">
      <c r="G11351" s="8"/>
      <c r="L11351" s="7"/>
    </row>
    <row r="11352" spans="7:12" x14ac:dyDescent="0.25">
      <c r="G11352" s="8"/>
      <c r="L11352" s="7"/>
    </row>
    <row r="11353" spans="7:12" x14ac:dyDescent="0.25">
      <c r="G11353" s="8"/>
      <c r="L11353" s="7"/>
    </row>
    <row r="11354" spans="7:12" x14ac:dyDescent="0.25">
      <c r="G11354" s="8"/>
      <c r="L11354" s="7"/>
    </row>
    <row r="11355" spans="7:12" x14ac:dyDescent="0.25">
      <c r="G11355" s="8"/>
      <c r="L11355" s="7"/>
    </row>
    <row r="11356" spans="7:12" x14ac:dyDescent="0.25">
      <c r="G11356" s="8"/>
      <c r="L11356" s="7"/>
    </row>
    <row r="11357" spans="7:12" x14ac:dyDescent="0.25">
      <c r="G11357" s="8"/>
      <c r="L11357" s="7"/>
    </row>
    <row r="11358" spans="7:12" x14ac:dyDescent="0.25">
      <c r="G11358" s="8"/>
      <c r="L11358" s="7"/>
    </row>
    <row r="11359" spans="7:12" x14ac:dyDescent="0.25">
      <c r="G11359" s="8"/>
      <c r="L11359" s="7"/>
    </row>
    <row r="11360" spans="7:12" x14ac:dyDescent="0.25">
      <c r="G11360" s="8"/>
      <c r="L11360" s="7"/>
    </row>
    <row r="11361" spans="7:12" x14ac:dyDescent="0.25">
      <c r="G11361" s="8"/>
      <c r="L11361" s="7"/>
    </row>
    <row r="11362" spans="7:12" x14ac:dyDescent="0.25">
      <c r="G11362" s="8"/>
      <c r="L11362" s="7"/>
    </row>
    <row r="11363" spans="7:12" x14ac:dyDescent="0.25">
      <c r="G11363" s="8"/>
      <c r="L11363" s="7"/>
    </row>
    <row r="11364" spans="7:12" x14ac:dyDescent="0.25">
      <c r="G11364" s="8"/>
      <c r="L11364" s="7"/>
    </row>
    <row r="11365" spans="7:12" x14ac:dyDescent="0.25">
      <c r="G11365" s="8"/>
      <c r="L11365" s="7"/>
    </row>
    <row r="11366" spans="7:12" x14ac:dyDescent="0.25">
      <c r="G11366" s="8"/>
      <c r="L11366" s="7"/>
    </row>
    <row r="11367" spans="7:12" x14ac:dyDescent="0.25">
      <c r="G11367" s="8"/>
      <c r="L11367" s="7"/>
    </row>
    <row r="11368" spans="7:12" x14ac:dyDescent="0.25">
      <c r="G11368" s="8"/>
      <c r="L11368" s="7"/>
    </row>
    <row r="11369" spans="7:12" x14ac:dyDescent="0.25">
      <c r="G11369" s="8"/>
      <c r="L11369" s="7"/>
    </row>
    <row r="11370" spans="7:12" x14ac:dyDescent="0.25">
      <c r="G11370" s="8"/>
      <c r="L11370" s="7"/>
    </row>
    <row r="11371" spans="7:12" x14ac:dyDescent="0.25">
      <c r="G11371" s="8"/>
      <c r="L11371" s="7"/>
    </row>
    <row r="11372" spans="7:12" x14ac:dyDescent="0.25">
      <c r="G11372" s="8"/>
      <c r="L11372" s="7"/>
    </row>
    <row r="11373" spans="7:12" x14ac:dyDescent="0.25">
      <c r="G11373" s="8"/>
      <c r="L11373" s="7"/>
    </row>
    <row r="11374" spans="7:12" x14ac:dyDescent="0.25">
      <c r="G11374" s="8"/>
      <c r="L11374" s="7"/>
    </row>
    <row r="11375" spans="7:12" x14ac:dyDescent="0.25">
      <c r="G11375" s="8"/>
      <c r="L11375" s="7"/>
    </row>
    <row r="11376" spans="7:12" x14ac:dyDescent="0.25">
      <c r="G11376" s="8"/>
      <c r="L11376" s="7"/>
    </row>
    <row r="11377" spans="7:12" x14ac:dyDescent="0.25">
      <c r="G11377" s="8"/>
      <c r="L11377" s="7"/>
    </row>
    <row r="11378" spans="7:12" x14ac:dyDescent="0.25">
      <c r="G11378" s="8"/>
      <c r="L11378" s="7"/>
    </row>
    <row r="11379" spans="7:12" x14ac:dyDescent="0.25">
      <c r="G11379" s="8"/>
      <c r="L11379" s="7"/>
    </row>
    <row r="11380" spans="7:12" x14ac:dyDescent="0.25">
      <c r="G11380" s="8"/>
      <c r="L11380" s="7"/>
    </row>
    <row r="11381" spans="7:12" x14ac:dyDescent="0.25">
      <c r="G11381" s="8"/>
      <c r="L11381" s="7"/>
    </row>
    <row r="11382" spans="7:12" x14ac:dyDescent="0.25">
      <c r="G11382" s="8"/>
      <c r="L11382" s="7"/>
    </row>
    <row r="11383" spans="7:12" x14ac:dyDescent="0.25">
      <c r="G11383" s="8"/>
      <c r="L11383" s="7"/>
    </row>
    <row r="11384" spans="7:12" x14ac:dyDescent="0.25">
      <c r="G11384" s="8"/>
      <c r="L11384" s="7"/>
    </row>
    <row r="11385" spans="7:12" x14ac:dyDescent="0.25">
      <c r="G11385" s="8"/>
      <c r="L11385" s="7"/>
    </row>
    <row r="11386" spans="7:12" x14ac:dyDescent="0.25">
      <c r="G11386" s="8"/>
      <c r="L11386" s="7"/>
    </row>
    <row r="11387" spans="7:12" x14ac:dyDescent="0.25">
      <c r="G11387" s="8"/>
      <c r="L11387" s="7"/>
    </row>
    <row r="11388" spans="7:12" x14ac:dyDescent="0.25">
      <c r="G11388" s="8"/>
      <c r="L11388" s="7"/>
    </row>
    <row r="11389" spans="7:12" x14ac:dyDescent="0.25">
      <c r="G11389" s="8"/>
      <c r="L11389" s="7"/>
    </row>
    <row r="11390" spans="7:12" x14ac:dyDescent="0.25">
      <c r="G11390" s="8"/>
      <c r="L11390" s="7"/>
    </row>
    <row r="11391" spans="7:12" x14ac:dyDescent="0.25">
      <c r="G11391" s="8"/>
      <c r="L11391" s="7"/>
    </row>
    <row r="11392" spans="7:12" x14ac:dyDescent="0.25">
      <c r="G11392" s="8"/>
      <c r="L11392" s="7"/>
    </row>
    <row r="11393" spans="7:12" x14ac:dyDescent="0.25">
      <c r="G11393" s="8"/>
      <c r="L11393" s="7"/>
    </row>
    <row r="11394" spans="7:12" x14ac:dyDescent="0.25">
      <c r="G11394" s="8"/>
      <c r="L11394" s="7"/>
    </row>
    <row r="11395" spans="7:12" x14ac:dyDescent="0.25">
      <c r="G11395" s="8"/>
      <c r="L11395" s="7"/>
    </row>
    <row r="11396" spans="7:12" x14ac:dyDescent="0.25">
      <c r="G11396" s="8"/>
      <c r="L11396" s="7"/>
    </row>
    <row r="11397" spans="7:12" x14ac:dyDescent="0.25">
      <c r="G11397" s="8"/>
      <c r="L11397" s="7"/>
    </row>
    <row r="11398" spans="7:12" x14ac:dyDescent="0.25">
      <c r="G11398" s="8"/>
      <c r="L11398" s="7"/>
    </row>
    <row r="11399" spans="7:12" x14ac:dyDescent="0.25">
      <c r="G11399" s="8"/>
      <c r="L11399" s="7"/>
    </row>
    <row r="11400" spans="7:12" x14ac:dyDescent="0.25">
      <c r="G11400" s="8"/>
      <c r="L11400" s="7"/>
    </row>
    <row r="11401" spans="7:12" x14ac:dyDescent="0.25">
      <c r="G11401" s="150"/>
      <c r="L11401" s="7"/>
    </row>
    <row r="11402" spans="7:12" x14ac:dyDescent="0.25">
      <c r="G11402" s="150"/>
      <c r="L11402" s="7"/>
    </row>
    <row r="11403" spans="7:12" x14ac:dyDescent="0.25">
      <c r="G11403" s="150"/>
      <c r="L11403" s="7"/>
    </row>
    <row r="11404" spans="7:12" x14ac:dyDescent="0.25">
      <c r="G11404" s="150"/>
      <c r="L11404" s="7"/>
    </row>
    <row r="11405" spans="7:12" x14ac:dyDescent="0.25">
      <c r="G11405" s="150"/>
      <c r="L11405" s="7"/>
    </row>
    <row r="11406" spans="7:12" x14ac:dyDescent="0.25">
      <c r="G11406" s="150"/>
      <c r="L11406" s="7"/>
    </row>
    <row r="11407" spans="7:12" x14ac:dyDescent="0.25">
      <c r="G11407" s="150"/>
      <c r="L11407" s="7"/>
    </row>
    <row r="11408" spans="7:12" x14ac:dyDescent="0.25">
      <c r="G11408" s="150"/>
      <c r="L11408" s="7"/>
    </row>
    <row r="11409" spans="7:12" x14ac:dyDescent="0.25">
      <c r="G11409" s="150"/>
      <c r="L11409" s="7"/>
    </row>
    <row r="11410" spans="7:12" x14ac:dyDescent="0.25">
      <c r="G11410" s="150"/>
      <c r="L11410" s="7"/>
    </row>
    <row r="11411" spans="7:12" x14ac:dyDescent="0.25">
      <c r="G11411" s="150"/>
      <c r="L11411" s="7"/>
    </row>
    <row r="11412" spans="7:12" x14ac:dyDescent="0.25">
      <c r="G11412" s="150"/>
      <c r="L11412" s="7"/>
    </row>
    <row r="11413" spans="7:12" x14ac:dyDescent="0.25">
      <c r="G11413" s="150"/>
      <c r="L11413" s="7"/>
    </row>
    <row r="11414" spans="7:12" x14ac:dyDescent="0.25">
      <c r="G11414" s="150"/>
      <c r="L11414" s="7"/>
    </row>
    <row r="11415" spans="7:12" x14ac:dyDescent="0.25">
      <c r="G11415" s="150"/>
      <c r="L11415" s="7"/>
    </row>
    <row r="11416" spans="7:12" x14ac:dyDescent="0.25">
      <c r="G11416" s="150"/>
      <c r="L11416" s="7"/>
    </row>
    <row r="11417" spans="7:12" x14ac:dyDescent="0.25">
      <c r="L11417" s="7"/>
    </row>
    <row r="11418" spans="7:12" x14ac:dyDescent="0.25">
      <c r="L11418" s="7"/>
    </row>
    <row r="11419" spans="7:12" x14ac:dyDescent="0.25">
      <c r="L11419" s="7"/>
    </row>
    <row r="11420" spans="7:12" x14ac:dyDescent="0.25">
      <c r="L11420" s="7"/>
    </row>
    <row r="11421" spans="7:12" x14ac:dyDescent="0.25">
      <c r="L11421" s="7"/>
    </row>
    <row r="11422" spans="7:12" x14ac:dyDescent="0.25">
      <c r="L11422" s="7"/>
    </row>
    <row r="11423" spans="7:12" x14ac:dyDescent="0.25">
      <c r="L11423" s="7"/>
    </row>
    <row r="11424" spans="7:12" x14ac:dyDescent="0.25">
      <c r="L11424" s="7"/>
    </row>
    <row r="11425" spans="12:12" x14ac:dyDescent="0.25">
      <c r="L11425" s="7"/>
    </row>
    <row r="11426" spans="12:12" x14ac:dyDescent="0.25">
      <c r="L11426" s="7"/>
    </row>
    <row r="11427" spans="12:12" x14ac:dyDescent="0.25">
      <c r="L11427" s="7"/>
    </row>
    <row r="11428" spans="12:12" x14ac:dyDescent="0.25">
      <c r="L11428" s="7"/>
    </row>
    <row r="11429" spans="12:12" x14ac:dyDescent="0.25">
      <c r="L11429" s="7"/>
    </row>
    <row r="11430" spans="12:12" x14ac:dyDescent="0.25">
      <c r="L11430" s="7"/>
    </row>
    <row r="11431" spans="12:12" x14ac:dyDescent="0.25">
      <c r="L11431" s="7"/>
    </row>
    <row r="11432" spans="12:12" x14ac:dyDescent="0.25">
      <c r="L11432" s="7"/>
    </row>
    <row r="11433" spans="12:12" x14ac:dyDescent="0.25">
      <c r="L11433" s="7"/>
    </row>
    <row r="11434" spans="12:12" x14ac:dyDescent="0.25">
      <c r="L11434" s="7"/>
    </row>
    <row r="11435" spans="12:12" x14ac:dyDescent="0.25">
      <c r="L11435" s="7"/>
    </row>
    <row r="11436" spans="12:12" x14ac:dyDescent="0.25">
      <c r="L11436" s="7"/>
    </row>
    <row r="11437" spans="12:12" x14ac:dyDescent="0.25">
      <c r="L11437" s="7"/>
    </row>
    <row r="11438" spans="12:12" x14ac:dyDescent="0.25">
      <c r="L11438" s="7"/>
    </row>
    <row r="11439" spans="12:12" x14ac:dyDescent="0.25">
      <c r="L11439" s="7"/>
    </row>
    <row r="11440" spans="12:12" x14ac:dyDescent="0.25">
      <c r="L11440" s="7"/>
    </row>
    <row r="11441" spans="12:12" x14ac:dyDescent="0.25">
      <c r="L11441" s="7"/>
    </row>
    <row r="11442" spans="12:12" x14ac:dyDescent="0.25">
      <c r="L11442" s="7"/>
    </row>
    <row r="11443" spans="12:12" x14ac:dyDescent="0.25">
      <c r="L11443" s="7"/>
    </row>
    <row r="11444" spans="12:12" x14ac:dyDescent="0.25">
      <c r="L11444" s="7"/>
    </row>
    <row r="11445" spans="12:12" x14ac:dyDescent="0.25">
      <c r="L11445" s="7"/>
    </row>
    <row r="11446" spans="12:12" x14ac:dyDescent="0.25">
      <c r="L11446" s="7"/>
    </row>
    <row r="11447" spans="12:12" x14ac:dyDescent="0.25">
      <c r="L11447" s="7"/>
    </row>
    <row r="11448" spans="12:12" x14ac:dyDescent="0.25">
      <c r="L11448" s="7"/>
    </row>
    <row r="11449" spans="12:12" x14ac:dyDescent="0.25">
      <c r="L11449" s="7"/>
    </row>
    <row r="11450" spans="12:12" x14ac:dyDescent="0.25">
      <c r="L11450" s="7"/>
    </row>
    <row r="11451" spans="12:12" x14ac:dyDescent="0.25">
      <c r="L11451" s="7"/>
    </row>
    <row r="11452" spans="12:12" x14ac:dyDescent="0.25">
      <c r="L11452" s="7"/>
    </row>
    <row r="11453" spans="12:12" x14ac:dyDescent="0.25">
      <c r="L11453" s="7"/>
    </row>
    <row r="11454" spans="12:12" x14ac:dyDescent="0.25">
      <c r="L11454" s="7"/>
    </row>
    <row r="11455" spans="12:12" x14ac:dyDescent="0.25">
      <c r="L11455" s="7"/>
    </row>
    <row r="11456" spans="12:12" x14ac:dyDescent="0.25">
      <c r="L11456" s="7"/>
    </row>
    <row r="11457" spans="12:12" x14ac:dyDescent="0.25">
      <c r="L11457" s="7"/>
    </row>
    <row r="11458" spans="12:12" x14ac:dyDescent="0.25">
      <c r="L11458" s="7"/>
    </row>
    <row r="11459" spans="12:12" x14ac:dyDescent="0.25">
      <c r="L11459" s="7"/>
    </row>
    <row r="11460" spans="12:12" x14ac:dyDescent="0.25">
      <c r="L11460" s="7"/>
    </row>
    <row r="11461" spans="12:12" x14ac:dyDescent="0.25">
      <c r="L11461" s="7"/>
    </row>
    <row r="11462" spans="12:12" x14ac:dyDescent="0.25">
      <c r="L11462" s="7"/>
    </row>
    <row r="11463" spans="12:12" x14ac:dyDescent="0.25">
      <c r="L11463" s="7"/>
    </row>
    <row r="11464" spans="12:12" x14ac:dyDescent="0.25">
      <c r="L11464" s="7"/>
    </row>
    <row r="11465" spans="12:12" x14ac:dyDescent="0.25">
      <c r="L11465" s="7"/>
    </row>
    <row r="11466" spans="12:12" x14ac:dyDescent="0.25">
      <c r="L11466" s="7"/>
    </row>
    <row r="11467" spans="12:12" x14ac:dyDescent="0.25">
      <c r="L11467" s="7"/>
    </row>
    <row r="11468" spans="12:12" x14ac:dyDescent="0.25">
      <c r="L11468" s="7"/>
    </row>
    <row r="11469" spans="12:12" x14ac:dyDescent="0.25">
      <c r="L11469" s="7"/>
    </row>
    <row r="11470" spans="12:12" x14ac:dyDescent="0.25">
      <c r="L11470" s="7"/>
    </row>
    <row r="11471" spans="12:12" x14ac:dyDescent="0.25">
      <c r="L11471" s="7"/>
    </row>
    <row r="11472" spans="12:12" x14ac:dyDescent="0.25">
      <c r="L11472" s="7"/>
    </row>
    <row r="11473" spans="12:12" x14ac:dyDescent="0.25">
      <c r="L11473" s="7"/>
    </row>
    <row r="11474" spans="12:12" x14ac:dyDescent="0.25">
      <c r="L11474" s="7"/>
    </row>
    <row r="11475" spans="12:12" x14ac:dyDescent="0.25">
      <c r="L11475" s="7"/>
    </row>
    <row r="11476" spans="12:12" x14ac:dyDescent="0.25">
      <c r="L11476" s="7"/>
    </row>
    <row r="11477" spans="12:12" x14ac:dyDescent="0.25">
      <c r="L11477" s="7"/>
    </row>
    <row r="11478" spans="12:12" x14ac:dyDescent="0.25">
      <c r="L11478" s="7"/>
    </row>
    <row r="11479" spans="12:12" x14ac:dyDescent="0.25">
      <c r="L11479" s="7"/>
    </row>
    <row r="11480" spans="12:12" x14ac:dyDescent="0.25">
      <c r="L11480" s="7"/>
    </row>
    <row r="11481" spans="12:12" x14ac:dyDescent="0.25">
      <c r="L11481" s="7"/>
    </row>
    <row r="11482" spans="12:12" x14ac:dyDescent="0.25">
      <c r="L11482" s="7"/>
    </row>
    <row r="11483" spans="12:12" x14ac:dyDescent="0.25">
      <c r="L11483" s="7"/>
    </row>
    <row r="11484" spans="12:12" x14ac:dyDescent="0.25">
      <c r="L11484" s="7"/>
    </row>
    <row r="11485" spans="12:12" x14ac:dyDescent="0.25">
      <c r="L11485" s="7"/>
    </row>
    <row r="11486" spans="12:12" x14ac:dyDescent="0.25">
      <c r="L11486" s="7"/>
    </row>
    <row r="11487" spans="12:12" x14ac:dyDescent="0.25">
      <c r="L11487" s="7"/>
    </row>
    <row r="11488" spans="12:12" x14ac:dyDescent="0.25">
      <c r="L11488" s="7"/>
    </row>
    <row r="11489" spans="12:12" x14ac:dyDescent="0.25">
      <c r="L11489" s="7"/>
    </row>
    <row r="11490" spans="12:12" x14ac:dyDescent="0.25">
      <c r="L11490" s="7"/>
    </row>
    <row r="11491" spans="12:12" x14ac:dyDescent="0.25">
      <c r="L11491" s="7"/>
    </row>
    <row r="11492" spans="12:12" x14ac:dyDescent="0.25">
      <c r="L11492" s="7"/>
    </row>
    <row r="11493" spans="12:12" x14ac:dyDescent="0.25">
      <c r="L11493" s="7"/>
    </row>
    <row r="11494" spans="12:12" x14ac:dyDescent="0.25">
      <c r="L11494" s="7"/>
    </row>
    <row r="11495" spans="12:12" x14ac:dyDescent="0.25">
      <c r="L11495" s="7"/>
    </row>
    <row r="11496" spans="12:12" x14ac:dyDescent="0.25">
      <c r="L11496" s="7"/>
    </row>
    <row r="11497" spans="12:12" x14ac:dyDescent="0.25">
      <c r="L11497" s="7"/>
    </row>
    <row r="11498" spans="12:12" x14ac:dyDescent="0.25">
      <c r="L11498" s="7"/>
    </row>
    <row r="11499" spans="12:12" x14ac:dyDescent="0.25">
      <c r="L11499" s="7"/>
    </row>
    <row r="11500" spans="12:12" x14ac:dyDescent="0.25">
      <c r="L11500" s="7"/>
    </row>
    <row r="11501" spans="12:12" x14ac:dyDescent="0.25">
      <c r="L11501" s="7"/>
    </row>
    <row r="11502" spans="12:12" x14ac:dyDescent="0.25">
      <c r="L11502" s="7"/>
    </row>
    <row r="11503" spans="12:12" x14ac:dyDescent="0.25">
      <c r="L11503" s="7"/>
    </row>
    <row r="11504" spans="12:12" x14ac:dyDescent="0.25">
      <c r="L11504" s="7"/>
    </row>
    <row r="11505" spans="12:12" x14ac:dyDescent="0.25">
      <c r="L11505" s="7"/>
    </row>
    <row r="11506" spans="12:12" x14ac:dyDescent="0.25">
      <c r="L11506" s="7"/>
    </row>
    <row r="11507" spans="12:12" x14ac:dyDescent="0.25">
      <c r="L11507" s="7"/>
    </row>
    <row r="11508" spans="12:12" x14ac:dyDescent="0.25">
      <c r="L11508" s="7"/>
    </row>
    <row r="11509" spans="12:12" x14ac:dyDescent="0.25">
      <c r="L11509" s="7"/>
    </row>
    <row r="11510" spans="12:12" x14ac:dyDescent="0.25">
      <c r="L11510" s="7"/>
    </row>
    <row r="11511" spans="12:12" x14ac:dyDescent="0.25">
      <c r="L11511" s="7"/>
    </row>
    <row r="11512" spans="12:12" x14ac:dyDescent="0.25">
      <c r="L11512" s="7"/>
    </row>
    <row r="11513" spans="12:12" x14ac:dyDescent="0.25">
      <c r="L11513" s="7"/>
    </row>
    <row r="11514" spans="12:12" x14ac:dyDescent="0.25">
      <c r="L11514" s="7"/>
    </row>
    <row r="11515" spans="12:12" x14ac:dyDescent="0.25">
      <c r="L11515" s="7"/>
    </row>
    <row r="11516" spans="12:12" x14ac:dyDescent="0.25">
      <c r="L11516" s="7"/>
    </row>
    <row r="11517" spans="12:12" x14ac:dyDescent="0.25">
      <c r="L11517" s="7"/>
    </row>
    <row r="11518" spans="12:12" x14ac:dyDescent="0.25">
      <c r="L11518" s="7"/>
    </row>
    <row r="11519" spans="12:12" x14ac:dyDescent="0.25">
      <c r="L11519" s="7"/>
    </row>
    <row r="11520" spans="12:12" x14ac:dyDescent="0.25">
      <c r="L11520" s="7"/>
    </row>
    <row r="11521" spans="12:12" x14ac:dyDescent="0.25">
      <c r="L11521" s="7"/>
    </row>
    <row r="11522" spans="12:12" x14ac:dyDescent="0.25">
      <c r="L11522" s="7"/>
    </row>
    <row r="11523" spans="12:12" x14ac:dyDescent="0.25">
      <c r="L11523" s="7"/>
    </row>
    <row r="11524" spans="12:12" x14ac:dyDescent="0.25">
      <c r="L11524" s="7"/>
    </row>
    <row r="11525" spans="12:12" x14ac:dyDescent="0.25">
      <c r="L11525" s="7"/>
    </row>
    <row r="11526" spans="12:12" x14ac:dyDescent="0.25">
      <c r="L11526" s="7"/>
    </row>
    <row r="11527" spans="12:12" x14ac:dyDescent="0.25">
      <c r="L11527" s="7"/>
    </row>
    <row r="11528" spans="12:12" x14ac:dyDescent="0.25">
      <c r="L11528" s="7"/>
    </row>
    <row r="11529" spans="12:12" x14ac:dyDescent="0.25">
      <c r="L11529" s="7"/>
    </row>
    <row r="11530" spans="12:12" x14ac:dyDescent="0.25">
      <c r="L11530" s="7"/>
    </row>
    <row r="11531" spans="12:12" x14ac:dyDescent="0.25">
      <c r="L11531" s="7"/>
    </row>
    <row r="11532" spans="12:12" x14ac:dyDescent="0.25">
      <c r="L11532" s="7"/>
    </row>
    <row r="11533" spans="12:12" x14ac:dyDescent="0.25">
      <c r="L11533" s="7"/>
    </row>
    <row r="11534" spans="12:12" x14ac:dyDescent="0.25">
      <c r="L11534" s="7"/>
    </row>
    <row r="11535" spans="12:12" x14ac:dyDescent="0.25">
      <c r="L11535" s="7"/>
    </row>
    <row r="11536" spans="12:12" x14ac:dyDescent="0.25">
      <c r="L11536" s="7"/>
    </row>
    <row r="11537" spans="12:12" x14ac:dyDescent="0.25">
      <c r="L11537" s="7"/>
    </row>
    <row r="11538" spans="12:12" x14ac:dyDescent="0.25">
      <c r="L11538" s="7"/>
    </row>
    <row r="11539" spans="12:12" x14ac:dyDescent="0.25">
      <c r="L11539" s="7"/>
    </row>
    <row r="11540" spans="12:12" x14ac:dyDescent="0.25">
      <c r="L11540" s="7"/>
    </row>
    <row r="11541" spans="12:12" x14ac:dyDescent="0.25">
      <c r="L11541" s="7"/>
    </row>
    <row r="11542" spans="12:12" x14ac:dyDescent="0.25">
      <c r="L11542" s="7"/>
    </row>
    <row r="11543" spans="12:12" x14ac:dyDescent="0.25">
      <c r="L11543" s="7"/>
    </row>
    <row r="11544" spans="12:12" x14ac:dyDescent="0.25">
      <c r="L11544" s="7"/>
    </row>
    <row r="11545" spans="12:12" x14ac:dyDescent="0.25">
      <c r="L11545" s="7"/>
    </row>
    <row r="11546" spans="12:12" x14ac:dyDescent="0.25">
      <c r="L11546" s="7"/>
    </row>
    <row r="11547" spans="12:12" x14ac:dyDescent="0.25">
      <c r="L11547" s="7"/>
    </row>
    <row r="11548" spans="12:12" x14ac:dyDescent="0.25">
      <c r="L11548" s="7"/>
    </row>
    <row r="11549" spans="12:12" x14ac:dyDescent="0.25">
      <c r="L11549" s="7"/>
    </row>
    <row r="11550" spans="12:12" x14ac:dyDescent="0.25">
      <c r="L11550" s="7"/>
    </row>
    <row r="11551" spans="12:12" x14ac:dyDescent="0.25">
      <c r="L11551" s="7"/>
    </row>
    <row r="11552" spans="12:12" x14ac:dyDescent="0.25">
      <c r="L11552" s="7"/>
    </row>
    <row r="11553" spans="12:12" x14ac:dyDescent="0.25">
      <c r="L11553" s="7"/>
    </row>
    <row r="11554" spans="12:12" x14ac:dyDescent="0.25">
      <c r="L11554" s="7"/>
    </row>
    <row r="11555" spans="12:12" x14ac:dyDescent="0.25">
      <c r="L11555" s="7"/>
    </row>
    <row r="11556" spans="12:12" x14ac:dyDescent="0.25">
      <c r="L11556" s="7"/>
    </row>
    <row r="11557" spans="12:12" x14ac:dyDescent="0.25">
      <c r="L11557" s="7"/>
    </row>
    <row r="11558" spans="12:12" x14ac:dyDescent="0.25">
      <c r="L11558" s="7"/>
    </row>
    <row r="11559" spans="12:12" x14ac:dyDescent="0.25">
      <c r="L11559" s="7"/>
    </row>
    <row r="11560" spans="12:12" x14ac:dyDescent="0.25">
      <c r="L11560" s="7"/>
    </row>
    <row r="11561" spans="12:12" x14ac:dyDescent="0.25">
      <c r="L11561" s="7"/>
    </row>
    <row r="11562" spans="12:12" x14ac:dyDescent="0.25">
      <c r="L11562" s="7"/>
    </row>
    <row r="11563" spans="12:12" x14ac:dyDescent="0.25">
      <c r="L11563" s="7"/>
    </row>
    <row r="11564" spans="12:12" x14ac:dyDescent="0.25">
      <c r="L11564" s="7"/>
    </row>
    <row r="11565" spans="12:12" x14ac:dyDescent="0.25">
      <c r="L11565" s="7"/>
    </row>
    <row r="11566" spans="12:12" x14ac:dyDescent="0.25">
      <c r="L11566" s="7"/>
    </row>
    <row r="11567" spans="12:12" x14ac:dyDescent="0.25">
      <c r="L11567" s="7"/>
    </row>
    <row r="11568" spans="12:12" x14ac:dyDescent="0.25">
      <c r="L11568" s="7"/>
    </row>
    <row r="11569" spans="12:12" x14ac:dyDescent="0.25">
      <c r="L11569" s="7"/>
    </row>
    <row r="11570" spans="12:12" x14ac:dyDescent="0.25">
      <c r="L11570" s="7"/>
    </row>
    <row r="11571" spans="12:12" x14ac:dyDescent="0.25">
      <c r="L11571" s="7"/>
    </row>
    <row r="11572" spans="12:12" x14ac:dyDescent="0.25">
      <c r="L11572" s="7"/>
    </row>
    <row r="11573" spans="12:12" x14ac:dyDescent="0.25">
      <c r="L11573" s="7"/>
    </row>
    <row r="11574" spans="12:12" x14ac:dyDescent="0.25">
      <c r="L11574" s="7"/>
    </row>
    <row r="11575" spans="12:12" x14ac:dyDescent="0.25">
      <c r="L11575" s="7"/>
    </row>
    <row r="11576" spans="12:12" x14ac:dyDescent="0.25">
      <c r="L11576" s="7"/>
    </row>
    <row r="11577" spans="12:12" x14ac:dyDescent="0.25">
      <c r="L11577" s="7"/>
    </row>
    <row r="11578" spans="12:12" x14ac:dyDescent="0.25">
      <c r="L11578" s="7"/>
    </row>
    <row r="11579" spans="12:12" x14ac:dyDescent="0.25">
      <c r="L11579" s="7"/>
    </row>
    <row r="11580" spans="12:12" x14ac:dyDescent="0.25">
      <c r="L11580" s="7"/>
    </row>
    <row r="11581" spans="12:12" x14ac:dyDescent="0.25">
      <c r="L11581" s="7"/>
    </row>
    <row r="11582" spans="12:12" x14ac:dyDescent="0.25">
      <c r="L11582" s="7"/>
    </row>
    <row r="11583" spans="12:12" x14ac:dyDescent="0.25">
      <c r="L11583" s="7"/>
    </row>
    <row r="11584" spans="12:12" x14ac:dyDescent="0.25">
      <c r="L11584" s="7"/>
    </row>
    <row r="11585" spans="12:12" x14ac:dyDescent="0.25">
      <c r="L11585" s="7"/>
    </row>
    <row r="11586" spans="12:12" x14ac:dyDescent="0.25">
      <c r="L11586" s="7"/>
    </row>
    <row r="11587" spans="12:12" x14ac:dyDescent="0.25">
      <c r="L11587" s="7"/>
    </row>
    <row r="11588" spans="12:12" x14ac:dyDescent="0.25">
      <c r="L11588" s="7"/>
    </row>
    <row r="11589" spans="12:12" x14ac:dyDescent="0.25">
      <c r="L11589" s="7"/>
    </row>
    <row r="11590" spans="12:12" x14ac:dyDescent="0.25">
      <c r="L11590" s="7"/>
    </row>
    <row r="11591" spans="12:12" x14ac:dyDescent="0.25">
      <c r="L11591" s="7"/>
    </row>
    <row r="11592" spans="12:12" x14ac:dyDescent="0.25">
      <c r="L11592" s="7"/>
    </row>
    <row r="11593" spans="12:12" x14ac:dyDescent="0.25">
      <c r="L11593" s="7"/>
    </row>
    <row r="11594" spans="12:12" x14ac:dyDescent="0.25">
      <c r="L11594" s="7"/>
    </row>
    <row r="11595" spans="12:12" x14ac:dyDescent="0.25">
      <c r="L11595" s="7"/>
    </row>
    <row r="11596" spans="12:12" x14ac:dyDescent="0.25">
      <c r="L11596" s="7"/>
    </row>
    <row r="11597" spans="12:12" x14ac:dyDescent="0.25">
      <c r="L11597" s="7"/>
    </row>
    <row r="11598" spans="12:12" x14ac:dyDescent="0.25">
      <c r="L11598" s="7"/>
    </row>
    <row r="11599" spans="12:12" x14ac:dyDescent="0.25">
      <c r="L11599" s="7"/>
    </row>
    <row r="11600" spans="12:12" x14ac:dyDescent="0.25">
      <c r="L11600" s="7"/>
    </row>
    <row r="11601" spans="12:12" x14ac:dyDescent="0.25">
      <c r="L11601" s="7"/>
    </row>
    <row r="11602" spans="12:12" x14ac:dyDescent="0.25">
      <c r="L11602" s="7"/>
    </row>
    <row r="11603" spans="12:12" x14ac:dyDescent="0.25">
      <c r="L11603" s="7"/>
    </row>
    <row r="11604" spans="12:12" x14ac:dyDescent="0.25">
      <c r="L11604" s="7"/>
    </row>
    <row r="11605" spans="12:12" x14ac:dyDescent="0.25">
      <c r="L11605" s="7"/>
    </row>
    <row r="11606" spans="12:12" x14ac:dyDescent="0.25">
      <c r="L11606" s="7"/>
    </row>
    <row r="11607" spans="12:12" x14ac:dyDescent="0.25">
      <c r="L11607" s="7"/>
    </row>
    <row r="11608" spans="12:12" x14ac:dyDescent="0.25">
      <c r="L11608" s="7"/>
    </row>
    <row r="11609" spans="12:12" x14ac:dyDescent="0.25">
      <c r="L11609" s="7"/>
    </row>
    <row r="11610" spans="12:12" x14ac:dyDescent="0.25">
      <c r="L11610" s="7"/>
    </row>
    <row r="11611" spans="12:12" x14ac:dyDescent="0.25">
      <c r="L11611" s="7"/>
    </row>
    <row r="11612" spans="12:12" x14ac:dyDescent="0.25">
      <c r="L11612" s="7"/>
    </row>
    <row r="11613" spans="12:12" x14ac:dyDescent="0.25">
      <c r="L11613" s="7"/>
    </row>
    <row r="11614" spans="12:12" x14ac:dyDescent="0.25">
      <c r="L11614" s="7"/>
    </row>
    <row r="11615" spans="12:12" x14ac:dyDescent="0.25">
      <c r="L11615" s="7"/>
    </row>
    <row r="11616" spans="12:12" x14ac:dyDescent="0.25">
      <c r="L11616" s="7"/>
    </row>
    <row r="11617" spans="12:12" x14ac:dyDescent="0.25">
      <c r="L11617" s="7"/>
    </row>
    <row r="11618" spans="12:12" x14ac:dyDescent="0.25">
      <c r="L11618" s="7"/>
    </row>
    <row r="11619" spans="12:12" x14ac:dyDescent="0.25">
      <c r="L11619" s="7"/>
    </row>
    <row r="11620" spans="12:12" x14ac:dyDescent="0.25">
      <c r="L11620" s="7"/>
    </row>
    <row r="11621" spans="12:12" x14ac:dyDescent="0.25">
      <c r="L11621" s="7"/>
    </row>
    <row r="11622" spans="12:12" x14ac:dyDescent="0.25">
      <c r="L11622" s="7"/>
    </row>
    <row r="11623" spans="12:12" x14ac:dyDescent="0.25">
      <c r="L11623" s="7"/>
    </row>
    <row r="11624" spans="12:12" x14ac:dyDescent="0.25">
      <c r="L11624" s="7"/>
    </row>
    <row r="11625" spans="12:12" x14ac:dyDescent="0.25">
      <c r="L11625" s="7"/>
    </row>
    <row r="11626" spans="12:12" x14ac:dyDescent="0.25">
      <c r="L11626" s="7"/>
    </row>
    <row r="11627" spans="12:12" x14ac:dyDescent="0.25">
      <c r="L11627" s="7"/>
    </row>
    <row r="11628" spans="12:12" x14ac:dyDescent="0.25">
      <c r="L11628" s="7"/>
    </row>
    <row r="11629" spans="12:12" x14ac:dyDescent="0.25">
      <c r="L11629" s="7"/>
    </row>
    <row r="11630" spans="12:12" x14ac:dyDescent="0.25">
      <c r="L11630" s="7"/>
    </row>
    <row r="11631" spans="12:12" x14ac:dyDescent="0.25">
      <c r="L11631" s="7"/>
    </row>
    <row r="11632" spans="12:12" x14ac:dyDescent="0.25">
      <c r="L11632" s="7"/>
    </row>
    <row r="11633" spans="12:12" x14ac:dyDescent="0.25">
      <c r="L11633" s="7"/>
    </row>
    <row r="11634" spans="12:12" x14ac:dyDescent="0.25">
      <c r="L11634" s="7"/>
    </row>
    <row r="11635" spans="12:12" x14ac:dyDescent="0.25">
      <c r="L11635" s="7"/>
    </row>
    <row r="11636" spans="12:12" x14ac:dyDescent="0.25">
      <c r="L11636" s="7"/>
    </row>
    <row r="11637" spans="12:12" x14ac:dyDescent="0.25">
      <c r="L11637" s="7"/>
    </row>
    <row r="11638" spans="12:12" x14ac:dyDescent="0.25">
      <c r="L11638" s="7"/>
    </row>
    <row r="11639" spans="12:12" x14ac:dyDescent="0.25">
      <c r="L11639" s="7"/>
    </row>
    <row r="11640" spans="12:12" x14ac:dyDescent="0.25">
      <c r="L11640" s="7"/>
    </row>
    <row r="11641" spans="12:12" x14ac:dyDescent="0.25">
      <c r="L11641" s="7"/>
    </row>
    <row r="11642" spans="12:12" x14ac:dyDescent="0.25">
      <c r="L11642" s="7"/>
    </row>
    <row r="11643" spans="12:12" x14ac:dyDescent="0.25">
      <c r="L11643" s="7"/>
    </row>
    <row r="11644" spans="12:12" x14ac:dyDescent="0.25">
      <c r="L11644" s="7"/>
    </row>
    <row r="11645" spans="12:12" x14ac:dyDescent="0.25">
      <c r="L11645" s="7"/>
    </row>
    <row r="11646" spans="12:12" x14ac:dyDescent="0.25">
      <c r="L11646" s="7"/>
    </row>
    <row r="11647" spans="12:12" x14ac:dyDescent="0.25">
      <c r="L11647" s="7"/>
    </row>
    <row r="11648" spans="12:12" x14ac:dyDescent="0.25">
      <c r="L11648" s="7"/>
    </row>
    <row r="11649" spans="12:12" x14ac:dyDescent="0.25">
      <c r="L11649" s="7"/>
    </row>
    <row r="11650" spans="12:12" x14ac:dyDescent="0.25">
      <c r="L11650" s="7"/>
    </row>
    <row r="11651" spans="12:12" x14ac:dyDescent="0.25">
      <c r="L11651" s="7"/>
    </row>
    <row r="11652" spans="12:12" x14ac:dyDescent="0.25">
      <c r="L11652" s="7"/>
    </row>
    <row r="11653" spans="12:12" x14ac:dyDescent="0.25">
      <c r="L11653" s="7"/>
    </row>
    <row r="11654" spans="12:12" x14ac:dyDescent="0.25">
      <c r="L11654" s="7"/>
    </row>
    <row r="11655" spans="12:12" x14ac:dyDescent="0.25">
      <c r="L11655" s="7"/>
    </row>
    <row r="11656" spans="12:12" x14ac:dyDescent="0.25">
      <c r="L11656" s="7"/>
    </row>
    <row r="11657" spans="12:12" x14ac:dyDescent="0.25">
      <c r="L11657" s="7"/>
    </row>
    <row r="11658" spans="12:12" x14ac:dyDescent="0.25">
      <c r="L11658" s="7"/>
    </row>
    <row r="11659" spans="12:12" x14ac:dyDescent="0.25">
      <c r="L11659" s="7"/>
    </row>
    <row r="11660" spans="12:12" x14ac:dyDescent="0.25">
      <c r="L11660" s="7"/>
    </row>
    <row r="11661" spans="12:12" x14ac:dyDescent="0.25">
      <c r="L11661" s="7"/>
    </row>
    <row r="11662" spans="12:12" x14ac:dyDescent="0.25">
      <c r="L11662" s="7"/>
    </row>
    <row r="11663" spans="12:12" x14ac:dyDescent="0.25">
      <c r="L11663" s="7"/>
    </row>
    <row r="11664" spans="12:12" x14ac:dyDescent="0.25">
      <c r="L11664" s="7"/>
    </row>
    <row r="11665" spans="12:12" x14ac:dyDescent="0.25">
      <c r="L11665" s="7"/>
    </row>
    <row r="11666" spans="12:12" x14ac:dyDescent="0.25">
      <c r="L11666" s="7"/>
    </row>
    <row r="11667" spans="12:12" x14ac:dyDescent="0.25">
      <c r="L11667" s="7"/>
    </row>
    <row r="11668" spans="12:12" x14ac:dyDescent="0.25">
      <c r="L11668" s="7"/>
    </row>
    <row r="11669" spans="12:12" x14ac:dyDescent="0.25">
      <c r="L11669" s="7"/>
    </row>
    <row r="11670" spans="12:12" x14ac:dyDescent="0.25">
      <c r="L11670" s="7"/>
    </row>
    <row r="11671" spans="12:12" x14ac:dyDescent="0.25">
      <c r="L11671" s="7"/>
    </row>
    <row r="11672" spans="12:12" x14ac:dyDescent="0.25">
      <c r="L11672" s="7"/>
    </row>
    <row r="11673" spans="12:12" x14ac:dyDescent="0.25">
      <c r="L11673" s="7"/>
    </row>
    <row r="11674" spans="12:12" x14ac:dyDescent="0.25">
      <c r="L11674" s="7"/>
    </row>
    <row r="11675" spans="12:12" x14ac:dyDescent="0.25">
      <c r="L11675" s="7"/>
    </row>
    <row r="11676" spans="12:12" x14ac:dyDescent="0.25">
      <c r="L11676" s="7"/>
    </row>
    <row r="11677" spans="12:12" x14ac:dyDescent="0.25">
      <c r="L11677" s="7"/>
    </row>
    <row r="11678" spans="12:12" x14ac:dyDescent="0.25">
      <c r="L11678" s="7"/>
    </row>
    <row r="11679" spans="12:12" x14ac:dyDescent="0.25">
      <c r="L11679" s="7"/>
    </row>
    <row r="11680" spans="12:12" x14ac:dyDescent="0.25">
      <c r="L11680" s="7"/>
    </row>
    <row r="11681" spans="12:12" x14ac:dyDescent="0.25">
      <c r="L11681" s="7"/>
    </row>
    <row r="11682" spans="12:12" x14ac:dyDescent="0.25">
      <c r="L11682" s="7"/>
    </row>
    <row r="11683" spans="12:12" x14ac:dyDescent="0.25">
      <c r="L11683" s="7"/>
    </row>
    <row r="11684" spans="12:12" x14ac:dyDescent="0.25">
      <c r="L11684" s="7"/>
    </row>
    <row r="11685" spans="12:12" x14ac:dyDescent="0.25">
      <c r="L11685" s="7"/>
    </row>
    <row r="11686" spans="12:12" x14ac:dyDescent="0.25">
      <c r="L11686" s="7"/>
    </row>
    <row r="11687" spans="12:12" x14ac:dyDescent="0.25">
      <c r="L11687" s="7"/>
    </row>
    <row r="11688" spans="12:12" x14ac:dyDescent="0.25">
      <c r="L11688" s="7"/>
    </row>
    <row r="11689" spans="12:12" x14ac:dyDescent="0.25">
      <c r="L11689" s="7"/>
    </row>
    <row r="11690" spans="12:12" x14ac:dyDescent="0.25">
      <c r="L11690" s="7"/>
    </row>
    <row r="11691" spans="12:12" x14ac:dyDescent="0.25">
      <c r="L11691" s="7"/>
    </row>
    <row r="11692" spans="12:12" x14ac:dyDescent="0.25">
      <c r="L11692" s="7"/>
    </row>
    <row r="11693" spans="12:12" x14ac:dyDescent="0.25">
      <c r="L11693" s="7"/>
    </row>
    <row r="11694" spans="12:12" x14ac:dyDescent="0.25">
      <c r="L11694" s="7"/>
    </row>
    <row r="11695" spans="12:12" x14ac:dyDescent="0.25">
      <c r="L11695" s="7"/>
    </row>
    <row r="11696" spans="12:12" x14ac:dyDescent="0.25">
      <c r="L11696" s="7"/>
    </row>
    <row r="11697" spans="12:12" x14ac:dyDescent="0.25">
      <c r="L11697" s="7"/>
    </row>
    <row r="11698" spans="12:12" x14ac:dyDescent="0.25">
      <c r="L11698" s="7"/>
    </row>
    <row r="11699" spans="12:12" x14ac:dyDescent="0.25">
      <c r="L11699" s="7"/>
    </row>
    <row r="11700" spans="12:12" x14ac:dyDescent="0.25">
      <c r="L11700" s="7"/>
    </row>
    <row r="11701" spans="12:12" x14ac:dyDescent="0.25">
      <c r="L11701" s="7"/>
    </row>
    <row r="11702" spans="12:12" x14ac:dyDescent="0.25">
      <c r="L11702" s="7"/>
    </row>
    <row r="11703" spans="12:12" x14ac:dyDescent="0.25">
      <c r="L11703" s="7"/>
    </row>
    <row r="11704" spans="12:12" x14ac:dyDescent="0.25">
      <c r="L11704" s="7"/>
    </row>
    <row r="11705" spans="12:12" x14ac:dyDescent="0.25">
      <c r="L11705" s="7"/>
    </row>
    <row r="11706" spans="12:12" x14ac:dyDescent="0.25">
      <c r="L11706" s="7"/>
    </row>
    <row r="11707" spans="12:12" x14ac:dyDescent="0.25">
      <c r="L11707" s="7"/>
    </row>
    <row r="11708" spans="12:12" x14ac:dyDescent="0.25">
      <c r="L11708" s="7"/>
    </row>
    <row r="11709" spans="12:12" x14ac:dyDescent="0.25">
      <c r="L11709" s="7"/>
    </row>
    <row r="11710" spans="12:12" x14ac:dyDescent="0.25">
      <c r="L11710" s="7"/>
    </row>
    <row r="11711" spans="12:12" x14ac:dyDescent="0.25">
      <c r="L11711" s="7"/>
    </row>
    <row r="11712" spans="12:12" x14ac:dyDescent="0.25">
      <c r="L11712" s="7"/>
    </row>
    <row r="11713" spans="12:12" x14ac:dyDescent="0.25">
      <c r="L11713" s="7"/>
    </row>
    <row r="11714" spans="12:12" x14ac:dyDescent="0.25">
      <c r="L11714" s="7"/>
    </row>
    <row r="11715" spans="12:12" x14ac:dyDescent="0.25">
      <c r="L11715" s="7"/>
    </row>
    <row r="11716" spans="12:12" x14ac:dyDescent="0.25">
      <c r="L11716" s="7"/>
    </row>
    <row r="11717" spans="12:12" x14ac:dyDescent="0.25">
      <c r="L11717" s="7"/>
    </row>
    <row r="11718" spans="12:12" x14ac:dyDescent="0.25">
      <c r="L11718" s="7"/>
    </row>
    <row r="11719" spans="12:12" x14ac:dyDescent="0.25">
      <c r="L11719" s="7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52"/>
  <sheetViews>
    <sheetView showOutlineSymbols="0" showWhiteSpace="0" workbookViewId="0"/>
  </sheetViews>
  <sheetFormatPr defaultRowHeight="15" x14ac:dyDescent="0.25"/>
  <cols>
    <col min="1" max="1" width="34.42578125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9.140625" style="7" bestFit="1" customWidth="1"/>
    <col min="9" max="9" width="18.140625" bestFit="1" customWidth="1"/>
    <col min="11" max="11" width="14" bestFit="1" customWidth="1"/>
  </cols>
  <sheetData>
    <row r="1" spans="1:12" x14ac:dyDescent="0.25">
      <c r="A1" t="s">
        <v>415</v>
      </c>
      <c r="B1" t="s">
        <v>336</v>
      </c>
      <c r="C1" t="s">
        <v>337</v>
      </c>
      <c r="D1" t="s">
        <v>465</v>
      </c>
      <c r="E1" t="s">
        <v>338</v>
      </c>
      <c r="F1" t="s">
        <v>339</v>
      </c>
      <c r="G1" t="s">
        <v>310</v>
      </c>
      <c r="H1" s="7" t="s">
        <v>340</v>
      </c>
      <c r="I1" t="s">
        <v>341</v>
      </c>
      <c r="J1" t="s">
        <v>342</v>
      </c>
    </row>
    <row r="2" spans="1:12" x14ac:dyDescent="0.25">
      <c r="A2" t="str">
        <f>CONCATENATE(B2,C2)</f>
        <v>Sparnaður (VKB)Sparnaður</v>
      </c>
      <c r="B2" t="s">
        <v>511</v>
      </c>
      <c r="C2" t="s">
        <v>510</v>
      </c>
      <c r="D2" t="s">
        <v>270</v>
      </c>
      <c r="E2" t="s">
        <v>434</v>
      </c>
      <c r="F2" t="s">
        <v>435</v>
      </c>
      <c r="G2" t="s">
        <v>300</v>
      </c>
      <c r="H2" s="7">
        <v>3517906400</v>
      </c>
      <c r="K2" s="56"/>
    </row>
    <row r="3" spans="1:12" x14ac:dyDescent="0.25">
      <c r="A3" t="str">
        <f t="shared" ref="A3:A27" si="0">CONCATENATE(B3,C3)</f>
        <v>Sparnaður (VKB)Sparnaður</v>
      </c>
      <c r="B3" t="s">
        <v>511</v>
      </c>
      <c r="C3" t="s">
        <v>510</v>
      </c>
      <c r="D3" t="s">
        <v>270</v>
      </c>
      <c r="E3" t="s">
        <v>49</v>
      </c>
      <c r="F3" t="s">
        <v>352</v>
      </c>
      <c r="G3" t="s">
        <v>50</v>
      </c>
      <c r="H3" s="176">
        <v>2.2000000000000002</v>
      </c>
      <c r="K3" s="56"/>
    </row>
    <row r="4" spans="1:12" x14ac:dyDescent="0.25">
      <c r="A4" t="str">
        <f t="shared" si="0"/>
        <v>Sparnaður (VKB)Sparnaður</v>
      </c>
      <c r="B4" t="s">
        <v>511</v>
      </c>
      <c r="C4" t="s">
        <v>510</v>
      </c>
      <c r="D4" t="s">
        <v>270</v>
      </c>
      <c r="E4" t="s">
        <v>51</v>
      </c>
      <c r="F4" t="s">
        <v>355</v>
      </c>
      <c r="G4" t="s">
        <v>52</v>
      </c>
      <c r="H4" s="176">
        <v>2.56</v>
      </c>
      <c r="K4" s="56"/>
    </row>
    <row r="5" spans="1:12" x14ac:dyDescent="0.25">
      <c r="A5" t="str">
        <f t="shared" si="0"/>
        <v>Sparnaður (VKB)Sparnaður</v>
      </c>
      <c r="B5" t="s">
        <v>511</v>
      </c>
      <c r="C5" t="s">
        <v>510</v>
      </c>
      <c r="D5" t="s">
        <v>270</v>
      </c>
      <c r="E5" t="s">
        <v>53</v>
      </c>
      <c r="F5" t="s">
        <v>348</v>
      </c>
      <c r="G5" t="s">
        <v>54</v>
      </c>
      <c r="H5" s="176">
        <v>3.5</v>
      </c>
      <c r="K5" s="56"/>
    </row>
    <row r="6" spans="1:12" x14ac:dyDescent="0.25">
      <c r="A6" t="str">
        <f t="shared" si="0"/>
        <v>Sparnaður (VKB)Sparnaður</v>
      </c>
      <c r="B6" t="s">
        <v>511</v>
      </c>
      <c r="C6" t="s">
        <v>510</v>
      </c>
      <c r="D6" t="s">
        <v>270</v>
      </c>
      <c r="E6" t="s">
        <v>74</v>
      </c>
      <c r="F6" t="s">
        <v>407</v>
      </c>
      <c r="G6" t="s">
        <v>75</v>
      </c>
      <c r="I6" s="7">
        <v>28805</v>
      </c>
      <c r="K6" s="56"/>
    </row>
    <row r="7" spans="1:12" x14ac:dyDescent="0.25">
      <c r="A7" t="str">
        <f t="shared" si="0"/>
        <v>Sparnaður (VKB)Sparnaður</v>
      </c>
      <c r="B7" t="s">
        <v>511</v>
      </c>
      <c r="C7" t="s">
        <v>510</v>
      </c>
      <c r="D7" t="s">
        <v>270</v>
      </c>
      <c r="E7" t="s">
        <v>76</v>
      </c>
      <c r="F7" t="s">
        <v>406</v>
      </c>
      <c r="G7" t="s">
        <v>77</v>
      </c>
      <c r="I7" s="7">
        <v>35669</v>
      </c>
      <c r="K7" s="56"/>
    </row>
    <row r="8" spans="1:12" x14ac:dyDescent="0.25">
      <c r="A8" t="str">
        <f t="shared" si="0"/>
        <v>Sparnaður (VKB)Sparnaður</v>
      </c>
      <c r="B8" t="s">
        <v>511</v>
      </c>
      <c r="C8" t="s">
        <v>510</v>
      </c>
      <c r="D8" t="s">
        <v>270</v>
      </c>
      <c r="E8" t="s">
        <v>78</v>
      </c>
      <c r="F8" t="s">
        <v>405</v>
      </c>
      <c r="G8" t="s">
        <v>79</v>
      </c>
      <c r="I8" s="7">
        <v>654</v>
      </c>
      <c r="K8" s="56"/>
    </row>
    <row r="9" spans="1:12" x14ac:dyDescent="0.25">
      <c r="A9" t="str">
        <f t="shared" si="0"/>
        <v>Sparnaður (VKB)Sparnaður</v>
      </c>
      <c r="B9" t="s">
        <v>511</v>
      </c>
      <c r="C9" t="s">
        <v>510</v>
      </c>
      <c r="D9" t="s">
        <v>270</v>
      </c>
      <c r="E9" t="s">
        <v>151</v>
      </c>
      <c r="F9">
        <v>1.1000000000000001</v>
      </c>
      <c r="G9" t="s">
        <v>152</v>
      </c>
      <c r="H9" s="7">
        <v>4520018000</v>
      </c>
      <c r="K9" s="56"/>
    </row>
    <row r="10" spans="1:12" x14ac:dyDescent="0.25">
      <c r="A10" t="str">
        <f t="shared" si="0"/>
        <v>Sparnaður (VKB)Sparnaður</v>
      </c>
      <c r="B10" t="s">
        <v>511</v>
      </c>
      <c r="C10" t="s">
        <v>510</v>
      </c>
      <c r="D10" t="s">
        <v>270</v>
      </c>
      <c r="E10" t="s">
        <v>153</v>
      </c>
      <c r="F10">
        <v>1.2</v>
      </c>
      <c r="G10" t="s">
        <v>154</v>
      </c>
      <c r="H10" s="7">
        <v>3424249000</v>
      </c>
      <c r="K10" s="56"/>
    </row>
    <row r="11" spans="1:12" x14ac:dyDescent="0.25">
      <c r="A11" t="str">
        <f t="shared" si="0"/>
        <v>Sparnaður (VKB)Sparnaður</v>
      </c>
      <c r="B11" t="s">
        <v>511</v>
      </c>
      <c r="C11" t="s">
        <v>510</v>
      </c>
      <c r="D11" t="s">
        <v>270</v>
      </c>
      <c r="E11" t="s">
        <v>159</v>
      </c>
      <c r="F11">
        <v>2.1</v>
      </c>
      <c r="G11" t="s">
        <v>160</v>
      </c>
      <c r="H11" s="7">
        <v>898343000</v>
      </c>
      <c r="K11" s="56"/>
    </row>
    <row r="12" spans="1:12" x14ac:dyDescent="0.25">
      <c r="A12" t="str">
        <f t="shared" si="0"/>
        <v>Sparnaður (VKB)Sparnaður</v>
      </c>
      <c r="B12" t="s">
        <v>511</v>
      </c>
      <c r="C12" t="s">
        <v>510</v>
      </c>
      <c r="D12" t="s">
        <v>270</v>
      </c>
      <c r="E12" t="s">
        <v>169</v>
      </c>
      <c r="F12">
        <v>2.6</v>
      </c>
      <c r="G12" t="s">
        <v>170</v>
      </c>
      <c r="H12" s="7">
        <v>1686643000</v>
      </c>
      <c r="K12" s="56"/>
    </row>
    <row r="13" spans="1:12" x14ac:dyDescent="0.25">
      <c r="A13" t="str">
        <f t="shared" si="0"/>
        <v>Sparnaður (VKB)Sparnaður</v>
      </c>
      <c r="B13" t="s">
        <v>511</v>
      </c>
      <c r="C13" t="s">
        <v>510</v>
      </c>
      <c r="D13" t="s">
        <v>270</v>
      </c>
      <c r="E13" t="s">
        <v>196</v>
      </c>
      <c r="F13">
        <v>0</v>
      </c>
      <c r="G13" t="s">
        <v>197</v>
      </c>
      <c r="H13" s="7">
        <v>53488530000</v>
      </c>
      <c r="K13" s="56"/>
    </row>
    <row r="14" spans="1:12" x14ac:dyDescent="0.25">
      <c r="A14" t="str">
        <f t="shared" si="0"/>
        <v>Sparnaður (VKB)Sparnaður</v>
      </c>
      <c r="B14" t="s">
        <v>511</v>
      </c>
      <c r="C14" t="s">
        <v>510</v>
      </c>
      <c r="D14" t="s">
        <v>270</v>
      </c>
      <c r="E14" t="s">
        <v>506</v>
      </c>
      <c r="F14">
        <v>0</v>
      </c>
      <c r="G14" t="s">
        <v>505</v>
      </c>
      <c r="H14" s="7">
        <v>59947635000</v>
      </c>
      <c r="K14" s="56"/>
      <c r="L14" s="154"/>
    </row>
    <row r="15" spans="1:12" x14ac:dyDescent="0.25">
      <c r="A15" t="str">
        <f t="shared" si="0"/>
        <v>Allianz á ÍslandiAllianz</v>
      </c>
      <c r="B15" t="s">
        <v>508</v>
      </c>
      <c r="C15" t="s">
        <v>507</v>
      </c>
      <c r="D15" t="s">
        <v>270</v>
      </c>
      <c r="E15" t="s">
        <v>434</v>
      </c>
      <c r="F15" t="s">
        <v>435</v>
      </c>
      <c r="G15" t="s">
        <v>300</v>
      </c>
      <c r="H15" s="7">
        <v>1126471282.5</v>
      </c>
      <c r="K15" s="136"/>
    </row>
    <row r="16" spans="1:12" x14ac:dyDescent="0.25">
      <c r="A16" t="str">
        <f t="shared" si="0"/>
        <v>Allianz á ÍslandiAllianz</v>
      </c>
      <c r="B16" t="s">
        <v>508</v>
      </c>
      <c r="C16" t="s">
        <v>507</v>
      </c>
      <c r="D16" t="s">
        <v>270</v>
      </c>
      <c r="E16" t="s">
        <v>49</v>
      </c>
      <c r="F16" t="s">
        <v>352</v>
      </c>
      <c r="G16" t="s">
        <v>50</v>
      </c>
      <c r="H16" s="176">
        <v>-4.95</v>
      </c>
      <c r="K16" s="56"/>
    </row>
    <row r="17" spans="1:11" x14ac:dyDescent="0.25">
      <c r="A17" t="str">
        <f t="shared" si="0"/>
        <v>Allianz á ÍslandiAllianz</v>
      </c>
      <c r="B17" t="s">
        <v>508</v>
      </c>
      <c r="C17" t="s">
        <v>507</v>
      </c>
      <c r="D17" t="s">
        <v>270</v>
      </c>
      <c r="E17" t="s">
        <v>51</v>
      </c>
      <c r="F17" t="s">
        <v>355</v>
      </c>
      <c r="G17" t="s">
        <v>52</v>
      </c>
      <c r="H17" s="176">
        <v>0.33</v>
      </c>
      <c r="K17" s="56"/>
    </row>
    <row r="18" spans="1:11" x14ac:dyDescent="0.25">
      <c r="A18" t="str">
        <f t="shared" si="0"/>
        <v>Allianz á ÍslandiAllianz</v>
      </c>
      <c r="B18" t="s">
        <v>508</v>
      </c>
      <c r="C18" t="s">
        <v>507</v>
      </c>
      <c r="D18" t="s">
        <v>270</v>
      </c>
      <c r="E18" t="s">
        <v>53</v>
      </c>
      <c r="F18" t="s">
        <v>348</v>
      </c>
      <c r="G18" t="s">
        <v>54</v>
      </c>
      <c r="H18" s="176">
        <v>-0.56999999999999995</v>
      </c>
      <c r="K18" s="56"/>
    </row>
    <row r="19" spans="1:11" x14ac:dyDescent="0.25">
      <c r="A19" t="str">
        <f t="shared" si="0"/>
        <v>Allianz á ÍslandiAllianz</v>
      </c>
      <c r="B19" t="s">
        <v>508</v>
      </c>
      <c r="C19" t="s">
        <v>507</v>
      </c>
      <c r="D19" t="s">
        <v>270</v>
      </c>
      <c r="E19" t="s">
        <v>74</v>
      </c>
      <c r="F19" t="s">
        <v>407</v>
      </c>
      <c r="G19" t="s">
        <v>75</v>
      </c>
      <c r="I19" s="7">
        <v>23064</v>
      </c>
      <c r="K19" s="56"/>
    </row>
    <row r="20" spans="1:11" x14ac:dyDescent="0.25">
      <c r="A20" t="str">
        <f t="shared" si="0"/>
        <v>Allianz á ÍslandiAllianz</v>
      </c>
      <c r="B20" t="s">
        <v>508</v>
      </c>
      <c r="C20" t="s">
        <v>507</v>
      </c>
      <c r="D20" t="s">
        <v>270</v>
      </c>
      <c r="E20" t="s">
        <v>76</v>
      </c>
      <c r="F20" t="s">
        <v>406</v>
      </c>
      <c r="G20" t="s">
        <v>77</v>
      </c>
      <c r="I20" s="7">
        <v>29058</v>
      </c>
      <c r="K20" s="56"/>
    </row>
    <row r="21" spans="1:11" x14ac:dyDescent="0.25">
      <c r="A21" t="str">
        <f t="shared" si="0"/>
        <v>Allianz á ÍslandiAllianz</v>
      </c>
      <c r="B21" t="s">
        <v>508</v>
      </c>
      <c r="C21" t="s">
        <v>507</v>
      </c>
      <c r="D21" t="s">
        <v>270</v>
      </c>
      <c r="E21" t="s">
        <v>78</v>
      </c>
      <c r="F21" t="s">
        <v>405</v>
      </c>
      <c r="G21" t="s">
        <v>79</v>
      </c>
      <c r="I21" s="7">
        <v>85</v>
      </c>
      <c r="K21" s="56"/>
    </row>
    <row r="22" spans="1:11" x14ac:dyDescent="0.25">
      <c r="A22" t="str">
        <f t="shared" si="0"/>
        <v>Allianz á ÍslandiAllianz</v>
      </c>
      <c r="B22" t="s">
        <v>508</v>
      </c>
      <c r="C22" t="s">
        <v>507</v>
      </c>
      <c r="D22" t="s">
        <v>270</v>
      </c>
      <c r="E22" t="s">
        <v>151</v>
      </c>
      <c r="F22">
        <v>1.1000000000000001</v>
      </c>
      <c r="G22" t="s">
        <v>152</v>
      </c>
      <c r="H22" s="7">
        <v>7139584000</v>
      </c>
      <c r="K22" s="56"/>
    </row>
    <row r="23" spans="1:11" x14ac:dyDescent="0.25">
      <c r="A23" t="str">
        <f t="shared" si="0"/>
        <v>Allianz á ÍslandiAllianz</v>
      </c>
      <c r="B23" t="s">
        <v>508</v>
      </c>
      <c r="C23" t="s">
        <v>507</v>
      </c>
      <c r="D23" t="s">
        <v>270</v>
      </c>
      <c r="E23" t="s">
        <v>153</v>
      </c>
      <c r="F23">
        <v>1.2</v>
      </c>
      <c r="G23" t="s">
        <v>154</v>
      </c>
      <c r="H23" s="7">
        <v>6162653000</v>
      </c>
      <c r="K23" s="56"/>
    </row>
    <row r="24" spans="1:11" x14ac:dyDescent="0.25">
      <c r="A24" t="str">
        <f t="shared" si="0"/>
        <v>Allianz á ÍslandiAllianz</v>
      </c>
      <c r="B24" t="s">
        <v>508</v>
      </c>
      <c r="C24" t="s">
        <v>507</v>
      </c>
      <c r="D24" t="s">
        <v>270</v>
      </c>
      <c r="E24" t="s">
        <v>159</v>
      </c>
      <c r="F24">
        <v>2.1</v>
      </c>
      <c r="G24" t="s">
        <v>160</v>
      </c>
      <c r="H24" s="7">
        <v>186487000</v>
      </c>
      <c r="K24" s="56"/>
    </row>
    <row r="25" spans="1:11" x14ac:dyDescent="0.25">
      <c r="A25" t="str">
        <f t="shared" si="0"/>
        <v>Allianz á ÍslandiAllianz</v>
      </c>
      <c r="B25" t="s">
        <v>508</v>
      </c>
      <c r="C25" t="s">
        <v>507</v>
      </c>
      <c r="D25" t="s">
        <v>270</v>
      </c>
      <c r="E25" t="s">
        <v>169</v>
      </c>
      <c r="F25">
        <v>2.6</v>
      </c>
      <c r="G25" t="s">
        <v>170</v>
      </c>
      <c r="H25" s="7">
        <v>2044236000</v>
      </c>
      <c r="K25" s="56"/>
    </row>
    <row r="26" spans="1:11" x14ac:dyDescent="0.25">
      <c r="A26" t="str">
        <f t="shared" si="0"/>
        <v>Allianz á ÍslandiAllianz</v>
      </c>
      <c r="B26" t="s">
        <v>508</v>
      </c>
      <c r="C26" t="s">
        <v>507</v>
      </c>
      <c r="D26" t="s">
        <v>270</v>
      </c>
      <c r="E26" t="s">
        <v>196</v>
      </c>
      <c r="F26">
        <v>0</v>
      </c>
      <c r="G26" t="s">
        <v>197</v>
      </c>
      <c r="H26" s="7">
        <v>68403862000</v>
      </c>
      <c r="K26" s="56"/>
    </row>
    <row r="27" spans="1:11" x14ac:dyDescent="0.25">
      <c r="A27" t="str">
        <f t="shared" si="0"/>
        <v>Allianz á ÍslandiAllianz</v>
      </c>
      <c r="B27" t="s">
        <v>508</v>
      </c>
      <c r="C27" t="s">
        <v>507</v>
      </c>
      <c r="D27" t="s">
        <v>270</v>
      </c>
      <c r="E27" t="s">
        <v>506</v>
      </c>
      <c r="F27">
        <v>0</v>
      </c>
      <c r="G27" t="s">
        <v>505</v>
      </c>
      <c r="H27" s="7">
        <v>81792309000</v>
      </c>
      <c r="K27" s="56"/>
    </row>
    <row r="28" spans="1:11" x14ac:dyDescent="0.25">
      <c r="K28" s="56"/>
    </row>
    <row r="29" spans="1:11" x14ac:dyDescent="0.25">
      <c r="K29" s="56"/>
    </row>
    <row r="30" spans="1:11" x14ac:dyDescent="0.25">
      <c r="K30" s="56"/>
    </row>
    <row r="31" spans="1:11" x14ac:dyDescent="0.25">
      <c r="G31" s="166"/>
      <c r="K31" s="56"/>
    </row>
    <row r="32" spans="1:11" x14ac:dyDescent="0.25">
      <c r="G32" s="166"/>
      <c r="K32" s="56"/>
    </row>
    <row r="33" spans="7:11" x14ac:dyDescent="0.25">
      <c r="G33" s="166"/>
      <c r="I33" s="56"/>
      <c r="K33" s="56"/>
    </row>
    <row r="34" spans="7:11" x14ac:dyDescent="0.25">
      <c r="K34" s="56"/>
    </row>
    <row r="35" spans="7:11" x14ac:dyDescent="0.25">
      <c r="G35" s="166"/>
      <c r="K35" s="56"/>
    </row>
    <row r="36" spans="7:11" x14ac:dyDescent="0.25">
      <c r="G36" s="166"/>
      <c r="K36" s="56"/>
    </row>
    <row r="37" spans="7:11" x14ac:dyDescent="0.25">
      <c r="K37" s="56"/>
    </row>
    <row r="38" spans="7:11" x14ac:dyDescent="0.25">
      <c r="G38" s="166"/>
      <c r="K38" s="56"/>
    </row>
    <row r="39" spans="7:11" x14ac:dyDescent="0.25">
      <c r="K39" s="56"/>
    </row>
    <row r="40" spans="7:11" x14ac:dyDescent="0.25">
      <c r="K40" s="56"/>
    </row>
    <row r="41" spans="7:11" x14ac:dyDescent="0.25">
      <c r="K41" s="56"/>
    </row>
    <row r="42" spans="7:11" x14ac:dyDescent="0.25">
      <c r="K42" s="56"/>
    </row>
    <row r="43" spans="7:11" x14ac:dyDescent="0.25">
      <c r="K43" s="56"/>
    </row>
    <row r="44" spans="7:11" x14ac:dyDescent="0.25">
      <c r="K44" s="56"/>
    </row>
    <row r="45" spans="7:11" x14ac:dyDescent="0.25">
      <c r="K45" s="56"/>
    </row>
    <row r="46" spans="7:11" x14ac:dyDescent="0.25">
      <c r="K46" s="56"/>
    </row>
    <row r="47" spans="7:11" x14ac:dyDescent="0.25">
      <c r="K47" s="56"/>
    </row>
    <row r="48" spans="7:11" x14ac:dyDescent="0.25">
      <c r="K48" s="56"/>
    </row>
    <row r="49" spans="11:11" x14ac:dyDescent="0.25">
      <c r="K49" s="56"/>
    </row>
    <row r="50" spans="11:11" x14ac:dyDescent="0.25">
      <c r="K50" s="56"/>
    </row>
    <row r="51" spans="11:11" x14ac:dyDescent="0.25">
      <c r="K51" s="56"/>
    </row>
    <row r="52" spans="11:11" x14ac:dyDescent="0.25">
      <c r="K52" s="56"/>
    </row>
    <row r="53" spans="11:11" x14ac:dyDescent="0.25">
      <c r="K53" s="56"/>
    </row>
    <row r="54" spans="11:11" x14ac:dyDescent="0.25">
      <c r="K54" s="56"/>
    </row>
    <row r="55" spans="11:11" x14ac:dyDescent="0.25">
      <c r="K55" s="56"/>
    </row>
    <row r="56" spans="11:11" x14ac:dyDescent="0.25">
      <c r="K56" s="56"/>
    </row>
    <row r="57" spans="11:11" x14ac:dyDescent="0.25">
      <c r="K57" s="56"/>
    </row>
    <row r="58" spans="11:11" x14ac:dyDescent="0.25">
      <c r="K58" s="56"/>
    </row>
    <row r="59" spans="11:11" x14ac:dyDescent="0.25">
      <c r="K59" s="56"/>
    </row>
    <row r="60" spans="11:11" x14ac:dyDescent="0.25">
      <c r="K60" s="56"/>
    </row>
    <row r="61" spans="11:11" x14ac:dyDescent="0.25">
      <c r="K61" s="56"/>
    </row>
    <row r="62" spans="11:11" x14ac:dyDescent="0.25">
      <c r="K62" s="56"/>
    </row>
    <row r="63" spans="11:11" x14ac:dyDescent="0.25">
      <c r="K63" s="56"/>
    </row>
    <row r="64" spans="11:11" x14ac:dyDescent="0.25">
      <c r="K64" s="56"/>
    </row>
    <row r="65" spans="11:11" x14ac:dyDescent="0.25">
      <c r="K65" s="56"/>
    </row>
    <row r="66" spans="11:11" x14ac:dyDescent="0.25">
      <c r="K66" s="56"/>
    </row>
    <row r="67" spans="11:11" x14ac:dyDescent="0.25">
      <c r="K67" s="56"/>
    </row>
    <row r="68" spans="11:11" x14ac:dyDescent="0.25">
      <c r="K68" s="56"/>
    </row>
    <row r="69" spans="11:11" x14ac:dyDescent="0.25">
      <c r="K69" s="56"/>
    </row>
    <row r="70" spans="11:11" x14ac:dyDescent="0.25">
      <c r="K70" s="56"/>
    </row>
    <row r="71" spans="11:11" x14ac:dyDescent="0.25">
      <c r="K71" s="56"/>
    </row>
    <row r="72" spans="11:11" x14ac:dyDescent="0.25">
      <c r="K72" s="56"/>
    </row>
    <row r="73" spans="11:11" x14ac:dyDescent="0.25">
      <c r="K73" s="56"/>
    </row>
    <row r="74" spans="11:11" x14ac:dyDescent="0.25">
      <c r="K74" s="56"/>
    </row>
    <row r="75" spans="11:11" x14ac:dyDescent="0.25">
      <c r="K75" s="56"/>
    </row>
    <row r="76" spans="11:11" x14ac:dyDescent="0.25">
      <c r="K76" s="56"/>
    </row>
    <row r="77" spans="11:11" x14ac:dyDescent="0.25">
      <c r="K77" s="56"/>
    </row>
    <row r="78" spans="11:11" x14ac:dyDescent="0.25">
      <c r="K78" s="56"/>
    </row>
    <row r="79" spans="11:11" x14ac:dyDescent="0.25">
      <c r="K79" s="56"/>
    </row>
    <row r="80" spans="11:11" x14ac:dyDescent="0.25">
      <c r="K80" s="56"/>
    </row>
    <row r="81" spans="11:11" x14ac:dyDescent="0.25">
      <c r="K81" s="56"/>
    </row>
    <row r="82" spans="11:11" x14ac:dyDescent="0.25">
      <c r="K82" s="56"/>
    </row>
    <row r="83" spans="11:11" x14ac:dyDescent="0.25">
      <c r="K83" s="56"/>
    </row>
    <row r="84" spans="11:11" x14ac:dyDescent="0.25">
      <c r="K84" s="56"/>
    </row>
    <row r="85" spans="11:11" x14ac:dyDescent="0.25">
      <c r="K85" s="56"/>
    </row>
    <row r="86" spans="11:11" x14ac:dyDescent="0.25">
      <c r="K86" s="56"/>
    </row>
    <row r="87" spans="11:11" x14ac:dyDescent="0.25">
      <c r="K87" s="56"/>
    </row>
    <row r="88" spans="11:11" x14ac:dyDescent="0.25">
      <c r="K88" s="56"/>
    </row>
    <row r="89" spans="11:11" x14ac:dyDescent="0.25">
      <c r="K89" s="56"/>
    </row>
    <row r="90" spans="11:11" x14ac:dyDescent="0.25">
      <c r="K90" s="56"/>
    </row>
    <row r="91" spans="11:11" x14ac:dyDescent="0.25">
      <c r="K91" s="56"/>
    </row>
    <row r="92" spans="11:11" x14ac:dyDescent="0.25">
      <c r="K92" s="56"/>
    </row>
    <row r="93" spans="11:11" x14ac:dyDescent="0.25">
      <c r="K93" s="56"/>
    </row>
    <row r="94" spans="11:11" x14ac:dyDescent="0.25">
      <c r="K94" s="56"/>
    </row>
    <row r="95" spans="11:11" x14ac:dyDescent="0.25">
      <c r="K95" s="56"/>
    </row>
    <row r="96" spans="11:11" x14ac:dyDescent="0.25">
      <c r="K96" s="56"/>
    </row>
    <row r="97" spans="11:11" x14ac:dyDescent="0.25">
      <c r="K97" s="56"/>
    </row>
    <row r="98" spans="11:11" x14ac:dyDescent="0.25">
      <c r="K98" s="56"/>
    </row>
    <row r="99" spans="11:11" x14ac:dyDescent="0.25">
      <c r="K99" s="56"/>
    </row>
    <row r="100" spans="11:11" x14ac:dyDescent="0.25">
      <c r="K100" s="56"/>
    </row>
    <row r="101" spans="11:11" x14ac:dyDescent="0.25">
      <c r="K101" s="56"/>
    </row>
    <row r="102" spans="11:11" x14ac:dyDescent="0.25">
      <c r="K102" s="56"/>
    </row>
    <row r="103" spans="11:11" x14ac:dyDescent="0.25">
      <c r="K103" s="56"/>
    </row>
    <row r="104" spans="11:11" x14ac:dyDescent="0.25">
      <c r="K104" s="56"/>
    </row>
    <row r="105" spans="11:11" x14ac:dyDescent="0.25">
      <c r="K105" s="56"/>
    </row>
    <row r="106" spans="11:11" x14ac:dyDescent="0.25">
      <c r="K106" s="56"/>
    </row>
    <row r="107" spans="11:11" x14ac:dyDescent="0.25">
      <c r="K107" s="56"/>
    </row>
    <row r="108" spans="11:11" x14ac:dyDescent="0.25">
      <c r="K108" s="56"/>
    </row>
    <row r="109" spans="11:11" x14ac:dyDescent="0.25">
      <c r="K109" s="56"/>
    </row>
    <row r="110" spans="11:11" x14ac:dyDescent="0.25">
      <c r="K110" s="56"/>
    </row>
    <row r="111" spans="11:11" x14ac:dyDescent="0.25">
      <c r="K111" s="56"/>
    </row>
    <row r="112" spans="11:11" x14ac:dyDescent="0.25">
      <c r="K112" s="56"/>
    </row>
    <row r="113" spans="11:11" x14ac:dyDescent="0.25">
      <c r="K113" s="56"/>
    </row>
    <row r="114" spans="11:11" x14ac:dyDescent="0.25">
      <c r="K114" s="56"/>
    </row>
    <row r="115" spans="11:11" x14ac:dyDescent="0.25">
      <c r="K115" s="56"/>
    </row>
    <row r="116" spans="11:11" x14ac:dyDescent="0.25">
      <c r="K116" s="56"/>
    </row>
    <row r="117" spans="11:11" x14ac:dyDescent="0.25">
      <c r="K117" s="56"/>
    </row>
    <row r="118" spans="11:11" x14ac:dyDescent="0.25">
      <c r="K118" s="56"/>
    </row>
    <row r="119" spans="11:11" x14ac:dyDescent="0.25">
      <c r="K119" s="56"/>
    </row>
    <row r="120" spans="11:11" x14ac:dyDescent="0.25">
      <c r="K120" s="56"/>
    </row>
    <row r="121" spans="11:11" x14ac:dyDescent="0.25">
      <c r="K121" s="56"/>
    </row>
    <row r="122" spans="11:11" x14ac:dyDescent="0.25">
      <c r="K122" s="56"/>
    </row>
    <row r="123" spans="11:11" x14ac:dyDescent="0.25">
      <c r="K123" s="56"/>
    </row>
    <row r="124" spans="11:11" x14ac:dyDescent="0.25">
      <c r="K124" s="56"/>
    </row>
    <row r="125" spans="11:11" x14ac:dyDescent="0.25">
      <c r="K125" s="56"/>
    </row>
    <row r="126" spans="11:11" x14ac:dyDescent="0.25">
      <c r="K126" s="56"/>
    </row>
    <row r="127" spans="11:11" x14ac:dyDescent="0.25">
      <c r="K127" s="56"/>
    </row>
    <row r="128" spans="11:11" x14ac:dyDescent="0.25">
      <c r="K128" s="56"/>
    </row>
    <row r="129" spans="11:11" x14ac:dyDescent="0.25">
      <c r="K129" s="56"/>
    </row>
    <row r="130" spans="11:11" x14ac:dyDescent="0.25">
      <c r="K130" s="56"/>
    </row>
    <row r="131" spans="11:11" x14ac:dyDescent="0.25">
      <c r="K131" s="56"/>
    </row>
    <row r="132" spans="11:11" x14ac:dyDescent="0.25">
      <c r="K132" s="56"/>
    </row>
    <row r="133" spans="11:11" x14ac:dyDescent="0.25">
      <c r="K133" s="56"/>
    </row>
    <row r="134" spans="11:11" x14ac:dyDescent="0.25">
      <c r="K134" s="56"/>
    </row>
    <row r="135" spans="11:11" x14ac:dyDescent="0.25">
      <c r="K135" s="56"/>
    </row>
    <row r="136" spans="11:11" x14ac:dyDescent="0.25">
      <c r="K136" s="56"/>
    </row>
    <row r="137" spans="11:11" x14ac:dyDescent="0.25">
      <c r="K137" s="56"/>
    </row>
    <row r="138" spans="11:11" x14ac:dyDescent="0.25">
      <c r="K138" s="56"/>
    </row>
    <row r="139" spans="11:11" x14ac:dyDescent="0.25">
      <c r="K139" s="56"/>
    </row>
    <row r="140" spans="11:11" x14ac:dyDescent="0.25">
      <c r="K140" s="56"/>
    </row>
    <row r="141" spans="11:11" x14ac:dyDescent="0.25">
      <c r="K141" s="56"/>
    </row>
    <row r="142" spans="11:11" x14ac:dyDescent="0.25">
      <c r="K142" s="56"/>
    </row>
    <row r="143" spans="11:11" x14ac:dyDescent="0.25">
      <c r="K143" s="56"/>
    </row>
    <row r="144" spans="11:11" x14ac:dyDescent="0.25">
      <c r="K144" s="56"/>
    </row>
    <row r="145" spans="11:11" x14ac:dyDescent="0.25">
      <c r="K145" s="56"/>
    </row>
    <row r="146" spans="11:11" x14ac:dyDescent="0.25">
      <c r="K146" s="56"/>
    </row>
    <row r="147" spans="11:11" x14ac:dyDescent="0.25">
      <c r="K147" s="56"/>
    </row>
    <row r="148" spans="11:11" x14ac:dyDescent="0.25">
      <c r="K148" s="56"/>
    </row>
    <row r="149" spans="11:11" x14ac:dyDescent="0.25">
      <c r="K149" s="56"/>
    </row>
    <row r="150" spans="11:11" x14ac:dyDescent="0.25">
      <c r="K150" s="56"/>
    </row>
    <row r="151" spans="11:11" x14ac:dyDescent="0.25">
      <c r="K151" s="56"/>
    </row>
    <row r="152" spans="11:11" x14ac:dyDescent="0.25">
      <c r="K152" s="56"/>
    </row>
    <row r="153" spans="11:11" x14ac:dyDescent="0.25">
      <c r="K153" s="56"/>
    </row>
    <row r="154" spans="11:11" x14ac:dyDescent="0.25">
      <c r="K154" s="56"/>
    </row>
    <row r="155" spans="11:11" x14ac:dyDescent="0.25">
      <c r="K155" s="56"/>
    </row>
    <row r="156" spans="11:11" x14ac:dyDescent="0.25">
      <c r="K156" s="56"/>
    </row>
    <row r="157" spans="11:11" x14ac:dyDescent="0.25">
      <c r="K157" s="56"/>
    </row>
    <row r="158" spans="11:11" x14ac:dyDescent="0.25">
      <c r="K158" s="56"/>
    </row>
    <row r="159" spans="11:11" x14ac:dyDescent="0.25">
      <c r="K159" s="56"/>
    </row>
    <row r="160" spans="11:11" x14ac:dyDescent="0.25">
      <c r="K160" s="56"/>
    </row>
    <row r="161" spans="11:11" x14ac:dyDescent="0.25">
      <c r="K161" s="56"/>
    </row>
    <row r="162" spans="11:11" x14ac:dyDescent="0.25">
      <c r="K162" s="56"/>
    </row>
    <row r="163" spans="11:11" x14ac:dyDescent="0.25">
      <c r="K163" s="56"/>
    </row>
    <row r="164" spans="11:11" x14ac:dyDescent="0.25">
      <c r="K164" s="56"/>
    </row>
    <row r="165" spans="11:11" x14ac:dyDescent="0.25">
      <c r="K165" s="56"/>
    </row>
    <row r="166" spans="11:11" x14ac:dyDescent="0.25">
      <c r="K166" s="56"/>
    </row>
    <row r="167" spans="11:11" x14ac:dyDescent="0.25">
      <c r="K167" s="56"/>
    </row>
    <row r="168" spans="11:11" x14ac:dyDescent="0.25">
      <c r="K168" s="56"/>
    </row>
    <row r="169" spans="11:11" x14ac:dyDescent="0.25">
      <c r="K169" s="56"/>
    </row>
    <row r="170" spans="11:11" x14ac:dyDescent="0.25">
      <c r="K170" s="56"/>
    </row>
    <row r="171" spans="11:11" x14ac:dyDescent="0.25">
      <c r="K171" s="56"/>
    </row>
    <row r="172" spans="11:11" x14ac:dyDescent="0.25">
      <c r="K172" s="56"/>
    </row>
    <row r="173" spans="11:11" x14ac:dyDescent="0.25">
      <c r="K173" s="56"/>
    </row>
    <row r="174" spans="11:11" x14ac:dyDescent="0.25">
      <c r="K174" s="56"/>
    </row>
    <row r="175" spans="11:11" x14ac:dyDescent="0.25">
      <c r="K175" s="56"/>
    </row>
    <row r="176" spans="11:11" x14ac:dyDescent="0.25">
      <c r="K176" s="56"/>
    </row>
    <row r="177" spans="11:11" x14ac:dyDescent="0.25">
      <c r="K177" s="56"/>
    </row>
    <row r="178" spans="11:11" x14ac:dyDescent="0.25">
      <c r="K178" s="56"/>
    </row>
    <row r="179" spans="11:11" x14ac:dyDescent="0.25">
      <c r="K179" s="56"/>
    </row>
    <row r="180" spans="11:11" x14ac:dyDescent="0.25">
      <c r="K180" s="56"/>
    </row>
    <row r="181" spans="11:11" x14ac:dyDescent="0.25">
      <c r="K181" s="56"/>
    </row>
    <row r="182" spans="11:11" x14ac:dyDescent="0.25">
      <c r="K182" s="56"/>
    </row>
    <row r="183" spans="11:11" x14ac:dyDescent="0.25">
      <c r="K183" s="56"/>
    </row>
    <row r="184" spans="11:11" x14ac:dyDescent="0.25">
      <c r="K184" s="56"/>
    </row>
    <row r="185" spans="11:11" x14ac:dyDescent="0.25">
      <c r="K185" s="56"/>
    </row>
    <row r="186" spans="11:11" x14ac:dyDescent="0.25">
      <c r="K186" s="56"/>
    </row>
    <row r="187" spans="11:11" x14ac:dyDescent="0.25">
      <c r="K187" s="56"/>
    </row>
    <row r="188" spans="11:11" x14ac:dyDescent="0.25">
      <c r="K188" s="56"/>
    </row>
    <row r="189" spans="11:11" x14ac:dyDescent="0.25">
      <c r="K189" s="56"/>
    </row>
    <row r="190" spans="11:11" x14ac:dyDescent="0.25">
      <c r="K190" s="56"/>
    </row>
    <row r="191" spans="11:11" x14ac:dyDescent="0.25">
      <c r="K191" s="56"/>
    </row>
    <row r="192" spans="11:11" x14ac:dyDescent="0.25">
      <c r="K192" s="56"/>
    </row>
    <row r="193" spans="11:11" x14ac:dyDescent="0.25">
      <c r="K193" s="56"/>
    </row>
    <row r="194" spans="11:11" x14ac:dyDescent="0.25">
      <c r="K194" s="56"/>
    </row>
    <row r="195" spans="11:11" x14ac:dyDescent="0.25">
      <c r="K195" s="56"/>
    </row>
    <row r="196" spans="11:11" x14ac:dyDescent="0.25">
      <c r="K196" s="56"/>
    </row>
    <row r="197" spans="11:11" x14ac:dyDescent="0.25">
      <c r="K197" s="56"/>
    </row>
    <row r="198" spans="11:11" x14ac:dyDescent="0.25">
      <c r="K198" s="56"/>
    </row>
    <row r="199" spans="11:11" x14ac:dyDescent="0.25">
      <c r="K199" s="56"/>
    </row>
    <row r="200" spans="11:11" x14ac:dyDescent="0.25">
      <c r="K200" s="56"/>
    </row>
    <row r="201" spans="11:11" x14ac:dyDescent="0.25">
      <c r="K201" s="56"/>
    </row>
    <row r="202" spans="11:11" x14ac:dyDescent="0.25">
      <c r="K202" s="56"/>
    </row>
    <row r="203" spans="11:11" x14ac:dyDescent="0.25">
      <c r="K203" s="56"/>
    </row>
    <row r="204" spans="11:11" x14ac:dyDescent="0.25">
      <c r="K204" s="56"/>
    </row>
    <row r="205" spans="11:11" x14ac:dyDescent="0.25">
      <c r="K205" s="56"/>
    </row>
    <row r="206" spans="11:11" x14ac:dyDescent="0.25">
      <c r="K206" s="56"/>
    </row>
    <row r="207" spans="11:11" x14ac:dyDescent="0.25">
      <c r="K207" s="56"/>
    </row>
    <row r="208" spans="11:11" x14ac:dyDescent="0.25">
      <c r="K208" s="56"/>
    </row>
    <row r="209" spans="11:11" x14ac:dyDescent="0.25">
      <c r="K209" s="56"/>
    </row>
    <row r="210" spans="11:11" x14ac:dyDescent="0.25">
      <c r="K210" s="56"/>
    </row>
    <row r="211" spans="11:11" x14ac:dyDescent="0.25">
      <c r="K211" s="56"/>
    </row>
    <row r="212" spans="11:11" x14ac:dyDescent="0.25">
      <c r="K212" s="56"/>
    </row>
    <row r="213" spans="11:11" x14ac:dyDescent="0.25">
      <c r="K213" s="56"/>
    </row>
    <row r="214" spans="11:11" x14ac:dyDescent="0.25">
      <c r="K214" s="56"/>
    </row>
    <row r="215" spans="11:11" x14ac:dyDescent="0.25">
      <c r="K215" s="56"/>
    </row>
    <row r="216" spans="11:11" x14ac:dyDescent="0.25">
      <c r="K216" s="56"/>
    </row>
    <row r="217" spans="11:11" x14ac:dyDescent="0.25">
      <c r="K217" s="56"/>
    </row>
    <row r="218" spans="11:11" x14ac:dyDescent="0.25">
      <c r="K218" s="56"/>
    </row>
    <row r="219" spans="11:11" x14ac:dyDescent="0.25">
      <c r="K219" s="56"/>
    </row>
    <row r="220" spans="11:11" x14ac:dyDescent="0.25">
      <c r="K220" s="56"/>
    </row>
    <row r="221" spans="11:11" x14ac:dyDescent="0.25">
      <c r="K221" s="56"/>
    </row>
    <row r="222" spans="11:11" x14ac:dyDescent="0.25">
      <c r="K222" s="56"/>
    </row>
    <row r="223" spans="11:11" x14ac:dyDescent="0.25">
      <c r="K223" s="56"/>
    </row>
    <row r="224" spans="11:11" x14ac:dyDescent="0.25">
      <c r="K224" s="56"/>
    </row>
    <row r="225" spans="11:11" x14ac:dyDescent="0.25">
      <c r="K225" s="56"/>
    </row>
    <row r="226" spans="11:11" x14ac:dyDescent="0.25">
      <c r="K226" s="56"/>
    </row>
    <row r="227" spans="11:11" x14ac:dyDescent="0.25">
      <c r="K227" s="56"/>
    </row>
    <row r="228" spans="11:11" x14ac:dyDescent="0.25">
      <c r="K228" s="56"/>
    </row>
    <row r="229" spans="11:11" x14ac:dyDescent="0.25">
      <c r="K229" s="56"/>
    </row>
    <row r="230" spans="11:11" x14ac:dyDescent="0.25">
      <c r="K230" s="56"/>
    </row>
    <row r="231" spans="11:11" x14ac:dyDescent="0.25">
      <c r="K231" s="56"/>
    </row>
    <row r="232" spans="11:11" x14ac:dyDescent="0.25">
      <c r="K232" s="56"/>
    </row>
    <row r="233" spans="11:11" x14ac:dyDescent="0.25">
      <c r="K233" s="56"/>
    </row>
    <row r="234" spans="11:11" x14ac:dyDescent="0.25">
      <c r="K234" s="56"/>
    </row>
    <row r="235" spans="11:11" x14ac:dyDescent="0.25">
      <c r="K235" s="56"/>
    </row>
    <row r="236" spans="11:11" x14ac:dyDescent="0.25">
      <c r="K236" s="56"/>
    </row>
    <row r="237" spans="11:11" x14ac:dyDescent="0.25">
      <c r="K237" s="56"/>
    </row>
    <row r="238" spans="11:11" x14ac:dyDescent="0.25">
      <c r="K238" s="56"/>
    </row>
    <row r="239" spans="11:11" x14ac:dyDescent="0.25">
      <c r="K239" s="56"/>
    </row>
    <row r="240" spans="11:11" x14ac:dyDescent="0.25">
      <c r="K240" s="56"/>
    </row>
    <row r="241" spans="11:11" x14ac:dyDescent="0.25">
      <c r="K241" s="56"/>
    </row>
    <row r="242" spans="11:11" x14ac:dyDescent="0.25">
      <c r="K242" s="56"/>
    </row>
    <row r="243" spans="11:11" x14ac:dyDescent="0.25">
      <c r="K243" s="56"/>
    </row>
    <row r="244" spans="11:11" x14ac:dyDescent="0.25">
      <c r="K244" s="56"/>
    </row>
    <row r="245" spans="11:11" x14ac:dyDescent="0.25">
      <c r="K245" s="56"/>
    </row>
    <row r="246" spans="11:11" x14ac:dyDescent="0.25">
      <c r="K246" s="56"/>
    </row>
    <row r="247" spans="11:11" x14ac:dyDescent="0.25">
      <c r="K247" s="56"/>
    </row>
    <row r="248" spans="11:11" x14ac:dyDescent="0.25">
      <c r="K248" s="56"/>
    </row>
    <row r="249" spans="11:11" x14ac:dyDescent="0.25">
      <c r="K249" s="56"/>
    </row>
    <row r="250" spans="11:11" x14ac:dyDescent="0.25">
      <c r="K250" s="56"/>
    </row>
    <row r="251" spans="11:11" x14ac:dyDescent="0.25">
      <c r="K251" s="56"/>
    </row>
    <row r="252" spans="11:11" x14ac:dyDescent="0.25">
      <c r="K252" s="56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0BB2F"/>
    <pageSetUpPr autoPageBreaks="0"/>
  </sheetPr>
  <dimension ref="A1:L77"/>
  <sheetViews>
    <sheetView showOutlineSymbols="0" showWhiteSpace="0" workbookViewId="0"/>
  </sheetViews>
  <sheetFormatPr defaultColWidth="0" defaultRowHeight="15.75" zeroHeight="1" x14ac:dyDescent="0.25"/>
  <cols>
    <col min="1" max="1" width="5.7109375" style="38" customWidth="1"/>
    <col min="2" max="2" width="12.42578125" style="35" customWidth="1"/>
    <col min="3" max="3" width="49.5703125" style="35" bestFit="1" customWidth="1"/>
    <col min="4" max="4" width="14.28515625" style="35" bestFit="1" customWidth="1"/>
    <col min="5" max="6" width="22.42578125" style="35" customWidth="1"/>
    <col min="7" max="7" width="18.7109375" style="35" customWidth="1"/>
    <col min="8" max="8" width="21.42578125" style="35" bestFit="1" customWidth="1"/>
    <col min="9" max="9" width="20.85546875" style="35" bestFit="1" customWidth="1"/>
    <col min="10" max="10" width="14.140625" style="35" customWidth="1"/>
    <col min="11" max="11" width="13.28515625" style="35" customWidth="1"/>
    <col min="12" max="12" width="6.85546875" style="38" customWidth="1"/>
    <col min="13" max="16384" width="9.140625" style="35" hidden="1"/>
  </cols>
  <sheetData>
    <row r="1" spans="2:12" s="38" customFormat="1" x14ac:dyDescent="0.25"/>
    <row r="2" spans="2:12" ht="18" customHeight="1" x14ac:dyDescent="0.25">
      <c r="B2" s="194" t="s">
        <v>325</v>
      </c>
      <c r="C2" s="196" t="s">
        <v>513</v>
      </c>
      <c r="D2" s="196" t="s">
        <v>326</v>
      </c>
      <c r="E2" s="197" t="s">
        <v>653</v>
      </c>
      <c r="F2" s="197" t="s">
        <v>593</v>
      </c>
      <c r="G2" s="198" t="s">
        <v>640</v>
      </c>
      <c r="H2" s="198" t="s">
        <v>269</v>
      </c>
      <c r="I2" s="198" t="s">
        <v>270</v>
      </c>
      <c r="J2" s="195" t="s">
        <v>324</v>
      </c>
      <c r="K2" s="195"/>
    </row>
    <row r="3" spans="2:12" x14ac:dyDescent="0.25">
      <c r="B3" s="194"/>
      <c r="C3" s="196"/>
      <c r="D3" s="196"/>
      <c r="E3" s="197"/>
      <c r="F3" s="197"/>
      <c r="G3" s="198"/>
      <c r="H3" s="198"/>
      <c r="I3" s="198"/>
      <c r="J3" s="36" t="s">
        <v>269</v>
      </c>
      <c r="K3" s="36" t="s">
        <v>270</v>
      </c>
    </row>
    <row r="4" spans="2:12" x14ac:dyDescent="0.25">
      <c r="B4" s="44">
        <v>1</v>
      </c>
      <c r="C4" s="45" t="s">
        <v>250</v>
      </c>
      <c r="D4" s="45" t="s">
        <v>459</v>
      </c>
      <c r="E4" s="50">
        <f>H4+I4</f>
        <v>1405194627.7949998</v>
      </c>
      <c r="F4" s="50">
        <v>1293133101.0869999</v>
      </c>
      <c r="G4" s="48">
        <f>+E4/F4-1</f>
        <v>8.665892676770981E-2</v>
      </c>
      <c r="H4" s="50">
        <v>1377288118.0439999</v>
      </c>
      <c r="I4" s="50">
        <v>27906509.751000002</v>
      </c>
      <c r="J4" s="178">
        <v>2</v>
      </c>
      <c r="K4" s="178">
        <v>4</v>
      </c>
      <c r="L4" s="149"/>
    </row>
    <row r="5" spans="2:12" x14ac:dyDescent="0.25">
      <c r="B5" s="46">
        <v>2</v>
      </c>
      <c r="C5" s="47" t="s">
        <v>635</v>
      </c>
      <c r="D5" s="47"/>
      <c r="E5" s="51">
        <f t="shared" ref="E5:E31" si="0">H5+I5</f>
        <v>1287520903.3380001</v>
      </c>
      <c r="F5" s="51">
        <v>1173110572.2079999</v>
      </c>
      <c r="G5" s="49">
        <f t="shared" ref="G5:G32" si="1">+E5/F5-1</f>
        <v>9.7527320817388796E-2</v>
      </c>
      <c r="H5" s="51">
        <v>1256491994.424</v>
      </c>
      <c r="I5" s="51">
        <v>31028908.914000001</v>
      </c>
      <c r="J5" s="179">
        <v>1</v>
      </c>
      <c r="K5" s="179">
        <v>4</v>
      </c>
      <c r="L5" s="149"/>
    </row>
    <row r="6" spans="2:12" x14ac:dyDescent="0.25">
      <c r="B6" s="44">
        <v>3</v>
      </c>
      <c r="C6" s="45" t="s">
        <v>225</v>
      </c>
      <c r="D6" s="45"/>
      <c r="E6" s="50">
        <f t="shared" si="0"/>
        <v>991891689.43500006</v>
      </c>
      <c r="F6" s="50">
        <v>913251091.47300005</v>
      </c>
      <c r="G6" s="48">
        <f t="shared" si="1"/>
        <v>8.6110598384458559E-2</v>
      </c>
      <c r="H6" s="50">
        <v>983182712.06500006</v>
      </c>
      <c r="I6" s="50">
        <v>8708977.370000001</v>
      </c>
      <c r="J6" s="178">
        <v>1</v>
      </c>
      <c r="K6" s="178">
        <v>3</v>
      </c>
      <c r="L6" s="149"/>
    </row>
    <row r="7" spans="2:12" x14ac:dyDescent="0.25">
      <c r="B7" s="46">
        <v>4</v>
      </c>
      <c r="C7" s="47" t="s">
        <v>292</v>
      </c>
      <c r="D7" s="47"/>
      <c r="E7" s="51">
        <f t="shared" si="0"/>
        <v>623781955.62600005</v>
      </c>
      <c r="F7" s="51">
        <v>567303113.38</v>
      </c>
      <c r="G7" s="49">
        <f t="shared" si="1"/>
        <v>9.9556728870212385E-2</v>
      </c>
      <c r="H7" s="51">
        <v>599483569.5200001</v>
      </c>
      <c r="I7" s="51">
        <v>24298386.105999999</v>
      </c>
      <c r="J7" s="179">
        <v>1</v>
      </c>
      <c r="K7" s="179">
        <v>3</v>
      </c>
      <c r="L7" s="149"/>
    </row>
    <row r="8" spans="2:12" x14ac:dyDescent="0.25">
      <c r="B8" s="44">
        <v>5</v>
      </c>
      <c r="C8" s="45" t="s">
        <v>220</v>
      </c>
      <c r="D8" s="45"/>
      <c r="E8" s="50">
        <f t="shared" si="0"/>
        <v>454508913</v>
      </c>
      <c r="F8" s="50">
        <v>400485960</v>
      </c>
      <c r="G8" s="48">
        <f t="shared" si="1"/>
        <v>0.13489350038638048</v>
      </c>
      <c r="H8" s="50">
        <v>150910896</v>
      </c>
      <c r="I8" s="50">
        <v>303598017</v>
      </c>
      <c r="J8" s="178">
        <v>1</v>
      </c>
      <c r="K8" s="178">
        <v>5</v>
      </c>
      <c r="L8" s="149"/>
    </row>
    <row r="9" spans="2:12" x14ac:dyDescent="0.25">
      <c r="B9" s="46">
        <v>6</v>
      </c>
      <c r="C9" s="47" t="s">
        <v>0</v>
      </c>
      <c r="D9" s="47"/>
      <c r="E9" s="51">
        <f t="shared" si="0"/>
        <v>415175037.63299996</v>
      </c>
      <c r="F9" s="51">
        <v>365572864.01700002</v>
      </c>
      <c r="G9" s="49">
        <f t="shared" si="1"/>
        <v>0.13568341225045999</v>
      </c>
      <c r="H9" s="51">
        <v>195045422.07699999</v>
      </c>
      <c r="I9" s="51">
        <v>220129615.55599996</v>
      </c>
      <c r="J9" s="179">
        <v>1</v>
      </c>
      <c r="K9" s="179">
        <v>6</v>
      </c>
      <c r="L9" s="149"/>
    </row>
    <row r="10" spans="2:12" x14ac:dyDescent="0.25">
      <c r="B10" s="44">
        <v>7</v>
      </c>
      <c r="C10" s="45" t="s">
        <v>215</v>
      </c>
      <c r="D10" s="45" t="s">
        <v>459</v>
      </c>
      <c r="E10" s="50">
        <f t="shared" si="0"/>
        <v>393159379.57599998</v>
      </c>
      <c r="F10" s="50">
        <v>338526139.48199999</v>
      </c>
      <c r="G10" s="48">
        <f t="shared" ref="G10" si="2">+E10/F10-1</f>
        <v>0.16138558806004677</v>
      </c>
      <c r="H10" s="50">
        <v>393159379.57599998</v>
      </c>
      <c r="I10" s="50"/>
      <c r="J10" s="178">
        <v>3</v>
      </c>
      <c r="K10" s="178"/>
      <c r="L10" s="149"/>
    </row>
    <row r="11" spans="2:12" x14ac:dyDescent="0.25">
      <c r="B11" s="46">
        <v>8</v>
      </c>
      <c r="C11" s="47" t="s">
        <v>207</v>
      </c>
      <c r="D11" s="47"/>
      <c r="E11" s="51">
        <f t="shared" si="0"/>
        <v>379237685.35000002</v>
      </c>
      <c r="F11" s="51">
        <v>349411029.51800001</v>
      </c>
      <c r="G11" s="49">
        <f t="shared" si="1"/>
        <v>8.5362662630154684E-2</v>
      </c>
      <c r="H11" s="51">
        <v>370042694.91600001</v>
      </c>
      <c r="I11" s="51">
        <v>9194990.4340000004</v>
      </c>
      <c r="J11" s="179">
        <v>1</v>
      </c>
      <c r="K11" s="179">
        <v>4</v>
      </c>
      <c r="L11" s="149"/>
    </row>
    <row r="12" spans="2:12" x14ac:dyDescent="0.25">
      <c r="B12" s="44">
        <v>9</v>
      </c>
      <c r="C12" s="45" t="s">
        <v>219</v>
      </c>
      <c r="D12" s="45"/>
      <c r="E12" s="50">
        <f t="shared" si="0"/>
        <v>280213913.80899996</v>
      </c>
      <c r="F12" s="50">
        <v>251987246.52599999</v>
      </c>
      <c r="G12" s="48">
        <v>0.11257005626303873</v>
      </c>
      <c r="H12" s="50">
        <v>278736778.40399998</v>
      </c>
      <c r="I12" s="50">
        <v>1477135.405</v>
      </c>
      <c r="J12" s="178">
        <v>1</v>
      </c>
      <c r="K12" s="178">
        <v>2</v>
      </c>
      <c r="L12" s="149"/>
    </row>
    <row r="13" spans="2:12" x14ac:dyDescent="0.25">
      <c r="B13" s="46">
        <v>10</v>
      </c>
      <c r="C13" s="47" t="s">
        <v>266</v>
      </c>
      <c r="D13" s="47"/>
      <c r="E13" s="51">
        <f t="shared" si="0"/>
        <v>264974714.92299998</v>
      </c>
      <c r="F13" s="51">
        <v>242349212.86300001</v>
      </c>
      <c r="G13" s="49">
        <v>0.17404063750701582</v>
      </c>
      <c r="H13" s="51">
        <v>260717938.86399999</v>
      </c>
      <c r="I13" s="51">
        <v>4256776.0589999994</v>
      </c>
      <c r="J13" s="179">
        <v>1</v>
      </c>
      <c r="K13" s="179">
        <v>3</v>
      </c>
      <c r="L13" s="149"/>
    </row>
    <row r="14" spans="2:12" x14ac:dyDescent="0.25">
      <c r="B14" s="44">
        <v>11</v>
      </c>
      <c r="C14" s="45" t="s">
        <v>262</v>
      </c>
      <c r="D14" s="45"/>
      <c r="E14" s="50">
        <f t="shared" si="0"/>
        <v>167758175</v>
      </c>
      <c r="F14" s="50">
        <v>151512761</v>
      </c>
      <c r="G14" s="48">
        <f t="shared" si="1"/>
        <v>0.10722142407529622</v>
      </c>
      <c r="H14" s="50">
        <v>134097058</v>
      </c>
      <c r="I14" s="50">
        <v>33661117</v>
      </c>
      <c r="J14" s="178">
        <v>1</v>
      </c>
      <c r="K14" s="178">
        <v>3</v>
      </c>
      <c r="L14" s="149"/>
    </row>
    <row r="15" spans="2:12" x14ac:dyDescent="0.25">
      <c r="B15" s="46">
        <v>12</v>
      </c>
      <c r="C15" s="47" t="s">
        <v>236</v>
      </c>
      <c r="D15" s="47"/>
      <c r="E15" s="51">
        <f t="shared" si="0"/>
        <v>159956243.40399998</v>
      </c>
      <c r="F15" s="51">
        <v>138678480.329</v>
      </c>
      <c r="G15" s="49">
        <f t="shared" si="1"/>
        <v>0.15343233517212451</v>
      </c>
      <c r="H15" s="51">
        <v>38791266.538000003</v>
      </c>
      <c r="I15" s="51">
        <v>121164976.866</v>
      </c>
      <c r="J15" s="179">
        <v>1</v>
      </c>
      <c r="K15" s="179">
        <v>4</v>
      </c>
      <c r="L15" s="149"/>
    </row>
    <row r="16" spans="2:12" x14ac:dyDescent="0.25">
      <c r="B16" s="44">
        <v>13</v>
      </c>
      <c r="C16" s="45" t="s">
        <v>572</v>
      </c>
      <c r="D16" s="45"/>
      <c r="E16" s="50">
        <f t="shared" si="0"/>
        <v>147897108</v>
      </c>
      <c r="F16" s="50">
        <v>131059125</v>
      </c>
      <c r="G16" s="48">
        <f t="shared" si="1"/>
        <v>0.12847623543953923</v>
      </c>
      <c r="H16" s="50"/>
      <c r="I16" s="50">
        <v>147897108</v>
      </c>
      <c r="J16" s="178"/>
      <c r="K16" s="178">
        <v>7</v>
      </c>
      <c r="L16" s="149"/>
    </row>
    <row r="17" spans="2:12" x14ac:dyDescent="0.25">
      <c r="B17" s="46">
        <v>14</v>
      </c>
      <c r="C17" s="47" t="s">
        <v>244</v>
      </c>
      <c r="D17" s="47"/>
      <c r="E17" s="51">
        <f t="shared" si="0"/>
        <v>110477059</v>
      </c>
      <c r="F17" s="51">
        <v>102688002</v>
      </c>
      <c r="G17" s="49">
        <f t="shared" si="1"/>
        <v>7.5851675446952482E-2</v>
      </c>
      <c r="H17" s="51">
        <v>110477059</v>
      </c>
      <c r="I17" s="51"/>
      <c r="J17" s="179">
        <v>2</v>
      </c>
      <c r="K17" s="179"/>
      <c r="L17" s="149"/>
    </row>
    <row r="18" spans="2:12" x14ac:dyDescent="0.25">
      <c r="B18" s="44">
        <v>15</v>
      </c>
      <c r="C18" s="45" t="s">
        <v>243</v>
      </c>
      <c r="D18" s="45"/>
      <c r="E18" s="50">
        <f t="shared" si="0"/>
        <v>98316563.876000002</v>
      </c>
      <c r="F18" s="50">
        <v>84850875.251000002</v>
      </c>
      <c r="G18" s="48">
        <f t="shared" ref="G18" si="3">+E18/F18-1</f>
        <v>0.15869828785108853</v>
      </c>
      <c r="H18" s="50"/>
      <c r="I18" s="50">
        <v>98316563.876000002</v>
      </c>
      <c r="J18" s="178"/>
      <c r="K18" s="178">
        <v>3</v>
      </c>
      <c r="L18" s="149"/>
    </row>
    <row r="19" spans="2:12" x14ac:dyDescent="0.25">
      <c r="B19" s="46">
        <v>16</v>
      </c>
      <c r="C19" s="47" t="s">
        <v>249</v>
      </c>
      <c r="D19" s="47" t="s">
        <v>327</v>
      </c>
      <c r="E19" s="51">
        <f t="shared" si="0"/>
        <v>91622025.169</v>
      </c>
      <c r="F19" s="51">
        <v>87179608.185000002</v>
      </c>
      <c r="G19" s="49">
        <f t="shared" si="1"/>
        <v>5.0957065264309653E-2</v>
      </c>
      <c r="H19" s="51">
        <v>91622025.169</v>
      </c>
      <c r="I19" s="51"/>
      <c r="J19" s="179">
        <v>1</v>
      </c>
      <c r="K19" s="179"/>
      <c r="L19" s="149"/>
    </row>
    <row r="20" spans="2:12" x14ac:dyDescent="0.25">
      <c r="B20" s="44">
        <v>17</v>
      </c>
      <c r="C20" s="45" t="s">
        <v>256</v>
      </c>
      <c r="D20" s="45"/>
      <c r="E20" s="50">
        <f t="shared" si="0"/>
        <v>89284180.099999994</v>
      </c>
      <c r="F20" s="50">
        <v>83146388.719999999</v>
      </c>
      <c r="G20" s="48">
        <f t="shared" si="1"/>
        <v>7.3819097551781176E-2</v>
      </c>
      <c r="H20" s="50">
        <v>88224453.829999998</v>
      </c>
      <c r="I20" s="50">
        <v>1059726.27</v>
      </c>
      <c r="J20" s="178">
        <v>1</v>
      </c>
      <c r="K20" s="178">
        <v>2</v>
      </c>
      <c r="L20" s="149"/>
    </row>
    <row r="21" spans="2:12" x14ac:dyDescent="0.25">
      <c r="B21" s="46">
        <v>18</v>
      </c>
      <c r="C21" s="47" t="s">
        <v>226</v>
      </c>
      <c r="D21" s="47"/>
      <c r="E21" s="51">
        <f t="shared" si="0"/>
        <v>84427787.005999997</v>
      </c>
      <c r="F21" s="51">
        <v>73568518.334000006</v>
      </c>
      <c r="G21" s="49">
        <f>+E21/F21-1</f>
        <v>0.14760754896135153</v>
      </c>
      <c r="H21" s="51"/>
      <c r="I21" s="51">
        <v>84427787.005999997</v>
      </c>
      <c r="J21" s="179"/>
      <c r="K21" s="179">
        <v>10</v>
      </c>
      <c r="L21" s="149"/>
    </row>
    <row r="22" spans="2:12" x14ac:dyDescent="0.25">
      <c r="B22" s="44">
        <v>19</v>
      </c>
      <c r="C22" s="45" t="s">
        <v>508</v>
      </c>
      <c r="D22" s="45"/>
      <c r="E22" s="50">
        <f t="shared" si="0"/>
        <v>81792309</v>
      </c>
      <c r="F22" s="50">
        <v>68403862</v>
      </c>
      <c r="G22" s="48">
        <f t="shared" si="1"/>
        <v>0.19572647813364696</v>
      </c>
      <c r="H22" s="50"/>
      <c r="I22" s="50">
        <v>81792309</v>
      </c>
      <c r="J22" s="178"/>
      <c r="K22" s="178">
        <v>1</v>
      </c>
      <c r="L22" s="149"/>
    </row>
    <row r="23" spans="2:12" x14ac:dyDescent="0.25">
      <c r="B23" s="46">
        <v>20</v>
      </c>
      <c r="C23" s="47" t="s">
        <v>218</v>
      </c>
      <c r="D23" s="47"/>
      <c r="E23" s="51">
        <f t="shared" si="0"/>
        <v>60695593</v>
      </c>
      <c r="F23" s="51">
        <v>55665203</v>
      </c>
      <c r="G23" s="49">
        <f t="shared" si="1"/>
        <v>9.0368663525757675E-2</v>
      </c>
      <c r="H23" s="51">
        <v>60695593</v>
      </c>
      <c r="I23" s="51"/>
      <c r="J23" s="179">
        <v>1</v>
      </c>
      <c r="K23" s="179"/>
      <c r="L23" s="149"/>
    </row>
    <row r="24" spans="2:12" x14ac:dyDescent="0.25">
      <c r="B24" s="44">
        <v>21</v>
      </c>
      <c r="C24" s="45" t="s">
        <v>511</v>
      </c>
      <c r="D24" s="45"/>
      <c r="E24" s="50">
        <f t="shared" si="0"/>
        <v>59947635</v>
      </c>
      <c r="F24" s="50">
        <v>53488530</v>
      </c>
      <c r="G24" s="48">
        <f t="shared" ref="G24" si="4">+E24/F24-1</f>
        <v>0.12075682393963705</v>
      </c>
      <c r="H24" s="50"/>
      <c r="I24" s="50">
        <v>59947635</v>
      </c>
      <c r="J24" s="178"/>
      <c r="K24" s="178">
        <v>1</v>
      </c>
      <c r="L24" s="149"/>
    </row>
    <row r="25" spans="2:12" x14ac:dyDescent="0.25">
      <c r="B25" s="46">
        <v>22</v>
      </c>
      <c r="C25" s="47" t="s">
        <v>246</v>
      </c>
      <c r="D25" s="47"/>
      <c r="E25" s="51">
        <f t="shared" si="0"/>
        <v>42773601.119999997</v>
      </c>
      <c r="F25" s="51">
        <v>43209998</v>
      </c>
      <c r="G25" s="49">
        <f t="shared" si="1"/>
        <v>-1.0099442263339253E-2</v>
      </c>
      <c r="H25" s="51">
        <v>42773601.119999997</v>
      </c>
      <c r="I25" s="51"/>
      <c r="J25" s="179">
        <v>1</v>
      </c>
      <c r="K25" s="179"/>
      <c r="L25" s="149"/>
    </row>
    <row r="26" spans="2:12" x14ac:dyDescent="0.25">
      <c r="B26" s="44">
        <v>23</v>
      </c>
      <c r="C26" s="45" t="s">
        <v>248</v>
      </c>
      <c r="D26" s="45"/>
      <c r="E26" s="50">
        <f t="shared" si="0"/>
        <v>24360197</v>
      </c>
      <c r="F26" s="50">
        <v>41028324.671999998</v>
      </c>
      <c r="G26" s="48">
        <f t="shared" si="1"/>
        <v>-0.40625903702510313</v>
      </c>
      <c r="H26" s="50">
        <v>24360197</v>
      </c>
      <c r="I26" s="50"/>
      <c r="J26" s="178">
        <v>1</v>
      </c>
      <c r="K26" s="178"/>
      <c r="L26" s="149"/>
    </row>
    <row r="27" spans="2:12" x14ac:dyDescent="0.25">
      <c r="B27" s="46">
        <v>24</v>
      </c>
      <c r="C27" s="47" t="s">
        <v>247</v>
      </c>
      <c r="D27" s="47"/>
      <c r="E27" s="51">
        <f t="shared" si="0"/>
        <v>20401799</v>
      </c>
      <c r="F27" s="51">
        <v>24533937</v>
      </c>
      <c r="G27" s="49">
        <f t="shared" si="1"/>
        <v>-0.16842539377190058</v>
      </c>
      <c r="H27" s="51">
        <v>20401799</v>
      </c>
      <c r="I27" s="51"/>
      <c r="J27" s="179">
        <v>1</v>
      </c>
      <c r="K27" s="179"/>
      <c r="L27" s="149"/>
    </row>
    <row r="28" spans="2:12" x14ac:dyDescent="0.25">
      <c r="B28" s="44">
        <v>25</v>
      </c>
      <c r="C28" s="45" t="s">
        <v>268</v>
      </c>
      <c r="D28" s="45" t="s">
        <v>327</v>
      </c>
      <c r="E28" s="50">
        <f t="shared" si="0"/>
        <v>14029578.005000001</v>
      </c>
      <c r="F28" s="50">
        <v>18355975</v>
      </c>
      <c r="G28" s="48">
        <f t="shared" si="1"/>
        <v>-0.23569420828912657</v>
      </c>
      <c r="H28" s="50">
        <v>14029578.005000001</v>
      </c>
      <c r="I28" s="50"/>
      <c r="J28" s="178">
        <v>1</v>
      </c>
      <c r="K28" s="178"/>
      <c r="L28" s="149"/>
    </row>
    <row r="29" spans="2:12" x14ac:dyDescent="0.25">
      <c r="B29" s="46">
        <v>26</v>
      </c>
      <c r="C29" s="47" t="s">
        <v>255</v>
      </c>
      <c r="D29" s="47"/>
      <c r="E29" s="51">
        <f t="shared" si="0"/>
        <v>9346832.0160000008</v>
      </c>
      <c r="F29" s="51">
        <v>8425263.5020000003</v>
      </c>
      <c r="G29" s="49">
        <f t="shared" si="1"/>
        <v>0.10938156578500324</v>
      </c>
      <c r="H29" s="51">
        <v>2428869.89</v>
      </c>
      <c r="I29" s="51">
        <v>6917962.1260000002</v>
      </c>
      <c r="J29" s="179">
        <v>1</v>
      </c>
      <c r="K29" s="179">
        <v>1</v>
      </c>
      <c r="L29" s="149"/>
    </row>
    <row r="30" spans="2:12" x14ac:dyDescent="0.25">
      <c r="B30" s="44">
        <v>27</v>
      </c>
      <c r="C30" s="45" t="s">
        <v>237</v>
      </c>
      <c r="D30" s="45"/>
      <c r="E30" s="50">
        <f t="shared" si="0"/>
        <v>5732893.6639999999</v>
      </c>
      <c r="F30" s="50">
        <v>5239187.6869999999</v>
      </c>
      <c r="G30" s="48">
        <f t="shared" si="1"/>
        <v>9.4233306095338643E-2</v>
      </c>
      <c r="H30" s="50"/>
      <c r="I30" s="50">
        <v>5732893.6639999999</v>
      </c>
      <c r="J30" s="178"/>
      <c r="K30" s="178">
        <v>7</v>
      </c>
      <c r="L30" s="149"/>
    </row>
    <row r="31" spans="2:12" x14ac:dyDescent="0.25">
      <c r="B31" s="46">
        <v>28</v>
      </c>
      <c r="C31" s="47" t="s">
        <v>257</v>
      </c>
      <c r="D31" s="47"/>
      <c r="E31" s="51">
        <f t="shared" si="0"/>
        <v>2720599.159</v>
      </c>
      <c r="F31" s="51">
        <v>2360915.8810000001</v>
      </c>
      <c r="G31" s="49">
        <f t="shared" si="1"/>
        <v>0.1523490442394122</v>
      </c>
      <c r="H31" s="51"/>
      <c r="I31" s="51">
        <v>2720599.159</v>
      </c>
      <c r="J31" s="179"/>
      <c r="K31" s="179">
        <v>4</v>
      </c>
      <c r="L31" s="149"/>
    </row>
    <row r="32" spans="2:12" ht="16.5" thickBot="1" x14ac:dyDescent="0.3">
      <c r="B32" s="38"/>
      <c r="C32" s="40" t="s">
        <v>328</v>
      </c>
      <c r="D32" s="40"/>
      <c r="E32" s="52">
        <f>SUM(E4:E31)</f>
        <v>7767198999.0040016</v>
      </c>
      <c r="F32" s="52">
        <f>SUM(F4:F31)</f>
        <v>7068525286.1150017</v>
      </c>
      <c r="G32" s="53">
        <f t="shared" si="1"/>
        <v>9.8842924741520566E-2</v>
      </c>
      <c r="H32" s="52">
        <f t="shared" ref="H32:J32" si="5">SUM(H4:H31)</f>
        <v>6492961004.4420004</v>
      </c>
      <c r="I32" s="52">
        <f>SUM(I4:I31)</f>
        <v>1274237994.5619998</v>
      </c>
      <c r="J32" s="54">
        <f t="shared" si="5"/>
        <v>25</v>
      </c>
      <c r="K32" s="54">
        <f>SUM(K4:K31)</f>
        <v>77</v>
      </c>
    </row>
    <row r="33" spans="2:11" ht="16.5" thickTop="1" x14ac:dyDescent="0.25">
      <c r="B33" s="38"/>
      <c r="C33" s="38"/>
      <c r="D33" s="38"/>
      <c r="E33" s="38"/>
      <c r="F33" s="126"/>
      <c r="G33" s="38"/>
      <c r="H33" s="38"/>
      <c r="I33" s="38"/>
      <c r="J33" s="38"/>
      <c r="K33" s="38"/>
    </row>
    <row r="34" spans="2:11" x14ac:dyDescent="0.25">
      <c r="B34" s="41" t="s">
        <v>561</v>
      </c>
      <c r="C34" s="41"/>
      <c r="D34" s="41"/>
      <c r="E34" s="126"/>
      <c r="F34" s="38"/>
      <c r="G34" s="38"/>
      <c r="H34" s="38"/>
      <c r="I34" s="126"/>
      <c r="J34" s="38"/>
      <c r="K34" s="38"/>
    </row>
    <row r="35" spans="2:11" x14ac:dyDescent="0.25">
      <c r="B35" s="41"/>
      <c r="C35" s="41"/>
      <c r="D35" s="41"/>
      <c r="E35" s="126"/>
      <c r="F35" s="39"/>
      <c r="G35" s="39"/>
      <c r="H35" s="39"/>
      <c r="I35" s="37"/>
      <c r="J35" s="37"/>
      <c r="K35" s="37"/>
    </row>
    <row r="36" spans="2:11" x14ac:dyDescent="0.25">
      <c r="B36" s="41"/>
      <c r="C36" s="41"/>
      <c r="D36" s="41"/>
      <c r="E36" s="126"/>
      <c r="F36" s="126"/>
      <c r="G36" s="38"/>
      <c r="H36" s="126"/>
      <c r="I36" s="38"/>
      <c r="J36" s="38"/>
      <c r="K36" s="38"/>
    </row>
    <row r="37" spans="2:11" x14ac:dyDescent="0.25">
      <c r="B37" s="41"/>
      <c r="C37" s="41"/>
      <c r="D37" s="41"/>
      <c r="E37" s="38"/>
      <c r="F37" s="38"/>
      <c r="G37" s="38"/>
      <c r="H37" s="38"/>
      <c r="I37" s="38"/>
      <c r="J37" s="38"/>
      <c r="K37" s="38"/>
    </row>
    <row r="38" spans="2:11" x14ac:dyDescent="0.25">
      <c r="B38" s="42" t="s">
        <v>329</v>
      </c>
      <c r="C38" s="41"/>
      <c r="D38" s="41"/>
      <c r="E38" s="38"/>
      <c r="F38" s="38"/>
      <c r="G38" s="38"/>
      <c r="H38" s="38"/>
      <c r="I38" s="38"/>
      <c r="J38" s="38"/>
      <c r="K38" s="38"/>
    </row>
    <row r="39" spans="2:11" x14ac:dyDescent="0.25">
      <c r="B39" s="43" t="s">
        <v>461</v>
      </c>
      <c r="C39" s="41"/>
      <c r="D39" s="41"/>
      <c r="E39" s="38"/>
      <c r="F39" s="38"/>
      <c r="G39" s="38"/>
      <c r="H39" s="38"/>
      <c r="I39" s="38"/>
      <c r="J39" s="38"/>
      <c r="K39" s="38"/>
    </row>
    <row r="40" spans="2:11" x14ac:dyDescent="0.25">
      <c r="B40" s="43" t="s">
        <v>462</v>
      </c>
      <c r="C40" s="41"/>
      <c r="D40" s="41"/>
      <c r="E40" s="38"/>
      <c r="F40" s="38"/>
      <c r="G40" s="38"/>
      <c r="H40" s="38"/>
      <c r="I40" s="38"/>
      <c r="J40" s="38"/>
      <c r="K40" s="38"/>
    </row>
    <row r="41" spans="2:11" s="38" customFormat="1" x14ac:dyDescent="0.25"/>
    <row r="42" spans="2:11" s="38" customFormat="1" x14ac:dyDescent="0.25">
      <c r="C42" s="137"/>
      <c r="D42" s="137"/>
    </row>
    <row r="43" spans="2:11" s="38" customFormat="1" x14ac:dyDescent="0.25"/>
    <row r="44" spans="2:11" s="38" customFormat="1" hidden="1" x14ac:dyDescent="0.25"/>
    <row r="45" spans="2:11" s="38" customFormat="1" hidden="1" x14ac:dyDescent="0.25"/>
    <row r="46" spans="2:11" s="38" customFormat="1" hidden="1" x14ac:dyDescent="0.25"/>
    <row r="47" spans="2:11" s="38" customFormat="1" hidden="1" x14ac:dyDescent="0.25"/>
    <row r="48" spans="2:11" s="38" customFormat="1" hidden="1" x14ac:dyDescent="0.25"/>
    <row r="49" spans="4:9" s="38" customFormat="1" hidden="1" x14ac:dyDescent="0.25">
      <c r="D49" s="138"/>
      <c r="E49" s="138"/>
      <c r="F49" s="138"/>
      <c r="G49" s="138"/>
      <c r="H49" s="138"/>
      <c r="I49" s="138"/>
    </row>
    <row r="50" spans="4:9" s="38" customFormat="1" hidden="1" x14ac:dyDescent="0.25">
      <c r="D50" s="139"/>
      <c r="E50" s="139"/>
      <c r="F50" s="139"/>
      <c r="G50" s="139"/>
    </row>
    <row r="51" spans="4:9" s="38" customFormat="1" hidden="1" x14ac:dyDescent="0.25">
      <c r="D51" s="139"/>
      <c r="E51" s="139"/>
      <c r="F51" s="139"/>
      <c r="G51" s="139"/>
    </row>
    <row r="52" spans="4:9" s="38" customFormat="1" hidden="1" x14ac:dyDescent="0.25">
      <c r="D52" s="139"/>
      <c r="E52" s="139"/>
      <c r="F52" s="139"/>
      <c r="G52" s="139"/>
    </row>
    <row r="53" spans="4:9" s="38" customFormat="1" hidden="1" x14ac:dyDescent="0.25">
      <c r="D53" s="139"/>
      <c r="E53" s="139"/>
      <c r="F53" s="139"/>
      <c r="G53" s="139"/>
    </row>
    <row r="54" spans="4:9" s="38" customFormat="1" hidden="1" x14ac:dyDescent="0.25">
      <c r="D54" s="139"/>
      <c r="E54" s="139"/>
      <c r="F54" s="139"/>
      <c r="G54" s="139"/>
    </row>
    <row r="55" spans="4:9" s="38" customFormat="1" hidden="1" x14ac:dyDescent="0.25">
      <c r="D55" s="139"/>
      <c r="E55" s="139"/>
      <c r="F55" s="139"/>
      <c r="G55" s="139"/>
    </row>
    <row r="56" spans="4:9" s="38" customFormat="1" hidden="1" x14ac:dyDescent="0.25">
      <c r="D56" s="139"/>
      <c r="E56" s="139"/>
      <c r="F56" s="139"/>
      <c r="G56" s="139"/>
    </row>
    <row r="57" spans="4:9" s="38" customFormat="1" hidden="1" x14ac:dyDescent="0.25">
      <c r="D57" s="139"/>
      <c r="E57" s="139"/>
      <c r="F57" s="139"/>
      <c r="G57" s="139"/>
    </row>
    <row r="58" spans="4:9" s="38" customFormat="1" hidden="1" x14ac:dyDescent="0.25">
      <c r="D58" s="139"/>
      <c r="E58" s="139"/>
      <c r="F58" s="139"/>
      <c r="G58" s="139"/>
    </row>
    <row r="59" spans="4:9" s="38" customFormat="1" hidden="1" x14ac:dyDescent="0.25">
      <c r="D59" s="139"/>
      <c r="E59" s="139"/>
      <c r="F59" s="139"/>
      <c r="G59" s="139"/>
    </row>
    <row r="60" spans="4:9" s="38" customFormat="1" hidden="1" x14ac:dyDescent="0.25">
      <c r="D60" s="139"/>
      <c r="E60" s="139"/>
      <c r="F60" s="139"/>
      <c r="G60" s="139"/>
    </row>
    <row r="61" spans="4:9" s="38" customFormat="1" hidden="1" x14ac:dyDescent="0.25">
      <c r="D61" s="139"/>
      <c r="E61" s="139"/>
      <c r="F61" s="139"/>
      <c r="G61" s="139"/>
    </row>
    <row r="62" spans="4:9" s="38" customFormat="1" hidden="1" x14ac:dyDescent="0.25">
      <c r="D62" s="139"/>
      <c r="E62" s="139"/>
      <c r="F62" s="139"/>
      <c r="G62" s="139"/>
    </row>
    <row r="63" spans="4:9" s="38" customFormat="1" hidden="1" x14ac:dyDescent="0.25">
      <c r="D63" s="139"/>
      <c r="E63" s="139"/>
      <c r="F63" s="139"/>
      <c r="G63" s="139"/>
    </row>
    <row r="64" spans="4:9" s="38" customFormat="1" hidden="1" x14ac:dyDescent="0.25">
      <c r="D64" s="139"/>
      <c r="E64" s="139"/>
      <c r="F64" s="139"/>
      <c r="G64" s="139"/>
    </row>
    <row r="65" spans="4:9" s="38" customFormat="1" hidden="1" x14ac:dyDescent="0.25">
      <c r="D65" s="139"/>
      <c r="E65" s="139"/>
      <c r="F65" s="139"/>
      <c r="G65" s="139"/>
    </row>
    <row r="66" spans="4:9" s="38" customFormat="1" hidden="1" x14ac:dyDescent="0.25">
      <c r="D66" s="139"/>
      <c r="E66" s="139"/>
      <c r="F66" s="139"/>
      <c r="G66" s="139"/>
    </row>
    <row r="67" spans="4:9" s="38" customFormat="1" hidden="1" x14ac:dyDescent="0.25">
      <c r="D67" s="139"/>
      <c r="E67" s="139"/>
      <c r="F67" s="139"/>
      <c r="G67" s="139"/>
    </row>
    <row r="68" spans="4:9" s="38" customFormat="1" hidden="1" x14ac:dyDescent="0.25">
      <c r="D68" s="139"/>
      <c r="E68" s="139"/>
      <c r="F68" s="139"/>
      <c r="G68" s="139"/>
    </row>
    <row r="69" spans="4:9" s="38" customFormat="1" hidden="1" x14ac:dyDescent="0.25">
      <c r="D69" s="139"/>
      <c r="E69" s="139"/>
      <c r="F69" s="139"/>
      <c r="G69" s="139"/>
    </row>
    <row r="70" spans="4:9" s="38" customFormat="1" hidden="1" x14ac:dyDescent="0.25">
      <c r="D70" s="139"/>
      <c r="E70" s="139"/>
      <c r="F70" s="139"/>
      <c r="G70" s="139"/>
    </row>
    <row r="71" spans="4:9" s="38" customFormat="1" hidden="1" x14ac:dyDescent="0.25">
      <c r="D71" s="126"/>
      <c r="E71" s="126"/>
      <c r="F71" s="126"/>
      <c r="G71" s="126"/>
      <c r="H71" s="126"/>
      <c r="I71" s="126"/>
    </row>
    <row r="72" spans="4:9" s="38" customFormat="1" hidden="1" x14ac:dyDescent="0.25">
      <c r="D72" s="37"/>
    </row>
    <row r="73" spans="4:9" s="38" customFormat="1" hidden="1" x14ac:dyDescent="0.25"/>
    <row r="74" spans="4:9" s="38" customFormat="1" hidden="1" x14ac:dyDescent="0.25"/>
    <row r="75" spans="4:9" s="38" customFormat="1" hidden="1" x14ac:dyDescent="0.25"/>
    <row r="76" spans="4:9" s="38" customFormat="1" hidden="1" x14ac:dyDescent="0.25"/>
    <row r="77" spans="4:9" s="38" customFormat="1" hidden="1" x14ac:dyDescent="0.25"/>
  </sheetData>
  <sheetProtection sheet="1" objects="1" scenarios="1"/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40E05"/>
    <pageSetUpPr autoPageBreaks="0"/>
  </sheetPr>
  <dimension ref="A1:AD210"/>
  <sheetViews>
    <sheetView showOutlineSymbols="0" showWhiteSpace="0" topLeftCell="B1" workbookViewId="0">
      <selection activeCell="D2" sqref="D2:F3"/>
    </sheetView>
  </sheetViews>
  <sheetFormatPr defaultColWidth="0" defaultRowHeight="0" customHeight="1" zeroHeight="1" x14ac:dyDescent="0.25"/>
  <cols>
    <col min="1" max="1" width="6.28515625" style="10" hidden="1" customWidth="1"/>
    <col min="2" max="2" width="5.7109375" style="10" customWidth="1"/>
    <col min="3" max="3" width="69.5703125" style="10" bestFit="1" customWidth="1"/>
    <col min="4" max="4" width="27.140625" style="10" customWidth="1"/>
    <col min="5" max="29" width="20.7109375" style="10" customWidth="1"/>
    <col min="30" max="30" width="5.7109375" style="10" customWidth="1"/>
    <col min="31" max="16384" width="6.28515625" style="10" hidden="1"/>
  </cols>
  <sheetData>
    <row r="1" spans="1:29" ht="15" x14ac:dyDescent="0.25">
      <c r="A1" s="9"/>
      <c r="B1" s="9"/>
      <c r="E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15.75" customHeight="1" x14ac:dyDescent="0.25">
      <c r="C2" s="199" t="s">
        <v>501</v>
      </c>
      <c r="D2" s="206" t="s">
        <v>467</v>
      </c>
      <c r="E2" s="206"/>
      <c r="F2" s="206"/>
    </row>
    <row r="3" spans="1:29" ht="33" customHeight="1" x14ac:dyDescent="0.25">
      <c r="C3" s="199"/>
      <c r="D3" s="206"/>
      <c r="E3" s="206"/>
      <c r="F3" s="206"/>
      <c r="H3" s="189"/>
    </row>
    <row r="4" spans="1:29" ht="15" customHeight="1" x14ac:dyDescent="0.25">
      <c r="C4" s="11"/>
      <c r="D4" s="11"/>
      <c r="E4" s="12"/>
    </row>
    <row r="5" spans="1:29" ht="15" customHeight="1" x14ac:dyDescent="0.25">
      <c r="C5" s="200" t="s">
        <v>557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</row>
    <row r="6" spans="1:29" ht="15" customHeight="1" x14ac:dyDescent="0.25">
      <c r="A6" s="11"/>
      <c r="B6" s="11"/>
      <c r="C6" s="202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</row>
    <row r="7" spans="1:29" ht="15" customHeight="1" x14ac:dyDescent="0.25">
      <c r="A7" s="13"/>
      <c r="B7" s="13"/>
      <c r="C7" s="204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</row>
    <row r="8" spans="1:29" ht="31.5" x14ac:dyDescent="0.25">
      <c r="C8" s="25" t="s">
        <v>271</v>
      </c>
      <c r="D8" s="29" t="s">
        <v>466</v>
      </c>
      <c r="E8" s="28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28" t="str">
        <v xml:space="preserve">Birta  </v>
      </c>
      <c r="G8" s="28" t="str">
        <v>Brú</v>
      </c>
      <c r="H8" s="28" t="str">
        <v>Brú</v>
      </c>
      <c r="I8" s="28" t="str">
        <v>Brú</v>
      </c>
      <c r="J8" s="28" t="str">
        <v>EFÍA</v>
      </c>
      <c r="K8" s="28" t="str">
        <v xml:space="preserve">Festa </v>
      </c>
      <c r="L8" s="28" t="str">
        <v xml:space="preserve">Frjálsi </v>
      </c>
      <c r="M8" s="28" t="str">
        <v xml:space="preserve">Gildi  </v>
      </c>
      <c r="N8" s="28" t="str">
        <v xml:space="preserve">Íslenski  </v>
      </c>
      <c r="O8" s="28" t="str">
        <v>Lífeyrissjóður bænda</v>
      </c>
      <c r="P8" s="28" t="str">
        <v>Lífeyrissjóður bankam.</v>
      </c>
      <c r="Q8" s="28" t="str">
        <v>Lífeyrissjóður bankam.</v>
      </c>
      <c r="R8" s="28" t="str">
        <v>Lífeyrissjóður Rang.</v>
      </c>
      <c r="S8" s="28" t="str">
        <v>Lífeyrissj. starfsm. Akureyrarb.</v>
      </c>
      <c r="T8" s="28" t="str">
        <v>Lífeyrissj. starfsm. Búnaðarb.Ísl.</v>
      </c>
      <c r="U8" s="28" t="str">
        <v>Lífeyrissj. starfsm. Reykjav.</v>
      </c>
      <c r="V8" s="28" t="str">
        <v>LSR</v>
      </c>
      <c r="W8" s="28" t="str">
        <v>LSR</v>
      </c>
      <c r="X8" s="28" t="str">
        <v>Lífeyrissj. Tannlækna</v>
      </c>
      <c r="Y8" s="28" t="str">
        <v>Lífeyrissj. Verzlunarm.</v>
      </c>
      <c r="Z8" s="28" t="str">
        <v>Lífeyrissj. Vestm.</v>
      </c>
      <c r="AA8" s="28" t="str">
        <v xml:space="preserve">Lífsverk  </v>
      </c>
      <c r="AB8" s="28" t="str">
        <v>Söfnunarsj.</v>
      </c>
      <c r="AC8" s="28" t="str">
        <v xml:space="preserve">Stapi  </v>
      </c>
    </row>
    <row r="9" spans="1:29" ht="46.5" customHeight="1" x14ac:dyDescent="0.25">
      <c r="C9" s="177">
        <v>2023</v>
      </c>
      <c r="D9" s="28" t="str">
        <f>D2</f>
        <v>Allar samtryggingardeildir</v>
      </c>
      <c r="E9" s="28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28" t="str">
        <v>Samtryggingardeild</v>
      </c>
      <c r="G9" s="28" t="str">
        <v>A-deild</v>
      </c>
      <c r="H9" s="28" t="str">
        <v>B-deild</v>
      </c>
      <c r="I9" s="28" t="str">
        <v>V-deild</v>
      </c>
      <c r="J9" s="28" t="str">
        <v>Samtryggingardeild</v>
      </c>
      <c r="K9" s="28" t="str">
        <v>Samtryggingardeild</v>
      </c>
      <c r="L9" s="28" t="str">
        <v>Samtryggingardeild</v>
      </c>
      <c r="M9" s="28" t="str">
        <v>Samtryggingardeild</v>
      </c>
      <c r="N9" s="28" t="str">
        <v>Íslenski lífeyrissj-samtrygging</v>
      </c>
      <c r="O9" s="28" t="str">
        <v>Samtryggingardeild</v>
      </c>
      <c r="P9" s="28" t="str">
        <v>Aldursdeild</v>
      </c>
      <c r="Q9" s="28" t="str">
        <v>Hlutfallsdeild</v>
      </c>
      <c r="R9" s="28" t="str">
        <v>Samtryggingardeild</v>
      </c>
      <c r="S9" s="28" t="str">
        <v>Samtryggingardeild</v>
      </c>
      <c r="T9" s="28" t="str">
        <v>Samtryggingardeild</v>
      </c>
      <c r="U9" s="28" t="str">
        <v>Samtryggingardeild</v>
      </c>
      <c r="V9" s="28" t="str">
        <v>Lífeyrissj.starfsm.rík. A-deild</v>
      </c>
      <c r="W9" s="28" t="str">
        <v>Lífeyrissj.starfsm.rík. B-deild</v>
      </c>
      <c r="X9" s="28" t="str">
        <v>Samtryggingardeild</v>
      </c>
      <c r="Y9" s="28" t="str">
        <v>Samtryggingardeild</v>
      </c>
      <c r="Z9" s="28" t="str">
        <v>Samtryggingardeild</v>
      </c>
      <c r="AA9" s="28" t="str">
        <v>Samtryggingardeild</v>
      </c>
      <c r="AB9" s="28" t="str">
        <v>Samtryggingardeild</v>
      </c>
      <c r="AC9" s="28" t="str">
        <v>Tryggingardeild</v>
      </c>
    </row>
    <row r="10" spans="1:29" ht="15.75" x14ac:dyDescent="0.25">
      <c r="C10" s="16" t="s">
        <v>100</v>
      </c>
      <c r="D10" s="1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5.75" x14ac:dyDescent="0.25">
      <c r="A11" s="1" t="s">
        <v>151</v>
      </c>
      <c r="B11" s="5"/>
      <c r="C11" s="18" t="s">
        <v>152</v>
      </c>
      <c r="D11" s="155">
        <f>SUM(E11:AC11)</f>
        <v>70390642.037999988</v>
      </c>
      <c r="E11" s="155">
        <f>IF(LEN(E$8)=0,"",SUMIFS(Gögn!$I$2:$I$11876,Gögn!$F$2:$F$11876,$A11,Gögn!$A$2:$A$11876,E$207)/1000)</f>
        <v>2696678.7009999999</v>
      </c>
      <c r="F11" s="155">
        <f>IF(LEN(F$8)=0,"",SUMIFS(Gögn!$I$2:$I$11876,Gögn!$F$2:$F$11876,$A11,Gögn!$A$2:$A$11876,F$207)/1000)</f>
        <v>6149239.3210000005</v>
      </c>
      <c r="G11" s="155">
        <f>IF(LEN(G$8)=0,"",SUMIFS(Gögn!$I$2:$I$11876,Gögn!$F$2:$F$11876,$A11,Gögn!$A$2:$A$11876,G$207)/1000)</f>
        <v>4298783.551</v>
      </c>
      <c r="H11" s="155">
        <f>IF(LEN(H$8)=0,"",SUMIFS(Gögn!$I$2:$I$11876,Gögn!$F$2:$F$11876,$A11,Gögn!$A$2:$A$11876,H$207)/1000)</f>
        <v>25427.544000000002</v>
      </c>
      <c r="I11" s="155">
        <f>IF(LEN(I$8)=0,"",SUMIFS(Gögn!$I$2:$I$11876,Gögn!$F$2:$F$11876,$A11,Gögn!$A$2:$A$11876,I$207)/1000)</f>
        <v>1665502.25</v>
      </c>
      <c r="J11" s="155">
        <f>IF(LEN(J$8)=0,"",SUMIFS(Gögn!$I$2:$I$11876,Gögn!$F$2:$F$11876,$A11,Gögn!$A$2:$A$11876,J$207)/1000)</f>
        <v>672304</v>
      </c>
      <c r="K11" s="155">
        <f>IF(LEN(K$8)=0,"",SUMIFS(Gögn!$I$2:$I$11876,Gögn!$F$2:$F$11876,$A11,Gögn!$A$2:$A$11876,K$207)/1000)</f>
        <v>4067253.3739999998</v>
      </c>
      <c r="L11" s="155">
        <f>IF(LEN(L$8)=0,"",SUMIFS(Gögn!$I$2:$I$11876,Gögn!$F$2:$F$11876,$A11,Gögn!$A$2:$A$11876,L$207)/1000)</f>
        <v>3073367</v>
      </c>
      <c r="M11" s="155">
        <f>IF(LEN(M$8)=0,"",SUMIFS(Gögn!$I$2:$I$11876,Gögn!$F$2:$F$11876,$A11,Gögn!$A$2:$A$11876,M$207)/1000)</f>
        <v>11828131.789999999</v>
      </c>
      <c r="N11" s="155">
        <f>IF(LEN(N$8)=0,"",SUMIFS(Gögn!$I$2:$I$11876,Gögn!$F$2:$F$11876,$A11,Gögn!$A$2:$A$11876,N$207)/1000)</f>
        <v>1058554.22</v>
      </c>
      <c r="O11" s="155">
        <f>IF(LEN(O$8)=0,"",SUMIFS(Gögn!$I$2:$I$11876,Gögn!$F$2:$F$11876,$A11,Gögn!$A$2:$A$11876,O$207)/1000)</f>
        <v>272971.723</v>
      </c>
      <c r="P11" s="155">
        <f>IF(LEN(P$8)=0,"",SUMIFS(Gögn!$I$2:$I$11876,Gögn!$F$2:$F$11876,$A11,Gögn!$A$2:$A$11876,P$207)/1000)</f>
        <v>786990</v>
      </c>
      <c r="Q11" s="155">
        <f>IF(LEN(Q$8)=0,"",SUMIFS(Gögn!$I$2:$I$11876,Gögn!$F$2:$F$11876,$A11,Gögn!$A$2:$A$11876,Q$207)/1000)</f>
        <v>17847</v>
      </c>
      <c r="R11" s="155">
        <f>IF(LEN(R$8)=0,"",SUMIFS(Gögn!$I$2:$I$11876,Gögn!$F$2:$F$11876,$A11,Gögn!$A$2:$A$11876,R$207)/1000)</f>
        <v>327187</v>
      </c>
      <c r="S11" s="155">
        <f>IF(LEN(S$8)=0,"",SUMIFS(Gögn!$I$2:$I$11876,Gögn!$F$2:$F$11876,$A11,Gögn!$A$2:$A$11876,S$207)/1000)</f>
        <v>7427.95</v>
      </c>
      <c r="T11" s="155">
        <f>IF(LEN(T$8)=0,"",SUMIFS(Gögn!$I$2:$I$11876,Gögn!$F$2:$F$11876,$A11,Gögn!$A$2:$A$11876,T$207)/1000)</f>
        <v>1671</v>
      </c>
      <c r="U11" s="155">
        <f>IF(LEN(U$8)=0,"",SUMIFS(Gögn!$I$2:$I$11876,Gögn!$F$2:$F$11876,$A11,Gögn!$A$2:$A$11876,U$207)/1000)</f>
        <v>46015.124000000003</v>
      </c>
      <c r="V11" s="155">
        <f>IF(LEN(V$8)=0,"",SUMIFS(Gögn!$I$2:$I$11876,Gögn!$F$2:$F$11876,$A11,Gögn!$A$2:$A$11876,V$207)/1000)</f>
        <v>11934464.422</v>
      </c>
      <c r="W11" s="155">
        <f>IF(LEN(W$8)=0,"",SUMIFS(Gögn!$I$2:$I$11876,Gögn!$F$2:$F$11876,$A11,Gögn!$A$2:$A$11876,W$207)/1000)</f>
        <v>215667.755</v>
      </c>
      <c r="X11" s="155">
        <f>IF(LEN(X$8)=0,"",SUMIFS(Gögn!$I$2:$I$11876,Gögn!$F$2:$F$11876,$A11,Gögn!$A$2:$A$11876,X$207)/1000)</f>
        <v>48063.998</v>
      </c>
      <c r="Y11" s="155">
        <f>IF(LEN(Y$8)=0,"",SUMIFS(Gögn!$I$2:$I$11876,Gögn!$F$2:$F$11876,$A11,Gögn!$A$2:$A$11876,Y$207)/1000)</f>
        <v>12128613.591</v>
      </c>
      <c r="Z11" s="155">
        <f>IF(LEN(Z$8)=0,"",SUMIFS(Gögn!$I$2:$I$11876,Gögn!$F$2:$F$11876,$A11,Gögn!$A$2:$A$11876,Z$207)/1000)</f>
        <v>667041.18299999996</v>
      </c>
      <c r="AA11" s="155">
        <f>IF(LEN(AA$8)=0,"",SUMIFS(Gögn!$I$2:$I$11876,Gögn!$F$2:$F$11876,$A11,Gögn!$A$2:$A$11876,AA$207)/1000)</f>
        <v>2040824</v>
      </c>
      <c r="AB11" s="155">
        <f>IF(LEN(AB$8)=0,"",SUMIFS(Gögn!$I$2:$I$11876,Gögn!$F$2:$F$11876,$A11,Gögn!$A$2:$A$11876,AB$207)/1000)</f>
        <v>1591793.6159999999</v>
      </c>
      <c r="AC11" s="155">
        <f>IF(LEN(AC$8)=0,"",SUMIFS(Gögn!$I$2:$I$11876,Gögn!$F$2:$F$11876,$A11,Gögn!$A$2:$A$11876,AC$207)/1000)</f>
        <v>4768821.9249999998</v>
      </c>
    </row>
    <row r="12" spans="1:29" ht="15.75" x14ac:dyDescent="0.25">
      <c r="A12" s="1" t="s">
        <v>153</v>
      </c>
      <c r="B12" s="5"/>
      <c r="C12" s="19" t="s">
        <v>154</v>
      </c>
      <c r="D12" s="156">
        <f t="shared" ref="D12:D73" si="0">SUM(E12:AC12)</f>
        <v>190056736.47800002</v>
      </c>
      <c r="E12" s="156">
        <f>IF(LEN(E$8)=0,"",SUMIFS(Gögn!$I$2:$I$11876,Gögn!$F$2:$F$11876,$A12,Gögn!$A$2:$A$11876,E$207)/1000)</f>
        <v>7275313.3859999999</v>
      </c>
      <c r="F12" s="156">
        <f>IF(LEN(F$8)=0,"",SUMIFS(Gögn!$I$2:$I$11876,Gögn!$F$2:$F$11876,$A12,Gögn!$A$2:$A$11876,F$207)/1000)</f>
        <v>16523362.426999999</v>
      </c>
      <c r="G12" s="156">
        <f>IF(LEN(G$8)=0,"",SUMIFS(Gögn!$I$2:$I$11876,Gögn!$F$2:$F$11876,$A12,Gögn!$A$2:$A$11876,G$207)/1000)</f>
        <v>12359000.185000001</v>
      </c>
      <c r="H12" s="156">
        <f>IF(LEN(H$8)=0,"",SUMIFS(Gögn!$I$2:$I$11876,Gögn!$F$2:$F$11876,$A12,Gögn!$A$2:$A$11876,H$207)/1000)</f>
        <v>62701.364999999998</v>
      </c>
      <c r="I12" s="156">
        <f>IF(LEN(I$8)=0,"",SUMIFS(Gögn!$I$2:$I$11876,Gögn!$F$2:$F$11876,$A12,Gögn!$A$2:$A$11876,I$207)/1000)</f>
        <v>4058219.497</v>
      </c>
      <c r="J12" s="156">
        <f>IF(LEN(J$8)=0,"",SUMIFS(Gögn!$I$2:$I$11876,Gögn!$F$2:$F$11876,$A12,Gögn!$A$2:$A$11876,J$207)/1000)</f>
        <v>2043911</v>
      </c>
      <c r="K12" s="156">
        <f>IF(LEN(K$8)=0,"",SUMIFS(Gögn!$I$2:$I$11876,Gögn!$F$2:$F$11876,$A12,Gögn!$A$2:$A$11876,K$207)/1000)</f>
        <v>11569973.151000001</v>
      </c>
      <c r="L12" s="156">
        <f>IF(LEN(L$8)=0,"",SUMIFS(Gögn!$I$2:$I$11876,Gögn!$F$2:$F$11876,$A12,Gögn!$A$2:$A$11876,L$207)/1000)</f>
        <v>8093517</v>
      </c>
      <c r="M12" s="156">
        <f>IF(LEN(M$8)=0,"",SUMIFS(Gögn!$I$2:$I$11876,Gögn!$F$2:$F$11876,$A12,Gögn!$A$2:$A$11876,M$207)/1000)</f>
        <v>32491588.772999998</v>
      </c>
      <c r="N12" s="156">
        <f>IF(LEN(N$8)=0,"",SUMIFS(Gögn!$I$2:$I$11876,Gögn!$F$2:$F$11876,$A12,Gögn!$A$2:$A$11876,N$207)/1000)</f>
        <v>2835426.1290000002</v>
      </c>
      <c r="O12" s="156">
        <f>IF(LEN(O$8)=0,"",SUMIFS(Gögn!$I$2:$I$11876,Gögn!$F$2:$F$11876,$A12,Gögn!$A$2:$A$11876,O$207)/1000)</f>
        <v>753694.55700000003</v>
      </c>
      <c r="P12" s="156">
        <f>IF(LEN(P$8)=0,"",SUMIFS(Gögn!$I$2:$I$11876,Gögn!$F$2:$F$11876,$A12,Gögn!$A$2:$A$11876,P$207)/1000)</f>
        <v>1245409</v>
      </c>
      <c r="Q12" s="156">
        <f>IF(LEN(Q$8)=0,"",SUMIFS(Gögn!$I$2:$I$11876,Gögn!$F$2:$F$11876,$A12,Gögn!$A$2:$A$11876,Q$207)/1000)</f>
        <v>74213</v>
      </c>
      <c r="R12" s="156">
        <f>IF(LEN(R$8)=0,"",SUMIFS(Gögn!$I$2:$I$11876,Gögn!$F$2:$F$11876,$A12,Gögn!$A$2:$A$11876,R$207)/1000)</f>
        <v>911271</v>
      </c>
      <c r="S12" s="156">
        <f>IF(LEN(S$8)=0,"",SUMIFS(Gögn!$I$2:$I$11876,Gögn!$F$2:$F$11876,$A12,Gögn!$A$2:$A$11876,S$207)/1000)</f>
        <v>33670.480000000003</v>
      </c>
      <c r="T12" s="156">
        <f>IF(LEN(T$8)=0,"",SUMIFS(Gögn!$I$2:$I$11876,Gögn!$F$2:$F$11876,$A12,Gögn!$A$2:$A$11876,T$207)/1000)</f>
        <v>6015</v>
      </c>
      <c r="U12" s="156">
        <f>IF(LEN(U$8)=0,"",SUMIFS(Gögn!$I$2:$I$11876,Gögn!$F$2:$F$11876,$A12,Gögn!$A$2:$A$11876,U$207)/1000)</f>
        <v>146189.997</v>
      </c>
      <c r="V12" s="156">
        <f>IF(LEN(V$8)=0,"",SUMIFS(Gögn!$I$2:$I$11876,Gögn!$F$2:$F$11876,$A12,Gögn!$A$2:$A$11876,V$207)/1000)</f>
        <v>34370491.005000003</v>
      </c>
      <c r="W12" s="156">
        <f>IF(LEN(W$8)=0,"",SUMIFS(Gögn!$I$2:$I$11876,Gögn!$F$2:$F$11876,$A12,Gögn!$A$2:$A$11876,W$207)/1000)</f>
        <v>848558.75699999998</v>
      </c>
      <c r="X12" s="156">
        <f>IF(LEN(X$8)=0,"",SUMIFS(Gögn!$I$2:$I$11876,Gögn!$F$2:$F$11876,$A12,Gögn!$A$2:$A$11876,X$207)/1000)</f>
        <v>101854.899</v>
      </c>
      <c r="Y12" s="156">
        <f>IF(LEN(Y$8)=0,"",SUMIFS(Gögn!$I$2:$I$11876,Gögn!$F$2:$F$11876,$A12,Gögn!$A$2:$A$11876,Y$207)/1000)</f>
        <v>32207768.013999999</v>
      </c>
      <c r="Z12" s="156">
        <f>IF(LEN(Z$8)=0,"",SUMIFS(Gögn!$I$2:$I$11876,Gögn!$F$2:$F$11876,$A12,Gögn!$A$2:$A$11876,Z$207)/1000)</f>
        <v>1668691.0220000001</v>
      </c>
      <c r="AA12" s="156">
        <f>IF(LEN(AA$8)=0,"",SUMIFS(Gögn!$I$2:$I$11876,Gögn!$F$2:$F$11876,$A12,Gögn!$A$2:$A$11876,AA$207)/1000)</f>
        <v>3265682</v>
      </c>
      <c r="AB12" s="156">
        <f>IF(LEN(AB$8)=0,"",SUMIFS(Gögn!$I$2:$I$11876,Gögn!$F$2:$F$11876,$A12,Gögn!$A$2:$A$11876,AB$207)/1000)</f>
        <v>4157566.6170000001</v>
      </c>
      <c r="AC12" s="156">
        <f>IF(LEN(AC$8)=0,"",SUMIFS(Gögn!$I$2:$I$11876,Gögn!$F$2:$F$11876,$A12,Gögn!$A$2:$A$11876,AC$207)/1000)</f>
        <v>12952648.217</v>
      </c>
    </row>
    <row r="13" spans="1:29" ht="15.75" x14ac:dyDescent="0.25">
      <c r="A13" s="1" t="s">
        <v>155</v>
      </c>
      <c r="B13" s="5"/>
      <c r="C13" s="18" t="s">
        <v>156</v>
      </c>
      <c r="D13" s="155">
        <f t="shared" si="0"/>
        <v>-652055.96400000015</v>
      </c>
      <c r="E13" s="155">
        <f>IF(LEN(E$8)=0,"",SUMIFS(Gögn!$I$2:$I$11876,Gögn!$F$2:$F$11876,$A13,Gögn!$A$2:$A$11876,E$207)/1000)</f>
        <v>-5602.9539999999997</v>
      </c>
      <c r="F13" s="155">
        <f>IF(LEN(F$8)=0,"",SUMIFS(Gögn!$I$2:$I$11876,Gögn!$F$2:$F$11876,$A13,Gögn!$A$2:$A$11876,F$207)/1000)</f>
        <v>-46772.444000000003</v>
      </c>
      <c r="G13" s="155">
        <f>IF(LEN(G$8)=0,"",SUMIFS(Gögn!$I$2:$I$11876,Gögn!$F$2:$F$11876,$A13,Gögn!$A$2:$A$11876,G$207)/1000)</f>
        <v>2877.1680000000001</v>
      </c>
      <c r="H13" s="155">
        <f>IF(LEN(H$8)=0,"",SUMIFS(Gögn!$I$2:$I$11876,Gögn!$F$2:$F$11876,$A13,Gögn!$A$2:$A$11876,H$207)/1000)</f>
        <v>0</v>
      </c>
      <c r="I13" s="155">
        <f>IF(LEN(I$8)=0,"",SUMIFS(Gögn!$I$2:$I$11876,Gögn!$F$2:$F$11876,$A13,Gögn!$A$2:$A$11876,I$207)/1000)</f>
        <v>-5701.42</v>
      </c>
      <c r="J13" s="155">
        <f>IF(LEN(J$8)=0,"",SUMIFS(Gögn!$I$2:$I$11876,Gögn!$F$2:$F$11876,$A13,Gögn!$A$2:$A$11876,J$207)/1000)</f>
        <v>67</v>
      </c>
      <c r="K13" s="155">
        <f>IF(LEN(K$8)=0,"",SUMIFS(Gögn!$I$2:$I$11876,Gögn!$F$2:$F$11876,$A13,Gögn!$A$2:$A$11876,K$207)/1000)</f>
        <v>-268853.06</v>
      </c>
      <c r="L13" s="155">
        <f>IF(LEN(L$8)=0,"",SUMIFS(Gögn!$I$2:$I$11876,Gögn!$F$2:$F$11876,$A13,Gögn!$A$2:$A$11876,L$207)/1000)</f>
        <v>-3146</v>
      </c>
      <c r="M13" s="155">
        <f>IF(LEN(M$8)=0,"",SUMIFS(Gögn!$I$2:$I$11876,Gögn!$F$2:$F$11876,$A13,Gögn!$A$2:$A$11876,M$207)/1000)</f>
        <v>3951.547</v>
      </c>
      <c r="N13" s="155">
        <f>IF(LEN(N$8)=0,"",SUMIFS(Gögn!$I$2:$I$11876,Gögn!$F$2:$F$11876,$A13,Gögn!$A$2:$A$11876,N$207)/1000)</f>
        <v>-2234.0639999999999</v>
      </c>
      <c r="O13" s="155">
        <f>IF(LEN(O$8)=0,"",SUMIFS(Gögn!$I$2:$I$11876,Gögn!$F$2:$F$11876,$A13,Gögn!$A$2:$A$11876,O$207)/1000)</f>
        <v>786.40800000000002</v>
      </c>
      <c r="P13" s="155">
        <f>IF(LEN(P$8)=0,"",SUMIFS(Gögn!$I$2:$I$11876,Gögn!$F$2:$F$11876,$A13,Gögn!$A$2:$A$11876,P$207)/1000)</f>
        <v>847</v>
      </c>
      <c r="Q13" s="155">
        <f>IF(LEN(Q$8)=0,"",SUMIFS(Gögn!$I$2:$I$11876,Gögn!$F$2:$F$11876,$A13,Gögn!$A$2:$A$11876,Q$207)/1000)</f>
        <v>0</v>
      </c>
      <c r="R13" s="155">
        <f>IF(LEN(R$8)=0,"",SUMIFS(Gögn!$I$2:$I$11876,Gögn!$F$2:$F$11876,$A13,Gögn!$A$2:$A$11876,R$207)/1000)</f>
        <v>-2951</v>
      </c>
      <c r="S13" s="155">
        <f>IF(LEN(S$8)=0,"",SUMIFS(Gögn!$I$2:$I$11876,Gögn!$F$2:$F$11876,$A13,Gögn!$A$2:$A$11876,S$207)/1000)</f>
        <v>-479.80799999999999</v>
      </c>
      <c r="T13" s="155">
        <f>IF(LEN(T$8)=0,"",SUMIFS(Gögn!$I$2:$I$11876,Gögn!$F$2:$F$11876,$A13,Gögn!$A$2:$A$11876,T$207)/1000)</f>
        <v>0</v>
      </c>
      <c r="U13" s="155">
        <f>IF(LEN(U$8)=0,"",SUMIFS(Gögn!$I$2:$I$11876,Gögn!$F$2:$F$11876,$A13,Gögn!$A$2:$A$11876,U$207)/1000)</f>
        <v>0</v>
      </c>
      <c r="V13" s="155">
        <f>IF(LEN(V$8)=0,"",SUMIFS(Gögn!$I$2:$I$11876,Gögn!$F$2:$F$11876,$A13,Gögn!$A$2:$A$11876,V$207)/1000)</f>
        <v>-120724.173</v>
      </c>
      <c r="W13" s="155">
        <f>IF(LEN(W$8)=0,"",SUMIFS(Gögn!$I$2:$I$11876,Gögn!$F$2:$F$11876,$A13,Gögn!$A$2:$A$11876,W$207)/1000)</f>
        <v>0</v>
      </c>
      <c r="X13" s="155">
        <f>IF(LEN(X$8)=0,"",SUMIFS(Gögn!$I$2:$I$11876,Gögn!$F$2:$F$11876,$A13,Gögn!$A$2:$A$11876,X$207)/1000)</f>
        <v>0</v>
      </c>
      <c r="Y13" s="155">
        <f>IF(LEN(Y$8)=0,"",SUMIFS(Gögn!$I$2:$I$11876,Gögn!$F$2:$F$11876,$A13,Gögn!$A$2:$A$11876,Y$207)/1000)</f>
        <v>-36130.097999999998</v>
      </c>
      <c r="Z13" s="155">
        <f>IF(LEN(Z$8)=0,"",SUMIFS(Gögn!$I$2:$I$11876,Gögn!$F$2:$F$11876,$A13,Gögn!$A$2:$A$11876,Z$207)/1000)</f>
        <v>-3805.0230000000001</v>
      </c>
      <c r="AA13" s="155">
        <f>IF(LEN(AA$8)=0,"",SUMIFS(Gögn!$I$2:$I$11876,Gögn!$F$2:$F$11876,$A13,Gögn!$A$2:$A$11876,AA$207)/1000)</f>
        <v>-72610</v>
      </c>
      <c r="AB13" s="155">
        <f>IF(LEN(AB$8)=0,"",SUMIFS(Gögn!$I$2:$I$11876,Gögn!$F$2:$F$11876,$A13,Gögn!$A$2:$A$11876,AB$207)/1000)</f>
        <v>-70836.856</v>
      </c>
      <c r="AC13" s="155">
        <f>IF(LEN(AC$8)=0,"",SUMIFS(Gögn!$I$2:$I$11876,Gögn!$F$2:$F$11876,$A13,Gögn!$A$2:$A$11876,AC$207)/1000)</f>
        <v>-20738.187000000002</v>
      </c>
    </row>
    <row r="14" spans="1:29" ht="15.75" x14ac:dyDescent="0.25">
      <c r="A14" s="1" t="s">
        <v>157</v>
      </c>
      <c r="B14" s="5"/>
      <c r="C14" s="19" t="s">
        <v>158</v>
      </c>
      <c r="D14" s="156">
        <f t="shared" si="0"/>
        <v>56926043.628000006</v>
      </c>
      <c r="E14" s="156">
        <f>IF(LEN(E$8)=0,"",SUMIFS(Gögn!$I$2:$I$11876,Gögn!$F$2:$F$11876,$A14,Gögn!$A$2:$A$11876,E$207)/1000)</f>
        <v>40914.949999999997</v>
      </c>
      <c r="F14" s="156">
        <f>IF(LEN(F$8)=0,"",SUMIFS(Gögn!$I$2:$I$11876,Gögn!$F$2:$F$11876,$A14,Gögn!$A$2:$A$11876,F$207)/1000)</f>
        <v>233562.55100000001</v>
      </c>
      <c r="G14" s="156">
        <f>IF(LEN(G$8)=0,"",SUMIFS(Gögn!$I$2:$I$11876,Gögn!$F$2:$F$11876,$A14,Gögn!$A$2:$A$11876,G$207)/1000)</f>
        <v>4293306.1330000004</v>
      </c>
      <c r="H14" s="156">
        <f>IF(LEN(H$8)=0,"",SUMIFS(Gögn!$I$2:$I$11876,Gögn!$F$2:$F$11876,$A14,Gögn!$A$2:$A$11876,H$207)/1000)</f>
        <v>3144966.0449999999</v>
      </c>
      <c r="I14" s="156">
        <f>IF(LEN(I$8)=0,"",SUMIFS(Gögn!$I$2:$I$11876,Gögn!$F$2:$F$11876,$A14,Gögn!$A$2:$A$11876,I$207)/1000)</f>
        <v>126129.45600000001</v>
      </c>
      <c r="J14" s="156">
        <f>IF(LEN(J$8)=0,"",SUMIFS(Gögn!$I$2:$I$11876,Gögn!$F$2:$F$11876,$A14,Gögn!$A$2:$A$11876,J$207)/1000)</f>
        <v>11360</v>
      </c>
      <c r="K14" s="156">
        <f>IF(LEN(K$8)=0,"",SUMIFS(Gögn!$I$2:$I$11876,Gögn!$F$2:$F$11876,$A14,Gögn!$A$2:$A$11876,K$207)/1000)</f>
        <v>852164.45600000001</v>
      </c>
      <c r="L14" s="156">
        <f>IF(LEN(L$8)=0,"",SUMIFS(Gögn!$I$2:$I$11876,Gögn!$F$2:$F$11876,$A14,Gögn!$A$2:$A$11876,L$207)/1000)</f>
        <v>128397</v>
      </c>
      <c r="M14" s="156">
        <f>IF(LEN(M$8)=0,"",SUMIFS(Gögn!$I$2:$I$11876,Gögn!$F$2:$F$11876,$A14,Gögn!$A$2:$A$11876,M$207)/1000)</f>
        <v>2682102.7390000001</v>
      </c>
      <c r="N14" s="156">
        <f>IF(LEN(N$8)=0,"",SUMIFS(Gögn!$I$2:$I$11876,Gögn!$F$2:$F$11876,$A14,Gögn!$A$2:$A$11876,N$207)/1000)</f>
        <v>61018.663999999997</v>
      </c>
      <c r="O14" s="156">
        <f>IF(LEN(O$8)=0,"",SUMIFS(Gögn!$I$2:$I$11876,Gögn!$F$2:$F$11876,$A14,Gögn!$A$2:$A$11876,O$207)/1000)</f>
        <v>20029.436000000002</v>
      </c>
      <c r="P14" s="156">
        <f>IF(LEN(P$8)=0,"",SUMIFS(Gögn!$I$2:$I$11876,Gögn!$F$2:$F$11876,$A14,Gögn!$A$2:$A$11876,P$207)/1000)</f>
        <v>28751</v>
      </c>
      <c r="Q14" s="156">
        <f>IF(LEN(Q$8)=0,"",SUMIFS(Gögn!$I$2:$I$11876,Gögn!$F$2:$F$11876,$A14,Gögn!$A$2:$A$11876,Q$207)/1000)</f>
        <v>12402</v>
      </c>
      <c r="R14" s="156">
        <f>IF(LEN(R$8)=0,"",SUMIFS(Gögn!$I$2:$I$11876,Gögn!$F$2:$F$11876,$A14,Gögn!$A$2:$A$11876,R$207)/1000)</f>
        <v>47044</v>
      </c>
      <c r="S14" s="156">
        <f>IF(LEN(S$8)=0,"",SUMIFS(Gögn!$I$2:$I$11876,Gögn!$F$2:$F$11876,$A14,Gögn!$A$2:$A$11876,S$207)/1000)</f>
        <v>511897.19799999997</v>
      </c>
      <c r="T14" s="156">
        <f>IF(LEN(T$8)=0,"",SUMIFS(Gögn!$I$2:$I$11876,Gögn!$F$2:$F$11876,$A14,Gögn!$A$2:$A$11876,T$207)/1000)</f>
        <v>3806</v>
      </c>
      <c r="U14" s="156">
        <f>IF(LEN(U$8)=0,"",SUMIFS(Gögn!$I$2:$I$11876,Gögn!$F$2:$F$11876,$A14,Gögn!$A$2:$A$11876,U$207)/1000)</f>
        <v>2879504.5819999999</v>
      </c>
      <c r="V14" s="156">
        <f>IF(LEN(V$8)=0,"",SUMIFS(Gögn!$I$2:$I$11876,Gögn!$F$2:$F$11876,$A14,Gögn!$A$2:$A$11876,V$207)/1000)</f>
        <v>800073.87699999998</v>
      </c>
      <c r="W14" s="156">
        <f>IF(LEN(W$8)=0,"",SUMIFS(Gögn!$I$2:$I$11876,Gögn!$F$2:$F$11876,$A14,Gögn!$A$2:$A$11876,W$207)/1000)</f>
        <v>39459613.895999998</v>
      </c>
      <c r="X14" s="156">
        <f>IF(LEN(X$8)=0,"",SUMIFS(Gögn!$I$2:$I$11876,Gögn!$F$2:$F$11876,$A14,Gögn!$A$2:$A$11876,X$207)/1000)</f>
        <v>2475.5479999999998</v>
      </c>
      <c r="Y14" s="156">
        <f>IF(LEN(Y$8)=0,"",SUMIFS(Gögn!$I$2:$I$11876,Gögn!$F$2:$F$11876,$A14,Gögn!$A$2:$A$11876,Y$207)/1000)</f>
        <v>568459.82400000002</v>
      </c>
      <c r="Z14" s="156">
        <f>IF(LEN(Z$8)=0,"",SUMIFS(Gögn!$I$2:$I$11876,Gögn!$F$2:$F$11876,$A14,Gögn!$A$2:$A$11876,Z$207)/1000)</f>
        <v>119493.507</v>
      </c>
      <c r="AA14" s="156">
        <f>IF(LEN(AA$8)=0,"",SUMIFS(Gögn!$I$2:$I$11876,Gögn!$F$2:$F$11876,$A14,Gögn!$A$2:$A$11876,AA$207)/1000)</f>
        <v>18606</v>
      </c>
      <c r="AB14" s="156">
        <f>IF(LEN(AB$8)=0,"",SUMIFS(Gögn!$I$2:$I$11876,Gögn!$F$2:$F$11876,$A14,Gögn!$A$2:$A$11876,AB$207)/1000)</f>
        <v>104070.288</v>
      </c>
      <c r="AC14" s="156">
        <f>IF(LEN(AC$8)=0,"",SUMIFS(Gögn!$I$2:$I$11876,Gögn!$F$2:$F$11876,$A14,Gögn!$A$2:$A$11876,AC$207)/1000)</f>
        <v>775894.478</v>
      </c>
    </row>
    <row r="15" spans="1:29" s="34" customFormat="1" ht="15.75" x14ac:dyDescent="0.25">
      <c r="A15" s="3" t="s">
        <v>458</v>
      </c>
      <c r="B15" s="33"/>
      <c r="C15" s="20" t="s">
        <v>272</v>
      </c>
      <c r="D15" s="157">
        <f t="shared" si="0"/>
        <v>316721366.18000007</v>
      </c>
      <c r="E15" s="157">
        <f>IF(LEN(E$8)=0,"",SUM(E11:E14))</f>
        <v>10007304.082999999</v>
      </c>
      <c r="F15" s="157">
        <f t="shared" ref="F15:AC15" si="1">IF(LEN(F$8)=0,"",SUM(F11:F14))</f>
        <v>22859391.855</v>
      </c>
      <c r="G15" s="157">
        <f t="shared" si="1"/>
        <v>20953967.037</v>
      </c>
      <c r="H15" s="157">
        <f t="shared" si="1"/>
        <v>3233094.9539999999</v>
      </c>
      <c r="I15" s="157">
        <f t="shared" si="1"/>
        <v>5844149.7829999998</v>
      </c>
      <c r="J15" s="157">
        <f t="shared" si="1"/>
        <v>2727642</v>
      </c>
      <c r="K15" s="157">
        <f t="shared" si="1"/>
        <v>16220537.921</v>
      </c>
      <c r="L15" s="157">
        <f t="shared" si="1"/>
        <v>11292135</v>
      </c>
      <c r="M15" s="157">
        <f t="shared" si="1"/>
        <v>47005774.848999992</v>
      </c>
      <c r="N15" s="157">
        <f t="shared" si="1"/>
        <v>3952764.9490000005</v>
      </c>
      <c r="O15" s="157">
        <f t="shared" si="1"/>
        <v>1047482.1240000001</v>
      </c>
      <c r="P15" s="157">
        <f t="shared" si="1"/>
        <v>2061997</v>
      </c>
      <c r="Q15" s="157">
        <f t="shared" si="1"/>
        <v>104462</v>
      </c>
      <c r="R15" s="157">
        <f t="shared" si="1"/>
        <v>1282551</v>
      </c>
      <c r="S15" s="157">
        <f t="shared" si="1"/>
        <v>552515.81999999995</v>
      </c>
      <c r="T15" s="157">
        <f t="shared" si="1"/>
        <v>11492</v>
      </c>
      <c r="U15" s="157">
        <f t="shared" si="1"/>
        <v>3071709.7029999997</v>
      </c>
      <c r="V15" s="157">
        <f t="shared" si="1"/>
        <v>46984305.130999997</v>
      </c>
      <c r="W15" s="157">
        <f t="shared" si="1"/>
        <v>40523840.408</v>
      </c>
      <c r="X15" s="157">
        <f t="shared" si="1"/>
        <v>152394.44500000001</v>
      </c>
      <c r="Y15" s="157">
        <f t="shared" si="1"/>
        <v>44868711.331</v>
      </c>
      <c r="Z15" s="157">
        <f t="shared" si="1"/>
        <v>2451420.6890000002</v>
      </c>
      <c r="AA15" s="157">
        <f t="shared" si="1"/>
        <v>5252502</v>
      </c>
      <c r="AB15" s="157">
        <f t="shared" si="1"/>
        <v>5782593.665</v>
      </c>
      <c r="AC15" s="157">
        <f t="shared" si="1"/>
        <v>18476626.433000002</v>
      </c>
    </row>
    <row r="16" spans="1:29" ht="15.75" x14ac:dyDescent="0.25">
      <c r="A16" s="1" t="s">
        <v>458</v>
      </c>
      <c r="B16" s="5"/>
      <c r="C16" s="19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</row>
    <row r="17" spans="1:29" ht="15.75" x14ac:dyDescent="0.25">
      <c r="A17" s="1" t="s">
        <v>106</v>
      </c>
      <c r="B17" s="5"/>
      <c r="C17" s="21" t="s">
        <v>107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.75" x14ac:dyDescent="0.25">
      <c r="A18" s="1" t="s">
        <v>159</v>
      </c>
      <c r="B18" s="5"/>
      <c r="C18" s="19" t="s">
        <v>160</v>
      </c>
      <c r="D18" s="156">
        <f t="shared" si="0"/>
        <v>245935606.20099998</v>
      </c>
      <c r="E18" s="156">
        <f>IF(LEN(E$8)=0,"",SUMIFS(Gögn!$I$2:$I$11876,Gögn!$F$2:$F$11876,$A18,Gögn!$A$2:$A$11876,E$207)/1000)</f>
        <v>4605922.2290000003</v>
      </c>
      <c r="F18" s="156">
        <f>IF(LEN(F$8)=0,"",SUMIFS(Gögn!$I$2:$I$11876,Gögn!$F$2:$F$11876,$A18,Gögn!$A$2:$A$11876,F$207)/1000)</f>
        <v>19235432.754000001</v>
      </c>
      <c r="G18" s="156">
        <f>IF(LEN(G$8)=0,"",SUMIFS(Gögn!$I$2:$I$11876,Gögn!$F$2:$F$11876,$A18,Gögn!$A$2:$A$11876,G$207)/1000)</f>
        <v>7134018.9950000001</v>
      </c>
      <c r="H18" s="156">
        <f>IF(LEN(H$8)=0,"",SUMIFS(Gögn!$I$2:$I$11876,Gögn!$F$2:$F$11876,$A18,Gögn!$A$2:$A$11876,H$207)/1000)</f>
        <v>4110671.91</v>
      </c>
      <c r="I18" s="156">
        <f>IF(LEN(I$8)=0,"",SUMIFS(Gögn!$I$2:$I$11876,Gögn!$F$2:$F$11876,$A18,Gögn!$A$2:$A$11876,I$207)/1000)</f>
        <v>732501.40599999996</v>
      </c>
      <c r="J18" s="156">
        <f>IF(LEN(J$8)=0,"",SUMIFS(Gögn!$I$2:$I$11876,Gögn!$F$2:$F$11876,$A18,Gögn!$A$2:$A$11876,J$207)/1000)</f>
        <v>1687643</v>
      </c>
      <c r="K18" s="156">
        <f>IF(LEN(K$8)=0,"",SUMIFS(Gögn!$I$2:$I$11876,Gögn!$F$2:$F$11876,$A18,Gögn!$A$2:$A$11876,K$207)/1000)</f>
        <v>7307747.9289999995</v>
      </c>
      <c r="L18" s="156">
        <f>IF(LEN(L$8)=0,"",SUMIFS(Gögn!$I$2:$I$11876,Gögn!$F$2:$F$11876,$A18,Gögn!$A$2:$A$11876,L$207)/1000)</f>
        <v>1937463</v>
      </c>
      <c r="M18" s="156">
        <f>IF(LEN(M$8)=0,"",SUMIFS(Gögn!$I$2:$I$11876,Gögn!$F$2:$F$11876,$A18,Gögn!$A$2:$A$11876,M$207)/1000)</f>
        <v>30199389.513999999</v>
      </c>
      <c r="N18" s="156">
        <f>IF(LEN(N$8)=0,"",SUMIFS(Gögn!$I$2:$I$11876,Gögn!$F$2:$F$11876,$A18,Gögn!$A$2:$A$11876,N$207)/1000)</f>
        <v>277858.78700000001</v>
      </c>
      <c r="O18" s="156">
        <f>IF(LEN(O$8)=0,"",SUMIFS(Gögn!$I$2:$I$11876,Gögn!$F$2:$F$11876,$A18,Gögn!$A$2:$A$11876,O$207)/1000)</f>
        <v>2368384.983</v>
      </c>
      <c r="P18" s="156">
        <f>IF(LEN(P$8)=0,"",SUMIFS(Gögn!$I$2:$I$11876,Gögn!$F$2:$F$11876,$A18,Gögn!$A$2:$A$11876,P$207)/1000)</f>
        <v>1133306</v>
      </c>
      <c r="Q18" s="156">
        <f>IF(LEN(Q$8)=0,"",SUMIFS(Gögn!$I$2:$I$11876,Gögn!$F$2:$F$11876,$A18,Gögn!$A$2:$A$11876,Q$207)/1000)</f>
        <v>3347266</v>
      </c>
      <c r="R18" s="156">
        <f>IF(LEN(R$8)=0,"",SUMIFS(Gögn!$I$2:$I$11876,Gögn!$F$2:$F$11876,$A18,Gögn!$A$2:$A$11876,R$207)/1000)</f>
        <v>497478</v>
      </c>
      <c r="S18" s="156">
        <f>IF(LEN(S$8)=0,"",SUMIFS(Gögn!$I$2:$I$11876,Gögn!$F$2:$F$11876,$A18,Gögn!$A$2:$A$11876,S$207)/1000)</f>
        <v>1325118.5919999999</v>
      </c>
      <c r="T18" s="156">
        <f>IF(LEN(T$8)=0,"",SUMIFS(Gögn!$I$2:$I$11876,Gögn!$F$2:$F$11876,$A18,Gögn!$A$2:$A$11876,T$207)/1000)</f>
        <v>1821782</v>
      </c>
      <c r="U18" s="156">
        <f>IF(LEN(U$8)=0,"",SUMIFS(Gögn!$I$2:$I$11876,Gögn!$F$2:$F$11876,$A18,Gögn!$A$2:$A$11876,U$207)/1000)</f>
        <v>7254588.1859999998</v>
      </c>
      <c r="V18" s="156">
        <f>IF(LEN(V$8)=0,"",SUMIFS(Gögn!$I$2:$I$11876,Gögn!$F$2:$F$11876,$A18,Gögn!$A$2:$A$11876,V$207)/1000)</f>
        <v>20886731.971000001</v>
      </c>
      <c r="W18" s="156">
        <f>IF(LEN(W$8)=0,"",SUMIFS(Gögn!$I$2:$I$11876,Gögn!$F$2:$F$11876,$A18,Gögn!$A$2:$A$11876,W$207)/1000)</f>
        <v>71775657.75</v>
      </c>
      <c r="X18" s="156">
        <f>IF(LEN(X$8)=0,"",SUMIFS(Gögn!$I$2:$I$11876,Gögn!$F$2:$F$11876,$A18,Gögn!$A$2:$A$11876,X$207)/1000)</f>
        <v>33700.152000000002</v>
      </c>
      <c r="Y18" s="156">
        <f>IF(LEN(Y$8)=0,"",SUMIFS(Gögn!$I$2:$I$11876,Gögn!$F$2:$F$11876,$A18,Gögn!$A$2:$A$11876,Y$207)/1000)</f>
        <v>33195190.831999999</v>
      </c>
      <c r="Z18" s="156">
        <f>IF(LEN(Z$8)=0,"",SUMIFS(Gögn!$I$2:$I$11876,Gögn!$F$2:$F$11876,$A18,Gögn!$A$2:$A$11876,Z$207)/1000)</f>
        <v>3166974.4160000002</v>
      </c>
      <c r="AA18" s="156">
        <f>IF(LEN(AA$8)=0,"",SUMIFS(Gögn!$I$2:$I$11876,Gögn!$F$2:$F$11876,$A18,Gögn!$A$2:$A$11876,AA$207)/1000)</f>
        <v>2280409</v>
      </c>
      <c r="AB18" s="156">
        <f>IF(LEN(AB$8)=0,"",SUMIFS(Gögn!$I$2:$I$11876,Gögn!$F$2:$F$11876,$A18,Gögn!$A$2:$A$11876,AB$207)/1000)</f>
        <v>8913634.4680000003</v>
      </c>
      <c r="AC18" s="156">
        <f>IF(LEN(AC$8)=0,"",SUMIFS(Gögn!$I$2:$I$11876,Gögn!$F$2:$F$11876,$A18,Gögn!$A$2:$A$11876,AC$207)/1000)</f>
        <v>10706734.327</v>
      </c>
    </row>
    <row r="19" spans="1:29" ht="15.75" x14ac:dyDescent="0.25">
      <c r="A19" s="1" t="s">
        <v>161</v>
      </c>
      <c r="B19" s="5"/>
      <c r="C19" s="18" t="s">
        <v>162</v>
      </c>
      <c r="D19" s="155">
        <f t="shared" si="0"/>
        <v>1858502.0690000001</v>
      </c>
      <c r="E19" s="155">
        <f>IF(LEN(E$8)=0,"",SUMIFS(Gögn!$I$2:$I$11876,Gögn!$F$2:$F$11876,$A19,Gögn!$A$2:$A$11876,E$207)/1000)</f>
        <v>118967.24400000001</v>
      </c>
      <c r="F19" s="155">
        <f>IF(LEN(F$8)=0,"",SUMIFS(Gögn!$I$2:$I$11876,Gögn!$F$2:$F$11876,$A19,Gögn!$A$2:$A$11876,F$207)/1000)</f>
        <v>145614.351</v>
      </c>
      <c r="G19" s="155">
        <f>IF(LEN(G$8)=0,"",SUMIFS(Gögn!$I$2:$I$11876,Gögn!$F$2:$F$11876,$A19,Gögn!$A$2:$A$11876,G$207)/1000)</f>
        <v>106863.936</v>
      </c>
      <c r="H19" s="155">
        <f>IF(LEN(H$8)=0,"",SUMIFS(Gögn!$I$2:$I$11876,Gögn!$F$2:$F$11876,$A19,Gögn!$A$2:$A$11876,H$207)/1000)</f>
        <v>905.54399999999998</v>
      </c>
      <c r="I19" s="155">
        <f>IF(LEN(I$8)=0,"",SUMIFS(Gögn!$I$2:$I$11876,Gögn!$F$2:$F$11876,$A19,Gögn!$A$2:$A$11876,I$207)/1000)</f>
        <v>41206.695</v>
      </c>
      <c r="J19" s="155">
        <f>IF(LEN(J$8)=0,"",SUMIFS(Gögn!$I$2:$I$11876,Gögn!$F$2:$F$11876,$A19,Gögn!$A$2:$A$11876,J$207)/1000)</f>
        <v>16325</v>
      </c>
      <c r="K19" s="155">
        <f>IF(LEN(K$8)=0,"",SUMIFS(Gögn!$I$2:$I$11876,Gögn!$F$2:$F$11876,$A19,Gögn!$A$2:$A$11876,K$207)/1000)</f>
        <v>96949.084000000003</v>
      </c>
      <c r="L19" s="155">
        <f>IF(LEN(L$8)=0,"",SUMIFS(Gögn!$I$2:$I$11876,Gögn!$F$2:$F$11876,$A19,Gögn!$A$2:$A$11876,L$207)/1000)</f>
        <v>164872</v>
      </c>
      <c r="M19" s="155">
        <f>IF(LEN(M$8)=0,"",SUMIFS(Gögn!$I$2:$I$11876,Gögn!$F$2:$F$11876,$A19,Gögn!$A$2:$A$11876,M$207)/1000)</f>
        <v>281243.43400000001</v>
      </c>
      <c r="N19" s="155">
        <f>IF(LEN(N$8)=0,"",SUMIFS(Gögn!$I$2:$I$11876,Gögn!$F$2:$F$11876,$A19,Gögn!$A$2:$A$11876,N$207)/1000)</f>
        <v>48020.49</v>
      </c>
      <c r="O19" s="155">
        <f>IF(LEN(O$8)=0,"",SUMIFS(Gögn!$I$2:$I$11876,Gögn!$F$2:$F$11876,$A19,Gögn!$A$2:$A$11876,O$207)/1000)</f>
        <v>6468.1970000000001</v>
      </c>
      <c r="P19" s="155">
        <f>IF(LEN(P$8)=0,"",SUMIFS(Gögn!$I$2:$I$11876,Gögn!$F$2:$F$11876,$A19,Gögn!$A$2:$A$11876,P$207)/1000)</f>
        <v>19423</v>
      </c>
      <c r="Q19" s="155">
        <f>IF(LEN(Q$8)=0,"",SUMIFS(Gögn!$I$2:$I$11876,Gögn!$F$2:$F$11876,$A19,Gögn!$A$2:$A$11876,Q$207)/1000)</f>
        <v>656</v>
      </c>
      <c r="R19" s="155">
        <f>IF(LEN(R$8)=0,"",SUMIFS(Gögn!$I$2:$I$11876,Gögn!$F$2:$F$11876,$A19,Gögn!$A$2:$A$11876,R$207)/1000)</f>
        <v>8121</v>
      </c>
      <c r="S19" s="155">
        <f>IF(LEN(S$8)=0,"",SUMIFS(Gögn!$I$2:$I$11876,Gögn!$F$2:$F$11876,$A19,Gögn!$A$2:$A$11876,S$207)/1000)</f>
        <v>305.22899999999998</v>
      </c>
      <c r="T19" s="155">
        <f>IF(LEN(T$8)=0,"",SUMIFS(Gögn!$I$2:$I$11876,Gögn!$F$2:$F$11876,$A19,Gögn!$A$2:$A$11876,T$207)/1000)</f>
        <v>45</v>
      </c>
      <c r="U19" s="155">
        <f>IF(LEN(U$8)=0,"",SUMIFS(Gögn!$I$2:$I$11876,Gögn!$F$2:$F$11876,$A19,Gögn!$A$2:$A$11876,U$207)/1000)</f>
        <v>1776.1659999999999</v>
      </c>
      <c r="V19" s="155">
        <f>IF(LEN(V$8)=0,"",SUMIFS(Gögn!$I$2:$I$11876,Gögn!$F$2:$F$11876,$A19,Gögn!$A$2:$A$11876,V$207)/1000)</f>
        <v>283594.89799999999</v>
      </c>
      <c r="W19" s="155">
        <f>IF(LEN(W$8)=0,"",SUMIFS(Gögn!$I$2:$I$11876,Gögn!$F$2:$F$11876,$A19,Gögn!$A$2:$A$11876,W$207)/1000)</f>
        <v>10812.376</v>
      </c>
      <c r="X19" s="155">
        <f>IF(LEN(X$8)=0,"",SUMIFS(Gögn!$I$2:$I$11876,Gögn!$F$2:$F$11876,$A19,Gögn!$A$2:$A$11876,X$207)/1000)</f>
        <v>2506.9679999999998</v>
      </c>
      <c r="Y19" s="155">
        <f>IF(LEN(Y$8)=0,"",SUMIFS(Gögn!$I$2:$I$11876,Gögn!$F$2:$F$11876,$A19,Gögn!$A$2:$A$11876,Y$207)/1000)</f>
        <v>293545.43400000001</v>
      </c>
      <c r="Z19" s="155">
        <f>IF(LEN(Z$8)=0,"",SUMIFS(Gögn!$I$2:$I$11876,Gögn!$F$2:$F$11876,$A19,Gögn!$A$2:$A$11876,Z$207)/1000)</f>
        <v>17679.116000000002</v>
      </c>
      <c r="AA19" s="155">
        <f>IF(LEN(AA$8)=0,"",SUMIFS(Gögn!$I$2:$I$11876,Gögn!$F$2:$F$11876,$A19,Gögn!$A$2:$A$11876,AA$207)/1000)</f>
        <v>49985</v>
      </c>
      <c r="AB19" s="155">
        <f>IF(LEN(AB$8)=0,"",SUMIFS(Gögn!$I$2:$I$11876,Gögn!$F$2:$F$11876,$A19,Gögn!$A$2:$A$11876,AB$207)/1000)</f>
        <v>37429.08</v>
      </c>
      <c r="AC19" s="155">
        <f>IF(LEN(AC$8)=0,"",SUMIFS(Gögn!$I$2:$I$11876,Gögn!$F$2:$F$11876,$A19,Gögn!$A$2:$A$11876,AC$207)/1000)</f>
        <v>105186.827</v>
      </c>
    </row>
    <row r="20" spans="1:29" ht="15.75" x14ac:dyDescent="0.25">
      <c r="A20" s="1" t="s">
        <v>163</v>
      </c>
      <c r="B20" s="5"/>
      <c r="C20" s="19" t="s">
        <v>164</v>
      </c>
      <c r="D20" s="156">
        <f t="shared" si="0"/>
        <v>109917.23999999999</v>
      </c>
      <c r="E20" s="156">
        <f>IF(LEN(E$8)=0,"",SUMIFS(Gögn!$I$2:$I$11876,Gögn!$F$2:$F$11876,$A20,Gögn!$A$2:$A$11876,E$207)/1000)</f>
        <v>2946.125</v>
      </c>
      <c r="F20" s="156">
        <f>IF(LEN(F$8)=0,"",SUMIFS(Gögn!$I$2:$I$11876,Gögn!$F$2:$F$11876,$A20,Gögn!$A$2:$A$11876,F$207)/1000)</f>
        <v>6154.1480000000001</v>
      </c>
      <c r="G20" s="156">
        <f>IF(LEN(G$8)=0,"",SUMIFS(Gögn!$I$2:$I$11876,Gögn!$F$2:$F$11876,$A20,Gögn!$A$2:$A$11876,G$207)/1000)</f>
        <v>8384.9660000000003</v>
      </c>
      <c r="H20" s="156">
        <f>IF(LEN(H$8)=0,"",SUMIFS(Gögn!$I$2:$I$11876,Gögn!$F$2:$F$11876,$A20,Gögn!$A$2:$A$11876,H$207)/1000)</f>
        <v>49.468000000000004</v>
      </c>
      <c r="I20" s="156">
        <f>IF(LEN(I$8)=0,"",SUMIFS(Gögn!$I$2:$I$11876,Gögn!$F$2:$F$11876,$A20,Gögn!$A$2:$A$11876,I$207)/1000)</f>
        <v>2213.7310000000002</v>
      </c>
      <c r="J20" s="156">
        <f>IF(LEN(J$8)=0,"",SUMIFS(Gögn!$I$2:$I$11876,Gögn!$F$2:$F$11876,$A20,Gögn!$A$2:$A$11876,J$207)/1000)</f>
        <v>239</v>
      </c>
      <c r="K20" s="156">
        <f>IF(LEN(K$8)=0,"",SUMIFS(Gögn!$I$2:$I$11876,Gögn!$F$2:$F$11876,$A20,Gögn!$A$2:$A$11876,K$207)/1000)</f>
        <v>15284.053</v>
      </c>
      <c r="L20" s="156">
        <f>IF(LEN(L$8)=0,"",SUMIFS(Gögn!$I$2:$I$11876,Gögn!$F$2:$F$11876,$A20,Gögn!$A$2:$A$11876,L$207)/1000)</f>
        <v>12396</v>
      </c>
      <c r="M20" s="156">
        <f>IF(LEN(M$8)=0,"",SUMIFS(Gögn!$I$2:$I$11876,Gögn!$F$2:$F$11876,$A20,Gögn!$A$2:$A$11876,M$207)/1000)</f>
        <v>11817.535</v>
      </c>
      <c r="N20" s="156">
        <f>IF(LEN(N$8)=0,"",SUMIFS(Gögn!$I$2:$I$11876,Gögn!$F$2:$F$11876,$A20,Gögn!$A$2:$A$11876,N$207)/1000)</f>
        <v>0</v>
      </c>
      <c r="O20" s="156">
        <f>IF(LEN(O$8)=0,"",SUMIFS(Gögn!$I$2:$I$11876,Gögn!$F$2:$F$11876,$A20,Gögn!$A$2:$A$11876,O$207)/1000)</f>
        <v>376.18099999999998</v>
      </c>
      <c r="P20" s="156">
        <f>IF(LEN(P$8)=0,"",SUMIFS(Gögn!$I$2:$I$11876,Gögn!$F$2:$F$11876,$A20,Gögn!$A$2:$A$11876,P$207)/1000)</f>
        <v>1442</v>
      </c>
      <c r="Q20" s="156">
        <f>IF(LEN(Q$8)=0,"",SUMIFS(Gögn!$I$2:$I$11876,Gögn!$F$2:$F$11876,$A20,Gögn!$A$2:$A$11876,Q$207)/1000)</f>
        <v>928</v>
      </c>
      <c r="R20" s="156">
        <f>IF(LEN(R$8)=0,"",SUMIFS(Gögn!$I$2:$I$11876,Gögn!$F$2:$F$11876,$A20,Gögn!$A$2:$A$11876,R$207)/1000)</f>
        <v>1234</v>
      </c>
      <c r="S20" s="156">
        <f>IF(LEN(S$8)=0,"",SUMIFS(Gögn!$I$2:$I$11876,Gögn!$F$2:$F$11876,$A20,Gögn!$A$2:$A$11876,S$207)/1000)</f>
        <v>0</v>
      </c>
      <c r="T20" s="156">
        <f>IF(LEN(T$8)=0,"",SUMIFS(Gögn!$I$2:$I$11876,Gögn!$F$2:$F$11876,$A20,Gögn!$A$2:$A$11876,T$207)/1000)</f>
        <v>265</v>
      </c>
      <c r="U20" s="156">
        <f>IF(LEN(U$8)=0,"",SUMIFS(Gögn!$I$2:$I$11876,Gögn!$F$2:$F$11876,$A20,Gögn!$A$2:$A$11876,U$207)/1000)</f>
        <v>210.24199999999999</v>
      </c>
      <c r="V20" s="156">
        <f>IF(LEN(V$8)=0,"",SUMIFS(Gögn!$I$2:$I$11876,Gögn!$F$2:$F$11876,$A20,Gögn!$A$2:$A$11876,V$207)/1000)</f>
        <v>12057.218000000001</v>
      </c>
      <c r="W20" s="156">
        <f>IF(LEN(W$8)=0,"",SUMIFS(Gögn!$I$2:$I$11876,Gögn!$F$2:$F$11876,$A20,Gögn!$A$2:$A$11876,W$207)/1000)</f>
        <v>6773.5450000000001</v>
      </c>
      <c r="X20" s="156">
        <f>IF(LEN(X$8)=0,"",SUMIFS(Gögn!$I$2:$I$11876,Gögn!$F$2:$F$11876,$A20,Gögn!$A$2:$A$11876,X$207)/1000)</f>
        <v>0</v>
      </c>
      <c r="Y20" s="156">
        <f>IF(LEN(Y$8)=0,"",SUMIFS(Gögn!$I$2:$I$11876,Gögn!$F$2:$F$11876,$A20,Gögn!$A$2:$A$11876,Y$207)/1000)</f>
        <v>15432.922</v>
      </c>
      <c r="Z20" s="156">
        <f>IF(LEN(Z$8)=0,"",SUMIFS(Gögn!$I$2:$I$11876,Gögn!$F$2:$F$11876,$A20,Gögn!$A$2:$A$11876,Z$207)/1000)</f>
        <v>326.71100000000001</v>
      </c>
      <c r="AA20" s="156">
        <f>IF(LEN(AA$8)=0,"",SUMIFS(Gögn!$I$2:$I$11876,Gögn!$F$2:$F$11876,$A20,Gögn!$A$2:$A$11876,AA$207)/1000)</f>
        <v>490</v>
      </c>
      <c r="AB20" s="156">
        <f>IF(LEN(AB$8)=0,"",SUMIFS(Gögn!$I$2:$I$11876,Gögn!$F$2:$F$11876,$A20,Gögn!$A$2:$A$11876,AB$207)/1000)</f>
        <v>6143.5649999999996</v>
      </c>
      <c r="AC20" s="156">
        <f>IF(LEN(AC$8)=0,"",SUMIFS(Gögn!$I$2:$I$11876,Gögn!$F$2:$F$11876,$A20,Gögn!$A$2:$A$11876,AC$207)/1000)</f>
        <v>4752.83</v>
      </c>
    </row>
    <row r="21" spans="1:29" ht="15.75" x14ac:dyDescent="0.25">
      <c r="A21" s="1" t="s">
        <v>165</v>
      </c>
      <c r="B21" s="5"/>
      <c r="C21" s="18" t="s">
        <v>166</v>
      </c>
      <c r="D21" s="155">
        <f t="shared" si="0"/>
        <v>27788</v>
      </c>
      <c r="E21" s="155">
        <f>IF(LEN(E$8)=0,"",SUMIFS(Gögn!$I$2:$I$11876,Gögn!$F$2:$F$11876,$A21,Gögn!$A$2:$A$11876,E$207)/1000)</f>
        <v>0</v>
      </c>
      <c r="F21" s="155">
        <f>IF(LEN(F$8)=0,"",SUMIFS(Gögn!$I$2:$I$11876,Gögn!$F$2:$F$11876,$A21,Gögn!$A$2:$A$11876,F$207)/1000)</f>
        <v>0</v>
      </c>
      <c r="G21" s="155">
        <f>IF(LEN(G$8)=0,"",SUMIFS(Gögn!$I$2:$I$11876,Gögn!$F$2:$F$11876,$A21,Gögn!$A$2:$A$11876,G$207)/1000)</f>
        <v>0</v>
      </c>
      <c r="H21" s="155">
        <f>IF(LEN(H$8)=0,"",SUMIFS(Gögn!$I$2:$I$11876,Gögn!$F$2:$F$11876,$A21,Gögn!$A$2:$A$11876,H$207)/1000)</f>
        <v>0</v>
      </c>
      <c r="I21" s="155">
        <f>IF(LEN(I$8)=0,"",SUMIFS(Gögn!$I$2:$I$11876,Gögn!$F$2:$F$11876,$A21,Gögn!$A$2:$A$11876,I$207)/1000)</f>
        <v>0</v>
      </c>
      <c r="J21" s="155">
        <f>IF(LEN(J$8)=0,"",SUMIFS(Gögn!$I$2:$I$11876,Gögn!$F$2:$F$11876,$A21,Gögn!$A$2:$A$11876,J$207)/1000)</f>
        <v>42147</v>
      </c>
      <c r="K21" s="155">
        <f>IF(LEN(K$8)=0,"",SUMIFS(Gögn!$I$2:$I$11876,Gögn!$F$2:$F$11876,$A21,Gögn!$A$2:$A$11876,K$207)/1000)</f>
        <v>0</v>
      </c>
      <c r="L21" s="155">
        <f>IF(LEN(L$8)=0,"",SUMIFS(Gögn!$I$2:$I$11876,Gögn!$F$2:$F$11876,$A21,Gögn!$A$2:$A$11876,L$207)/1000)</f>
        <v>0</v>
      </c>
      <c r="M21" s="155">
        <f>IF(LEN(M$8)=0,"",SUMIFS(Gögn!$I$2:$I$11876,Gögn!$F$2:$F$11876,$A21,Gögn!$A$2:$A$11876,M$207)/1000)</f>
        <v>0</v>
      </c>
      <c r="N21" s="155">
        <f>IF(LEN(N$8)=0,"",SUMIFS(Gögn!$I$2:$I$11876,Gögn!$F$2:$F$11876,$A21,Gögn!$A$2:$A$11876,N$207)/1000)</f>
        <v>0</v>
      </c>
      <c r="O21" s="155">
        <f>IF(LEN(O$8)=0,"",SUMIFS(Gögn!$I$2:$I$11876,Gögn!$F$2:$F$11876,$A21,Gögn!$A$2:$A$11876,O$207)/1000)</f>
        <v>0</v>
      </c>
      <c r="P21" s="155">
        <f>IF(LEN(P$8)=0,"",SUMIFS(Gögn!$I$2:$I$11876,Gögn!$F$2:$F$11876,$A21,Gögn!$A$2:$A$11876,P$207)/1000)</f>
        <v>0</v>
      </c>
      <c r="Q21" s="155">
        <f>IF(LEN(Q$8)=0,"",SUMIFS(Gögn!$I$2:$I$11876,Gögn!$F$2:$F$11876,$A21,Gögn!$A$2:$A$11876,Q$207)/1000)</f>
        <v>0</v>
      </c>
      <c r="R21" s="155">
        <f>IF(LEN(R$8)=0,"",SUMIFS(Gögn!$I$2:$I$11876,Gögn!$F$2:$F$11876,$A21,Gögn!$A$2:$A$11876,R$207)/1000)</f>
        <v>-14359</v>
      </c>
      <c r="S21" s="155">
        <f>IF(LEN(S$8)=0,"",SUMIFS(Gögn!$I$2:$I$11876,Gögn!$F$2:$F$11876,$A21,Gögn!$A$2:$A$11876,S$207)/1000)</f>
        <v>0</v>
      </c>
      <c r="T21" s="155">
        <f>IF(LEN(T$8)=0,"",SUMIFS(Gögn!$I$2:$I$11876,Gögn!$F$2:$F$11876,$A21,Gögn!$A$2:$A$11876,T$207)/1000)</f>
        <v>0</v>
      </c>
      <c r="U21" s="155">
        <f>IF(LEN(U$8)=0,"",SUMIFS(Gögn!$I$2:$I$11876,Gögn!$F$2:$F$11876,$A21,Gögn!$A$2:$A$11876,U$207)/1000)</f>
        <v>0</v>
      </c>
      <c r="V21" s="155">
        <f>IF(LEN(V$8)=0,"",SUMIFS(Gögn!$I$2:$I$11876,Gögn!$F$2:$F$11876,$A21,Gögn!$A$2:$A$11876,V$207)/1000)</f>
        <v>0</v>
      </c>
      <c r="W21" s="155">
        <f>IF(LEN(W$8)=0,"",SUMIFS(Gögn!$I$2:$I$11876,Gögn!$F$2:$F$11876,$A21,Gögn!$A$2:$A$11876,W$207)/1000)</f>
        <v>0</v>
      </c>
      <c r="X21" s="155">
        <f>IF(LEN(X$8)=0,"",SUMIFS(Gögn!$I$2:$I$11876,Gögn!$F$2:$F$11876,$A21,Gögn!$A$2:$A$11876,X$207)/1000)</f>
        <v>0</v>
      </c>
      <c r="Y21" s="155">
        <f>IF(LEN(Y$8)=0,"",SUMIFS(Gögn!$I$2:$I$11876,Gögn!$F$2:$F$11876,$A21,Gögn!$A$2:$A$11876,Y$207)/1000)</f>
        <v>0</v>
      </c>
      <c r="Z21" s="155">
        <f>IF(LEN(Z$8)=0,"",SUMIFS(Gögn!$I$2:$I$11876,Gögn!$F$2:$F$11876,$A21,Gögn!$A$2:$A$11876,Z$207)/1000)</f>
        <v>0</v>
      </c>
      <c r="AA21" s="155">
        <f>IF(LEN(AA$8)=0,"",SUMIFS(Gögn!$I$2:$I$11876,Gögn!$F$2:$F$11876,$A21,Gögn!$A$2:$A$11876,AA$207)/1000)</f>
        <v>0</v>
      </c>
      <c r="AB21" s="155">
        <f>IF(LEN(AB$8)=0,"",SUMIFS(Gögn!$I$2:$I$11876,Gögn!$F$2:$F$11876,$A21,Gögn!$A$2:$A$11876,AB$207)/1000)</f>
        <v>0</v>
      </c>
      <c r="AC21" s="155">
        <f>IF(LEN(AC$8)=0,"",SUMIFS(Gögn!$I$2:$I$11876,Gögn!$F$2:$F$11876,$A21,Gögn!$A$2:$A$11876,AC$207)/1000)</f>
        <v>0</v>
      </c>
    </row>
    <row r="22" spans="1:29" ht="15.75" x14ac:dyDescent="0.25">
      <c r="A22" s="1" t="s">
        <v>167</v>
      </c>
      <c r="B22" s="5"/>
      <c r="C22" s="19" t="s">
        <v>168</v>
      </c>
      <c r="D22" s="156">
        <f t="shared" si="0"/>
        <v>-2273.5679999999998</v>
      </c>
      <c r="E22" s="156">
        <f>IF(LEN(E$8)=0,"",SUMIFS(Gögn!$I$2:$I$11876,Gögn!$F$2:$F$11876,$A22,Gögn!$A$2:$A$11876,E$207)/1000)</f>
        <v>0</v>
      </c>
      <c r="F22" s="156">
        <f>IF(LEN(F$8)=0,"",SUMIFS(Gögn!$I$2:$I$11876,Gögn!$F$2:$F$11876,$A22,Gögn!$A$2:$A$11876,F$207)/1000)</f>
        <v>-587.58199999999999</v>
      </c>
      <c r="G22" s="156">
        <f>IF(LEN(G$8)=0,"",SUMIFS(Gögn!$I$2:$I$11876,Gögn!$F$2:$F$11876,$A22,Gögn!$A$2:$A$11876,G$207)/1000)</f>
        <v>0</v>
      </c>
      <c r="H22" s="156">
        <f>IF(LEN(H$8)=0,"",SUMIFS(Gögn!$I$2:$I$11876,Gögn!$F$2:$F$11876,$A22,Gögn!$A$2:$A$11876,H$207)/1000)</f>
        <v>0</v>
      </c>
      <c r="I22" s="156">
        <f>IF(LEN(I$8)=0,"",SUMIFS(Gögn!$I$2:$I$11876,Gögn!$F$2:$F$11876,$A22,Gögn!$A$2:$A$11876,I$207)/1000)</f>
        <v>0</v>
      </c>
      <c r="J22" s="156">
        <f>IF(LEN(J$8)=0,"",SUMIFS(Gögn!$I$2:$I$11876,Gögn!$F$2:$F$11876,$A22,Gögn!$A$2:$A$11876,J$207)/1000)</f>
        <v>0</v>
      </c>
      <c r="K22" s="156">
        <f>IF(LEN(K$8)=0,"",SUMIFS(Gögn!$I$2:$I$11876,Gögn!$F$2:$F$11876,$A22,Gögn!$A$2:$A$11876,K$207)/1000)</f>
        <v>0</v>
      </c>
      <c r="L22" s="156">
        <f>IF(LEN(L$8)=0,"",SUMIFS(Gögn!$I$2:$I$11876,Gögn!$F$2:$F$11876,$A22,Gögn!$A$2:$A$11876,L$207)/1000)</f>
        <v>0</v>
      </c>
      <c r="M22" s="156">
        <f>IF(LEN(M$8)=0,"",SUMIFS(Gögn!$I$2:$I$11876,Gögn!$F$2:$F$11876,$A22,Gögn!$A$2:$A$11876,M$207)/1000)</f>
        <v>0</v>
      </c>
      <c r="N22" s="156">
        <f>IF(LEN(N$8)=0,"",SUMIFS(Gögn!$I$2:$I$11876,Gögn!$F$2:$F$11876,$A22,Gögn!$A$2:$A$11876,N$207)/1000)</f>
        <v>0</v>
      </c>
      <c r="O22" s="156">
        <f>IF(LEN(O$8)=0,"",SUMIFS(Gögn!$I$2:$I$11876,Gögn!$F$2:$F$11876,$A22,Gögn!$A$2:$A$11876,O$207)/1000)</f>
        <v>-1067.2739999999999</v>
      </c>
      <c r="P22" s="156">
        <f>IF(LEN(P$8)=0,"",SUMIFS(Gögn!$I$2:$I$11876,Gögn!$F$2:$F$11876,$A22,Gögn!$A$2:$A$11876,P$207)/1000)</f>
        <v>0</v>
      </c>
      <c r="Q22" s="156">
        <f>IF(LEN(Q$8)=0,"",SUMIFS(Gögn!$I$2:$I$11876,Gögn!$F$2:$F$11876,$A22,Gögn!$A$2:$A$11876,Q$207)/1000)</f>
        <v>0</v>
      </c>
      <c r="R22" s="156">
        <f>IF(LEN(R$8)=0,"",SUMIFS(Gögn!$I$2:$I$11876,Gögn!$F$2:$F$11876,$A22,Gögn!$A$2:$A$11876,R$207)/1000)</f>
        <v>0</v>
      </c>
      <c r="S22" s="156">
        <f>IF(LEN(S$8)=0,"",SUMIFS(Gögn!$I$2:$I$11876,Gögn!$F$2:$F$11876,$A22,Gögn!$A$2:$A$11876,S$207)/1000)</f>
        <v>0</v>
      </c>
      <c r="T22" s="156">
        <f>IF(LEN(T$8)=0,"",SUMIFS(Gögn!$I$2:$I$11876,Gögn!$F$2:$F$11876,$A22,Gögn!$A$2:$A$11876,T$207)/1000)</f>
        <v>0</v>
      </c>
      <c r="U22" s="156">
        <f>IF(LEN(U$8)=0,"",SUMIFS(Gögn!$I$2:$I$11876,Gögn!$F$2:$F$11876,$A22,Gögn!$A$2:$A$11876,U$207)/1000)</f>
        <v>0</v>
      </c>
      <c r="V22" s="156">
        <f>IF(LEN(V$8)=0,"",SUMIFS(Gögn!$I$2:$I$11876,Gögn!$F$2:$F$11876,$A22,Gögn!$A$2:$A$11876,V$207)/1000)</f>
        <v>0</v>
      </c>
      <c r="W22" s="156">
        <f>IF(LEN(W$8)=0,"",SUMIFS(Gögn!$I$2:$I$11876,Gögn!$F$2:$F$11876,$A22,Gögn!$A$2:$A$11876,W$207)/1000)</f>
        <v>0</v>
      </c>
      <c r="X22" s="156">
        <f>IF(LEN(X$8)=0,"",SUMIFS(Gögn!$I$2:$I$11876,Gögn!$F$2:$F$11876,$A22,Gögn!$A$2:$A$11876,X$207)/1000)</f>
        <v>0</v>
      </c>
      <c r="Y22" s="156">
        <f>IF(LEN(Y$8)=0,"",SUMIFS(Gögn!$I$2:$I$11876,Gögn!$F$2:$F$11876,$A22,Gögn!$A$2:$A$11876,Y$207)/1000)</f>
        <v>0</v>
      </c>
      <c r="Z22" s="156">
        <f>IF(LEN(Z$8)=0,"",SUMIFS(Gögn!$I$2:$I$11876,Gögn!$F$2:$F$11876,$A22,Gögn!$A$2:$A$11876,Z$207)/1000)</f>
        <v>-231.827</v>
      </c>
      <c r="AA22" s="156">
        <f>IF(LEN(AA$8)=0,"",SUMIFS(Gögn!$I$2:$I$11876,Gögn!$F$2:$F$11876,$A22,Gögn!$A$2:$A$11876,AA$207)/1000)</f>
        <v>0</v>
      </c>
      <c r="AB22" s="156">
        <f>IF(LEN(AB$8)=0,"",SUMIFS(Gögn!$I$2:$I$11876,Gögn!$F$2:$F$11876,$A22,Gögn!$A$2:$A$11876,AB$207)/1000)</f>
        <v>0</v>
      </c>
      <c r="AC22" s="156">
        <f>IF(LEN(AC$8)=0,"",SUMIFS(Gögn!$I$2:$I$11876,Gögn!$F$2:$F$11876,$A22,Gögn!$A$2:$A$11876,AC$207)/1000)</f>
        <v>-386.88499999999999</v>
      </c>
    </row>
    <row r="23" spans="1:29" ht="15.75" x14ac:dyDescent="0.25">
      <c r="A23" s="1"/>
      <c r="B23" s="5"/>
      <c r="C23" s="18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s="34" customFormat="1" ht="15.75" x14ac:dyDescent="0.25">
      <c r="A24" s="3" t="s">
        <v>458</v>
      </c>
      <c r="B24" s="33"/>
      <c r="C24" s="22" t="s">
        <v>273</v>
      </c>
      <c r="D24" s="158">
        <f t="shared" si="0"/>
        <v>247929539.942</v>
      </c>
      <c r="E24" s="158">
        <f>IF(LEN(E$8)=0,"",SUM(E18:E23))</f>
        <v>4727835.5980000002</v>
      </c>
      <c r="F24" s="158">
        <f t="shared" ref="F24:AC24" si="2">IF(LEN(F$8)=0,"",SUM(F18:F23))</f>
        <v>19386613.671</v>
      </c>
      <c r="G24" s="158">
        <f t="shared" si="2"/>
        <v>7249267.8969999999</v>
      </c>
      <c r="H24" s="158">
        <f t="shared" si="2"/>
        <v>4111626.9220000003</v>
      </c>
      <c r="I24" s="158">
        <f t="shared" si="2"/>
        <v>775921.83199999994</v>
      </c>
      <c r="J24" s="158">
        <f t="shared" si="2"/>
        <v>1746354</v>
      </c>
      <c r="K24" s="158">
        <f t="shared" si="2"/>
        <v>7419981.0659999996</v>
      </c>
      <c r="L24" s="158">
        <f t="shared" si="2"/>
        <v>2114731</v>
      </c>
      <c r="M24" s="158">
        <f t="shared" si="2"/>
        <v>30492450.482999999</v>
      </c>
      <c r="N24" s="158">
        <f t="shared" si="2"/>
        <v>325879.277</v>
      </c>
      <c r="O24" s="158">
        <f t="shared" si="2"/>
        <v>2374162.0869999998</v>
      </c>
      <c r="P24" s="158">
        <f t="shared" si="2"/>
        <v>1154171</v>
      </c>
      <c r="Q24" s="158">
        <f t="shared" si="2"/>
        <v>3348850</v>
      </c>
      <c r="R24" s="158">
        <f t="shared" si="2"/>
        <v>492474</v>
      </c>
      <c r="S24" s="158">
        <f t="shared" si="2"/>
        <v>1325423.821</v>
      </c>
      <c r="T24" s="158">
        <f t="shared" si="2"/>
        <v>1822092</v>
      </c>
      <c r="U24" s="158">
        <f t="shared" si="2"/>
        <v>7256574.5939999996</v>
      </c>
      <c r="V24" s="158">
        <f t="shared" si="2"/>
        <v>21182384.086999997</v>
      </c>
      <c r="W24" s="158">
        <f t="shared" si="2"/>
        <v>71793243.671000004</v>
      </c>
      <c r="X24" s="158">
        <f t="shared" si="2"/>
        <v>36207.120000000003</v>
      </c>
      <c r="Y24" s="158">
        <f t="shared" si="2"/>
        <v>33504169.187999997</v>
      </c>
      <c r="Z24" s="158">
        <f t="shared" si="2"/>
        <v>3184748.4160000002</v>
      </c>
      <c r="AA24" s="158">
        <f t="shared" si="2"/>
        <v>2330884</v>
      </c>
      <c r="AB24" s="158">
        <f t="shared" si="2"/>
        <v>8957207.1129999999</v>
      </c>
      <c r="AC24" s="158">
        <f t="shared" si="2"/>
        <v>10816287.098999999</v>
      </c>
    </row>
    <row r="25" spans="1:29" ht="15.75" x14ac:dyDescent="0.25">
      <c r="A25" s="1" t="s">
        <v>458</v>
      </c>
      <c r="B25" s="5"/>
      <c r="C25" s="18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x14ac:dyDescent="0.25">
      <c r="A26" s="1" t="s">
        <v>458</v>
      </c>
      <c r="B26" s="5"/>
      <c r="C26" s="16" t="s">
        <v>294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</row>
    <row r="27" spans="1:29" ht="15.75" x14ac:dyDescent="0.25">
      <c r="A27" s="1" t="s">
        <v>172</v>
      </c>
      <c r="B27" s="5"/>
      <c r="C27" s="18" t="s">
        <v>173</v>
      </c>
      <c r="D27" s="155">
        <f t="shared" si="0"/>
        <v>283872658.71200001</v>
      </c>
      <c r="E27" s="155">
        <f>IF(LEN(E$8)=0,"",SUMIFS(Gögn!$I$2:$I$11876,Gögn!$F$2:$F$11876,$A27,Gögn!$A$2:$A$11876,E$207)/1000)</f>
        <v>12352767.969000001</v>
      </c>
      <c r="F27" s="155">
        <f>IF(LEN(F$8)=0,"",SUMIFS(Gögn!$I$2:$I$11876,Gögn!$F$2:$F$11876,$A27,Gögn!$A$2:$A$11876,F$207)/1000)</f>
        <v>25091914.190000001</v>
      </c>
      <c r="G27" s="155">
        <f>IF(LEN(G$8)=0,"",SUMIFS(Gögn!$I$2:$I$11876,Gögn!$F$2:$F$11876,$A27,Gögn!$A$2:$A$11876,G$207)/1000)</f>
        <v>17566744.673999999</v>
      </c>
      <c r="H27" s="155">
        <f>IF(LEN(H$8)=0,"",SUMIFS(Gögn!$I$2:$I$11876,Gögn!$F$2:$F$11876,$A27,Gögn!$A$2:$A$11876,H$207)/1000)</f>
        <v>711407.96900000004</v>
      </c>
      <c r="I27" s="155">
        <f>IF(LEN(I$8)=0,"",SUMIFS(Gögn!$I$2:$I$11876,Gögn!$F$2:$F$11876,$A27,Gögn!$A$2:$A$11876,I$207)/1000)</f>
        <v>3769460.8480000002</v>
      </c>
      <c r="J27" s="155">
        <f>IF(LEN(J$8)=0,"",SUMIFS(Gögn!$I$2:$I$11876,Gögn!$F$2:$F$11876,$A27,Gögn!$A$2:$A$11876,J$207)/1000)</f>
        <v>2634721</v>
      </c>
      <c r="K27" s="155">
        <f>IF(LEN(K$8)=0,"",SUMIFS(Gögn!$I$2:$I$11876,Gögn!$F$2:$F$11876,$A27,Gögn!$A$2:$A$11876,K$207)/1000)</f>
        <v>8860018.9719999991</v>
      </c>
      <c r="L27" s="155">
        <f>IF(LEN(L$8)=0,"",SUMIFS(Gögn!$I$2:$I$11876,Gögn!$F$2:$F$11876,$A27,Gögn!$A$2:$A$11876,L$207)/1000)</f>
        <v>6745719</v>
      </c>
      <c r="M27" s="155">
        <f>IF(LEN(M$8)=0,"",SUMIFS(Gögn!$I$2:$I$11876,Gögn!$F$2:$F$11876,$A27,Gögn!$A$2:$A$11876,M$207)/1000)</f>
        <v>30195252.977000002</v>
      </c>
      <c r="N27" s="155">
        <f>IF(LEN(N$8)=0,"",SUMIFS(Gögn!$I$2:$I$11876,Gögn!$F$2:$F$11876,$A27,Gögn!$A$2:$A$11876,N$207)/1000)</f>
        <v>1462580.3829999999</v>
      </c>
      <c r="O27" s="155">
        <f>IF(LEN(O$8)=0,"",SUMIFS(Gögn!$I$2:$I$11876,Gögn!$F$2:$F$11876,$A27,Gögn!$A$2:$A$11876,O$207)/1000)</f>
        <v>1844227.878</v>
      </c>
      <c r="P27" s="155">
        <f>IF(LEN(P$8)=0,"",SUMIFS(Gögn!$I$2:$I$11876,Gögn!$F$2:$F$11876,$A27,Gögn!$A$2:$A$11876,P$207)/1000)</f>
        <v>2836209</v>
      </c>
      <c r="Q27" s="155">
        <f>IF(LEN(Q$8)=0,"",SUMIFS(Gögn!$I$2:$I$11876,Gögn!$F$2:$F$11876,$A27,Gögn!$A$2:$A$11876,Q$207)/1000)</f>
        <v>106839</v>
      </c>
      <c r="R27" s="155">
        <f>IF(LEN(R$8)=0,"",SUMIFS(Gögn!$I$2:$I$11876,Gögn!$F$2:$F$11876,$A27,Gögn!$A$2:$A$11876,R$207)/1000)</f>
        <v>724423</v>
      </c>
      <c r="S27" s="155">
        <f>IF(LEN(S$8)=0,"",SUMIFS(Gögn!$I$2:$I$11876,Gögn!$F$2:$F$11876,$A27,Gögn!$A$2:$A$11876,S$207)/1000)</f>
        <v>286677.67200000002</v>
      </c>
      <c r="T27" s="155">
        <f>IF(LEN(T$8)=0,"",SUMIFS(Gögn!$I$2:$I$11876,Gögn!$F$2:$F$11876,$A27,Gögn!$A$2:$A$11876,T$207)/1000)</f>
        <v>533788</v>
      </c>
      <c r="U27" s="155">
        <f>IF(LEN(U$8)=0,"",SUMIFS(Gögn!$I$2:$I$11876,Gögn!$F$2:$F$11876,$A27,Gögn!$A$2:$A$11876,U$207)/1000)</f>
        <v>2776137.4019999998</v>
      </c>
      <c r="V27" s="155">
        <f>IF(LEN(V$8)=0,"",SUMIFS(Gögn!$I$2:$I$11876,Gögn!$F$2:$F$11876,$A27,Gögn!$A$2:$A$11876,V$207)/1000)</f>
        <v>59503513.122000001</v>
      </c>
      <c r="W27" s="155">
        <f>IF(LEN(W$8)=0,"",SUMIFS(Gögn!$I$2:$I$11876,Gögn!$F$2:$F$11876,$A27,Gögn!$A$2:$A$11876,W$207)/1000)</f>
        <v>13135140.534</v>
      </c>
      <c r="X27" s="155">
        <f>IF(LEN(X$8)=0,"",SUMIFS(Gögn!$I$2:$I$11876,Gögn!$F$2:$F$11876,$A27,Gögn!$A$2:$A$11876,X$207)/1000)</f>
        <v>126317.967</v>
      </c>
      <c r="Y27" s="155">
        <f>IF(LEN(Y$8)=0,"",SUMIFS(Gögn!$I$2:$I$11876,Gögn!$F$2:$F$11876,$A27,Gögn!$A$2:$A$11876,Y$207)/1000)</f>
        <v>60078837.575999998</v>
      </c>
      <c r="Z27" s="155">
        <f>IF(LEN(Z$8)=0,"",SUMIFS(Gögn!$I$2:$I$11876,Gögn!$F$2:$F$11876,$A27,Gögn!$A$2:$A$11876,Z$207)/1000)</f>
        <v>3577434.5269999998</v>
      </c>
      <c r="AA27" s="155">
        <f>IF(LEN(AA$8)=0,"",SUMIFS(Gögn!$I$2:$I$11876,Gögn!$F$2:$F$11876,$A27,Gögn!$A$2:$A$11876,AA$207)/1000)</f>
        <v>3785442</v>
      </c>
      <c r="AB27" s="155">
        <f>IF(LEN(AB$8)=0,"",SUMIFS(Gögn!$I$2:$I$11876,Gögn!$F$2:$F$11876,$A27,Gögn!$A$2:$A$11876,AB$207)/1000)</f>
        <v>13692189.696</v>
      </c>
      <c r="AC27" s="155">
        <f>IF(LEN(AC$8)=0,"",SUMIFS(Gögn!$I$2:$I$11876,Gögn!$F$2:$F$11876,$A27,Gögn!$A$2:$A$11876,AC$207)/1000)</f>
        <v>11474893.356000001</v>
      </c>
    </row>
    <row r="28" spans="1:29" ht="15.75" x14ac:dyDescent="0.25">
      <c r="A28" s="1" t="s">
        <v>174</v>
      </c>
      <c r="B28" s="5"/>
      <c r="C28" s="19" t="s">
        <v>175</v>
      </c>
      <c r="D28" s="156">
        <f t="shared" si="0"/>
        <v>227849977.12600002</v>
      </c>
      <c r="E28" s="156">
        <f>IF(LEN(E$8)=0,"",SUMIFS(Gögn!$I$2:$I$11876,Gögn!$F$2:$F$11876,$A28,Gögn!$A$2:$A$11876,E$207)/1000)</f>
        <v>6053513.0350000001</v>
      </c>
      <c r="F28" s="156">
        <f>IF(LEN(F$8)=0,"",SUMIFS(Gögn!$I$2:$I$11876,Gögn!$F$2:$F$11876,$A28,Gögn!$A$2:$A$11876,F$207)/1000)</f>
        <v>26576621.706999999</v>
      </c>
      <c r="G28" s="156">
        <f>IF(LEN(G$8)=0,"",SUMIFS(Gögn!$I$2:$I$11876,Gögn!$F$2:$F$11876,$A28,Gögn!$A$2:$A$11876,G$207)/1000)</f>
        <v>12013938.950999999</v>
      </c>
      <c r="H28" s="156">
        <f>IF(LEN(H$8)=0,"",SUMIFS(Gögn!$I$2:$I$11876,Gögn!$F$2:$F$11876,$A28,Gögn!$A$2:$A$11876,H$207)/1000)</f>
        <v>744154.71</v>
      </c>
      <c r="I28" s="156">
        <f>IF(LEN(I$8)=0,"",SUMIFS(Gögn!$I$2:$I$11876,Gögn!$F$2:$F$11876,$A28,Gögn!$A$2:$A$11876,I$207)/1000)</f>
        <v>2577943.344</v>
      </c>
      <c r="J28" s="156">
        <f>IF(LEN(J$8)=0,"",SUMIFS(Gögn!$I$2:$I$11876,Gögn!$F$2:$F$11876,$A28,Gögn!$A$2:$A$11876,J$207)/1000)</f>
        <v>1515134</v>
      </c>
      <c r="K28" s="156">
        <f>IF(LEN(K$8)=0,"",SUMIFS(Gögn!$I$2:$I$11876,Gögn!$F$2:$F$11876,$A28,Gögn!$A$2:$A$11876,K$207)/1000)</f>
        <v>10629409.732999999</v>
      </c>
      <c r="L28" s="156">
        <f>IF(LEN(L$8)=0,"",SUMIFS(Gögn!$I$2:$I$11876,Gögn!$F$2:$F$11876,$A28,Gögn!$A$2:$A$11876,L$207)/1000)</f>
        <v>4484978</v>
      </c>
      <c r="M28" s="156">
        <f>IF(LEN(M$8)=0,"",SUMIFS(Gögn!$I$2:$I$11876,Gögn!$F$2:$F$11876,$A28,Gögn!$A$2:$A$11876,M$207)/1000)</f>
        <v>30990639.837000001</v>
      </c>
      <c r="N28" s="156">
        <f>IF(LEN(N$8)=0,"",SUMIFS(Gögn!$I$2:$I$11876,Gögn!$F$2:$F$11876,$A28,Gögn!$A$2:$A$11876,N$207)/1000)</f>
        <v>1169872.7879999999</v>
      </c>
      <c r="O28" s="156">
        <f>IF(LEN(O$8)=0,"",SUMIFS(Gögn!$I$2:$I$11876,Gögn!$F$2:$F$11876,$A28,Gögn!$A$2:$A$11876,O$207)/1000)</f>
        <v>1397233.236</v>
      </c>
      <c r="P28" s="156">
        <f>IF(LEN(P$8)=0,"",SUMIFS(Gögn!$I$2:$I$11876,Gögn!$F$2:$F$11876,$A28,Gögn!$A$2:$A$11876,P$207)/1000)</f>
        <v>3421484</v>
      </c>
      <c r="Q28" s="156">
        <f>IF(LEN(Q$8)=0,"",SUMIFS(Gögn!$I$2:$I$11876,Gögn!$F$2:$F$11876,$A28,Gögn!$A$2:$A$11876,Q$207)/1000)</f>
        <v>3846960</v>
      </c>
      <c r="R28" s="156">
        <f>IF(LEN(R$8)=0,"",SUMIFS(Gögn!$I$2:$I$11876,Gögn!$F$2:$F$11876,$A28,Gögn!$A$2:$A$11876,R$207)/1000)</f>
        <v>588427</v>
      </c>
      <c r="S28" s="156">
        <f>IF(LEN(S$8)=0,"",SUMIFS(Gögn!$I$2:$I$11876,Gögn!$F$2:$F$11876,$A28,Gögn!$A$2:$A$11876,S$207)/1000)</f>
        <v>778750.50600000005</v>
      </c>
      <c r="T28" s="156">
        <f>IF(LEN(T$8)=0,"",SUMIFS(Gögn!$I$2:$I$11876,Gögn!$F$2:$F$11876,$A28,Gögn!$A$2:$A$11876,T$207)/1000)</f>
        <v>1105854</v>
      </c>
      <c r="U28" s="156">
        <f>IF(LEN(U$8)=0,"",SUMIFS(Gögn!$I$2:$I$11876,Gögn!$F$2:$F$11876,$A28,Gögn!$A$2:$A$11876,U$207)/1000)</f>
        <v>6001693.7970000003</v>
      </c>
      <c r="V28" s="156">
        <f>IF(LEN(V$8)=0,"",SUMIFS(Gögn!$I$2:$I$11876,Gögn!$F$2:$F$11876,$A28,Gögn!$A$2:$A$11876,V$207)/1000)</f>
        <v>34075446.277000003</v>
      </c>
      <c r="W28" s="156">
        <f>IF(LEN(W$8)=0,"",SUMIFS(Gögn!$I$2:$I$11876,Gögn!$F$2:$F$11876,$A28,Gögn!$A$2:$A$11876,W$207)/1000)</f>
        <v>8948071.3560000006</v>
      </c>
      <c r="X28" s="156">
        <f>IF(LEN(X$8)=0,"",SUMIFS(Gögn!$I$2:$I$11876,Gögn!$F$2:$F$11876,$A28,Gögn!$A$2:$A$11876,X$207)/1000)</f>
        <v>67561.898000000001</v>
      </c>
      <c r="Y28" s="156">
        <f>IF(LEN(Y$8)=0,"",SUMIFS(Gögn!$I$2:$I$11876,Gögn!$F$2:$F$11876,$A28,Gögn!$A$2:$A$11876,Y$207)/1000)</f>
        <v>39907755.555</v>
      </c>
      <c r="Z28" s="156">
        <f>IF(LEN(Z$8)=0,"",SUMIFS(Gögn!$I$2:$I$11876,Gögn!$F$2:$F$11876,$A28,Gögn!$A$2:$A$11876,Z$207)/1000)</f>
        <v>3247749.9470000002</v>
      </c>
      <c r="AA28" s="156">
        <f>IF(LEN(AA$8)=0,"",SUMIFS(Gögn!$I$2:$I$11876,Gögn!$F$2:$F$11876,$A28,Gögn!$A$2:$A$11876,AA$207)/1000)</f>
        <v>5601782</v>
      </c>
      <c r="AB28" s="156">
        <f>IF(LEN(AB$8)=0,"",SUMIFS(Gögn!$I$2:$I$11876,Gögn!$F$2:$F$11876,$A28,Gögn!$A$2:$A$11876,AB$207)/1000)</f>
        <v>11976134.068</v>
      </c>
      <c r="AC28" s="156">
        <f>IF(LEN(AC$8)=0,"",SUMIFS(Gögn!$I$2:$I$11876,Gögn!$F$2:$F$11876,$A28,Gögn!$A$2:$A$11876,AC$207)/1000)</f>
        <v>10128867.380999999</v>
      </c>
    </row>
    <row r="29" spans="1:29" ht="15.75" x14ac:dyDescent="0.25">
      <c r="A29" s="1" t="s">
        <v>176</v>
      </c>
      <c r="B29" s="5"/>
      <c r="C29" s="18" t="s">
        <v>177</v>
      </c>
      <c r="D29" s="155">
        <f t="shared" si="0"/>
        <v>78218.740999999995</v>
      </c>
      <c r="E29" s="155">
        <f>IF(LEN(E$8)=0,"",SUMIFS(Gögn!$I$2:$I$11876,Gögn!$F$2:$F$11876,$A29,Gögn!$A$2:$A$11876,E$207)/1000)</f>
        <v>0</v>
      </c>
      <c r="F29" s="155">
        <f>IF(LEN(F$8)=0,"",SUMIFS(Gögn!$I$2:$I$11876,Gögn!$F$2:$F$11876,$A29,Gögn!$A$2:$A$11876,F$207)/1000)</f>
        <v>0</v>
      </c>
      <c r="G29" s="155">
        <f>IF(LEN(G$8)=0,"",SUMIFS(Gögn!$I$2:$I$11876,Gögn!$F$2:$F$11876,$A29,Gögn!$A$2:$A$11876,G$207)/1000)</f>
        <v>0</v>
      </c>
      <c r="H29" s="155">
        <f>IF(LEN(H$8)=0,"",SUMIFS(Gögn!$I$2:$I$11876,Gögn!$F$2:$F$11876,$A29,Gögn!$A$2:$A$11876,H$207)/1000)</f>
        <v>0</v>
      </c>
      <c r="I29" s="155">
        <f>IF(LEN(I$8)=0,"",SUMIFS(Gögn!$I$2:$I$11876,Gögn!$F$2:$F$11876,$A29,Gögn!$A$2:$A$11876,I$207)/1000)</f>
        <v>0</v>
      </c>
      <c r="J29" s="155">
        <f>IF(LEN(J$8)=0,"",SUMIFS(Gögn!$I$2:$I$11876,Gögn!$F$2:$F$11876,$A29,Gögn!$A$2:$A$11876,J$207)/1000)</f>
        <v>0</v>
      </c>
      <c r="K29" s="155">
        <f>IF(LEN(K$8)=0,"",SUMIFS(Gögn!$I$2:$I$11876,Gögn!$F$2:$F$11876,$A29,Gögn!$A$2:$A$11876,K$207)/1000)</f>
        <v>0</v>
      </c>
      <c r="L29" s="155">
        <f>IF(LEN(L$8)=0,"",SUMIFS(Gögn!$I$2:$I$11876,Gögn!$F$2:$F$11876,$A29,Gögn!$A$2:$A$11876,L$207)/1000)</f>
        <v>0</v>
      </c>
      <c r="M29" s="155">
        <f>IF(LEN(M$8)=0,"",SUMIFS(Gögn!$I$2:$I$11876,Gögn!$F$2:$F$11876,$A29,Gögn!$A$2:$A$11876,M$207)/1000)</f>
        <v>0</v>
      </c>
      <c r="N29" s="155">
        <f>IF(LEN(N$8)=0,"",SUMIFS(Gögn!$I$2:$I$11876,Gögn!$F$2:$F$11876,$A29,Gögn!$A$2:$A$11876,N$207)/1000)</f>
        <v>0</v>
      </c>
      <c r="O29" s="155">
        <f>IF(LEN(O$8)=0,"",SUMIFS(Gögn!$I$2:$I$11876,Gögn!$F$2:$F$11876,$A29,Gögn!$A$2:$A$11876,O$207)/1000)</f>
        <v>0</v>
      </c>
      <c r="P29" s="155">
        <f>IF(LEN(P$8)=0,"",SUMIFS(Gögn!$I$2:$I$11876,Gögn!$F$2:$F$11876,$A29,Gögn!$A$2:$A$11876,P$207)/1000)</f>
        <v>0</v>
      </c>
      <c r="Q29" s="155">
        <f>IF(LEN(Q$8)=0,"",SUMIFS(Gögn!$I$2:$I$11876,Gögn!$F$2:$F$11876,$A29,Gögn!$A$2:$A$11876,Q$207)/1000)</f>
        <v>0</v>
      </c>
      <c r="R29" s="155">
        <f>IF(LEN(R$8)=0,"",SUMIFS(Gögn!$I$2:$I$11876,Gögn!$F$2:$F$11876,$A29,Gögn!$A$2:$A$11876,R$207)/1000)</f>
        <v>0</v>
      </c>
      <c r="S29" s="155">
        <f>IF(LEN(S$8)=0,"",SUMIFS(Gögn!$I$2:$I$11876,Gögn!$F$2:$F$11876,$A29,Gögn!$A$2:$A$11876,S$207)/1000)</f>
        <v>0</v>
      </c>
      <c r="T29" s="155">
        <f>IF(LEN(T$8)=0,"",SUMIFS(Gögn!$I$2:$I$11876,Gögn!$F$2:$F$11876,$A29,Gögn!$A$2:$A$11876,T$207)/1000)</f>
        <v>0</v>
      </c>
      <c r="U29" s="155">
        <f>IF(LEN(U$8)=0,"",SUMIFS(Gögn!$I$2:$I$11876,Gögn!$F$2:$F$11876,$A29,Gögn!$A$2:$A$11876,U$207)/1000)</f>
        <v>0</v>
      </c>
      <c r="V29" s="155">
        <f>IF(LEN(V$8)=0,"",SUMIFS(Gögn!$I$2:$I$11876,Gögn!$F$2:$F$11876,$A29,Gögn!$A$2:$A$11876,V$207)/1000)</f>
        <v>0</v>
      </c>
      <c r="W29" s="155">
        <f>IF(LEN(W$8)=0,"",SUMIFS(Gögn!$I$2:$I$11876,Gögn!$F$2:$F$11876,$A29,Gögn!$A$2:$A$11876,W$207)/1000)</f>
        <v>0</v>
      </c>
      <c r="X29" s="155">
        <f>IF(LEN(X$8)=0,"",SUMIFS(Gögn!$I$2:$I$11876,Gögn!$F$2:$F$11876,$A29,Gögn!$A$2:$A$11876,X$207)/1000)</f>
        <v>0</v>
      </c>
      <c r="Y29" s="155">
        <f>IF(LEN(Y$8)=0,"",SUMIFS(Gögn!$I$2:$I$11876,Gögn!$F$2:$F$11876,$A29,Gögn!$A$2:$A$11876,Y$207)/1000)</f>
        <v>0</v>
      </c>
      <c r="Z29" s="155">
        <f>IF(LEN(Z$8)=0,"",SUMIFS(Gögn!$I$2:$I$11876,Gögn!$F$2:$F$11876,$A29,Gögn!$A$2:$A$11876,Z$207)/1000)</f>
        <v>80761.740999999995</v>
      </c>
      <c r="AA29" s="155">
        <f>IF(LEN(AA$8)=0,"",SUMIFS(Gögn!$I$2:$I$11876,Gögn!$F$2:$F$11876,$A29,Gögn!$A$2:$A$11876,AA$207)/1000)</f>
        <v>-2543</v>
      </c>
      <c r="AB29" s="155">
        <f>IF(LEN(AB$8)=0,"",SUMIFS(Gögn!$I$2:$I$11876,Gögn!$F$2:$F$11876,$A29,Gögn!$A$2:$A$11876,AB$207)/1000)</f>
        <v>0</v>
      </c>
      <c r="AC29" s="155">
        <f>IF(LEN(AC$8)=0,"",SUMIFS(Gögn!$I$2:$I$11876,Gögn!$F$2:$F$11876,$A29,Gögn!$A$2:$A$11876,AC$207)/1000)</f>
        <v>0</v>
      </c>
    </row>
    <row r="30" spans="1:29" ht="15.75" x14ac:dyDescent="0.25">
      <c r="A30" s="1" t="s">
        <v>178</v>
      </c>
      <c r="B30" s="5"/>
      <c r="C30" s="19" t="s">
        <v>179</v>
      </c>
      <c r="D30" s="156">
        <f t="shared" si="0"/>
        <v>149266.163</v>
      </c>
      <c r="E30" s="156">
        <f>IF(LEN(E$8)=0,"",SUMIFS(Gögn!$I$2:$I$11876,Gögn!$F$2:$F$11876,$A30,Gögn!$A$2:$A$11876,E$207)/1000)</f>
        <v>0</v>
      </c>
      <c r="F30" s="156">
        <f>IF(LEN(F$8)=0,"",SUMIFS(Gögn!$I$2:$I$11876,Gögn!$F$2:$F$11876,$A30,Gögn!$A$2:$A$11876,F$207)/1000)</f>
        <v>330.37299999999999</v>
      </c>
      <c r="G30" s="156">
        <f>IF(LEN(G$8)=0,"",SUMIFS(Gögn!$I$2:$I$11876,Gögn!$F$2:$F$11876,$A30,Gögn!$A$2:$A$11876,G$207)/1000)</f>
        <v>0</v>
      </c>
      <c r="H30" s="156">
        <f>IF(LEN(H$8)=0,"",SUMIFS(Gögn!$I$2:$I$11876,Gögn!$F$2:$F$11876,$A30,Gögn!$A$2:$A$11876,H$207)/1000)</f>
        <v>0</v>
      </c>
      <c r="I30" s="156">
        <f>IF(LEN(I$8)=0,"",SUMIFS(Gögn!$I$2:$I$11876,Gögn!$F$2:$F$11876,$A30,Gögn!$A$2:$A$11876,I$207)/1000)</f>
        <v>0</v>
      </c>
      <c r="J30" s="156">
        <f>IF(LEN(J$8)=0,"",SUMIFS(Gögn!$I$2:$I$11876,Gögn!$F$2:$F$11876,$A30,Gögn!$A$2:$A$11876,J$207)/1000)</f>
        <v>0</v>
      </c>
      <c r="K30" s="156">
        <f>IF(LEN(K$8)=0,"",SUMIFS(Gögn!$I$2:$I$11876,Gögn!$F$2:$F$11876,$A30,Gögn!$A$2:$A$11876,K$207)/1000)</f>
        <v>0</v>
      </c>
      <c r="L30" s="156">
        <f>IF(LEN(L$8)=0,"",SUMIFS(Gögn!$I$2:$I$11876,Gögn!$F$2:$F$11876,$A30,Gögn!$A$2:$A$11876,L$207)/1000)</f>
        <v>0</v>
      </c>
      <c r="M30" s="156">
        <f>IF(LEN(M$8)=0,"",SUMIFS(Gögn!$I$2:$I$11876,Gögn!$F$2:$F$11876,$A30,Gögn!$A$2:$A$11876,M$207)/1000)</f>
        <v>0</v>
      </c>
      <c r="N30" s="156">
        <f>IF(LEN(N$8)=0,"",SUMIFS(Gögn!$I$2:$I$11876,Gögn!$F$2:$F$11876,$A30,Gögn!$A$2:$A$11876,N$207)/1000)</f>
        <v>2539.252</v>
      </c>
      <c r="O30" s="156">
        <f>IF(LEN(O$8)=0,"",SUMIFS(Gögn!$I$2:$I$11876,Gögn!$F$2:$F$11876,$A30,Gögn!$A$2:$A$11876,O$207)/1000)</f>
        <v>0</v>
      </c>
      <c r="P30" s="156">
        <f>IF(LEN(P$8)=0,"",SUMIFS(Gögn!$I$2:$I$11876,Gögn!$F$2:$F$11876,$A30,Gögn!$A$2:$A$11876,P$207)/1000)</f>
        <v>56005</v>
      </c>
      <c r="Q30" s="156">
        <f>IF(LEN(Q$8)=0,"",SUMIFS(Gögn!$I$2:$I$11876,Gögn!$F$2:$F$11876,$A30,Gögn!$A$2:$A$11876,Q$207)/1000)</f>
        <v>40992</v>
      </c>
      <c r="R30" s="156">
        <f>IF(LEN(R$8)=0,"",SUMIFS(Gögn!$I$2:$I$11876,Gögn!$F$2:$F$11876,$A30,Gögn!$A$2:$A$11876,R$207)/1000)</f>
        <v>24212</v>
      </c>
      <c r="S30" s="156">
        <f>IF(LEN(S$8)=0,"",SUMIFS(Gögn!$I$2:$I$11876,Gögn!$F$2:$F$11876,$A30,Gögn!$A$2:$A$11876,S$207)/1000)</f>
        <v>0</v>
      </c>
      <c r="T30" s="156">
        <f>IF(LEN(T$8)=0,"",SUMIFS(Gögn!$I$2:$I$11876,Gögn!$F$2:$F$11876,$A30,Gögn!$A$2:$A$11876,T$207)/1000)</f>
        <v>0</v>
      </c>
      <c r="U30" s="156">
        <f>IF(LEN(U$8)=0,"",SUMIFS(Gögn!$I$2:$I$11876,Gögn!$F$2:$F$11876,$A30,Gögn!$A$2:$A$11876,U$207)/1000)</f>
        <v>0</v>
      </c>
      <c r="V30" s="156">
        <f>IF(LEN(V$8)=0,"",SUMIFS(Gögn!$I$2:$I$11876,Gögn!$F$2:$F$11876,$A30,Gögn!$A$2:$A$11876,V$207)/1000)</f>
        <v>0</v>
      </c>
      <c r="W30" s="156">
        <f>IF(LEN(W$8)=0,"",SUMIFS(Gögn!$I$2:$I$11876,Gögn!$F$2:$F$11876,$A30,Gögn!$A$2:$A$11876,W$207)/1000)</f>
        <v>0</v>
      </c>
      <c r="X30" s="156">
        <f>IF(LEN(X$8)=0,"",SUMIFS(Gögn!$I$2:$I$11876,Gögn!$F$2:$F$11876,$A30,Gögn!$A$2:$A$11876,X$207)/1000)</f>
        <v>115.113</v>
      </c>
      <c r="Y30" s="156">
        <f>IF(LEN(Y$8)=0,"",SUMIFS(Gögn!$I$2:$I$11876,Gögn!$F$2:$F$11876,$A30,Gögn!$A$2:$A$11876,Y$207)/1000)</f>
        <v>0</v>
      </c>
      <c r="Z30" s="156">
        <f>IF(LEN(Z$8)=0,"",SUMIFS(Gögn!$I$2:$I$11876,Gögn!$F$2:$F$11876,$A30,Gögn!$A$2:$A$11876,Z$207)/1000)</f>
        <v>0</v>
      </c>
      <c r="AA30" s="156">
        <f>IF(LEN(AA$8)=0,"",SUMIFS(Gögn!$I$2:$I$11876,Gögn!$F$2:$F$11876,$A30,Gögn!$A$2:$A$11876,AA$207)/1000)</f>
        <v>0</v>
      </c>
      <c r="AB30" s="156">
        <f>IF(LEN(AB$8)=0,"",SUMIFS(Gögn!$I$2:$I$11876,Gögn!$F$2:$F$11876,$A30,Gögn!$A$2:$A$11876,AB$207)/1000)</f>
        <v>0</v>
      </c>
      <c r="AC30" s="156">
        <f>IF(LEN(AC$8)=0,"",SUMIFS(Gögn!$I$2:$I$11876,Gögn!$F$2:$F$11876,$A30,Gögn!$A$2:$A$11876,AC$207)/1000)</f>
        <v>25072.424999999999</v>
      </c>
    </row>
    <row r="31" spans="1:29" ht="15.75" x14ac:dyDescent="0.25">
      <c r="A31" s="1" t="s">
        <v>180</v>
      </c>
      <c r="B31" s="5"/>
      <c r="C31" s="18" t="s">
        <v>181</v>
      </c>
      <c r="D31" s="155">
        <f t="shared" si="0"/>
        <v>0</v>
      </c>
      <c r="E31" s="155">
        <f>IF(LEN(E$8)=0,"",SUMIFS(Gögn!$I$2:$I$11876,Gögn!$F$2:$F$11876,$A31,Gögn!$A$2:$A$11876,E$207)/1000)</f>
        <v>0</v>
      </c>
      <c r="F31" s="155">
        <f>IF(LEN(F$8)=0,"",SUMIFS(Gögn!$I$2:$I$11876,Gögn!$F$2:$F$11876,$A31,Gögn!$A$2:$A$11876,F$207)/1000)</f>
        <v>0</v>
      </c>
      <c r="G31" s="155">
        <f>IF(LEN(G$8)=0,"",SUMIFS(Gögn!$I$2:$I$11876,Gögn!$F$2:$F$11876,$A31,Gögn!$A$2:$A$11876,G$207)/1000)</f>
        <v>0</v>
      </c>
      <c r="H31" s="155">
        <f>IF(LEN(H$8)=0,"",SUMIFS(Gögn!$I$2:$I$11876,Gögn!$F$2:$F$11876,$A31,Gögn!$A$2:$A$11876,H$207)/1000)</f>
        <v>0</v>
      </c>
      <c r="I31" s="155">
        <f>IF(LEN(I$8)=0,"",SUMIFS(Gögn!$I$2:$I$11876,Gögn!$F$2:$F$11876,$A31,Gögn!$A$2:$A$11876,I$207)/1000)</f>
        <v>0</v>
      </c>
      <c r="J31" s="155">
        <f>IF(LEN(J$8)=0,"",SUMIFS(Gögn!$I$2:$I$11876,Gögn!$F$2:$F$11876,$A31,Gögn!$A$2:$A$11876,J$207)/1000)</f>
        <v>0</v>
      </c>
      <c r="K31" s="155">
        <f>IF(LEN(K$8)=0,"",SUMIFS(Gögn!$I$2:$I$11876,Gögn!$F$2:$F$11876,$A31,Gögn!$A$2:$A$11876,K$207)/1000)</f>
        <v>0</v>
      </c>
      <c r="L31" s="155">
        <f>IF(LEN(L$8)=0,"",SUMIFS(Gögn!$I$2:$I$11876,Gögn!$F$2:$F$11876,$A31,Gögn!$A$2:$A$11876,L$207)/1000)</f>
        <v>0</v>
      </c>
      <c r="M31" s="155">
        <f>IF(LEN(M$8)=0,"",SUMIFS(Gögn!$I$2:$I$11876,Gögn!$F$2:$F$11876,$A31,Gögn!$A$2:$A$11876,M$207)/1000)</f>
        <v>0</v>
      </c>
      <c r="N31" s="155">
        <f>IF(LEN(N$8)=0,"",SUMIFS(Gögn!$I$2:$I$11876,Gögn!$F$2:$F$11876,$A31,Gögn!$A$2:$A$11876,N$207)/1000)</f>
        <v>0</v>
      </c>
      <c r="O31" s="155">
        <f>IF(LEN(O$8)=0,"",SUMIFS(Gögn!$I$2:$I$11876,Gögn!$F$2:$F$11876,$A31,Gögn!$A$2:$A$11876,O$207)/1000)</f>
        <v>0</v>
      </c>
      <c r="P31" s="155">
        <f>IF(LEN(P$8)=0,"",SUMIFS(Gögn!$I$2:$I$11876,Gögn!$F$2:$F$11876,$A31,Gögn!$A$2:$A$11876,P$207)/1000)</f>
        <v>0</v>
      </c>
      <c r="Q31" s="155">
        <f>IF(LEN(Q$8)=0,"",SUMIFS(Gögn!$I$2:$I$11876,Gögn!$F$2:$F$11876,$A31,Gögn!$A$2:$A$11876,Q$207)/1000)</f>
        <v>0</v>
      </c>
      <c r="R31" s="155">
        <f>IF(LEN(R$8)=0,"",SUMIFS(Gögn!$I$2:$I$11876,Gögn!$F$2:$F$11876,$A31,Gögn!$A$2:$A$11876,R$207)/1000)</f>
        <v>0</v>
      </c>
      <c r="S31" s="155">
        <f>IF(LEN(S$8)=0,"",SUMIFS(Gögn!$I$2:$I$11876,Gögn!$F$2:$F$11876,$A31,Gögn!$A$2:$A$11876,S$207)/1000)</f>
        <v>0</v>
      </c>
      <c r="T31" s="155">
        <f>IF(LEN(T$8)=0,"",SUMIFS(Gögn!$I$2:$I$11876,Gögn!$F$2:$F$11876,$A31,Gögn!$A$2:$A$11876,T$207)/1000)</f>
        <v>0</v>
      </c>
      <c r="U31" s="155">
        <f>IF(LEN(U$8)=0,"",SUMIFS(Gögn!$I$2:$I$11876,Gögn!$F$2:$F$11876,$A31,Gögn!$A$2:$A$11876,U$207)/1000)</f>
        <v>0</v>
      </c>
      <c r="V31" s="155">
        <f>IF(LEN(V$8)=0,"",SUMIFS(Gögn!$I$2:$I$11876,Gögn!$F$2:$F$11876,$A31,Gögn!$A$2:$A$11876,V$207)/1000)</f>
        <v>0</v>
      </c>
      <c r="W31" s="155">
        <f>IF(LEN(W$8)=0,"",SUMIFS(Gögn!$I$2:$I$11876,Gögn!$F$2:$F$11876,$A31,Gögn!$A$2:$A$11876,W$207)/1000)</f>
        <v>0</v>
      </c>
      <c r="X31" s="155">
        <f>IF(LEN(X$8)=0,"",SUMIFS(Gögn!$I$2:$I$11876,Gögn!$F$2:$F$11876,$A31,Gögn!$A$2:$A$11876,X$207)/1000)</f>
        <v>0</v>
      </c>
      <c r="Y31" s="155">
        <f>IF(LEN(Y$8)=0,"",SUMIFS(Gögn!$I$2:$I$11876,Gögn!$F$2:$F$11876,$A31,Gögn!$A$2:$A$11876,Y$207)/1000)</f>
        <v>0</v>
      </c>
      <c r="Z31" s="155">
        <f>IF(LEN(Z$8)=0,"",SUMIFS(Gögn!$I$2:$I$11876,Gögn!$F$2:$F$11876,$A31,Gögn!$A$2:$A$11876,Z$207)/1000)</f>
        <v>0</v>
      </c>
      <c r="AA31" s="155">
        <f>IF(LEN(AA$8)=0,"",SUMIFS(Gögn!$I$2:$I$11876,Gögn!$F$2:$F$11876,$A31,Gögn!$A$2:$A$11876,AA$207)/1000)</f>
        <v>0</v>
      </c>
      <c r="AB31" s="155">
        <f>IF(LEN(AB$8)=0,"",SUMIFS(Gögn!$I$2:$I$11876,Gögn!$F$2:$F$11876,$A31,Gögn!$A$2:$A$11876,AB$207)/1000)</f>
        <v>0</v>
      </c>
      <c r="AC31" s="155">
        <f>IF(LEN(AC$8)=0,"",SUMIFS(Gögn!$I$2:$I$11876,Gögn!$F$2:$F$11876,$A31,Gögn!$A$2:$A$11876,AC$207)/1000)</f>
        <v>0</v>
      </c>
    </row>
    <row r="32" spans="1:29" ht="15.75" x14ac:dyDescent="0.25">
      <c r="A32" s="1" t="s">
        <v>458</v>
      </c>
      <c r="B32" s="5"/>
      <c r="C32" s="19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</row>
    <row r="33" spans="1:29" s="34" customFormat="1" ht="15.75" x14ac:dyDescent="0.25">
      <c r="A33" s="3" t="s">
        <v>458</v>
      </c>
      <c r="B33" s="33"/>
      <c r="C33" s="20" t="s">
        <v>559</v>
      </c>
      <c r="D33" s="157">
        <f t="shared" si="0"/>
        <v>5828063.0910000009</v>
      </c>
      <c r="E33" s="157">
        <f>IF(LEN(E$8)=0,"",E34+E35+E36)</f>
        <v>148233.05299999999</v>
      </c>
      <c r="F33" s="157">
        <f t="shared" ref="F33:AC33" si="3">IF(LEN(F$8)=0,"",F34+F35+F36)</f>
        <v>293857.72700000001</v>
      </c>
      <c r="G33" s="157">
        <f t="shared" si="3"/>
        <v>104220.45</v>
      </c>
      <c r="H33" s="157">
        <f t="shared" si="3"/>
        <v>20942.257999999998</v>
      </c>
      <c r="I33" s="157">
        <f t="shared" si="3"/>
        <v>22363.558000000001</v>
      </c>
      <c r="J33" s="157">
        <f t="shared" si="3"/>
        <v>74125</v>
      </c>
      <c r="K33" s="157">
        <f t="shared" si="3"/>
        <v>159571.424</v>
      </c>
      <c r="L33" s="157">
        <f t="shared" si="3"/>
        <v>187491</v>
      </c>
      <c r="M33" s="157">
        <f t="shared" si="3"/>
        <v>1457131.5220000001</v>
      </c>
      <c r="N33" s="157">
        <f t="shared" si="3"/>
        <v>43820.875999999997</v>
      </c>
      <c r="O33" s="157">
        <f t="shared" si="3"/>
        <v>58066.551999999996</v>
      </c>
      <c r="P33" s="157">
        <f t="shared" si="3"/>
        <v>16147</v>
      </c>
      <c r="Q33" s="157">
        <f t="shared" si="3"/>
        <v>15920</v>
      </c>
      <c r="R33" s="157">
        <f t="shared" si="3"/>
        <v>26846</v>
      </c>
      <c r="S33" s="157">
        <f t="shared" si="3"/>
        <v>9327.6059999999998</v>
      </c>
      <c r="T33" s="157">
        <f t="shared" si="3"/>
        <v>34290</v>
      </c>
      <c r="U33" s="157">
        <f t="shared" si="3"/>
        <v>65037.212999999996</v>
      </c>
      <c r="V33" s="157">
        <f t="shared" si="3"/>
        <v>622251.45400000003</v>
      </c>
      <c r="W33" s="157">
        <f t="shared" si="3"/>
        <v>800355.2790000001</v>
      </c>
      <c r="X33" s="157">
        <f t="shared" si="3"/>
        <v>4317.5619999999999</v>
      </c>
      <c r="Y33" s="157">
        <f t="shared" si="3"/>
        <v>1202352.277</v>
      </c>
      <c r="Z33" s="157">
        <f t="shared" si="3"/>
        <v>-8428.0259999999998</v>
      </c>
      <c r="AA33" s="157">
        <f t="shared" si="3"/>
        <v>67461</v>
      </c>
      <c r="AB33" s="157">
        <f t="shared" si="3"/>
        <v>198522.092</v>
      </c>
      <c r="AC33" s="157">
        <f t="shared" si="3"/>
        <v>203840.21400000001</v>
      </c>
    </row>
    <row r="34" spans="1:29" ht="15.75" x14ac:dyDescent="0.25">
      <c r="A34" s="1" t="s">
        <v>182</v>
      </c>
      <c r="B34" s="5"/>
      <c r="C34" s="19" t="s">
        <v>183</v>
      </c>
      <c r="D34" s="156">
        <f t="shared" si="0"/>
        <v>4888949.75</v>
      </c>
      <c r="E34" s="156">
        <f>IF(LEN(E$8)=0,"",SUMIFS(Gögn!$I$2:$I$11876,Gögn!$F$2:$F$11876,$A34,Gögn!$A$2:$A$11876,E$207)/1000)</f>
        <v>127267.859</v>
      </c>
      <c r="F34" s="156">
        <f>IF(LEN(F$8)=0,"",SUMIFS(Gögn!$I$2:$I$11876,Gögn!$F$2:$F$11876,$A34,Gögn!$A$2:$A$11876,F$207)/1000)</f>
        <v>175370.22</v>
      </c>
      <c r="G34" s="156">
        <f>IF(LEN(G$8)=0,"",SUMIFS(Gögn!$I$2:$I$11876,Gögn!$F$2:$F$11876,$A34,Gögn!$A$2:$A$11876,G$207)/1000)</f>
        <v>100762.034</v>
      </c>
      <c r="H34" s="156">
        <f>IF(LEN(H$8)=0,"",SUMIFS(Gögn!$I$2:$I$11876,Gögn!$F$2:$F$11876,$A34,Gögn!$A$2:$A$11876,H$207)/1000)</f>
        <v>17114.352999999999</v>
      </c>
      <c r="I34" s="156">
        <f>IF(LEN(I$8)=0,"",SUMIFS(Gögn!$I$2:$I$11876,Gögn!$F$2:$F$11876,$A34,Gögn!$A$2:$A$11876,I$207)/1000)</f>
        <v>21621.453000000001</v>
      </c>
      <c r="J34" s="156">
        <f>IF(LEN(J$8)=0,"",SUMIFS(Gögn!$I$2:$I$11876,Gögn!$F$2:$F$11876,$A34,Gögn!$A$2:$A$11876,J$207)/1000)</f>
        <v>52935</v>
      </c>
      <c r="K34" s="156">
        <f>IF(LEN(K$8)=0,"",SUMIFS(Gögn!$I$2:$I$11876,Gögn!$F$2:$F$11876,$A34,Gögn!$A$2:$A$11876,K$207)/1000)</f>
        <v>69049.081999999995</v>
      </c>
      <c r="L34" s="156">
        <f>IF(LEN(L$8)=0,"",SUMIFS(Gögn!$I$2:$I$11876,Gögn!$F$2:$F$11876,$A34,Gögn!$A$2:$A$11876,L$207)/1000)</f>
        <v>146009</v>
      </c>
      <c r="M34" s="156">
        <f>IF(LEN(M$8)=0,"",SUMIFS(Gögn!$I$2:$I$11876,Gögn!$F$2:$F$11876,$A34,Gögn!$A$2:$A$11876,M$207)/1000)</f>
        <v>1169793.2180000001</v>
      </c>
      <c r="N34" s="156">
        <f>IF(LEN(N$8)=0,"",SUMIFS(Gögn!$I$2:$I$11876,Gögn!$F$2:$F$11876,$A34,Gögn!$A$2:$A$11876,N$207)/1000)</f>
        <v>34402.631999999998</v>
      </c>
      <c r="O34" s="156">
        <f>IF(LEN(O$8)=0,"",SUMIFS(Gögn!$I$2:$I$11876,Gögn!$F$2:$F$11876,$A34,Gögn!$A$2:$A$11876,O$207)/1000)</f>
        <v>41427.411999999997</v>
      </c>
      <c r="P34" s="156">
        <f>IF(LEN(P$8)=0,"",SUMIFS(Gögn!$I$2:$I$11876,Gögn!$F$2:$F$11876,$A34,Gögn!$A$2:$A$11876,P$207)/1000)</f>
        <v>16147</v>
      </c>
      <c r="Q34" s="156">
        <f>IF(LEN(Q$8)=0,"",SUMIFS(Gögn!$I$2:$I$11876,Gögn!$F$2:$F$11876,$A34,Gögn!$A$2:$A$11876,Q$207)/1000)</f>
        <v>15920</v>
      </c>
      <c r="R34" s="156">
        <f>IF(LEN(R$8)=0,"",SUMIFS(Gögn!$I$2:$I$11876,Gögn!$F$2:$F$11876,$A34,Gögn!$A$2:$A$11876,R$207)/1000)</f>
        <v>17234</v>
      </c>
      <c r="S34" s="156">
        <f>IF(LEN(S$8)=0,"",SUMIFS(Gögn!$I$2:$I$11876,Gögn!$F$2:$F$11876,$A34,Gögn!$A$2:$A$11876,S$207)/1000)</f>
        <v>8810.7520000000004</v>
      </c>
      <c r="T34" s="156">
        <f>IF(LEN(T$8)=0,"",SUMIFS(Gögn!$I$2:$I$11876,Gögn!$F$2:$F$11876,$A34,Gögn!$A$2:$A$11876,T$207)/1000)</f>
        <v>34290</v>
      </c>
      <c r="U34" s="156">
        <f>IF(LEN(U$8)=0,"",SUMIFS(Gögn!$I$2:$I$11876,Gögn!$F$2:$F$11876,$A34,Gögn!$A$2:$A$11876,U$207)/1000)</f>
        <v>65046.680999999997</v>
      </c>
      <c r="V34" s="156">
        <f>IF(LEN(V$8)=0,"",SUMIFS(Gögn!$I$2:$I$11876,Gögn!$F$2:$F$11876,$A34,Gögn!$A$2:$A$11876,V$207)/1000)</f>
        <v>619933.61699999997</v>
      </c>
      <c r="W34" s="156">
        <f>IF(LEN(W$8)=0,"",SUMIFS(Gögn!$I$2:$I$11876,Gögn!$F$2:$F$11876,$A34,Gögn!$A$2:$A$11876,W$207)/1000)</f>
        <v>797264.44200000004</v>
      </c>
      <c r="X34" s="156">
        <f>IF(LEN(X$8)=0,"",SUMIFS(Gögn!$I$2:$I$11876,Gögn!$F$2:$F$11876,$A34,Gögn!$A$2:$A$11876,X$207)/1000)</f>
        <v>3792.63</v>
      </c>
      <c r="Y34" s="156">
        <f>IF(LEN(Y$8)=0,"",SUMIFS(Gögn!$I$2:$I$11876,Gögn!$F$2:$F$11876,$A34,Gögn!$A$2:$A$11876,Y$207)/1000)</f>
        <v>1056286.216</v>
      </c>
      <c r="Z34" s="156">
        <f>IF(LEN(Z$8)=0,"",SUMIFS(Gögn!$I$2:$I$11876,Gögn!$F$2:$F$11876,$A34,Gögn!$A$2:$A$11876,Z$207)/1000)</f>
        <v>-8731.2579999999998</v>
      </c>
      <c r="AA34" s="156">
        <f>IF(LEN(AA$8)=0,"",SUMIFS(Gögn!$I$2:$I$11876,Gögn!$F$2:$F$11876,$A34,Gögn!$A$2:$A$11876,AA$207)/1000)</f>
        <v>62663</v>
      </c>
      <c r="AB34" s="156">
        <f>IF(LEN(AB$8)=0,"",SUMIFS(Gögn!$I$2:$I$11876,Gögn!$F$2:$F$11876,$A34,Gögn!$A$2:$A$11876,AB$207)/1000)</f>
        <v>83465.058999999994</v>
      </c>
      <c r="AC34" s="156">
        <f>IF(LEN(AC$8)=0,"",SUMIFS(Gögn!$I$2:$I$11876,Gögn!$F$2:$F$11876,$A34,Gögn!$A$2:$A$11876,AC$207)/1000)</f>
        <v>161075.348</v>
      </c>
    </row>
    <row r="35" spans="1:29" ht="15.75" x14ac:dyDescent="0.25">
      <c r="A35" s="1" t="s">
        <v>184</v>
      </c>
      <c r="B35" s="5"/>
      <c r="C35" s="18" t="s">
        <v>185</v>
      </c>
      <c r="D35" s="155">
        <f t="shared" si="0"/>
        <v>943225.36100000015</v>
      </c>
      <c r="E35" s="155">
        <f>IF(LEN(E$8)=0,"",SUMIFS(Gögn!$I$2:$I$11876,Gögn!$F$2:$F$11876,$A35,Gögn!$A$2:$A$11876,E$207)/1000)</f>
        <v>20965.194</v>
      </c>
      <c r="F35" s="155">
        <f>IF(LEN(F$8)=0,"",SUMIFS(Gögn!$I$2:$I$11876,Gögn!$F$2:$F$11876,$A35,Gögn!$A$2:$A$11876,F$207)/1000)</f>
        <v>118487.507</v>
      </c>
      <c r="G35" s="155">
        <f>IF(LEN(G$8)=0,"",SUMIFS(Gögn!$I$2:$I$11876,Gögn!$F$2:$F$11876,$A35,Gögn!$A$2:$A$11876,G$207)/1000)</f>
        <v>3458.4160000000002</v>
      </c>
      <c r="H35" s="155">
        <f>IF(LEN(H$8)=0,"",SUMIFS(Gögn!$I$2:$I$11876,Gögn!$F$2:$F$11876,$A35,Gögn!$A$2:$A$11876,H$207)/1000)</f>
        <v>3827.9050000000002</v>
      </c>
      <c r="I35" s="155">
        <f>IF(LEN(I$8)=0,"",SUMIFS(Gögn!$I$2:$I$11876,Gögn!$F$2:$F$11876,$A35,Gögn!$A$2:$A$11876,I$207)/1000)</f>
        <v>742.10500000000002</v>
      </c>
      <c r="J35" s="155">
        <f>IF(LEN(J$8)=0,"",SUMIFS(Gögn!$I$2:$I$11876,Gögn!$F$2:$F$11876,$A35,Gögn!$A$2:$A$11876,J$207)/1000)</f>
        <v>2381</v>
      </c>
      <c r="K35" s="155">
        <f>IF(LEN(K$8)=0,"",SUMIFS(Gögn!$I$2:$I$11876,Gögn!$F$2:$F$11876,$A35,Gögn!$A$2:$A$11876,K$207)/1000)</f>
        <v>90522.342000000004</v>
      </c>
      <c r="L35" s="155">
        <f>IF(LEN(L$8)=0,"",SUMIFS(Gögn!$I$2:$I$11876,Gögn!$F$2:$F$11876,$A35,Gögn!$A$2:$A$11876,L$207)/1000)</f>
        <v>40906</v>
      </c>
      <c r="M35" s="155">
        <f>IF(LEN(M$8)=0,"",SUMIFS(Gögn!$I$2:$I$11876,Gögn!$F$2:$F$11876,$A35,Gögn!$A$2:$A$11876,M$207)/1000)</f>
        <v>287338.304</v>
      </c>
      <c r="N35" s="155">
        <f>IF(LEN(N$8)=0,"",SUMIFS(Gögn!$I$2:$I$11876,Gögn!$F$2:$F$11876,$A35,Gögn!$A$2:$A$11876,N$207)/1000)</f>
        <v>0</v>
      </c>
      <c r="O35" s="155">
        <f>IF(LEN(O$8)=0,"",SUMIFS(Gögn!$I$2:$I$11876,Gögn!$F$2:$F$11876,$A35,Gögn!$A$2:$A$11876,O$207)/1000)</f>
        <v>16639.14</v>
      </c>
      <c r="P35" s="155">
        <f>IF(LEN(P$8)=0,"",SUMIFS(Gögn!$I$2:$I$11876,Gögn!$F$2:$F$11876,$A35,Gögn!$A$2:$A$11876,P$207)/1000)</f>
        <v>0</v>
      </c>
      <c r="Q35" s="155">
        <f>IF(LEN(Q$8)=0,"",SUMIFS(Gögn!$I$2:$I$11876,Gögn!$F$2:$F$11876,$A35,Gögn!$A$2:$A$11876,Q$207)/1000)</f>
        <v>0</v>
      </c>
      <c r="R35" s="155">
        <f>IF(LEN(R$8)=0,"",SUMIFS(Gögn!$I$2:$I$11876,Gögn!$F$2:$F$11876,$A35,Gögn!$A$2:$A$11876,R$207)/1000)</f>
        <v>9612</v>
      </c>
      <c r="S35" s="155">
        <f>IF(LEN(S$8)=0,"",SUMIFS(Gögn!$I$2:$I$11876,Gögn!$F$2:$F$11876,$A35,Gögn!$A$2:$A$11876,S$207)/1000)</f>
        <v>0</v>
      </c>
      <c r="T35" s="155">
        <f>IF(LEN(T$8)=0,"",SUMIFS(Gögn!$I$2:$I$11876,Gögn!$F$2:$F$11876,$A35,Gögn!$A$2:$A$11876,T$207)/1000)</f>
        <v>0</v>
      </c>
      <c r="U35" s="155">
        <f>IF(LEN(U$8)=0,"",SUMIFS(Gögn!$I$2:$I$11876,Gögn!$F$2:$F$11876,$A35,Gögn!$A$2:$A$11876,U$207)/1000)</f>
        <v>-9.468</v>
      </c>
      <c r="V35" s="155">
        <f>IF(LEN(V$8)=0,"",SUMIFS(Gögn!$I$2:$I$11876,Gögn!$F$2:$F$11876,$A35,Gögn!$A$2:$A$11876,V$207)/1000)</f>
        <v>2317.837</v>
      </c>
      <c r="W35" s="155">
        <f>IF(LEN(W$8)=0,"",SUMIFS(Gögn!$I$2:$I$11876,Gögn!$F$2:$F$11876,$A35,Gögn!$A$2:$A$11876,W$207)/1000)</f>
        <v>3090.837</v>
      </c>
      <c r="X35" s="155">
        <f>IF(LEN(X$8)=0,"",SUMIFS(Gögn!$I$2:$I$11876,Gögn!$F$2:$F$11876,$A35,Gögn!$A$2:$A$11876,X$207)/1000)</f>
        <v>524.93200000000002</v>
      </c>
      <c r="Y35" s="155">
        <f>IF(LEN(Y$8)=0,"",SUMIFS(Gögn!$I$2:$I$11876,Gögn!$F$2:$F$11876,$A35,Gögn!$A$2:$A$11876,Y$207)/1000)</f>
        <v>146066.06099999999</v>
      </c>
      <c r="Z35" s="155">
        <f>IF(LEN(Z$8)=0,"",SUMIFS(Gögn!$I$2:$I$11876,Gögn!$F$2:$F$11876,$A35,Gögn!$A$2:$A$11876,Z$207)/1000)</f>
        <v>303.23200000000003</v>
      </c>
      <c r="AA35" s="155">
        <f>IF(LEN(AA$8)=0,"",SUMIFS(Gögn!$I$2:$I$11876,Gögn!$F$2:$F$11876,$A35,Gögn!$A$2:$A$11876,AA$207)/1000)</f>
        <v>4798</v>
      </c>
      <c r="AB35" s="155">
        <f>IF(LEN(AB$8)=0,"",SUMIFS(Gögn!$I$2:$I$11876,Gögn!$F$2:$F$11876,$A35,Gögn!$A$2:$A$11876,AB$207)/1000)</f>
        <v>148489.15100000001</v>
      </c>
      <c r="AC35" s="155">
        <f>IF(LEN(AC$8)=0,"",SUMIFS(Gögn!$I$2:$I$11876,Gögn!$F$2:$F$11876,$A35,Gögn!$A$2:$A$11876,AC$207)/1000)</f>
        <v>42764.866000000002</v>
      </c>
    </row>
    <row r="36" spans="1:29" ht="15.75" x14ac:dyDescent="0.25">
      <c r="A36" s="1" t="s">
        <v>186</v>
      </c>
      <c r="B36" s="5"/>
      <c r="C36" s="19" t="s">
        <v>187</v>
      </c>
      <c r="D36" s="156">
        <f t="shared" si="0"/>
        <v>-4112.0200000000041</v>
      </c>
      <c r="E36" s="156">
        <f>IF(LEN(E$8)=0,"",SUMIFS(Gögn!$I$2:$I$11876,Gögn!$F$2:$F$11876,$A36,Gögn!$A$2:$A$11876,E$207)/1000)</f>
        <v>0</v>
      </c>
      <c r="F36" s="156">
        <f>IF(LEN(F$8)=0,"",SUMIFS(Gögn!$I$2:$I$11876,Gögn!$F$2:$F$11876,$A36,Gögn!$A$2:$A$11876,F$207)/1000)</f>
        <v>0</v>
      </c>
      <c r="G36" s="156">
        <f>IF(LEN(G$8)=0,"",SUMIFS(Gögn!$I$2:$I$11876,Gögn!$F$2:$F$11876,$A36,Gögn!$A$2:$A$11876,G$207)/1000)</f>
        <v>0</v>
      </c>
      <c r="H36" s="156">
        <f>IF(LEN(H$8)=0,"",SUMIFS(Gögn!$I$2:$I$11876,Gögn!$F$2:$F$11876,$A36,Gögn!$A$2:$A$11876,H$207)/1000)</f>
        <v>0</v>
      </c>
      <c r="I36" s="156">
        <f>IF(LEN(I$8)=0,"",SUMIFS(Gögn!$I$2:$I$11876,Gögn!$F$2:$F$11876,$A36,Gögn!$A$2:$A$11876,I$207)/1000)</f>
        <v>0</v>
      </c>
      <c r="J36" s="156">
        <f>IF(LEN(J$8)=0,"",SUMIFS(Gögn!$I$2:$I$11876,Gögn!$F$2:$F$11876,$A36,Gögn!$A$2:$A$11876,J$207)/1000)</f>
        <v>18809</v>
      </c>
      <c r="K36" s="156">
        <f>IF(LEN(K$8)=0,"",SUMIFS(Gögn!$I$2:$I$11876,Gögn!$F$2:$F$11876,$A36,Gögn!$A$2:$A$11876,K$207)/1000)</f>
        <v>0</v>
      </c>
      <c r="L36" s="156">
        <f>IF(LEN(L$8)=0,"",SUMIFS(Gögn!$I$2:$I$11876,Gögn!$F$2:$F$11876,$A36,Gögn!$A$2:$A$11876,L$207)/1000)</f>
        <v>576</v>
      </c>
      <c r="M36" s="156">
        <f>IF(LEN(M$8)=0,"",SUMIFS(Gögn!$I$2:$I$11876,Gögn!$F$2:$F$11876,$A36,Gögn!$A$2:$A$11876,M$207)/1000)</f>
        <v>0</v>
      </c>
      <c r="N36" s="156">
        <f>IF(LEN(N$8)=0,"",SUMIFS(Gögn!$I$2:$I$11876,Gögn!$F$2:$F$11876,$A36,Gögn!$A$2:$A$11876,N$207)/1000)</f>
        <v>9418.2440000000006</v>
      </c>
      <c r="O36" s="156">
        <f>IF(LEN(O$8)=0,"",SUMIFS(Gögn!$I$2:$I$11876,Gögn!$F$2:$F$11876,$A36,Gögn!$A$2:$A$11876,O$207)/1000)</f>
        <v>0</v>
      </c>
      <c r="P36" s="156">
        <f>IF(LEN(P$8)=0,"",SUMIFS(Gögn!$I$2:$I$11876,Gögn!$F$2:$F$11876,$A36,Gögn!$A$2:$A$11876,P$207)/1000)</f>
        <v>0</v>
      </c>
      <c r="Q36" s="156">
        <f>IF(LEN(Q$8)=0,"",SUMIFS(Gögn!$I$2:$I$11876,Gögn!$F$2:$F$11876,$A36,Gögn!$A$2:$A$11876,Q$207)/1000)</f>
        <v>0</v>
      </c>
      <c r="R36" s="156">
        <f>IF(LEN(R$8)=0,"",SUMIFS(Gögn!$I$2:$I$11876,Gögn!$F$2:$F$11876,$A36,Gögn!$A$2:$A$11876,R$207)/1000)</f>
        <v>0</v>
      </c>
      <c r="S36" s="156">
        <f>IF(LEN(S$8)=0,"",SUMIFS(Gögn!$I$2:$I$11876,Gögn!$F$2:$F$11876,$A36,Gögn!$A$2:$A$11876,S$207)/1000)</f>
        <v>516.85400000000004</v>
      </c>
      <c r="T36" s="156">
        <f>IF(LEN(T$8)=0,"",SUMIFS(Gögn!$I$2:$I$11876,Gögn!$F$2:$F$11876,$A36,Gögn!$A$2:$A$11876,T$207)/1000)</f>
        <v>0</v>
      </c>
      <c r="U36" s="156">
        <f>IF(LEN(U$8)=0,"",SUMIFS(Gögn!$I$2:$I$11876,Gögn!$F$2:$F$11876,$A36,Gögn!$A$2:$A$11876,U$207)/1000)</f>
        <v>0</v>
      </c>
      <c r="V36" s="156">
        <f>IF(LEN(V$8)=0,"",SUMIFS(Gögn!$I$2:$I$11876,Gögn!$F$2:$F$11876,$A36,Gögn!$A$2:$A$11876,V$207)/1000)</f>
        <v>0</v>
      </c>
      <c r="W36" s="156">
        <f>IF(LEN(W$8)=0,"",SUMIFS(Gögn!$I$2:$I$11876,Gögn!$F$2:$F$11876,$A36,Gögn!$A$2:$A$11876,W$207)/1000)</f>
        <v>0</v>
      </c>
      <c r="X36" s="156">
        <f>IF(LEN(X$8)=0,"",SUMIFS(Gögn!$I$2:$I$11876,Gögn!$F$2:$F$11876,$A36,Gögn!$A$2:$A$11876,X$207)/1000)</f>
        <v>0</v>
      </c>
      <c r="Y36" s="156">
        <f>IF(LEN(Y$8)=0,"",SUMIFS(Gögn!$I$2:$I$11876,Gögn!$F$2:$F$11876,$A36,Gögn!$A$2:$A$11876,Y$207)/1000)</f>
        <v>0</v>
      </c>
      <c r="Z36" s="156">
        <f>IF(LEN(Z$8)=0,"",SUMIFS(Gögn!$I$2:$I$11876,Gögn!$F$2:$F$11876,$A36,Gögn!$A$2:$A$11876,Z$207)/1000)</f>
        <v>0</v>
      </c>
      <c r="AA36" s="156">
        <f>IF(LEN(AA$8)=0,"",SUMIFS(Gögn!$I$2:$I$11876,Gögn!$F$2:$F$11876,$A36,Gögn!$A$2:$A$11876,AA$207)/1000)</f>
        <v>0</v>
      </c>
      <c r="AB36" s="156">
        <f>IF(LEN(AB$8)=0,"",SUMIFS(Gögn!$I$2:$I$11876,Gögn!$F$2:$F$11876,$A36,Gögn!$A$2:$A$11876,AB$207)/1000)</f>
        <v>-33432.118000000002</v>
      </c>
      <c r="AC36" s="156">
        <f>IF(LEN(AC$8)=0,"",SUMIFS(Gögn!$I$2:$I$11876,Gögn!$F$2:$F$11876,$A36,Gögn!$A$2:$A$11876,AC$207)/1000)</f>
        <v>0</v>
      </c>
    </row>
    <row r="37" spans="1:29" ht="15.75" x14ac:dyDescent="0.25">
      <c r="A37" s="1" t="s">
        <v>458</v>
      </c>
      <c r="B37" s="5"/>
      <c r="C37" s="18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</row>
    <row r="38" spans="1:29" ht="15.75" x14ac:dyDescent="0.25">
      <c r="A38" s="1" t="s">
        <v>188</v>
      </c>
      <c r="B38" s="5"/>
      <c r="C38" s="19" t="s">
        <v>274</v>
      </c>
      <c r="D38" s="156">
        <f t="shared" si="0"/>
        <v>2375118.034</v>
      </c>
      <c r="E38" s="156">
        <f>IF(LEN(E$8)=0,"",SUMIFS(Gögn!$I$2:$I$11876,Gögn!$F$2:$F$11876,$A38,Gögn!$A$2:$A$11876,E$207)/1000)</f>
        <v>10765.816999999999</v>
      </c>
      <c r="F38" s="156">
        <f>IF(LEN(F$8)=0,"",SUMIFS(Gögn!$I$2:$I$11876,Gögn!$F$2:$F$11876,$A38,Gögn!$A$2:$A$11876,F$207)/1000)</f>
        <v>384978.16800000001</v>
      </c>
      <c r="G38" s="156">
        <f>IF(LEN(G$8)=0,"",SUMIFS(Gögn!$I$2:$I$11876,Gögn!$F$2:$F$11876,$A38,Gögn!$A$2:$A$11876,G$207)/1000)</f>
        <v>60120.347000000002</v>
      </c>
      <c r="H38" s="156">
        <f>IF(LEN(H$8)=0,"",SUMIFS(Gögn!$I$2:$I$11876,Gögn!$F$2:$F$11876,$A38,Gögn!$A$2:$A$11876,H$207)/1000)</f>
        <v>3260.982</v>
      </c>
      <c r="I38" s="156">
        <f>IF(LEN(I$8)=0,"",SUMIFS(Gögn!$I$2:$I$11876,Gögn!$F$2:$F$11876,$A38,Gögn!$A$2:$A$11876,I$207)/1000)</f>
        <v>12900.585999999999</v>
      </c>
      <c r="J38" s="156">
        <f>IF(LEN(J$8)=0,"",SUMIFS(Gögn!$I$2:$I$11876,Gögn!$F$2:$F$11876,$A38,Gögn!$A$2:$A$11876,J$207)/1000)</f>
        <v>58141</v>
      </c>
      <c r="K38" s="156">
        <f>IF(LEN(K$8)=0,"",SUMIFS(Gögn!$I$2:$I$11876,Gögn!$F$2:$F$11876,$A38,Gögn!$A$2:$A$11876,K$207)/1000)</f>
        <v>67028.091</v>
      </c>
      <c r="L38" s="156">
        <f>IF(LEN(L$8)=0,"",SUMIFS(Gögn!$I$2:$I$11876,Gögn!$F$2:$F$11876,$A38,Gögn!$A$2:$A$11876,L$207)/1000)</f>
        <v>119584</v>
      </c>
      <c r="M38" s="156">
        <f>IF(LEN(M$8)=0,"",SUMIFS(Gögn!$I$2:$I$11876,Gögn!$F$2:$F$11876,$A38,Gögn!$A$2:$A$11876,M$207)/1000)</f>
        <v>68869.479000000007</v>
      </c>
      <c r="N38" s="156">
        <f>IF(LEN(N$8)=0,"",SUMIFS(Gögn!$I$2:$I$11876,Gögn!$F$2:$F$11876,$A38,Gögn!$A$2:$A$11876,N$207)/1000)</f>
        <v>48441.807999999997</v>
      </c>
      <c r="O38" s="156">
        <f>IF(LEN(O$8)=0,"",SUMIFS(Gögn!$I$2:$I$11876,Gögn!$F$2:$F$11876,$A38,Gögn!$A$2:$A$11876,O$207)/1000)</f>
        <v>47967.550999999999</v>
      </c>
      <c r="P38" s="156">
        <f>IF(LEN(P$8)=0,"",SUMIFS(Gögn!$I$2:$I$11876,Gögn!$F$2:$F$11876,$A38,Gögn!$A$2:$A$11876,P$207)/1000)</f>
        <v>18776</v>
      </c>
      <c r="Q38" s="156">
        <f>IF(LEN(Q$8)=0,"",SUMIFS(Gögn!$I$2:$I$11876,Gögn!$F$2:$F$11876,$A38,Gögn!$A$2:$A$11876,Q$207)/1000)</f>
        <v>15999</v>
      </c>
      <c r="R38" s="156">
        <f>IF(LEN(R$8)=0,"",SUMIFS(Gögn!$I$2:$I$11876,Gögn!$F$2:$F$11876,$A38,Gögn!$A$2:$A$11876,R$207)/1000)</f>
        <v>34851</v>
      </c>
      <c r="S38" s="156">
        <f>IF(LEN(S$8)=0,"",SUMIFS(Gögn!$I$2:$I$11876,Gögn!$F$2:$F$11876,$A38,Gögn!$A$2:$A$11876,S$207)/1000)</f>
        <v>1347.82</v>
      </c>
      <c r="T38" s="156">
        <f>IF(LEN(T$8)=0,"",SUMIFS(Gögn!$I$2:$I$11876,Gögn!$F$2:$F$11876,$A38,Gögn!$A$2:$A$11876,T$207)/1000)</f>
        <v>7108</v>
      </c>
      <c r="U38" s="156">
        <f>IF(LEN(U$8)=0,"",SUMIFS(Gögn!$I$2:$I$11876,Gögn!$F$2:$F$11876,$A38,Gögn!$A$2:$A$11876,U$207)/1000)</f>
        <v>16879.637999999999</v>
      </c>
      <c r="V38" s="156">
        <f>IF(LEN(V$8)=0,"",SUMIFS(Gögn!$I$2:$I$11876,Gögn!$F$2:$F$11876,$A38,Gögn!$A$2:$A$11876,V$207)/1000)</f>
        <v>640368.25800000003</v>
      </c>
      <c r="W38" s="156">
        <f>IF(LEN(W$8)=0,"",SUMIFS(Gögn!$I$2:$I$11876,Gögn!$F$2:$F$11876,$A38,Gögn!$A$2:$A$11876,W$207)/1000)</f>
        <v>29114.535</v>
      </c>
      <c r="X38" s="156">
        <f>IF(LEN(X$8)=0,"",SUMIFS(Gögn!$I$2:$I$11876,Gögn!$F$2:$F$11876,$A38,Gögn!$A$2:$A$11876,X$207)/1000)</f>
        <v>2517.1120000000001</v>
      </c>
      <c r="Y38" s="156">
        <f>IF(LEN(Y$8)=0,"",SUMIFS(Gögn!$I$2:$I$11876,Gögn!$F$2:$F$11876,$A38,Gögn!$A$2:$A$11876,Y$207)/1000)</f>
        <v>493834.83100000001</v>
      </c>
      <c r="Z38" s="156">
        <f>IF(LEN(Z$8)=0,"",SUMIFS(Gögn!$I$2:$I$11876,Gögn!$F$2:$F$11876,$A38,Gögn!$A$2:$A$11876,Z$207)/1000)</f>
        <v>44667.184999999998</v>
      </c>
      <c r="AA38" s="156">
        <f>IF(LEN(AA$8)=0,"",SUMIFS(Gögn!$I$2:$I$11876,Gögn!$F$2:$F$11876,$A38,Gögn!$A$2:$A$11876,AA$207)/1000)</f>
        <v>78784</v>
      </c>
      <c r="AB38" s="156">
        <f>IF(LEN(AB$8)=0,"",SUMIFS(Gögn!$I$2:$I$11876,Gögn!$F$2:$F$11876,$A38,Gögn!$A$2:$A$11876,AB$207)/1000)</f>
        <v>36763.224000000002</v>
      </c>
      <c r="AC38" s="156">
        <f>IF(LEN(AC$8)=0,"",SUMIFS(Gögn!$I$2:$I$11876,Gögn!$F$2:$F$11876,$A38,Gögn!$A$2:$A$11876,AC$207)/1000)</f>
        <v>72049.601999999999</v>
      </c>
    </row>
    <row r="39" spans="1:29" s="34" customFormat="1" ht="15.75" x14ac:dyDescent="0.25">
      <c r="A39" s="3" t="s">
        <v>458</v>
      </c>
      <c r="B39" s="33"/>
      <c r="C39" s="20" t="s">
        <v>171</v>
      </c>
      <c r="D39" s="157">
        <f t="shared" si="0"/>
        <v>515403065.79899997</v>
      </c>
      <c r="E39" s="157">
        <f>IF(LEN(E$8)=0,"",SUM(E27:E31)+E33-E38)</f>
        <v>18543748.239999998</v>
      </c>
      <c r="F39" s="157">
        <f t="shared" ref="F39:AC39" si="4">IF(LEN(F$8)=0,"",SUM(F27:F31)+F33-F38)</f>
        <v>51577745.829000004</v>
      </c>
      <c r="G39" s="157">
        <f t="shared" si="4"/>
        <v>29624783.728</v>
      </c>
      <c r="H39" s="157">
        <f t="shared" si="4"/>
        <v>1473243.9549999998</v>
      </c>
      <c r="I39" s="157">
        <f t="shared" si="4"/>
        <v>6356867.1639999999</v>
      </c>
      <c r="J39" s="157">
        <f t="shared" si="4"/>
        <v>4165839</v>
      </c>
      <c r="K39" s="157">
        <f t="shared" si="4"/>
        <v>19581972.037999999</v>
      </c>
      <c r="L39" s="157">
        <f t="shared" si="4"/>
        <v>11298604</v>
      </c>
      <c r="M39" s="157">
        <f t="shared" si="4"/>
        <v>62574154.857000001</v>
      </c>
      <c r="N39" s="157">
        <f t="shared" si="4"/>
        <v>2630371.4909999999</v>
      </c>
      <c r="O39" s="157">
        <f t="shared" si="4"/>
        <v>3251560.1150000002</v>
      </c>
      <c r="P39" s="157">
        <f t="shared" si="4"/>
        <v>6311069</v>
      </c>
      <c r="Q39" s="157">
        <f t="shared" si="4"/>
        <v>3994712</v>
      </c>
      <c r="R39" s="157">
        <f t="shared" si="4"/>
        <v>1329057</v>
      </c>
      <c r="S39" s="157">
        <f t="shared" si="4"/>
        <v>1073407.9639999999</v>
      </c>
      <c r="T39" s="157">
        <f t="shared" si="4"/>
        <v>1666824</v>
      </c>
      <c r="U39" s="157">
        <f t="shared" si="4"/>
        <v>8825988.7740000002</v>
      </c>
      <c r="V39" s="157">
        <f t="shared" si="4"/>
        <v>93560842.594999999</v>
      </c>
      <c r="W39" s="157">
        <f t="shared" si="4"/>
        <v>22854452.634</v>
      </c>
      <c r="X39" s="157">
        <f t="shared" si="4"/>
        <v>195795.42800000001</v>
      </c>
      <c r="Y39" s="157">
        <f t="shared" si="4"/>
        <v>100695110.57699999</v>
      </c>
      <c r="Z39" s="157">
        <f t="shared" si="4"/>
        <v>6852851.0040000007</v>
      </c>
      <c r="AA39" s="157">
        <f t="shared" si="4"/>
        <v>9373358</v>
      </c>
      <c r="AB39" s="157">
        <f t="shared" si="4"/>
        <v>25830082.631999999</v>
      </c>
      <c r="AC39" s="157">
        <f t="shared" si="4"/>
        <v>21760623.774</v>
      </c>
    </row>
    <row r="40" spans="1:29" ht="15.75" x14ac:dyDescent="0.25">
      <c r="A40" s="1" t="s">
        <v>458</v>
      </c>
      <c r="B40" s="5"/>
      <c r="C40" s="19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</row>
    <row r="41" spans="1:29" ht="15.75" x14ac:dyDescent="0.25">
      <c r="A41" s="1" t="s">
        <v>458</v>
      </c>
      <c r="B41" s="5"/>
      <c r="C41" s="18" t="s">
        <v>276</v>
      </c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</row>
    <row r="42" spans="1:29" ht="15.75" x14ac:dyDescent="0.25">
      <c r="A42" s="1" t="s">
        <v>189</v>
      </c>
      <c r="B42" s="5"/>
      <c r="C42" s="19" t="s">
        <v>275</v>
      </c>
      <c r="D42" s="156">
        <f t="shared" si="0"/>
        <v>9944207.4299999997</v>
      </c>
      <c r="E42" s="156">
        <f>IF(LEN(E$8)=0,"",SUMIFS(Gögn!$I$2:$I$11876,Gögn!$F$2:$F$11876,$A42,Gögn!$A$2:$A$11876,E$207)/1000)</f>
        <v>423591.49900000001</v>
      </c>
      <c r="F42" s="156">
        <f>IF(LEN(F$8)=0,"",SUMIFS(Gögn!$I$2:$I$11876,Gögn!$F$2:$F$11876,$A42,Gögn!$A$2:$A$11876,F$207)/1000)</f>
        <v>836942.84600000002</v>
      </c>
      <c r="G42" s="156">
        <f>IF(LEN(G$8)=0,"",SUMIFS(Gögn!$I$2:$I$11876,Gögn!$F$2:$F$11876,$A42,Gögn!$A$2:$A$11876,G$207)/1000)</f>
        <v>498224.87800000003</v>
      </c>
      <c r="H42" s="156">
        <f>IF(LEN(H$8)=0,"",SUMIFS(Gögn!$I$2:$I$11876,Gögn!$F$2:$F$11876,$A42,Gögn!$A$2:$A$11876,H$207)/1000)</f>
        <v>113955.376</v>
      </c>
      <c r="I42" s="156">
        <f>IF(LEN(I$8)=0,"",SUMIFS(Gögn!$I$2:$I$11876,Gögn!$F$2:$F$11876,$A42,Gögn!$A$2:$A$11876,I$207)/1000)</f>
        <v>103869.622</v>
      </c>
      <c r="J42" s="156">
        <f>IF(LEN(J$8)=0,"",SUMIFS(Gögn!$I$2:$I$11876,Gögn!$F$2:$F$11876,$A42,Gögn!$A$2:$A$11876,J$207)/1000)</f>
        <v>116737</v>
      </c>
      <c r="K42" s="156">
        <f>IF(LEN(K$8)=0,"",SUMIFS(Gögn!$I$2:$I$11876,Gögn!$F$2:$F$11876,$A42,Gögn!$A$2:$A$11876,K$207)/1000)</f>
        <v>454882.48200000002</v>
      </c>
      <c r="L42" s="156">
        <f>IF(LEN(L$8)=0,"",SUMIFS(Gögn!$I$2:$I$11876,Gögn!$F$2:$F$11876,$A42,Gögn!$A$2:$A$11876,L$207)/1000)</f>
        <v>194537</v>
      </c>
      <c r="M42" s="156">
        <f>IF(LEN(M$8)=0,"",SUMIFS(Gögn!$I$2:$I$11876,Gögn!$F$2:$F$11876,$A42,Gögn!$A$2:$A$11876,M$207)/1000)</f>
        <v>1379312.96</v>
      </c>
      <c r="N42" s="156">
        <f>IF(LEN(N$8)=0,"",SUMIFS(Gögn!$I$2:$I$11876,Gögn!$F$2:$F$11876,$A42,Gögn!$A$2:$A$11876,N$207)/1000)</f>
        <v>109231.28200000001</v>
      </c>
      <c r="O42" s="156">
        <f>IF(LEN(O$8)=0,"",SUMIFS(Gögn!$I$2:$I$11876,Gögn!$F$2:$F$11876,$A42,Gögn!$A$2:$A$11876,O$207)/1000)</f>
        <v>179603.704</v>
      </c>
      <c r="P42" s="156">
        <f>IF(LEN(P$8)=0,"",SUMIFS(Gögn!$I$2:$I$11876,Gögn!$F$2:$F$11876,$A42,Gögn!$A$2:$A$11876,P$207)/1000)</f>
        <v>129943</v>
      </c>
      <c r="Q42" s="156">
        <f>IF(LEN(Q$8)=0,"",SUMIFS(Gögn!$I$2:$I$11876,Gögn!$F$2:$F$11876,$A42,Gögn!$A$2:$A$11876,Q$207)/1000)</f>
        <v>87611</v>
      </c>
      <c r="R42" s="156">
        <f>IF(LEN(R$8)=0,"",SUMIFS(Gögn!$I$2:$I$11876,Gögn!$F$2:$F$11876,$A42,Gögn!$A$2:$A$11876,R$207)/1000)</f>
        <v>73311</v>
      </c>
      <c r="S42" s="156">
        <f>IF(LEN(S$8)=0,"",SUMIFS(Gögn!$I$2:$I$11876,Gögn!$F$2:$F$11876,$A42,Gögn!$A$2:$A$11876,S$207)/1000)</f>
        <v>48940.504999999997</v>
      </c>
      <c r="T42" s="156">
        <f>IF(LEN(T$8)=0,"",SUMIFS(Gögn!$I$2:$I$11876,Gögn!$F$2:$F$11876,$A42,Gögn!$A$2:$A$11876,T$207)/1000)</f>
        <v>29964</v>
      </c>
      <c r="U42" s="156">
        <f>IF(LEN(U$8)=0,"",SUMIFS(Gögn!$I$2:$I$11876,Gögn!$F$2:$F$11876,$A42,Gögn!$A$2:$A$11876,U$207)/1000)</f>
        <v>198706.899</v>
      </c>
      <c r="V42" s="156">
        <f>IF(LEN(V$8)=0,"",SUMIFS(Gögn!$I$2:$I$11876,Gögn!$F$2:$F$11876,$A42,Gögn!$A$2:$A$11876,V$207)/1000)</f>
        <v>1162879.081</v>
      </c>
      <c r="W42" s="156">
        <f>IF(LEN(W$8)=0,"",SUMIFS(Gögn!$I$2:$I$11876,Gögn!$F$2:$F$11876,$A42,Gögn!$A$2:$A$11876,W$207)/1000)</f>
        <v>582301.29</v>
      </c>
      <c r="X42" s="156">
        <f>IF(LEN(X$8)=0,"",SUMIFS(Gögn!$I$2:$I$11876,Gögn!$F$2:$F$11876,$A42,Gögn!$A$2:$A$11876,X$207)/1000)</f>
        <v>7490.4309999999996</v>
      </c>
      <c r="Y42" s="156">
        <f>IF(LEN(Y$8)=0,"",SUMIFS(Gögn!$I$2:$I$11876,Gögn!$F$2:$F$11876,$A42,Gögn!$A$2:$A$11876,Y$207)/1000)</f>
        <v>1672645.75</v>
      </c>
      <c r="Z42" s="156">
        <f>IF(LEN(Z$8)=0,"",SUMIFS(Gögn!$I$2:$I$11876,Gögn!$F$2:$F$11876,$A42,Gögn!$A$2:$A$11876,Z$207)/1000)</f>
        <v>143649.465</v>
      </c>
      <c r="AA42" s="156">
        <f>IF(LEN(AA$8)=0,"",SUMIFS(Gögn!$I$2:$I$11876,Gögn!$F$2:$F$11876,$A42,Gögn!$A$2:$A$11876,AA$207)/1000)</f>
        <v>353758</v>
      </c>
      <c r="AB42" s="156">
        <f>IF(LEN(AB$8)=0,"",SUMIFS(Gögn!$I$2:$I$11876,Gögn!$F$2:$F$11876,$A42,Gögn!$A$2:$A$11876,AB$207)/1000)</f>
        <v>533123.86399999994</v>
      </c>
      <c r="AC42" s="156">
        <f>IF(LEN(AC$8)=0,"",SUMIFS(Gögn!$I$2:$I$11876,Gögn!$F$2:$F$11876,$A42,Gögn!$A$2:$A$11876,AC$207)/1000)</f>
        <v>508994.49599999998</v>
      </c>
    </row>
    <row r="43" spans="1:29" s="34" customFormat="1" ht="15.75" x14ac:dyDescent="0.25">
      <c r="A43" s="3" t="s">
        <v>458</v>
      </c>
      <c r="B43" s="33"/>
      <c r="C43" s="20" t="s">
        <v>277</v>
      </c>
      <c r="D43" s="157">
        <f t="shared" si="0"/>
        <v>9944207.4299999997</v>
      </c>
      <c r="E43" s="157">
        <f>IF(LEN(E$8)=0,"",SUM(E42))</f>
        <v>423591.49900000001</v>
      </c>
      <c r="F43" s="157">
        <f t="shared" ref="F43:AC43" si="5">IF(LEN(F$8)=0,"",SUM(F42))</f>
        <v>836942.84600000002</v>
      </c>
      <c r="G43" s="157">
        <f t="shared" si="5"/>
        <v>498224.87800000003</v>
      </c>
      <c r="H43" s="157">
        <f t="shared" si="5"/>
        <v>113955.376</v>
      </c>
      <c r="I43" s="157">
        <f t="shared" si="5"/>
        <v>103869.622</v>
      </c>
      <c r="J43" s="157">
        <f t="shared" si="5"/>
        <v>116737</v>
      </c>
      <c r="K43" s="157">
        <f t="shared" si="5"/>
        <v>454882.48200000002</v>
      </c>
      <c r="L43" s="157">
        <f t="shared" si="5"/>
        <v>194537</v>
      </c>
      <c r="M43" s="157">
        <f t="shared" si="5"/>
        <v>1379312.96</v>
      </c>
      <c r="N43" s="157">
        <f t="shared" si="5"/>
        <v>109231.28200000001</v>
      </c>
      <c r="O43" s="157">
        <f t="shared" si="5"/>
        <v>179603.704</v>
      </c>
      <c r="P43" s="157">
        <f t="shared" si="5"/>
        <v>129943</v>
      </c>
      <c r="Q43" s="157">
        <f t="shared" si="5"/>
        <v>87611</v>
      </c>
      <c r="R43" s="157">
        <f t="shared" si="5"/>
        <v>73311</v>
      </c>
      <c r="S43" s="157">
        <f t="shared" si="5"/>
        <v>48940.504999999997</v>
      </c>
      <c r="T43" s="157">
        <f t="shared" si="5"/>
        <v>29964</v>
      </c>
      <c r="U43" s="157">
        <f t="shared" si="5"/>
        <v>198706.899</v>
      </c>
      <c r="V43" s="157">
        <f t="shared" si="5"/>
        <v>1162879.081</v>
      </c>
      <c r="W43" s="157">
        <f t="shared" si="5"/>
        <v>582301.29</v>
      </c>
      <c r="X43" s="157">
        <f t="shared" si="5"/>
        <v>7490.4309999999996</v>
      </c>
      <c r="Y43" s="157">
        <f t="shared" si="5"/>
        <v>1672645.75</v>
      </c>
      <c r="Z43" s="157">
        <f t="shared" si="5"/>
        <v>143649.465</v>
      </c>
      <c r="AA43" s="157">
        <f t="shared" si="5"/>
        <v>353758</v>
      </c>
      <c r="AB43" s="157">
        <f t="shared" si="5"/>
        <v>533123.86399999994</v>
      </c>
      <c r="AC43" s="157">
        <f t="shared" si="5"/>
        <v>508994.49599999998</v>
      </c>
    </row>
    <row r="44" spans="1:29" ht="15.75" x14ac:dyDescent="0.25">
      <c r="A44" s="1" t="s">
        <v>458</v>
      </c>
      <c r="B44" s="5"/>
      <c r="C44" s="19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</row>
    <row r="45" spans="1:29" ht="15.75" x14ac:dyDescent="0.25">
      <c r="A45" s="1" t="s">
        <v>191</v>
      </c>
      <c r="B45" s="5"/>
      <c r="C45" s="21" t="s">
        <v>192</v>
      </c>
      <c r="D45" s="155">
        <f t="shared" si="0"/>
        <v>59979.470999999998</v>
      </c>
      <c r="E45" s="155">
        <f>IF(LEN(E$8)=0,"",SUMIFS(Gögn!$I$2:$I$11876,Gögn!$F$2:$F$11876,$A45,Gögn!$A$2:$A$11876,E$207)/1000)</f>
        <v>3641.471</v>
      </c>
      <c r="F45" s="155">
        <f>IF(LEN(F$8)=0,"",SUMIFS(Gögn!$I$2:$I$11876,Gögn!$F$2:$F$11876,$A45,Gögn!$A$2:$A$11876,F$207)/1000)</f>
        <v>0</v>
      </c>
      <c r="G45" s="155">
        <f>IF(LEN(G$8)=0,"",SUMIFS(Gögn!$I$2:$I$11876,Gögn!$F$2:$F$11876,$A45,Gögn!$A$2:$A$11876,G$207)/1000)</f>
        <v>0</v>
      </c>
      <c r="H45" s="155">
        <f>IF(LEN(H$8)=0,"",SUMIFS(Gögn!$I$2:$I$11876,Gögn!$F$2:$F$11876,$A45,Gögn!$A$2:$A$11876,H$207)/1000)</f>
        <v>0</v>
      </c>
      <c r="I45" s="155">
        <f>IF(LEN(I$8)=0,"",SUMIFS(Gögn!$I$2:$I$11876,Gögn!$F$2:$F$11876,$A45,Gögn!$A$2:$A$11876,I$207)/1000)</f>
        <v>0</v>
      </c>
      <c r="J45" s="155">
        <f>IF(LEN(J$8)=0,"",SUMIFS(Gögn!$I$2:$I$11876,Gögn!$F$2:$F$11876,$A45,Gögn!$A$2:$A$11876,J$207)/1000)</f>
        <v>0</v>
      </c>
      <c r="K45" s="155">
        <f>IF(LEN(K$8)=0,"",SUMIFS(Gögn!$I$2:$I$11876,Gögn!$F$2:$F$11876,$A45,Gögn!$A$2:$A$11876,K$207)/1000)</f>
        <v>0</v>
      </c>
      <c r="L45" s="155">
        <f>IF(LEN(L$8)=0,"",SUMIFS(Gögn!$I$2:$I$11876,Gögn!$F$2:$F$11876,$A45,Gögn!$A$2:$A$11876,L$207)/1000)</f>
        <v>0</v>
      </c>
      <c r="M45" s="155">
        <f>IF(LEN(M$8)=0,"",SUMIFS(Gögn!$I$2:$I$11876,Gögn!$F$2:$F$11876,$A45,Gögn!$A$2:$A$11876,M$207)/1000)</f>
        <v>0</v>
      </c>
      <c r="N45" s="155">
        <f>IF(LEN(N$8)=0,"",SUMIFS(Gögn!$I$2:$I$11876,Gögn!$F$2:$F$11876,$A45,Gögn!$A$2:$A$11876,N$207)/1000)</f>
        <v>0</v>
      </c>
      <c r="O45" s="155">
        <f>IF(LEN(O$8)=0,"",SUMIFS(Gögn!$I$2:$I$11876,Gögn!$F$2:$F$11876,$A45,Gögn!$A$2:$A$11876,O$207)/1000)</f>
        <v>0</v>
      </c>
      <c r="P45" s="155">
        <f>IF(LEN(P$8)=0,"",SUMIFS(Gögn!$I$2:$I$11876,Gögn!$F$2:$F$11876,$A45,Gögn!$A$2:$A$11876,P$207)/1000)</f>
        <v>0</v>
      </c>
      <c r="Q45" s="155">
        <f>IF(LEN(Q$8)=0,"",SUMIFS(Gögn!$I$2:$I$11876,Gögn!$F$2:$F$11876,$A45,Gögn!$A$2:$A$11876,Q$207)/1000)</f>
        <v>56338</v>
      </c>
      <c r="R45" s="155">
        <f>IF(LEN(R$8)=0,"",SUMIFS(Gögn!$I$2:$I$11876,Gögn!$F$2:$F$11876,$A45,Gögn!$A$2:$A$11876,R$207)/1000)</f>
        <v>0</v>
      </c>
      <c r="S45" s="155">
        <f>IF(LEN(S$8)=0,"",SUMIFS(Gögn!$I$2:$I$11876,Gögn!$F$2:$F$11876,$A45,Gögn!$A$2:$A$11876,S$207)/1000)</f>
        <v>0</v>
      </c>
      <c r="T45" s="155">
        <f>IF(LEN(T$8)=0,"",SUMIFS(Gögn!$I$2:$I$11876,Gögn!$F$2:$F$11876,$A45,Gögn!$A$2:$A$11876,T$207)/1000)</f>
        <v>0</v>
      </c>
      <c r="U45" s="155">
        <f>IF(LEN(U$8)=0,"",SUMIFS(Gögn!$I$2:$I$11876,Gögn!$F$2:$F$11876,$A45,Gögn!$A$2:$A$11876,U$207)/1000)</f>
        <v>0</v>
      </c>
      <c r="V45" s="155">
        <f>IF(LEN(V$8)=0,"",SUMIFS(Gögn!$I$2:$I$11876,Gögn!$F$2:$F$11876,$A45,Gögn!$A$2:$A$11876,V$207)/1000)</f>
        <v>0</v>
      </c>
      <c r="W45" s="155">
        <f>IF(LEN(W$8)=0,"",SUMIFS(Gögn!$I$2:$I$11876,Gögn!$F$2:$F$11876,$A45,Gögn!$A$2:$A$11876,W$207)/1000)</f>
        <v>0</v>
      </c>
      <c r="X45" s="155">
        <f>IF(LEN(X$8)=0,"",SUMIFS(Gögn!$I$2:$I$11876,Gögn!$F$2:$F$11876,$A45,Gögn!$A$2:$A$11876,X$207)/1000)</f>
        <v>0</v>
      </c>
      <c r="Y45" s="155">
        <f>IF(LEN(Y$8)=0,"",SUMIFS(Gögn!$I$2:$I$11876,Gögn!$F$2:$F$11876,$A45,Gögn!$A$2:$A$11876,Y$207)/1000)</f>
        <v>0</v>
      </c>
      <c r="Z45" s="155">
        <f>IF(LEN(Z$8)=0,"",SUMIFS(Gögn!$I$2:$I$11876,Gögn!$F$2:$F$11876,$A45,Gögn!$A$2:$A$11876,Z$207)/1000)</f>
        <v>0</v>
      </c>
      <c r="AA45" s="155">
        <f>IF(LEN(AA$8)=0,"",SUMIFS(Gögn!$I$2:$I$11876,Gögn!$F$2:$F$11876,$A45,Gögn!$A$2:$A$11876,AA$207)/1000)</f>
        <v>0</v>
      </c>
      <c r="AB45" s="155">
        <f>IF(LEN(AB$8)=0,"",SUMIFS(Gögn!$I$2:$I$11876,Gögn!$F$2:$F$11876,$A45,Gögn!$A$2:$A$11876,AB$207)/1000)</f>
        <v>0</v>
      </c>
      <c r="AC45" s="155">
        <f>IF(LEN(AC$8)=0,"",SUMIFS(Gögn!$I$2:$I$11876,Gögn!$F$2:$F$11876,$A45,Gögn!$A$2:$A$11876,AC$207)/1000)</f>
        <v>0</v>
      </c>
    </row>
    <row r="46" spans="1:29" ht="15.75" x14ac:dyDescent="0.25">
      <c r="A46" s="1" t="s">
        <v>458</v>
      </c>
      <c r="B46" s="5"/>
      <c r="C46" s="19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</row>
    <row r="47" spans="1:29" ht="15.75" x14ac:dyDescent="0.25">
      <c r="A47" s="1" t="s">
        <v>193</v>
      </c>
      <c r="B47" s="5"/>
      <c r="C47" s="21" t="s">
        <v>278</v>
      </c>
      <c r="D47" s="155">
        <f t="shared" si="0"/>
        <v>18947</v>
      </c>
      <c r="E47" s="155">
        <f>IF(LEN(E$8)=0,"",SUMIFS(Gögn!$I$2:$I$11876,Gögn!$F$2:$F$11876,$A47,Gögn!$A$2:$A$11876,E$207)/1000)</f>
        <v>0</v>
      </c>
      <c r="F47" s="155">
        <f>IF(LEN(F$8)=0,"",SUMIFS(Gögn!$I$2:$I$11876,Gögn!$F$2:$F$11876,$A47,Gögn!$A$2:$A$11876,F$207)/1000)</f>
        <v>0</v>
      </c>
      <c r="G47" s="155">
        <f>IF(LEN(G$8)=0,"",SUMIFS(Gögn!$I$2:$I$11876,Gögn!$F$2:$F$11876,$A47,Gögn!$A$2:$A$11876,G$207)/1000)</f>
        <v>0</v>
      </c>
      <c r="H47" s="155">
        <f>IF(LEN(H$8)=0,"",SUMIFS(Gögn!$I$2:$I$11876,Gögn!$F$2:$F$11876,$A47,Gögn!$A$2:$A$11876,H$207)/1000)</f>
        <v>0</v>
      </c>
      <c r="I47" s="155">
        <f>IF(LEN(I$8)=0,"",SUMIFS(Gögn!$I$2:$I$11876,Gögn!$F$2:$F$11876,$A47,Gögn!$A$2:$A$11876,I$207)/1000)</f>
        <v>0</v>
      </c>
      <c r="J47" s="155">
        <f>IF(LEN(J$8)=0,"",SUMIFS(Gögn!$I$2:$I$11876,Gögn!$F$2:$F$11876,$A47,Gögn!$A$2:$A$11876,J$207)/1000)</f>
        <v>0</v>
      </c>
      <c r="K47" s="155">
        <f>IF(LEN(K$8)=0,"",SUMIFS(Gögn!$I$2:$I$11876,Gögn!$F$2:$F$11876,$A47,Gögn!$A$2:$A$11876,K$207)/1000)</f>
        <v>0</v>
      </c>
      <c r="L47" s="155">
        <f>IF(LEN(L$8)=0,"",SUMIFS(Gögn!$I$2:$I$11876,Gögn!$F$2:$F$11876,$A47,Gögn!$A$2:$A$11876,L$207)/1000)</f>
        <v>0</v>
      </c>
      <c r="M47" s="155">
        <f>IF(LEN(M$8)=0,"",SUMIFS(Gögn!$I$2:$I$11876,Gögn!$F$2:$F$11876,$A47,Gögn!$A$2:$A$11876,M$207)/1000)</f>
        <v>0</v>
      </c>
      <c r="N47" s="155">
        <f>IF(LEN(N$8)=0,"",SUMIFS(Gögn!$I$2:$I$11876,Gögn!$F$2:$F$11876,$A47,Gögn!$A$2:$A$11876,N$207)/1000)</f>
        <v>0</v>
      </c>
      <c r="O47" s="155">
        <f>IF(LEN(O$8)=0,"",SUMIFS(Gögn!$I$2:$I$11876,Gögn!$F$2:$F$11876,$A47,Gögn!$A$2:$A$11876,O$207)/1000)</f>
        <v>0</v>
      </c>
      <c r="P47" s="155">
        <f>IF(LEN(P$8)=0,"",SUMIFS(Gögn!$I$2:$I$11876,Gögn!$F$2:$F$11876,$A47,Gögn!$A$2:$A$11876,P$207)/1000)</f>
        <v>18947</v>
      </c>
      <c r="Q47" s="155">
        <f>IF(LEN(Q$8)=0,"",SUMIFS(Gögn!$I$2:$I$11876,Gögn!$F$2:$F$11876,$A47,Gögn!$A$2:$A$11876,Q$207)/1000)</f>
        <v>0</v>
      </c>
      <c r="R47" s="155">
        <f>IF(LEN(R$8)=0,"",SUMIFS(Gögn!$I$2:$I$11876,Gögn!$F$2:$F$11876,$A47,Gögn!$A$2:$A$11876,R$207)/1000)</f>
        <v>0</v>
      </c>
      <c r="S47" s="155">
        <f>IF(LEN(S$8)=0,"",SUMIFS(Gögn!$I$2:$I$11876,Gögn!$F$2:$F$11876,$A47,Gögn!$A$2:$A$11876,S$207)/1000)</f>
        <v>0</v>
      </c>
      <c r="T47" s="155">
        <f>IF(LEN(T$8)=0,"",SUMIFS(Gögn!$I$2:$I$11876,Gögn!$F$2:$F$11876,$A47,Gögn!$A$2:$A$11876,T$207)/1000)</f>
        <v>0</v>
      </c>
      <c r="U47" s="155">
        <f>IF(LEN(U$8)=0,"",SUMIFS(Gögn!$I$2:$I$11876,Gögn!$F$2:$F$11876,$A47,Gögn!$A$2:$A$11876,U$207)/1000)</f>
        <v>0</v>
      </c>
      <c r="V47" s="155">
        <f>IF(LEN(V$8)=0,"",SUMIFS(Gögn!$I$2:$I$11876,Gögn!$F$2:$F$11876,$A47,Gögn!$A$2:$A$11876,V$207)/1000)</f>
        <v>0</v>
      </c>
      <c r="W47" s="155">
        <f>IF(LEN(W$8)=0,"",SUMIFS(Gögn!$I$2:$I$11876,Gögn!$F$2:$F$11876,$A47,Gögn!$A$2:$A$11876,W$207)/1000)</f>
        <v>0</v>
      </c>
      <c r="X47" s="155">
        <f>IF(LEN(X$8)=0,"",SUMIFS(Gögn!$I$2:$I$11876,Gögn!$F$2:$F$11876,$A47,Gögn!$A$2:$A$11876,X$207)/1000)</f>
        <v>0</v>
      </c>
      <c r="Y47" s="155">
        <f>IF(LEN(Y$8)=0,"",SUMIFS(Gögn!$I$2:$I$11876,Gögn!$F$2:$F$11876,$A47,Gögn!$A$2:$A$11876,Y$207)/1000)</f>
        <v>0</v>
      </c>
      <c r="Z47" s="155">
        <f>IF(LEN(Z$8)=0,"",SUMIFS(Gögn!$I$2:$I$11876,Gögn!$F$2:$F$11876,$A47,Gögn!$A$2:$A$11876,Z$207)/1000)</f>
        <v>0</v>
      </c>
      <c r="AA47" s="155">
        <f>IF(LEN(AA$8)=0,"",SUMIFS(Gögn!$I$2:$I$11876,Gögn!$F$2:$F$11876,$A47,Gögn!$A$2:$A$11876,AA$207)/1000)</f>
        <v>0</v>
      </c>
      <c r="AB47" s="155">
        <f>IF(LEN(AB$8)=0,"",SUMIFS(Gögn!$I$2:$I$11876,Gögn!$F$2:$F$11876,$A47,Gögn!$A$2:$A$11876,AB$207)/1000)</f>
        <v>0</v>
      </c>
      <c r="AC47" s="155">
        <f>IF(LEN(AC$8)=0,"",SUMIFS(Gögn!$I$2:$I$11876,Gögn!$F$2:$F$11876,$A47,Gögn!$A$2:$A$11876,AC$207)/1000)</f>
        <v>0</v>
      </c>
    </row>
    <row r="48" spans="1:29" ht="15.75" x14ac:dyDescent="0.25">
      <c r="A48" s="1" t="s">
        <v>458</v>
      </c>
      <c r="B48" s="5"/>
      <c r="C48" s="19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</row>
    <row r="49" spans="1:29" ht="15.75" x14ac:dyDescent="0.25">
      <c r="A49" s="1" t="s">
        <v>458</v>
      </c>
      <c r="B49" s="5"/>
      <c r="C49" s="21" t="s">
        <v>195</v>
      </c>
      <c r="D49" s="155">
        <f t="shared" si="0"/>
        <v>574291717.07800007</v>
      </c>
      <c r="E49" s="155">
        <f>IF(LEN(E$8)=0,"",E15-E24+E39-E43+E45-E47)</f>
        <v>23403266.696999997</v>
      </c>
      <c r="F49" s="155">
        <f t="shared" ref="F49:AC49" si="6">IF(LEN(F$8)=0,"",F15-F24+F39-F43+F45-F47)</f>
        <v>54213581.167000003</v>
      </c>
      <c r="G49" s="155">
        <f t="shared" si="6"/>
        <v>42831257.990000002</v>
      </c>
      <c r="H49" s="155">
        <f t="shared" si="6"/>
        <v>480756.61099999951</v>
      </c>
      <c r="I49" s="155">
        <f t="shared" si="6"/>
        <v>11321225.492999999</v>
      </c>
      <c r="J49" s="155">
        <f t="shared" si="6"/>
        <v>5030390</v>
      </c>
      <c r="K49" s="155">
        <f t="shared" si="6"/>
        <v>27927646.410999998</v>
      </c>
      <c r="L49" s="155">
        <f t="shared" si="6"/>
        <v>20281471</v>
      </c>
      <c r="M49" s="155">
        <f t="shared" si="6"/>
        <v>77708166.262999997</v>
      </c>
      <c r="N49" s="155">
        <f t="shared" si="6"/>
        <v>6148025.881000001</v>
      </c>
      <c r="O49" s="155">
        <f t="shared" si="6"/>
        <v>1745276.4480000006</v>
      </c>
      <c r="P49" s="155">
        <f t="shared" si="6"/>
        <v>7070005</v>
      </c>
      <c r="Q49" s="155">
        <f t="shared" si="6"/>
        <v>719051</v>
      </c>
      <c r="R49" s="155">
        <f t="shared" si="6"/>
        <v>2045823</v>
      </c>
      <c r="S49" s="155">
        <f t="shared" si="6"/>
        <v>251559.45799999987</v>
      </c>
      <c r="T49" s="155">
        <f t="shared" si="6"/>
        <v>-173740</v>
      </c>
      <c r="U49" s="155">
        <f t="shared" si="6"/>
        <v>4442416.9840000002</v>
      </c>
      <c r="V49" s="155">
        <f t="shared" si="6"/>
        <v>118199884.558</v>
      </c>
      <c r="W49" s="155">
        <f t="shared" si="6"/>
        <v>-8997251.9190000035</v>
      </c>
      <c r="X49" s="155">
        <f t="shared" si="6"/>
        <v>304492.32200000004</v>
      </c>
      <c r="Y49" s="155">
        <f t="shared" si="6"/>
        <v>110387006.97</v>
      </c>
      <c r="Z49" s="155">
        <f t="shared" si="6"/>
        <v>5975873.8120000008</v>
      </c>
      <c r="AA49" s="155">
        <f t="shared" si="6"/>
        <v>11941218</v>
      </c>
      <c r="AB49" s="155">
        <f t="shared" si="6"/>
        <v>22122345.32</v>
      </c>
      <c r="AC49" s="155">
        <f t="shared" si="6"/>
        <v>28911968.612000003</v>
      </c>
    </row>
    <row r="50" spans="1:29" ht="15.75" x14ac:dyDescent="0.25">
      <c r="A50" s="1" t="s">
        <v>458</v>
      </c>
      <c r="B50" s="5"/>
      <c r="C50" s="19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</row>
    <row r="51" spans="1:29" ht="15.75" x14ac:dyDescent="0.25">
      <c r="A51" s="1" t="s">
        <v>196</v>
      </c>
      <c r="B51" s="5"/>
      <c r="C51" s="21" t="s">
        <v>197</v>
      </c>
      <c r="D51" s="155">
        <f t="shared" si="0"/>
        <v>5918669287.3639984</v>
      </c>
      <c r="E51" s="155">
        <f>IF(LEN(E$8)=0,"",SUMIFS(Gögn!$I$2:$I$11876,Gögn!$F$2:$F$11876,$A51,Gögn!$A$2:$A$11876,E$207)/1000)</f>
        <v>171642155.38</v>
      </c>
      <c r="F51" s="155">
        <f>IF(LEN(F$8)=0,"",SUMIFS(Gögn!$I$2:$I$11876,Gögn!$F$2:$F$11876,$A51,Gögn!$A$2:$A$11876,F$207)/1000)</f>
        <v>545269988.35300004</v>
      </c>
      <c r="G51" s="155">
        <f>IF(LEN(G$8)=0,"",SUMIFS(Gögn!$I$2:$I$11876,Gögn!$F$2:$F$11876,$A51,Gögn!$A$2:$A$11876,G$207)/1000)</f>
        <v>267430119.50400001</v>
      </c>
      <c r="H51" s="155">
        <f>IF(LEN(H$8)=0,"",SUMIFS(Gögn!$I$2:$I$11876,Gögn!$F$2:$F$11876,$A51,Gögn!$A$2:$A$11876,H$207)/1000)</f>
        <v>14746157.515000001</v>
      </c>
      <c r="I51" s="155">
        <f>IF(LEN(I$8)=0,"",SUMIFS(Gögn!$I$2:$I$11876,Gögn!$F$2:$F$11876,$A51,Gögn!$A$2:$A$11876,I$207)/1000)</f>
        <v>56349862.463</v>
      </c>
      <c r="J51" s="155">
        <f>IF(LEN(J$8)=0,"",SUMIFS(Gögn!$I$2:$I$11876,Gögn!$F$2:$F$11876,$A51,Gögn!$A$2:$A$11876,J$207)/1000)</f>
        <v>55665203</v>
      </c>
      <c r="K51" s="155">
        <f>IF(LEN(K$8)=0,"",SUMIFS(Gögn!$I$2:$I$11876,Gögn!$F$2:$F$11876,$A51,Gögn!$A$2:$A$11876,K$207)/1000)</f>
        <v>250809131.993</v>
      </c>
      <c r="L51" s="155">
        <f>IF(LEN(L$8)=0,"",SUMIFS(Gögn!$I$2:$I$11876,Gögn!$F$2:$F$11876,$A51,Gögn!$A$2:$A$11876,L$207)/1000)</f>
        <v>130629425</v>
      </c>
      <c r="M51" s="155">
        <f>IF(LEN(M$8)=0,"",SUMIFS(Gögn!$I$2:$I$11876,Gögn!$F$2:$F$11876,$A51,Gögn!$A$2:$A$11876,M$207)/1000)</f>
        <v>905474545.80200005</v>
      </c>
      <c r="N51" s="155">
        <f>IF(LEN(N$8)=0,"",SUMIFS(Gögn!$I$2:$I$11876,Gögn!$F$2:$F$11876,$A51,Gögn!$A$2:$A$11876,N$207)/1000)</f>
        <v>32643240.657000002</v>
      </c>
      <c r="O51" s="155">
        <f>IF(LEN(O$8)=0,"",SUMIFS(Gögn!$I$2:$I$11876,Gögn!$F$2:$F$11876,$A51,Gögn!$A$2:$A$11876,O$207)/1000)</f>
        <v>41028324.671999998</v>
      </c>
      <c r="P51" s="155">
        <f>IF(LEN(P$8)=0,"",SUMIFS(Gögn!$I$2:$I$11876,Gögn!$F$2:$F$11876,$A51,Gögn!$A$2:$A$11876,P$207)/1000)</f>
        <v>62488134</v>
      </c>
      <c r="Q51" s="155">
        <f>IF(LEN(Q$8)=0,"",SUMIFS(Gögn!$I$2:$I$11876,Gögn!$F$2:$F$11876,$A51,Gögn!$A$2:$A$11876,Q$207)/1000)</f>
        <v>40199869</v>
      </c>
      <c r="R51" s="155">
        <f>IF(LEN(R$8)=0,"",SUMIFS(Gögn!$I$2:$I$11876,Gögn!$F$2:$F$11876,$A51,Gögn!$A$2:$A$11876,R$207)/1000)</f>
        <v>18355976</v>
      </c>
      <c r="S51" s="155">
        <f>IF(LEN(S$8)=0,"",SUMIFS(Gögn!$I$2:$I$11876,Gögn!$F$2:$F$11876,$A51,Gögn!$A$2:$A$11876,S$207)/1000)</f>
        <v>13778018.547</v>
      </c>
      <c r="T51" s="155">
        <f>IF(LEN(T$8)=0,"",SUMIFS(Gögn!$I$2:$I$11876,Gögn!$F$2:$F$11876,$A51,Gögn!$A$2:$A$11876,T$207)/1000)</f>
        <v>24533937</v>
      </c>
      <c r="U51" s="155">
        <f>IF(LEN(U$8)=0,"",SUMIFS(Gögn!$I$2:$I$11876,Gögn!$F$2:$F$11876,$A51,Gögn!$A$2:$A$11876,U$207)/1000)</f>
        <v>87179608.185000002</v>
      </c>
      <c r="V51" s="155">
        <f>IF(LEN(V$8)=0,"",SUMIFS(Gögn!$I$2:$I$11876,Gögn!$F$2:$F$11876,$A51,Gögn!$A$2:$A$11876,V$207)/1000)</f>
        <v>1021913299.567</v>
      </c>
      <c r="W51" s="155">
        <f>IF(LEN(W$8)=0,"",SUMIFS(Gögn!$I$2:$I$11876,Gögn!$F$2:$F$11876,$A51,Gögn!$A$2:$A$11876,W$207)/1000)</f>
        <v>246172185.838</v>
      </c>
      <c r="X51" s="155">
        <f>IF(LEN(X$8)=0,"",SUMIFS(Gögn!$I$2:$I$11876,Gögn!$F$2:$F$11876,$A51,Gögn!$A$2:$A$11876,X$207)/1000)</f>
        <v>2124377.568</v>
      </c>
      <c r="Y51" s="155">
        <f>IF(LEN(Y$8)=0,"",SUMIFS(Gögn!$I$2:$I$11876,Gögn!$F$2:$F$11876,$A51,Gögn!$A$2:$A$11876,Y$207)/1000)</f>
        <v>1146104987.454</v>
      </c>
      <c r="Z51" s="155">
        <f>IF(LEN(Z$8)=0,"",SUMIFS(Gögn!$I$2:$I$11876,Gögn!$F$2:$F$11876,$A51,Gögn!$A$2:$A$11876,Z$207)/1000)</f>
        <v>82248580.018000007</v>
      </c>
      <c r="AA51" s="155">
        <f>IF(LEN(AA$8)=0,"",SUMIFS(Gögn!$I$2:$I$11876,Gögn!$F$2:$F$11876,$A51,Gögn!$A$2:$A$11876,AA$207)/1000)</f>
        <v>122155840</v>
      </c>
      <c r="AB51" s="155">
        <f>IF(LEN(AB$8)=0,"",SUMIFS(Gögn!$I$2:$I$11876,Gögn!$F$2:$F$11876,$A51,Gögn!$A$2:$A$11876,AB$207)/1000)</f>
        <v>238595593.544</v>
      </c>
      <c r="AC51" s="155">
        <f>IF(LEN(AC$8)=0,"",SUMIFS(Gögn!$I$2:$I$11876,Gögn!$F$2:$F$11876,$A51,Gögn!$A$2:$A$11876,AC$207)/1000)</f>
        <v>341130726.30400002</v>
      </c>
    </row>
    <row r="52" spans="1:29" ht="15.75" x14ac:dyDescent="0.25">
      <c r="A52" s="1" t="s">
        <v>458</v>
      </c>
      <c r="B52" s="5"/>
      <c r="C52" s="19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</row>
    <row r="53" spans="1:29" ht="15.75" x14ac:dyDescent="0.25">
      <c r="A53" s="1" t="s">
        <v>458</v>
      </c>
      <c r="B53" s="5"/>
      <c r="C53" s="21" t="s">
        <v>279</v>
      </c>
      <c r="D53" s="155">
        <f t="shared" si="0"/>
        <v>6492961004.4420013</v>
      </c>
      <c r="E53" s="155">
        <f>IF(LEN(E$8)=0,"",SUM(E49:E51))</f>
        <v>195045422.07699999</v>
      </c>
      <c r="F53" s="155">
        <f t="shared" ref="F53:AC53" si="7">IF(LEN(F$8)=0,"",SUM(F49:F51))</f>
        <v>599483569.5200001</v>
      </c>
      <c r="G53" s="155">
        <f t="shared" si="7"/>
        <v>310261377.49400002</v>
      </c>
      <c r="H53" s="155">
        <f t="shared" si="7"/>
        <v>15226914.126</v>
      </c>
      <c r="I53" s="155">
        <f t="shared" si="7"/>
        <v>67671087.956</v>
      </c>
      <c r="J53" s="155">
        <f t="shared" si="7"/>
        <v>60695593</v>
      </c>
      <c r="K53" s="155">
        <f t="shared" si="7"/>
        <v>278736778.40399998</v>
      </c>
      <c r="L53" s="155">
        <f t="shared" si="7"/>
        <v>150910896</v>
      </c>
      <c r="M53" s="155">
        <f t="shared" si="7"/>
        <v>983182712.06500006</v>
      </c>
      <c r="N53" s="155">
        <f t="shared" si="7"/>
        <v>38791266.538000003</v>
      </c>
      <c r="O53" s="155">
        <f t="shared" si="7"/>
        <v>42773601.119999997</v>
      </c>
      <c r="P53" s="155">
        <f t="shared" si="7"/>
        <v>69558139</v>
      </c>
      <c r="Q53" s="155">
        <f t="shared" si="7"/>
        <v>40918920</v>
      </c>
      <c r="R53" s="155">
        <f t="shared" si="7"/>
        <v>20401799</v>
      </c>
      <c r="S53" s="155">
        <f t="shared" si="7"/>
        <v>14029578.005000001</v>
      </c>
      <c r="T53" s="155">
        <f t="shared" si="7"/>
        <v>24360197</v>
      </c>
      <c r="U53" s="155">
        <f t="shared" si="7"/>
        <v>91622025.169</v>
      </c>
      <c r="V53" s="155">
        <f t="shared" si="7"/>
        <v>1140113184.125</v>
      </c>
      <c r="W53" s="155">
        <f t="shared" si="7"/>
        <v>237174933.919</v>
      </c>
      <c r="X53" s="155">
        <f t="shared" si="7"/>
        <v>2428869.89</v>
      </c>
      <c r="Y53" s="155">
        <f t="shared" si="7"/>
        <v>1256491994.424</v>
      </c>
      <c r="Z53" s="155">
        <f t="shared" si="7"/>
        <v>88224453.830000013</v>
      </c>
      <c r="AA53" s="155">
        <f t="shared" si="7"/>
        <v>134097058</v>
      </c>
      <c r="AB53" s="155">
        <f t="shared" si="7"/>
        <v>260717938.86399999</v>
      </c>
      <c r="AC53" s="155">
        <f t="shared" si="7"/>
        <v>370042694.91600001</v>
      </c>
    </row>
    <row r="54" spans="1:29" ht="16.5" thickBot="1" x14ac:dyDescent="0.3">
      <c r="A54" s="1" t="s">
        <v>458</v>
      </c>
      <c r="B54" s="5"/>
      <c r="C54" s="19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</row>
    <row r="55" spans="1:29" ht="18.75" x14ac:dyDescent="0.25">
      <c r="A55" s="1" t="s">
        <v>458</v>
      </c>
      <c r="B55" s="5"/>
      <c r="C55" s="26" t="s">
        <v>280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  <row r="56" spans="1:29" ht="15.75" x14ac:dyDescent="0.25">
      <c r="A56" s="1" t="s">
        <v>458</v>
      </c>
      <c r="B56" s="5"/>
      <c r="C56" s="19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</row>
    <row r="57" spans="1:29" ht="15.75" x14ac:dyDescent="0.25">
      <c r="A57" s="1" t="s">
        <v>458</v>
      </c>
      <c r="B57" s="5"/>
      <c r="C57" s="21" t="s">
        <v>2</v>
      </c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</row>
    <row r="58" spans="1:29" ht="15.75" x14ac:dyDescent="0.25">
      <c r="A58" s="1" t="s">
        <v>458</v>
      </c>
      <c r="B58" s="5"/>
      <c r="C58" s="19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</row>
    <row r="59" spans="1:29" ht="15.75" x14ac:dyDescent="0.25">
      <c r="A59" s="1" t="s">
        <v>458</v>
      </c>
      <c r="B59" s="5"/>
      <c r="C59" s="21" t="s">
        <v>3</v>
      </c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</row>
    <row r="60" spans="1:29" ht="15.75" x14ac:dyDescent="0.25">
      <c r="A60" s="1" t="s">
        <v>4</v>
      </c>
      <c r="B60" s="5"/>
      <c r="C60" s="19" t="s">
        <v>5</v>
      </c>
      <c r="D60" s="156">
        <f t="shared" si="0"/>
        <v>3593801915.2470007</v>
      </c>
      <c r="E60" s="156">
        <f>IF(LEN(E$8)=0,"",SUMIFS(Gögn!$I$2:$I$11876,Gögn!$F$2:$F$11876,$A60,Gögn!$A$2:$A$11876,E$207)/1000)</f>
        <v>112720023.229</v>
      </c>
      <c r="F60" s="156">
        <f>IF(LEN(F$8)=0,"",SUMIFS(Gögn!$I$2:$I$11876,Gögn!$F$2:$F$11876,$A60,Gögn!$A$2:$A$11876,F$207)/1000)</f>
        <v>329953409.69</v>
      </c>
      <c r="G60" s="156">
        <f>IF(LEN(G$8)=0,"",SUMIFS(Gögn!$I$2:$I$11876,Gögn!$F$2:$F$11876,$A60,Gögn!$A$2:$A$11876,G$207)/1000)</f>
        <v>149980193.35499999</v>
      </c>
      <c r="H60" s="156">
        <f>IF(LEN(H$8)=0,"",SUMIFS(Gögn!$I$2:$I$11876,Gögn!$F$2:$F$11876,$A60,Gögn!$A$2:$A$11876,H$207)/1000)</f>
        <v>6309175.1629999997</v>
      </c>
      <c r="I60" s="156">
        <f>IF(LEN(I$8)=0,"",SUMIFS(Gögn!$I$2:$I$11876,Gögn!$F$2:$F$11876,$A60,Gögn!$A$2:$A$11876,I$207)/1000)</f>
        <v>32712169.778000001</v>
      </c>
      <c r="J60" s="156">
        <f>IF(LEN(J$8)=0,"",SUMIFS(Gögn!$I$2:$I$11876,Gögn!$F$2:$F$11876,$A60,Gögn!$A$2:$A$11876,J$207)/1000)</f>
        <v>32836132</v>
      </c>
      <c r="K60" s="156">
        <f>IF(LEN(K$8)=0,"",SUMIFS(Gögn!$I$2:$I$11876,Gögn!$F$2:$F$11876,$A60,Gögn!$A$2:$A$11876,K$207)/1000)</f>
        <v>145463918.65200001</v>
      </c>
      <c r="L60" s="156">
        <f>IF(LEN(L$8)=0,"",SUMIFS(Gögn!$I$2:$I$11876,Gögn!$F$2:$F$11876,$A60,Gögn!$A$2:$A$11876,L$207)/1000)</f>
        <v>71526321</v>
      </c>
      <c r="M60" s="156">
        <f>IF(LEN(M$8)=0,"",SUMIFS(Gögn!$I$2:$I$11876,Gögn!$F$2:$F$11876,$A60,Gögn!$A$2:$A$11876,M$207)/1000)</f>
        <v>540194408.73500001</v>
      </c>
      <c r="N60" s="156">
        <f>IF(LEN(N$8)=0,"",SUMIFS(Gögn!$I$2:$I$11876,Gögn!$F$2:$F$11876,$A60,Gögn!$A$2:$A$11876,N$207)/1000)</f>
        <v>17211302.011</v>
      </c>
      <c r="O60" s="156">
        <f>IF(LEN(O$8)=0,"",SUMIFS(Gögn!$I$2:$I$11876,Gögn!$F$2:$F$11876,$A60,Gögn!$A$2:$A$11876,O$207)/1000)</f>
        <v>21194924.789999999</v>
      </c>
      <c r="P60" s="156">
        <f>IF(LEN(P$8)=0,"",SUMIFS(Gögn!$I$2:$I$11876,Gögn!$F$2:$F$11876,$A60,Gögn!$A$2:$A$11876,P$207)/1000)</f>
        <v>33750468</v>
      </c>
      <c r="Q60" s="156">
        <f>IF(LEN(Q$8)=0,"",SUMIFS(Gögn!$I$2:$I$11876,Gögn!$F$2:$F$11876,$A60,Gögn!$A$2:$A$11876,Q$207)/1000)</f>
        <v>2981922</v>
      </c>
      <c r="R60" s="156">
        <f>IF(LEN(R$8)=0,"",SUMIFS(Gögn!$I$2:$I$11876,Gögn!$F$2:$F$11876,$A60,Gögn!$A$2:$A$11876,R$207)/1000)</f>
        <v>9193449</v>
      </c>
      <c r="S60" s="156">
        <f>IF(LEN(S$8)=0,"",SUMIFS(Gögn!$I$2:$I$11876,Gögn!$F$2:$F$11876,$A60,Gögn!$A$2:$A$11876,S$207)/1000)</f>
        <v>4558726.7620000001</v>
      </c>
      <c r="T60" s="156">
        <f>IF(LEN(T$8)=0,"",SUMIFS(Gögn!$I$2:$I$11876,Gögn!$F$2:$F$11876,$A60,Gögn!$A$2:$A$11876,T$207)/1000)</f>
        <v>7274817</v>
      </c>
      <c r="U60" s="156">
        <f>IF(LEN(U$8)=0,"",SUMIFS(Gögn!$I$2:$I$11876,Gögn!$F$2:$F$11876,$A60,Gögn!$A$2:$A$11876,U$207)/1000)</f>
        <v>28795945.377</v>
      </c>
      <c r="V60" s="156">
        <f>IF(LEN(V$8)=0,"",SUMIFS(Gögn!$I$2:$I$11876,Gögn!$F$2:$F$11876,$A60,Gögn!$A$2:$A$11876,V$207)/1000)</f>
        <v>665644920.80200005</v>
      </c>
      <c r="W60" s="156">
        <f>IF(LEN(W$8)=0,"",SUMIFS(Gögn!$I$2:$I$11876,Gögn!$F$2:$F$11876,$A60,Gögn!$A$2:$A$11876,W$207)/1000)</f>
        <v>130154892.796</v>
      </c>
      <c r="X60" s="156">
        <f>IF(LEN(X$8)=0,"",SUMIFS(Gögn!$I$2:$I$11876,Gögn!$F$2:$F$11876,$A60,Gögn!$A$2:$A$11876,X$207)/1000)</f>
        <v>1219747.831</v>
      </c>
      <c r="Y60" s="156">
        <f>IF(LEN(Y$8)=0,"",SUMIFS(Gögn!$I$2:$I$11876,Gögn!$F$2:$F$11876,$A60,Gögn!$A$2:$A$11876,Y$207)/1000)</f>
        <v>768626330.21399999</v>
      </c>
      <c r="Z60" s="156">
        <f>IF(LEN(Z$8)=0,"",SUMIFS(Gögn!$I$2:$I$11876,Gögn!$F$2:$F$11876,$A60,Gögn!$A$2:$A$11876,Z$207)/1000)</f>
        <v>52631179.615999997</v>
      </c>
      <c r="AA60" s="156">
        <f>IF(LEN(AA$8)=0,"",SUMIFS(Gögn!$I$2:$I$11876,Gögn!$F$2:$F$11876,$A60,Gögn!$A$2:$A$11876,AA$207)/1000)</f>
        <v>68655426</v>
      </c>
      <c r="AB60" s="156">
        <f>IF(LEN(AB$8)=0,"",SUMIFS(Gögn!$I$2:$I$11876,Gögn!$F$2:$F$11876,$A60,Gögn!$A$2:$A$11876,AB$207)/1000)</f>
        <v>143841152.051</v>
      </c>
      <c r="AC60" s="156">
        <f>IF(LEN(AC$8)=0,"",SUMIFS(Gögn!$I$2:$I$11876,Gögn!$F$2:$F$11876,$A60,Gögn!$A$2:$A$11876,AC$207)/1000)</f>
        <v>216370959.39500001</v>
      </c>
    </row>
    <row r="61" spans="1:29" ht="15.75" x14ac:dyDescent="0.25">
      <c r="A61" s="1" t="s">
        <v>6</v>
      </c>
      <c r="B61" s="5"/>
      <c r="C61" s="18" t="s">
        <v>7</v>
      </c>
      <c r="D61" s="155">
        <f t="shared" si="0"/>
        <v>2781793926.0259995</v>
      </c>
      <c r="E61" s="155">
        <f>IF(LEN(E$8)=0,"",SUMIFS(Gögn!$I$2:$I$11876,Gögn!$F$2:$F$11876,$A61,Gögn!$A$2:$A$11876,E$207)/1000)</f>
        <v>78231534.888999999</v>
      </c>
      <c r="F61" s="155">
        <f>IF(LEN(F$8)=0,"",SUMIFS(Gögn!$I$2:$I$11876,Gögn!$F$2:$F$11876,$A61,Gögn!$A$2:$A$11876,F$207)/1000)</f>
        <v>263587048.891</v>
      </c>
      <c r="G61" s="155">
        <f>IF(LEN(G$8)=0,"",SUMIFS(Gögn!$I$2:$I$11876,Gögn!$F$2:$F$11876,$A61,Gögn!$A$2:$A$11876,G$207)/1000)</f>
        <v>154577714.63999999</v>
      </c>
      <c r="H61" s="155">
        <f>IF(LEN(H$8)=0,"",SUMIFS(Gögn!$I$2:$I$11876,Gögn!$F$2:$F$11876,$A61,Gögn!$A$2:$A$11876,H$207)/1000)</f>
        <v>8358956.5839999998</v>
      </c>
      <c r="I61" s="155">
        <f>IF(LEN(I$8)=0,"",SUMIFS(Gögn!$I$2:$I$11876,Gögn!$F$2:$F$11876,$A61,Gögn!$A$2:$A$11876,I$207)/1000)</f>
        <v>33714934.832999997</v>
      </c>
      <c r="J61" s="155">
        <f>IF(LEN(J$8)=0,"",SUMIFS(Gögn!$I$2:$I$11876,Gögn!$F$2:$F$11876,$A61,Gögn!$A$2:$A$11876,J$207)/1000)</f>
        <v>26770611</v>
      </c>
      <c r="K61" s="155">
        <f>IF(LEN(K$8)=0,"",SUMIFS(Gögn!$I$2:$I$11876,Gögn!$F$2:$F$11876,$A61,Gögn!$A$2:$A$11876,K$207)/1000)</f>
        <v>125942738.59100001</v>
      </c>
      <c r="L61" s="155">
        <f>IF(LEN(L$8)=0,"",SUMIFS(Gögn!$I$2:$I$11876,Gögn!$F$2:$F$11876,$A61,Gögn!$A$2:$A$11876,L$207)/1000)</f>
        <v>75141880</v>
      </c>
      <c r="M61" s="155">
        <f>IF(LEN(M$8)=0,"",SUMIFS(Gögn!$I$2:$I$11876,Gögn!$F$2:$F$11876,$A61,Gögn!$A$2:$A$11876,M$207)/1000)</f>
        <v>424760408.54299998</v>
      </c>
      <c r="N61" s="155">
        <f>IF(LEN(N$8)=0,"",SUMIFS(Gögn!$I$2:$I$11876,Gögn!$F$2:$F$11876,$A61,Gögn!$A$2:$A$11876,N$207)/1000)</f>
        <v>20548583.350000001</v>
      </c>
      <c r="O61" s="155">
        <f>IF(LEN(O$8)=0,"",SUMIFS(Gögn!$I$2:$I$11876,Gögn!$F$2:$F$11876,$A61,Gögn!$A$2:$A$11876,O$207)/1000)</f>
        <v>21091236.798</v>
      </c>
      <c r="P61" s="155">
        <f>IF(LEN(P$8)=0,"",SUMIFS(Gögn!$I$2:$I$11876,Gögn!$F$2:$F$11876,$A61,Gögn!$A$2:$A$11876,P$207)/1000)</f>
        <v>33933488</v>
      </c>
      <c r="Q61" s="155">
        <f>IF(LEN(Q$8)=0,"",SUMIFS(Gögn!$I$2:$I$11876,Gögn!$F$2:$F$11876,$A61,Gögn!$A$2:$A$11876,Q$207)/1000)</f>
        <v>36621999</v>
      </c>
      <c r="R61" s="155">
        <f>IF(LEN(R$8)=0,"",SUMIFS(Gögn!$I$2:$I$11876,Gögn!$F$2:$F$11876,$A61,Gögn!$A$2:$A$11876,R$207)/1000)</f>
        <v>10423873</v>
      </c>
      <c r="S61" s="155">
        <f>IF(LEN(S$8)=0,"",SUMIFS(Gögn!$I$2:$I$11876,Gögn!$F$2:$F$11876,$A61,Gögn!$A$2:$A$11876,S$207)/1000)</f>
        <v>9220060.6270000003</v>
      </c>
      <c r="T61" s="155">
        <f>IF(LEN(T$8)=0,"",SUMIFS(Gögn!$I$2:$I$11876,Gögn!$F$2:$F$11876,$A61,Gögn!$A$2:$A$11876,T$207)/1000)</f>
        <v>16836400</v>
      </c>
      <c r="U61" s="155">
        <f>IF(LEN(U$8)=0,"",SUMIFS(Gögn!$I$2:$I$11876,Gögn!$F$2:$F$11876,$A61,Gögn!$A$2:$A$11876,U$207)/1000)</f>
        <v>61572672.593000002</v>
      </c>
      <c r="V61" s="155">
        <f>IF(LEN(V$8)=0,"",SUMIFS(Gögn!$I$2:$I$11876,Gögn!$F$2:$F$11876,$A61,Gögn!$A$2:$A$11876,V$207)/1000)</f>
        <v>453256024.85299999</v>
      </c>
      <c r="W61" s="155">
        <f>IF(LEN(W$8)=0,"",SUMIFS(Gögn!$I$2:$I$11876,Gögn!$F$2:$F$11876,$A61,Gögn!$A$2:$A$11876,W$207)/1000)</f>
        <v>93603067.707000002</v>
      </c>
      <c r="X61" s="155">
        <f>IF(LEN(X$8)=0,"",SUMIFS(Gögn!$I$2:$I$11876,Gögn!$F$2:$F$11876,$A61,Gögn!$A$2:$A$11876,X$207)/1000)</f>
        <v>1094532.612</v>
      </c>
      <c r="Y61" s="155">
        <f>IF(LEN(Y$8)=0,"",SUMIFS(Gögn!$I$2:$I$11876,Gögn!$F$2:$F$11876,$A61,Gögn!$A$2:$A$11876,Y$207)/1000)</f>
        <v>473911506.83099997</v>
      </c>
      <c r="Z61" s="155">
        <f>IF(LEN(Z$8)=0,"",SUMIFS(Gögn!$I$2:$I$11876,Gögn!$F$2:$F$11876,$A61,Gögn!$A$2:$A$11876,Z$207)/1000)</f>
        <v>34952767.530000001</v>
      </c>
      <c r="AA61" s="155">
        <f>IF(LEN(AA$8)=0,"",SUMIFS(Gögn!$I$2:$I$11876,Gögn!$F$2:$F$11876,$A61,Gögn!$A$2:$A$11876,AA$207)/1000)</f>
        <v>62673798</v>
      </c>
      <c r="AB61" s="155">
        <f>IF(LEN(AB$8)=0,"",SUMIFS(Gögn!$I$2:$I$11876,Gögn!$F$2:$F$11876,$A61,Gögn!$A$2:$A$11876,AB$207)/1000)</f>
        <v>114774578.119</v>
      </c>
      <c r="AC61" s="155">
        <f>IF(LEN(AC$8)=0,"",SUMIFS(Gögn!$I$2:$I$11876,Gögn!$F$2:$F$11876,$A61,Gögn!$A$2:$A$11876,AC$207)/1000)</f>
        <v>146193509.035</v>
      </c>
    </row>
    <row r="62" spans="1:29" ht="15.75" x14ac:dyDescent="0.25">
      <c r="A62" s="1" t="s">
        <v>8</v>
      </c>
      <c r="B62" s="5"/>
      <c r="C62" s="19" t="s">
        <v>9</v>
      </c>
      <c r="D62" s="156">
        <f t="shared" si="0"/>
        <v>68614.974000000002</v>
      </c>
      <c r="E62" s="156">
        <f>IF(LEN(E$8)=0,"",SUMIFS(Gögn!$I$2:$I$11876,Gögn!$F$2:$F$11876,$A62,Gögn!$A$2:$A$11876,E$207)/1000)</f>
        <v>0</v>
      </c>
      <c r="F62" s="156">
        <f>IF(LEN(F$8)=0,"",SUMIFS(Gögn!$I$2:$I$11876,Gögn!$F$2:$F$11876,$A62,Gögn!$A$2:$A$11876,F$207)/1000)</f>
        <v>0</v>
      </c>
      <c r="G62" s="156">
        <f>IF(LEN(G$8)=0,"",SUMIFS(Gögn!$I$2:$I$11876,Gögn!$F$2:$F$11876,$A62,Gögn!$A$2:$A$11876,G$207)/1000)</f>
        <v>0</v>
      </c>
      <c r="H62" s="156">
        <f>IF(LEN(H$8)=0,"",SUMIFS(Gögn!$I$2:$I$11876,Gögn!$F$2:$F$11876,$A62,Gögn!$A$2:$A$11876,H$207)/1000)</f>
        <v>0</v>
      </c>
      <c r="I62" s="156">
        <f>IF(LEN(I$8)=0,"",SUMIFS(Gögn!$I$2:$I$11876,Gögn!$F$2:$F$11876,$A62,Gögn!$A$2:$A$11876,I$207)/1000)</f>
        <v>0</v>
      </c>
      <c r="J62" s="156">
        <f>IF(LEN(J$8)=0,"",SUMIFS(Gögn!$I$2:$I$11876,Gögn!$F$2:$F$11876,$A62,Gögn!$A$2:$A$11876,J$207)/1000)</f>
        <v>0</v>
      </c>
      <c r="K62" s="156">
        <f>IF(LEN(K$8)=0,"",SUMIFS(Gögn!$I$2:$I$11876,Gögn!$F$2:$F$11876,$A62,Gögn!$A$2:$A$11876,K$207)/1000)</f>
        <v>0</v>
      </c>
      <c r="L62" s="156">
        <f>IF(LEN(L$8)=0,"",SUMIFS(Gögn!$I$2:$I$11876,Gögn!$F$2:$F$11876,$A62,Gögn!$A$2:$A$11876,L$207)/1000)</f>
        <v>0</v>
      </c>
      <c r="M62" s="156">
        <f>IF(LEN(M$8)=0,"",SUMIFS(Gögn!$I$2:$I$11876,Gögn!$F$2:$F$11876,$A62,Gögn!$A$2:$A$11876,M$207)/1000)</f>
        <v>0</v>
      </c>
      <c r="N62" s="156">
        <f>IF(LEN(N$8)=0,"",SUMIFS(Gögn!$I$2:$I$11876,Gögn!$F$2:$F$11876,$A62,Gögn!$A$2:$A$11876,N$207)/1000)</f>
        <v>0</v>
      </c>
      <c r="O62" s="156">
        <f>IF(LEN(O$8)=0,"",SUMIFS(Gögn!$I$2:$I$11876,Gögn!$F$2:$F$11876,$A62,Gögn!$A$2:$A$11876,O$207)/1000)</f>
        <v>0</v>
      </c>
      <c r="P62" s="156">
        <f>IF(LEN(P$8)=0,"",SUMIFS(Gögn!$I$2:$I$11876,Gögn!$F$2:$F$11876,$A62,Gögn!$A$2:$A$11876,P$207)/1000)</f>
        <v>0</v>
      </c>
      <c r="Q62" s="156">
        <f>IF(LEN(Q$8)=0,"",SUMIFS(Gögn!$I$2:$I$11876,Gögn!$F$2:$F$11876,$A62,Gögn!$A$2:$A$11876,Q$207)/1000)</f>
        <v>0</v>
      </c>
      <c r="R62" s="156">
        <f>IF(LEN(R$8)=0,"",SUMIFS(Gögn!$I$2:$I$11876,Gögn!$F$2:$F$11876,$A62,Gögn!$A$2:$A$11876,R$207)/1000)</f>
        <v>0</v>
      </c>
      <c r="S62" s="156">
        <f>IF(LEN(S$8)=0,"",SUMIFS(Gögn!$I$2:$I$11876,Gögn!$F$2:$F$11876,$A62,Gögn!$A$2:$A$11876,S$207)/1000)</f>
        <v>0</v>
      </c>
      <c r="T62" s="156">
        <f>IF(LEN(T$8)=0,"",SUMIFS(Gögn!$I$2:$I$11876,Gögn!$F$2:$F$11876,$A62,Gögn!$A$2:$A$11876,T$207)/1000)</f>
        <v>0</v>
      </c>
      <c r="U62" s="156">
        <f>IF(LEN(U$8)=0,"",SUMIFS(Gögn!$I$2:$I$11876,Gögn!$F$2:$F$11876,$A62,Gögn!$A$2:$A$11876,U$207)/1000)</f>
        <v>0</v>
      </c>
      <c r="V62" s="156">
        <f>IF(LEN(V$8)=0,"",SUMIFS(Gögn!$I$2:$I$11876,Gögn!$F$2:$F$11876,$A62,Gögn!$A$2:$A$11876,V$207)/1000)</f>
        <v>0</v>
      </c>
      <c r="W62" s="156">
        <f>IF(LEN(W$8)=0,"",SUMIFS(Gögn!$I$2:$I$11876,Gögn!$F$2:$F$11876,$A62,Gögn!$A$2:$A$11876,W$207)/1000)</f>
        <v>0</v>
      </c>
      <c r="X62" s="156">
        <f>IF(LEN(X$8)=0,"",SUMIFS(Gögn!$I$2:$I$11876,Gögn!$F$2:$F$11876,$A62,Gögn!$A$2:$A$11876,X$207)/1000)</f>
        <v>0</v>
      </c>
      <c r="Y62" s="156">
        <f>IF(LEN(Y$8)=0,"",SUMIFS(Gögn!$I$2:$I$11876,Gögn!$F$2:$F$11876,$A62,Gögn!$A$2:$A$11876,Y$207)/1000)</f>
        <v>0</v>
      </c>
      <c r="Z62" s="156">
        <f>IF(LEN(Z$8)=0,"",SUMIFS(Gögn!$I$2:$I$11876,Gögn!$F$2:$F$11876,$A62,Gögn!$A$2:$A$11876,Z$207)/1000)</f>
        <v>68614.974000000002</v>
      </c>
      <c r="AA62" s="156">
        <f>IF(LEN(AA$8)=0,"",SUMIFS(Gögn!$I$2:$I$11876,Gögn!$F$2:$F$11876,$A62,Gögn!$A$2:$A$11876,AA$207)/1000)</f>
        <v>0</v>
      </c>
      <c r="AB62" s="156">
        <f>IF(LEN(AB$8)=0,"",SUMIFS(Gögn!$I$2:$I$11876,Gögn!$F$2:$F$11876,$A62,Gögn!$A$2:$A$11876,AB$207)/1000)</f>
        <v>0</v>
      </c>
      <c r="AC62" s="156">
        <f>IF(LEN(AC$8)=0,"",SUMIFS(Gögn!$I$2:$I$11876,Gögn!$F$2:$F$11876,$A62,Gögn!$A$2:$A$11876,AC$207)/1000)</f>
        <v>0</v>
      </c>
    </row>
    <row r="63" spans="1:29" ht="15.75" x14ac:dyDescent="0.25">
      <c r="A63" s="1" t="s">
        <v>10</v>
      </c>
      <c r="B63" s="5"/>
      <c r="C63" s="18" t="s">
        <v>11</v>
      </c>
      <c r="D63" s="155">
        <f t="shared" si="0"/>
        <v>1097628.362</v>
      </c>
      <c r="E63" s="155">
        <f>IF(LEN(E$8)=0,"",SUMIFS(Gögn!$I$2:$I$11876,Gögn!$F$2:$F$11876,$A63,Gögn!$A$2:$A$11876,E$207)/1000)</f>
        <v>0</v>
      </c>
      <c r="F63" s="155">
        <f>IF(LEN(F$8)=0,"",SUMIFS(Gögn!$I$2:$I$11876,Gögn!$F$2:$F$11876,$A63,Gögn!$A$2:$A$11876,F$207)/1000)</f>
        <v>4074.8519999999999</v>
      </c>
      <c r="G63" s="155">
        <f>IF(LEN(G$8)=0,"",SUMIFS(Gögn!$I$2:$I$11876,Gögn!$F$2:$F$11876,$A63,Gögn!$A$2:$A$11876,G$207)/1000)</f>
        <v>0</v>
      </c>
      <c r="H63" s="155">
        <f>IF(LEN(H$8)=0,"",SUMIFS(Gögn!$I$2:$I$11876,Gögn!$F$2:$F$11876,$A63,Gögn!$A$2:$A$11876,H$207)/1000)</f>
        <v>0</v>
      </c>
      <c r="I63" s="155">
        <f>IF(LEN(I$8)=0,"",SUMIFS(Gögn!$I$2:$I$11876,Gögn!$F$2:$F$11876,$A63,Gögn!$A$2:$A$11876,I$207)/1000)</f>
        <v>0</v>
      </c>
      <c r="J63" s="155">
        <f>IF(LEN(J$8)=0,"",SUMIFS(Gögn!$I$2:$I$11876,Gögn!$F$2:$F$11876,$A63,Gögn!$A$2:$A$11876,J$207)/1000)</f>
        <v>0</v>
      </c>
      <c r="K63" s="155">
        <f>IF(LEN(K$8)=0,"",SUMIFS(Gögn!$I$2:$I$11876,Gögn!$F$2:$F$11876,$A63,Gögn!$A$2:$A$11876,K$207)/1000)</f>
        <v>0</v>
      </c>
      <c r="L63" s="155">
        <f>IF(LEN(L$8)=0,"",SUMIFS(Gögn!$I$2:$I$11876,Gögn!$F$2:$F$11876,$A63,Gögn!$A$2:$A$11876,L$207)/1000)</f>
        <v>0</v>
      </c>
      <c r="M63" s="155">
        <f>IF(LEN(M$8)=0,"",SUMIFS(Gögn!$I$2:$I$11876,Gögn!$F$2:$F$11876,$A63,Gögn!$A$2:$A$11876,M$207)/1000)</f>
        <v>0</v>
      </c>
      <c r="N63" s="155">
        <f>IF(LEN(N$8)=0,"",SUMIFS(Gögn!$I$2:$I$11876,Gögn!$F$2:$F$11876,$A63,Gögn!$A$2:$A$11876,N$207)/1000)</f>
        <v>0</v>
      </c>
      <c r="O63" s="155">
        <f>IF(LEN(O$8)=0,"",SUMIFS(Gögn!$I$2:$I$11876,Gögn!$F$2:$F$11876,$A63,Gögn!$A$2:$A$11876,O$207)/1000)</f>
        <v>0</v>
      </c>
      <c r="P63" s="155">
        <f>IF(LEN(P$8)=0,"",SUMIFS(Gögn!$I$2:$I$11876,Gögn!$F$2:$F$11876,$A63,Gögn!$A$2:$A$11876,P$207)/1000)</f>
        <v>543502</v>
      </c>
      <c r="Q63" s="155">
        <f>IF(LEN(Q$8)=0,"",SUMIFS(Gögn!$I$2:$I$11876,Gögn!$F$2:$F$11876,$A63,Gögn!$A$2:$A$11876,Q$207)/1000)</f>
        <v>0</v>
      </c>
      <c r="R63" s="155">
        <f>IF(LEN(R$8)=0,"",SUMIFS(Gögn!$I$2:$I$11876,Gögn!$F$2:$F$11876,$A63,Gögn!$A$2:$A$11876,R$207)/1000)</f>
        <v>320458</v>
      </c>
      <c r="S63" s="155">
        <f>IF(LEN(S$8)=0,"",SUMIFS(Gögn!$I$2:$I$11876,Gögn!$F$2:$F$11876,$A63,Gögn!$A$2:$A$11876,S$207)/1000)</f>
        <v>0</v>
      </c>
      <c r="T63" s="155">
        <f>IF(LEN(T$8)=0,"",SUMIFS(Gögn!$I$2:$I$11876,Gögn!$F$2:$F$11876,$A63,Gögn!$A$2:$A$11876,T$207)/1000)</f>
        <v>0</v>
      </c>
      <c r="U63" s="155">
        <f>IF(LEN(U$8)=0,"",SUMIFS(Gögn!$I$2:$I$11876,Gögn!$F$2:$F$11876,$A63,Gögn!$A$2:$A$11876,U$207)/1000)</f>
        <v>0</v>
      </c>
      <c r="V63" s="155">
        <f>IF(LEN(V$8)=0,"",SUMIFS(Gögn!$I$2:$I$11876,Gögn!$F$2:$F$11876,$A63,Gögn!$A$2:$A$11876,V$207)/1000)</f>
        <v>0</v>
      </c>
      <c r="W63" s="155">
        <f>IF(LEN(W$8)=0,"",SUMIFS(Gögn!$I$2:$I$11876,Gögn!$F$2:$F$11876,$A63,Gögn!$A$2:$A$11876,W$207)/1000)</f>
        <v>0</v>
      </c>
      <c r="X63" s="155">
        <f>IF(LEN(X$8)=0,"",SUMIFS(Gögn!$I$2:$I$11876,Gögn!$F$2:$F$11876,$A63,Gögn!$A$2:$A$11876,X$207)/1000)</f>
        <v>0</v>
      </c>
      <c r="Y63" s="155">
        <f>IF(LEN(Y$8)=0,"",SUMIFS(Gögn!$I$2:$I$11876,Gögn!$F$2:$F$11876,$A63,Gögn!$A$2:$A$11876,Y$207)/1000)</f>
        <v>0</v>
      </c>
      <c r="Z63" s="155">
        <f>IF(LEN(Z$8)=0,"",SUMIFS(Gögn!$I$2:$I$11876,Gögn!$F$2:$F$11876,$A63,Gögn!$A$2:$A$11876,Z$207)/1000)</f>
        <v>0</v>
      </c>
      <c r="AA63" s="155">
        <f>IF(LEN(AA$8)=0,"",SUMIFS(Gögn!$I$2:$I$11876,Gögn!$F$2:$F$11876,$A63,Gögn!$A$2:$A$11876,AA$207)/1000)</f>
        <v>0</v>
      </c>
      <c r="AB63" s="155">
        <f>IF(LEN(AB$8)=0,"",SUMIFS(Gögn!$I$2:$I$11876,Gögn!$F$2:$F$11876,$A63,Gögn!$A$2:$A$11876,AB$207)/1000)</f>
        <v>0</v>
      </c>
      <c r="AC63" s="155">
        <f>IF(LEN(AC$8)=0,"",SUMIFS(Gögn!$I$2:$I$11876,Gögn!$F$2:$F$11876,$A63,Gögn!$A$2:$A$11876,AC$207)/1000)</f>
        <v>229593.51</v>
      </c>
    </row>
    <row r="64" spans="1:29" ht="15.75" x14ac:dyDescent="0.25">
      <c r="A64" s="1" t="s">
        <v>12</v>
      </c>
      <c r="B64" s="5"/>
      <c r="C64" s="19" t="s">
        <v>13</v>
      </c>
      <c r="D64" s="156">
        <f t="shared" si="0"/>
        <v>0</v>
      </c>
      <c r="E64" s="156">
        <f>IF(LEN(E$8)=0,"",SUMIFS(Gögn!$I$2:$I$11876,Gögn!$F$2:$F$11876,$A64,Gögn!$A$2:$A$11876,E$207)/1000)</f>
        <v>0</v>
      </c>
      <c r="F64" s="156">
        <f>IF(LEN(F$8)=0,"",SUMIFS(Gögn!$I$2:$I$11876,Gögn!$F$2:$F$11876,$A64,Gögn!$A$2:$A$11876,F$207)/1000)</f>
        <v>0</v>
      </c>
      <c r="G64" s="156">
        <f>IF(LEN(G$8)=0,"",SUMIFS(Gögn!$I$2:$I$11876,Gögn!$F$2:$F$11876,$A64,Gögn!$A$2:$A$11876,G$207)/1000)</f>
        <v>0</v>
      </c>
      <c r="H64" s="156">
        <f>IF(LEN(H$8)=0,"",SUMIFS(Gögn!$I$2:$I$11876,Gögn!$F$2:$F$11876,$A64,Gögn!$A$2:$A$11876,H$207)/1000)</f>
        <v>0</v>
      </c>
      <c r="I64" s="156">
        <f>IF(LEN(I$8)=0,"",SUMIFS(Gögn!$I$2:$I$11876,Gögn!$F$2:$F$11876,$A64,Gögn!$A$2:$A$11876,I$207)/1000)</f>
        <v>0</v>
      </c>
      <c r="J64" s="156">
        <f>IF(LEN(J$8)=0,"",SUMIFS(Gögn!$I$2:$I$11876,Gögn!$F$2:$F$11876,$A64,Gögn!$A$2:$A$11876,J$207)/1000)</f>
        <v>0</v>
      </c>
      <c r="K64" s="156">
        <f>IF(LEN(K$8)=0,"",SUMIFS(Gögn!$I$2:$I$11876,Gögn!$F$2:$F$11876,$A64,Gögn!$A$2:$A$11876,K$207)/1000)</f>
        <v>0</v>
      </c>
      <c r="L64" s="156">
        <f>IF(LEN(L$8)=0,"",SUMIFS(Gögn!$I$2:$I$11876,Gögn!$F$2:$F$11876,$A64,Gögn!$A$2:$A$11876,L$207)/1000)</f>
        <v>0</v>
      </c>
      <c r="M64" s="156">
        <f>IF(LEN(M$8)=0,"",SUMIFS(Gögn!$I$2:$I$11876,Gögn!$F$2:$F$11876,$A64,Gögn!$A$2:$A$11876,M$207)/1000)</f>
        <v>0</v>
      </c>
      <c r="N64" s="156">
        <f>IF(LEN(N$8)=0,"",SUMIFS(Gögn!$I$2:$I$11876,Gögn!$F$2:$F$11876,$A64,Gögn!$A$2:$A$11876,N$207)/1000)</f>
        <v>0</v>
      </c>
      <c r="O64" s="156">
        <f>IF(LEN(O$8)=0,"",SUMIFS(Gögn!$I$2:$I$11876,Gögn!$F$2:$F$11876,$A64,Gögn!$A$2:$A$11876,O$207)/1000)</f>
        <v>0</v>
      </c>
      <c r="P64" s="156">
        <f>IF(LEN(P$8)=0,"",SUMIFS(Gögn!$I$2:$I$11876,Gögn!$F$2:$F$11876,$A64,Gögn!$A$2:$A$11876,P$207)/1000)</f>
        <v>0</v>
      </c>
      <c r="Q64" s="156">
        <f>IF(LEN(Q$8)=0,"",SUMIFS(Gögn!$I$2:$I$11876,Gögn!$F$2:$F$11876,$A64,Gögn!$A$2:$A$11876,Q$207)/1000)</f>
        <v>0</v>
      </c>
      <c r="R64" s="156">
        <f>IF(LEN(R$8)=0,"",SUMIFS(Gögn!$I$2:$I$11876,Gögn!$F$2:$F$11876,$A64,Gögn!$A$2:$A$11876,R$207)/1000)</f>
        <v>0</v>
      </c>
      <c r="S64" s="156">
        <f>IF(LEN(S$8)=0,"",SUMIFS(Gögn!$I$2:$I$11876,Gögn!$F$2:$F$11876,$A64,Gögn!$A$2:$A$11876,S$207)/1000)</f>
        <v>0</v>
      </c>
      <c r="T64" s="156">
        <f>IF(LEN(T$8)=0,"",SUMIFS(Gögn!$I$2:$I$11876,Gögn!$F$2:$F$11876,$A64,Gögn!$A$2:$A$11876,T$207)/1000)</f>
        <v>0</v>
      </c>
      <c r="U64" s="156">
        <f>IF(LEN(U$8)=0,"",SUMIFS(Gögn!$I$2:$I$11876,Gögn!$F$2:$F$11876,$A64,Gögn!$A$2:$A$11876,U$207)/1000)</f>
        <v>0</v>
      </c>
      <c r="V64" s="156">
        <f>IF(LEN(V$8)=0,"",SUMIFS(Gögn!$I$2:$I$11876,Gögn!$F$2:$F$11876,$A64,Gögn!$A$2:$A$11876,V$207)/1000)</f>
        <v>0</v>
      </c>
      <c r="W64" s="156">
        <f>IF(LEN(W$8)=0,"",SUMIFS(Gögn!$I$2:$I$11876,Gögn!$F$2:$F$11876,$A64,Gögn!$A$2:$A$11876,W$207)/1000)</f>
        <v>0</v>
      </c>
      <c r="X64" s="156">
        <f>IF(LEN(X$8)=0,"",SUMIFS(Gögn!$I$2:$I$11876,Gögn!$F$2:$F$11876,$A64,Gögn!$A$2:$A$11876,X$207)/1000)</f>
        <v>0</v>
      </c>
      <c r="Y64" s="156">
        <f>IF(LEN(Y$8)=0,"",SUMIFS(Gögn!$I$2:$I$11876,Gögn!$F$2:$F$11876,$A64,Gögn!$A$2:$A$11876,Y$207)/1000)</f>
        <v>0</v>
      </c>
      <c r="Z64" s="156">
        <f>IF(LEN(Z$8)=0,"",SUMIFS(Gögn!$I$2:$I$11876,Gögn!$F$2:$F$11876,$A64,Gögn!$A$2:$A$11876,Z$207)/1000)</f>
        <v>0</v>
      </c>
      <c r="AA64" s="156">
        <f>IF(LEN(AA$8)=0,"",SUMIFS(Gögn!$I$2:$I$11876,Gögn!$F$2:$F$11876,$A64,Gögn!$A$2:$A$11876,AA$207)/1000)</f>
        <v>0</v>
      </c>
      <c r="AB64" s="156">
        <f>IF(LEN(AB$8)=0,"",SUMIFS(Gögn!$I$2:$I$11876,Gögn!$F$2:$F$11876,$A64,Gögn!$A$2:$A$11876,AB$207)/1000)</f>
        <v>0</v>
      </c>
      <c r="AC64" s="156">
        <f>IF(LEN(AC$8)=0,"",SUMIFS(Gögn!$I$2:$I$11876,Gögn!$F$2:$F$11876,$A64,Gögn!$A$2:$A$11876,AC$207)/1000)</f>
        <v>0</v>
      </c>
    </row>
    <row r="65" spans="1:29" ht="15.75" x14ac:dyDescent="0.25">
      <c r="A65" s="1" t="s">
        <v>14</v>
      </c>
      <c r="B65" s="5"/>
      <c r="C65" s="18" t="s">
        <v>15</v>
      </c>
      <c r="D65" s="155">
        <f t="shared" si="0"/>
        <v>20570</v>
      </c>
      <c r="E65" s="155">
        <f>IF(LEN(E$8)=0,"",SUMIFS(Gögn!$I$2:$I$11876,Gögn!$F$2:$F$11876,$A65,Gögn!$A$2:$A$11876,E$207)/1000)</f>
        <v>1800</v>
      </c>
      <c r="F65" s="155">
        <f>IF(LEN(F$8)=0,"",SUMIFS(Gögn!$I$2:$I$11876,Gögn!$F$2:$F$11876,$A65,Gögn!$A$2:$A$11876,F$207)/1000)</f>
        <v>18770</v>
      </c>
      <c r="G65" s="155">
        <f>IF(LEN(G$8)=0,"",SUMIFS(Gögn!$I$2:$I$11876,Gögn!$F$2:$F$11876,$A65,Gögn!$A$2:$A$11876,G$207)/1000)</f>
        <v>0</v>
      </c>
      <c r="H65" s="155">
        <f>IF(LEN(H$8)=0,"",SUMIFS(Gögn!$I$2:$I$11876,Gögn!$F$2:$F$11876,$A65,Gögn!$A$2:$A$11876,H$207)/1000)</f>
        <v>0</v>
      </c>
      <c r="I65" s="155">
        <f>IF(LEN(I$8)=0,"",SUMIFS(Gögn!$I$2:$I$11876,Gögn!$F$2:$F$11876,$A65,Gögn!$A$2:$A$11876,I$207)/1000)</f>
        <v>0</v>
      </c>
      <c r="J65" s="155">
        <f>IF(LEN(J$8)=0,"",SUMIFS(Gögn!$I$2:$I$11876,Gögn!$F$2:$F$11876,$A65,Gögn!$A$2:$A$11876,J$207)/1000)</f>
        <v>0</v>
      </c>
      <c r="K65" s="155">
        <f>IF(LEN(K$8)=0,"",SUMIFS(Gögn!$I$2:$I$11876,Gögn!$F$2:$F$11876,$A65,Gögn!$A$2:$A$11876,K$207)/1000)</f>
        <v>0</v>
      </c>
      <c r="L65" s="155">
        <f>IF(LEN(L$8)=0,"",SUMIFS(Gögn!$I$2:$I$11876,Gögn!$F$2:$F$11876,$A65,Gögn!$A$2:$A$11876,L$207)/1000)</f>
        <v>0</v>
      </c>
      <c r="M65" s="155">
        <f>IF(LEN(M$8)=0,"",SUMIFS(Gögn!$I$2:$I$11876,Gögn!$F$2:$F$11876,$A65,Gögn!$A$2:$A$11876,M$207)/1000)</f>
        <v>0</v>
      </c>
      <c r="N65" s="155">
        <f>IF(LEN(N$8)=0,"",SUMIFS(Gögn!$I$2:$I$11876,Gögn!$F$2:$F$11876,$A65,Gögn!$A$2:$A$11876,N$207)/1000)</f>
        <v>0</v>
      </c>
      <c r="O65" s="155">
        <f>IF(LEN(O$8)=0,"",SUMIFS(Gögn!$I$2:$I$11876,Gögn!$F$2:$F$11876,$A65,Gögn!$A$2:$A$11876,O$207)/1000)</f>
        <v>0</v>
      </c>
      <c r="P65" s="155">
        <f>IF(LEN(P$8)=0,"",SUMIFS(Gögn!$I$2:$I$11876,Gögn!$F$2:$F$11876,$A65,Gögn!$A$2:$A$11876,P$207)/1000)</f>
        <v>0</v>
      </c>
      <c r="Q65" s="155">
        <f>IF(LEN(Q$8)=0,"",SUMIFS(Gögn!$I$2:$I$11876,Gögn!$F$2:$F$11876,$A65,Gögn!$A$2:$A$11876,Q$207)/1000)</f>
        <v>0</v>
      </c>
      <c r="R65" s="155">
        <f>IF(LEN(R$8)=0,"",SUMIFS(Gögn!$I$2:$I$11876,Gögn!$F$2:$F$11876,$A65,Gögn!$A$2:$A$11876,R$207)/1000)</f>
        <v>0</v>
      </c>
      <c r="S65" s="155">
        <f>IF(LEN(S$8)=0,"",SUMIFS(Gögn!$I$2:$I$11876,Gögn!$F$2:$F$11876,$A65,Gögn!$A$2:$A$11876,S$207)/1000)</f>
        <v>0</v>
      </c>
      <c r="T65" s="155">
        <f>IF(LEN(T$8)=0,"",SUMIFS(Gögn!$I$2:$I$11876,Gögn!$F$2:$F$11876,$A65,Gögn!$A$2:$A$11876,T$207)/1000)</f>
        <v>0</v>
      </c>
      <c r="U65" s="155">
        <f>IF(LEN(U$8)=0,"",SUMIFS(Gögn!$I$2:$I$11876,Gögn!$F$2:$F$11876,$A65,Gögn!$A$2:$A$11876,U$207)/1000)</f>
        <v>0</v>
      </c>
      <c r="V65" s="155">
        <f>IF(LEN(V$8)=0,"",SUMIFS(Gögn!$I$2:$I$11876,Gögn!$F$2:$F$11876,$A65,Gögn!$A$2:$A$11876,V$207)/1000)</f>
        <v>0</v>
      </c>
      <c r="W65" s="155">
        <f>IF(LEN(W$8)=0,"",SUMIFS(Gögn!$I$2:$I$11876,Gögn!$F$2:$F$11876,$A65,Gögn!$A$2:$A$11876,W$207)/1000)</f>
        <v>0</v>
      </c>
      <c r="X65" s="155">
        <f>IF(LEN(X$8)=0,"",SUMIFS(Gögn!$I$2:$I$11876,Gögn!$F$2:$F$11876,$A65,Gögn!$A$2:$A$11876,X$207)/1000)</f>
        <v>0</v>
      </c>
      <c r="Y65" s="155">
        <f>IF(LEN(Y$8)=0,"",SUMIFS(Gögn!$I$2:$I$11876,Gögn!$F$2:$F$11876,$A65,Gögn!$A$2:$A$11876,Y$207)/1000)</f>
        <v>0</v>
      </c>
      <c r="Z65" s="155">
        <f>IF(LEN(Z$8)=0,"",SUMIFS(Gögn!$I$2:$I$11876,Gögn!$F$2:$F$11876,$A65,Gögn!$A$2:$A$11876,Z$207)/1000)</f>
        <v>0</v>
      </c>
      <c r="AA65" s="155">
        <f>IF(LEN(AA$8)=0,"",SUMIFS(Gögn!$I$2:$I$11876,Gögn!$F$2:$F$11876,$A65,Gögn!$A$2:$A$11876,AA$207)/1000)</f>
        <v>0</v>
      </c>
      <c r="AB65" s="155">
        <f>IF(LEN(AB$8)=0,"",SUMIFS(Gögn!$I$2:$I$11876,Gögn!$F$2:$F$11876,$A65,Gögn!$A$2:$A$11876,AB$207)/1000)</f>
        <v>0</v>
      </c>
      <c r="AC65" s="155">
        <f>IF(LEN(AC$8)=0,"",SUMIFS(Gögn!$I$2:$I$11876,Gögn!$F$2:$F$11876,$A65,Gögn!$A$2:$A$11876,AC$207)/1000)</f>
        <v>0</v>
      </c>
    </row>
    <row r="66" spans="1:29" s="34" customFormat="1" ht="15.75" x14ac:dyDescent="0.25">
      <c r="A66" s="3" t="s">
        <v>458</v>
      </c>
      <c r="B66" s="33"/>
      <c r="C66" s="22" t="s">
        <v>3</v>
      </c>
      <c r="D66" s="158">
        <f t="shared" si="0"/>
        <v>6376782654.6089993</v>
      </c>
      <c r="E66" s="158">
        <f>IF(LEN(E$8)=0,"",SUM(E60:E65))</f>
        <v>190953358.118</v>
      </c>
      <c r="F66" s="158">
        <f t="shared" ref="F66:AC66" si="8">IF(LEN(F$8)=0,"",SUM(F60:F65))</f>
        <v>593563303.43299997</v>
      </c>
      <c r="G66" s="158">
        <f t="shared" si="8"/>
        <v>304557907.995</v>
      </c>
      <c r="H66" s="158">
        <f t="shared" si="8"/>
        <v>14668131.747</v>
      </c>
      <c r="I66" s="158">
        <f t="shared" si="8"/>
        <v>66427104.611000001</v>
      </c>
      <c r="J66" s="158">
        <f t="shared" si="8"/>
        <v>59606743</v>
      </c>
      <c r="K66" s="158">
        <f t="shared" si="8"/>
        <v>271406657.24300003</v>
      </c>
      <c r="L66" s="158">
        <f t="shared" si="8"/>
        <v>146668201</v>
      </c>
      <c r="M66" s="158">
        <f t="shared" si="8"/>
        <v>964954817.278</v>
      </c>
      <c r="N66" s="158">
        <f t="shared" si="8"/>
        <v>37759885.361000001</v>
      </c>
      <c r="O66" s="158">
        <f t="shared" si="8"/>
        <v>42286161.588</v>
      </c>
      <c r="P66" s="158">
        <f t="shared" si="8"/>
        <v>68227458</v>
      </c>
      <c r="Q66" s="158">
        <f t="shared" si="8"/>
        <v>39603921</v>
      </c>
      <c r="R66" s="158">
        <f t="shared" si="8"/>
        <v>19937780</v>
      </c>
      <c r="S66" s="158">
        <f t="shared" si="8"/>
        <v>13778787.389</v>
      </c>
      <c r="T66" s="158">
        <f t="shared" si="8"/>
        <v>24111217</v>
      </c>
      <c r="U66" s="158">
        <f t="shared" si="8"/>
        <v>90368617.969999999</v>
      </c>
      <c r="V66" s="158">
        <f t="shared" si="8"/>
        <v>1118900945.655</v>
      </c>
      <c r="W66" s="158">
        <f t="shared" si="8"/>
        <v>223757960.50300002</v>
      </c>
      <c r="X66" s="158">
        <f t="shared" si="8"/>
        <v>2314280.443</v>
      </c>
      <c r="Y66" s="158">
        <f t="shared" si="8"/>
        <v>1242537837.0450001</v>
      </c>
      <c r="Z66" s="158">
        <f t="shared" si="8"/>
        <v>87652562.120000005</v>
      </c>
      <c r="AA66" s="158">
        <f t="shared" si="8"/>
        <v>131329224</v>
      </c>
      <c r="AB66" s="158">
        <f t="shared" si="8"/>
        <v>258615730.17000002</v>
      </c>
      <c r="AC66" s="158">
        <f t="shared" si="8"/>
        <v>362794061.94</v>
      </c>
    </row>
    <row r="67" spans="1:29" ht="15.75" x14ac:dyDescent="0.25">
      <c r="A67" s="1" t="s">
        <v>458</v>
      </c>
      <c r="B67" s="5"/>
      <c r="C67" s="18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</row>
    <row r="68" spans="1:29" ht="15.75" x14ac:dyDescent="0.25">
      <c r="A68" s="1" t="s">
        <v>458</v>
      </c>
      <c r="B68" s="5"/>
      <c r="C68" s="16" t="s">
        <v>16</v>
      </c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</row>
    <row r="69" spans="1:29" ht="15.75" x14ac:dyDescent="0.25">
      <c r="A69" s="1" t="s">
        <v>17</v>
      </c>
      <c r="B69" s="5"/>
      <c r="C69" s="18" t="s">
        <v>18</v>
      </c>
      <c r="D69" s="155">
        <f t="shared" si="0"/>
        <v>0</v>
      </c>
      <c r="E69" s="155">
        <f>IF(LEN(E$8)=0,"",SUMIFS(Gögn!$I$2:$I$11876,Gögn!$F$2:$F$11876,$A69,Gögn!$A$2:$A$11876,E$207)/1000)</f>
        <v>0</v>
      </c>
      <c r="F69" s="155">
        <f>IF(LEN(F$8)=0,"",SUMIFS(Gögn!$I$2:$I$11876,Gögn!$F$2:$F$11876,$A69,Gögn!$A$2:$A$11876,F$207)/1000)</f>
        <v>0</v>
      </c>
      <c r="G69" s="155">
        <f>IF(LEN(G$8)=0,"",SUMIFS(Gögn!$I$2:$I$11876,Gögn!$F$2:$F$11876,$A69,Gögn!$A$2:$A$11876,G$207)/1000)</f>
        <v>0</v>
      </c>
      <c r="H69" s="155">
        <f>IF(LEN(H$8)=0,"",SUMIFS(Gögn!$I$2:$I$11876,Gögn!$F$2:$F$11876,$A69,Gögn!$A$2:$A$11876,H$207)/1000)</f>
        <v>0</v>
      </c>
      <c r="I69" s="155">
        <f>IF(LEN(I$8)=0,"",SUMIFS(Gögn!$I$2:$I$11876,Gögn!$F$2:$F$11876,$A69,Gögn!$A$2:$A$11876,I$207)/1000)</f>
        <v>0</v>
      </c>
      <c r="J69" s="155">
        <f>IF(LEN(J$8)=0,"",SUMIFS(Gögn!$I$2:$I$11876,Gögn!$F$2:$F$11876,$A69,Gögn!$A$2:$A$11876,J$207)/1000)</f>
        <v>0</v>
      </c>
      <c r="K69" s="155">
        <f>IF(LEN(K$8)=0,"",SUMIFS(Gögn!$I$2:$I$11876,Gögn!$F$2:$F$11876,$A69,Gögn!$A$2:$A$11876,K$207)/1000)</f>
        <v>0</v>
      </c>
      <c r="L69" s="155">
        <f>IF(LEN(L$8)=0,"",SUMIFS(Gögn!$I$2:$I$11876,Gögn!$F$2:$F$11876,$A69,Gögn!$A$2:$A$11876,L$207)/1000)</f>
        <v>0</v>
      </c>
      <c r="M69" s="155">
        <f>IF(LEN(M$8)=0,"",SUMIFS(Gögn!$I$2:$I$11876,Gögn!$F$2:$F$11876,$A69,Gögn!$A$2:$A$11876,M$207)/1000)</f>
        <v>0</v>
      </c>
      <c r="N69" s="155">
        <f>IF(LEN(N$8)=0,"",SUMIFS(Gögn!$I$2:$I$11876,Gögn!$F$2:$F$11876,$A69,Gögn!$A$2:$A$11876,N$207)/1000)</f>
        <v>0</v>
      </c>
      <c r="O69" s="155">
        <f>IF(LEN(O$8)=0,"",SUMIFS(Gögn!$I$2:$I$11876,Gögn!$F$2:$F$11876,$A69,Gögn!$A$2:$A$11876,O$207)/1000)</f>
        <v>0</v>
      </c>
      <c r="P69" s="155">
        <f>IF(LEN(P$8)=0,"",SUMIFS(Gögn!$I$2:$I$11876,Gögn!$F$2:$F$11876,$A69,Gögn!$A$2:$A$11876,P$207)/1000)</f>
        <v>0</v>
      </c>
      <c r="Q69" s="155">
        <f>IF(LEN(Q$8)=0,"",SUMIFS(Gögn!$I$2:$I$11876,Gögn!$F$2:$F$11876,$A69,Gögn!$A$2:$A$11876,Q$207)/1000)</f>
        <v>0</v>
      </c>
      <c r="R69" s="155">
        <f>IF(LEN(R$8)=0,"",SUMIFS(Gögn!$I$2:$I$11876,Gögn!$F$2:$F$11876,$A69,Gögn!$A$2:$A$11876,R$207)/1000)</f>
        <v>0</v>
      </c>
      <c r="S69" s="155">
        <f>IF(LEN(S$8)=0,"",SUMIFS(Gögn!$I$2:$I$11876,Gögn!$F$2:$F$11876,$A69,Gögn!$A$2:$A$11876,S$207)/1000)</f>
        <v>0</v>
      </c>
      <c r="T69" s="155">
        <f>IF(LEN(T$8)=0,"",SUMIFS(Gögn!$I$2:$I$11876,Gögn!$F$2:$F$11876,$A69,Gögn!$A$2:$A$11876,T$207)/1000)</f>
        <v>0</v>
      </c>
      <c r="U69" s="155">
        <f>IF(LEN(U$8)=0,"",SUMIFS(Gögn!$I$2:$I$11876,Gögn!$F$2:$F$11876,$A69,Gögn!$A$2:$A$11876,U$207)/1000)</f>
        <v>0</v>
      </c>
      <c r="V69" s="155">
        <f>IF(LEN(V$8)=0,"",SUMIFS(Gögn!$I$2:$I$11876,Gögn!$F$2:$F$11876,$A69,Gögn!$A$2:$A$11876,V$207)/1000)</f>
        <v>0</v>
      </c>
      <c r="W69" s="155">
        <f>IF(LEN(W$8)=0,"",SUMIFS(Gögn!$I$2:$I$11876,Gögn!$F$2:$F$11876,$A69,Gögn!$A$2:$A$11876,W$207)/1000)</f>
        <v>0</v>
      </c>
      <c r="X69" s="155">
        <f>IF(LEN(X$8)=0,"",SUMIFS(Gögn!$I$2:$I$11876,Gögn!$F$2:$F$11876,$A69,Gögn!$A$2:$A$11876,X$207)/1000)</f>
        <v>0</v>
      </c>
      <c r="Y69" s="155">
        <f>IF(LEN(Y$8)=0,"",SUMIFS(Gögn!$I$2:$I$11876,Gögn!$F$2:$F$11876,$A69,Gögn!$A$2:$A$11876,Y$207)/1000)</f>
        <v>0</v>
      </c>
      <c r="Z69" s="155">
        <f>IF(LEN(Z$8)=0,"",SUMIFS(Gögn!$I$2:$I$11876,Gögn!$F$2:$F$11876,$A69,Gögn!$A$2:$A$11876,Z$207)/1000)</f>
        <v>0</v>
      </c>
      <c r="AA69" s="155">
        <f>IF(LEN(AA$8)=0,"",SUMIFS(Gögn!$I$2:$I$11876,Gögn!$F$2:$F$11876,$A69,Gögn!$A$2:$A$11876,AA$207)/1000)</f>
        <v>0</v>
      </c>
      <c r="AB69" s="155">
        <f>IF(LEN(AB$8)=0,"",SUMIFS(Gögn!$I$2:$I$11876,Gögn!$F$2:$F$11876,$A69,Gögn!$A$2:$A$11876,AB$207)/1000)</f>
        <v>0</v>
      </c>
      <c r="AC69" s="155">
        <f>IF(LEN(AC$8)=0,"",SUMIFS(Gögn!$I$2:$I$11876,Gögn!$F$2:$F$11876,$A69,Gögn!$A$2:$A$11876,AC$207)/1000)</f>
        <v>0</v>
      </c>
    </row>
    <row r="70" spans="1:29" ht="15.75" x14ac:dyDescent="0.25">
      <c r="A70" s="1" t="s">
        <v>19</v>
      </c>
      <c r="B70" s="5"/>
      <c r="C70" s="19" t="s">
        <v>20</v>
      </c>
      <c r="D70" s="156">
        <f t="shared" si="0"/>
        <v>29008396.118000001</v>
      </c>
      <c r="E70" s="156">
        <f>IF(LEN(E$8)=0,"",SUMIFS(Gögn!$I$2:$I$11876,Gögn!$F$2:$F$11876,$A70,Gögn!$A$2:$A$11876,E$207)/1000)</f>
        <v>850000</v>
      </c>
      <c r="F70" s="156">
        <f>IF(LEN(F$8)=0,"",SUMIFS(Gögn!$I$2:$I$11876,Gögn!$F$2:$F$11876,$A70,Gögn!$A$2:$A$11876,F$207)/1000)</f>
        <v>3044377.22</v>
      </c>
      <c r="G70" s="156">
        <f>IF(LEN(G$8)=0,"",SUMIFS(Gögn!$I$2:$I$11876,Gögn!$F$2:$F$11876,$A70,Gögn!$A$2:$A$11876,G$207)/1000)</f>
        <v>1703394.61</v>
      </c>
      <c r="H70" s="156">
        <f>IF(LEN(H$8)=0,"",SUMIFS(Gögn!$I$2:$I$11876,Gögn!$F$2:$F$11876,$A70,Gögn!$A$2:$A$11876,H$207)/1000)</f>
        <v>9773.2939999999999</v>
      </c>
      <c r="I70" s="156">
        <f>IF(LEN(I$8)=0,"",SUMIFS(Gögn!$I$2:$I$11876,Gögn!$F$2:$F$11876,$A70,Gögn!$A$2:$A$11876,I$207)/1000)</f>
        <v>371527.283</v>
      </c>
      <c r="J70" s="156">
        <f>IF(LEN(J$8)=0,"",SUMIFS(Gögn!$I$2:$I$11876,Gögn!$F$2:$F$11876,$A70,Gögn!$A$2:$A$11876,J$207)/1000)</f>
        <v>242615</v>
      </c>
      <c r="K70" s="156">
        <f>IF(LEN(K$8)=0,"",SUMIFS(Gögn!$I$2:$I$11876,Gögn!$F$2:$F$11876,$A70,Gögn!$A$2:$A$11876,K$207)/1000)</f>
        <v>2137832.7489999998</v>
      </c>
      <c r="L70" s="156">
        <f>IF(LEN(L$8)=0,"",SUMIFS(Gögn!$I$2:$I$11876,Gögn!$F$2:$F$11876,$A70,Gögn!$A$2:$A$11876,L$207)/1000)</f>
        <v>1726612</v>
      </c>
      <c r="M70" s="156">
        <f>IF(LEN(M$8)=0,"",SUMIFS(Gögn!$I$2:$I$11876,Gögn!$F$2:$F$11876,$A70,Gögn!$A$2:$A$11876,M$207)/1000)</f>
        <v>5591412.0029999996</v>
      </c>
      <c r="N70" s="156">
        <f>IF(LEN(N$8)=0,"",SUMIFS(Gögn!$I$2:$I$11876,Gögn!$F$2:$F$11876,$A70,Gögn!$A$2:$A$11876,N$207)/1000)</f>
        <v>397000</v>
      </c>
      <c r="O70" s="156">
        <f>IF(LEN(O$8)=0,"",SUMIFS(Gögn!$I$2:$I$11876,Gögn!$F$2:$F$11876,$A70,Gögn!$A$2:$A$11876,O$207)/1000)</f>
        <v>174638.356</v>
      </c>
      <c r="P70" s="156">
        <f>IF(LEN(P$8)=0,"",SUMIFS(Gögn!$I$2:$I$11876,Gögn!$F$2:$F$11876,$A70,Gögn!$A$2:$A$11876,P$207)/1000)</f>
        <v>149216</v>
      </c>
      <c r="Q70" s="156">
        <f>IF(LEN(Q$8)=0,"",SUMIFS(Gögn!$I$2:$I$11876,Gögn!$F$2:$F$11876,$A70,Gögn!$A$2:$A$11876,Q$207)/1000)</f>
        <v>5784</v>
      </c>
      <c r="R70" s="156">
        <f>IF(LEN(R$8)=0,"",SUMIFS(Gögn!$I$2:$I$11876,Gögn!$F$2:$F$11876,$A70,Gögn!$A$2:$A$11876,R$207)/1000)</f>
        <v>131590</v>
      </c>
      <c r="S70" s="156">
        <f>IF(LEN(S$8)=0,"",SUMIFS(Gögn!$I$2:$I$11876,Gögn!$F$2:$F$11876,$A70,Gögn!$A$2:$A$11876,S$207)/1000)</f>
        <v>102880.064</v>
      </c>
      <c r="T70" s="156">
        <f>IF(LEN(T$8)=0,"",SUMIFS(Gögn!$I$2:$I$11876,Gögn!$F$2:$F$11876,$A70,Gögn!$A$2:$A$11876,T$207)/1000)</f>
        <v>783</v>
      </c>
      <c r="U70" s="156">
        <f>IF(LEN(U$8)=0,"",SUMIFS(Gögn!$I$2:$I$11876,Gögn!$F$2:$F$11876,$A70,Gögn!$A$2:$A$11876,U$207)/1000)</f>
        <v>9322.2819999999992</v>
      </c>
      <c r="V70" s="156">
        <f>IF(LEN(V$8)=0,"",SUMIFS(Gögn!$I$2:$I$11876,Gögn!$F$2:$F$11876,$A70,Gögn!$A$2:$A$11876,V$207)/1000)</f>
        <v>4073331.4029999999</v>
      </c>
      <c r="W70" s="156">
        <f>IF(LEN(W$8)=0,"",SUMIFS(Gögn!$I$2:$I$11876,Gögn!$F$2:$F$11876,$A70,Gögn!$A$2:$A$11876,W$207)/1000)</f>
        <v>359136.05200000003</v>
      </c>
      <c r="X70" s="156">
        <f>IF(LEN(X$8)=0,"",SUMIFS(Gögn!$I$2:$I$11876,Gögn!$F$2:$F$11876,$A70,Gögn!$A$2:$A$11876,X$207)/1000)</f>
        <v>18787.342000000001</v>
      </c>
      <c r="Y70" s="156">
        <f>IF(LEN(Y$8)=0,"",SUMIFS(Gögn!$I$2:$I$11876,Gögn!$F$2:$F$11876,$A70,Gögn!$A$2:$A$11876,Y$207)/1000)</f>
        <v>4389591.4639999997</v>
      </c>
      <c r="Z70" s="156">
        <f>IF(LEN(Z$8)=0,"",SUMIFS(Gögn!$I$2:$I$11876,Gögn!$F$2:$F$11876,$A70,Gögn!$A$2:$A$11876,Z$207)/1000)</f>
        <v>223834.891</v>
      </c>
      <c r="AA70" s="156">
        <f>IF(LEN(AA$8)=0,"",SUMIFS(Gögn!$I$2:$I$11876,Gögn!$F$2:$F$11876,$A70,Gögn!$A$2:$A$11876,AA$207)/1000)</f>
        <v>527975</v>
      </c>
      <c r="AB70" s="156">
        <f>IF(LEN(AB$8)=0,"",SUMIFS(Gögn!$I$2:$I$11876,Gögn!$F$2:$F$11876,$A70,Gögn!$A$2:$A$11876,AB$207)/1000)</f>
        <v>1011680.46</v>
      </c>
      <c r="AC70" s="156">
        <f>IF(LEN(AC$8)=0,"",SUMIFS(Gögn!$I$2:$I$11876,Gögn!$F$2:$F$11876,$A70,Gögn!$A$2:$A$11876,AC$207)/1000)</f>
        <v>1755301.645</v>
      </c>
    </row>
    <row r="71" spans="1:29" ht="15.75" x14ac:dyDescent="0.25">
      <c r="A71" s="1" t="s">
        <v>21</v>
      </c>
      <c r="B71" s="5"/>
      <c r="C71" s="18" t="s">
        <v>22</v>
      </c>
      <c r="D71" s="155">
        <f t="shared" si="0"/>
        <v>3561749.074</v>
      </c>
      <c r="E71" s="155">
        <f>IF(LEN(E$8)=0,"",SUMIFS(Gögn!$I$2:$I$11876,Gögn!$F$2:$F$11876,$A71,Gögn!$A$2:$A$11876,E$207)/1000)</f>
        <v>0</v>
      </c>
      <c r="F71" s="155">
        <f>IF(LEN(F$8)=0,"",SUMIFS(Gögn!$I$2:$I$11876,Gögn!$F$2:$F$11876,$A71,Gögn!$A$2:$A$11876,F$207)/1000)</f>
        <v>0</v>
      </c>
      <c r="G71" s="155">
        <f>IF(LEN(G$8)=0,"",SUMIFS(Gögn!$I$2:$I$11876,Gögn!$F$2:$F$11876,$A71,Gögn!$A$2:$A$11876,G$207)/1000)</f>
        <v>0</v>
      </c>
      <c r="H71" s="155">
        <f>IF(LEN(H$8)=0,"",SUMIFS(Gögn!$I$2:$I$11876,Gögn!$F$2:$F$11876,$A71,Gögn!$A$2:$A$11876,H$207)/1000)</f>
        <v>0</v>
      </c>
      <c r="I71" s="155">
        <f>IF(LEN(I$8)=0,"",SUMIFS(Gögn!$I$2:$I$11876,Gögn!$F$2:$F$11876,$A71,Gögn!$A$2:$A$11876,I$207)/1000)</f>
        <v>0</v>
      </c>
      <c r="J71" s="155">
        <f>IF(LEN(J$8)=0,"",SUMIFS(Gögn!$I$2:$I$11876,Gögn!$F$2:$F$11876,$A71,Gögn!$A$2:$A$11876,J$207)/1000)</f>
        <v>0</v>
      </c>
      <c r="K71" s="155">
        <f>IF(LEN(K$8)=0,"",SUMIFS(Gögn!$I$2:$I$11876,Gögn!$F$2:$F$11876,$A71,Gögn!$A$2:$A$11876,K$207)/1000)</f>
        <v>0</v>
      </c>
      <c r="L71" s="155">
        <f>IF(LEN(L$8)=0,"",SUMIFS(Gögn!$I$2:$I$11876,Gögn!$F$2:$F$11876,$A71,Gögn!$A$2:$A$11876,L$207)/1000)</f>
        <v>170016</v>
      </c>
      <c r="M71" s="155">
        <f>IF(LEN(M$8)=0,"",SUMIFS(Gögn!$I$2:$I$11876,Gögn!$F$2:$F$11876,$A71,Gögn!$A$2:$A$11876,M$207)/1000)</f>
        <v>3319834.074</v>
      </c>
      <c r="N71" s="155">
        <f>IF(LEN(N$8)=0,"",SUMIFS(Gögn!$I$2:$I$11876,Gögn!$F$2:$F$11876,$A71,Gögn!$A$2:$A$11876,N$207)/1000)</f>
        <v>0</v>
      </c>
      <c r="O71" s="155">
        <f>IF(LEN(O$8)=0,"",SUMIFS(Gögn!$I$2:$I$11876,Gögn!$F$2:$F$11876,$A71,Gögn!$A$2:$A$11876,O$207)/1000)</f>
        <v>0</v>
      </c>
      <c r="P71" s="155">
        <f>IF(LEN(P$8)=0,"",SUMIFS(Gögn!$I$2:$I$11876,Gögn!$F$2:$F$11876,$A71,Gögn!$A$2:$A$11876,P$207)/1000)</f>
        <v>0</v>
      </c>
      <c r="Q71" s="155">
        <f>IF(LEN(Q$8)=0,"",SUMIFS(Gögn!$I$2:$I$11876,Gögn!$F$2:$F$11876,$A71,Gögn!$A$2:$A$11876,Q$207)/1000)</f>
        <v>0</v>
      </c>
      <c r="R71" s="155">
        <f>IF(LEN(R$8)=0,"",SUMIFS(Gögn!$I$2:$I$11876,Gögn!$F$2:$F$11876,$A71,Gögn!$A$2:$A$11876,R$207)/1000)</f>
        <v>71899</v>
      </c>
      <c r="S71" s="155">
        <f>IF(LEN(S$8)=0,"",SUMIFS(Gögn!$I$2:$I$11876,Gögn!$F$2:$F$11876,$A71,Gögn!$A$2:$A$11876,S$207)/1000)</f>
        <v>0</v>
      </c>
      <c r="T71" s="155">
        <f>IF(LEN(T$8)=0,"",SUMIFS(Gögn!$I$2:$I$11876,Gögn!$F$2:$F$11876,$A71,Gögn!$A$2:$A$11876,T$207)/1000)</f>
        <v>0</v>
      </c>
      <c r="U71" s="155">
        <f>IF(LEN(U$8)=0,"",SUMIFS(Gögn!$I$2:$I$11876,Gögn!$F$2:$F$11876,$A71,Gögn!$A$2:$A$11876,U$207)/1000)</f>
        <v>0</v>
      </c>
      <c r="V71" s="155">
        <f>IF(LEN(V$8)=0,"",SUMIFS(Gögn!$I$2:$I$11876,Gögn!$F$2:$F$11876,$A71,Gögn!$A$2:$A$11876,V$207)/1000)</f>
        <v>0</v>
      </c>
      <c r="W71" s="155">
        <f>IF(LEN(W$8)=0,"",SUMIFS(Gögn!$I$2:$I$11876,Gögn!$F$2:$F$11876,$A71,Gögn!$A$2:$A$11876,W$207)/1000)</f>
        <v>0</v>
      </c>
      <c r="X71" s="155">
        <f>IF(LEN(X$8)=0,"",SUMIFS(Gögn!$I$2:$I$11876,Gögn!$F$2:$F$11876,$A71,Gögn!$A$2:$A$11876,X$207)/1000)</f>
        <v>0</v>
      </c>
      <c r="Y71" s="155">
        <f>IF(LEN(Y$8)=0,"",SUMIFS(Gögn!$I$2:$I$11876,Gögn!$F$2:$F$11876,$A71,Gögn!$A$2:$A$11876,Y$207)/1000)</f>
        <v>0</v>
      </c>
      <c r="Z71" s="155">
        <f>IF(LEN(Z$8)=0,"",SUMIFS(Gögn!$I$2:$I$11876,Gögn!$F$2:$F$11876,$A71,Gögn!$A$2:$A$11876,Z$207)/1000)</f>
        <v>0</v>
      </c>
      <c r="AA71" s="155">
        <f>IF(LEN(AA$8)=0,"",SUMIFS(Gögn!$I$2:$I$11876,Gögn!$F$2:$F$11876,$A71,Gögn!$A$2:$A$11876,AA$207)/1000)</f>
        <v>0</v>
      </c>
      <c r="AB71" s="155">
        <f>IF(LEN(AB$8)=0,"",SUMIFS(Gögn!$I$2:$I$11876,Gögn!$F$2:$F$11876,$A71,Gögn!$A$2:$A$11876,AB$207)/1000)</f>
        <v>0</v>
      </c>
      <c r="AC71" s="155">
        <f>IF(LEN(AC$8)=0,"",SUMIFS(Gögn!$I$2:$I$11876,Gögn!$F$2:$F$11876,$A71,Gögn!$A$2:$A$11876,AC$207)/1000)</f>
        <v>0</v>
      </c>
    </row>
    <row r="72" spans="1:29" ht="15.75" x14ac:dyDescent="0.25">
      <c r="A72" s="1" t="s">
        <v>23</v>
      </c>
      <c r="B72" s="5"/>
      <c r="C72" s="19" t="s">
        <v>24</v>
      </c>
      <c r="D72" s="156">
        <f t="shared" si="0"/>
        <v>5528652.0879999995</v>
      </c>
      <c r="E72" s="156">
        <f>IF(LEN(E$8)=0,"",SUMIFS(Gögn!$I$2:$I$11876,Gögn!$F$2:$F$11876,$A72,Gögn!$A$2:$A$11876,E$207)/1000)</f>
        <v>409890.61</v>
      </c>
      <c r="F72" s="156">
        <f>IF(LEN(F$8)=0,"",SUMIFS(Gögn!$I$2:$I$11876,Gögn!$F$2:$F$11876,$A72,Gögn!$A$2:$A$11876,F$207)/1000)</f>
        <v>236437.519</v>
      </c>
      <c r="G72" s="156">
        <f>IF(LEN(G$8)=0,"",SUMIFS(Gögn!$I$2:$I$11876,Gögn!$F$2:$F$11876,$A72,Gögn!$A$2:$A$11876,G$207)/1000)</f>
        <v>571364.94200000004</v>
      </c>
      <c r="H72" s="156">
        <f>IF(LEN(H$8)=0,"",SUMIFS(Gögn!$I$2:$I$11876,Gögn!$F$2:$F$11876,$A72,Gögn!$A$2:$A$11876,H$207)/1000)</f>
        <v>198555.527</v>
      </c>
      <c r="I72" s="156">
        <f>IF(LEN(I$8)=0,"",SUMIFS(Gögn!$I$2:$I$11876,Gögn!$F$2:$F$11876,$A72,Gögn!$A$2:$A$11876,I$207)/1000)</f>
        <v>124620.36900000001</v>
      </c>
      <c r="J72" s="156">
        <f>IF(LEN(J$8)=0,"",SUMIFS(Gögn!$I$2:$I$11876,Gögn!$F$2:$F$11876,$A72,Gögn!$A$2:$A$11876,J$207)/1000)</f>
        <v>30491</v>
      </c>
      <c r="K72" s="156">
        <f>IF(LEN(K$8)=0,"",SUMIFS(Gögn!$I$2:$I$11876,Gögn!$F$2:$F$11876,$A72,Gögn!$A$2:$A$11876,K$207)/1000)</f>
        <v>1038601.518</v>
      </c>
      <c r="L72" s="156">
        <f>IF(LEN(L$8)=0,"",SUMIFS(Gögn!$I$2:$I$11876,Gögn!$F$2:$F$11876,$A72,Gögn!$A$2:$A$11876,L$207)/1000)</f>
        <v>11545</v>
      </c>
      <c r="M72" s="156">
        <f>IF(LEN(M$8)=0,"",SUMIFS(Gögn!$I$2:$I$11876,Gögn!$F$2:$F$11876,$A72,Gögn!$A$2:$A$11876,M$207)/1000)</f>
        <v>0</v>
      </c>
      <c r="N72" s="156">
        <f>IF(LEN(N$8)=0,"",SUMIFS(Gögn!$I$2:$I$11876,Gögn!$F$2:$F$11876,$A72,Gögn!$A$2:$A$11876,N$207)/1000)</f>
        <v>305878.20699999999</v>
      </c>
      <c r="O72" s="156">
        <f>IF(LEN(O$8)=0,"",SUMIFS(Gögn!$I$2:$I$11876,Gögn!$F$2:$F$11876,$A72,Gögn!$A$2:$A$11876,O$207)/1000)</f>
        <v>46091.877</v>
      </c>
      <c r="P72" s="156">
        <f>IF(LEN(P$8)=0,"",SUMIFS(Gögn!$I$2:$I$11876,Gögn!$F$2:$F$11876,$A72,Gögn!$A$2:$A$11876,P$207)/1000)</f>
        <v>62133</v>
      </c>
      <c r="Q72" s="156">
        <f>IF(LEN(Q$8)=0,"",SUMIFS(Gögn!$I$2:$I$11876,Gögn!$F$2:$F$11876,$A72,Gögn!$A$2:$A$11876,Q$207)/1000)</f>
        <v>37111</v>
      </c>
      <c r="R72" s="156">
        <f>IF(LEN(R$8)=0,"",SUMIFS(Gögn!$I$2:$I$11876,Gögn!$F$2:$F$11876,$A72,Gögn!$A$2:$A$11876,R$207)/1000)</f>
        <v>1339</v>
      </c>
      <c r="S72" s="156">
        <f>IF(LEN(S$8)=0,"",SUMIFS(Gögn!$I$2:$I$11876,Gögn!$F$2:$F$11876,$A72,Gögn!$A$2:$A$11876,S$207)/1000)</f>
        <v>115204.50900000001</v>
      </c>
      <c r="T72" s="156">
        <f>IF(LEN(T$8)=0,"",SUMIFS(Gögn!$I$2:$I$11876,Gögn!$F$2:$F$11876,$A72,Gögn!$A$2:$A$11876,T$207)/1000)</f>
        <v>4260</v>
      </c>
      <c r="U72" s="156">
        <f>IF(LEN(U$8)=0,"",SUMIFS(Gögn!$I$2:$I$11876,Gögn!$F$2:$F$11876,$A72,Gögn!$A$2:$A$11876,U$207)/1000)</f>
        <v>288676.71299999999</v>
      </c>
      <c r="V72" s="156">
        <f>IF(LEN(V$8)=0,"",SUMIFS(Gögn!$I$2:$I$11876,Gögn!$F$2:$F$11876,$A72,Gögn!$A$2:$A$11876,V$207)/1000)</f>
        <v>270105.65000000002</v>
      </c>
      <c r="W72" s="156">
        <f>IF(LEN(W$8)=0,"",SUMIFS(Gögn!$I$2:$I$11876,Gögn!$F$2:$F$11876,$A72,Gögn!$A$2:$A$11876,W$207)/1000)</f>
        <v>93592.576000000001</v>
      </c>
      <c r="X72" s="156">
        <f>IF(LEN(X$8)=0,"",SUMIFS(Gögn!$I$2:$I$11876,Gögn!$F$2:$F$11876,$A72,Gögn!$A$2:$A$11876,X$207)/1000)</f>
        <v>2946.3220000000001</v>
      </c>
      <c r="Y72" s="156">
        <f>IF(LEN(Y$8)=0,"",SUMIFS(Gögn!$I$2:$I$11876,Gögn!$F$2:$F$11876,$A72,Gögn!$A$2:$A$11876,Y$207)/1000)</f>
        <v>561575.03700000001</v>
      </c>
      <c r="Z72" s="156">
        <f>IF(LEN(Z$8)=0,"",SUMIFS(Gögn!$I$2:$I$11876,Gögn!$F$2:$F$11876,$A72,Gögn!$A$2:$A$11876,Z$207)/1000)</f>
        <v>110071.902</v>
      </c>
      <c r="AA72" s="156">
        <f>IF(LEN(AA$8)=0,"",SUMIFS(Gögn!$I$2:$I$11876,Gögn!$F$2:$F$11876,$A72,Gögn!$A$2:$A$11876,AA$207)/1000)</f>
        <v>110159</v>
      </c>
      <c r="AB72" s="156">
        <f>IF(LEN(AB$8)=0,"",SUMIFS(Gögn!$I$2:$I$11876,Gögn!$F$2:$F$11876,$A72,Gögn!$A$2:$A$11876,AB$207)/1000)</f>
        <v>104070.288</v>
      </c>
      <c r="AC72" s="156">
        <f>IF(LEN(AC$8)=0,"",SUMIFS(Gögn!$I$2:$I$11876,Gögn!$F$2:$F$11876,$A72,Gögn!$A$2:$A$11876,AC$207)/1000)</f>
        <v>793930.522</v>
      </c>
    </row>
    <row r="73" spans="1:29" s="34" customFormat="1" ht="15.75" x14ac:dyDescent="0.25">
      <c r="A73" s="3" t="s">
        <v>458</v>
      </c>
      <c r="B73" s="33"/>
      <c r="C73" s="20" t="s">
        <v>16</v>
      </c>
      <c r="D73" s="157">
        <f t="shared" si="0"/>
        <v>38098797.280000001</v>
      </c>
      <c r="E73" s="157">
        <f>IF(LEN(E$8)=0,"",SUM(E69:E72))</f>
        <v>1259890.6099999999</v>
      </c>
      <c r="F73" s="157">
        <f t="shared" ref="F73:AC73" si="9">IF(LEN(F$8)=0,"",SUM(F69:F72))</f>
        <v>3280814.7390000001</v>
      </c>
      <c r="G73" s="157">
        <f t="shared" si="9"/>
        <v>2274759.5520000001</v>
      </c>
      <c r="H73" s="157">
        <f t="shared" si="9"/>
        <v>208328.821</v>
      </c>
      <c r="I73" s="157">
        <f t="shared" si="9"/>
        <v>496147.652</v>
      </c>
      <c r="J73" s="157">
        <f t="shared" si="9"/>
        <v>273106</v>
      </c>
      <c r="K73" s="157">
        <f t="shared" si="9"/>
        <v>3176434.267</v>
      </c>
      <c r="L73" s="157">
        <f t="shared" si="9"/>
        <v>1908173</v>
      </c>
      <c r="M73" s="157">
        <f t="shared" si="9"/>
        <v>8911246.0769999996</v>
      </c>
      <c r="N73" s="157">
        <f t="shared" si="9"/>
        <v>702878.20699999994</v>
      </c>
      <c r="O73" s="157">
        <f t="shared" si="9"/>
        <v>220730.23300000001</v>
      </c>
      <c r="P73" s="157">
        <f t="shared" si="9"/>
        <v>211349</v>
      </c>
      <c r="Q73" s="157">
        <f t="shared" si="9"/>
        <v>42895</v>
      </c>
      <c r="R73" s="157">
        <f t="shared" si="9"/>
        <v>204828</v>
      </c>
      <c r="S73" s="157">
        <f t="shared" si="9"/>
        <v>218084.573</v>
      </c>
      <c r="T73" s="157">
        <f t="shared" si="9"/>
        <v>5043</v>
      </c>
      <c r="U73" s="157">
        <f t="shared" si="9"/>
        <v>297998.995</v>
      </c>
      <c r="V73" s="157">
        <f t="shared" si="9"/>
        <v>4343437.0530000003</v>
      </c>
      <c r="W73" s="157">
        <f t="shared" si="9"/>
        <v>452728.62800000003</v>
      </c>
      <c r="X73" s="157">
        <f t="shared" si="9"/>
        <v>21733.664000000001</v>
      </c>
      <c r="Y73" s="157">
        <f t="shared" si="9"/>
        <v>4951166.5010000002</v>
      </c>
      <c r="Z73" s="157">
        <f t="shared" si="9"/>
        <v>333906.79300000001</v>
      </c>
      <c r="AA73" s="157">
        <f t="shared" si="9"/>
        <v>638134</v>
      </c>
      <c r="AB73" s="157">
        <f t="shared" si="9"/>
        <v>1115750.7479999999</v>
      </c>
      <c r="AC73" s="157">
        <f t="shared" si="9"/>
        <v>2549232.1669999999</v>
      </c>
    </row>
    <row r="74" spans="1:29" ht="15.75" x14ac:dyDescent="0.25">
      <c r="A74" s="1" t="s">
        <v>458</v>
      </c>
      <c r="B74" s="5"/>
      <c r="C74" s="19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</row>
    <row r="75" spans="1:29" ht="15.75" x14ac:dyDescent="0.25">
      <c r="A75" s="1" t="s">
        <v>458</v>
      </c>
      <c r="B75" s="5"/>
      <c r="C75" s="21" t="s">
        <v>25</v>
      </c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</row>
    <row r="76" spans="1:29" ht="15.75" x14ac:dyDescent="0.25">
      <c r="A76" s="1" t="s">
        <v>26</v>
      </c>
      <c r="B76" s="5"/>
      <c r="C76" s="19" t="s">
        <v>27</v>
      </c>
      <c r="D76" s="156">
        <f t="shared" ref="D76:D139" si="10">SUM(E76:AC76)</f>
        <v>161216.30799999999</v>
      </c>
      <c r="E76" s="156">
        <f>IF(LEN(E$8)=0,"",SUMIFS(Gögn!$I$2:$I$11876,Gögn!$F$2:$F$11876,$A76,Gögn!$A$2:$A$11876,E$207)/1000)</f>
        <v>0</v>
      </c>
      <c r="F76" s="156">
        <f>IF(LEN(F$8)=0,"",SUMIFS(Gögn!$I$2:$I$11876,Gögn!$F$2:$F$11876,$A76,Gögn!$A$2:$A$11876,F$207)/1000)</f>
        <v>0</v>
      </c>
      <c r="G76" s="156">
        <f>IF(LEN(G$8)=0,"",SUMIFS(Gögn!$I$2:$I$11876,Gögn!$F$2:$F$11876,$A76,Gögn!$A$2:$A$11876,G$207)/1000)</f>
        <v>132349.55499999999</v>
      </c>
      <c r="H76" s="156">
        <f>IF(LEN(H$8)=0,"",SUMIFS(Gögn!$I$2:$I$11876,Gögn!$F$2:$F$11876,$A76,Gögn!$A$2:$A$11876,H$207)/1000)</f>
        <v>0</v>
      </c>
      <c r="I76" s="156">
        <f>IF(LEN(I$8)=0,"",SUMIFS(Gögn!$I$2:$I$11876,Gögn!$F$2:$F$11876,$A76,Gögn!$A$2:$A$11876,I$207)/1000)</f>
        <v>28866.753000000001</v>
      </c>
      <c r="J76" s="156">
        <f>IF(LEN(J$8)=0,"",SUMIFS(Gögn!$I$2:$I$11876,Gögn!$F$2:$F$11876,$A76,Gögn!$A$2:$A$11876,J$207)/1000)</f>
        <v>0</v>
      </c>
      <c r="K76" s="156">
        <f>IF(LEN(K$8)=0,"",SUMIFS(Gögn!$I$2:$I$11876,Gögn!$F$2:$F$11876,$A76,Gögn!$A$2:$A$11876,K$207)/1000)</f>
        <v>0</v>
      </c>
      <c r="L76" s="156">
        <f>IF(LEN(L$8)=0,"",SUMIFS(Gögn!$I$2:$I$11876,Gögn!$F$2:$F$11876,$A76,Gögn!$A$2:$A$11876,L$207)/1000)</f>
        <v>0</v>
      </c>
      <c r="M76" s="156">
        <f>IF(LEN(M$8)=0,"",SUMIFS(Gögn!$I$2:$I$11876,Gögn!$F$2:$F$11876,$A76,Gögn!$A$2:$A$11876,M$207)/1000)</f>
        <v>0</v>
      </c>
      <c r="N76" s="156">
        <f>IF(LEN(N$8)=0,"",SUMIFS(Gögn!$I$2:$I$11876,Gögn!$F$2:$F$11876,$A76,Gögn!$A$2:$A$11876,N$207)/1000)</f>
        <v>0</v>
      </c>
      <c r="O76" s="156">
        <f>IF(LEN(O$8)=0,"",SUMIFS(Gögn!$I$2:$I$11876,Gögn!$F$2:$F$11876,$A76,Gögn!$A$2:$A$11876,O$207)/1000)</f>
        <v>0</v>
      </c>
      <c r="P76" s="156">
        <f>IF(LEN(P$8)=0,"",SUMIFS(Gögn!$I$2:$I$11876,Gögn!$F$2:$F$11876,$A76,Gögn!$A$2:$A$11876,P$207)/1000)</f>
        <v>0</v>
      </c>
      <c r="Q76" s="156">
        <f>IF(LEN(Q$8)=0,"",SUMIFS(Gögn!$I$2:$I$11876,Gögn!$F$2:$F$11876,$A76,Gögn!$A$2:$A$11876,Q$207)/1000)</f>
        <v>0</v>
      </c>
      <c r="R76" s="156">
        <f>IF(LEN(R$8)=0,"",SUMIFS(Gögn!$I$2:$I$11876,Gögn!$F$2:$F$11876,$A76,Gögn!$A$2:$A$11876,R$207)/1000)</f>
        <v>0</v>
      </c>
      <c r="S76" s="156">
        <f>IF(LEN(S$8)=0,"",SUMIFS(Gögn!$I$2:$I$11876,Gögn!$F$2:$F$11876,$A76,Gögn!$A$2:$A$11876,S$207)/1000)</f>
        <v>0</v>
      </c>
      <c r="T76" s="156">
        <f>IF(LEN(T$8)=0,"",SUMIFS(Gögn!$I$2:$I$11876,Gögn!$F$2:$F$11876,$A76,Gögn!$A$2:$A$11876,T$207)/1000)</f>
        <v>0</v>
      </c>
      <c r="U76" s="156">
        <f>IF(LEN(U$8)=0,"",SUMIFS(Gögn!$I$2:$I$11876,Gögn!$F$2:$F$11876,$A76,Gögn!$A$2:$A$11876,U$207)/1000)</f>
        <v>0</v>
      </c>
      <c r="V76" s="156">
        <f>IF(LEN(V$8)=0,"",SUMIFS(Gögn!$I$2:$I$11876,Gögn!$F$2:$F$11876,$A76,Gögn!$A$2:$A$11876,V$207)/1000)</f>
        <v>0</v>
      </c>
      <c r="W76" s="156">
        <f>IF(LEN(W$8)=0,"",SUMIFS(Gögn!$I$2:$I$11876,Gögn!$F$2:$F$11876,$A76,Gögn!$A$2:$A$11876,W$207)/1000)</f>
        <v>0</v>
      </c>
      <c r="X76" s="156">
        <f>IF(LEN(X$8)=0,"",SUMIFS(Gögn!$I$2:$I$11876,Gögn!$F$2:$F$11876,$A76,Gögn!$A$2:$A$11876,X$207)/1000)</f>
        <v>0</v>
      </c>
      <c r="Y76" s="156">
        <f>IF(LEN(Y$8)=0,"",SUMIFS(Gögn!$I$2:$I$11876,Gögn!$F$2:$F$11876,$A76,Gögn!$A$2:$A$11876,Y$207)/1000)</f>
        <v>0</v>
      </c>
      <c r="Z76" s="156">
        <f>IF(LEN(Z$8)=0,"",SUMIFS(Gögn!$I$2:$I$11876,Gögn!$F$2:$F$11876,$A76,Gögn!$A$2:$A$11876,Z$207)/1000)</f>
        <v>0</v>
      </c>
      <c r="AA76" s="156">
        <f>IF(LEN(AA$8)=0,"",SUMIFS(Gögn!$I$2:$I$11876,Gögn!$F$2:$F$11876,$A76,Gögn!$A$2:$A$11876,AA$207)/1000)</f>
        <v>0</v>
      </c>
      <c r="AB76" s="156">
        <f>IF(LEN(AB$8)=0,"",SUMIFS(Gögn!$I$2:$I$11876,Gögn!$F$2:$F$11876,$A76,Gögn!$A$2:$A$11876,AB$207)/1000)</f>
        <v>0</v>
      </c>
      <c r="AC76" s="156">
        <f>IF(LEN(AC$8)=0,"",SUMIFS(Gögn!$I$2:$I$11876,Gögn!$F$2:$F$11876,$A76,Gögn!$A$2:$A$11876,AC$207)/1000)</f>
        <v>0</v>
      </c>
    </row>
    <row r="77" spans="1:29" ht="15.75" x14ac:dyDescent="0.25">
      <c r="A77" s="1" t="s">
        <v>28</v>
      </c>
      <c r="B77" s="5"/>
      <c r="C77" s="18" t="s">
        <v>29</v>
      </c>
      <c r="D77" s="155">
        <f t="shared" si="10"/>
        <v>2983667.0480000004</v>
      </c>
      <c r="E77" s="155">
        <f>IF(LEN(E$8)=0,"",SUMIFS(Gögn!$I$2:$I$11876,Gögn!$F$2:$F$11876,$A77,Gögn!$A$2:$A$11876,E$207)/1000)</f>
        <v>0</v>
      </c>
      <c r="F77" s="155">
        <f>IF(LEN(F$8)=0,"",SUMIFS(Gögn!$I$2:$I$11876,Gögn!$F$2:$F$11876,$A77,Gögn!$A$2:$A$11876,F$207)/1000)</f>
        <v>893159.84900000005</v>
      </c>
      <c r="G77" s="155">
        <f>IF(LEN(G$8)=0,"",SUMIFS(Gögn!$I$2:$I$11876,Gögn!$F$2:$F$11876,$A77,Gögn!$A$2:$A$11876,G$207)/1000)</f>
        <v>103883.875</v>
      </c>
      <c r="H77" s="155">
        <f>IF(LEN(H$8)=0,"",SUMIFS(Gögn!$I$2:$I$11876,Gögn!$F$2:$F$11876,$A77,Gögn!$A$2:$A$11876,H$207)/1000)</f>
        <v>0</v>
      </c>
      <c r="I77" s="155">
        <f>IF(LEN(I$8)=0,"",SUMIFS(Gögn!$I$2:$I$11876,Gögn!$F$2:$F$11876,$A77,Gögn!$A$2:$A$11876,I$207)/1000)</f>
        <v>22658.105</v>
      </c>
      <c r="J77" s="155">
        <f>IF(LEN(J$8)=0,"",SUMIFS(Gögn!$I$2:$I$11876,Gögn!$F$2:$F$11876,$A77,Gögn!$A$2:$A$11876,J$207)/1000)</f>
        <v>0</v>
      </c>
      <c r="K77" s="155">
        <f>IF(LEN(K$8)=0,"",SUMIFS(Gögn!$I$2:$I$11876,Gögn!$F$2:$F$11876,$A77,Gögn!$A$2:$A$11876,K$207)/1000)</f>
        <v>48542.351999999999</v>
      </c>
      <c r="L77" s="155">
        <f>IF(LEN(L$8)=0,"",SUMIFS(Gögn!$I$2:$I$11876,Gögn!$F$2:$F$11876,$A77,Gögn!$A$2:$A$11876,L$207)/1000)</f>
        <v>0</v>
      </c>
      <c r="M77" s="155">
        <f>IF(LEN(M$8)=0,"",SUMIFS(Gögn!$I$2:$I$11876,Gögn!$F$2:$F$11876,$A77,Gögn!$A$2:$A$11876,M$207)/1000)</f>
        <v>488195.27500000002</v>
      </c>
      <c r="N77" s="155">
        <f>IF(LEN(N$8)=0,"",SUMIFS(Gögn!$I$2:$I$11876,Gögn!$F$2:$F$11876,$A77,Gögn!$A$2:$A$11876,N$207)/1000)</f>
        <v>0</v>
      </c>
      <c r="O77" s="155">
        <f>IF(LEN(O$8)=0,"",SUMIFS(Gögn!$I$2:$I$11876,Gögn!$F$2:$F$11876,$A77,Gögn!$A$2:$A$11876,O$207)/1000)</f>
        <v>3035.797</v>
      </c>
      <c r="P77" s="155">
        <f>IF(LEN(P$8)=0,"",SUMIFS(Gögn!$I$2:$I$11876,Gögn!$F$2:$F$11876,$A77,Gögn!$A$2:$A$11876,P$207)/1000)</f>
        <v>940</v>
      </c>
      <c r="Q77" s="155">
        <f>IF(LEN(Q$8)=0,"",SUMIFS(Gögn!$I$2:$I$11876,Gögn!$F$2:$F$11876,$A77,Gögn!$A$2:$A$11876,Q$207)/1000)</f>
        <v>947</v>
      </c>
      <c r="R77" s="155">
        <f>IF(LEN(R$8)=0,"",SUMIFS(Gögn!$I$2:$I$11876,Gögn!$F$2:$F$11876,$A77,Gögn!$A$2:$A$11876,R$207)/1000)</f>
        <v>144</v>
      </c>
      <c r="S77" s="155">
        <f>IF(LEN(S$8)=0,"",SUMIFS(Gögn!$I$2:$I$11876,Gögn!$F$2:$F$11876,$A77,Gögn!$A$2:$A$11876,S$207)/1000)</f>
        <v>0</v>
      </c>
      <c r="T77" s="155">
        <f>IF(LEN(T$8)=0,"",SUMIFS(Gögn!$I$2:$I$11876,Gögn!$F$2:$F$11876,$A77,Gögn!$A$2:$A$11876,T$207)/1000)</f>
        <v>0</v>
      </c>
      <c r="U77" s="155">
        <f>IF(LEN(U$8)=0,"",SUMIFS(Gögn!$I$2:$I$11876,Gögn!$F$2:$F$11876,$A77,Gögn!$A$2:$A$11876,U$207)/1000)</f>
        <v>0</v>
      </c>
      <c r="V77" s="155">
        <f>IF(LEN(V$8)=0,"",SUMIFS(Gögn!$I$2:$I$11876,Gögn!$F$2:$F$11876,$A77,Gögn!$A$2:$A$11876,V$207)/1000)</f>
        <v>430959.42499999999</v>
      </c>
      <c r="W77" s="155">
        <f>IF(LEN(W$8)=0,"",SUMIFS(Gögn!$I$2:$I$11876,Gögn!$F$2:$F$11876,$A77,Gögn!$A$2:$A$11876,W$207)/1000)</f>
        <v>0</v>
      </c>
      <c r="X77" s="155">
        <f>IF(LEN(X$8)=0,"",SUMIFS(Gögn!$I$2:$I$11876,Gögn!$F$2:$F$11876,$A77,Gögn!$A$2:$A$11876,X$207)/1000)</f>
        <v>0</v>
      </c>
      <c r="Y77" s="155">
        <f>IF(LEN(Y$8)=0,"",SUMIFS(Gögn!$I$2:$I$11876,Gögn!$F$2:$F$11876,$A77,Gögn!$A$2:$A$11876,Y$207)/1000)</f>
        <v>504059.87599999999</v>
      </c>
      <c r="Z77" s="155">
        <f>IF(LEN(Z$8)=0,"",SUMIFS(Gögn!$I$2:$I$11876,Gögn!$F$2:$F$11876,$A77,Gögn!$A$2:$A$11876,Z$207)/1000)</f>
        <v>24292.023000000001</v>
      </c>
      <c r="AA77" s="155">
        <f>IF(LEN(AA$8)=0,"",SUMIFS(Gögn!$I$2:$I$11876,Gögn!$F$2:$F$11876,$A77,Gögn!$A$2:$A$11876,AA$207)/1000)</f>
        <v>12525</v>
      </c>
      <c r="AB77" s="155">
        <f>IF(LEN(AB$8)=0,"",SUMIFS(Gögn!$I$2:$I$11876,Gögn!$F$2:$F$11876,$A77,Gögn!$A$2:$A$11876,AB$207)/1000)</f>
        <v>169522.31299999999</v>
      </c>
      <c r="AC77" s="155">
        <f>IF(LEN(AC$8)=0,"",SUMIFS(Gögn!$I$2:$I$11876,Gögn!$F$2:$F$11876,$A77,Gögn!$A$2:$A$11876,AC$207)/1000)</f>
        <v>280802.158</v>
      </c>
    </row>
    <row r="78" spans="1:29" ht="15.75" x14ac:dyDescent="0.25">
      <c r="A78" s="1" t="s">
        <v>30</v>
      </c>
      <c r="B78" s="5"/>
      <c r="C78" s="19" t="s">
        <v>31</v>
      </c>
      <c r="D78" s="156">
        <f t="shared" si="10"/>
        <v>17224.170999999998</v>
      </c>
      <c r="E78" s="156">
        <f>IF(LEN(E$8)=0,"",SUMIFS(Gögn!$I$2:$I$11876,Gögn!$F$2:$F$11876,$A78,Gögn!$A$2:$A$11876,E$207)/1000)</f>
        <v>0</v>
      </c>
      <c r="F78" s="156">
        <f>IF(LEN(F$8)=0,"",SUMIFS(Gögn!$I$2:$I$11876,Gögn!$F$2:$F$11876,$A78,Gögn!$A$2:$A$11876,F$207)/1000)</f>
        <v>0</v>
      </c>
      <c r="G78" s="156">
        <f>IF(LEN(G$8)=0,"",SUMIFS(Gögn!$I$2:$I$11876,Gögn!$F$2:$F$11876,$A78,Gögn!$A$2:$A$11876,G$207)/1000)</f>
        <v>0</v>
      </c>
      <c r="H78" s="156">
        <f>IF(LEN(H$8)=0,"",SUMIFS(Gögn!$I$2:$I$11876,Gögn!$F$2:$F$11876,$A78,Gögn!$A$2:$A$11876,H$207)/1000)</f>
        <v>0</v>
      </c>
      <c r="I78" s="156">
        <f>IF(LEN(I$8)=0,"",SUMIFS(Gögn!$I$2:$I$11876,Gögn!$F$2:$F$11876,$A78,Gögn!$A$2:$A$11876,I$207)/1000)</f>
        <v>0</v>
      </c>
      <c r="J78" s="156">
        <f>IF(LEN(J$8)=0,"",SUMIFS(Gögn!$I$2:$I$11876,Gögn!$F$2:$F$11876,$A78,Gögn!$A$2:$A$11876,J$207)/1000)</f>
        <v>0</v>
      </c>
      <c r="K78" s="156">
        <f>IF(LEN(K$8)=0,"",SUMIFS(Gögn!$I$2:$I$11876,Gögn!$F$2:$F$11876,$A78,Gögn!$A$2:$A$11876,K$207)/1000)</f>
        <v>0</v>
      </c>
      <c r="L78" s="156">
        <f>IF(LEN(L$8)=0,"",SUMIFS(Gögn!$I$2:$I$11876,Gögn!$F$2:$F$11876,$A78,Gögn!$A$2:$A$11876,L$207)/1000)</f>
        <v>0</v>
      </c>
      <c r="M78" s="156">
        <f>IF(LEN(M$8)=0,"",SUMIFS(Gögn!$I$2:$I$11876,Gögn!$F$2:$F$11876,$A78,Gögn!$A$2:$A$11876,M$207)/1000)</f>
        <v>0</v>
      </c>
      <c r="N78" s="156">
        <f>IF(LEN(N$8)=0,"",SUMIFS(Gögn!$I$2:$I$11876,Gögn!$F$2:$F$11876,$A78,Gögn!$A$2:$A$11876,N$207)/1000)</f>
        <v>0</v>
      </c>
      <c r="O78" s="156">
        <f>IF(LEN(O$8)=0,"",SUMIFS(Gögn!$I$2:$I$11876,Gögn!$F$2:$F$11876,$A78,Gögn!$A$2:$A$11876,O$207)/1000)</f>
        <v>0</v>
      </c>
      <c r="P78" s="156">
        <f>IF(LEN(P$8)=0,"",SUMIFS(Gögn!$I$2:$I$11876,Gögn!$F$2:$F$11876,$A78,Gögn!$A$2:$A$11876,P$207)/1000)</f>
        <v>0</v>
      </c>
      <c r="Q78" s="156">
        <f>IF(LEN(Q$8)=0,"",SUMIFS(Gögn!$I$2:$I$11876,Gögn!$F$2:$F$11876,$A78,Gögn!$A$2:$A$11876,Q$207)/1000)</f>
        <v>0</v>
      </c>
      <c r="R78" s="156">
        <f>IF(LEN(R$8)=0,"",SUMIFS(Gögn!$I$2:$I$11876,Gögn!$F$2:$F$11876,$A78,Gögn!$A$2:$A$11876,R$207)/1000)</f>
        <v>0</v>
      </c>
      <c r="S78" s="156">
        <f>IF(LEN(S$8)=0,"",SUMIFS(Gögn!$I$2:$I$11876,Gögn!$F$2:$F$11876,$A78,Gögn!$A$2:$A$11876,S$207)/1000)</f>
        <v>0</v>
      </c>
      <c r="T78" s="156">
        <f>IF(LEN(T$8)=0,"",SUMIFS(Gögn!$I$2:$I$11876,Gögn!$F$2:$F$11876,$A78,Gögn!$A$2:$A$11876,T$207)/1000)</f>
        <v>0</v>
      </c>
      <c r="U78" s="156">
        <f>IF(LEN(U$8)=0,"",SUMIFS(Gögn!$I$2:$I$11876,Gögn!$F$2:$F$11876,$A78,Gögn!$A$2:$A$11876,U$207)/1000)</f>
        <v>0</v>
      </c>
      <c r="V78" s="156">
        <f>IF(LEN(V$8)=0,"",SUMIFS(Gögn!$I$2:$I$11876,Gögn!$F$2:$F$11876,$A78,Gögn!$A$2:$A$11876,V$207)/1000)</f>
        <v>0</v>
      </c>
      <c r="W78" s="156">
        <f>IF(LEN(W$8)=0,"",SUMIFS(Gögn!$I$2:$I$11876,Gögn!$F$2:$F$11876,$A78,Gögn!$A$2:$A$11876,W$207)/1000)</f>
        <v>0</v>
      </c>
      <c r="X78" s="156">
        <f>IF(LEN(X$8)=0,"",SUMIFS(Gögn!$I$2:$I$11876,Gögn!$F$2:$F$11876,$A78,Gögn!$A$2:$A$11876,X$207)/1000)</f>
        <v>0</v>
      </c>
      <c r="Y78" s="156">
        <f>IF(LEN(Y$8)=0,"",SUMIFS(Gögn!$I$2:$I$11876,Gögn!$F$2:$F$11876,$A78,Gögn!$A$2:$A$11876,Y$207)/1000)</f>
        <v>0</v>
      </c>
      <c r="Z78" s="156">
        <f>IF(LEN(Z$8)=0,"",SUMIFS(Gögn!$I$2:$I$11876,Gögn!$F$2:$F$11876,$A78,Gögn!$A$2:$A$11876,Z$207)/1000)</f>
        <v>0</v>
      </c>
      <c r="AA78" s="156">
        <f>IF(LEN(AA$8)=0,"",SUMIFS(Gögn!$I$2:$I$11876,Gögn!$F$2:$F$11876,$A78,Gögn!$A$2:$A$11876,AA$207)/1000)</f>
        <v>0</v>
      </c>
      <c r="AB78" s="156">
        <f>IF(LEN(AB$8)=0,"",SUMIFS(Gögn!$I$2:$I$11876,Gögn!$F$2:$F$11876,$A78,Gögn!$A$2:$A$11876,AB$207)/1000)</f>
        <v>17224.170999999998</v>
      </c>
      <c r="AC78" s="156">
        <f>IF(LEN(AC$8)=0,"",SUMIFS(Gögn!$I$2:$I$11876,Gögn!$F$2:$F$11876,$A78,Gögn!$A$2:$A$11876,AC$207)/1000)</f>
        <v>0</v>
      </c>
    </row>
    <row r="79" spans="1:29" s="34" customFormat="1" ht="15.75" x14ac:dyDescent="0.25">
      <c r="A79" s="3" t="s">
        <v>458</v>
      </c>
      <c r="B79" s="33"/>
      <c r="C79" s="20" t="s">
        <v>295</v>
      </c>
      <c r="D79" s="157">
        <f t="shared" si="10"/>
        <v>3162107.5270000002</v>
      </c>
      <c r="E79" s="157">
        <f>IF(LEN(E$8)=0,"",SUM(E76:E78))</f>
        <v>0</v>
      </c>
      <c r="F79" s="157">
        <f t="shared" ref="F79:AC79" si="11">IF(LEN(F$8)=0,"",SUM(F76:F78))</f>
        <v>893159.84900000005</v>
      </c>
      <c r="G79" s="157">
        <f t="shared" si="11"/>
        <v>236233.43</v>
      </c>
      <c r="H79" s="157">
        <f t="shared" si="11"/>
        <v>0</v>
      </c>
      <c r="I79" s="157">
        <f t="shared" si="11"/>
        <v>51524.858</v>
      </c>
      <c r="J79" s="157">
        <f t="shared" si="11"/>
        <v>0</v>
      </c>
      <c r="K79" s="157">
        <f t="shared" si="11"/>
        <v>48542.351999999999</v>
      </c>
      <c r="L79" s="157">
        <f t="shared" si="11"/>
        <v>0</v>
      </c>
      <c r="M79" s="157">
        <f t="shared" si="11"/>
        <v>488195.27500000002</v>
      </c>
      <c r="N79" s="157">
        <f t="shared" si="11"/>
        <v>0</v>
      </c>
      <c r="O79" s="157">
        <f t="shared" si="11"/>
        <v>3035.797</v>
      </c>
      <c r="P79" s="157">
        <f t="shared" si="11"/>
        <v>940</v>
      </c>
      <c r="Q79" s="157">
        <f t="shared" si="11"/>
        <v>947</v>
      </c>
      <c r="R79" s="157">
        <f t="shared" si="11"/>
        <v>144</v>
      </c>
      <c r="S79" s="157">
        <f t="shared" si="11"/>
        <v>0</v>
      </c>
      <c r="T79" s="157">
        <f t="shared" si="11"/>
        <v>0</v>
      </c>
      <c r="U79" s="157">
        <f t="shared" si="11"/>
        <v>0</v>
      </c>
      <c r="V79" s="157">
        <f t="shared" si="11"/>
        <v>430959.42499999999</v>
      </c>
      <c r="W79" s="157">
        <f t="shared" si="11"/>
        <v>0</v>
      </c>
      <c r="X79" s="157">
        <f t="shared" si="11"/>
        <v>0</v>
      </c>
      <c r="Y79" s="157">
        <f t="shared" si="11"/>
        <v>504059.87599999999</v>
      </c>
      <c r="Z79" s="157">
        <f t="shared" si="11"/>
        <v>24292.023000000001</v>
      </c>
      <c r="AA79" s="157">
        <f t="shared" si="11"/>
        <v>12525</v>
      </c>
      <c r="AB79" s="157">
        <f t="shared" si="11"/>
        <v>186746.484</v>
      </c>
      <c r="AC79" s="157">
        <f t="shared" si="11"/>
        <v>280802.158</v>
      </c>
    </row>
    <row r="80" spans="1:29" ht="15.75" x14ac:dyDescent="0.25">
      <c r="A80" s="1" t="s">
        <v>458</v>
      </c>
      <c r="B80" s="5"/>
      <c r="C80" s="19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</row>
    <row r="81" spans="1:29" ht="15.75" x14ac:dyDescent="0.25">
      <c r="A81" s="1" t="s">
        <v>32</v>
      </c>
      <c r="B81" s="5"/>
      <c r="C81" s="21" t="s">
        <v>33</v>
      </c>
      <c r="D81" s="155">
        <f t="shared" si="10"/>
        <v>84203164.103999987</v>
      </c>
      <c r="E81" s="155">
        <f>IF(LEN(E$8)=0,"",SUMIFS(Gögn!$I$2:$I$11876,Gögn!$F$2:$F$11876,$A81,Gögn!$A$2:$A$11876,E$207)/1000)</f>
        <v>2996886.156</v>
      </c>
      <c r="F81" s="155">
        <f>IF(LEN(F$8)=0,"",SUMIFS(Gögn!$I$2:$I$11876,Gögn!$F$2:$F$11876,$A81,Gögn!$A$2:$A$11876,F$207)/1000)</f>
        <v>2507163.3859999999</v>
      </c>
      <c r="G81" s="155">
        <f>IF(LEN(G$8)=0,"",SUMIFS(Gögn!$I$2:$I$11876,Gögn!$F$2:$F$11876,$A81,Gögn!$A$2:$A$11876,G$207)/1000)</f>
        <v>3517015.1710000001</v>
      </c>
      <c r="H81" s="155">
        <f>IF(LEN(H$8)=0,"",SUMIFS(Gögn!$I$2:$I$11876,Gögn!$F$2:$F$11876,$A81,Gögn!$A$2:$A$11876,H$207)/1000)</f>
        <v>550350.07900000003</v>
      </c>
      <c r="I81" s="155">
        <f>IF(LEN(I$8)=0,"",SUMIFS(Gögn!$I$2:$I$11876,Gögn!$F$2:$F$11876,$A81,Gögn!$A$2:$A$11876,I$207)/1000)</f>
        <v>767095.94</v>
      </c>
      <c r="J81" s="155">
        <f>IF(LEN(J$8)=0,"",SUMIFS(Gögn!$I$2:$I$11876,Gögn!$F$2:$F$11876,$A81,Gögn!$A$2:$A$11876,J$207)/1000)</f>
        <v>916853</v>
      </c>
      <c r="K81" s="155">
        <f>IF(LEN(K$8)=0,"",SUMIFS(Gögn!$I$2:$I$11876,Gögn!$F$2:$F$11876,$A81,Gögn!$A$2:$A$11876,K$207)/1000)</f>
        <v>4270934.9560000002</v>
      </c>
      <c r="L81" s="155">
        <f>IF(LEN(L$8)=0,"",SUMIFS(Gögn!$I$2:$I$11876,Gögn!$F$2:$F$11876,$A81,Gögn!$A$2:$A$11876,L$207)/1000)</f>
        <v>2391494</v>
      </c>
      <c r="M81" s="155">
        <f>IF(LEN(M$8)=0,"",SUMIFS(Gögn!$I$2:$I$11876,Gögn!$F$2:$F$11876,$A81,Gögn!$A$2:$A$11876,M$207)/1000)</f>
        <v>9366973.1970000006</v>
      </c>
      <c r="N81" s="155">
        <f>IF(LEN(N$8)=0,"",SUMIFS(Gögn!$I$2:$I$11876,Gögn!$F$2:$F$11876,$A81,Gögn!$A$2:$A$11876,N$207)/1000)</f>
        <v>381401.45600000001</v>
      </c>
      <c r="O81" s="155">
        <f>IF(LEN(O$8)=0,"",SUMIFS(Gögn!$I$2:$I$11876,Gögn!$F$2:$F$11876,$A81,Gögn!$A$2:$A$11876,O$207)/1000)</f>
        <v>314688.69</v>
      </c>
      <c r="P81" s="155">
        <f>IF(LEN(P$8)=0,"",SUMIFS(Gögn!$I$2:$I$11876,Gögn!$F$2:$F$11876,$A81,Gögn!$A$2:$A$11876,P$207)/1000)</f>
        <v>1431295</v>
      </c>
      <c r="Q81" s="155">
        <f>IF(LEN(Q$8)=0,"",SUMIFS(Gögn!$I$2:$I$11876,Gögn!$F$2:$F$11876,$A81,Gögn!$A$2:$A$11876,Q$207)/1000)</f>
        <v>1324119</v>
      </c>
      <c r="R81" s="155">
        <f>IF(LEN(R$8)=0,"",SUMIFS(Gögn!$I$2:$I$11876,Gögn!$F$2:$F$11876,$A81,Gögn!$A$2:$A$11876,R$207)/1000)</f>
        <v>279158</v>
      </c>
      <c r="S81" s="155">
        <f>IF(LEN(S$8)=0,"",SUMIFS(Gögn!$I$2:$I$11876,Gögn!$F$2:$F$11876,$A81,Gögn!$A$2:$A$11876,S$207)/1000)</f>
        <v>63622.796999999999</v>
      </c>
      <c r="T81" s="155">
        <f>IF(LEN(T$8)=0,"",SUMIFS(Gögn!$I$2:$I$11876,Gögn!$F$2:$F$11876,$A81,Gögn!$A$2:$A$11876,T$207)/1000)</f>
        <v>286598</v>
      </c>
      <c r="U81" s="155">
        <f>IF(LEN(U$8)=0,"",SUMIFS(Gögn!$I$2:$I$11876,Gögn!$F$2:$F$11876,$A81,Gögn!$A$2:$A$11876,U$207)/1000)</f>
        <v>1349011.996</v>
      </c>
      <c r="V81" s="155">
        <f>IF(LEN(V$8)=0,"",SUMIFS(Gögn!$I$2:$I$11876,Gögn!$F$2:$F$11876,$A81,Gögn!$A$2:$A$11876,V$207)/1000)</f>
        <v>18033952.340999998</v>
      </c>
      <c r="W81" s="155">
        <f>IF(LEN(W$8)=0,"",SUMIFS(Gögn!$I$2:$I$11876,Gögn!$F$2:$F$11876,$A81,Gögn!$A$2:$A$11876,W$207)/1000)</f>
        <v>15418301.071</v>
      </c>
      <c r="X81" s="155">
        <f>IF(LEN(X$8)=0,"",SUMIFS(Gögn!$I$2:$I$11876,Gögn!$F$2:$F$11876,$A81,Gögn!$A$2:$A$11876,X$207)/1000)</f>
        <v>92855.615999999995</v>
      </c>
      <c r="Y81" s="155">
        <f>IF(LEN(Y$8)=0,"",SUMIFS(Gögn!$I$2:$I$11876,Gögn!$F$2:$F$11876,$A81,Gögn!$A$2:$A$11876,Y$207)/1000)</f>
        <v>10089858.916999999</v>
      </c>
      <c r="Z81" s="155">
        <f>IF(LEN(Z$8)=0,"",SUMIFS(Gögn!$I$2:$I$11876,Gögn!$F$2:$F$11876,$A81,Gögn!$A$2:$A$11876,Z$207)/1000)</f>
        <v>227400.33100000001</v>
      </c>
      <c r="AA81" s="155">
        <f>IF(LEN(AA$8)=0,"",SUMIFS(Gögn!$I$2:$I$11876,Gögn!$F$2:$F$11876,$A81,Gögn!$A$2:$A$11876,AA$207)/1000)</f>
        <v>2307786</v>
      </c>
      <c r="AB81" s="155">
        <f>IF(LEN(AB$8)=0,"",SUMIFS(Gögn!$I$2:$I$11876,Gögn!$F$2:$F$11876,$A81,Gögn!$A$2:$A$11876,AB$207)/1000)</f>
        <v>838982.78500000003</v>
      </c>
      <c r="AC81" s="155">
        <f>IF(LEN(AC$8)=0,"",SUMIFS(Gögn!$I$2:$I$11876,Gögn!$F$2:$F$11876,$A81,Gögn!$A$2:$A$11876,AC$207)/1000)</f>
        <v>4479366.2189999996</v>
      </c>
    </row>
    <row r="82" spans="1:29" ht="15.75" x14ac:dyDescent="0.25">
      <c r="A82" s="1" t="s">
        <v>458</v>
      </c>
      <c r="B82" s="5"/>
      <c r="C82" s="19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</row>
    <row r="83" spans="1:29" s="34" customFormat="1" ht="15.75" x14ac:dyDescent="0.25">
      <c r="A83" s="3" t="s">
        <v>458</v>
      </c>
      <c r="B83" s="33"/>
      <c r="C83" s="23" t="s">
        <v>281</v>
      </c>
      <c r="D83" s="157">
        <f t="shared" si="10"/>
        <v>6502246723.5200005</v>
      </c>
      <c r="E83" s="157">
        <f>IF(LEN(E$8)=0,"",E66+E73+E79+E81)</f>
        <v>195210134.884</v>
      </c>
      <c r="F83" s="157">
        <f t="shared" ref="F83:AC83" si="12">IF(LEN(F$8)=0,"",F66+F73+F79+F81)</f>
        <v>600244441.40699995</v>
      </c>
      <c r="G83" s="157">
        <f t="shared" si="12"/>
        <v>310585916.148</v>
      </c>
      <c r="H83" s="157">
        <f t="shared" si="12"/>
        <v>15426810.647</v>
      </c>
      <c r="I83" s="157">
        <f t="shared" si="12"/>
        <v>67741873.061000004</v>
      </c>
      <c r="J83" s="157">
        <f t="shared" si="12"/>
        <v>60796702</v>
      </c>
      <c r="K83" s="157">
        <f t="shared" si="12"/>
        <v>278902568.81800008</v>
      </c>
      <c r="L83" s="157">
        <f t="shared" si="12"/>
        <v>150967868</v>
      </c>
      <c r="M83" s="157">
        <f t="shared" si="12"/>
        <v>983721231.82700002</v>
      </c>
      <c r="N83" s="157">
        <f t="shared" si="12"/>
        <v>38844165.024000004</v>
      </c>
      <c r="O83" s="157">
        <f t="shared" si="12"/>
        <v>42824616.307999998</v>
      </c>
      <c r="P83" s="157">
        <f t="shared" si="12"/>
        <v>69871042</v>
      </c>
      <c r="Q83" s="157">
        <f t="shared" si="12"/>
        <v>40971882</v>
      </c>
      <c r="R83" s="157">
        <f t="shared" si="12"/>
        <v>20421910</v>
      </c>
      <c r="S83" s="157">
        <f t="shared" si="12"/>
        <v>14060494.759000001</v>
      </c>
      <c r="T83" s="157">
        <f t="shared" si="12"/>
        <v>24402858</v>
      </c>
      <c r="U83" s="157">
        <f t="shared" si="12"/>
        <v>92015628.96100001</v>
      </c>
      <c r="V83" s="157">
        <f t="shared" si="12"/>
        <v>1141709294.474</v>
      </c>
      <c r="W83" s="157">
        <f t="shared" si="12"/>
        <v>239628990.20200002</v>
      </c>
      <c r="X83" s="157">
        <f t="shared" si="12"/>
        <v>2428869.7229999998</v>
      </c>
      <c r="Y83" s="157">
        <f t="shared" si="12"/>
        <v>1258082922.339</v>
      </c>
      <c r="Z83" s="157">
        <f t="shared" si="12"/>
        <v>88238161.267000005</v>
      </c>
      <c r="AA83" s="157">
        <f t="shared" si="12"/>
        <v>134287669</v>
      </c>
      <c r="AB83" s="157">
        <f t="shared" si="12"/>
        <v>260757210.18700001</v>
      </c>
      <c r="AC83" s="157">
        <f t="shared" si="12"/>
        <v>370103462.48399997</v>
      </c>
    </row>
    <row r="84" spans="1:29" ht="15.75" x14ac:dyDescent="0.25">
      <c r="A84" s="1" t="s">
        <v>458</v>
      </c>
      <c r="B84" s="5"/>
      <c r="C84" s="19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</row>
    <row r="85" spans="1:29" ht="15.75" x14ac:dyDescent="0.25">
      <c r="A85" s="1" t="s">
        <v>458</v>
      </c>
      <c r="B85" s="5"/>
      <c r="C85" s="21" t="s">
        <v>282</v>
      </c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</row>
    <row r="86" spans="1:29" ht="15.75" x14ac:dyDescent="0.25">
      <c r="A86" s="1" t="s">
        <v>458</v>
      </c>
      <c r="B86" s="5"/>
      <c r="C86" s="19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</row>
    <row r="87" spans="1:29" ht="15.75" x14ac:dyDescent="0.25">
      <c r="A87" s="1" t="s">
        <v>458</v>
      </c>
      <c r="B87" s="5"/>
      <c r="C87" s="21" t="s">
        <v>34</v>
      </c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</row>
    <row r="88" spans="1:29" ht="15.75" x14ac:dyDescent="0.25">
      <c r="A88" s="1" t="s">
        <v>35</v>
      </c>
      <c r="B88" s="5"/>
      <c r="C88" s="19" t="s">
        <v>36</v>
      </c>
      <c r="D88" s="156">
        <f t="shared" si="10"/>
        <v>0</v>
      </c>
      <c r="E88" s="156">
        <f>IF(LEN(E$8)=0,"",SUMIFS(Gögn!$I$2:$I$11876,Gögn!$F$2:$F$11876,$A88,Gögn!$A$2:$A$11876,E$207)/1000)</f>
        <v>0</v>
      </c>
      <c r="F88" s="156">
        <f>IF(LEN(F$8)=0,"",SUMIFS(Gögn!$I$2:$I$11876,Gögn!$F$2:$F$11876,$A88,Gögn!$A$2:$A$11876,F$207)/1000)</f>
        <v>0</v>
      </c>
      <c r="G88" s="156">
        <f>IF(LEN(G$8)=0,"",SUMIFS(Gögn!$I$2:$I$11876,Gögn!$F$2:$F$11876,$A88,Gögn!$A$2:$A$11876,G$207)/1000)</f>
        <v>0</v>
      </c>
      <c r="H88" s="156">
        <f>IF(LEN(H$8)=0,"",SUMIFS(Gögn!$I$2:$I$11876,Gögn!$F$2:$F$11876,$A88,Gögn!$A$2:$A$11876,H$207)/1000)</f>
        <v>0</v>
      </c>
      <c r="I88" s="156">
        <f>IF(LEN(I$8)=0,"",SUMIFS(Gögn!$I$2:$I$11876,Gögn!$F$2:$F$11876,$A88,Gögn!$A$2:$A$11876,I$207)/1000)</f>
        <v>0</v>
      </c>
      <c r="J88" s="156">
        <f>IF(LEN(J$8)=0,"",SUMIFS(Gögn!$I$2:$I$11876,Gögn!$F$2:$F$11876,$A88,Gögn!$A$2:$A$11876,J$207)/1000)</f>
        <v>0</v>
      </c>
      <c r="K88" s="156">
        <f>IF(LEN(K$8)=0,"",SUMIFS(Gögn!$I$2:$I$11876,Gögn!$F$2:$F$11876,$A88,Gögn!$A$2:$A$11876,K$207)/1000)</f>
        <v>0</v>
      </c>
      <c r="L88" s="156">
        <f>IF(LEN(L$8)=0,"",SUMIFS(Gögn!$I$2:$I$11876,Gögn!$F$2:$F$11876,$A88,Gögn!$A$2:$A$11876,L$207)/1000)</f>
        <v>0</v>
      </c>
      <c r="M88" s="156">
        <f>IF(LEN(M$8)=0,"",SUMIFS(Gögn!$I$2:$I$11876,Gögn!$F$2:$F$11876,$A88,Gögn!$A$2:$A$11876,M$207)/1000)</f>
        <v>0</v>
      </c>
      <c r="N88" s="156">
        <f>IF(LEN(N$8)=0,"",SUMIFS(Gögn!$I$2:$I$11876,Gögn!$F$2:$F$11876,$A88,Gögn!$A$2:$A$11876,N$207)/1000)</f>
        <v>0</v>
      </c>
      <c r="O88" s="156">
        <f>IF(LEN(O$8)=0,"",SUMIFS(Gögn!$I$2:$I$11876,Gögn!$F$2:$F$11876,$A88,Gögn!$A$2:$A$11876,O$207)/1000)</f>
        <v>0</v>
      </c>
      <c r="P88" s="156">
        <f>IF(LEN(P$8)=0,"",SUMIFS(Gögn!$I$2:$I$11876,Gögn!$F$2:$F$11876,$A88,Gögn!$A$2:$A$11876,P$207)/1000)</f>
        <v>0</v>
      </c>
      <c r="Q88" s="156">
        <f>IF(LEN(Q$8)=0,"",SUMIFS(Gögn!$I$2:$I$11876,Gögn!$F$2:$F$11876,$A88,Gögn!$A$2:$A$11876,Q$207)/1000)</f>
        <v>0</v>
      </c>
      <c r="R88" s="156">
        <f>IF(LEN(R$8)=0,"",SUMIFS(Gögn!$I$2:$I$11876,Gögn!$F$2:$F$11876,$A88,Gögn!$A$2:$A$11876,R$207)/1000)</f>
        <v>0</v>
      </c>
      <c r="S88" s="156">
        <f>IF(LEN(S$8)=0,"",SUMIFS(Gögn!$I$2:$I$11876,Gögn!$F$2:$F$11876,$A88,Gögn!$A$2:$A$11876,S$207)/1000)</f>
        <v>0</v>
      </c>
      <c r="T88" s="156">
        <f>IF(LEN(T$8)=0,"",SUMIFS(Gögn!$I$2:$I$11876,Gögn!$F$2:$F$11876,$A88,Gögn!$A$2:$A$11876,T$207)/1000)</f>
        <v>0</v>
      </c>
      <c r="U88" s="156">
        <f>IF(LEN(U$8)=0,"",SUMIFS(Gögn!$I$2:$I$11876,Gögn!$F$2:$F$11876,$A88,Gögn!$A$2:$A$11876,U$207)/1000)</f>
        <v>0</v>
      </c>
      <c r="V88" s="156">
        <f>IF(LEN(V$8)=0,"",SUMIFS(Gögn!$I$2:$I$11876,Gögn!$F$2:$F$11876,$A88,Gögn!$A$2:$A$11876,V$207)/1000)</f>
        <v>0</v>
      </c>
      <c r="W88" s="156">
        <f>IF(LEN(W$8)=0,"",SUMIFS(Gögn!$I$2:$I$11876,Gögn!$F$2:$F$11876,$A88,Gögn!$A$2:$A$11876,W$207)/1000)</f>
        <v>0</v>
      </c>
      <c r="X88" s="156">
        <f>IF(LEN(X$8)=0,"",SUMIFS(Gögn!$I$2:$I$11876,Gögn!$F$2:$F$11876,$A88,Gögn!$A$2:$A$11876,X$207)/1000)</f>
        <v>0</v>
      </c>
      <c r="Y88" s="156">
        <f>IF(LEN(Y$8)=0,"",SUMIFS(Gögn!$I$2:$I$11876,Gögn!$F$2:$F$11876,$A88,Gögn!$A$2:$A$11876,Y$207)/1000)</f>
        <v>0</v>
      </c>
      <c r="Z88" s="156">
        <f>IF(LEN(Z$8)=0,"",SUMIFS(Gögn!$I$2:$I$11876,Gögn!$F$2:$F$11876,$A88,Gögn!$A$2:$A$11876,Z$207)/1000)</f>
        <v>0</v>
      </c>
      <c r="AA88" s="156">
        <f>IF(LEN(AA$8)=0,"",SUMIFS(Gögn!$I$2:$I$11876,Gögn!$F$2:$F$11876,$A88,Gögn!$A$2:$A$11876,AA$207)/1000)</f>
        <v>0</v>
      </c>
      <c r="AB88" s="156">
        <f>IF(LEN(AB$8)=0,"",SUMIFS(Gögn!$I$2:$I$11876,Gögn!$F$2:$F$11876,$A88,Gögn!$A$2:$A$11876,AB$207)/1000)</f>
        <v>0</v>
      </c>
      <c r="AC88" s="156">
        <f>IF(LEN(AC$8)=0,"",SUMIFS(Gögn!$I$2:$I$11876,Gögn!$F$2:$F$11876,$A88,Gögn!$A$2:$A$11876,AC$207)/1000)</f>
        <v>0</v>
      </c>
    </row>
    <row r="89" spans="1:29" ht="15.75" x14ac:dyDescent="0.25">
      <c r="A89" s="1" t="s">
        <v>37</v>
      </c>
      <c r="B89" s="5"/>
      <c r="C89" s="18" t="s">
        <v>38</v>
      </c>
      <c r="D89" s="155">
        <f t="shared" si="10"/>
        <v>0</v>
      </c>
      <c r="E89" s="155">
        <f>IF(LEN(E$8)=0,"",SUMIFS(Gögn!$I$2:$I$11876,Gögn!$F$2:$F$11876,$A89,Gögn!$A$2:$A$11876,E$207)/1000)</f>
        <v>0</v>
      </c>
      <c r="F89" s="155">
        <f>IF(LEN(F$8)=0,"",SUMIFS(Gögn!$I$2:$I$11876,Gögn!$F$2:$F$11876,$A89,Gögn!$A$2:$A$11876,F$207)/1000)</f>
        <v>0</v>
      </c>
      <c r="G89" s="155">
        <f>IF(LEN(G$8)=0,"",SUMIFS(Gögn!$I$2:$I$11876,Gögn!$F$2:$F$11876,$A89,Gögn!$A$2:$A$11876,G$207)/1000)</f>
        <v>0</v>
      </c>
      <c r="H89" s="155">
        <f>IF(LEN(H$8)=0,"",SUMIFS(Gögn!$I$2:$I$11876,Gögn!$F$2:$F$11876,$A89,Gögn!$A$2:$A$11876,H$207)/1000)</f>
        <v>0</v>
      </c>
      <c r="I89" s="155">
        <f>IF(LEN(I$8)=0,"",SUMIFS(Gögn!$I$2:$I$11876,Gögn!$F$2:$F$11876,$A89,Gögn!$A$2:$A$11876,I$207)/1000)</f>
        <v>0</v>
      </c>
      <c r="J89" s="155">
        <f>IF(LEN(J$8)=0,"",SUMIFS(Gögn!$I$2:$I$11876,Gögn!$F$2:$F$11876,$A89,Gögn!$A$2:$A$11876,J$207)/1000)</f>
        <v>0</v>
      </c>
      <c r="K89" s="155">
        <f>IF(LEN(K$8)=0,"",SUMIFS(Gögn!$I$2:$I$11876,Gögn!$F$2:$F$11876,$A89,Gögn!$A$2:$A$11876,K$207)/1000)</f>
        <v>0</v>
      </c>
      <c r="L89" s="155">
        <f>IF(LEN(L$8)=0,"",SUMIFS(Gögn!$I$2:$I$11876,Gögn!$F$2:$F$11876,$A89,Gögn!$A$2:$A$11876,L$207)/1000)</f>
        <v>0</v>
      </c>
      <c r="M89" s="155">
        <f>IF(LEN(M$8)=0,"",SUMIFS(Gögn!$I$2:$I$11876,Gögn!$F$2:$F$11876,$A89,Gögn!$A$2:$A$11876,M$207)/1000)</f>
        <v>0</v>
      </c>
      <c r="N89" s="155">
        <f>IF(LEN(N$8)=0,"",SUMIFS(Gögn!$I$2:$I$11876,Gögn!$F$2:$F$11876,$A89,Gögn!$A$2:$A$11876,N$207)/1000)</f>
        <v>0</v>
      </c>
      <c r="O89" s="155">
        <f>IF(LEN(O$8)=0,"",SUMIFS(Gögn!$I$2:$I$11876,Gögn!$F$2:$F$11876,$A89,Gögn!$A$2:$A$11876,O$207)/1000)</f>
        <v>0</v>
      </c>
      <c r="P89" s="155">
        <f>IF(LEN(P$8)=0,"",SUMIFS(Gögn!$I$2:$I$11876,Gögn!$F$2:$F$11876,$A89,Gögn!$A$2:$A$11876,P$207)/1000)</f>
        <v>0</v>
      </c>
      <c r="Q89" s="155">
        <f>IF(LEN(Q$8)=0,"",SUMIFS(Gögn!$I$2:$I$11876,Gögn!$F$2:$F$11876,$A89,Gögn!$A$2:$A$11876,Q$207)/1000)</f>
        <v>0</v>
      </c>
      <c r="R89" s="155">
        <f>IF(LEN(R$8)=0,"",SUMIFS(Gögn!$I$2:$I$11876,Gögn!$F$2:$F$11876,$A89,Gögn!$A$2:$A$11876,R$207)/1000)</f>
        <v>0</v>
      </c>
      <c r="S89" s="155">
        <f>IF(LEN(S$8)=0,"",SUMIFS(Gögn!$I$2:$I$11876,Gögn!$F$2:$F$11876,$A89,Gögn!$A$2:$A$11876,S$207)/1000)</f>
        <v>0</v>
      </c>
      <c r="T89" s="155">
        <f>IF(LEN(T$8)=0,"",SUMIFS(Gögn!$I$2:$I$11876,Gögn!$F$2:$F$11876,$A89,Gögn!$A$2:$A$11876,T$207)/1000)</f>
        <v>0</v>
      </c>
      <c r="U89" s="155">
        <f>IF(LEN(U$8)=0,"",SUMIFS(Gögn!$I$2:$I$11876,Gögn!$F$2:$F$11876,$A89,Gögn!$A$2:$A$11876,U$207)/1000)</f>
        <v>0</v>
      </c>
      <c r="V89" s="155">
        <f>IF(LEN(V$8)=0,"",SUMIFS(Gögn!$I$2:$I$11876,Gögn!$F$2:$F$11876,$A89,Gögn!$A$2:$A$11876,V$207)/1000)</f>
        <v>0</v>
      </c>
      <c r="W89" s="155">
        <f>IF(LEN(W$8)=0,"",SUMIFS(Gögn!$I$2:$I$11876,Gögn!$F$2:$F$11876,$A89,Gögn!$A$2:$A$11876,W$207)/1000)</f>
        <v>0</v>
      </c>
      <c r="X89" s="155">
        <f>IF(LEN(X$8)=0,"",SUMIFS(Gögn!$I$2:$I$11876,Gögn!$F$2:$F$11876,$A89,Gögn!$A$2:$A$11876,X$207)/1000)</f>
        <v>0</v>
      </c>
      <c r="Y89" s="155">
        <f>IF(LEN(Y$8)=0,"",SUMIFS(Gögn!$I$2:$I$11876,Gögn!$F$2:$F$11876,$A89,Gögn!$A$2:$A$11876,Y$207)/1000)</f>
        <v>0</v>
      </c>
      <c r="Z89" s="155">
        <f>IF(LEN(Z$8)=0,"",SUMIFS(Gögn!$I$2:$I$11876,Gögn!$F$2:$F$11876,$A89,Gögn!$A$2:$A$11876,Z$207)/1000)</f>
        <v>0</v>
      </c>
      <c r="AA89" s="155">
        <f>IF(LEN(AA$8)=0,"",SUMIFS(Gögn!$I$2:$I$11876,Gögn!$F$2:$F$11876,$A89,Gögn!$A$2:$A$11876,AA$207)/1000)</f>
        <v>0</v>
      </c>
      <c r="AB89" s="155">
        <f>IF(LEN(AB$8)=0,"",SUMIFS(Gögn!$I$2:$I$11876,Gögn!$F$2:$F$11876,$A89,Gögn!$A$2:$A$11876,AB$207)/1000)</f>
        <v>0</v>
      </c>
      <c r="AC89" s="155">
        <f>IF(LEN(AC$8)=0,"",SUMIFS(Gögn!$I$2:$I$11876,Gögn!$F$2:$F$11876,$A89,Gögn!$A$2:$A$11876,AC$207)/1000)</f>
        <v>0</v>
      </c>
    </row>
    <row r="90" spans="1:29" ht="15.75" x14ac:dyDescent="0.25">
      <c r="A90" s="1" t="s">
        <v>39</v>
      </c>
      <c r="B90" s="5"/>
      <c r="C90" s="19" t="s">
        <v>40</v>
      </c>
      <c r="D90" s="156">
        <f t="shared" si="10"/>
        <v>0</v>
      </c>
      <c r="E90" s="156">
        <f>IF(LEN(E$8)=0,"",SUMIFS(Gögn!$I$2:$I$11876,Gögn!$F$2:$F$11876,$A90,Gögn!$A$2:$A$11876,E$207)/1000)</f>
        <v>0</v>
      </c>
      <c r="F90" s="156">
        <f>IF(LEN(F$8)=0,"",SUMIFS(Gögn!$I$2:$I$11876,Gögn!$F$2:$F$11876,$A90,Gögn!$A$2:$A$11876,F$207)/1000)</f>
        <v>0</v>
      </c>
      <c r="G90" s="156">
        <f>IF(LEN(G$8)=0,"",SUMIFS(Gögn!$I$2:$I$11876,Gögn!$F$2:$F$11876,$A90,Gögn!$A$2:$A$11876,G$207)/1000)</f>
        <v>0</v>
      </c>
      <c r="H90" s="156">
        <f>IF(LEN(H$8)=0,"",SUMIFS(Gögn!$I$2:$I$11876,Gögn!$F$2:$F$11876,$A90,Gögn!$A$2:$A$11876,H$207)/1000)</f>
        <v>0</v>
      </c>
      <c r="I90" s="156">
        <f>IF(LEN(I$8)=0,"",SUMIFS(Gögn!$I$2:$I$11876,Gögn!$F$2:$F$11876,$A90,Gögn!$A$2:$A$11876,I$207)/1000)</f>
        <v>0</v>
      </c>
      <c r="J90" s="156">
        <f>IF(LEN(J$8)=0,"",SUMIFS(Gögn!$I$2:$I$11876,Gögn!$F$2:$F$11876,$A90,Gögn!$A$2:$A$11876,J$207)/1000)</f>
        <v>0</v>
      </c>
      <c r="K90" s="156">
        <f>IF(LEN(K$8)=0,"",SUMIFS(Gögn!$I$2:$I$11876,Gögn!$F$2:$F$11876,$A90,Gögn!$A$2:$A$11876,K$207)/1000)</f>
        <v>0</v>
      </c>
      <c r="L90" s="156">
        <f>IF(LEN(L$8)=0,"",SUMIFS(Gögn!$I$2:$I$11876,Gögn!$F$2:$F$11876,$A90,Gögn!$A$2:$A$11876,L$207)/1000)</f>
        <v>0</v>
      </c>
      <c r="M90" s="156">
        <f>IF(LEN(M$8)=0,"",SUMIFS(Gögn!$I$2:$I$11876,Gögn!$F$2:$F$11876,$A90,Gögn!$A$2:$A$11876,M$207)/1000)</f>
        <v>0</v>
      </c>
      <c r="N90" s="156">
        <f>IF(LEN(N$8)=0,"",SUMIFS(Gögn!$I$2:$I$11876,Gögn!$F$2:$F$11876,$A90,Gögn!$A$2:$A$11876,N$207)/1000)</f>
        <v>0</v>
      </c>
      <c r="O90" s="156">
        <f>IF(LEN(O$8)=0,"",SUMIFS(Gögn!$I$2:$I$11876,Gögn!$F$2:$F$11876,$A90,Gögn!$A$2:$A$11876,O$207)/1000)</f>
        <v>0</v>
      </c>
      <c r="P90" s="156">
        <f>IF(LEN(P$8)=0,"",SUMIFS(Gögn!$I$2:$I$11876,Gögn!$F$2:$F$11876,$A90,Gögn!$A$2:$A$11876,P$207)/1000)</f>
        <v>0</v>
      </c>
      <c r="Q90" s="156">
        <f>IF(LEN(Q$8)=0,"",SUMIFS(Gögn!$I$2:$I$11876,Gögn!$F$2:$F$11876,$A90,Gögn!$A$2:$A$11876,Q$207)/1000)</f>
        <v>0</v>
      </c>
      <c r="R90" s="156">
        <f>IF(LEN(R$8)=0,"",SUMIFS(Gögn!$I$2:$I$11876,Gögn!$F$2:$F$11876,$A90,Gögn!$A$2:$A$11876,R$207)/1000)</f>
        <v>0</v>
      </c>
      <c r="S90" s="156">
        <f>IF(LEN(S$8)=0,"",SUMIFS(Gögn!$I$2:$I$11876,Gögn!$F$2:$F$11876,$A90,Gögn!$A$2:$A$11876,S$207)/1000)</f>
        <v>0</v>
      </c>
      <c r="T90" s="156">
        <f>IF(LEN(T$8)=0,"",SUMIFS(Gögn!$I$2:$I$11876,Gögn!$F$2:$F$11876,$A90,Gögn!$A$2:$A$11876,T$207)/1000)</f>
        <v>0</v>
      </c>
      <c r="U90" s="156">
        <f>IF(LEN(U$8)=0,"",SUMIFS(Gögn!$I$2:$I$11876,Gögn!$F$2:$F$11876,$A90,Gögn!$A$2:$A$11876,U$207)/1000)</f>
        <v>0</v>
      </c>
      <c r="V90" s="156">
        <f>IF(LEN(V$8)=0,"",SUMIFS(Gögn!$I$2:$I$11876,Gögn!$F$2:$F$11876,$A90,Gögn!$A$2:$A$11876,V$207)/1000)</f>
        <v>0</v>
      </c>
      <c r="W90" s="156">
        <f>IF(LEN(W$8)=0,"",SUMIFS(Gögn!$I$2:$I$11876,Gögn!$F$2:$F$11876,$A90,Gögn!$A$2:$A$11876,W$207)/1000)</f>
        <v>0</v>
      </c>
      <c r="X90" s="156">
        <f>IF(LEN(X$8)=0,"",SUMIFS(Gögn!$I$2:$I$11876,Gögn!$F$2:$F$11876,$A90,Gögn!$A$2:$A$11876,X$207)/1000)</f>
        <v>0</v>
      </c>
      <c r="Y90" s="156">
        <f>IF(LEN(Y$8)=0,"",SUMIFS(Gögn!$I$2:$I$11876,Gögn!$F$2:$F$11876,$A90,Gögn!$A$2:$A$11876,Y$207)/1000)</f>
        <v>0</v>
      </c>
      <c r="Z90" s="156">
        <f>IF(LEN(Z$8)=0,"",SUMIFS(Gögn!$I$2:$I$11876,Gögn!$F$2:$F$11876,$A90,Gögn!$A$2:$A$11876,Z$207)/1000)</f>
        <v>0</v>
      </c>
      <c r="AA90" s="156">
        <f>IF(LEN(AA$8)=0,"",SUMIFS(Gögn!$I$2:$I$11876,Gögn!$F$2:$F$11876,$A90,Gögn!$A$2:$A$11876,AA$207)/1000)</f>
        <v>0</v>
      </c>
      <c r="AB90" s="156">
        <f>IF(LEN(AB$8)=0,"",SUMIFS(Gögn!$I$2:$I$11876,Gögn!$F$2:$F$11876,$A90,Gögn!$A$2:$A$11876,AB$207)/1000)</f>
        <v>0</v>
      </c>
      <c r="AC90" s="156">
        <f>IF(LEN(AC$8)=0,"",SUMIFS(Gögn!$I$2:$I$11876,Gögn!$F$2:$F$11876,$A90,Gögn!$A$2:$A$11876,AC$207)/1000)</f>
        <v>0</v>
      </c>
    </row>
    <row r="91" spans="1:29" ht="15.75" x14ac:dyDescent="0.25">
      <c r="A91" s="1" t="s">
        <v>41</v>
      </c>
      <c r="B91" s="5"/>
      <c r="C91" s="18" t="s">
        <v>42</v>
      </c>
      <c r="D91" s="155">
        <f t="shared" si="10"/>
        <v>0</v>
      </c>
      <c r="E91" s="155">
        <f>IF(LEN(E$8)=0,"",SUMIFS(Gögn!$I$2:$I$11876,Gögn!$F$2:$F$11876,$A91,Gögn!$A$2:$A$11876,E$207)/1000)</f>
        <v>0</v>
      </c>
      <c r="F91" s="155">
        <f>IF(LEN(F$8)=0,"",SUMIFS(Gögn!$I$2:$I$11876,Gögn!$F$2:$F$11876,$A91,Gögn!$A$2:$A$11876,F$207)/1000)</f>
        <v>0</v>
      </c>
      <c r="G91" s="155">
        <f>IF(LEN(G$8)=0,"",SUMIFS(Gögn!$I$2:$I$11876,Gögn!$F$2:$F$11876,$A91,Gögn!$A$2:$A$11876,G$207)/1000)</f>
        <v>0</v>
      </c>
      <c r="H91" s="155">
        <f>IF(LEN(H$8)=0,"",SUMIFS(Gögn!$I$2:$I$11876,Gögn!$F$2:$F$11876,$A91,Gögn!$A$2:$A$11876,H$207)/1000)</f>
        <v>0</v>
      </c>
      <c r="I91" s="155">
        <f>IF(LEN(I$8)=0,"",SUMIFS(Gögn!$I$2:$I$11876,Gögn!$F$2:$F$11876,$A91,Gögn!$A$2:$A$11876,I$207)/1000)</f>
        <v>0</v>
      </c>
      <c r="J91" s="155">
        <f>IF(LEN(J$8)=0,"",SUMIFS(Gögn!$I$2:$I$11876,Gögn!$F$2:$F$11876,$A91,Gögn!$A$2:$A$11876,J$207)/1000)</f>
        <v>0</v>
      </c>
      <c r="K91" s="155">
        <f>IF(LEN(K$8)=0,"",SUMIFS(Gögn!$I$2:$I$11876,Gögn!$F$2:$F$11876,$A91,Gögn!$A$2:$A$11876,K$207)/1000)</f>
        <v>0</v>
      </c>
      <c r="L91" s="155">
        <f>IF(LEN(L$8)=0,"",SUMIFS(Gögn!$I$2:$I$11876,Gögn!$F$2:$F$11876,$A91,Gögn!$A$2:$A$11876,L$207)/1000)</f>
        <v>0</v>
      </c>
      <c r="M91" s="155">
        <f>IF(LEN(M$8)=0,"",SUMIFS(Gögn!$I$2:$I$11876,Gögn!$F$2:$F$11876,$A91,Gögn!$A$2:$A$11876,M$207)/1000)</f>
        <v>0</v>
      </c>
      <c r="N91" s="155">
        <f>IF(LEN(N$8)=0,"",SUMIFS(Gögn!$I$2:$I$11876,Gögn!$F$2:$F$11876,$A91,Gögn!$A$2:$A$11876,N$207)/1000)</f>
        <v>0</v>
      </c>
      <c r="O91" s="155">
        <f>IF(LEN(O$8)=0,"",SUMIFS(Gögn!$I$2:$I$11876,Gögn!$F$2:$F$11876,$A91,Gögn!$A$2:$A$11876,O$207)/1000)</f>
        <v>0</v>
      </c>
      <c r="P91" s="155">
        <f>IF(LEN(P$8)=0,"",SUMIFS(Gögn!$I$2:$I$11876,Gögn!$F$2:$F$11876,$A91,Gögn!$A$2:$A$11876,P$207)/1000)</f>
        <v>0</v>
      </c>
      <c r="Q91" s="155">
        <f>IF(LEN(Q$8)=0,"",SUMIFS(Gögn!$I$2:$I$11876,Gögn!$F$2:$F$11876,$A91,Gögn!$A$2:$A$11876,Q$207)/1000)</f>
        <v>0</v>
      </c>
      <c r="R91" s="155">
        <f>IF(LEN(R$8)=0,"",SUMIFS(Gögn!$I$2:$I$11876,Gögn!$F$2:$F$11876,$A91,Gögn!$A$2:$A$11876,R$207)/1000)</f>
        <v>0</v>
      </c>
      <c r="S91" s="155">
        <f>IF(LEN(S$8)=0,"",SUMIFS(Gögn!$I$2:$I$11876,Gögn!$F$2:$F$11876,$A91,Gögn!$A$2:$A$11876,S$207)/1000)</f>
        <v>0</v>
      </c>
      <c r="T91" s="155">
        <f>IF(LEN(T$8)=0,"",SUMIFS(Gögn!$I$2:$I$11876,Gögn!$F$2:$F$11876,$A91,Gögn!$A$2:$A$11876,T$207)/1000)</f>
        <v>0</v>
      </c>
      <c r="U91" s="155">
        <f>IF(LEN(U$8)=0,"",SUMIFS(Gögn!$I$2:$I$11876,Gögn!$F$2:$F$11876,$A91,Gögn!$A$2:$A$11876,U$207)/1000)</f>
        <v>0</v>
      </c>
      <c r="V91" s="155">
        <f>IF(LEN(V$8)=0,"",SUMIFS(Gögn!$I$2:$I$11876,Gögn!$F$2:$F$11876,$A91,Gögn!$A$2:$A$11876,V$207)/1000)</f>
        <v>0</v>
      </c>
      <c r="W91" s="155">
        <f>IF(LEN(W$8)=0,"",SUMIFS(Gögn!$I$2:$I$11876,Gögn!$F$2:$F$11876,$A91,Gögn!$A$2:$A$11876,W$207)/1000)</f>
        <v>0</v>
      </c>
      <c r="X91" s="155">
        <f>IF(LEN(X$8)=0,"",SUMIFS(Gögn!$I$2:$I$11876,Gögn!$F$2:$F$11876,$A91,Gögn!$A$2:$A$11876,X$207)/1000)</f>
        <v>0</v>
      </c>
      <c r="Y91" s="155">
        <f>IF(LEN(Y$8)=0,"",SUMIFS(Gögn!$I$2:$I$11876,Gögn!$F$2:$F$11876,$A91,Gögn!$A$2:$A$11876,Y$207)/1000)</f>
        <v>0</v>
      </c>
      <c r="Z91" s="155">
        <f>IF(LEN(Z$8)=0,"",SUMIFS(Gögn!$I$2:$I$11876,Gögn!$F$2:$F$11876,$A91,Gögn!$A$2:$A$11876,Z$207)/1000)</f>
        <v>0</v>
      </c>
      <c r="AA91" s="155">
        <f>IF(LEN(AA$8)=0,"",SUMIFS(Gögn!$I$2:$I$11876,Gögn!$F$2:$F$11876,$A91,Gögn!$A$2:$A$11876,AA$207)/1000)</f>
        <v>0</v>
      </c>
      <c r="AB91" s="155">
        <f>IF(LEN(AB$8)=0,"",SUMIFS(Gögn!$I$2:$I$11876,Gögn!$F$2:$F$11876,$A91,Gögn!$A$2:$A$11876,AB$207)/1000)</f>
        <v>0</v>
      </c>
      <c r="AC91" s="155">
        <f>IF(LEN(AC$8)=0,"",SUMIFS(Gögn!$I$2:$I$11876,Gögn!$F$2:$F$11876,$A91,Gögn!$A$2:$A$11876,AC$207)/1000)</f>
        <v>0</v>
      </c>
    </row>
    <row r="92" spans="1:29" ht="15.75" x14ac:dyDescent="0.25">
      <c r="A92" s="1" t="s">
        <v>43</v>
      </c>
      <c r="B92" s="5"/>
      <c r="C92" s="19" t="s">
        <v>44</v>
      </c>
      <c r="D92" s="156">
        <f t="shared" si="10"/>
        <v>1690121.0569999998</v>
      </c>
      <c r="E92" s="156">
        <f>IF(LEN(E$8)=0,"",SUMIFS(Gögn!$I$2:$I$11876,Gögn!$F$2:$F$11876,$A92,Gögn!$A$2:$A$11876,E$207)/1000)</f>
        <v>164712.807</v>
      </c>
      <c r="F92" s="156">
        <f>IF(LEN(F$8)=0,"",SUMIFS(Gögn!$I$2:$I$11876,Gögn!$F$2:$F$11876,$A92,Gögn!$A$2:$A$11876,F$207)/1000)</f>
        <v>115545.02099999999</v>
      </c>
      <c r="G92" s="156">
        <f>IF(LEN(G$8)=0,"",SUMIFS(Gögn!$I$2:$I$11876,Gögn!$F$2:$F$11876,$A92,Gögn!$A$2:$A$11876,G$207)/1000)</f>
        <v>26961.05</v>
      </c>
      <c r="H92" s="156">
        <f>IF(LEN(H$8)=0,"",SUMIFS(Gögn!$I$2:$I$11876,Gögn!$F$2:$F$11876,$A92,Gögn!$A$2:$A$11876,H$207)/1000)</f>
        <v>0</v>
      </c>
      <c r="I92" s="156">
        <f>IF(LEN(I$8)=0,"",SUMIFS(Gögn!$I$2:$I$11876,Gögn!$F$2:$F$11876,$A92,Gögn!$A$2:$A$11876,I$207)/1000)</f>
        <v>5880.4740000000002</v>
      </c>
      <c r="J92" s="156">
        <f>IF(LEN(J$8)=0,"",SUMIFS(Gögn!$I$2:$I$11876,Gögn!$F$2:$F$11876,$A92,Gögn!$A$2:$A$11876,J$207)/1000)</f>
        <v>101109</v>
      </c>
      <c r="K92" s="156">
        <f>IF(LEN(K$8)=0,"",SUMIFS(Gögn!$I$2:$I$11876,Gögn!$F$2:$F$11876,$A92,Gögn!$A$2:$A$11876,K$207)/1000)</f>
        <v>59201.873</v>
      </c>
      <c r="L92" s="156">
        <f>IF(LEN(L$8)=0,"",SUMIFS(Gögn!$I$2:$I$11876,Gögn!$F$2:$F$11876,$A92,Gögn!$A$2:$A$11876,L$207)/1000)</f>
        <v>54231</v>
      </c>
      <c r="M92" s="156">
        <f>IF(LEN(M$8)=0,"",SUMIFS(Gögn!$I$2:$I$11876,Gögn!$F$2:$F$11876,$A92,Gögn!$A$2:$A$11876,M$207)/1000)</f>
        <v>460397.72100000002</v>
      </c>
      <c r="N92" s="156">
        <f>IF(LEN(N$8)=0,"",SUMIFS(Gögn!$I$2:$I$11876,Gögn!$F$2:$F$11876,$A92,Gögn!$A$2:$A$11876,N$207)/1000)</f>
        <v>0</v>
      </c>
      <c r="O92" s="156">
        <f>IF(LEN(O$8)=0,"",SUMIFS(Gögn!$I$2:$I$11876,Gögn!$F$2:$F$11876,$A92,Gögn!$A$2:$A$11876,O$207)/1000)</f>
        <v>0</v>
      </c>
      <c r="P92" s="156">
        <f>IF(LEN(P$8)=0,"",SUMIFS(Gögn!$I$2:$I$11876,Gögn!$F$2:$F$11876,$A92,Gögn!$A$2:$A$11876,P$207)/1000)</f>
        <v>1573</v>
      </c>
      <c r="Q92" s="156">
        <f>IF(LEN(Q$8)=0,"",SUMIFS(Gögn!$I$2:$I$11876,Gögn!$F$2:$F$11876,$A92,Gögn!$A$2:$A$11876,Q$207)/1000)</f>
        <v>3157</v>
      </c>
      <c r="R92" s="156">
        <f>IF(LEN(R$8)=0,"",SUMIFS(Gögn!$I$2:$I$11876,Gögn!$F$2:$F$11876,$A92,Gögn!$A$2:$A$11876,R$207)/1000)</f>
        <v>20111</v>
      </c>
      <c r="S92" s="156">
        <f>IF(LEN(S$8)=0,"",SUMIFS(Gögn!$I$2:$I$11876,Gögn!$F$2:$F$11876,$A92,Gögn!$A$2:$A$11876,S$207)/1000)</f>
        <v>0</v>
      </c>
      <c r="T92" s="156">
        <f>IF(LEN(T$8)=0,"",SUMIFS(Gögn!$I$2:$I$11876,Gögn!$F$2:$F$11876,$A92,Gögn!$A$2:$A$11876,T$207)/1000)</f>
        <v>42194</v>
      </c>
      <c r="U92" s="156">
        <f>IF(LEN(U$8)=0,"",SUMIFS(Gögn!$I$2:$I$11876,Gögn!$F$2:$F$11876,$A92,Gögn!$A$2:$A$11876,U$207)/1000)</f>
        <v>2272.2269999999999</v>
      </c>
      <c r="V92" s="156">
        <f>IF(LEN(V$8)=0,"",SUMIFS(Gögn!$I$2:$I$11876,Gögn!$F$2:$F$11876,$A92,Gögn!$A$2:$A$11876,V$207)/1000)</f>
        <v>228488.329</v>
      </c>
      <c r="W92" s="156">
        <f>IF(LEN(W$8)=0,"",SUMIFS(Gögn!$I$2:$I$11876,Gögn!$F$2:$F$11876,$A92,Gögn!$A$2:$A$11876,W$207)/1000)</f>
        <v>261391.36199999999</v>
      </c>
      <c r="X92" s="156">
        <f>IF(LEN(X$8)=0,"",SUMIFS(Gögn!$I$2:$I$11876,Gögn!$F$2:$F$11876,$A92,Gögn!$A$2:$A$11876,X$207)/1000)</f>
        <v>0</v>
      </c>
      <c r="Y92" s="156">
        <f>IF(LEN(Y$8)=0,"",SUMIFS(Gögn!$I$2:$I$11876,Gögn!$F$2:$F$11876,$A92,Gögn!$A$2:$A$11876,Y$207)/1000)</f>
        <v>129191.819</v>
      </c>
      <c r="Z92" s="156">
        <f>IF(LEN(Z$8)=0,"",SUMIFS(Gögn!$I$2:$I$11876,Gögn!$F$2:$F$11876,$A92,Gögn!$A$2:$A$11876,Z$207)/1000)</f>
        <v>13703.374</v>
      </c>
      <c r="AA92" s="156">
        <f>IF(LEN(AA$8)=0,"",SUMIFS(Gögn!$I$2:$I$11876,Gögn!$F$2:$F$11876,$A92,Gögn!$A$2:$A$11876,AA$207)/1000)</f>
        <v>0</v>
      </c>
      <c r="AB92" s="156">
        <f>IF(LEN(AB$8)=0,"",SUMIFS(Gögn!$I$2:$I$11876,Gögn!$F$2:$F$11876,$A92,Gögn!$A$2:$A$11876,AB$207)/1000)</f>
        <v>0</v>
      </c>
      <c r="AC92" s="156">
        <f>IF(LEN(AC$8)=0,"",SUMIFS(Gögn!$I$2:$I$11876,Gögn!$F$2:$F$11876,$A92,Gögn!$A$2:$A$11876,AC$207)/1000)</f>
        <v>0</v>
      </c>
    </row>
    <row r="93" spans="1:29" ht="15.75" x14ac:dyDescent="0.25">
      <c r="A93" s="1" t="s">
        <v>45</v>
      </c>
      <c r="B93" s="5"/>
      <c r="C93" s="18" t="s">
        <v>46</v>
      </c>
      <c r="D93" s="155">
        <f t="shared" si="10"/>
        <v>7595600.1310000001</v>
      </c>
      <c r="E93" s="155">
        <f>IF(LEN(E$8)=0,"",SUMIFS(Gögn!$I$2:$I$11876,Gögn!$F$2:$F$11876,$A93,Gögn!$A$2:$A$11876,E$207)/1000)</f>
        <v>0</v>
      </c>
      <c r="F93" s="155">
        <f>IF(LEN(F$8)=0,"",SUMIFS(Gögn!$I$2:$I$11876,Gögn!$F$2:$F$11876,$A93,Gögn!$A$2:$A$11876,F$207)/1000)</f>
        <v>645326.86600000004</v>
      </c>
      <c r="G93" s="155">
        <f>IF(LEN(G$8)=0,"",SUMIFS(Gögn!$I$2:$I$11876,Gögn!$F$2:$F$11876,$A93,Gögn!$A$2:$A$11876,G$207)/1000)</f>
        <v>297577.60399999999</v>
      </c>
      <c r="H93" s="155">
        <f>IF(LEN(H$8)=0,"",SUMIFS(Gögn!$I$2:$I$11876,Gögn!$F$2:$F$11876,$A93,Gögn!$A$2:$A$11876,H$207)/1000)</f>
        <v>199896.52100000001</v>
      </c>
      <c r="I93" s="155">
        <f>IF(LEN(I$8)=0,"",SUMIFS(Gögn!$I$2:$I$11876,Gögn!$F$2:$F$11876,$A93,Gögn!$A$2:$A$11876,I$207)/1000)</f>
        <v>64904.631000000001</v>
      </c>
      <c r="J93" s="155">
        <f>IF(LEN(J$8)=0,"",SUMIFS(Gögn!$I$2:$I$11876,Gögn!$F$2:$F$11876,$A93,Gögn!$A$2:$A$11876,J$207)/1000)</f>
        <v>0</v>
      </c>
      <c r="K93" s="155">
        <f>IF(LEN(K$8)=0,"",SUMIFS(Gögn!$I$2:$I$11876,Gögn!$F$2:$F$11876,$A93,Gögn!$A$2:$A$11876,K$207)/1000)</f>
        <v>106588.541</v>
      </c>
      <c r="L93" s="155">
        <f>IF(LEN(L$8)=0,"",SUMIFS(Gögn!$I$2:$I$11876,Gögn!$F$2:$F$11876,$A93,Gögn!$A$2:$A$11876,L$207)/1000)</f>
        <v>2741</v>
      </c>
      <c r="M93" s="155">
        <f>IF(LEN(M$8)=0,"",SUMIFS(Gögn!$I$2:$I$11876,Gögn!$F$2:$F$11876,$A93,Gögn!$A$2:$A$11876,M$207)/1000)</f>
        <v>78121.906000000003</v>
      </c>
      <c r="N93" s="155">
        <f>IF(LEN(N$8)=0,"",SUMIFS(Gögn!$I$2:$I$11876,Gögn!$F$2:$F$11876,$A93,Gögn!$A$2:$A$11876,N$207)/1000)</f>
        <v>52898.485999999997</v>
      </c>
      <c r="O93" s="155">
        <f>IF(LEN(O$8)=0,"",SUMIFS(Gögn!$I$2:$I$11876,Gögn!$F$2:$F$11876,$A93,Gögn!$A$2:$A$11876,O$207)/1000)</f>
        <v>51015.186999999998</v>
      </c>
      <c r="P93" s="155">
        <f>IF(LEN(P$8)=0,"",SUMIFS(Gögn!$I$2:$I$11876,Gögn!$F$2:$F$11876,$A93,Gögn!$A$2:$A$11876,P$207)/1000)</f>
        <v>311330</v>
      </c>
      <c r="Q93" s="155">
        <f>IF(LEN(Q$8)=0,"",SUMIFS(Gögn!$I$2:$I$11876,Gögn!$F$2:$F$11876,$A93,Gögn!$A$2:$A$11876,Q$207)/1000)</f>
        <v>49807</v>
      </c>
      <c r="R93" s="155">
        <f>IF(LEN(R$8)=0,"",SUMIFS(Gögn!$I$2:$I$11876,Gögn!$F$2:$F$11876,$A93,Gögn!$A$2:$A$11876,R$207)/1000)</f>
        <v>0</v>
      </c>
      <c r="S93" s="155">
        <f>IF(LEN(S$8)=0,"",SUMIFS(Gögn!$I$2:$I$11876,Gögn!$F$2:$F$11876,$A93,Gögn!$A$2:$A$11876,S$207)/1000)</f>
        <v>30916.754000000001</v>
      </c>
      <c r="T93" s="155">
        <f>IF(LEN(T$8)=0,"",SUMIFS(Gögn!$I$2:$I$11876,Gögn!$F$2:$F$11876,$A93,Gögn!$A$2:$A$11876,T$207)/1000)</f>
        <v>467</v>
      </c>
      <c r="U93" s="155">
        <f>IF(LEN(U$8)=0,"",SUMIFS(Gögn!$I$2:$I$11876,Gögn!$F$2:$F$11876,$A93,Gögn!$A$2:$A$11876,U$207)/1000)</f>
        <v>391331.565</v>
      </c>
      <c r="V93" s="155">
        <f>IF(LEN(V$8)=0,"",SUMIFS(Gögn!$I$2:$I$11876,Gögn!$F$2:$F$11876,$A93,Gögn!$A$2:$A$11876,V$207)/1000)</f>
        <v>1367622.02</v>
      </c>
      <c r="W93" s="155">
        <f>IF(LEN(W$8)=0,"",SUMIFS(Gögn!$I$2:$I$11876,Gögn!$F$2:$F$11876,$A93,Gögn!$A$2:$A$11876,W$207)/1000)</f>
        <v>2192665</v>
      </c>
      <c r="X93" s="155">
        <f>IF(LEN(X$8)=0,"",SUMIFS(Gögn!$I$2:$I$11876,Gögn!$F$2:$F$11876,$A93,Gögn!$A$2:$A$11876,X$207)/1000)</f>
        <v>0</v>
      </c>
      <c r="Y93" s="155">
        <f>IF(LEN(Y$8)=0,"",SUMIFS(Gögn!$I$2:$I$11876,Gögn!$F$2:$F$11876,$A93,Gögn!$A$2:$A$11876,Y$207)/1000)</f>
        <v>1461736.0959999999</v>
      </c>
      <c r="Z93" s="155">
        <f>IF(LEN(Z$8)=0,"",SUMIFS(Gögn!$I$2:$I$11876,Gögn!$F$2:$F$11876,$A93,Gögn!$A$2:$A$11876,Z$207)/1000)</f>
        <v>4.0629999999999997</v>
      </c>
      <c r="AA93" s="155">
        <f>IF(LEN(AA$8)=0,"",SUMIFS(Gögn!$I$2:$I$11876,Gögn!$F$2:$F$11876,$A93,Gögn!$A$2:$A$11876,AA$207)/1000)</f>
        <v>190611</v>
      </c>
      <c r="AB93" s="155">
        <f>IF(LEN(AB$8)=0,"",SUMIFS(Gögn!$I$2:$I$11876,Gögn!$F$2:$F$11876,$A93,Gögn!$A$2:$A$11876,AB$207)/1000)</f>
        <v>39271.322999999997</v>
      </c>
      <c r="AC93" s="155">
        <f>IF(LEN(AC$8)=0,"",SUMIFS(Gögn!$I$2:$I$11876,Gögn!$F$2:$F$11876,$A93,Gögn!$A$2:$A$11876,AC$207)/1000)</f>
        <v>60767.567999999999</v>
      </c>
    </row>
    <row r="94" spans="1:29" s="34" customFormat="1" ht="15.75" x14ac:dyDescent="0.25">
      <c r="A94" s="3" t="s">
        <v>458</v>
      </c>
      <c r="B94" s="33"/>
      <c r="C94" s="22" t="s">
        <v>283</v>
      </c>
      <c r="D94" s="158">
        <f t="shared" si="10"/>
        <v>9285721.188000001</v>
      </c>
      <c r="E94" s="158">
        <f>IF(LEN(E$8)=0,"",SUM(E88:E93))</f>
        <v>164712.807</v>
      </c>
      <c r="F94" s="158">
        <f t="shared" ref="F94:AC94" si="13">IF(LEN(F$8)=0,"",SUM(F88:F93))</f>
        <v>760871.88699999999</v>
      </c>
      <c r="G94" s="158">
        <f t="shared" si="13"/>
        <v>324538.65399999998</v>
      </c>
      <c r="H94" s="158">
        <f t="shared" si="13"/>
        <v>199896.52100000001</v>
      </c>
      <c r="I94" s="158">
        <f t="shared" si="13"/>
        <v>70785.104999999996</v>
      </c>
      <c r="J94" s="158">
        <f t="shared" si="13"/>
        <v>101109</v>
      </c>
      <c r="K94" s="158">
        <f t="shared" si="13"/>
        <v>165790.41399999999</v>
      </c>
      <c r="L94" s="158">
        <f t="shared" si="13"/>
        <v>56972</v>
      </c>
      <c r="M94" s="158">
        <f t="shared" si="13"/>
        <v>538519.62699999998</v>
      </c>
      <c r="N94" s="158">
        <f t="shared" si="13"/>
        <v>52898.485999999997</v>
      </c>
      <c r="O94" s="158">
        <f t="shared" si="13"/>
        <v>51015.186999999998</v>
      </c>
      <c r="P94" s="158">
        <f t="shared" si="13"/>
        <v>312903</v>
      </c>
      <c r="Q94" s="158">
        <f t="shared" si="13"/>
        <v>52964</v>
      </c>
      <c r="R94" s="158">
        <f t="shared" si="13"/>
        <v>20111</v>
      </c>
      <c r="S94" s="158">
        <f t="shared" si="13"/>
        <v>30916.754000000001</v>
      </c>
      <c r="T94" s="158">
        <f t="shared" si="13"/>
        <v>42661</v>
      </c>
      <c r="U94" s="158">
        <f t="shared" si="13"/>
        <v>393603.79200000002</v>
      </c>
      <c r="V94" s="158">
        <f t="shared" si="13"/>
        <v>1596110.3489999999</v>
      </c>
      <c r="W94" s="158">
        <f t="shared" si="13"/>
        <v>2454056.3620000002</v>
      </c>
      <c r="X94" s="158">
        <f t="shared" si="13"/>
        <v>0</v>
      </c>
      <c r="Y94" s="158">
        <f t="shared" si="13"/>
        <v>1590927.9149999998</v>
      </c>
      <c r="Z94" s="158">
        <f t="shared" si="13"/>
        <v>13707.437</v>
      </c>
      <c r="AA94" s="158">
        <f t="shared" si="13"/>
        <v>190611</v>
      </c>
      <c r="AB94" s="158">
        <f t="shared" si="13"/>
        <v>39271.322999999997</v>
      </c>
      <c r="AC94" s="158">
        <f t="shared" si="13"/>
        <v>60767.567999999999</v>
      </c>
    </row>
    <row r="95" spans="1:29" ht="15.75" x14ac:dyDescent="0.25">
      <c r="A95" s="1" t="s">
        <v>458</v>
      </c>
      <c r="B95" s="5"/>
      <c r="C95" s="18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</row>
    <row r="96" spans="1:29" ht="15.75" x14ac:dyDescent="0.25">
      <c r="A96" s="1" t="s">
        <v>458</v>
      </c>
      <c r="B96" s="5"/>
      <c r="C96" s="24" t="s">
        <v>463</v>
      </c>
      <c r="D96" s="156">
        <f t="shared" si="10"/>
        <v>9285721.188000001</v>
      </c>
      <c r="E96" s="156">
        <f>E94</f>
        <v>164712.807</v>
      </c>
      <c r="F96" s="156">
        <f t="shared" ref="F96:AC96" si="14">F94</f>
        <v>760871.88699999999</v>
      </c>
      <c r="G96" s="156">
        <f t="shared" si="14"/>
        <v>324538.65399999998</v>
      </c>
      <c r="H96" s="156">
        <f t="shared" si="14"/>
        <v>199896.52100000001</v>
      </c>
      <c r="I96" s="156">
        <f t="shared" si="14"/>
        <v>70785.104999999996</v>
      </c>
      <c r="J96" s="156">
        <f t="shared" si="14"/>
        <v>101109</v>
      </c>
      <c r="K96" s="156">
        <f t="shared" si="14"/>
        <v>165790.41399999999</v>
      </c>
      <c r="L96" s="156">
        <f t="shared" si="14"/>
        <v>56972</v>
      </c>
      <c r="M96" s="156">
        <f t="shared" si="14"/>
        <v>538519.62699999998</v>
      </c>
      <c r="N96" s="156">
        <f t="shared" si="14"/>
        <v>52898.485999999997</v>
      </c>
      <c r="O96" s="156">
        <f t="shared" si="14"/>
        <v>51015.186999999998</v>
      </c>
      <c r="P96" s="156">
        <f t="shared" si="14"/>
        <v>312903</v>
      </c>
      <c r="Q96" s="156">
        <f t="shared" si="14"/>
        <v>52964</v>
      </c>
      <c r="R96" s="156">
        <f t="shared" si="14"/>
        <v>20111</v>
      </c>
      <c r="S96" s="156">
        <f t="shared" si="14"/>
        <v>30916.754000000001</v>
      </c>
      <c r="T96" s="156">
        <f t="shared" si="14"/>
        <v>42661</v>
      </c>
      <c r="U96" s="156">
        <f t="shared" si="14"/>
        <v>393603.79200000002</v>
      </c>
      <c r="V96" s="156">
        <f t="shared" si="14"/>
        <v>1596110.3489999999</v>
      </c>
      <c r="W96" s="156">
        <f t="shared" si="14"/>
        <v>2454056.3620000002</v>
      </c>
      <c r="X96" s="156">
        <f t="shared" si="14"/>
        <v>0</v>
      </c>
      <c r="Y96" s="156">
        <f t="shared" si="14"/>
        <v>1590927.9149999998</v>
      </c>
      <c r="Z96" s="156">
        <f t="shared" si="14"/>
        <v>13707.437</v>
      </c>
      <c r="AA96" s="156">
        <f t="shared" si="14"/>
        <v>190611</v>
      </c>
      <c r="AB96" s="156">
        <f t="shared" si="14"/>
        <v>39271.322999999997</v>
      </c>
      <c r="AC96" s="156">
        <f t="shared" si="14"/>
        <v>60767.567999999999</v>
      </c>
    </row>
    <row r="97" spans="1:29" ht="15.75" x14ac:dyDescent="0.25">
      <c r="A97" s="1" t="s">
        <v>458</v>
      </c>
      <c r="B97" s="5"/>
      <c r="C97" s="18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</row>
    <row r="98" spans="1:29" ht="15.75" x14ac:dyDescent="0.25">
      <c r="A98" s="1" t="s">
        <v>458</v>
      </c>
      <c r="B98" s="5"/>
      <c r="C98" s="16" t="s">
        <v>284</v>
      </c>
      <c r="D98" s="156">
        <f t="shared" si="10"/>
        <v>6492961002.3320007</v>
      </c>
      <c r="E98" s="156">
        <f>IF(LEN(E$8)=0,"",E83-E96)</f>
        <v>195045422.07699999</v>
      </c>
      <c r="F98" s="156">
        <f t="shared" ref="F98:AC98" si="15">IF(LEN(F$8)=0,"",F83-F96)</f>
        <v>599483569.51999998</v>
      </c>
      <c r="G98" s="156">
        <f t="shared" si="15"/>
        <v>310261377.49400002</v>
      </c>
      <c r="H98" s="156">
        <f t="shared" si="15"/>
        <v>15226914.126</v>
      </c>
      <c r="I98" s="156">
        <f t="shared" si="15"/>
        <v>67671087.956</v>
      </c>
      <c r="J98" s="156">
        <f t="shared" si="15"/>
        <v>60695593</v>
      </c>
      <c r="K98" s="156">
        <f t="shared" si="15"/>
        <v>278736778.4040001</v>
      </c>
      <c r="L98" s="156">
        <f t="shared" si="15"/>
        <v>150910896</v>
      </c>
      <c r="M98" s="156">
        <f t="shared" si="15"/>
        <v>983182712.20000005</v>
      </c>
      <c r="N98" s="156">
        <f t="shared" si="15"/>
        <v>38791266.538000003</v>
      </c>
      <c r="O98" s="156">
        <f t="shared" si="15"/>
        <v>42773601.120999999</v>
      </c>
      <c r="P98" s="156">
        <f t="shared" si="15"/>
        <v>69558139</v>
      </c>
      <c r="Q98" s="156">
        <f t="shared" si="15"/>
        <v>40918918</v>
      </c>
      <c r="R98" s="156">
        <f t="shared" si="15"/>
        <v>20401799</v>
      </c>
      <c r="S98" s="156">
        <f t="shared" si="15"/>
        <v>14029578.005000001</v>
      </c>
      <c r="T98" s="156">
        <f t="shared" si="15"/>
        <v>24360197</v>
      </c>
      <c r="U98" s="156">
        <f t="shared" si="15"/>
        <v>91622025.169000015</v>
      </c>
      <c r="V98" s="156">
        <f t="shared" si="15"/>
        <v>1140113184.125</v>
      </c>
      <c r="W98" s="156">
        <f t="shared" si="15"/>
        <v>237174933.84000003</v>
      </c>
      <c r="X98" s="156">
        <f t="shared" si="15"/>
        <v>2428869.7229999998</v>
      </c>
      <c r="Y98" s="156">
        <f t="shared" si="15"/>
        <v>1256491994.424</v>
      </c>
      <c r="Z98" s="156">
        <f t="shared" si="15"/>
        <v>88224453.829999998</v>
      </c>
      <c r="AA98" s="156">
        <f t="shared" si="15"/>
        <v>134097058</v>
      </c>
      <c r="AB98" s="156">
        <f t="shared" si="15"/>
        <v>260717938.86399999</v>
      </c>
      <c r="AC98" s="156">
        <f t="shared" si="15"/>
        <v>370042694.91599995</v>
      </c>
    </row>
    <row r="99" spans="1:29" ht="15.75" x14ac:dyDescent="0.25">
      <c r="A99" s="1" t="s">
        <v>458</v>
      </c>
      <c r="B99" s="5"/>
      <c r="C99" s="18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</row>
    <row r="100" spans="1:29" ht="15.75" x14ac:dyDescent="0.25">
      <c r="A100" s="1" t="s">
        <v>47</v>
      </c>
      <c r="B100" s="5"/>
      <c r="C100" s="16" t="s">
        <v>48</v>
      </c>
      <c r="D100" s="156">
        <f t="shared" si="10"/>
        <v>922038624.61100006</v>
      </c>
      <c r="E100" s="156">
        <f>IF(LEN(E$8)=0,"",SUMIFS(Gögn!$I$2:$I$11876,Gögn!$F$2:$F$11876,$A100,Gögn!$A$2:$A$11876,E$207)/1000)</f>
        <v>12695416.373</v>
      </c>
      <c r="F100" s="156">
        <f>IF(LEN(F$8)=0,"",SUMIFS(Gögn!$I$2:$I$11876,Gögn!$F$2:$F$11876,$A100,Gögn!$A$2:$A$11876,F$207)/1000)</f>
        <v>46143447.240999997</v>
      </c>
      <c r="G100" s="156">
        <f>IF(LEN(G$8)=0,"",SUMIFS(Gögn!$I$2:$I$11876,Gögn!$F$2:$F$11876,$A100,Gögn!$A$2:$A$11876,G$207)/1000)</f>
        <v>13815809.892999999</v>
      </c>
      <c r="H100" s="156">
        <f>IF(LEN(H$8)=0,"",SUMIFS(Gögn!$I$2:$I$11876,Gögn!$F$2:$F$11876,$A100,Gögn!$A$2:$A$11876,H$207)/1000)</f>
        <v>0</v>
      </c>
      <c r="I100" s="156">
        <f>IF(LEN(I$8)=0,"",SUMIFS(Gögn!$I$2:$I$11876,Gögn!$F$2:$F$11876,$A100,Gögn!$A$2:$A$11876,I$207)/1000)</f>
        <v>3013365.3569999998</v>
      </c>
      <c r="J100" s="156">
        <f>IF(LEN(J$8)=0,"",SUMIFS(Gögn!$I$2:$I$11876,Gögn!$F$2:$F$11876,$A100,Gögn!$A$2:$A$11876,J$207)/1000)</f>
        <v>4351947</v>
      </c>
      <c r="K100" s="156">
        <f>IF(LEN(K$8)=0,"",SUMIFS(Gögn!$I$2:$I$11876,Gögn!$F$2:$F$11876,$A100,Gögn!$A$2:$A$11876,K$207)/1000)</f>
        <v>16846965.776999999</v>
      </c>
      <c r="L100" s="156">
        <f>IF(LEN(L$8)=0,"",SUMIFS(Gögn!$I$2:$I$11876,Gögn!$F$2:$F$11876,$A100,Gögn!$A$2:$A$11876,L$207)/1000)</f>
        <v>9960518.2139999997</v>
      </c>
      <c r="M100" s="156">
        <f>IF(LEN(M$8)=0,"",SUMIFS(Gögn!$I$2:$I$11876,Gögn!$F$2:$F$11876,$A100,Gögn!$A$2:$A$11876,M$207)/1000)</f>
        <v>77263737.861000001</v>
      </c>
      <c r="N100" s="156">
        <f>IF(LEN(N$8)=0,"",SUMIFS(Gögn!$I$2:$I$11876,Gögn!$F$2:$F$11876,$A100,Gögn!$A$2:$A$11876,N$207)/1000)</f>
        <v>0</v>
      </c>
      <c r="O100" s="156">
        <f>IF(LEN(O$8)=0,"",SUMIFS(Gögn!$I$2:$I$11876,Gögn!$F$2:$F$11876,$A100,Gögn!$A$2:$A$11876,O$207)/1000)</f>
        <v>2064789.594</v>
      </c>
      <c r="P100" s="156">
        <f>IF(LEN(P$8)=0,"",SUMIFS(Gögn!$I$2:$I$11876,Gögn!$F$2:$F$11876,$A100,Gögn!$A$2:$A$11876,P$207)/1000)</f>
        <v>0</v>
      </c>
      <c r="Q100" s="156">
        <f>IF(LEN(Q$8)=0,"",SUMIFS(Gögn!$I$2:$I$11876,Gögn!$F$2:$F$11876,$A100,Gögn!$A$2:$A$11876,Q$207)/1000)</f>
        <v>0</v>
      </c>
      <c r="R100" s="156">
        <f>IF(LEN(R$8)=0,"",SUMIFS(Gögn!$I$2:$I$11876,Gögn!$F$2:$F$11876,$A100,Gögn!$A$2:$A$11876,R$207)/1000)</f>
        <v>1403835</v>
      </c>
      <c r="S100" s="156">
        <f>IF(LEN(S$8)=0,"",SUMIFS(Gögn!$I$2:$I$11876,Gögn!$F$2:$F$11876,$A100,Gögn!$A$2:$A$11876,S$207)/1000)</f>
        <v>0</v>
      </c>
      <c r="T100" s="156">
        <f>IF(LEN(T$8)=0,"",SUMIFS(Gögn!$I$2:$I$11876,Gögn!$F$2:$F$11876,$A100,Gögn!$A$2:$A$11876,T$207)/1000)</f>
        <v>352674</v>
      </c>
      <c r="U100" s="156">
        <f>IF(LEN(U$8)=0,"",SUMIFS(Gögn!$I$2:$I$11876,Gögn!$F$2:$F$11876,$A100,Gögn!$A$2:$A$11876,U$207)/1000)</f>
        <v>121292.95699999999</v>
      </c>
      <c r="V100" s="156">
        <f>IF(LEN(V$8)=0,"",SUMIFS(Gögn!$I$2:$I$11876,Gögn!$F$2:$F$11876,$A100,Gögn!$A$2:$A$11876,V$207)/1000)</f>
        <v>0</v>
      </c>
      <c r="W100" s="156">
        <f>IF(LEN(W$8)=0,"",SUMIFS(Gögn!$I$2:$I$11876,Gögn!$F$2:$F$11876,$A100,Gögn!$A$2:$A$11876,W$207)/1000)</f>
        <v>647342344.89400005</v>
      </c>
      <c r="X100" s="156">
        <f>IF(LEN(X$8)=0,"",SUMIFS(Gögn!$I$2:$I$11876,Gögn!$F$2:$F$11876,$A100,Gögn!$A$2:$A$11876,X$207)/1000)</f>
        <v>0</v>
      </c>
      <c r="Y100" s="156">
        <f>IF(LEN(Y$8)=0,"",SUMIFS(Gögn!$I$2:$I$11876,Gögn!$F$2:$F$11876,$A100,Gögn!$A$2:$A$11876,Y$207)/1000)</f>
        <v>51712323.199000001</v>
      </c>
      <c r="Z100" s="156">
        <f>IF(LEN(Z$8)=0,"",SUMIFS(Gögn!$I$2:$I$11876,Gögn!$F$2:$F$11876,$A100,Gögn!$A$2:$A$11876,Z$207)/1000)</f>
        <v>3511000</v>
      </c>
      <c r="AA100" s="156">
        <f>IF(LEN(AA$8)=0,"",SUMIFS(Gögn!$I$2:$I$11876,Gögn!$F$2:$F$11876,$A100,Gögn!$A$2:$A$11876,AA$207)/1000)</f>
        <v>0</v>
      </c>
      <c r="AB100" s="156">
        <f>IF(LEN(AB$8)=0,"",SUMIFS(Gögn!$I$2:$I$11876,Gögn!$F$2:$F$11876,$A100,Gögn!$A$2:$A$11876,AB$207)/1000)</f>
        <v>20039157.250999998</v>
      </c>
      <c r="AC100" s="156">
        <f>IF(LEN(AC$8)=0,"",SUMIFS(Gögn!$I$2:$I$11876,Gögn!$F$2:$F$11876,$A100,Gögn!$A$2:$A$11876,AC$207)/1000)</f>
        <v>11400000</v>
      </c>
    </row>
    <row r="101" spans="1:29" ht="15.75" x14ac:dyDescent="0.25">
      <c r="A101" s="1" t="s">
        <v>458</v>
      </c>
      <c r="B101" s="5"/>
      <c r="C101" s="18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</row>
    <row r="102" spans="1:29" ht="16.5" thickBot="1" x14ac:dyDescent="0.3">
      <c r="A102" s="1" t="s">
        <v>458</v>
      </c>
      <c r="B102" s="5"/>
      <c r="C102" s="19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</row>
    <row r="103" spans="1:29" ht="18.75" x14ac:dyDescent="0.25">
      <c r="A103" s="1" t="s">
        <v>458</v>
      </c>
      <c r="B103" s="5"/>
      <c r="C103" s="26" t="s">
        <v>285</v>
      </c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</row>
    <row r="104" spans="1:29" ht="15.75" x14ac:dyDescent="0.25">
      <c r="A104" s="1" t="s">
        <v>458</v>
      </c>
      <c r="B104" s="5"/>
      <c r="C104" s="19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</row>
    <row r="105" spans="1:29" ht="15" customHeight="1" x14ac:dyDescent="0.25">
      <c r="A105" s="1" t="s">
        <v>458</v>
      </c>
      <c r="B105" s="5"/>
      <c r="C105" s="21" t="s">
        <v>98</v>
      </c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</row>
    <row r="106" spans="1:29" ht="15" customHeight="1" x14ac:dyDescent="0.25">
      <c r="A106" s="1" t="s">
        <v>99</v>
      </c>
      <c r="B106" s="5"/>
      <c r="C106" s="19" t="s">
        <v>100</v>
      </c>
      <c r="D106" s="156">
        <f t="shared" si="10"/>
        <v>307739260.14899993</v>
      </c>
      <c r="E106" s="156">
        <f>IF(LEN(E$8)=0,"",SUMIFS(Gögn!$I$2:$I$11876,Gögn!$F$2:$F$11876,$A106,Gögn!$A$2:$A$11876,E$207)/1000)</f>
        <v>9878269.2770000007</v>
      </c>
      <c r="F106" s="156">
        <f>IF(LEN(F$8)=0,"",SUMIFS(Gögn!$I$2:$I$11876,Gögn!$F$2:$F$11876,$A106,Gögn!$A$2:$A$11876,F$207)/1000)</f>
        <v>22335905.296</v>
      </c>
      <c r="G106" s="156">
        <f>IF(LEN(G$8)=0,"",SUMIFS(Gögn!$I$2:$I$11876,Gögn!$F$2:$F$11876,$A106,Gögn!$A$2:$A$11876,G$207)/1000)</f>
        <v>20633292.896000002</v>
      </c>
      <c r="H106" s="156">
        <f>IF(LEN(H$8)=0,"",SUMIFS(Gögn!$I$2:$I$11876,Gögn!$F$2:$F$11876,$A106,Gögn!$A$2:$A$11876,H$207)/1000)</f>
        <v>3230379.7769999998</v>
      </c>
      <c r="I106" s="156">
        <f>IF(LEN(I$8)=0,"",SUMIFS(Gögn!$I$2:$I$11876,Gögn!$F$2:$F$11876,$A106,Gögn!$A$2:$A$11876,I$207)/1000)</f>
        <v>5763973.7829999998</v>
      </c>
      <c r="J106" s="156">
        <f>IF(LEN(J$8)=0,"",SUMIFS(Gögn!$I$2:$I$11876,Gögn!$F$2:$F$11876,$A106,Gögn!$A$2:$A$11876,J$207)/1000)</f>
        <v>2669993</v>
      </c>
      <c r="K106" s="156">
        <f>IF(LEN(K$8)=0,"",SUMIFS(Gögn!$I$2:$I$11876,Gögn!$F$2:$F$11876,$A106,Gögn!$A$2:$A$11876,K$207)/1000)</f>
        <v>15154073.450999999</v>
      </c>
      <c r="L106" s="156">
        <f>IF(LEN(L$8)=0,"",SUMIFS(Gögn!$I$2:$I$11876,Gögn!$F$2:$F$11876,$A106,Gögn!$A$2:$A$11876,L$207)/1000)</f>
        <v>11056979</v>
      </c>
      <c r="M106" s="156">
        <f>IF(LEN(M$8)=0,"",SUMIFS(Gögn!$I$2:$I$11876,Gögn!$F$2:$F$11876,$A106,Gögn!$A$2:$A$11876,M$207)/1000)</f>
        <v>43524738.445</v>
      </c>
      <c r="N106" s="156">
        <f>IF(LEN(N$8)=0,"",SUMIFS(Gögn!$I$2:$I$11876,Gögn!$F$2:$F$11876,$A106,Gögn!$A$2:$A$11876,N$207)/1000)</f>
        <v>3768258.8420000002</v>
      </c>
      <c r="O106" s="156">
        <f>IF(LEN(O$8)=0,"",SUMIFS(Gögn!$I$2:$I$11876,Gögn!$F$2:$F$11876,$A106,Gögn!$A$2:$A$11876,O$207)/1000)</f>
        <v>984081.28500000003</v>
      </c>
      <c r="P106" s="156">
        <f>IF(LEN(P$8)=0,"",SUMIFS(Gögn!$I$2:$I$11876,Gögn!$F$2:$F$11876,$A106,Gögn!$A$2:$A$11876,P$207)/1000)</f>
        <v>2051698</v>
      </c>
      <c r="Q106" s="156">
        <f>IF(LEN(Q$8)=0,"",SUMIFS(Gögn!$I$2:$I$11876,Gögn!$F$2:$F$11876,$A106,Gögn!$A$2:$A$11876,Q$207)/1000)</f>
        <v>104892</v>
      </c>
      <c r="R106" s="156">
        <f>IF(LEN(R$8)=0,"",SUMIFS(Gögn!$I$2:$I$11876,Gögn!$F$2:$F$11876,$A106,Gögn!$A$2:$A$11876,R$207)/1000)</f>
        <v>1301658</v>
      </c>
      <c r="S106" s="156">
        <f>IF(LEN(S$8)=0,"",SUMIFS(Gögn!$I$2:$I$11876,Gögn!$F$2:$F$11876,$A106,Gögn!$A$2:$A$11876,S$207)/1000)</f>
        <v>30429.4</v>
      </c>
      <c r="T106" s="156">
        <f>IF(LEN(T$8)=0,"",SUMIFS(Gögn!$I$2:$I$11876,Gögn!$F$2:$F$11876,$A106,Gögn!$A$2:$A$11876,T$207)/1000)</f>
        <v>11187</v>
      </c>
      <c r="U106" s="156">
        <f>IF(LEN(U$8)=0,"",SUMIFS(Gögn!$I$2:$I$11876,Gögn!$F$2:$F$11876,$A106,Gögn!$A$2:$A$11876,U$207)/1000)</f>
        <v>3071318.1439999999</v>
      </c>
      <c r="V106" s="156">
        <f>IF(LEN(V$8)=0,"",SUMIFS(Gögn!$I$2:$I$11876,Gögn!$F$2:$F$11876,$A106,Gögn!$A$2:$A$11876,V$207)/1000)</f>
        <v>45836658.542000003</v>
      </c>
      <c r="W106" s="156">
        <f>IF(LEN(W$8)=0,"",SUMIFS(Gögn!$I$2:$I$11876,Gögn!$F$2:$F$11876,$A106,Gögn!$A$2:$A$11876,W$207)/1000)</f>
        <v>40407433.688000001</v>
      </c>
      <c r="X106" s="156">
        <f>IF(LEN(X$8)=0,"",SUMIFS(Gögn!$I$2:$I$11876,Gögn!$F$2:$F$11876,$A106,Gögn!$A$2:$A$11876,X$207)/1000)</f>
        <v>146680.36300000001</v>
      </c>
      <c r="Y106" s="156">
        <f>IF(LEN(Y$8)=0,"",SUMIFS(Gögn!$I$2:$I$11876,Gögn!$F$2:$F$11876,$A106,Gögn!$A$2:$A$11876,Y$207)/1000)</f>
        <v>44383711.331</v>
      </c>
      <c r="Z106" s="156">
        <f>IF(LEN(Z$8)=0,"",SUMIFS(Gögn!$I$2:$I$11876,Gögn!$F$2:$F$11876,$A106,Gögn!$A$2:$A$11876,Z$207)/1000)</f>
        <v>2321631.3259999999</v>
      </c>
      <c r="AA106" s="156">
        <f>IF(LEN(AA$8)=0,"",SUMIFS(Gögn!$I$2:$I$11876,Gögn!$F$2:$F$11876,$A106,Gögn!$A$2:$A$11876,AA$207)/1000)</f>
        <v>5190824</v>
      </c>
      <c r="AB106" s="156">
        <f>IF(LEN(AB$8)=0,"",SUMIFS(Gögn!$I$2:$I$11876,Gögn!$F$2:$F$11876,$A106,Gögn!$A$2:$A$11876,AB$207)/1000)</f>
        <v>5544018.449</v>
      </c>
      <c r="AC106" s="156">
        <f>IF(LEN(AC$8)=0,"",SUMIFS(Gögn!$I$2:$I$11876,Gögn!$F$2:$F$11876,$A106,Gögn!$A$2:$A$11876,AC$207)/1000)</f>
        <v>18337174.853999998</v>
      </c>
    </row>
    <row r="107" spans="1:29" ht="15" customHeight="1" x14ac:dyDescent="0.25">
      <c r="A107" s="1" t="s">
        <v>101</v>
      </c>
      <c r="B107" s="5"/>
      <c r="C107" s="18" t="s">
        <v>102</v>
      </c>
      <c r="D107" s="155">
        <f t="shared" si="10"/>
        <v>5518183.1970000006</v>
      </c>
      <c r="E107" s="155">
        <f>IF(LEN(E$8)=0,"",SUMIFS(Gögn!$I$2:$I$11876,Gögn!$F$2:$F$11876,$A107,Gögn!$A$2:$A$11876,E$207)/1000)</f>
        <v>168621.98699999999</v>
      </c>
      <c r="F107" s="155">
        <f>IF(LEN(F$8)=0,"",SUMIFS(Gögn!$I$2:$I$11876,Gögn!$F$2:$F$11876,$A107,Gögn!$A$2:$A$11876,F$207)/1000)</f>
        <v>312322.52299999999</v>
      </c>
      <c r="G107" s="155">
        <f>IF(LEN(G$8)=0,"",SUMIFS(Gögn!$I$2:$I$11876,Gögn!$F$2:$F$11876,$A107,Gögn!$A$2:$A$11876,G$207)/1000)</f>
        <v>98260.959000000003</v>
      </c>
      <c r="H107" s="155">
        <f>IF(LEN(H$8)=0,"",SUMIFS(Gögn!$I$2:$I$11876,Gögn!$F$2:$F$11876,$A107,Gögn!$A$2:$A$11876,H$207)/1000)</f>
        <v>18553.68</v>
      </c>
      <c r="I107" s="155">
        <f>IF(LEN(I$8)=0,"",SUMIFS(Gögn!$I$2:$I$11876,Gögn!$F$2:$F$11876,$A107,Gögn!$A$2:$A$11876,I$207)/1000)</f>
        <v>21063.733</v>
      </c>
      <c r="J107" s="155">
        <f>IF(LEN(J$8)=0,"",SUMIFS(Gögn!$I$2:$I$11876,Gögn!$F$2:$F$11876,$A107,Gögn!$A$2:$A$11876,J$207)/1000)</f>
        <v>42717</v>
      </c>
      <c r="K107" s="155">
        <f>IF(LEN(K$8)=0,"",SUMIFS(Gögn!$I$2:$I$11876,Gögn!$F$2:$F$11876,$A107,Gögn!$A$2:$A$11876,K$207)/1000)</f>
        <v>247107.098</v>
      </c>
      <c r="L107" s="155">
        <f>IF(LEN(L$8)=0,"",SUMIFS(Gögn!$I$2:$I$11876,Gögn!$F$2:$F$11876,$A107,Gögn!$A$2:$A$11876,L$207)/1000)</f>
        <v>142783</v>
      </c>
      <c r="M107" s="155">
        <f>IF(LEN(M$8)=0,"",SUMIFS(Gögn!$I$2:$I$11876,Gögn!$F$2:$F$11876,$A107,Gögn!$A$2:$A$11876,M$207)/1000)</f>
        <v>1392193.32</v>
      </c>
      <c r="N107" s="155">
        <f>IF(LEN(N$8)=0,"",SUMIFS(Gögn!$I$2:$I$11876,Gögn!$F$2:$F$11876,$A107,Gögn!$A$2:$A$11876,N$207)/1000)</f>
        <v>43613.396000000001</v>
      </c>
      <c r="O107" s="155">
        <f>IF(LEN(O$8)=0,"",SUMIFS(Gögn!$I$2:$I$11876,Gögn!$F$2:$F$11876,$A107,Gögn!$A$2:$A$11876,O$207)/1000)</f>
        <v>57836.892</v>
      </c>
      <c r="P107" s="155">
        <f>IF(LEN(P$8)=0,"",SUMIFS(Gögn!$I$2:$I$11876,Gögn!$F$2:$F$11876,$A107,Gögn!$A$2:$A$11876,P$207)/1000)</f>
        <v>16147</v>
      </c>
      <c r="Q107" s="155">
        <f>IF(LEN(Q$8)=0,"",SUMIFS(Gögn!$I$2:$I$11876,Gögn!$F$2:$F$11876,$A107,Gögn!$A$2:$A$11876,Q$207)/1000)</f>
        <v>15920</v>
      </c>
      <c r="R107" s="155">
        <f>IF(LEN(R$8)=0,"",SUMIFS(Gögn!$I$2:$I$11876,Gögn!$F$2:$F$11876,$A107,Gögn!$A$2:$A$11876,R$207)/1000)</f>
        <v>14825</v>
      </c>
      <c r="S107" s="155">
        <f>IF(LEN(S$8)=0,"",SUMIFS(Gögn!$I$2:$I$11876,Gögn!$F$2:$F$11876,$A107,Gögn!$A$2:$A$11876,S$207)/1000)</f>
        <v>8810.7520000000004</v>
      </c>
      <c r="T107" s="155">
        <f>IF(LEN(T$8)=0,"",SUMIFS(Gögn!$I$2:$I$11876,Gögn!$F$2:$F$11876,$A107,Gögn!$A$2:$A$11876,T$207)/1000)</f>
        <v>23260</v>
      </c>
      <c r="U107" s="155">
        <f>IF(LEN(U$8)=0,"",SUMIFS(Gögn!$I$2:$I$11876,Gögn!$F$2:$F$11876,$A107,Gögn!$A$2:$A$11876,U$207)/1000)</f>
        <v>34334.627</v>
      </c>
      <c r="V107" s="155">
        <f>IF(LEN(V$8)=0,"",SUMIFS(Gögn!$I$2:$I$11876,Gögn!$F$2:$F$11876,$A107,Gögn!$A$2:$A$11876,V$207)/1000)</f>
        <v>807195.4</v>
      </c>
      <c r="W107" s="155">
        <f>IF(LEN(W$8)=0,"",SUMIFS(Gögn!$I$2:$I$11876,Gögn!$F$2:$F$11876,$A107,Gögn!$A$2:$A$11876,W$207)/1000)</f>
        <v>792919.52899999998</v>
      </c>
      <c r="X107" s="155">
        <f>IF(LEN(X$8)=0,"",SUMIFS(Gögn!$I$2:$I$11876,Gögn!$F$2:$F$11876,$A107,Gögn!$A$2:$A$11876,X$207)/1000)</f>
        <v>4778.4620000000004</v>
      </c>
      <c r="Y107" s="155">
        <f>IF(LEN(Y$8)=0,"",SUMIFS(Gögn!$I$2:$I$11876,Gögn!$F$2:$F$11876,$A107,Gögn!$A$2:$A$11876,Y$207)/1000)</f>
        <v>880994.70700000005</v>
      </c>
      <c r="Z107" s="155">
        <f>IF(LEN(Z$8)=0,"",SUMIFS(Gögn!$I$2:$I$11876,Gögn!$F$2:$F$11876,$A107,Gögn!$A$2:$A$11876,Z$207)/1000)</f>
        <v>-8428.0249999999996</v>
      </c>
      <c r="AA107" s="155">
        <f>IF(LEN(AA$8)=0,"",SUMIFS(Gögn!$I$2:$I$11876,Gögn!$F$2:$F$11876,$A107,Gögn!$A$2:$A$11876,AA$207)/1000)</f>
        <v>142082</v>
      </c>
      <c r="AB107" s="155">
        <f>IF(LEN(AB$8)=0,"",SUMIFS(Gögn!$I$2:$I$11876,Gögn!$F$2:$F$11876,$A107,Gögn!$A$2:$A$11876,AB$207)/1000)</f>
        <v>72615.183999999994</v>
      </c>
      <c r="AC107" s="155">
        <f>IF(LEN(AC$8)=0,"",SUMIFS(Gögn!$I$2:$I$11876,Gögn!$F$2:$F$11876,$A107,Gögn!$A$2:$A$11876,AC$207)/1000)</f>
        <v>167654.973</v>
      </c>
    </row>
    <row r="108" spans="1:29" ht="15" customHeight="1" x14ac:dyDescent="0.25">
      <c r="A108" s="1" t="s">
        <v>103</v>
      </c>
      <c r="B108" s="5"/>
      <c r="C108" s="19" t="s">
        <v>104</v>
      </c>
      <c r="D108" s="156">
        <f t="shared" si="10"/>
        <v>1917967.0760000001</v>
      </c>
      <c r="E108" s="156">
        <f>IF(LEN(E$8)=0,"",SUMIFS(Gögn!$I$2:$I$11876,Gögn!$F$2:$F$11876,$A108,Gögn!$A$2:$A$11876,E$207)/1000)</f>
        <v>3641.471</v>
      </c>
      <c r="F108" s="156">
        <f>IF(LEN(F$8)=0,"",SUMIFS(Gögn!$I$2:$I$11876,Gögn!$F$2:$F$11876,$A108,Gögn!$A$2:$A$11876,F$207)/1000)</f>
        <v>0</v>
      </c>
      <c r="G108" s="156">
        <f>IF(LEN(G$8)=0,"",SUMIFS(Gögn!$I$2:$I$11876,Gögn!$F$2:$F$11876,$A108,Gögn!$A$2:$A$11876,G$207)/1000)</f>
        <v>28510.915000000001</v>
      </c>
      <c r="H108" s="156">
        <f>IF(LEN(H$8)=0,"",SUMIFS(Gögn!$I$2:$I$11876,Gögn!$F$2:$F$11876,$A108,Gögn!$A$2:$A$11876,H$207)/1000)</f>
        <v>95116.460999999996</v>
      </c>
      <c r="I108" s="156">
        <f>IF(LEN(I$8)=0,"",SUMIFS(Gögn!$I$2:$I$11876,Gögn!$F$2:$F$11876,$A108,Gögn!$A$2:$A$11876,I$207)/1000)</f>
        <v>4923.6049999999996</v>
      </c>
      <c r="J108" s="156">
        <f>IF(LEN(J$8)=0,"",SUMIFS(Gögn!$I$2:$I$11876,Gögn!$F$2:$F$11876,$A108,Gögn!$A$2:$A$11876,J$207)/1000)</f>
        <v>32830</v>
      </c>
      <c r="K108" s="156">
        <f>IF(LEN(K$8)=0,"",SUMIFS(Gögn!$I$2:$I$11876,Gögn!$F$2:$F$11876,$A108,Gögn!$A$2:$A$11876,K$207)/1000)</f>
        <v>8600.4549999999999</v>
      </c>
      <c r="L108" s="156">
        <f>IF(LEN(L$8)=0,"",SUMIFS(Gögn!$I$2:$I$11876,Gögn!$F$2:$F$11876,$A108,Gögn!$A$2:$A$11876,L$207)/1000)</f>
        <v>41482</v>
      </c>
      <c r="M108" s="156">
        <f>IF(LEN(M$8)=0,"",SUMIFS(Gögn!$I$2:$I$11876,Gögn!$F$2:$F$11876,$A108,Gögn!$A$2:$A$11876,M$207)/1000)</f>
        <v>0</v>
      </c>
      <c r="N108" s="156">
        <f>IF(LEN(N$8)=0,"",SUMIFS(Gögn!$I$2:$I$11876,Gögn!$F$2:$F$11876,$A108,Gögn!$A$2:$A$11876,N$207)/1000)</f>
        <v>17993.205999999998</v>
      </c>
      <c r="O108" s="156">
        <f>IF(LEN(O$8)=0,"",SUMIFS(Gögn!$I$2:$I$11876,Gögn!$F$2:$F$11876,$A108,Gögn!$A$2:$A$11876,O$207)/1000)</f>
        <v>7958.8509999999997</v>
      </c>
      <c r="P108" s="156">
        <f>IF(LEN(P$8)=0,"",SUMIFS(Gögn!$I$2:$I$11876,Gögn!$F$2:$F$11876,$A108,Gögn!$A$2:$A$11876,P$207)/1000)</f>
        <v>52978</v>
      </c>
      <c r="Q108" s="156">
        <f>IF(LEN(Q$8)=0,"",SUMIFS(Gögn!$I$2:$I$11876,Gögn!$F$2:$F$11876,$A108,Gögn!$A$2:$A$11876,Q$207)/1000)</f>
        <v>52449</v>
      </c>
      <c r="R108" s="156">
        <f>IF(LEN(R$8)=0,"",SUMIFS(Gögn!$I$2:$I$11876,Gögn!$F$2:$F$11876,$A108,Gögn!$A$2:$A$11876,R$207)/1000)</f>
        <v>25343</v>
      </c>
      <c r="S108" s="156">
        <f>IF(LEN(S$8)=0,"",SUMIFS(Gögn!$I$2:$I$11876,Gögn!$F$2:$F$11876,$A108,Gögn!$A$2:$A$11876,S$207)/1000)</f>
        <v>511897.19799999997</v>
      </c>
      <c r="T108" s="156">
        <f>IF(LEN(T$8)=0,"",SUMIFS(Gögn!$I$2:$I$11876,Gögn!$F$2:$F$11876,$A108,Gögn!$A$2:$A$11876,T$207)/1000)</f>
        <v>0</v>
      </c>
      <c r="U108" s="156">
        <f>IF(LEN(U$8)=0,"",SUMIFS(Gögn!$I$2:$I$11876,Gögn!$F$2:$F$11876,$A108,Gögn!$A$2:$A$11876,U$207)/1000)</f>
        <v>70539.096999999994</v>
      </c>
      <c r="V108" s="156">
        <f>IF(LEN(V$8)=0,"",SUMIFS(Gögn!$I$2:$I$11876,Gögn!$F$2:$F$11876,$A108,Gögn!$A$2:$A$11876,V$207)/1000)</f>
        <v>403615.83799999999</v>
      </c>
      <c r="W108" s="156">
        <f>IF(LEN(W$8)=0,"",SUMIFS(Gögn!$I$2:$I$11876,Gögn!$F$2:$F$11876,$A108,Gögn!$A$2:$A$11876,W$207)/1000)</f>
        <v>8323.7070000000003</v>
      </c>
      <c r="X108" s="156">
        <f>IF(LEN(X$8)=0,"",SUMIFS(Gögn!$I$2:$I$11876,Gögn!$F$2:$F$11876,$A108,Gögn!$A$2:$A$11876,X$207)/1000)</f>
        <v>0</v>
      </c>
      <c r="Y108" s="156">
        <f>IF(LEN(Y$8)=0,"",SUMIFS(Gögn!$I$2:$I$11876,Gögn!$F$2:$F$11876,$A108,Gögn!$A$2:$A$11876,Y$207)/1000)</f>
        <v>422227.11800000002</v>
      </c>
      <c r="Z108" s="156">
        <f>IF(LEN(Z$8)=0,"",SUMIFS(Gögn!$I$2:$I$11876,Gögn!$F$2:$F$11876,$A108,Gögn!$A$2:$A$11876,Z$207)/1000)</f>
        <v>-9.9640000000000004</v>
      </c>
      <c r="AA108" s="156">
        <f>IF(LEN(AA$8)=0,"",SUMIFS(Gögn!$I$2:$I$11876,Gögn!$F$2:$F$11876,$A108,Gögn!$A$2:$A$11876,AA$207)/1000)</f>
        <v>39613</v>
      </c>
      <c r="AB108" s="156">
        <f>IF(LEN(AB$8)=0,"",SUMIFS(Gögn!$I$2:$I$11876,Gögn!$F$2:$F$11876,$A108,Gögn!$A$2:$A$11876,AB$207)/1000)</f>
        <v>89934.118000000002</v>
      </c>
      <c r="AC108" s="156">
        <f>IF(LEN(AC$8)=0,"",SUMIFS(Gögn!$I$2:$I$11876,Gögn!$F$2:$F$11876,$A108,Gögn!$A$2:$A$11876,AC$207)/1000)</f>
        <v>0</v>
      </c>
    </row>
    <row r="109" spans="1:29" s="34" customFormat="1" ht="15" customHeight="1" x14ac:dyDescent="0.25">
      <c r="A109" s="3" t="s">
        <v>458</v>
      </c>
      <c r="B109" s="33"/>
      <c r="C109" s="20" t="s">
        <v>286</v>
      </c>
      <c r="D109" s="157">
        <f t="shared" si="10"/>
        <v>315175410.42199999</v>
      </c>
      <c r="E109" s="157">
        <f>IF(LEN(E$8)=0,"",SUM(E106:E108))</f>
        <v>10050532.735000001</v>
      </c>
      <c r="F109" s="157">
        <f t="shared" ref="F109:AC109" si="16">IF(LEN(F$8)=0,"",SUM(F106:F108))</f>
        <v>22648227.818999998</v>
      </c>
      <c r="G109" s="157">
        <f t="shared" si="16"/>
        <v>20760064.77</v>
      </c>
      <c r="H109" s="157">
        <f t="shared" si="16"/>
        <v>3344049.9180000001</v>
      </c>
      <c r="I109" s="157">
        <f t="shared" si="16"/>
        <v>5789961.1210000003</v>
      </c>
      <c r="J109" s="157">
        <f t="shared" si="16"/>
        <v>2745540</v>
      </c>
      <c r="K109" s="157">
        <f t="shared" si="16"/>
        <v>15409781.003999999</v>
      </c>
      <c r="L109" s="157">
        <f t="shared" si="16"/>
        <v>11241244</v>
      </c>
      <c r="M109" s="157">
        <f t="shared" si="16"/>
        <v>44916931.765000001</v>
      </c>
      <c r="N109" s="157">
        <f t="shared" si="16"/>
        <v>3829865.4440000001</v>
      </c>
      <c r="O109" s="157">
        <f t="shared" si="16"/>
        <v>1049877.0279999999</v>
      </c>
      <c r="P109" s="157">
        <f t="shared" si="16"/>
        <v>2120823</v>
      </c>
      <c r="Q109" s="157">
        <f t="shared" si="16"/>
        <v>173261</v>
      </c>
      <c r="R109" s="157">
        <f t="shared" si="16"/>
        <v>1341826</v>
      </c>
      <c r="S109" s="157">
        <f t="shared" si="16"/>
        <v>551137.35</v>
      </c>
      <c r="T109" s="157">
        <f t="shared" si="16"/>
        <v>34447</v>
      </c>
      <c r="U109" s="157">
        <f t="shared" si="16"/>
        <v>3176191.8679999998</v>
      </c>
      <c r="V109" s="157">
        <f t="shared" si="16"/>
        <v>47047469.780000001</v>
      </c>
      <c r="W109" s="157">
        <f t="shared" si="16"/>
        <v>41208676.924000002</v>
      </c>
      <c r="X109" s="157">
        <f t="shared" si="16"/>
        <v>151458.82500000001</v>
      </c>
      <c r="Y109" s="157">
        <f t="shared" si="16"/>
        <v>45686933.156000003</v>
      </c>
      <c r="Z109" s="157">
        <f t="shared" si="16"/>
        <v>2313193.3369999998</v>
      </c>
      <c r="AA109" s="157">
        <f t="shared" si="16"/>
        <v>5372519</v>
      </c>
      <c r="AB109" s="157">
        <f t="shared" si="16"/>
        <v>5706567.7510000002</v>
      </c>
      <c r="AC109" s="157">
        <f t="shared" si="16"/>
        <v>18504829.827</v>
      </c>
    </row>
    <row r="110" spans="1:29" ht="15" customHeight="1" x14ac:dyDescent="0.25">
      <c r="A110" s="1" t="s">
        <v>458</v>
      </c>
      <c r="B110" s="5"/>
      <c r="C110" s="19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</row>
    <row r="111" spans="1:29" ht="15" customHeight="1" x14ac:dyDescent="0.25">
      <c r="A111" s="1" t="s">
        <v>458</v>
      </c>
      <c r="B111" s="5"/>
      <c r="C111" s="21" t="s">
        <v>105</v>
      </c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</row>
    <row r="112" spans="1:29" ht="15" customHeight="1" x14ac:dyDescent="0.25">
      <c r="A112" s="1" t="s">
        <v>106</v>
      </c>
      <c r="B112" s="5"/>
      <c r="C112" s="19" t="s">
        <v>107</v>
      </c>
      <c r="D112" s="156">
        <f t="shared" si="10"/>
        <v>247652940.53100002</v>
      </c>
      <c r="E112" s="156">
        <f>IF(LEN(E$8)=0,"",SUMIFS(Gögn!$I$2:$I$11876,Gögn!$F$2:$F$11876,$A112,Gögn!$A$2:$A$11876,E$207)/1000)</f>
        <v>4705853.8</v>
      </c>
      <c r="F112" s="156">
        <f>IF(LEN(F$8)=0,"",SUMIFS(Gögn!$I$2:$I$11876,Gögn!$F$2:$F$11876,$A112,Gögn!$A$2:$A$11876,F$207)/1000)</f>
        <v>19386819.254000001</v>
      </c>
      <c r="G112" s="156">
        <f>IF(LEN(G$8)=0,"",SUMIFS(Gögn!$I$2:$I$11876,Gögn!$F$2:$F$11876,$A112,Gögn!$A$2:$A$11876,G$207)/1000)</f>
        <v>7249267.8969999999</v>
      </c>
      <c r="H112" s="156">
        <f>IF(LEN(H$8)=0,"",SUMIFS(Gögn!$I$2:$I$11876,Gögn!$F$2:$F$11876,$A112,Gögn!$A$2:$A$11876,H$207)/1000)</f>
        <v>4111626.9219999998</v>
      </c>
      <c r="I112" s="156">
        <f>IF(LEN(I$8)=0,"",SUMIFS(Gögn!$I$2:$I$11876,Gögn!$F$2:$F$11876,$A112,Gögn!$A$2:$A$11876,I$207)/1000)</f>
        <v>775921.83200000005</v>
      </c>
      <c r="J112" s="156">
        <f>IF(LEN(J$8)=0,"",SUMIFS(Gögn!$I$2:$I$11876,Gögn!$F$2:$F$11876,$A112,Gögn!$A$2:$A$11876,J$207)/1000)</f>
        <v>1775839</v>
      </c>
      <c r="K112" s="156">
        <f>IF(LEN(K$8)=0,"",SUMIFS(Gögn!$I$2:$I$11876,Gögn!$F$2:$F$11876,$A112,Gögn!$A$2:$A$11876,K$207)/1000)</f>
        <v>7419324.6950000003</v>
      </c>
      <c r="L112" s="156">
        <f>IF(LEN(L$8)=0,"",SUMIFS(Gögn!$I$2:$I$11876,Gögn!$F$2:$F$11876,$A112,Gögn!$A$2:$A$11876,L$207)/1000)</f>
        <v>2110772</v>
      </c>
      <c r="M112" s="156">
        <f>IF(LEN(M$8)=0,"",SUMIFS(Gögn!$I$2:$I$11876,Gögn!$F$2:$F$11876,$A112,Gögn!$A$2:$A$11876,M$207)/1000)</f>
        <v>30492450.482999999</v>
      </c>
      <c r="N112" s="156">
        <f>IF(LEN(N$8)=0,"",SUMIFS(Gögn!$I$2:$I$11876,Gögn!$F$2:$F$11876,$A112,Gögn!$A$2:$A$11876,N$207)/1000)</f>
        <v>325088.435</v>
      </c>
      <c r="O112" s="156">
        <f>IF(LEN(O$8)=0,"",SUMIFS(Gögn!$I$2:$I$11876,Gögn!$F$2:$F$11876,$A112,Gögn!$A$2:$A$11876,O$207)/1000)</f>
        <v>2374162.0890000002</v>
      </c>
      <c r="P112" s="156">
        <f>IF(LEN(P$8)=0,"",SUMIFS(Gögn!$I$2:$I$11876,Gögn!$F$2:$F$11876,$A112,Gögn!$A$2:$A$11876,P$207)/1000)</f>
        <v>1125446</v>
      </c>
      <c r="Q112" s="156">
        <f>IF(LEN(Q$8)=0,"",SUMIFS(Gögn!$I$2:$I$11876,Gögn!$F$2:$F$11876,$A112,Gögn!$A$2:$A$11876,Q$207)/1000)</f>
        <v>3299289</v>
      </c>
      <c r="R112" s="156">
        <f>IF(LEN(R$8)=0,"",SUMIFS(Gögn!$I$2:$I$11876,Gögn!$F$2:$F$11876,$A112,Gögn!$A$2:$A$11876,R$207)/1000)</f>
        <v>479182</v>
      </c>
      <c r="S112" s="156">
        <f>IF(LEN(S$8)=0,"",SUMIFS(Gögn!$I$2:$I$11876,Gögn!$F$2:$F$11876,$A112,Gögn!$A$2:$A$11876,S$207)/1000)</f>
        <v>1325118.5919999999</v>
      </c>
      <c r="T112" s="156">
        <f>IF(LEN(T$8)=0,"",SUMIFS(Gögn!$I$2:$I$11876,Gögn!$F$2:$F$11876,$A112,Gögn!$A$2:$A$11876,T$207)/1000)</f>
        <v>1819495</v>
      </c>
      <c r="U112" s="156">
        <f>IF(LEN(U$8)=0,"",SUMIFS(Gögn!$I$2:$I$11876,Gögn!$F$2:$F$11876,$A112,Gögn!$A$2:$A$11876,U$207)/1000)</f>
        <v>7256574.5939999996</v>
      </c>
      <c r="V112" s="156">
        <f>IF(LEN(V$8)=0,"",SUMIFS(Gögn!$I$2:$I$11876,Gögn!$F$2:$F$11876,$A112,Gögn!$A$2:$A$11876,V$207)/1000)</f>
        <v>21239357.418000001</v>
      </c>
      <c r="W112" s="156">
        <f>IF(LEN(W$8)=0,"",SUMIFS(Gögn!$I$2:$I$11876,Gögn!$F$2:$F$11876,$A112,Gögn!$A$2:$A$11876,W$207)/1000)</f>
        <v>71550863.584000006</v>
      </c>
      <c r="X112" s="156">
        <f>IF(LEN(X$8)=0,"",SUMIFS(Gögn!$I$2:$I$11876,Gögn!$F$2:$F$11876,$A112,Gögn!$A$2:$A$11876,X$207)/1000)</f>
        <v>36207.120000000003</v>
      </c>
      <c r="Y112" s="156">
        <f>IF(LEN(Y$8)=0,"",SUMIFS(Gögn!$I$2:$I$11876,Gögn!$F$2:$F$11876,$A112,Gögn!$A$2:$A$11876,Y$207)/1000)</f>
        <v>33504169.188000001</v>
      </c>
      <c r="Z112" s="156">
        <f>IF(LEN(Z$8)=0,"",SUMIFS(Gögn!$I$2:$I$11876,Gögn!$F$2:$F$11876,$A112,Gögn!$A$2:$A$11876,Z$207)/1000)</f>
        <v>3184748.4160000002</v>
      </c>
      <c r="AA112" s="156">
        <f>IF(LEN(AA$8)=0,"",SUMIFS(Gögn!$I$2:$I$11876,Gögn!$F$2:$F$11876,$A112,Gögn!$A$2:$A$11876,AA$207)/1000)</f>
        <v>2331869</v>
      </c>
      <c r="AB112" s="156">
        <f>IF(LEN(AB$8)=0,"",SUMIFS(Gögn!$I$2:$I$11876,Gögn!$F$2:$F$11876,$A112,Gögn!$A$2:$A$11876,AB$207)/1000)</f>
        <v>8957207.1129999999</v>
      </c>
      <c r="AC112" s="156">
        <f>IF(LEN(AC$8)=0,"",SUMIFS(Gögn!$I$2:$I$11876,Gögn!$F$2:$F$11876,$A112,Gögn!$A$2:$A$11876,AC$207)/1000)</f>
        <v>10816287.098999999</v>
      </c>
    </row>
    <row r="113" spans="1:29" ht="15" customHeight="1" x14ac:dyDescent="0.25">
      <c r="A113" s="1" t="s">
        <v>108</v>
      </c>
      <c r="B113" s="5"/>
      <c r="C113" s="18" t="s">
        <v>109</v>
      </c>
      <c r="D113" s="155">
        <f t="shared" si="10"/>
        <v>9799781.8950000014</v>
      </c>
      <c r="E113" s="155">
        <f>IF(LEN(E$8)=0,"",SUMIFS(Gögn!$I$2:$I$11876,Gögn!$F$2:$F$11876,$A113,Gögn!$A$2:$A$11876,E$207)/1000)</f>
        <v>420466.43</v>
      </c>
      <c r="F113" s="155">
        <f>IF(LEN(F$8)=0,"",SUMIFS(Gögn!$I$2:$I$11876,Gögn!$F$2:$F$11876,$A113,Gögn!$A$2:$A$11876,F$207)/1000)</f>
        <v>813340.12</v>
      </c>
      <c r="G113" s="155">
        <f>IF(LEN(G$8)=0,"",SUMIFS(Gögn!$I$2:$I$11876,Gögn!$F$2:$F$11876,$A113,Gögn!$A$2:$A$11876,G$207)/1000)</f>
        <v>498224.87800000003</v>
      </c>
      <c r="H113" s="155">
        <f>IF(LEN(H$8)=0,"",SUMIFS(Gögn!$I$2:$I$11876,Gögn!$F$2:$F$11876,$A113,Gögn!$A$2:$A$11876,H$207)/1000)</f>
        <v>113955.376</v>
      </c>
      <c r="I113" s="155">
        <f>IF(LEN(I$8)=0,"",SUMIFS(Gögn!$I$2:$I$11876,Gögn!$F$2:$F$11876,$A113,Gögn!$A$2:$A$11876,I$207)/1000)</f>
        <v>103869.622</v>
      </c>
      <c r="J113" s="155">
        <f>IF(LEN(J$8)=0,"",SUMIFS(Gögn!$I$2:$I$11876,Gögn!$F$2:$F$11876,$A113,Gögn!$A$2:$A$11876,J$207)/1000)</f>
        <v>163885</v>
      </c>
      <c r="K113" s="155">
        <f>IF(LEN(K$8)=0,"",SUMIFS(Gögn!$I$2:$I$11876,Gögn!$F$2:$F$11876,$A113,Gögn!$A$2:$A$11876,K$207)/1000)</f>
        <v>428369.51799999998</v>
      </c>
      <c r="L113" s="155">
        <f>IF(LEN(L$8)=0,"",SUMIFS(Gögn!$I$2:$I$11876,Gögn!$F$2:$F$11876,$A113,Gögn!$A$2:$A$11876,L$207)/1000)</f>
        <v>341969</v>
      </c>
      <c r="M113" s="155">
        <f>IF(LEN(M$8)=0,"",SUMIFS(Gögn!$I$2:$I$11876,Gögn!$F$2:$F$11876,$A113,Gögn!$A$2:$A$11876,M$207)/1000)</f>
        <v>1364588.192</v>
      </c>
      <c r="N113" s="155">
        <f>IF(LEN(N$8)=0,"",SUMIFS(Gögn!$I$2:$I$11876,Gögn!$F$2:$F$11876,$A113,Gögn!$A$2:$A$11876,N$207)/1000)</f>
        <v>71636.274000000005</v>
      </c>
      <c r="O113" s="155">
        <f>IF(LEN(O$8)=0,"",SUMIFS(Gögn!$I$2:$I$11876,Gögn!$F$2:$F$11876,$A113,Gögn!$A$2:$A$11876,O$207)/1000)</f>
        <v>167918.39300000001</v>
      </c>
      <c r="P113" s="155">
        <f>IF(LEN(P$8)=0,"",SUMIFS(Gögn!$I$2:$I$11876,Gögn!$F$2:$F$11876,$A113,Gögn!$A$2:$A$11876,P$207)/1000)</f>
        <v>129376</v>
      </c>
      <c r="Q113" s="155">
        <f>IF(LEN(Q$8)=0,"",SUMIFS(Gögn!$I$2:$I$11876,Gögn!$F$2:$F$11876,$A113,Gögn!$A$2:$A$11876,Q$207)/1000)</f>
        <v>88361</v>
      </c>
      <c r="R113" s="155">
        <f>IF(LEN(R$8)=0,"",SUMIFS(Gögn!$I$2:$I$11876,Gögn!$F$2:$F$11876,$A113,Gögn!$A$2:$A$11876,R$207)/1000)</f>
        <v>120184</v>
      </c>
      <c r="S113" s="155">
        <f>IF(LEN(S$8)=0,"",SUMIFS(Gögn!$I$2:$I$11876,Gögn!$F$2:$F$11876,$A113,Gögn!$A$2:$A$11876,S$207)/1000)</f>
        <v>49964.038999999997</v>
      </c>
      <c r="T113" s="155">
        <f>IF(LEN(T$8)=0,"",SUMIFS(Gögn!$I$2:$I$11876,Gögn!$F$2:$F$11876,$A113,Gögn!$A$2:$A$11876,T$207)/1000)</f>
        <v>30572</v>
      </c>
      <c r="U113" s="155">
        <f>IF(LEN(U$8)=0,"",SUMIFS(Gögn!$I$2:$I$11876,Gögn!$F$2:$F$11876,$A113,Gögn!$A$2:$A$11876,U$207)/1000)</f>
        <v>198706.899</v>
      </c>
      <c r="V113" s="155">
        <f>IF(LEN(V$8)=0,"",SUMIFS(Gögn!$I$2:$I$11876,Gögn!$F$2:$F$11876,$A113,Gögn!$A$2:$A$11876,V$207)/1000)</f>
        <v>1037925.414</v>
      </c>
      <c r="W113" s="155">
        <f>IF(LEN(W$8)=0,"",SUMIFS(Gögn!$I$2:$I$11876,Gögn!$F$2:$F$11876,$A113,Gögn!$A$2:$A$11876,W$207)/1000)</f>
        <v>541885.13</v>
      </c>
      <c r="X113" s="155">
        <f>IF(LEN(X$8)=0,"",SUMIFS(Gögn!$I$2:$I$11876,Gögn!$F$2:$F$11876,$A113,Gögn!$A$2:$A$11876,X$207)/1000)</f>
        <v>5396.8</v>
      </c>
      <c r="Y113" s="155">
        <f>IF(LEN(Y$8)=0,"",SUMIFS(Gögn!$I$2:$I$11876,Gögn!$F$2:$F$11876,$A113,Gögn!$A$2:$A$11876,Y$207)/1000)</f>
        <v>1607287.398</v>
      </c>
      <c r="Z113" s="155">
        <f>IF(LEN(Z$8)=0,"",SUMIFS(Gögn!$I$2:$I$11876,Gögn!$F$2:$F$11876,$A113,Gögn!$A$2:$A$11876,Z$207)/1000)</f>
        <v>142062.38399999999</v>
      </c>
      <c r="AA113" s="155">
        <f>IF(LEN(AA$8)=0,"",SUMIFS(Gögn!$I$2:$I$11876,Gögn!$F$2:$F$11876,$A113,Gögn!$A$2:$A$11876,AA$207)/1000)</f>
        <v>348966</v>
      </c>
      <c r="AB113" s="155">
        <f>IF(LEN(AB$8)=0,"",SUMIFS(Gögn!$I$2:$I$11876,Gögn!$F$2:$F$11876,$A113,Gögn!$A$2:$A$11876,AB$207)/1000)</f>
        <v>510603.35700000002</v>
      </c>
      <c r="AC113" s="155">
        <f>IF(LEN(AC$8)=0,"",SUMIFS(Gögn!$I$2:$I$11876,Gögn!$F$2:$F$11876,$A113,Gögn!$A$2:$A$11876,AC$207)/1000)</f>
        <v>500268.67099999997</v>
      </c>
    </row>
    <row r="114" spans="1:29" ht="15" customHeight="1" x14ac:dyDescent="0.25">
      <c r="A114" s="1" t="s">
        <v>110</v>
      </c>
      <c r="B114" s="5"/>
      <c r="C114" s="19" t="s">
        <v>111</v>
      </c>
      <c r="D114" s="156">
        <f t="shared" si="10"/>
        <v>548747.49800000002</v>
      </c>
      <c r="E114" s="156">
        <f>IF(LEN(E$8)=0,"",SUMIFS(Gögn!$I$2:$I$11876,Gögn!$F$2:$F$11876,$A114,Gögn!$A$2:$A$11876,E$207)/1000)</f>
        <v>0</v>
      </c>
      <c r="F114" s="156">
        <f>IF(LEN(F$8)=0,"",SUMIFS(Gögn!$I$2:$I$11876,Gögn!$F$2:$F$11876,$A114,Gögn!$A$2:$A$11876,F$207)/1000)</f>
        <v>31864.672999999999</v>
      </c>
      <c r="G114" s="156">
        <f>IF(LEN(G$8)=0,"",SUMIFS(Gögn!$I$2:$I$11876,Gögn!$F$2:$F$11876,$A114,Gögn!$A$2:$A$11876,G$207)/1000)</f>
        <v>89785</v>
      </c>
      <c r="H114" s="156">
        <f>IF(LEN(H$8)=0,"",SUMIFS(Gögn!$I$2:$I$11876,Gögn!$F$2:$F$11876,$A114,Gögn!$A$2:$A$11876,H$207)/1000)</f>
        <v>0</v>
      </c>
      <c r="I114" s="156">
        <f>IF(LEN(I$8)=0,"",SUMIFS(Gögn!$I$2:$I$11876,Gögn!$F$2:$F$11876,$A114,Gögn!$A$2:$A$11876,I$207)/1000)</f>
        <v>19583</v>
      </c>
      <c r="J114" s="156">
        <f>IF(LEN(J$8)=0,"",SUMIFS(Gögn!$I$2:$I$11876,Gögn!$F$2:$F$11876,$A114,Gögn!$A$2:$A$11876,J$207)/1000)</f>
        <v>0</v>
      </c>
      <c r="K114" s="156">
        <f>IF(LEN(K$8)=0,"",SUMIFS(Gögn!$I$2:$I$11876,Gögn!$F$2:$F$11876,$A114,Gögn!$A$2:$A$11876,K$207)/1000)</f>
        <v>12357.477000000001</v>
      </c>
      <c r="L114" s="156">
        <f>IF(LEN(L$8)=0,"",SUMIFS(Gögn!$I$2:$I$11876,Gögn!$F$2:$F$11876,$A114,Gögn!$A$2:$A$11876,L$207)/1000)</f>
        <v>0</v>
      </c>
      <c r="M114" s="156">
        <f>IF(LEN(M$8)=0,"",SUMIFS(Gögn!$I$2:$I$11876,Gögn!$F$2:$F$11876,$A114,Gögn!$A$2:$A$11876,M$207)/1000)</f>
        <v>45302.057000000001</v>
      </c>
      <c r="N114" s="156">
        <f>IF(LEN(N$8)=0,"",SUMIFS(Gögn!$I$2:$I$11876,Gögn!$F$2:$F$11876,$A114,Gögn!$A$2:$A$11876,N$207)/1000)</f>
        <v>0</v>
      </c>
      <c r="O114" s="156">
        <f>IF(LEN(O$8)=0,"",SUMIFS(Gögn!$I$2:$I$11876,Gögn!$F$2:$F$11876,$A114,Gögn!$A$2:$A$11876,O$207)/1000)</f>
        <v>2378.136</v>
      </c>
      <c r="P114" s="156">
        <f>IF(LEN(P$8)=0,"",SUMIFS(Gögn!$I$2:$I$11876,Gögn!$F$2:$F$11876,$A114,Gögn!$A$2:$A$11876,P$207)/1000)</f>
        <v>0</v>
      </c>
      <c r="Q114" s="156">
        <f>IF(LEN(Q$8)=0,"",SUMIFS(Gögn!$I$2:$I$11876,Gögn!$F$2:$F$11876,$A114,Gögn!$A$2:$A$11876,Q$207)/1000)</f>
        <v>0</v>
      </c>
      <c r="R114" s="156">
        <f>IF(LEN(R$8)=0,"",SUMIFS(Gögn!$I$2:$I$11876,Gögn!$F$2:$F$11876,$A114,Gögn!$A$2:$A$11876,R$207)/1000)</f>
        <v>0</v>
      </c>
      <c r="S114" s="156">
        <f>IF(LEN(S$8)=0,"",SUMIFS(Gögn!$I$2:$I$11876,Gögn!$F$2:$F$11876,$A114,Gögn!$A$2:$A$11876,S$207)/1000)</f>
        <v>0</v>
      </c>
      <c r="T114" s="156">
        <f>IF(LEN(T$8)=0,"",SUMIFS(Gögn!$I$2:$I$11876,Gögn!$F$2:$F$11876,$A114,Gögn!$A$2:$A$11876,T$207)/1000)</f>
        <v>0</v>
      </c>
      <c r="U114" s="156">
        <f>IF(LEN(U$8)=0,"",SUMIFS(Gögn!$I$2:$I$11876,Gögn!$F$2:$F$11876,$A114,Gögn!$A$2:$A$11876,U$207)/1000)</f>
        <v>0</v>
      </c>
      <c r="V114" s="156">
        <f>IF(LEN(V$8)=0,"",SUMIFS(Gögn!$I$2:$I$11876,Gögn!$F$2:$F$11876,$A114,Gögn!$A$2:$A$11876,V$207)/1000)</f>
        <v>30901.553</v>
      </c>
      <c r="W114" s="156">
        <f>IF(LEN(W$8)=0,"",SUMIFS(Gögn!$I$2:$I$11876,Gögn!$F$2:$F$11876,$A114,Gögn!$A$2:$A$11876,W$207)/1000)</f>
        <v>0</v>
      </c>
      <c r="X114" s="156">
        <f>IF(LEN(X$8)=0,"",SUMIFS(Gögn!$I$2:$I$11876,Gögn!$F$2:$F$11876,$A114,Gögn!$A$2:$A$11876,X$207)/1000)</f>
        <v>0</v>
      </c>
      <c r="Y114" s="156">
        <f>IF(LEN(Y$8)=0,"",SUMIFS(Gögn!$I$2:$I$11876,Gögn!$F$2:$F$11876,$A114,Gögn!$A$2:$A$11876,Y$207)/1000)</f>
        <v>277357.87</v>
      </c>
      <c r="Z114" s="156">
        <f>IF(LEN(Z$8)=0,"",SUMIFS(Gögn!$I$2:$I$11876,Gögn!$F$2:$F$11876,$A114,Gögn!$A$2:$A$11876,Z$207)/1000)</f>
        <v>0</v>
      </c>
      <c r="AA114" s="156">
        <f>IF(LEN(AA$8)=0,"",SUMIFS(Gögn!$I$2:$I$11876,Gögn!$F$2:$F$11876,$A114,Gögn!$A$2:$A$11876,AA$207)/1000)</f>
        <v>5506</v>
      </c>
      <c r="AB114" s="156">
        <f>IF(LEN(AB$8)=0,"",SUMIFS(Gögn!$I$2:$I$11876,Gögn!$F$2:$F$11876,$A114,Gögn!$A$2:$A$11876,AB$207)/1000)</f>
        <v>9346.2790000000005</v>
      </c>
      <c r="AC114" s="156">
        <f>IF(LEN(AC$8)=0,"",SUMIFS(Gögn!$I$2:$I$11876,Gögn!$F$2:$F$11876,$A114,Gögn!$A$2:$A$11876,AC$207)/1000)</f>
        <v>24365.453000000001</v>
      </c>
    </row>
    <row r="115" spans="1:29" ht="15" customHeight="1" x14ac:dyDescent="0.25">
      <c r="A115" s="1" t="s">
        <v>112</v>
      </c>
      <c r="B115" s="5"/>
      <c r="C115" s="18" t="s">
        <v>113</v>
      </c>
      <c r="D115" s="155">
        <f t="shared" si="10"/>
        <v>4285721.2779999999</v>
      </c>
      <c r="E115" s="155">
        <f>IF(LEN(E$8)=0,"",SUMIFS(Gögn!$I$2:$I$11876,Gögn!$F$2:$F$11876,$A115,Gögn!$A$2:$A$11876,E$207)/1000)</f>
        <v>51176.12</v>
      </c>
      <c r="F115" s="155">
        <f>IF(LEN(F$8)=0,"",SUMIFS(Gögn!$I$2:$I$11876,Gögn!$F$2:$F$11876,$A115,Gögn!$A$2:$A$11876,F$207)/1000)</f>
        <v>136854.177</v>
      </c>
      <c r="G115" s="155">
        <f>IF(LEN(G$8)=0,"",SUMIFS(Gögn!$I$2:$I$11876,Gögn!$F$2:$F$11876,$A115,Gögn!$A$2:$A$11876,G$207)/1000)</f>
        <v>1263472.07</v>
      </c>
      <c r="H115" s="155">
        <f>IF(LEN(H$8)=0,"",SUMIFS(Gögn!$I$2:$I$11876,Gögn!$F$2:$F$11876,$A115,Gögn!$A$2:$A$11876,H$207)/1000)</f>
        <v>34463.124000000003</v>
      </c>
      <c r="I115" s="155">
        <f>IF(LEN(I$8)=0,"",SUMIFS(Gögn!$I$2:$I$11876,Gögn!$F$2:$F$11876,$A115,Gögn!$A$2:$A$11876,I$207)/1000)</f>
        <v>268284.11599999998</v>
      </c>
      <c r="J115" s="155">
        <f>IF(LEN(J$8)=0,"",SUMIFS(Gögn!$I$2:$I$11876,Gögn!$F$2:$F$11876,$A115,Gögn!$A$2:$A$11876,J$207)/1000)</f>
        <v>58141</v>
      </c>
      <c r="K115" s="155">
        <f>IF(LEN(K$8)=0,"",SUMIFS(Gögn!$I$2:$I$11876,Gögn!$F$2:$F$11876,$A115,Gögn!$A$2:$A$11876,K$207)/1000)</f>
        <v>67028.091</v>
      </c>
      <c r="L115" s="155">
        <f>IF(LEN(L$8)=0,"",SUMIFS(Gögn!$I$2:$I$11876,Gögn!$F$2:$F$11876,$A115,Gögn!$A$2:$A$11876,L$207)/1000)</f>
        <v>119596</v>
      </c>
      <c r="M115" s="155">
        <f>IF(LEN(M$8)=0,"",SUMIFS(Gögn!$I$2:$I$11876,Gögn!$F$2:$F$11876,$A115,Gögn!$A$2:$A$11876,M$207)/1000)</f>
        <v>2363.36</v>
      </c>
      <c r="N115" s="155">
        <f>IF(LEN(N$8)=0,"",SUMIFS(Gögn!$I$2:$I$11876,Gögn!$F$2:$F$11876,$A115,Gögn!$A$2:$A$11876,N$207)/1000)</f>
        <v>98668.630999999994</v>
      </c>
      <c r="O115" s="155">
        <f>IF(LEN(O$8)=0,"",SUMIFS(Gögn!$I$2:$I$11876,Gögn!$F$2:$F$11876,$A115,Gögn!$A$2:$A$11876,O$207)/1000)</f>
        <v>70624.645999999993</v>
      </c>
      <c r="P115" s="155">
        <f>IF(LEN(P$8)=0,"",SUMIFS(Gögn!$I$2:$I$11876,Gögn!$F$2:$F$11876,$A115,Gögn!$A$2:$A$11876,P$207)/1000)</f>
        <v>22048</v>
      </c>
      <c r="Q115" s="155">
        <f>IF(LEN(Q$8)=0,"",SUMIFS(Gögn!$I$2:$I$11876,Gögn!$F$2:$F$11876,$A115,Gögn!$A$2:$A$11876,Q$207)/1000)</f>
        <v>10448</v>
      </c>
      <c r="R115" s="155">
        <f>IF(LEN(R$8)=0,"",SUMIFS(Gögn!$I$2:$I$11876,Gögn!$F$2:$F$11876,$A115,Gögn!$A$2:$A$11876,R$207)/1000)</f>
        <v>34878</v>
      </c>
      <c r="S115" s="155">
        <f>IF(LEN(S$8)=0,"",SUMIFS(Gögn!$I$2:$I$11876,Gögn!$F$2:$F$11876,$A115,Gögn!$A$2:$A$11876,S$207)/1000)</f>
        <v>12516.88</v>
      </c>
      <c r="T115" s="155">
        <f>IF(LEN(T$8)=0,"",SUMIFS(Gögn!$I$2:$I$11876,Gögn!$F$2:$F$11876,$A115,Gögn!$A$2:$A$11876,T$207)/1000)</f>
        <v>10445</v>
      </c>
      <c r="U115" s="155">
        <f>IF(LEN(U$8)=0,"",SUMIFS(Gögn!$I$2:$I$11876,Gögn!$F$2:$F$11876,$A115,Gögn!$A$2:$A$11876,U$207)/1000)</f>
        <v>93715.517000000007</v>
      </c>
      <c r="V115" s="155">
        <f>IF(LEN(V$8)=0,"",SUMIFS(Gögn!$I$2:$I$11876,Gögn!$F$2:$F$11876,$A115,Gögn!$A$2:$A$11876,V$207)/1000)</f>
        <v>68562.448000000004</v>
      </c>
      <c r="W115" s="155">
        <f>IF(LEN(W$8)=0,"",SUMIFS(Gögn!$I$2:$I$11876,Gögn!$F$2:$F$11876,$A115,Gögn!$A$2:$A$11876,W$207)/1000)</f>
        <v>32630.54</v>
      </c>
      <c r="X115" s="155">
        <f>IF(LEN(X$8)=0,"",SUMIFS(Gögn!$I$2:$I$11876,Gögn!$F$2:$F$11876,$A115,Gögn!$A$2:$A$11876,X$207)/1000)</f>
        <v>5013.0259999999998</v>
      </c>
      <c r="Y115" s="155">
        <f>IF(LEN(Y$8)=0,"",SUMIFS(Gögn!$I$2:$I$11876,Gögn!$F$2:$F$11876,$A115,Gögn!$A$2:$A$11876,Y$207)/1000)</f>
        <v>948569.52099999995</v>
      </c>
      <c r="Z115" s="155">
        <f>IF(LEN(Z$8)=0,"",SUMIFS(Gögn!$I$2:$I$11876,Gögn!$F$2:$F$11876,$A115,Gögn!$A$2:$A$11876,Z$207)/1000)</f>
        <v>38365.084999999999</v>
      </c>
      <c r="AA115" s="155">
        <f>IF(LEN(AA$8)=0,"",SUMIFS(Gögn!$I$2:$I$11876,Gögn!$F$2:$F$11876,$A115,Gögn!$A$2:$A$11876,AA$207)/1000)</f>
        <v>388</v>
      </c>
      <c r="AB115" s="155">
        <f>IF(LEN(AB$8)=0,"",SUMIFS(Gögn!$I$2:$I$11876,Gögn!$F$2:$F$11876,$A115,Gögn!$A$2:$A$11876,AB$207)/1000)</f>
        <v>0</v>
      </c>
      <c r="AC115" s="155">
        <f>IF(LEN(AC$8)=0,"",SUMIFS(Gögn!$I$2:$I$11876,Gögn!$F$2:$F$11876,$A115,Gögn!$A$2:$A$11876,AC$207)/1000)</f>
        <v>837469.92599999998</v>
      </c>
    </row>
    <row r="116" spans="1:29" s="34" customFormat="1" ht="15" customHeight="1" x14ac:dyDescent="0.25">
      <c r="A116" s="3" t="s">
        <v>458</v>
      </c>
      <c r="B116" s="33"/>
      <c r="C116" s="22" t="s">
        <v>287</v>
      </c>
      <c r="D116" s="158">
        <f t="shared" si="10"/>
        <v>262287191.20200005</v>
      </c>
      <c r="E116" s="158">
        <f>IF(LEN(E$8)=0,"",SUM(E112:E115))</f>
        <v>5177496.3499999996</v>
      </c>
      <c r="F116" s="158">
        <f t="shared" ref="F116:AC116" si="17">IF(LEN(F$8)=0,"",SUM(F112:F115))</f>
        <v>20368878.224000003</v>
      </c>
      <c r="G116" s="158">
        <f t="shared" si="17"/>
        <v>9100749.8450000007</v>
      </c>
      <c r="H116" s="158">
        <f t="shared" si="17"/>
        <v>4260045.4219999993</v>
      </c>
      <c r="I116" s="158">
        <f t="shared" si="17"/>
        <v>1167658.57</v>
      </c>
      <c r="J116" s="158">
        <f t="shared" si="17"/>
        <v>1997865</v>
      </c>
      <c r="K116" s="158">
        <f t="shared" si="17"/>
        <v>7927079.7810000004</v>
      </c>
      <c r="L116" s="158">
        <f t="shared" si="17"/>
        <v>2572337</v>
      </c>
      <c r="M116" s="158">
        <f t="shared" si="17"/>
        <v>31904704.092</v>
      </c>
      <c r="N116" s="158">
        <f t="shared" si="17"/>
        <v>495393.34</v>
      </c>
      <c r="O116" s="158">
        <f t="shared" si="17"/>
        <v>2615083.2640000004</v>
      </c>
      <c r="P116" s="158">
        <f t="shared" si="17"/>
        <v>1276870</v>
      </c>
      <c r="Q116" s="158">
        <f t="shared" si="17"/>
        <v>3398098</v>
      </c>
      <c r="R116" s="158">
        <f t="shared" si="17"/>
        <v>634244</v>
      </c>
      <c r="S116" s="158">
        <f t="shared" si="17"/>
        <v>1387599.5109999999</v>
      </c>
      <c r="T116" s="158">
        <f t="shared" si="17"/>
        <v>1860512</v>
      </c>
      <c r="U116" s="158">
        <f t="shared" si="17"/>
        <v>7548997.0099999998</v>
      </c>
      <c r="V116" s="158">
        <f t="shared" si="17"/>
        <v>22376746.833000001</v>
      </c>
      <c r="W116" s="158">
        <f t="shared" si="17"/>
        <v>72125379.254000008</v>
      </c>
      <c r="X116" s="158">
        <f t="shared" si="17"/>
        <v>46616.946000000004</v>
      </c>
      <c r="Y116" s="158">
        <f t="shared" si="17"/>
        <v>36337383.976999998</v>
      </c>
      <c r="Z116" s="158">
        <f t="shared" si="17"/>
        <v>3365175.8850000002</v>
      </c>
      <c r="AA116" s="158">
        <f t="shared" si="17"/>
        <v>2686729</v>
      </c>
      <c r="AB116" s="158">
        <f t="shared" si="17"/>
        <v>9477156.7489999998</v>
      </c>
      <c r="AC116" s="158">
        <f t="shared" si="17"/>
        <v>12178391.149</v>
      </c>
    </row>
    <row r="117" spans="1:29" ht="15" customHeight="1" x14ac:dyDescent="0.25">
      <c r="A117" s="1" t="s">
        <v>458</v>
      </c>
      <c r="B117" s="5"/>
      <c r="C117" s="18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</row>
    <row r="118" spans="1:29" ht="15" customHeight="1" x14ac:dyDescent="0.25">
      <c r="A118" s="1" t="s">
        <v>458</v>
      </c>
      <c r="B118" s="5"/>
      <c r="C118" s="16" t="s">
        <v>293</v>
      </c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</row>
    <row r="119" spans="1:29" ht="15" customHeight="1" x14ac:dyDescent="0.25">
      <c r="A119" s="1" t="s">
        <v>114</v>
      </c>
      <c r="B119" s="5"/>
      <c r="C119" s="18" t="s">
        <v>115</v>
      </c>
      <c r="D119" s="155">
        <f t="shared" si="10"/>
        <v>41455089.048</v>
      </c>
      <c r="E119" s="155">
        <f>IF(LEN(E$8)=0,"",SUMIFS(Gögn!$I$2:$I$11876,Gögn!$F$2:$F$11876,$A119,Gögn!$A$2:$A$11876,E$207)/1000)</f>
        <v>510892.815</v>
      </c>
      <c r="F119" s="155">
        <f>IF(LEN(F$8)=0,"",SUMIFS(Gögn!$I$2:$I$11876,Gögn!$F$2:$F$11876,$A119,Gögn!$A$2:$A$11876,F$207)/1000)</f>
        <v>3521100.4010000001</v>
      </c>
      <c r="G119" s="155">
        <f>IF(LEN(G$8)=0,"",SUMIFS(Gögn!$I$2:$I$11876,Gögn!$F$2:$F$11876,$A119,Gögn!$A$2:$A$11876,G$207)/1000)</f>
        <v>4227949.0120000001</v>
      </c>
      <c r="H119" s="155">
        <f>IF(LEN(H$8)=0,"",SUMIFS(Gögn!$I$2:$I$11876,Gögn!$F$2:$F$11876,$A119,Gögn!$A$2:$A$11876,H$207)/1000)</f>
        <v>136853.44399999999</v>
      </c>
      <c r="I119" s="155">
        <f>IF(LEN(I$8)=0,"",SUMIFS(Gögn!$I$2:$I$11876,Gögn!$F$2:$F$11876,$A119,Gögn!$A$2:$A$11876,I$207)/1000)</f>
        <v>-55541.144999999997</v>
      </c>
      <c r="J119" s="155">
        <f>IF(LEN(J$8)=0,"",SUMIFS(Gögn!$I$2:$I$11876,Gögn!$F$2:$F$11876,$A119,Gögn!$A$2:$A$11876,J$207)/1000)</f>
        <v>235336</v>
      </c>
      <c r="K119" s="155">
        <f>IF(LEN(K$8)=0,"",SUMIFS(Gögn!$I$2:$I$11876,Gögn!$F$2:$F$11876,$A119,Gögn!$A$2:$A$11876,K$207)/1000)</f>
        <v>3881697.6660000002</v>
      </c>
      <c r="L119" s="155">
        <f>IF(LEN(L$8)=0,"",SUMIFS(Gögn!$I$2:$I$11876,Gögn!$F$2:$F$11876,$A119,Gögn!$A$2:$A$11876,L$207)/1000)</f>
        <v>603993</v>
      </c>
      <c r="M119" s="155">
        <f>IF(LEN(M$8)=0,"",SUMIFS(Gögn!$I$2:$I$11876,Gögn!$F$2:$F$11876,$A119,Gögn!$A$2:$A$11876,M$207)/1000)</f>
        <v>5224978.6770000001</v>
      </c>
      <c r="N119" s="155">
        <f>IF(LEN(N$8)=0,"",SUMIFS(Gögn!$I$2:$I$11876,Gögn!$F$2:$F$11876,$A119,Gögn!$A$2:$A$11876,N$207)/1000)</f>
        <v>109223.077</v>
      </c>
      <c r="O119" s="155">
        <f>IF(LEN(O$8)=0,"",SUMIFS(Gögn!$I$2:$I$11876,Gögn!$F$2:$F$11876,$A119,Gögn!$A$2:$A$11876,O$207)/1000)</f>
        <v>118100.802</v>
      </c>
      <c r="P119" s="155">
        <f>IF(LEN(P$8)=0,"",SUMIFS(Gögn!$I$2:$I$11876,Gögn!$F$2:$F$11876,$A119,Gögn!$A$2:$A$11876,P$207)/1000)</f>
        <v>280109</v>
      </c>
      <c r="Q119" s="155">
        <f>IF(LEN(Q$8)=0,"",SUMIFS(Gögn!$I$2:$I$11876,Gögn!$F$2:$F$11876,$A119,Gögn!$A$2:$A$11876,Q$207)/1000)</f>
        <v>33924</v>
      </c>
      <c r="R119" s="155">
        <f>IF(LEN(R$8)=0,"",SUMIFS(Gögn!$I$2:$I$11876,Gögn!$F$2:$F$11876,$A119,Gögn!$A$2:$A$11876,R$207)/1000)</f>
        <v>62902</v>
      </c>
      <c r="S119" s="155">
        <f>IF(LEN(S$8)=0,"",SUMIFS(Gögn!$I$2:$I$11876,Gögn!$F$2:$F$11876,$A119,Gögn!$A$2:$A$11876,S$207)/1000)</f>
        <v>78746.334000000003</v>
      </c>
      <c r="T119" s="155">
        <f>IF(LEN(T$8)=0,"",SUMIFS(Gögn!$I$2:$I$11876,Gögn!$F$2:$F$11876,$A119,Gögn!$A$2:$A$11876,T$207)/1000)</f>
        <v>55884</v>
      </c>
      <c r="U119" s="155">
        <f>IF(LEN(U$8)=0,"",SUMIFS(Gögn!$I$2:$I$11876,Gögn!$F$2:$F$11876,$A119,Gögn!$A$2:$A$11876,U$207)/1000)</f>
        <v>697300.51599999995</v>
      </c>
      <c r="V119" s="155">
        <f>IF(LEN(V$8)=0,"",SUMIFS(Gögn!$I$2:$I$11876,Gögn!$F$2:$F$11876,$A119,Gögn!$A$2:$A$11876,V$207)/1000)</f>
        <v>4102941.128</v>
      </c>
      <c r="W119" s="155">
        <f>IF(LEN(W$8)=0,"",SUMIFS(Gögn!$I$2:$I$11876,Gögn!$F$2:$F$11876,$A119,Gögn!$A$2:$A$11876,W$207)/1000)</f>
        <v>913835.25600000005</v>
      </c>
      <c r="X119" s="155">
        <f>IF(LEN(X$8)=0,"",SUMIFS(Gögn!$I$2:$I$11876,Gögn!$F$2:$F$11876,$A119,Gögn!$A$2:$A$11876,X$207)/1000)</f>
        <v>5164.223</v>
      </c>
      <c r="Y119" s="155">
        <f>IF(LEN(Y$8)=0,"",SUMIFS(Gögn!$I$2:$I$11876,Gögn!$F$2:$F$11876,$A119,Gögn!$A$2:$A$11876,Y$207)/1000)</f>
        <v>12929838.571</v>
      </c>
      <c r="Z119" s="155">
        <f>IF(LEN(Z$8)=0,"",SUMIFS(Gögn!$I$2:$I$11876,Gögn!$F$2:$F$11876,$A119,Gögn!$A$2:$A$11876,Z$207)/1000)</f>
        <v>660662.86</v>
      </c>
      <c r="AA119" s="155">
        <f>IF(LEN(AA$8)=0,"",SUMIFS(Gögn!$I$2:$I$11876,Gögn!$F$2:$F$11876,$A119,Gögn!$A$2:$A$11876,AA$207)/1000)</f>
        <v>864560</v>
      </c>
      <c r="AB119" s="155">
        <f>IF(LEN(AB$8)=0,"",SUMIFS(Gögn!$I$2:$I$11876,Gögn!$F$2:$F$11876,$A119,Gögn!$A$2:$A$11876,AB$207)/1000)</f>
        <v>579550.96600000001</v>
      </c>
      <c r="AC119" s="155">
        <f>IF(LEN(AC$8)=0,"",SUMIFS(Gögn!$I$2:$I$11876,Gögn!$F$2:$F$11876,$A119,Gögn!$A$2:$A$11876,AC$207)/1000)</f>
        <v>1675086.4450000001</v>
      </c>
    </row>
    <row r="120" spans="1:29" ht="15" customHeight="1" x14ac:dyDescent="0.25">
      <c r="A120" s="1" t="s">
        <v>116</v>
      </c>
      <c r="B120" s="5"/>
      <c r="C120" s="19" t="s">
        <v>117</v>
      </c>
      <c r="D120" s="156">
        <f t="shared" si="10"/>
        <v>-491518484.14800006</v>
      </c>
      <c r="E120" s="156">
        <f>IF(LEN(E$8)=0,"",SUMIFS(Gögn!$I$2:$I$11876,Gögn!$F$2:$F$11876,$A120,Gögn!$A$2:$A$11876,E$207)/1000)</f>
        <v>-18345528.563000001</v>
      </c>
      <c r="F120" s="156">
        <f>IF(LEN(F$8)=0,"",SUMIFS(Gögn!$I$2:$I$11876,Gögn!$F$2:$F$11876,$A120,Gögn!$A$2:$A$11876,F$207)/1000)</f>
        <v>-44105718.589000002</v>
      </c>
      <c r="G120" s="156">
        <f>IF(LEN(G$8)=0,"",SUMIFS(Gögn!$I$2:$I$11876,Gögn!$F$2:$F$11876,$A120,Gögn!$A$2:$A$11876,G$207)/1000)</f>
        <v>-21129752.464000002</v>
      </c>
      <c r="H120" s="156">
        <f>IF(LEN(H$8)=0,"",SUMIFS(Gögn!$I$2:$I$11876,Gögn!$F$2:$F$11876,$A120,Gögn!$A$2:$A$11876,H$207)/1000)</f>
        <v>-522250.74099999998</v>
      </c>
      <c r="I120" s="156">
        <f>IF(LEN(I$8)=0,"",SUMIFS(Gögn!$I$2:$I$11876,Gögn!$F$2:$F$11876,$A120,Gögn!$A$2:$A$11876,I$207)/1000)</f>
        <v>-4608608.8739999998</v>
      </c>
      <c r="J120" s="156">
        <f>IF(LEN(J$8)=0,"",SUMIFS(Gögn!$I$2:$I$11876,Gögn!$F$2:$F$11876,$A120,Gögn!$A$2:$A$11876,J$207)/1000)</f>
        <v>-4942710</v>
      </c>
      <c r="K120" s="156">
        <f>IF(LEN(K$8)=0,"",SUMIFS(Gögn!$I$2:$I$11876,Gögn!$F$2:$F$11876,$A120,Gögn!$A$2:$A$11876,K$207)/1000)</f>
        <v>-25828550.397</v>
      </c>
      <c r="L120" s="156">
        <f>IF(LEN(L$8)=0,"",SUMIFS(Gögn!$I$2:$I$11876,Gögn!$F$2:$F$11876,$A120,Gögn!$A$2:$A$11876,L$207)/1000)</f>
        <v>-14918784</v>
      </c>
      <c r="M120" s="156">
        <f>IF(LEN(M$8)=0,"",SUMIFS(Gögn!$I$2:$I$11876,Gögn!$F$2:$F$11876,$A120,Gögn!$A$2:$A$11876,M$207)/1000)</f>
        <v>-67687994.538000003</v>
      </c>
      <c r="N120" s="156">
        <f>IF(LEN(N$8)=0,"",SUMIFS(Gögn!$I$2:$I$11876,Gögn!$F$2:$F$11876,$A120,Gögn!$A$2:$A$11876,N$207)/1000)</f>
        <v>-2156242.9539999999</v>
      </c>
      <c r="O120" s="156">
        <f>IF(LEN(O$8)=0,"",SUMIFS(Gögn!$I$2:$I$11876,Gögn!$F$2:$F$11876,$A120,Gögn!$A$2:$A$11876,O$207)/1000)</f>
        <v>-2981674.307</v>
      </c>
      <c r="P120" s="156">
        <f>IF(LEN(P$8)=0,"",SUMIFS(Gögn!$I$2:$I$11876,Gögn!$F$2:$F$11876,$A120,Gögn!$A$2:$A$11876,P$207)/1000)</f>
        <v>-3134496</v>
      </c>
      <c r="Q120" s="156">
        <f>IF(LEN(Q$8)=0,"",SUMIFS(Gögn!$I$2:$I$11876,Gögn!$F$2:$F$11876,$A120,Gögn!$A$2:$A$11876,Q$207)/1000)</f>
        <v>-1556465</v>
      </c>
      <c r="R120" s="156">
        <f>IF(LEN(R$8)=0,"",SUMIFS(Gögn!$I$2:$I$11876,Gögn!$F$2:$F$11876,$A120,Gögn!$A$2:$A$11876,R$207)/1000)</f>
        <v>-1595018</v>
      </c>
      <c r="S120" s="156">
        <f>IF(LEN(S$8)=0,"",SUMIFS(Gögn!$I$2:$I$11876,Gögn!$F$2:$F$11876,$A120,Gögn!$A$2:$A$11876,S$207)/1000)</f>
        <v>-736146.11699999997</v>
      </c>
      <c r="T120" s="156">
        <f>IF(LEN(T$8)=0,"",SUMIFS(Gögn!$I$2:$I$11876,Gögn!$F$2:$F$11876,$A120,Gögn!$A$2:$A$11876,T$207)/1000)</f>
        <v>-1450687</v>
      </c>
      <c r="U120" s="156">
        <f>IF(LEN(U$8)=0,"",SUMIFS(Gögn!$I$2:$I$11876,Gögn!$F$2:$F$11876,$A120,Gögn!$A$2:$A$11876,U$207)/1000)</f>
        <v>-5918012.5279999999</v>
      </c>
      <c r="V120" s="156">
        <f>IF(LEN(V$8)=0,"",SUMIFS(Gögn!$I$2:$I$11876,Gögn!$F$2:$F$11876,$A120,Gögn!$A$2:$A$11876,V$207)/1000)</f>
        <v>-79879734.886000007</v>
      </c>
      <c r="W120" s="156">
        <f>IF(LEN(W$8)=0,"",SUMIFS(Gögn!$I$2:$I$11876,Gögn!$F$2:$F$11876,$A120,Gögn!$A$2:$A$11876,W$207)/1000)</f>
        <v>-12130417.708000001</v>
      </c>
      <c r="X120" s="156">
        <f>IF(LEN(X$8)=0,"",SUMIFS(Gögn!$I$2:$I$11876,Gögn!$F$2:$F$11876,$A120,Gögn!$A$2:$A$11876,X$207)/1000)</f>
        <v>-78834.373000000007</v>
      </c>
      <c r="Y120" s="156">
        <f>IF(LEN(Y$8)=0,"",SUMIFS(Gögn!$I$2:$I$11876,Gögn!$F$2:$F$11876,$A120,Gögn!$A$2:$A$11876,Y$207)/1000)</f>
        <v>-109546052.02</v>
      </c>
      <c r="Z120" s="156">
        <f>IF(LEN(Z$8)=0,"",SUMIFS(Gögn!$I$2:$I$11876,Gögn!$F$2:$F$11876,$A120,Gögn!$A$2:$A$11876,Z$207)/1000)</f>
        <v>-11460375.596999999</v>
      </c>
      <c r="AA120" s="156">
        <f>IF(LEN(AA$8)=0,"",SUMIFS(Gögn!$I$2:$I$11876,Gögn!$F$2:$F$11876,$A120,Gögn!$A$2:$A$11876,AA$207)/1000)</f>
        <v>-8933455</v>
      </c>
      <c r="AB120" s="156">
        <f>IF(LEN(AB$8)=0,"",SUMIFS(Gögn!$I$2:$I$11876,Gögn!$F$2:$F$11876,$A120,Gögn!$A$2:$A$11876,AB$207)/1000)</f>
        <v>-17739786.649999999</v>
      </c>
      <c r="AC120" s="156">
        <f>IF(LEN(AC$8)=0,"",SUMIFS(Gögn!$I$2:$I$11876,Gögn!$F$2:$F$11876,$A120,Gögn!$A$2:$A$11876,AC$207)/1000)</f>
        <v>-30131187.842</v>
      </c>
    </row>
    <row r="121" spans="1:29" ht="15" customHeight="1" x14ac:dyDescent="0.25">
      <c r="A121" s="1" t="s">
        <v>118</v>
      </c>
      <c r="B121" s="5"/>
      <c r="C121" s="18" t="s">
        <v>119</v>
      </c>
      <c r="D121" s="155">
        <f t="shared" si="10"/>
        <v>350751608.30599999</v>
      </c>
      <c r="E121" s="155">
        <f>IF(LEN(E$8)=0,"",SUMIFS(Gögn!$I$2:$I$11876,Gögn!$F$2:$F$11876,$A121,Gögn!$A$2:$A$11876,E$207)/1000)</f>
        <v>12771193.211999999</v>
      </c>
      <c r="F121" s="155">
        <f>IF(LEN(F$8)=0,"",SUMIFS(Gögn!$I$2:$I$11876,Gögn!$F$2:$F$11876,$A121,Gögn!$A$2:$A$11876,F$207)/1000)</f>
        <v>27344021.954</v>
      </c>
      <c r="G121" s="155">
        <f>IF(LEN(G$8)=0,"",SUMIFS(Gögn!$I$2:$I$11876,Gögn!$F$2:$F$11876,$A121,Gögn!$A$2:$A$11876,G$207)/1000)</f>
        <v>8208653.6579999998</v>
      </c>
      <c r="H121" s="155">
        <f>IF(LEN(H$8)=0,"",SUMIFS(Gögn!$I$2:$I$11876,Gögn!$F$2:$F$11876,$A121,Gögn!$A$2:$A$11876,H$207)/1000)</f>
        <v>359229.098</v>
      </c>
      <c r="I121" s="155">
        <f>IF(LEN(I$8)=0,"",SUMIFS(Gögn!$I$2:$I$11876,Gögn!$F$2:$F$11876,$A121,Gögn!$A$2:$A$11876,I$207)/1000)</f>
        <v>1790388.8910000001</v>
      </c>
      <c r="J121" s="155">
        <f>IF(LEN(J$8)=0,"",SUMIFS(Gögn!$I$2:$I$11876,Gögn!$F$2:$F$11876,$A121,Gögn!$A$2:$A$11876,J$207)/1000)</f>
        <v>2108782</v>
      </c>
      <c r="K121" s="155">
        <f>IF(LEN(K$8)=0,"",SUMIFS(Gögn!$I$2:$I$11876,Gögn!$F$2:$F$11876,$A121,Gögn!$A$2:$A$11876,K$207)/1000)</f>
        <v>20622005.708000001</v>
      </c>
      <c r="L121" s="155">
        <f>IF(LEN(L$8)=0,"",SUMIFS(Gögn!$I$2:$I$11876,Gögn!$F$2:$F$11876,$A121,Gögn!$A$2:$A$11876,L$207)/1000)</f>
        <v>6393352</v>
      </c>
      <c r="M121" s="155">
        <f>IF(LEN(M$8)=0,"",SUMIFS(Gögn!$I$2:$I$11876,Gögn!$F$2:$F$11876,$A121,Gögn!$A$2:$A$11876,M$207)/1000)</f>
        <v>45986821.369000003</v>
      </c>
      <c r="N121" s="155">
        <f>IF(LEN(N$8)=0,"",SUMIFS(Gögn!$I$2:$I$11876,Gögn!$F$2:$F$11876,$A121,Gögn!$A$2:$A$11876,N$207)/1000)</f>
        <v>571039.45200000005</v>
      </c>
      <c r="O121" s="155">
        <f>IF(LEN(O$8)=0,"",SUMIFS(Gögn!$I$2:$I$11876,Gögn!$F$2:$F$11876,$A121,Gögn!$A$2:$A$11876,O$207)/1000)</f>
        <v>3062053.84</v>
      </c>
      <c r="P121" s="155">
        <f>IF(LEN(P$8)=0,"",SUMIFS(Gögn!$I$2:$I$11876,Gögn!$F$2:$F$11876,$A121,Gögn!$A$2:$A$11876,P$207)/1000)</f>
        <v>1519244</v>
      </c>
      <c r="Q121" s="155">
        <f>IF(LEN(Q$8)=0,"",SUMIFS(Gögn!$I$2:$I$11876,Gögn!$F$2:$F$11876,$A121,Gögn!$A$2:$A$11876,Q$207)/1000)</f>
        <v>1749512</v>
      </c>
      <c r="R121" s="155">
        <f>IF(LEN(R$8)=0,"",SUMIFS(Gögn!$I$2:$I$11876,Gögn!$F$2:$F$11876,$A121,Gögn!$A$2:$A$11876,R$207)/1000)</f>
        <v>936087</v>
      </c>
      <c r="S121" s="155">
        <f>IF(LEN(S$8)=0,"",SUMIFS(Gögn!$I$2:$I$11876,Gögn!$F$2:$F$11876,$A121,Gögn!$A$2:$A$11876,S$207)/1000)</f>
        <v>642652.49800000002</v>
      </c>
      <c r="T121" s="155">
        <f>IF(LEN(T$8)=0,"",SUMIFS(Gögn!$I$2:$I$11876,Gögn!$F$2:$F$11876,$A121,Gögn!$A$2:$A$11876,T$207)/1000)</f>
        <v>1757987</v>
      </c>
      <c r="U121" s="155">
        <f>IF(LEN(U$8)=0,"",SUMIFS(Gögn!$I$2:$I$11876,Gögn!$F$2:$F$11876,$A121,Gögn!$A$2:$A$11876,U$207)/1000)</f>
        <v>2749784.7710000002</v>
      </c>
      <c r="V121" s="155">
        <f>IF(LEN(V$8)=0,"",SUMIFS(Gögn!$I$2:$I$11876,Gögn!$F$2:$F$11876,$A121,Gögn!$A$2:$A$11876,V$207)/1000)</f>
        <v>42810953.923</v>
      </c>
      <c r="W121" s="155">
        <f>IF(LEN(W$8)=0,"",SUMIFS(Gögn!$I$2:$I$11876,Gögn!$F$2:$F$11876,$A121,Gögn!$A$2:$A$11876,W$207)/1000)</f>
        <v>30396835.261</v>
      </c>
      <c r="X121" s="155">
        <f>IF(LEN(X$8)=0,"",SUMIFS(Gögn!$I$2:$I$11876,Gögn!$F$2:$F$11876,$A121,Gögn!$A$2:$A$11876,X$207)/1000)</f>
        <v>41229.849000000002</v>
      </c>
      <c r="Y121" s="155">
        <f>IF(LEN(Y$8)=0,"",SUMIFS(Gögn!$I$2:$I$11876,Gögn!$F$2:$F$11876,$A121,Gögn!$A$2:$A$11876,Y$207)/1000)</f>
        <v>84909228.783000007</v>
      </c>
      <c r="Z121" s="155">
        <f>IF(LEN(Z$8)=0,"",SUMIFS(Gögn!$I$2:$I$11876,Gögn!$F$2:$F$11876,$A121,Gögn!$A$2:$A$11876,Z$207)/1000)</f>
        <v>12421391.386</v>
      </c>
      <c r="AA121" s="155">
        <f>IF(LEN(AA$8)=0,"",SUMIFS(Gögn!$I$2:$I$11876,Gögn!$F$2:$F$11876,$A121,Gögn!$A$2:$A$11876,AA$207)/1000)</f>
        <v>9048386</v>
      </c>
      <c r="AB121" s="155">
        <f>IF(LEN(AB$8)=0,"",SUMIFS(Gögn!$I$2:$I$11876,Gögn!$F$2:$F$11876,$A121,Gögn!$A$2:$A$11876,AB$207)/1000)</f>
        <v>14246154.064999999</v>
      </c>
      <c r="AC121" s="155">
        <f>IF(LEN(AC$8)=0,"",SUMIFS(Gögn!$I$2:$I$11876,Gögn!$F$2:$F$11876,$A121,Gögn!$A$2:$A$11876,AC$207)/1000)</f>
        <v>18304620.588</v>
      </c>
    </row>
    <row r="122" spans="1:29" ht="15" customHeight="1" x14ac:dyDescent="0.25">
      <c r="A122" s="1" t="s">
        <v>120</v>
      </c>
      <c r="B122" s="5"/>
      <c r="C122" s="19" t="s">
        <v>121</v>
      </c>
      <c r="D122" s="156">
        <f t="shared" si="10"/>
        <v>299957265.20500004</v>
      </c>
      <c r="E122" s="156">
        <f>IF(LEN(E$8)=0,"",SUMIFS(Gögn!$I$2:$I$11876,Gögn!$F$2:$F$11876,$A122,Gögn!$A$2:$A$11876,E$207)/1000)</f>
        <v>8832341.1750000007</v>
      </c>
      <c r="F122" s="156">
        <f>IF(LEN(F$8)=0,"",SUMIFS(Gögn!$I$2:$I$11876,Gögn!$F$2:$F$11876,$A122,Gögn!$A$2:$A$11876,F$207)/1000)</f>
        <v>28784540.326000001</v>
      </c>
      <c r="G122" s="156">
        <f>IF(LEN(G$8)=0,"",SUMIFS(Gögn!$I$2:$I$11876,Gögn!$F$2:$F$11876,$A122,Gögn!$A$2:$A$11876,G$207)/1000)</f>
        <v>18653978.793000001</v>
      </c>
      <c r="H122" s="156">
        <f>IF(LEN(H$8)=0,"",SUMIFS(Gögn!$I$2:$I$11876,Gögn!$F$2:$F$11876,$A122,Gögn!$A$2:$A$11876,H$207)/1000)</f>
        <v>765648.65</v>
      </c>
      <c r="I122" s="156">
        <f>IF(LEN(I$8)=0,"",SUMIFS(Gögn!$I$2:$I$11876,Gögn!$F$2:$F$11876,$A122,Gögn!$A$2:$A$11876,I$207)/1000)</f>
        <v>3010724.51</v>
      </c>
      <c r="J122" s="156">
        <f>IF(LEN(J$8)=0,"",SUMIFS(Gögn!$I$2:$I$11876,Gögn!$F$2:$F$11876,$A122,Gögn!$A$2:$A$11876,J$207)/1000)</f>
        <v>1802014</v>
      </c>
      <c r="K122" s="156">
        <f>IF(LEN(K$8)=0,"",SUMIFS(Gögn!$I$2:$I$11876,Gögn!$F$2:$F$11876,$A122,Gögn!$A$2:$A$11876,K$207)/1000)</f>
        <v>8443989.784</v>
      </c>
      <c r="L122" s="156">
        <f>IF(LEN(L$8)=0,"",SUMIFS(Gögn!$I$2:$I$11876,Gögn!$F$2:$F$11876,$A122,Gögn!$A$2:$A$11876,L$207)/1000)</f>
        <v>4669335</v>
      </c>
      <c r="M122" s="156">
        <f>IF(LEN(M$8)=0,"",SUMIFS(Gögn!$I$2:$I$11876,Gögn!$F$2:$F$11876,$A122,Gögn!$A$2:$A$11876,M$207)/1000)</f>
        <v>53133324.842</v>
      </c>
      <c r="N122" s="156">
        <f>IF(LEN(N$8)=0,"",SUMIFS(Gögn!$I$2:$I$11876,Gögn!$F$2:$F$11876,$A122,Gögn!$A$2:$A$11876,N$207)/1000)</f>
        <v>1352899.7420000001</v>
      </c>
      <c r="O122" s="156">
        <f>IF(LEN(O$8)=0,"",SUMIFS(Gögn!$I$2:$I$11876,Gögn!$F$2:$F$11876,$A122,Gögn!$A$2:$A$11876,O$207)/1000)</f>
        <v>2053741.405</v>
      </c>
      <c r="P122" s="156">
        <f>IF(LEN(P$8)=0,"",SUMIFS(Gögn!$I$2:$I$11876,Gögn!$F$2:$F$11876,$A122,Gögn!$A$2:$A$11876,P$207)/1000)</f>
        <v>3688966</v>
      </c>
      <c r="Q122" s="156">
        <f>IF(LEN(Q$8)=0,"",SUMIFS(Gögn!$I$2:$I$11876,Gögn!$F$2:$F$11876,$A122,Gögn!$A$2:$A$11876,Q$207)/1000)</f>
        <v>3854249</v>
      </c>
      <c r="R122" s="156">
        <f>IF(LEN(R$8)=0,"",SUMIFS(Gögn!$I$2:$I$11876,Gögn!$F$2:$F$11876,$A122,Gögn!$A$2:$A$11876,R$207)/1000)</f>
        <v>640997</v>
      </c>
      <c r="S122" s="156">
        <f>IF(LEN(S$8)=0,"",SUMIFS(Gögn!$I$2:$I$11876,Gögn!$F$2:$F$11876,$A122,Gögn!$A$2:$A$11876,S$207)/1000)</f>
        <v>1043166.955</v>
      </c>
      <c r="T122" s="156">
        <f>IF(LEN(T$8)=0,"",SUMIFS(Gögn!$I$2:$I$11876,Gögn!$F$2:$F$11876,$A122,Gögn!$A$2:$A$11876,T$207)/1000)</f>
        <v>1195264</v>
      </c>
      <c r="U122" s="156">
        <f>IF(LEN(U$8)=0,"",SUMIFS(Gögn!$I$2:$I$11876,Gögn!$F$2:$F$11876,$A122,Gögn!$A$2:$A$11876,U$207)/1000)</f>
        <v>6837284.8820000002</v>
      </c>
      <c r="V122" s="156">
        <f>IF(LEN(V$8)=0,"",SUMIFS(Gögn!$I$2:$I$11876,Gögn!$F$2:$F$11876,$A122,Gögn!$A$2:$A$11876,V$207)/1000)</f>
        <v>43681702.693000004</v>
      </c>
      <c r="W122" s="156">
        <f>IF(LEN(W$8)=0,"",SUMIFS(Gögn!$I$2:$I$11876,Gögn!$F$2:$F$11876,$A122,Gögn!$A$2:$A$11876,W$207)/1000)</f>
        <v>11739970.994999999</v>
      </c>
      <c r="X122" s="156">
        <f>IF(LEN(X$8)=0,"",SUMIFS(Gögn!$I$2:$I$11876,Gögn!$F$2:$F$11876,$A122,Gögn!$A$2:$A$11876,X$207)/1000)</f>
        <v>80812.850000000006</v>
      </c>
      <c r="Y122" s="156">
        <f>IF(LEN(Y$8)=0,"",SUMIFS(Gögn!$I$2:$I$11876,Gögn!$F$2:$F$11876,$A122,Gögn!$A$2:$A$11876,Y$207)/1000)</f>
        <v>56896531.946000002</v>
      </c>
      <c r="Z122" s="156">
        <f>IF(LEN(Z$8)=0,"",SUMIFS(Gögn!$I$2:$I$11876,Gögn!$F$2:$F$11876,$A122,Gögn!$A$2:$A$11876,Z$207)/1000)</f>
        <v>2341609.1579999998</v>
      </c>
      <c r="AA122" s="156">
        <f>IF(LEN(AA$8)=0,"",SUMIFS(Gögn!$I$2:$I$11876,Gögn!$F$2:$F$11876,$A122,Gögn!$A$2:$A$11876,AA$207)/1000)</f>
        <v>10442125</v>
      </c>
      <c r="AB122" s="156">
        <f>IF(LEN(AB$8)=0,"",SUMIFS(Gögn!$I$2:$I$11876,Gögn!$F$2:$F$11876,$A122,Gögn!$A$2:$A$11876,AB$207)/1000)</f>
        <v>12566147.08</v>
      </c>
      <c r="AC122" s="156">
        <f>IF(LEN(AC$8)=0,"",SUMIFS(Gögn!$I$2:$I$11876,Gögn!$F$2:$F$11876,$A122,Gögn!$A$2:$A$11876,AC$207)/1000)</f>
        <v>13445899.419</v>
      </c>
    </row>
    <row r="123" spans="1:29" ht="15" customHeight="1" x14ac:dyDescent="0.25">
      <c r="A123" s="1" t="s">
        <v>122</v>
      </c>
      <c r="B123" s="5"/>
      <c r="C123" s="18" t="s">
        <v>123</v>
      </c>
      <c r="D123" s="155">
        <f t="shared" si="10"/>
        <v>-377573869.12199986</v>
      </c>
      <c r="E123" s="155">
        <f>IF(LEN(E$8)=0,"",SUMIFS(Gögn!$I$2:$I$11876,Gögn!$F$2:$F$11876,$A123,Gögn!$A$2:$A$11876,E$207)/1000)</f>
        <v>-10405026.433</v>
      </c>
      <c r="F123" s="155">
        <f>IF(LEN(F$8)=0,"",SUMIFS(Gögn!$I$2:$I$11876,Gögn!$F$2:$F$11876,$A123,Gögn!$A$2:$A$11876,F$207)/1000)</f>
        <v>-40006314.895000003</v>
      </c>
      <c r="G123" s="155">
        <f>IF(LEN(G$8)=0,"",SUMIFS(Gögn!$I$2:$I$11876,Gögn!$F$2:$F$11876,$A123,Gögn!$A$2:$A$11876,G$207)/1000)</f>
        <v>-25267387.852000002</v>
      </c>
      <c r="H123" s="155">
        <f>IF(LEN(H$8)=0,"",SUMIFS(Gögn!$I$2:$I$11876,Gögn!$F$2:$F$11876,$A123,Gögn!$A$2:$A$11876,H$207)/1000)</f>
        <v>0</v>
      </c>
      <c r="I123" s="155">
        <f>IF(LEN(I$8)=0,"",SUMIFS(Gögn!$I$2:$I$11876,Gögn!$F$2:$F$11876,$A123,Gögn!$A$2:$A$11876,I$207)/1000)</f>
        <v>-5511068.2470000004</v>
      </c>
      <c r="J123" s="155">
        <f>IF(LEN(J$8)=0,"",SUMIFS(Gögn!$I$2:$I$11876,Gögn!$F$2:$F$11876,$A123,Gögn!$A$2:$A$11876,J$207)/1000)</f>
        <v>-4627996</v>
      </c>
      <c r="K123" s="155">
        <f>IF(LEN(K$8)=0,"",SUMIFS(Gögn!$I$2:$I$11876,Gögn!$F$2:$F$11876,$A123,Gögn!$A$2:$A$11876,K$207)/1000)</f>
        <v>-15797705.234999999</v>
      </c>
      <c r="L123" s="155">
        <f>IF(LEN(L$8)=0,"",SUMIFS(Gögn!$I$2:$I$11876,Gögn!$F$2:$F$11876,$A123,Gögn!$A$2:$A$11876,L$207)/1000)</f>
        <v>-10307226</v>
      </c>
      <c r="M123" s="155">
        <f>IF(LEN(M$8)=0,"",SUMIFS(Gögn!$I$2:$I$11876,Gögn!$F$2:$F$11876,$A123,Gögn!$A$2:$A$11876,M$207)/1000)</f>
        <v>-83640296.192000002</v>
      </c>
      <c r="N123" s="155">
        <f>IF(LEN(N$8)=0,"",SUMIFS(Gögn!$I$2:$I$11876,Gögn!$F$2:$F$11876,$A123,Gögn!$A$2:$A$11876,N$207)/1000)</f>
        <v>-4449850.193</v>
      </c>
      <c r="O123" s="155">
        <f>IF(LEN(O$8)=0,"",SUMIFS(Gögn!$I$2:$I$11876,Gögn!$F$2:$F$11876,$A123,Gögn!$A$2:$A$11876,O$207)/1000)</f>
        <v>-2105846.1540000001</v>
      </c>
      <c r="P123" s="155">
        <f>IF(LEN(P$8)=0,"",SUMIFS(Gögn!$I$2:$I$11876,Gögn!$F$2:$F$11876,$A123,Gögn!$A$2:$A$11876,P$207)/1000)</f>
        <v>-4080385</v>
      </c>
      <c r="Q123" s="155">
        <f>IF(LEN(Q$8)=0,"",SUMIFS(Gögn!$I$2:$I$11876,Gögn!$F$2:$F$11876,$A123,Gögn!$A$2:$A$11876,Q$207)/1000)</f>
        <v>-1995700</v>
      </c>
      <c r="R123" s="155">
        <f>IF(LEN(R$8)=0,"",SUMIFS(Gögn!$I$2:$I$11876,Gögn!$F$2:$F$11876,$A123,Gögn!$A$2:$A$11876,R$207)/1000)</f>
        <v>-1360998</v>
      </c>
      <c r="S123" s="155">
        <f>IF(LEN(S$8)=0,"",SUMIFS(Gögn!$I$2:$I$11876,Gögn!$F$2:$F$11876,$A123,Gögn!$A$2:$A$11876,S$207)/1000)</f>
        <v>-365066.64199999999</v>
      </c>
      <c r="T123" s="155">
        <f>IF(LEN(T$8)=0,"",SUMIFS(Gögn!$I$2:$I$11876,Gögn!$F$2:$F$11876,$A123,Gögn!$A$2:$A$11876,T$207)/1000)</f>
        <v>-1127292</v>
      </c>
      <c r="U123" s="155">
        <f>IF(LEN(U$8)=0,"",SUMIFS(Gögn!$I$2:$I$11876,Gögn!$F$2:$F$11876,$A123,Gögn!$A$2:$A$11876,U$207)/1000)</f>
        <v>-76012.826000000001</v>
      </c>
      <c r="V123" s="155">
        <f>IF(LEN(V$8)=0,"",SUMIFS(Gögn!$I$2:$I$11876,Gögn!$F$2:$F$11876,$A123,Gögn!$A$2:$A$11876,V$207)/1000)</f>
        <v>-45687275.924999997</v>
      </c>
      <c r="W123" s="155">
        <f>IF(LEN(W$8)=0,"",SUMIFS(Gögn!$I$2:$I$11876,Gögn!$F$2:$F$11876,$A123,Gögn!$A$2:$A$11876,W$207)/1000)</f>
        <v>-73884.942999999999</v>
      </c>
      <c r="X123" s="155">
        <f>IF(LEN(X$8)=0,"",SUMIFS(Gögn!$I$2:$I$11876,Gögn!$F$2:$F$11876,$A123,Gögn!$A$2:$A$11876,X$207)/1000)</f>
        <v>-158672.13500000001</v>
      </c>
      <c r="Y123" s="155">
        <f>IF(LEN(Y$8)=0,"",SUMIFS(Gögn!$I$2:$I$11876,Gögn!$F$2:$F$11876,$A123,Gögn!$A$2:$A$11876,Y$207)/1000)</f>
        <v>-75129902.296000004</v>
      </c>
      <c r="Z123" s="155">
        <f>IF(LEN(Z$8)=0,"",SUMIFS(Gögn!$I$2:$I$11876,Gögn!$F$2:$F$11876,$A123,Gögn!$A$2:$A$11876,Z$207)/1000)</f>
        <v>-3932299.6549999998</v>
      </c>
      <c r="AA123" s="155">
        <f>IF(LEN(AA$8)=0,"",SUMIFS(Gögn!$I$2:$I$11876,Gögn!$F$2:$F$11876,$A123,Gögn!$A$2:$A$11876,AA$207)/1000)</f>
        <v>-16423418</v>
      </c>
      <c r="AB123" s="155">
        <f>IF(LEN(AB$8)=0,"",SUMIFS(Gögn!$I$2:$I$11876,Gögn!$F$2:$F$11876,$A123,Gögn!$A$2:$A$11876,AB$207)/1000)</f>
        <v>-7967492.9970000004</v>
      </c>
      <c r="AC123" s="155">
        <f>IF(LEN(AC$8)=0,"",SUMIFS(Gögn!$I$2:$I$11876,Gögn!$F$2:$F$11876,$A123,Gögn!$A$2:$A$11876,AC$207)/1000)</f>
        <v>-17076751.502</v>
      </c>
    </row>
    <row r="124" spans="1:29" ht="15" customHeight="1" x14ac:dyDescent="0.25">
      <c r="A124" s="1" t="s">
        <v>124</v>
      </c>
      <c r="B124" s="5"/>
      <c r="C124" s="19" t="s">
        <v>125</v>
      </c>
      <c r="D124" s="156">
        <f t="shared" si="10"/>
        <v>97609474.254000008</v>
      </c>
      <c r="E124" s="156">
        <f>IF(LEN(E$8)=0,"",SUMIFS(Gögn!$I$2:$I$11876,Gögn!$F$2:$F$11876,$A124,Gögn!$A$2:$A$11876,E$207)/1000)</f>
        <v>1979319.7279999999</v>
      </c>
      <c r="F124" s="156">
        <f>IF(LEN(F$8)=0,"",SUMIFS(Gögn!$I$2:$I$11876,Gögn!$F$2:$F$11876,$A124,Gögn!$A$2:$A$11876,F$207)/1000)</f>
        <v>17657571.949999999</v>
      </c>
      <c r="G124" s="156">
        <f>IF(LEN(G$8)=0,"",SUMIFS(Gögn!$I$2:$I$11876,Gögn!$F$2:$F$11876,$A124,Gögn!$A$2:$A$11876,G$207)/1000)</f>
        <v>1254144.0859999999</v>
      </c>
      <c r="H124" s="156">
        <f>IF(LEN(H$8)=0,"",SUMIFS(Gögn!$I$2:$I$11876,Gögn!$F$2:$F$11876,$A124,Gögn!$A$2:$A$11876,H$207)/1000)</f>
        <v>0</v>
      </c>
      <c r="I124" s="156">
        <f>IF(LEN(I$8)=0,"",SUMIFS(Gögn!$I$2:$I$11876,Gögn!$F$2:$F$11876,$A124,Gögn!$A$2:$A$11876,I$207)/1000)</f>
        <v>273541.28100000002</v>
      </c>
      <c r="J124" s="156">
        <f>IF(LEN(J$8)=0,"",SUMIFS(Gögn!$I$2:$I$11876,Gögn!$F$2:$F$11876,$A124,Gögn!$A$2:$A$11876,J$207)/1000)</f>
        <v>4880826</v>
      </c>
      <c r="K124" s="156">
        <f>IF(LEN(K$8)=0,"",SUMIFS(Gögn!$I$2:$I$11876,Gögn!$F$2:$F$11876,$A124,Gögn!$A$2:$A$11876,K$207)/1000)</f>
        <v>2049188.6569999999</v>
      </c>
      <c r="L124" s="156">
        <f>IF(LEN(L$8)=0,"",SUMIFS(Gögn!$I$2:$I$11876,Gögn!$F$2:$F$11876,$A124,Gögn!$A$2:$A$11876,L$207)/1000)</f>
        <v>5359048</v>
      </c>
      <c r="M124" s="156">
        <f>IF(LEN(M$8)=0,"",SUMIFS(Gögn!$I$2:$I$11876,Gögn!$F$2:$F$11876,$A124,Gögn!$A$2:$A$11876,M$207)/1000)</f>
        <v>21824648.908</v>
      </c>
      <c r="N124" s="156">
        <f>IF(LEN(N$8)=0,"",SUMIFS(Gögn!$I$2:$I$11876,Gögn!$F$2:$F$11876,$A124,Gögn!$A$2:$A$11876,N$207)/1000)</f>
        <v>1064021.8189999999</v>
      </c>
      <c r="O124" s="156">
        <f>IF(LEN(O$8)=0,"",SUMIFS(Gögn!$I$2:$I$11876,Gögn!$F$2:$F$11876,$A124,Gögn!$A$2:$A$11876,O$207)/1000)</f>
        <v>1433583.3840000001</v>
      </c>
      <c r="P124" s="156">
        <f>IF(LEN(P$8)=0,"",SUMIFS(Gögn!$I$2:$I$11876,Gögn!$F$2:$F$11876,$A124,Gögn!$A$2:$A$11876,P$207)/1000)</f>
        <v>827058</v>
      </c>
      <c r="Q124" s="156">
        <f>IF(LEN(Q$8)=0,"",SUMIFS(Gögn!$I$2:$I$11876,Gögn!$F$2:$F$11876,$A124,Gögn!$A$2:$A$11876,Q$207)/1000)</f>
        <v>1214225</v>
      </c>
      <c r="R124" s="156">
        <f>IF(LEN(R$8)=0,"",SUMIFS(Gögn!$I$2:$I$11876,Gögn!$F$2:$F$11876,$A124,Gögn!$A$2:$A$11876,R$207)/1000)</f>
        <v>645411</v>
      </c>
      <c r="S124" s="156">
        <f>IF(LEN(S$8)=0,"",SUMIFS(Gögn!$I$2:$I$11876,Gögn!$F$2:$F$11876,$A124,Gögn!$A$2:$A$11876,S$207)/1000)</f>
        <v>62343.154999999999</v>
      </c>
      <c r="T124" s="156">
        <f>IF(LEN(T$8)=0,"",SUMIFS(Gögn!$I$2:$I$11876,Gögn!$F$2:$F$11876,$A124,Gögn!$A$2:$A$11876,T$207)/1000)</f>
        <v>1339860</v>
      </c>
      <c r="U124" s="156">
        <f>IF(LEN(U$8)=0,"",SUMIFS(Gögn!$I$2:$I$11876,Gögn!$F$2:$F$11876,$A124,Gögn!$A$2:$A$11876,U$207)/1000)</f>
        <v>268655.65999999997</v>
      </c>
      <c r="V124" s="156">
        <f>IF(LEN(V$8)=0,"",SUMIFS(Gögn!$I$2:$I$11876,Gögn!$F$2:$F$11876,$A124,Gögn!$A$2:$A$11876,V$207)/1000)</f>
        <v>7617336.0029999996</v>
      </c>
      <c r="W124" s="156">
        <f>IF(LEN(W$8)=0,"",SUMIFS(Gögn!$I$2:$I$11876,Gögn!$F$2:$F$11876,$A124,Gögn!$A$2:$A$11876,W$207)/1000)</f>
        <v>599513.22499999998</v>
      </c>
      <c r="X124" s="156">
        <f>IF(LEN(X$8)=0,"",SUMIFS(Gögn!$I$2:$I$11876,Gögn!$F$2:$F$11876,$A124,Gögn!$A$2:$A$11876,X$207)/1000)</f>
        <v>10042.361000000001</v>
      </c>
      <c r="Y124" s="156">
        <f>IF(LEN(Y$8)=0,"",SUMIFS(Gögn!$I$2:$I$11876,Gögn!$F$2:$F$11876,$A124,Gögn!$A$2:$A$11876,Y$207)/1000)</f>
        <v>18662008.73</v>
      </c>
      <c r="Z124" s="156">
        <f>IF(LEN(Z$8)=0,"",SUMIFS(Gögn!$I$2:$I$11876,Gögn!$F$2:$F$11876,$A124,Gögn!$A$2:$A$11876,Z$207)/1000)</f>
        <v>725532.87800000003</v>
      </c>
      <c r="AA124" s="156">
        <f>IF(LEN(AA$8)=0,"",SUMIFS(Gögn!$I$2:$I$11876,Gögn!$F$2:$F$11876,$A124,Gögn!$A$2:$A$11876,AA$207)/1000)</f>
        <v>1821174</v>
      </c>
      <c r="AB124" s="156">
        <f>IF(LEN(AB$8)=0,"",SUMIFS(Gögn!$I$2:$I$11876,Gögn!$F$2:$F$11876,$A124,Gögn!$A$2:$A$11876,AB$207)/1000)</f>
        <v>2085108.7379999999</v>
      </c>
      <c r="AC124" s="156">
        <f>IF(LEN(AC$8)=0,"",SUMIFS(Gögn!$I$2:$I$11876,Gögn!$F$2:$F$11876,$A124,Gögn!$A$2:$A$11876,AC$207)/1000)</f>
        <v>3955311.6910000001</v>
      </c>
    </row>
    <row r="125" spans="1:29" ht="15" customHeight="1" x14ac:dyDescent="0.25">
      <c r="A125" s="1" t="s">
        <v>126</v>
      </c>
      <c r="B125" s="5"/>
      <c r="C125" s="18" t="s">
        <v>127</v>
      </c>
      <c r="D125" s="155">
        <f t="shared" si="10"/>
        <v>0</v>
      </c>
      <c r="E125" s="155">
        <f>IF(LEN(E$8)=0,"",SUMIFS(Gögn!$I$2:$I$11876,Gögn!$F$2:$F$11876,$A125,Gögn!$A$2:$A$11876,E$207)/1000)</f>
        <v>0</v>
      </c>
      <c r="F125" s="155">
        <f>IF(LEN(F$8)=0,"",SUMIFS(Gögn!$I$2:$I$11876,Gögn!$F$2:$F$11876,$A125,Gögn!$A$2:$A$11876,F$207)/1000)</f>
        <v>0</v>
      </c>
      <c r="G125" s="155">
        <f>IF(LEN(G$8)=0,"",SUMIFS(Gögn!$I$2:$I$11876,Gögn!$F$2:$F$11876,$A125,Gögn!$A$2:$A$11876,G$207)/1000)</f>
        <v>0</v>
      </c>
      <c r="H125" s="155">
        <f>IF(LEN(H$8)=0,"",SUMIFS(Gögn!$I$2:$I$11876,Gögn!$F$2:$F$11876,$A125,Gögn!$A$2:$A$11876,H$207)/1000)</f>
        <v>0</v>
      </c>
      <c r="I125" s="155">
        <f>IF(LEN(I$8)=0,"",SUMIFS(Gögn!$I$2:$I$11876,Gögn!$F$2:$F$11876,$A125,Gögn!$A$2:$A$11876,I$207)/1000)</f>
        <v>0</v>
      </c>
      <c r="J125" s="155">
        <f>IF(LEN(J$8)=0,"",SUMIFS(Gögn!$I$2:$I$11876,Gögn!$F$2:$F$11876,$A125,Gögn!$A$2:$A$11876,J$207)/1000)</f>
        <v>0</v>
      </c>
      <c r="K125" s="155">
        <f>IF(LEN(K$8)=0,"",SUMIFS(Gögn!$I$2:$I$11876,Gögn!$F$2:$F$11876,$A125,Gögn!$A$2:$A$11876,K$207)/1000)</f>
        <v>0</v>
      </c>
      <c r="L125" s="155">
        <f>IF(LEN(L$8)=0,"",SUMIFS(Gögn!$I$2:$I$11876,Gögn!$F$2:$F$11876,$A125,Gögn!$A$2:$A$11876,L$207)/1000)</f>
        <v>0</v>
      </c>
      <c r="M125" s="155">
        <f>IF(LEN(M$8)=0,"",SUMIFS(Gögn!$I$2:$I$11876,Gögn!$F$2:$F$11876,$A125,Gögn!$A$2:$A$11876,M$207)/1000)</f>
        <v>0</v>
      </c>
      <c r="N125" s="155">
        <f>IF(LEN(N$8)=0,"",SUMIFS(Gögn!$I$2:$I$11876,Gögn!$F$2:$F$11876,$A125,Gögn!$A$2:$A$11876,N$207)/1000)</f>
        <v>0</v>
      </c>
      <c r="O125" s="155">
        <f>IF(LEN(O$8)=0,"",SUMIFS(Gögn!$I$2:$I$11876,Gögn!$F$2:$F$11876,$A125,Gögn!$A$2:$A$11876,O$207)/1000)</f>
        <v>0</v>
      </c>
      <c r="P125" s="155">
        <f>IF(LEN(P$8)=0,"",SUMIFS(Gögn!$I$2:$I$11876,Gögn!$F$2:$F$11876,$A125,Gögn!$A$2:$A$11876,P$207)/1000)</f>
        <v>0</v>
      </c>
      <c r="Q125" s="155">
        <f>IF(LEN(Q$8)=0,"",SUMIFS(Gögn!$I$2:$I$11876,Gögn!$F$2:$F$11876,$A125,Gögn!$A$2:$A$11876,Q$207)/1000)</f>
        <v>0</v>
      </c>
      <c r="R125" s="155">
        <f>IF(LEN(R$8)=0,"",SUMIFS(Gögn!$I$2:$I$11876,Gögn!$F$2:$F$11876,$A125,Gögn!$A$2:$A$11876,R$207)/1000)</f>
        <v>0</v>
      </c>
      <c r="S125" s="155">
        <f>IF(LEN(S$8)=0,"",SUMIFS(Gögn!$I$2:$I$11876,Gögn!$F$2:$F$11876,$A125,Gögn!$A$2:$A$11876,S$207)/1000)</f>
        <v>0</v>
      </c>
      <c r="T125" s="155">
        <f>IF(LEN(T$8)=0,"",SUMIFS(Gögn!$I$2:$I$11876,Gögn!$F$2:$F$11876,$A125,Gögn!$A$2:$A$11876,T$207)/1000)</f>
        <v>0</v>
      </c>
      <c r="U125" s="155">
        <f>IF(LEN(U$8)=0,"",SUMIFS(Gögn!$I$2:$I$11876,Gögn!$F$2:$F$11876,$A125,Gögn!$A$2:$A$11876,U$207)/1000)</f>
        <v>0</v>
      </c>
      <c r="V125" s="155">
        <f>IF(LEN(V$8)=0,"",SUMIFS(Gögn!$I$2:$I$11876,Gögn!$F$2:$F$11876,$A125,Gögn!$A$2:$A$11876,V$207)/1000)</f>
        <v>0</v>
      </c>
      <c r="W125" s="155">
        <f>IF(LEN(W$8)=0,"",SUMIFS(Gögn!$I$2:$I$11876,Gögn!$F$2:$F$11876,$A125,Gögn!$A$2:$A$11876,W$207)/1000)</f>
        <v>0</v>
      </c>
      <c r="X125" s="155">
        <f>IF(LEN(X$8)=0,"",SUMIFS(Gögn!$I$2:$I$11876,Gögn!$F$2:$F$11876,$A125,Gögn!$A$2:$A$11876,X$207)/1000)</f>
        <v>0</v>
      </c>
      <c r="Y125" s="155">
        <f>IF(LEN(Y$8)=0,"",SUMIFS(Gögn!$I$2:$I$11876,Gögn!$F$2:$F$11876,$A125,Gögn!$A$2:$A$11876,Y$207)/1000)</f>
        <v>0</v>
      </c>
      <c r="Z125" s="155">
        <f>IF(LEN(Z$8)=0,"",SUMIFS(Gögn!$I$2:$I$11876,Gögn!$F$2:$F$11876,$A125,Gögn!$A$2:$A$11876,Z$207)/1000)</f>
        <v>0</v>
      </c>
      <c r="AA125" s="155">
        <f>IF(LEN(AA$8)=0,"",SUMIFS(Gögn!$I$2:$I$11876,Gögn!$F$2:$F$11876,$A125,Gögn!$A$2:$A$11876,AA$207)/1000)</f>
        <v>0</v>
      </c>
      <c r="AB125" s="155">
        <f>IF(LEN(AB$8)=0,"",SUMIFS(Gögn!$I$2:$I$11876,Gögn!$F$2:$F$11876,$A125,Gögn!$A$2:$A$11876,AB$207)/1000)</f>
        <v>0</v>
      </c>
      <c r="AC125" s="155">
        <f>IF(LEN(AC$8)=0,"",SUMIFS(Gögn!$I$2:$I$11876,Gögn!$F$2:$F$11876,$A125,Gögn!$A$2:$A$11876,AC$207)/1000)</f>
        <v>0</v>
      </c>
    </row>
    <row r="126" spans="1:29" ht="15" customHeight="1" x14ac:dyDescent="0.25">
      <c r="A126" s="1" t="s">
        <v>128</v>
      </c>
      <c r="B126" s="5"/>
      <c r="C126" s="19" t="s">
        <v>129</v>
      </c>
      <c r="D126" s="156">
        <f t="shared" si="10"/>
        <v>-24542.373</v>
      </c>
      <c r="E126" s="156">
        <f>IF(LEN(E$8)=0,"",SUMIFS(Gögn!$I$2:$I$11876,Gögn!$F$2:$F$11876,$A126,Gögn!$A$2:$A$11876,E$207)/1000)</f>
        <v>0</v>
      </c>
      <c r="F126" s="156">
        <f>IF(LEN(F$8)=0,"",SUMIFS(Gögn!$I$2:$I$11876,Gögn!$F$2:$F$11876,$A126,Gögn!$A$2:$A$11876,F$207)/1000)</f>
        <v>-330.37299999999999</v>
      </c>
      <c r="G126" s="156">
        <f>IF(LEN(G$8)=0,"",SUMIFS(Gögn!$I$2:$I$11876,Gögn!$F$2:$F$11876,$A126,Gögn!$A$2:$A$11876,G$207)/1000)</f>
        <v>0</v>
      </c>
      <c r="H126" s="156">
        <f>IF(LEN(H$8)=0,"",SUMIFS(Gögn!$I$2:$I$11876,Gögn!$F$2:$F$11876,$A126,Gögn!$A$2:$A$11876,H$207)/1000)</f>
        <v>0</v>
      </c>
      <c r="I126" s="156">
        <f>IF(LEN(I$8)=0,"",SUMIFS(Gögn!$I$2:$I$11876,Gögn!$F$2:$F$11876,$A126,Gögn!$A$2:$A$11876,I$207)/1000)</f>
        <v>0</v>
      </c>
      <c r="J126" s="156">
        <f>IF(LEN(J$8)=0,"",SUMIFS(Gögn!$I$2:$I$11876,Gögn!$F$2:$F$11876,$A126,Gögn!$A$2:$A$11876,J$207)/1000)</f>
        <v>0</v>
      </c>
      <c r="K126" s="156">
        <f>IF(LEN(K$8)=0,"",SUMIFS(Gögn!$I$2:$I$11876,Gögn!$F$2:$F$11876,$A126,Gögn!$A$2:$A$11876,K$207)/1000)</f>
        <v>0</v>
      </c>
      <c r="L126" s="156">
        <f>IF(LEN(L$8)=0,"",SUMIFS(Gögn!$I$2:$I$11876,Gögn!$F$2:$F$11876,$A126,Gögn!$A$2:$A$11876,L$207)/1000)</f>
        <v>0</v>
      </c>
      <c r="M126" s="156">
        <f>IF(LEN(M$8)=0,"",SUMIFS(Gögn!$I$2:$I$11876,Gögn!$F$2:$F$11876,$A126,Gögn!$A$2:$A$11876,M$207)/1000)</f>
        <v>0</v>
      </c>
      <c r="N126" s="156">
        <f>IF(LEN(N$8)=0,"",SUMIFS(Gögn!$I$2:$I$11876,Gögn!$F$2:$F$11876,$A126,Gögn!$A$2:$A$11876,N$207)/1000)</f>
        <v>0</v>
      </c>
      <c r="O126" s="156">
        <f>IF(LEN(O$8)=0,"",SUMIFS(Gögn!$I$2:$I$11876,Gögn!$F$2:$F$11876,$A126,Gögn!$A$2:$A$11876,O$207)/1000)</f>
        <v>0</v>
      </c>
      <c r="P126" s="156">
        <f>IF(LEN(P$8)=0,"",SUMIFS(Gögn!$I$2:$I$11876,Gögn!$F$2:$F$11876,$A126,Gögn!$A$2:$A$11876,P$207)/1000)</f>
        <v>0</v>
      </c>
      <c r="Q126" s="156">
        <f>IF(LEN(Q$8)=0,"",SUMIFS(Gögn!$I$2:$I$11876,Gögn!$F$2:$F$11876,$A126,Gögn!$A$2:$A$11876,Q$207)/1000)</f>
        <v>0</v>
      </c>
      <c r="R126" s="156">
        <f>IF(LEN(R$8)=0,"",SUMIFS(Gögn!$I$2:$I$11876,Gögn!$F$2:$F$11876,$A126,Gögn!$A$2:$A$11876,R$207)/1000)</f>
        <v>-24212</v>
      </c>
      <c r="S126" s="156">
        <f>IF(LEN(S$8)=0,"",SUMIFS(Gögn!$I$2:$I$11876,Gögn!$F$2:$F$11876,$A126,Gögn!$A$2:$A$11876,S$207)/1000)</f>
        <v>0</v>
      </c>
      <c r="T126" s="156">
        <f>IF(LEN(T$8)=0,"",SUMIFS(Gögn!$I$2:$I$11876,Gögn!$F$2:$F$11876,$A126,Gögn!$A$2:$A$11876,T$207)/1000)</f>
        <v>0</v>
      </c>
      <c r="U126" s="156">
        <f>IF(LEN(U$8)=0,"",SUMIFS(Gögn!$I$2:$I$11876,Gögn!$F$2:$F$11876,$A126,Gögn!$A$2:$A$11876,U$207)/1000)</f>
        <v>0</v>
      </c>
      <c r="V126" s="156">
        <f>IF(LEN(V$8)=0,"",SUMIFS(Gögn!$I$2:$I$11876,Gögn!$F$2:$F$11876,$A126,Gögn!$A$2:$A$11876,V$207)/1000)</f>
        <v>0</v>
      </c>
      <c r="W126" s="156">
        <f>IF(LEN(W$8)=0,"",SUMIFS(Gögn!$I$2:$I$11876,Gögn!$F$2:$F$11876,$A126,Gögn!$A$2:$A$11876,W$207)/1000)</f>
        <v>0</v>
      </c>
      <c r="X126" s="156">
        <f>IF(LEN(X$8)=0,"",SUMIFS(Gögn!$I$2:$I$11876,Gögn!$F$2:$F$11876,$A126,Gögn!$A$2:$A$11876,X$207)/1000)</f>
        <v>0</v>
      </c>
      <c r="Y126" s="156">
        <f>IF(LEN(Y$8)=0,"",SUMIFS(Gögn!$I$2:$I$11876,Gögn!$F$2:$F$11876,$A126,Gögn!$A$2:$A$11876,Y$207)/1000)</f>
        <v>0</v>
      </c>
      <c r="Z126" s="156">
        <f>IF(LEN(Z$8)=0,"",SUMIFS(Gögn!$I$2:$I$11876,Gögn!$F$2:$F$11876,$A126,Gögn!$A$2:$A$11876,Z$207)/1000)</f>
        <v>0</v>
      </c>
      <c r="AA126" s="156">
        <f>IF(LEN(AA$8)=0,"",SUMIFS(Gögn!$I$2:$I$11876,Gögn!$F$2:$F$11876,$A126,Gögn!$A$2:$A$11876,AA$207)/1000)</f>
        <v>0</v>
      </c>
      <c r="AB126" s="156">
        <f>IF(LEN(AB$8)=0,"",SUMIFS(Gögn!$I$2:$I$11876,Gögn!$F$2:$F$11876,$A126,Gögn!$A$2:$A$11876,AB$207)/1000)</f>
        <v>0</v>
      </c>
      <c r="AC126" s="156">
        <f>IF(LEN(AC$8)=0,"",SUMIFS(Gögn!$I$2:$I$11876,Gögn!$F$2:$F$11876,$A126,Gögn!$A$2:$A$11876,AC$207)/1000)</f>
        <v>0</v>
      </c>
    </row>
    <row r="127" spans="1:29" ht="15" customHeight="1" x14ac:dyDescent="0.25">
      <c r="A127" s="1" t="s">
        <v>130</v>
      </c>
      <c r="B127" s="5"/>
      <c r="C127" s="18" t="s">
        <v>131</v>
      </c>
      <c r="D127" s="155">
        <f t="shared" si="10"/>
        <v>944898.76800000004</v>
      </c>
      <c r="E127" s="155">
        <f>IF(LEN(E$8)=0,"",SUMIFS(Gögn!$I$2:$I$11876,Gögn!$F$2:$F$11876,$A127,Gögn!$A$2:$A$11876,E$207)/1000)</f>
        <v>0</v>
      </c>
      <c r="F127" s="155">
        <f>IF(LEN(F$8)=0,"",SUMIFS(Gögn!$I$2:$I$11876,Gögn!$F$2:$F$11876,$A127,Gögn!$A$2:$A$11876,F$207)/1000)</f>
        <v>0</v>
      </c>
      <c r="G127" s="155">
        <f>IF(LEN(G$8)=0,"",SUMIFS(Gögn!$I$2:$I$11876,Gögn!$F$2:$F$11876,$A127,Gögn!$A$2:$A$11876,G$207)/1000)</f>
        <v>0</v>
      </c>
      <c r="H127" s="155">
        <f>IF(LEN(H$8)=0,"",SUMIFS(Gögn!$I$2:$I$11876,Gögn!$F$2:$F$11876,$A127,Gögn!$A$2:$A$11876,H$207)/1000)</f>
        <v>0</v>
      </c>
      <c r="I127" s="155">
        <f>IF(LEN(I$8)=0,"",SUMIFS(Gögn!$I$2:$I$11876,Gögn!$F$2:$F$11876,$A127,Gögn!$A$2:$A$11876,I$207)/1000)</f>
        <v>0</v>
      </c>
      <c r="J127" s="155">
        <f>IF(LEN(J$8)=0,"",SUMIFS(Gögn!$I$2:$I$11876,Gögn!$F$2:$F$11876,$A127,Gögn!$A$2:$A$11876,J$207)/1000)</f>
        <v>0</v>
      </c>
      <c r="K127" s="155">
        <f>IF(LEN(K$8)=0,"",SUMIFS(Gögn!$I$2:$I$11876,Gögn!$F$2:$F$11876,$A127,Gögn!$A$2:$A$11876,K$207)/1000)</f>
        <v>0</v>
      </c>
      <c r="L127" s="155">
        <f>IF(LEN(L$8)=0,"",SUMIFS(Gögn!$I$2:$I$11876,Gögn!$F$2:$F$11876,$A127,Gögn!$A$2:$A$11876,L$207)/1000)</f>
        <v>0</v>
      </c>
      <c r="M127" s="155">
        <f>IF(LEN(M$8)=0,"",SUMIFS(Gögn!$I$2:$I$11876,Gögn!$F$2:$F$11876,$A127,Gögn!$A$2:$A$11876,M$207)/1000)</f>
        <v>0</v>
      </c>
      <c r="N127" s="155">
        <f>IF(LEN(N$8)=0,"",SUMIFS(Gögn!$I$2:$I$11876,Gögn!$F$2:$F$11876,$A127,Gögn!$A$2:$A$11876,N$207)/1000)</f>
        <v>400000</v>
      </c>
      <c r="O127" s="155">
        <f>IF(LEN(O$8)=0,"",SUMIFS(Gögn!$I$2:$I$11876,Gögn!$F$2:$F$11876,$A127,Gögn!$A$2:$A$11876,O$207)/1000)</f>
        <v>0</v>
      </c>
      <c r="P127" s="155">
        <f>IF(LEN(P$8)=0,"",SUMIFS(Gögn!$I$2:$I$11876,Gögn!$F$2:$F$11876,$A127,Gögn!$A$2:$A$11876,P$207)/1000)</f>
        <v>15722</v>
      </c>
      <c r="Q127" s="155">
        <f>IF(LEN(Q$8)=0,"",SUMIFS(Gögn!$I$2:$I$11876,Gögn!$F$2:$F$11876,$A127,Gögn!$A$2:$A$11876,Q$207)/1000)</f>
        <v>418406</v>
      </c>
      <c r="R127" s="155">
        <f>IF(LEN(R$8)=0,"",SUMIFS(Gögn!$I$2:$I$11876,Gögn!$F$2:$F$11876,$A127,Gögn!$A$2:$A$11876,R$207)/1000)</f>
        <v>0</v>
      </c>
      <c r="S127" s="155">
        <f>IF(LEN(S$8)=0,"",SUMIFS(Gögn!$I$2:$I$11876,Gögn!$F$2:$F$11876,$A127,Gögn!$A$2:$A$11876,S$207)/1000)</f>
        <v>0</v>
      </c>
      <c r="T127" s="155">
        <f>IF(LEN(T$8)=0,"",SUMIFS(Gögn!$I$2:$I$11876,Gögn!$F$2:$F$11876,$A127,Gögn!$A$2:$A$11876,T$207)/1000)</f>
        <v>0</v>
      </c>
      <c r="U127" s="155">
        <f>IF(LEN(U$8)=0,"",SUMIFS(Gögn!$I$2:$I$11876,Gögn!$F$2:$F$11876,$A127,Gögn!$A$2:$A$11876,U$207)/1000)</f>
        <v>0</v>
      </c>
      <c r="V127" s="155">
        <f>IF(LEN(V$8)=0,"",SUMIFS(Gögn!$I$2:$I$11876,Gögn!$F$2:$F$11876,$A127,Gögn!$A$2:$A$11876,V$207)/1000)</f>
        <v>0</v>
      </c>
      <c r="W127" s="155">
        <f>IF(LEN(W$8)=0,"",SUMIFS(Gögn!$I$2:$I$11876,Gögn!$F$2:$F$11876,$A127,Gögn!$A$2:$A$11876,W$207)/1000)</f>
        <v>0</v>
      </c>
      <c r="X127" s="155">
        <f>IF(LEN(X$8)=0,"",SUMIFS(Gögn!$I$2:$I$11876,Gögn!$F$2:$F$11876,$A127,Gögn!$A$2:$A$11876,X$207)/1000)</f>
        <v>50000</v>
      </c>
      <c r="Y127" s="155">
        <f>IF(LEN(Y$8)=0,"",SUMIFS(Gögn!$I$2:$I$11876,Gögn!$F$2:$F$11876,$A127,Gögn!$A$2:$A$11876,Y$207)/1000)</f>
        <v>0</v>
      </c>
      <c r="Z127" s="155">
        <f>IF(LEN(Z$8)=0,"",SUMIFS(Gögn!$I$2:$I$11876,Gögn!$F$2:$F$11876,$A127,Gögn!$A$2:$A$11876,Z$207)/1000)</f>
        <v>0</v>
      </c>
      <c r="AA127" s="155">
        <f>IF(LEN(AA$8)=0,"",SUMIFS(Gögn!$I$2:$I$11876,Gögn!$F$2:$F$11876,$A127,Gögn!$A$2:$A$11876,AA$207)/1000)</f>
        <v>0</v>
      </c>
      <c r="AB127" s="155">
        <f>IF(LEN(AB$8)=0,"",SUMIFS(Gögn!$I$2:$I$11876,Gögn!$F$2:$F$11876,$A127,Gögn!$A$2:$A$11876,AB$207)/1000)</f>
        <v>0</v>
      </c>
      <c r="AC127" s="155">
        <f>IF(LEN(AC$8)=0,"",SUMIFS(Gögn!$I$2:$I$11876,Gögn!$F$2:$F$11876,$A127,Gögn!$A$2:$A$11876,AC$207)/1000)</f>
        <v>60770.767999999996</v>
      </c>
    </row>
    <row r="128" spans="1:29" ht="15" customHeight="1" x14ac:dyDescent="0.25">
      <c r="A128" s="1" t="s">
        <v>132</v>
      </c>
      <c r="B128" s="5"/>
      <c r="C128" s="19" t="s">
        <v>133</v>
      </c>
      <c r="D128" s="156">
        <f t="shared" si="10"/>
        <v>0</v>
      </c>
      <c r="E128" s="156">
        <f>IF(LEN(E$8)=0,"",SUMIFS(Gögn!$I$2:$I$11876,Gögn!$F$2:$F$11876,$A128,Gögn!$A$2:$A$11876,E$207)/1000)</f>
        <v>0</v>
      </c>
      <c r="F128" s="156">
        <f>IF(LEN(F$8)=0,"",SUMIFS(Gögn!$I$2:$I$11876,Gögn!$F$2:$F$11876,$A128,Gögn!$A$2:$A$11876,F$207)/1000)</f>
        <v>0</v>
      </c>
      <c r="G128" s="156">
        <f>IF(LEN(G$8)=0,"",SUMIFS(Gögn!$I$2:$I$11876,Gögn!$F$2:$F$11876,$A128,Gögn!$A$2:$A$11876,G$207)/1000)</f>
        <v>0</v>
      </c>
      <c r="H128" s="156">
        <f>IF(LEN(H$8)=0,"",SUMIFS(Gögn!$I$2:$I$11876,Gögn!$F$2:$F$11876,$A128,Gögn!$A$2:$A$11876,H$207)/1000)</f>
        <v>0</v>
      </c>
      <c r="I128" s="156">
        <f>IF(LEN(I$8)=0,"",SUMIFS(Gögn!$I$2:$I$11876,Gögn!$F$2:$F$11876,$A128,Gögn!$A$2:$A$11876,I$207)/1000)</f>
        <v>0</v>
      </c>
      <c r="J128" s="156">
        <f>IF(LEN(J$8)=0,"",SUMIFS(Gögn!$I$2:$I$11876,Gögn!$F$2:$F$11876,$A128,Gögn!$A$2:$A$11876,J$207)/1000)</f>
        <v>0</v>
      </c>
      <c r="K128" s="156">
        <f>IF(LEN(K$8)=0,"",SUMIFS(Gögn!$I$2:$I$11876,Gögn!$F$2:$F$11876,$A128,Gögn!$A$2:$A$11876,K$207)/1000)</f>
        <v>0</v>
      </c>
      <c r="L128" s="156">
        <f>IF(LEN(L$8)=0,"",SUMIFS(Gögn!$I$2:$I$11876,Gögn!$F$2:$F$11876,$A128,Gögn!$A$2:$A$11876,L$207)/1000)</f>
        <v>0</v>
      </c>
      <c r="M128" s="156">
        <f>IF(LEN(M$8)=0,"",SUMIFS(Gögn!$I$2:$I$11876,Gögn!$F$2:$F$11876,$A128,Gögn!$A$2:$A$11876,M$207)/1000)</f>
        <v>0</v>
      </c>
      <c r="N128" s="156">
        <f>IF(LEN(N$8)=0,"",SUMIFS(Gögn!$I$2:$I$11876,Gögn!$F$2:$F$11876,$A128,Gögn!$A$2:$A$11876,N$207)/1000)</f>
        <v>0</v>
      </c>
      <c r="O128" s="156">
        <f>IF(LEN(O$8)=0,"",SUMIFS(Gögn!$I$2:$I$11876,Gögn!$F$2:$F$11876,$A128,Gögn!$A$2:$A$11876,O$207)/1000)</f>
        <v>0</v>
      </c>
      <c r="P128" s="156">
        <f>IF(LEN(P$8)=0,"",SUMIFS(Gögn!$I$2:$I$11876,Gögn!$F$2:$F$11876,$A128,Gögn!$A$2:$A$11876,P$207)/1000)</f>
        <v>0</v>
      </c>
      <c r="Q128" s="156">
        <f>IF(LEN(Q$8)=0,"",SUMIFS(Gögn!$I$2:$I$11876,Gögn!$F$2:$F$11876,$A128,Gögn!$A$2:$A$11876,Q$207)/1000)</f>
        <v>0</v>
      </c>
      <c r="R128" s="156">
        <f>IF(LEN(R$8)=0,"",SUMIFS(Gögn!$I$2:$I$11876,Gögn!$F$2:$F$11876,$A128,Gögn!$A$2:$A$11876,R$207)/1000)</f>
        <v>0</v>
      </c>
      <c r="S128" s="156">
        <f>IF(LEN(S$8)=0,"",SUMIFS(Gögn!$I$2:$I$11876,Gögn!$F$2:$F$11876,$A128,Gögn!$A$2:$A$11876,S$207)/1000)</f>
        <v>0</v>
      </c>
      <c r="T128" s="156">
        <f>IF(LEN(T$8)=0,"",SUMIFS(Gögn!$I$2:$I$11876,Gögn!$F$2:$F$11876,$A128,Gögn!$A$2:$A$11876,T$207)/1000)</f>
        <v>0</v>
      </c>
      <c r="U128" s="156">
        <f>IF(LEN(U$8)=0,"",SUMIFS(Gögn!$I$2:$I$11876,Gögn!$F$2:$F$11876,$A128,Gögn!$A$2:$A$11876,U$207)/1000)</f>
        <v>0</v>
      </c>
      <c r="V128" s="156">
        <f>IF(LEN(V$8)=0,"",SUMIFS(Gögn!$I$2:$I$11876,Gögn!$F$2:$F$11876,$A128,Gögn!$A$2:$A$11876,V$207)/1000)</f>
        <v>0</v>
      </c>
      <c r="W128" s="156">
        <f>IF(LEN(W$8)=0,"",SUMIFS(Gögn!$I$2:$I$11876,Gögn!$F$2:$F$11876,$A128,Gögn!$A$2:$A$11876,W$207)/1000)</f>
        <v>0</v>
      </c>
      <c r="X128" s="156">
        <f>IF(LEN(X$8)=0,"",SUMIFS(Gögn!$I$2:$I$11876,Gögn!$F$2:$F$11876,$A128,Gögn!$A$2:$A$11876,X$207)/1000)</f>
        <v>0</v>
      </c>
      <c r="Y128" s="156">
        <f>IF(LEN(Y$8)=0,"",SUMIFS(Gögn!$I$2:$I$11876,Gögn!$F$2:$F$11876,$A128,Gögn!$A$2:$A$11876,Y$207)/1000)</f>
        <v>0</v>
      </c>
      <c r="Z128" s="156">
        <f>IF(LEN(Z$8)=0,"",SUMIFS(Gögn!$I$2:$I$11876,Gögn!$F$2:$F$11876,$A128,Gögn!$A$2:$A$11876,Z$207)/1000)</f>
        <v>0</v>
      </c>
      <c r="AA128" s="156">
        <f>IF(LEN(AA$8)=0,"",SUMIFS(Gögn!$I$2:$I$11876,Gögn!$F$2:$F$11876,$A128,Gögn!$A$2:$A$11876,AA$207)/1000)</f>
        <v>0</v>
      </c>
      <c r="AB128" s="156">
        <f>IF(LEN(AB$8)=0,"",SUMIFS(Gögn!$I$2:$I$11876,Gögn!$F$2:$F$11876,$A128,Gögn!$A$2:$A$11876,AB$207)/1000)</f>
        <v>0</v>
      </c>
      <c r="AC128" s="156">
        <f>IF(LEN(AC$8)=0,"",SUMIFS(Gögn!$I$2:$I$11876,Gögn!$F$2:$F$11876,$A128,Gögn!$A$2:$A$11876,AC$207)/1000)</f>
        <v>0</v>
      </c>
    </row>
    <row r="129" spans="1:29" ht="15" customHeight="1" x14ac:dyDescent="0.25">
      <c r="A129" s="1" t="s">
        <v>134</v>
      </c>
      <c r="B129" s="5"/>
      <c r="C129" s="18" t="s">
        <v>135</v>
      </c>
      <c r="D129" s="155">
        <f t="shared" si="10"/>
        <v>0</v>
      </c>
      <c r="E129" s="155">
        <f>IF(LEN(E$8)=0,"",SUMIFS(Gögn!$I$2:$I$11876,Gögn!$F$2:$F$11876,$A129,Gögn!$A$2:$A$11876,E$207)/1000)</f>
        <v>0</v>
      </c>
      <c r="F129" s="155">
        <f>IF(LEN(F$8)=0,"",SUMIFS(Gögn!$I$2:$I$11876,Gögn!$F$2:$F$11876,$A129,Gögn!$A$2:$A$11876,F$207)/1000)</f>
        <v>0</v>
      </c>
      <c r="G129" s="155">
        <f>IF(LEN(G$8)=0,"",SUMIFS(Gögn!$I$2:$I$11876,Gögn!$F$2:$F$11876,$A129,Gögn!$A$2:$A$11876,G$207)/1000)</f>
        <v>0</v>
      </c>
      <c r="H129" s="155">
        <f>IF(LEN(H$8)=0,"",SUMIFS(Gögn!$I$2:$I$11876,Gögn!$F$2:$F$11876,$A129,Gögn!$A$2:$A$11876,H$207)/1000)</f>
        <v>0</v>
      </c>
      <c r="I129" s="155">
        <f>IF(LEN(I$8)=0,"",SUMIFS(Gögn!$I$2:$I$11876,Gögn!$F$2:$F$11876,$A129,Gögn!$A$2:$A$11876,I$207)/1000)</f>
        <v>0</v>
      </c>
      <c r="J129" s="155">
        <f>IF(LEN(J$8)=0,"",SUMIFS(Gögn!$I$2:$I$11876,Gögn!$F$2:$F$11876,$A129,Gögn!$A$2:$A$11876,J$207)/1000)</f>
        <v>0</v>
      </c>
      <c r="K129" s="155">
        <f>IF(LEN(K$8)=0,"",SUMIFS(Gögn!$I$2:$I$11876,Gögn!$F$2:$F$11876,$A129,Gögn!$A$2:$A$11876,K$207)/1000)</f>
        <v>0</v>
      </c>
      <c r="L129" s="155">
        <f>IF(LEN(L$8)=0,"",SUMIFS(Gögn!$I$2:$I$11876,Gögn!$F$2:$F$11876,$A129,Gögn!$A$2:$A$11876,L$207)/1000)</f>
        <v>0</v>
      </c>
      <c r="M129" s="155">
        <f>IF(LEN(M$8)=0,"",SUMIFS(Gögn!$I$2:$I$11876,Gögn!$F$2:$F$11876,$A129,Gögn!$A$2:$A$11876,M$207)/1000)</f>
        <v>0</v>
      </c>
      <c r="N129" s="155">
        <f>IF(LEN(N$8)=0,"",SUMIFS(Gögn!$I$2:$I$11876,Gögn!$F$2:$F$11876,$A129,Gögn!$A$2:$A$11876,N$207)/1000)</f>
        <v>0</v>
      </c>
      <c r="O129" s="155">
        <f>IF(LEN(O$8)=0,"",SUMIFS(Gögn!$I$2:$I$11876,Gögn!$F$2:$F$11876,$A129,Gögn!$A$2:$A$11876,O$207)/1000)</f>
        <v>0</v>
      </c>
      <c r="P129" s="155">
        <f>IF(LEN(P$8)=0,"",SUMIFS(Gögn!$I$2:$I$11876,Gögn!$F$2:$F$11876,$A129,Gögn!$A$2:$A$11876,P$207)/1000)</f>
        <v>0</v>
      </c>
      <c r="Q129" s="155">
        <f>IF(LEN(Q$8)=0,"",SUMIFS(Gögn!$I$2:$I$11876,Gögn!$F$2:$F$11876,$A129,Gögn!$A$2:$A$11876,Q$207)/1000)</f>
        <v>0</v>
      </c>
      <c r="R129" s="155">
        <f>IF(LEN(R$8)=0,"",SUMIFS(Gögn!$I$2:$I$11876,Gögn!$F$2:$F$11876,$A129,Gögn!$A$2:$A$11876,R$207)/1000)</f>
        <v>0</v>
      </c>
      <c r="S129" s="155">
        <f>IF(LEN(S$8)=0,"",SUMIFS(Gögn!$I$2:$I$11876,Gögn!$F$2:$F$11876,$A129,Gögn!$A$2:$A$11876,S$207)/1000)</f>
        <v>0</v>
      </c>
      <c r="T129" s="155">
        <f>IF(LEN(T$8)=0,"",SUMIFS(Gögn!$I$2:$I$11876,Gögn!$F$2:$F$11876,$A129,Gögn!$A$2:$A$11876,T$207)/1000)</f>
        <v>0</v>
      </c>
      <c r="U129" s="155">
        <f>IF(LEN(U$8)=0,"",SUMIFS(Gögn!$I$2:$I$11876,Gögn!$F$2:$F$11876,$A129,Gögn!$A$2:$A$11876,U$207)/1000)</f>
        <v>0</v>
      </c>
      <c r="V129" s="155">
        <f>IF(LEN(V$8)=0,"",SUMIFS(Gögn!$I$2:$I$11876,Gögn!$F$2:$F$11876,$A129,Gögn!$A$2:$A$11876,V$207)/1000)</f>
        <v>0</v>
      </c>
      <c r="W129" s="155">
        <f>IF(LEN(W$8)=0,"",SUMIFS(Gögn!$I$2:$I$11876,Gögn!$F$2:$F$11876,$A129,Gögn!$A$2:$A$11876,W$207)/1000)</f>
        <v>0</v>
      </c>
      <c r="X129" s="155">
        <f>IF(LEN(X$8)=0,"",SUMIFS(Gögn!$I$2:$I$11876,Gögn!$F$2:$F$11876,$A129,Gögn!$A$2:$A$11876,X$207)/1000)</f>
        <v>0</v>
      </c>
      <c r="Y129" s="155">
        <f>IF(LEN(Y$8)=0,"",SUMIFS(Gögn!$I$2:$I$11876,Gögn!$F$2:$F$11876,$A129,Gögn!$A$2:$A$11876,Y$207)/1000)</f>
        <v>0</v>
      </c>
      <c r="Z129" s="155">
        <f>IF(LEN(Z$8)=0,"",SUMIFS(Gögn!$I$2:$I$11876,Gögn!$F$2:$F$11876,$A129,Gögn!$A$2:$A$11876,Z$207)/1000)</f>
        <v>0</v>
      </c>
      <c r="AA129" s="155">
        <f>IF(LEN(AA$8)=0,"",SUMIFS(Gögn!$I$2:$I$11876,Gögn!$F$2:$F$11876,$A129,Gögn!$A$2:$A$11876,AA$207)/1000)</f>
        <v>0</v>
      </c>
      <c r="AB129" s="155">
        <f>IF(LEN(AB$8)=0,"",SUMIFS(Gögn!$I$2:$I$11876,Gögn!$F$2:$F$11876,$A129,Gögn!$A$2:$A$11876,AB$207)/1000)</f>
        <v>0</v>
      </c>
      <c r="AC129" s="155">
        <f>IF(LEN(AC$8)=0,"",SUMIFS(Gögn!$I$2:$I$11876,Gögn!$F$2:$F$11876,$A129,Gögn!$A$2:$A$11876,AC$207)/1000)</f>
        <v>0</v>
      </c>
    </row>
    <row r="130" spans="1:29" ht="15" customHeight="1" x14ac:dyDescent="0.25">
      <c r="A130" s="1" t="s">
        <v>136</v>
      </c>
      <c r="B130" s="5"/>
      <c r="C130" s="19" t="s">
        <v>137</v>
      </c>
      <c r="D130" s="156">
        <f t="shared" si="10"/>
        <v>0</v>
      </c>
      <c r="E130" s="156">
        <f>IF(LEN(E$8)=0,"",SUMIFS(Gögn!$I$2:$I$11876,Gögn!$F$2:$F$11876,$A130,Gögn!$A$2:$A$11876,E$207)/1000)</f>
        <v>0</v>
      </c>
      <c r="F130" s="156">
        <f>IF(LEN(F$8)=0,"",SUMIFS(Gögn!$I$2:$I$11876,Gögn!$F$2:$F$11876,$A130,Gögn!$A$2:$A$11876,F$207)/1000)</f>
        <v>0</v>
      </c>
      <c r="G130" s="156">
        <f>IF(LEN(G$8)=0,"",SUMIFS(Gögn!$I$2:$I$11876,Gögn!$F$2:$F$11876,$A130,Gögn!$A$2:$A$11876,G$207)/1000)</f>
        <v>0</v>
      </c>
      <c r="H130" s="156">
        <f>IF(LEN(H$8)=0,"",SUMIFS(Gögn!$I$2:$I$11876,Gögn!$F$2:$F$11876,$A130,Gögn!$A$2:$A$11876,H$207)/1000)</f>
        <v>0</v>
      </c>
      <c r="I130" s="156">
        <f>IF(LEN(I$8)=0,"",SUMIFS(Gögn!$I$2:$I$11876,Gögn!$F$2:$F$11876,$A130,Gögn!$A$2:$A$11876,I$207)/1000)</f>
        <v>0</v>
      </c>
      <c r="J130" s="156">
        <f>IF(LEN(J$8)=0,"",SUMIFS(Gögn!$I$2:$I$11876,Gögn!$F$2:$F$11876,$A130,Gögn!$A$2:$A$11876,J$207)/1000)</f>
        <v>0</v>
      </c>
      <c r="K130" s="156">
        <f>IF(LEN(K$8)=0,"",SUMIFS(Gögn!$I$2:$I$11876,Gögn!$F$2:$F$11876,$A130,Gögn!$A$2:$A$11876,K$207)/1000)</f>
        <v>0</v>
      </c>
      <c r="L130" s="156">
        <f>IF(LEN(L$8)=0,"",SUMIFS(Gögn!$I$2:$I$11876,Gögn!$F$2:$F$11876,$A130,Gögn!$A$2:$A$11876,L$207)/1000)</f>
        <v>0</v>
      </c>
      <c r="M130" s="156">
        <f>IF(LEN(M$8)=0,"",SUMIFS(Gögn!$I$2:$I$11876,Gögn!$F$2:$F$11876,$A130,Gögn!$A$2:$A$11876,M$207)/1000)</f>
        <v>0</v>
      </c>
      <c r="N130" s="156">
        <f>IF(LEN(N$8)=0,"",SUMIFS(Gögn!$I$2:$I$11876,Gögn!$F$2:$F$11876,$A130,Gögn!$A$2:$A$11876,N$207)/1000)</f>
        <v>0</v>
      </c>
      <c r="O130" s="156">
        <f>IF(LEN(O$8)=0,"",SUMIFS(Gögn!$I$2:$I$11876,Gögn!$F$2:$F$11876,$A130,Gögn!$A$2:$A$11876,O$207)/1000)</f>
        <v>0</v>
      </c>
      <c r="P130" s="156">
        <f>IF(LEN(P$8)=0,"",SUMIFS(Gögn!$I$2:$I$11876,Gögn!$F$2:$F$11876,$A130,Gögn!$A$2:$A$11876,P$207)/1000)</f>
        <v>0</v>
      </c>
      <c r="Q130" s="156">
        <f>IF(LEN(Q$8)=0,"",SUMIFS(Gögn!$I$2:$I$11876,Gögn!$F$2:$F$11876,$A130,Gögn!$A$2:$A$11876,Q$207)/1000)</f>
        <v>0</v>
      </c>
      <c r="R130" s="156">
        <f>IF(LEN(R$8)=0,"",SUMIFS(Gögn!$I$2:$I$11876,Gögn!$F$2:$F$11876,$A130,Gögn!$A$2:$A$11876,R$207)/1000)</f>
        <v>0</v>
      </c>
      <c r="S130" s="156">
        <f>IF(LEN(S$8)=0,"",SUMIFS(Gögn!$I$2:$I$11876,Gögn!$F$2:$F$11876,$A130,Gögn!$A$2:$A$11876,S$207)/1000)</f>
        <v>0</v>
      </c>
      <c r="T130" s="156">
        <f>IF(LEN(T$8)=0,"",SUMIFS(Gögn!$I$2:$I$11876,Gögn!$F$2:$F$11876,$A130,Gögn!$A$2:$A$11876,T$207)/1000)</f>
        <v>0</v>
      </c>
      <c r="U130" s="156">
        <f>IF(LEN(U$8)=0,"",SUMIFS(Gögn!$I$2:$I$11876,Gögn!$F$2:$F$11876,$A130,Gögn!$A$2:$A$11876,U$207)/1000)</f>
        <v>0</v>
      </c>
      <c r="V130" s="156">
        <f>IF(LEN(V$8)=0,"",SUMIFS(Gögn!$I$2:$I$11876,Gögn!$F$2:$F$11876,$A130,Gögn!$A$2:$A$11876,V$207)/1000)</f>
        <v>0</v>
      </c>
      <c r="W130" s="156">
        <f>IF(LEN(W$8)=0,"",SUMIFS(Gögn!$I$2:$I$11876,Gögn!$F$2:$F$11876,$A130,Gögn!$A$2:$A$11876,W$207)/1000)</f>
        <v>0</v>
      </c>
      <c r="X130" s="156">
        <f>IF(LEN(X$8)=0,"",SUMIFS(Gögn!$I$2:$I$11876,Gögn!$F$2:$F$11876,$A130,Gögn!$A$2:$A$11876,X$207)/1000)</f>
        <v>0</v>
      </c>
      <c r="Y130" s="156">
        <f>IF(LEN(Y$8)=0,"",SUMIFS(Gögn!$I$2:$I$11876,Gögn!$F$2:$F$11876,$A130,Gögn!$A$2:$A$11876,Y$207)/1000)</f>
        <v>0</v>
      </c>
      <c r="Z130" s="156">
        <f>IF(LEN(Z$8)=0,"",SUMIFS(Gögn!$I$2:$I$11876,Gögn!$F$2:$F$11876,$A130,Gögn!$A$2:$A$11876,Z$207)/1000)</f>
        <v>0</v>
      </c>
      <c r="AA130" s="156">
        <f>IF(LEN(AA$8)=0,"",SUMIFS(Gögn!$I$2:$I$11876,Gögn!$F$2:$F$11876,$A130,Gögn!$A$2:$A$11876,AA$207)/1000)</f>
        <v>0</v>
      </c>
      <c r="AB130" s="156">
        <f>IF(LEN(AB$8)=0,"",SUMIFS(Gögn!$I$2:$I$11876,Gögn!$F$2:$F$11876,$A130,Gögn!$A$2:$A$11876,AB$207)/1000)</f>
        <v>0</v>
      </c>
      <c r="AC130" s="156">
        <f>IF(LEN(AC$8)=0,"",SUMIFS(Gögn!$I$2:$I$11876,Gögn!$F$2:$F$11876,$A130,Gögn!$A$2:$A$11876,AC$207)/1000)</f>
        <v>0</v>
      </c>
    </row>
    <row r="131" spans="1:29" ht="15" customHeight="1" x14ac:dyDescent="0.25">
      <c r="A131" s="1" t="s">
        <v>138</v>
      </c>
      <c r="B131" s="5"/>
      <c r="C131" s="18" t="s">
        <v>139</v>
      </c>
      <c r="D131" s="155">
        <f t="shared" si="10"/>
        <v>0</v>
      </c>
      <c r="E131" s="155">
        <f>IF(LEN(E$8)=0,"",SUMIFS(Gögn!$I$2:$I$11876,Gögn!$F$2:$F$11876,$A131,Gögn!$A$2:$A$11876,E$207)/1000)</f>
        <v>0</v>
      </c>
      <c r="F131" s="155">
        <f>IF(LEN(F$8)=0,"",SUMIFS(Gögn!$I$2:$I$11876,Gögn!$F$2:$F$11876,$A131,Gögn!$A$2:$A$11876,F$207)/1000)</f>
        <v>0</v>
      </c>
      <c r="G131" s="155">
        <f>IF(LEN(G$8)=0,"",SUMIFS(Gögn!$I$2:$I$11876,Gögn!$F$2:$F$11876,$A131,Gögn!$A$2:$A$11876,G$207)/1000)</f>
        <v>0</v>
      </c>
      <c r="H131" s="155">
        <f>IF(LEN(H$8)=0,"",SUMIFS(Gögn!$I$2:$I$11876,Gögn!$F$2:$F$11876,$A131,Gögn!$A$2:$A$11876,H$207)/1000)</f>
        <v>0</v>
      </c>
      <c r="I131" s="155">
        <f>IF(LEN(I$8)=0,"",SUMIFS(Gögn!$I$2:$I$11876,Gögn!$F$2:$F$11876,$A131,Gögn!$A$2:$A$11876,I$207)/1000)</f>
        <v>0</v>
      </c>
      <c r="J131" s="155">
        <f>IF(LEN(J$8)=0,"",SUMIFS(Gögn!$I$2:$I$11876,Gögn!$F$2:$F$11876,$A131,Gögn!$A$2:$A$11876,J$207)/1000)</f>
        <v>0</v>
      </c>
      <c r="K131" s="155">
        <f>IF(LEN(K$8)=0,"",SUMIFS(Gögn!$I$2:$I$11876,Gögn!$F$2:$F$11876,$A131,Gögn!$A$2:$A$11876,K$207)/1000)</f>
        <v>0</v>
      </c>
      <c r="L131" s="155">
        <f>IF(LEN(L$8)=0,"",SUMIFS(Gögn!$I$2:$I$11876,Gögn!$F$2:$F$11876,$A131,Gögn!$A$2:$A$11876,L$207)/1000)</f>
        <v>0</v>
      </c>
      <c r="M131" s="155">
        <f>IF(LEN(M$8)=0,"",SUMIFS(Gögn!$I$2:$I$11876,Gögn!$F$2:$F$11876,$A131,Gögn!$A$2:$A$11876,M$207)/1000)</f>
        <v>0</v>
      </c>
      <c r="N131" s="155">
        <f>IF(LEN(N$8)=0,"",SUMIFS(Gögn!$I$2:$I$11876,Gögn!$F$2:$F$11876,$A131,Gögn!$A$2:$A$11876,N$207)/1000)</f>
        <v>0</v>
      </c>
      <c r="O131" s="155">
        <f>IF(LEN(O$8)=0,"",SUMIFS(Gögn!$I$2:$I$11876,Gögn!$F$2:$F$11876,$A131,Gögn!$A$2:$A$11876,O$207)/1000)</f>
        <v>0</v>
      </c>
      <c r="P131" s="155">
        <f>IF(LEN(P$8)=0,"",SUMIFS(Gögn!$I$2:$I$11876,Gögn!$F$2:$F$11876,$A131,Gögn!$A$2:$A$11876,P$207)/1000)</f>
        <v>0</v>
      </c>
      <c r="Q131" s="155">
        <f>IF(LEN(Q$8)=0,"",SUMIFS(Gögn!$I$2:$I$11876,Gögn!$F$2:$F$11876,$A131,Gögn!$A$2:$A$11876,Q$207)/1000)</f>
        <v>0</v>
      </c>
      <c r="R131" s="155">
        <f>IF(LEN(R$8)=0,"",SUMIFS(Gögn!$I$2:$I$11876,Gögn!$F$2:$F$11876,$A131,Gögn!$A$2:$A$11876,R$207)/1000)</f>
        <v>0</v>
      </c>
      <c r="S131" s="155">
        <f>IF(LEN(S$8)=0,"",SUMIFS(Gögn!$I$2:$I$11876,Gögn!$F$2:$F$11876,$A131,Gögn!$A$2:$A$11876,S$207)/1000)</f>
        <v>0</v>
      </c>
      <c r="T131" s="155">
        <f>IF(LEN(T$8)=0,"",SUMIFS(Gögn!$I$2:$I$11876,Gögn!$F$2:$F$11876,$A131,Gögn!$A$2:$A$11876,T$207)/1000)</f>
        <v>0</v>
      </c>
      <c r="U131" s="155">
        <f>IF(LEN(U$8)=0,"",SUMIFS(Gögn!$I$2:$I$11876,Gögn!$F$2:$F$11876,$A131,Gögn!$A$2:$A$11876,U$207)/1000)</f>
        <v>0</v>
      </c>
      <c r="V131" s="155">
        <f>IF(LEN(V$8)=0,"",SUMIFS(Gögn!$I$2:$I$11876,Gögn!$F$2:$F$11876,$A131,Gögn!$A$2:$A$11876,V$207)/1000)</f>
        <v>0</v>
      </c>
      <c r="W131" s="155">
        <f>IF(LEN(W$8)=0,"",SUMIFS(Gögn!$I$2:$I$11876,Gögn!$F$2:$F$11876,$A131,Gögn!$A$2:$A$11876,W$207)/1000)</f>
        <v>0</v>
      </c>
      <c r="X131" s="155">
        <f>IF(LEN(X$8)=0,"",SUMIFS(Gögn!$I$2:$I$11876,Gögn!$F$2:$F$11876,$A131,Gögn!$A$2:$A$11876,X$207)/1000)</f>
        <v>0</v>
      </c>
      <c r="Y131" s="155">
        <f>IF(LEN(Y$8)=0,"",SUMIFS(Gögn!$I$2:$I$11876,Gögn!$F$2:$F$11876,$A131,Gögn!$A$2:$A$11876,Y$207)/1000)</f>
        <v>0</v>
      </c>
      <c r="Z131" s="155">
        <f>IF(LEN(Z$8)=0,"",SUMIFS(Gögn!$I$2:$I$11876,Gögn!$F$2:$F$11876,$A131,Gögn!$A$2:$A$11876,Z$207)/1000)</f>
        <v>0</v>
      </c>
      <c r="AA131" s="155">
        <f>IF(LEN(AA$8)=0,"",SUMIFS(Gögn!$I$2:$I$11876,Gögn!$F$2:$F$11876,$A131,Gögn!$A$2:$A$11876,AA$207)/1000)</f>
        <v>0</v>
      </c>
      <c r="AB131" s="155">
        <f>IF(LEN(AB$8)=0,"",SUMIFS(Gögn!$I$2:$I$11876,Gögn!$F$2:$F$11876,$A131,Gögn!$A$2:$A$11876,AB$207)/1000)</f>
        <v>0</v>
      </c>
      <c r="AC131" s="155">
        <f>IF(LEN(AC$8)=0,"",SUMIFS(Gögn!$I$2:$I$11876,Gögn!$F$2:$F$11876,$A131,Gögn!$A$2:$A$11876,AC$207)/1000)</f>
        <v>0</v>
      </c>
    </row>
    <row r="132" spans="1:29" ht="15" customHeight="1" x14ac:dyDescent="0.25">
      <c r="A132" s="1" t="s">
        <v>140</v>
      </c>
      <c r="B132" s="5"/>
      <c r="C132" s="19" t="s">
        <v>141</v>
      </c>
      <c r="D132" s="156">
        <f t="shared" si="10"/>
        <v>0</v>
      </c>
      <c r="E132" s="156">
        <f>IF(LEN(E$8)=0,"",SUMIFS(Gögn!$I$2:$I$11876,Gögn!$F$2:$F$11876,$A132,Gögn!$A$2:$A$11876,E$207)/1000)</f>
        <v>0</v>
      </c>
      <c r="F132" s="156">
        <f>IF(LEN(F$8)=0,"",SUMIFS(Gögn!$I$2:$I$11876,Gögn!$F$2:$F$11876,$A132,Gögn!$A$2:$A$11876,F$207)/1000)</f>
        <v>0</v>
      </c>
      <c r="G132" s="156">
        <f>IF(LEN(G$8)=0,"",SUMIFS(Gögn!$I$2:$I$11876,Gögn!$F$2:$F$11876,$A132,Gögn!$A$2:$A$11876,G$207)/1000)</f>
        <v>0</v>
      </c>
      <c r="H132" s="156">
        <f>IF(LEN(H$8)=0,"",SUMIFS(Gögn!$I$2:$I$11876,Gögn!$F$2:$F$11876,$A132,Gögn!$A$2:$A$11876,H$207)/1000)</f>
        <v>0</v>
      </c>
      <c r="I132" s="156">
        <f>IF(LEN(I$8)=0,"",SUMIFS(Gögn!$I$2:$I$11876,Gögn!$F$2:$F$11876,$A132,Gögn!$A$2:$A$11876,I$207)/1000)</f>
        <v>0</v>
      </c>
      <c r="J132" s="156">
        <f>IF(LEN(J$8)=0,"",SUMIFS(Gögn!$I$2:$I$11876,Gögn!$F$2:$F$11876,$A132,Gögn!$A$2:$A$11876,J$207)/1000)</f>
        <v>0</v>
      </c>
      <c r="K132" s="156">
        <f>IF(LEN(K$8)=0,"",SUMIFS(Gögn!$I$2:$I$11876,Gögn!$F$2:$F$11876,$A132,Gögn!$A$2:$A$11876,K$207)/1000)</f>
        <v>0</v>
      </c>
      <c r="L132" s="156">
        <f>IF(LEN(L$8)=0,"",SUMIFS(Gögn!$I$2:$I$11876,Gögn!$F$2:$F$11876,$A132,Gögn!$A$2:$A$11876,L$207)/1000)</f>
        <v>0</v>
      </c>
      <c r="M132" s="156">
        <f>IF(LEN(M$8)=0,"",SUMIFS(Gögn!$I$2:$I$11876,Gögn!$F$2:$F$11876,$A132,Gögn!$A$2:$A$11876,M$207)/1000)</f>
        <v>0</v>
      </c>
      <c r="N132" s="156">
        <f>IF(LEN(N$8)=0,"",SUMIFS(Gögn!$I$2:$I$11876,Gögn!$F$2:$F$11876,$A132,Gögn!$A$2:$A$11876,N$207)/1000)</f>
        <v>0</v>
      </c>
      <c r="O132" s="156">
        <f>IF(LEN(O$8)=0,"",SUMIFS(Gögn!$I$2:$I$11876,Gögn!$F$2:$F$11876,$A132,Gögn!$A$2:$A$11876,O$207)/1000)</f>
        <v>0</v>
      </c>
      <c r="P132" s="156">
        <f>IF(LEN(P$8)=0,"",SUMIFS(Gögn!$I$2:$I$11876,Gögn!$F$2:$F$11876,$A132,Gögn!$A$2:$A$11876,P$207)/1000)</f>
        <v>0</v>
      </c>
      <c r="Q132" s="156">
        <f>IF(LEN(Q$8)=0,"",SUMIFS(Gögn!$I$2:$I$11876,Gögn!$F$2:$F$11876,$A132,Gögn!$A$2:$A$11876,Q$207)/1000)</f>
        <v>0</v>
      </c>
      <c r="R132" s="156">
        <f>IF(LEN(R$8)=0,"",SUMIFS(Gögn!$I$2:$I$11876,Gögn!$F$2:$F$11876,$A132,Gögn!$A$2:$A$11876,R$207)/1000)</f>
        <v>0</v>
      </c>
      <c r="S132" s="156">
        <f>IF(LEN(S$8)=0,"",SUMIFS(Gögn!$I$2:$I$11876,Gögn!$F$2:$F$11876,$A132,Gögn!$A$2:$A$11876,S$207)/1000)</f>
        <v>0</v>
      </c>
      <c r="T132" s="156">
        <f>IF(LEN(T$8)=0,"",SUMIFS(Gögn!$I$2:$I$11876,Gögn!$F$2:$F$11876,$A132,Gögn!$A$2:$A$11876,T$207)/1000)</f>
        <v>0</v>
      </c>
      <c r="U132" s="156">
        <f>IF(LEN(U$8)=0,"",SUMIFS(Gögn!$I$2:$I$11876,Gögn!$F$2:$F$11876,$A132,Gögn!$A$2:$A$11876,U$207)/1000)</f>
        <v>0</v>
      </c>
      <c r="V132" s="156">
        <f>IF(LEN(V$8)=0,"",SUMIFS(Gögn!$I$2:$I$11876,Gögn!$F$2:$F$11876,$A132,Gögn!$A$2:$A$11876,V$207)/1000)</f>
        <v>0</v>
      </c>
      <c r="W132" s="156">
        <f>IF(LEN(W$8)=0,"",SUMIFS(Gögn!$I$2:$I$11876,Gögn!$F$2:$F$11876,$A132,Gögn!$A$2:$A$11876,W$207)/1000)</f>
        <v>0</v>
      </c>
      <c r="X132" s="156">
        <f>IF(LEN(X$8)=0,"",SUMIFS(Gögn!$I$2:$I$11876,Gögn!$F$2:$F$11876,$A132,Gögn!$A$2:$A$11876,X$207)/1000)</f>
        <v>0</v>
      </c>
      <c r="Y132" s="156">
        <f>IF(LEN(Y$8)=0,"",SUMIFS(Gögn!$I$2:$I$11876,Gögn!$F$2:$F$11876,$A132,Gögn!$A$2:$A$11876,Y$207)/1000)</f>
        <v>0</v>
      </c>
      <c r="Z132" s="156">
        <f>IF(LEN(Z$8)=0,"",SUMIFS(Gögn!$I$2:$I$11876,Gögn!$F$2:$F$11876,$A132,Gögn!$A$2:$A$11876,Z$207)/1000)</f>
        <v>0</v>
      </c>
      <c r="AA132" s="156">
        <f>IF(LEN(AA$8)=0,"",SUMIFS(Gögn!$I$2:$I$11876,Gögn!$F$2:$F$11876,$A132,Gögn!$A$2:$A$11876,AA$207)/1000)</f>
        <v>0</v>
      </c>
      <c r="AB132" s="156">
        <f>IF(LEN(AB$8)=0,"",SUMIFS(Gögn!$I$2:$I$11876,Gögn!$F$2:$F$11876,$A132,Gögn!$A$2:$A$11876,AB$207)/1000)</f>
        <v>0</v>
      </c>
      <c r="AC132" s="156">
        <f>IF(LEN(AC$8)=0,"",SUMIFS(Gögn!$I$2:$I$11876,Gögn!$F$2:$F$11876,$A132,Gögn!$A$2:$A$11876,AC$207)/1000)</f>
        <v>0</v>
      </c>
    </row>
    <row r="133" spans="1:29" ht="15" customHeight="1" x14ac:dyDescent="0.25">
      <c r="A133" s="1" t="s">
        <v>142</v>
      </c>
      <c r="B133" s="5"/>
      <c r="C133" s="18" t="s">
        <v>143</v>
      </c>
      <c r="D133" s="155">
        <f t="shared" si="10"/>
        <v>0</v>
      </c>
      <c r="E133" s="155">
        <f>IF(LEN(E$8)=0,"",SUMIFS(Gögn!$I$2:$I$11876,Gögn!$F$2:$F$11876,$A133,Gögn!$A$2:$A$11876,E$207)/1000)</f>
        <v>0</v>
      </c>
      <c r="F133" s="155">
        <f>IF(LEN(F$8)=0,"",SUMIFS(Gögn!$I$2:$I$11876,Gögn!$F$2:$F$11876,$A133,Gögn!$A$2:$A$11876,F$207)/1000)</f>
        <v>0</v>
      </c>
      <c r="G133" s="155">
        <f>IF(LEN(G$8)=0,"",SUMIFS(Gögn!$I$2:$I$11876,Gögn!$F$2:$F$11876,$A133,Gögn!$A$2:$A$11876,G$207)/1000)</f>
        <v>0</v>
      </c>
      <c r="H133" s="155">
        <f>IF(LEN(H$8)=0,"",SUMIFS(Gögn!$I$2:$I$11876,Gögn!$F$2:$F$11876,$A133,Gögn!$A$2:$A$11876,H$207)/1000)</f>
        <v>0</v>
      </c>
      <c r="I133" s="155">
        <f>IF(LEN(I$8)=0,"",SUMIFS(Gögn!$I$2:$I$11876,Gögn!$F$2:$F$11876,$A133,Gögn!$A$2:$A$11876,I$207)/1000)</f>
        <v>0</v>
      </c>
      <c r="J133" s="155">
        <f>IF(LEN(J$8)=0,"",SUMIFS(Gögn!$I$2:$I$11876,Gögn!$F$2:$F$11876,$A133,Gögn!$A$2:$A$11876,J$207)/1000)</f>
        <v>0</v>
      </c>
      <c r="K133" s="155">
        <f>IF(LEN(K$8)=0,"",SUMIFS(Gögn!$I$2:$I$11876,Gögn!$F$2:$F$11876,$A133,Gögn!$A$2:$A$11876,K$207)/1000)</f>
        <v>0</v>
      </c>
      <c r="L133" s="155">
        <f>IF(LEN(L$8)=0,"",SUMIFS(Gögn!$I$2:$I$11876,Gögn!$F$2:$F$11876,$A133,Gögn!$A$2:$A$11876,L$207)/1000)</f>
        <v>0</v>
      </c>
      <c r="M133" s="155">
        <f>IF(LEN(M$8)=0,"",SUMIFS(Gögn!$I$2:$I$11876,Gögn!$F$2:$F$11876,$A133,Gögn!$A$2:$A$11876,M$207)/1000)</f>
        <v>0</v>
      </c>
      <c r="N133" s="155">
        <f>IF(LEN(N$8)=0,"",SUMIFS(Gögn!$I$2:$I$11876,Gögn!$F$2:$F$11876,$A133,Gögn!$A$2:$A$11876,N$207)/1000)</f>
        <v>0</v>
      </c>
      <c r="O133" s="155">
        <f>IF(LEN(O$8)=0,"",SUMIFS(Gögn!$I$2:$I$11876,Gögn!$F$2:$F$11876,$A133,Gögn!$A$2:$A$11876,O$207)/1000)</f>
        <v>0</v>
      </c>
      <c r="P133" s="155">
        <f>IF(LEN(P$8)=0,"",SUMIFS(Gögn!$I$2:$I$11876,Gögn!$F$2:$F$11876,$A133,Gögn!$A$2:$A$11876,P$207)/1000)</f>
        <v>0</v>
      </c>
      <c r="Q133" s="155">
        <f>IF(LEN(Q$8)=0,"",SUMIFS(Gögn!$I$2:$I$11876,Gögn!$F$2:$F$11876,$A133,Gögn!$A$2:$A$11876,Q$207)/1000)</f>
        <v>0</v>
      </c>
      <c r="R133" s="155">
        <f>IF(LEN(R$8)=0,"",SUMIFS(Gögn!$I$2:$I$11876,Gögn!$F$2:$F$11876,$A133,Gögn!$A$2:$A$11876,R$207)/1000)</f>
        <v>0</v>
      </c>
      <c r="S133" s="155">
        <f>IF(LEN(S$8)=0,"",SUMIFS(Gögn!$I$2:$I$11876,Gögn!$F$2:$F$11876,$A133,Gögn!$A$2:$A$11876,S$207)/1000)</f>
        <v>0</v>
      </c>
      <c r="T133" s="155">
        <f>IF(LEN(T$8)=0,"",SUMIFS(Gögn!$I$2:$I$11876,Gögn!$F$2:$F$11876,$A133,Gögn!$A$2:$A$11876,T$207)/1000)</f>
        <v>0</v>
      </c>
      <c r="U133" s="155">
        <f>IF(LEN(U$8)=0,"",SUMIFS(Gögn!$I$2:$I$11876,Gögn!$F$2:$F$11876,$A133,Gögn!$A$2:$A$11876,U$207)/1000)</f>
        <v>0</v>
      </c>
      <c r="V133" s="155">
        <f>IF(LEN(V$8)=0,"",SUMIFS(Gögn!$I$2:$I$11876,Gögn!$F$2:$F$11876,$A133,Gögn!$A$2:$A$11876,V$207)/1000)</f>
        <v>0</v>
      </c>
      <c r="W133" s="155">
        <f>IF(LEN(W$8)=0,"",SUMIFS(Gögn!$I$2:$I$11876,Gögn!$F$2:$F$11876,$A133,Gögn!$A$2:$A$11876,W$207)/1000)</f>
        <v>0</v>
      </c>
      <c r="X133" s="155">
        <f>IF(LEN(X$8)=0,"",SUMIFS(Gögn!$I$2:$I$11876,Gögn!$F$2:$F$11876,$A133,Gögn!$A$2:$A$11876,X$207)/1000)</f>
        <v>0</v>
      </c>
      <c r="Y133" s="155">
        <f>IF(LEN(Y$8)=0,"",SUMIFS(Gögn!$I$2:$I$11876,Gögn!$F$2:$F$11876,$A133,Gögn!$A$2:$A$11876,Y$207)/1000)</f>
        <v>0</v>
      </c>
      <c r="Z133" s="155">
        <f>IF(LEN(Z$8)=0,"",SUMIFS(Gögn!$I$2:$I$11876,Gögn!$F$2:$F$11876,$A133,Gögn!$A$2:$A$11876,Z$207)/1000)</f>
        <v>0</v>
      </c>
      <c r="AA133" s="155">
        <f>IF(LEN(AA$8)=0,"",SUMIFS(Gögn!$I$2:$I$11876,Gögn!$F$2:$F$11876,$A133,Gögn!$A$2:$A$11876,AA$207)/1000)</f>
        <v>0</v>
      </c>
      <c r="AB133" s="155">
        <f>IF(LEN(AB$8)=0,"",SUMIFS(Gögn!$I$2:$I$11876,Gögn!$F$2:$F$11876,$A133,Gögn!$A$2:$A$11876,AB$207)/1000)</f>
        <v>0</v>
      </c>
      <c r="AC133" s="155">
        <f>IF(LEN(AC$8)=0,"",SUMIFS(Gögn!$I$2:$I$11876,Gögn!$F$2:$F$11876,$A133,Gögn!$A$2:$A$11876,AC$207)/1000)</f>
        <v>0</v>
      </c>
    </row>
    <row r="134" spans="1:29" s="34" customFormat="1" ht="15" customHeight="1" x14ac:dyDescent="0.25">
      <c r="A134" s="3" t="s">
        <v>458</v>
      </c>
      <c r="B134" s="33"/>
      <c r="C134" s="22" t="s">
        <v>144</v>
      </c>
      <c r="D134" s="158">
        <f t="shared" si="10"/>
        <v>-78398560.061999992</v>
      </c>
      <c r="E134" s="158">
        <f>IF(LEN(E$8)=0,"",SUM(E119:E133))</f>
        <v>-4656808.0659999996</v>
      </c>
      <c r="F134" s="158">
        <f t="shared" ref="F134:AC134" si="18">IF(LEN(F$8)=0,"",SUM(F119:F133))</f>
        <v>-6805129.2260000035</v>
      </c>
      <c r="G134" s="158">
        <f t="shared" si="18"/>
        <v>-14052414.767000001</v>
      </c>
      <c r="H134" s="158">
        <f t="shared" si="18"/>
        <v>739480.451</v>
      </c>
      <c r="I134" s="158">
        <f t="shared" si="18"/>
        <v>-5100563.5839999998</v>
      </c>
      <c r="J134" s="158">
        <f t="shared" si="18"/>
        <v>-543748</v>
      </c>
      <c r="K134" s="158">
        <f t="shared" si="18"/>
        <v>-6629373.8169999979</v>
      </c>
      <c r="L134" s="158">
        <f t="shared" si="18"/>
        <v>-8200282</v>
      </c>
      <c r="M134" s="158">
        <f t="shared" si="18"/>
        <v>-25158516.934</v>
      </c>
      <c r="N134" s="158">
        <f t="shared" si="18"/>
        <v>-3108909.057</v>
      </c>
      <c r="O134" s="158">
        <f t="shared" si="18"/>
        <v>1579958.9700000002</v>
      </c>
      <c r="P134" s="158">
        <f t="shared" si="18"/>
        <v>-883782</v>
      </c>
      <c r="Q134" s="158">
        <f t="shared" si="18"/>
        <v>3718151</v>
      </c>
      <c r="R134" s="158">
        <f t="shared" si="18"/>
        <v>-694831</v>
      </c>
      <c r="S134" s="158">
        <f t="shared" si="18"/>
        <v>725696.18300000008</v>
      </c>
      <c r="T134" s="158">
        <f t="shared" si="18"/>
        <v>1771016</v>
      </c>
      <c r="U134" s="158">
        <f t="shared" si="18"/>
        <v>4559000.4750000006</v>
      </c>
      <c r="V134" s="158">
        <f t="shared" si="18"/>
        <v>-27354077.063999996</v>
      </c>
      <c r="W134" s="158">
        <f t="shared" si="18"/>
        <v>31445852.085999999</v>
      </c>
      <c r="X134" s="158">
        <f t="shared" si="18"/>
        <v>-50257.225000000006</v>
      </c>
      <c r="Y134" s="158">
        <f t="shared" si="18"/>
        <v>-11278346.285999995</v>
      </c>
      <c r="Z134" s="158">
        <f t="shared" si="18"/>
        <v>756521.03000000026</v>
      </c>
      <c r="AA134" s="158">
        <f t="shared" si="18"/>
        <v>-3180628</v>
      </c>
      <c r="AB134" s="158">
        <f t="shared" si="18"/>
        <v>3769681.2019999987</v>
      </c>
      <c r="AC134" s="158">
        <f t="shared" si="18"/>
        <v>-9766250.4330000021</v>
      </c>
    </row>
    <row r="135" spans="1:29" ht="15" customHeight="1" x14ac:dyDescent="0.25">
      <c r="A135" s="1" t="s">
        <v>458</v>
      </c>
      <c r="B135" s="5"/>
      <c r="C135" s="18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</row>
    <row r="136" spans="1:29" ht="15" customHeight="1" x14ac:dyDescent="0.25">
      <c r="A136" s="1" t="s">
        <v>458</v>
      </c>
      <c r="B136" s="5"/>
      <c r="C136" s="19" t="s">
        <v>145</v>
      </c>
      <c r="D136" s="156">
        <f t="shared" si="10"/>
        <v>-25510340.842</v>
      </c>
      <c r="E136" s="156">
        <f>IF(LEN(E$8)=0,"",E109-E116+E134)</f>
        <v>216228.319000002</v>
      </c>
      <c r="F136" s="156">
        <f t="shared" ref="F136:AC136" si="19">IF(LEN(F$8)=0,"",F109-F116+F134)</f>
        <v>-4525779.6310000084</v>
      </c>
      <c r="G136" s="156">
        <f t="shared" si="19"/>
        <v>-2393099.842000002</v>
      </c>
      <c r="H136" s="156">
        <f t="shared" si="19"/>
        <v>-176515.05299999926</v>
      </c>
      <c r="I136" s="156">
        <f t="shared" si="19"/>
        <v>-478261.03299999982</v>
      </c>
      <c r="J136" s="156">
        <f t="shared" si="19"/>
        <v>203927</v>
      </c>
      <c r="K136" s="156">
        <f t="shared" si="19"/>
        <v>853327.40600000042</v>
      </c>
      <c r="L136" s="156">
        <f t="shared" si="19"/>
        <v>468625</v>
      </c>
      <c r="M136" s="156">
        <f t="shared" si="19"/>
        <v>-12146289.261</v>
      </c>
      <c r="N136" s="156">
        <f t="shared" si="19"/>
        <v>225563.04700000025</v>
      </c>
      <c r="O136" s="156">
        <f t="shared" si="19"/>
        <v>14752.733999999706</v>
      </c>
      <c r="P136" s="156">
        <f t="shared" si="19"/>
        <v>-39829</v>
      </c>
      <c r="Q136" s="156">
        <f t="shared" si="19"/>
        <v>493314</v>
      </c>
      <c r="R136" s="156">
        <f t="shared" si="19"/>
        <v>12751</v>
      </c>
      <c r="S136" s="156">
        <f t="shared" si="19"/>
        <v>-110765.97799999989</v>
      </c>
      <c r="T136" s="156">
        <f t="shared" si="19"/>
        <v>-55049</v>
      </c>
      <c r="U136" s="156">
        <f t="shared" si="19"/>
        <v>186195.33300000057</v>
      </c>
      <c r="V136" s="156">
        <f t="shared" si="19"/>
        <v>-2683354.116999995</v>
      </c>
      <c r="W136" s="156">
        <f t="shared" si="19"/>
        <v>529149.75599999353</v>
      </c>
      <c r="X136" s="156">
        <f t="shared" si="19"/>
        <v>54584.65400000001</v>
      </c>
      <c r="Y136" s="156">
        <f t="shared" si="19"/>
        <v>-1928797.1069999896</v>
      </c>
      <c r="Z136" s="156">
        <f t="shared" si="19"/>
        <v>-295461.51800000016</v>
      </c>
      <c r="AA136" s="156">
        <f t="shared" si="19"/>
        <v>-494838</v>
      </c>
      <c r="AB136" s="156">
        <f t="shared" si="19"/>
        <v>-907.79600000102073</v>
      </c>
      <c r="AC136" s="156">
        <f t="shared" si="19"/>
        <v>-3439811.7550000027</v>
      </c>
    </row>
    <row r="137" spans="1:29" ht="15" customHeight="1" x14ac:dyDescent="0.25">
      <c r="A137" s="1" t="s">
        <v>146</v>
      </c>
      <c r="B137" s="5"/>
      <c r="C137" s="18" t="s">
        <v>147</v>
      </c>
      <c r="D137" s="155">
        <f t="shared" si="10"/>
        <v>22561.794000000016</v>
      </c>
      <c r="E137" s="155">
        <f>IF(LEN(E$8)=0,"",SUMIFS(Gögn!$I$2:$I$11876,Gögn!$F$2:$F$11876,$A137,Gögn!$A$2:$A$11876,E$207)/1000)</f>
        <v>-46319.849000000002</v>
      </c>
      <c r="F137" s="155">
        <f>IF(LEN(F$8)=0,"",SUMIFS(Gögn!$I$2:$I$11876,Gögn!$F$2:$F$11876,$A137,Gögn!$A$2:$A$11876,F$207)/1000)</f>
        <v>-18464.795999999998</v>
      </c>
      <c r="G137" s="155">
        <f>IF(LEN(G$8)=0,"",SUMIFS(Gögn!$I$2:$I$11876,Gögn!$F$2:$F$11876,$A137,Gögn!$A$2:$A$11876,G$207)/1000)</f>
        <v>5959.4920000000002</v>
      </c>
      <c r="H137" s="155">
        <f>IF(LEN(H$8)=0,"",SUMIFS(Gögn!$I$2:$I$11876,Gögn!$F$2:$F$11876,$A137,Gögn!$A$2:$A$11876,H$207)/1000)</f>
        <v>2388.578</v>
      </c>
      <c r="I137" s="155">
        <f>IF(LEN(I$8)=0,"",SUMIFS(Gögn!$I$2:$I$11876,Gögn!$F$2:$F$11876,$A137,Gögn!$A$2:$A$11876,I$207)/1000)</f>
        <v>1299.8240000000001</v>
      </c>
      <c r="J137" s="155">
        <f>IF(LEN(J$8)=0,"",SUMIFS(Gögn!$I$2:$I$11876,Gögn!$F$2:$F$11876,$A137,Gögn!$A$2:$A$11876,J$207)/1000)</f>
        <v>10304</v>
      </c>
      <c r="K137" s="155">
        <f>IF(LEN(K$8)=0,"",SUMIFS(Gögn!$I$2:$I$11876,Gögn!$F$2:$F$11876,$A137,Gögn!$A$2:$A$11876,K$207)/1000)</f>
        <v>-109692.014</v>
      </c>
      <c r="L137" s="155">
        <f>IF(LEN(L$8)=0,"",SUMIFS(Gögn!$I$2:$I$11876,Gögn!$F$2:$F$11876,$A137,Gögn!$A$2:$A$11876,L$207)/1000)</f>
        <v>3238</v>
      </c>
      <c r="M137" s="155">
        <f>IF(LEN(M$8)=0,"",SUMIFS(Gögn!$I$2:$I$11876,Gögn!$F$2:$F$11876,$A137,Gögn!$A$2:$A$11876,M$207)/1000)</f>
        <v>64938.201999999997</v>
      </c>
      <c r="N137" s="155">
        <f>IF(LEN(N$8)=0,"",SUMIFS(Gögn!$I$2:$I$11876,Gögn!$F$2:$F$11876,$A137,Gögn!$A$2:$A$11876,N$207)/1000)</f>
        <v>-829.529</v>
      </c>
      <c r="O137" s="155">
        <f>IF(LEN(O$8)=0,"",SUMIFS(Gögn!$I$2:$I$11876,Gögn!$F$2:$F$11876,$A137,Gögn!$A$2:$A$11876,O$207)/1000)</f>
        <v>0</v>
      </c>
      <c r="P137" s="155">
        <f>IF(LEN(P$8)=0,"",SUMIFS(Gögn!$I$2:$I$11876,Gögn!$F$2:$F$11876,$A137,Gögn!$A$2:$A$11876,P$207)/1000)</f>
        <v>0</v>
      </c>
      <c r="Q137" s="155">
        <f>IF(LEN(Q$8)=0,"",SUMIFS(Gögn!$I$2:$I$11876,Gögn!$F$2:$F$11876,$A137,Gögn!$A$2:$A$11876,Q$207)/1000)</f>
        <v>0</v>
      </c>
      <c r="R137" s="155">
        <f>IF(LEN(R$8)=0,"",SUMIFS(Gögn!$I$2:$I$11876,Gögn!$F$2:$F$11876,$A137,Gögn!$A$2:$A$11876,R$207)/1000)</f>
        <v>2431</v>
      </c>
      <c r="S137" s="155">
        <f>IF(LEN(S$8)=0,"",SUMIFS(Gögn!$I$2:$I$11876,Gögn!$F$2:$F$11876,$A137,Gögn!$A$2:$A$11876,S$207)/1000)</f>
        <v>516.85400000000004</v>
      </c>
      <c r="T137" s="155">
        <f>IF(LEN(T$8)=0,"",SUMIFS(Gögn!$I$2:$I$11876,Gögn!$F$2:$F$11876,$A137,Gögn!$A$2:$A$11876,T$207)/1000)</f>
        <v>11033</v>
      </c>
      <c r="U137" s="155">
        <f>IF(LEN(U$8)=0,"",SUMIFS(Gögn!$I$2:$I$11876,Gögn!$F$2:$F$11876,$A137,Gögn!$A$2:$A$11876,U$207)/1000)</f>
        <v>30702.585999999999</v>
      </c>
      <c r="V137" s="155">
        <f>IF(LEN(V$8)=0,"",SUMIFS(Gögn!$I$2:$I$11876,Gögn!$F$2:$F$11876,$A137,Gögn!$A$2:$A$11876,V$207)/1000)</f>
        <v>-184943.946</v>
      </c>
      <c r="W137" s="155">
        <f>IF(LEN(W$8)=0,"",SUMIFS(Gögn!$I$2:$I$11876,Gögn!$F$2:$F$11876,$A137,Gögn!$A$2:$A$11876,W$207)/1000)</f>
        <v>7435.75</v>
      </c>
      <c r="X137" s="155">
        <f>IF(LEN(X$8)=0,"",SUMIFS(Gögn!$I$2:$I$11876,Gögn!$F$2:$F$11876,$A137,Gögn!$A$2:$A$11876,X$207)/1000)</f>
        <v>-417.79199999999997</v>
      </c>
      <c r="Y137" s="155">
        <f>IF(LEN(Y$8)=0,"",SUMIFS(Gögn!$I$2:$I$11876,Gögn!$F$2:$F$11876,$A137,Gögn!$A$2:$A$11876,Y$207)/1000)</f>
        <v>262112.318</v>
      </c>
      <c r="Z137" s="155">
        <f>IF(LEN(Z$8)=0,"",SUMIFS(Gögn!$I$2:$I$11876,Gögn!$F$2:$F$11876,$A137,Gögn!$A$2:$A$11876,Z$207)/1000)</f>
        <v>0</v>
      </c>
      <c r="AA137" s="155">
        <f>IF(LEN(AA$8)=0,"",SUMIFS(Gögn!$I$2:$I$11876,Gögn!$F$2:$F$11876,$A137,Gögn!$A$2:$A$11876,AA$207)/1000)</f>
        <v>-74621</v>
      </c>
      <c r="AB137" s="155">
        <f>IF(LEN(AB$8)=0,"",SUMIFS(Gögn!$I$2:$I$11876,Gögn!$F$2:$F$11876,$A137,Gögn!$A$2:$A$11876,AB$207)/1000)</f>
        <v>19305.875</v>
      </c>
      <c r="AC137" s="155">
        <f>IF(LEN(AC$8)=0,"",SUMIFS(Gögn!$I$2:$I$11876,Gögn!$F$2:$F$11876,$A137,Gögn!$A$2:$A$11876,AC$207)/1000)</f>
        <v>36185.241000000002</v>
      </c>
    </row>
    <row r="138" spans="1:29" ht="15" customHeight="1" x14ac:dyDescent="0.25">
      <c r="A138" s="1" t="s">
        <v>148</v>
      </c>
      <c r="B138" s="5"/>
      <c r="C138" s="19" t="s">
        <v>149</v>
      </c>
      <c r="D138" s="156">
        <f t="shared" si="10"/>
        <v>109690940.60299997</v>
      </c>
      <c r="E138" s="156">
        <f>IF(LEN(E$8)=0,"",SUMIFS(Gögn!$I$2:$I$11876,Gögn!$F$2:$F$11876,$A138,Gögn!$A$2:$A$11876,E$207)/1000)</f>
        <v>2826977.6880000001</v>
      </c>
      <c r="F138" s="156">
        <f>IF(LEN(F$8)=0,"",SUMIFS(Gögn!$I$2:$I$11876,Gögn!$F$2:$F$11876,$A138,Gögn!$A$2:$A$11876,F$207)/1000)</f>
        <v>7051407.8130000001</v>
      </c>
      <c r="G138" s="156">
        <f>IF(LEN(G$8)=0,"",SUMIFS(Gögn!$I$2:$I$11876,Gögn!$F$2:$F$11876,$A138,Gögn!$A$2:$A$11876,G$207)/1000)</f>
        <v>5904155.5209999997</v>
      </c>
      <c r="H138" s="156">
        <f>IF(LEN(H$8)=0,"",SUMIFS(Gögn!$I$2:$I$11876,Gögn!$F$2:$F$11876,$A138,Gögn!$A$2:$A$11876,H$207)/1000)</f>
        <v>724476.554</v>
      </c>
      <c r="I138" s="156">
        <f>IF(LEN(I$8)=0,"",SUMIFS(Gögn!$I$2:$I$11876,Gögn!$F$2:$F$11876,$A138,Gögn!$A$2:$A$11876,I$207)/1000)</f>
        <v>1244057.149</v>
      </c>
      <c r="J138" s="156">
        <f>IF(LEN(J$8)=0,"",SUMIFS(Gögn!$I$2:$I$11876,Gögn!$F$2:$F$11876,$A138,Gögn!$A$2:$A$11876,J$207)/1000)</f>
        <v>702622</v>
      </c>
      <c r="K138" s="156">
        <f>IF(LEN(K$8)=0,"",SUMIFS(Gögn!$I$2:$I$11876,Gögn!$F$2:$F$11876,$A138,Gögn!$A$2:$A$11876,K$207)/1000)</f>
        <v>3527299.5529999998</v>
      </c>
      <c r="L138" s="156">
        <f>IF(LEN(L$8)=0,"",SUMIFS(Gögn!$I$2:$I$11876,Gögn!$F$2:$F$11876,$A138,Gögn!$A$2:$A$11876,L$207)/1000)</f>
        <v>1919631</v>
      </c>
      <c r="M138" s="156">
        <f>IF(LEN(M$8)=0,"",SUMIFS(Gögn!$I$2:$I$11876,Gögn!$F$2:$F$11876,$A138,Gögn!$A$2:$A$11876,M$207)/1000)</f>
        <v>21448324.256000001</v>
      </c>
      <c r="N138" s="156">
        <f>IF(LEN(N$8)=0,"",SUMIFS(Gögn!$I$2:$I$11876,Gögn!$F$2:$F$11876,$A138,Gögn!$A$2:$A$11876,N$207)/1000)</f>
        <v>156667.94</v>
      </c>
      <c r="O138" s="156">
        <f>IF(LEN(O$8)=0,"",SUMIFS(Gögn!$I$2:$I$11876,Gögn!$F$2:$F$11876,$A138,Gögn!$A$2:$A$11876,O$207)/1000)</f>
        <v>299935.95600000001</v>
      </c>
      <c r="P138" s="156">
        <f>IF(LEN(P$8)=0,"",SUMIFS(Gögn!$I$2:$I$11876,Gögn!$F$2:$F$11876,$A138,Gögn!$A$2:$A$11876,P$207)/1000)</f>
        <v>1471124</v>
      </c>
      <c r="Q138" s="156">
        <f>IF(LEN(Q$8)=0,"",SUMIFS(Gögn!$I$2:$I$11876,Gögn!$F$2:$F$11876,$A138,Gögn!$A$2:$A$11876,Q$207)/1000)</f>
        <v>830802</v>
      </c>
      <c r="R138" s="156">
        <f>IF(LEN(R$8)=0,"",SUMIFS(Gögn!$I$2:$I$11876,Gögn!$F$2:$F$11876,$A138,Gögn!$A$2:$A$11876,R$207)/1000)</f>
        <v>263976</v>
      </c>
      <c r="S138" s="156">
        <f>IF(LEN(S$8)=0,"",SUMIFS(Gögn!$I$2:$I$11876,Gögn!$F$2:$F$11876,$A138,Gögn!$A$2:$A$11876,S$207)/1000)</f>
        <v>173871.921</v>
      </c>
      <c r="T138" s="156">
        <f>IF(LEN(T$8)=0,"",SUMIFS(Gögn!$I$2:$I$11876,Gögn!$F$2:$F$11876,$A138,Gögn!$A$2:$A$11876,T$207)/1000)</f>
        <v>330614</v>
      </c>
      <c r="U138" s="156">
        <f>IF(LEN(U$8)=0,"",SUMIFS(Gögn!$I$2:$I$11876,Gögn!$F$2:$F$11876,$A138,Gögn!$A$2:$A$11876,U$207)/1000)</f>
        <v>1132114.077</v>
      </c>
      <c r="V138" s="156">
        <f>IF(LEN(V$8)=0,"",SUMIFS(Gögn!$I$2:$I$11876,Gögn!$F$2:$F$11876,$A138,Gögn!$A$2:$A$11876,V$207)/1000)</f>
        <v>20902250.403999999</v>
      </c>
      <c r="W138" s="156">
        <f>IF(LEN(W$8)=0,"",SUMIFS(Gögn!$I$2:$I$11876,Gögn!$F$2:$F$11876,$A138,Gögn!$A$2:$A$11876,W$207)/1000)</f>
        <v>14881715.564999999</v>
      </c>
      <c r="X138" s="156">
        <f>IF(LEN(X$8)=0,"",SUMIFS(Gögn!$I$2:$I$11876,Gögn!$F$2:$F$11876,$A138,Gögn!$A$2:$A$11876,X$207)/1000)</f>
        <v>38688.754000000001</v>
      </c>
      <c r="Y138" s="156">
        <f>IF(LEN(Y$8)=0,"",SUMIFS(Gögn!$I$2:$I$11876,Gögn!$F$2:$F$11876,$A138,Gögn!$A$2:$A$11876,Y$207)/1000)</f>
        <v>11756543.710000001</v>
      </c>
      <c r="Z138" s="156">
        <f>IF(LEN(Z$8)=0,"",SUMIFS(Gögn!$I$2:$I$11876,Gögn!$F$2:$F$11876,$A138,Gögn!$A$2:$A$11876,Z$207)/1000)</f>
        <v>522861.84899999999</v>
      </c>
      <c r="AA138" s="156">
        <f>IF(LEN(AA$8)=0,"",SUMIFS(Gögn!$I$2:$I$11876,Gögn!$F$2:$F$11876,$A138,Gögn!$A$2:$A$11876,AA$207)/1000)</f>
        <v>2877245.4539999999</v>
      </c>
      <c r="AB138" s="156">
        <f>IF(LEN(AB$8)=0,"",SUMIFS(Gögn!$I$2:$I$11876,Gögn!$F$2:$F$11876,$A138,Gögn!$A$2:$A$11876,AB$207)/1000)</f>
        <v>820584.70600000001</v>
      </c>
      <c r="AC138" s="156">
        <f>IF(LEN(AC$8)=0,"",SUMIFS(Gögn!$I$2:$I$11876,Gögn!$F$2:$F$11876,$A138,Gögn!$A$2:$A$11876,AC$207)/1000)</f>
        <v>7882992.733</v>
      </c>
    </row>
    <row r="139" spans="1:29" s="34" customFormat="1" ht="15" customHeight="1" x14ac:dyDescent="0.25">
      <c r="A139" s="3" t="s">
        <v>458</v>
      </c>
      <c r="B139" s="33"/>
      <c r="C139" s="20" t="s">
        <v>150</v>
      </c>
      <c r="D139" s="157">
        <f t="shared" si="10"/>
        <v>84203161.554999992</v>
      </c>
      <c r="E139" s="157">
        <f>IF(LEN(E$8)=0,"",SUM(E136:E138))</f>
        <v>2996886.1580000021</v>
      </c>
      <c r="F139" s="157">
        <f t="shared" ref="F139:AC139" si="20">IF(LEN(F$8)=0,"",SUM(F136:F138))</f>
        <v>2507163.3859999916</v>
      </c>
      <c r="G139" s="157">
        <f t="shared" si="20"/>
        <v>3517015.1709999978</v>
      </c>
      <c r="H139" s="157">
        <f t="shared" si="20"/>
        <v>550350.07900000073</v>
      </c>
      <c r="I139" s="157">
        <f t="shared" si="20"/>
        <v>767095.94000000018</v>
      </c>
      <c r="J139" s="157">
        <f t="shared" si="20"/>
        <v>916853</v>
      </c>
      <c r="K139" s="157">
        <f t="shared" si="20"/>
        <v>4270934.9450000003</v>
      </c>
      <c r="L139" s="157">
        <f t="shared" si="20"/>
        <v>2391494</v>
      </c>
      <c r="M139" s="157">
        <f t="shared" si="20"/>
        <v>9366973.1970000006</v>
      </c>
      <c r="N139" s="157">
        <f t="shared" si="20"/>
        <v>381401.45800000022</v>
      </c>
      <c r="O139" s="157">
        <f t="shared" si="20"/>
        <v>314688.68999999971</v>
      </c>
      <c r="P139" s="157">
        <f t="shared" si="20"/>
        <v>1431295</v>
      </c>
      <c r="Q139" s="157">
        <f t="shared" si="20"/>
        <v>1324116</v>
      </c>
      <c r="R139" s="157">
        <f t="shared" si="20"/>
        <v>279158</v>
      </c>
      <c r="S139" s="157">
        <f t="shared" si="20"/>
        <v>63622.797000000122</v>
      </c>
      <c r="T139" s="157">
        <f t="shared" si="20"/>
        <v>286598</v>
      </c>
      <c r="U139" s="157">
        <f t="shared" si="20"/>
        <v>1349011.9960000007</v>
      </c>
      <c r="V139" s="157">
        <f t="shared" si="20"/>
        <v>18033952.341000006</v>
      </c>
      <c r="W139" s="157">
        <f t="shared" si="20"/>
        <v>15418301.070999993</v>
      </c>
      <c r="X139" s="157">
        <f t="shared" si="20"/>
        <v>92855.616000000009</v>
      </c>
      <c r="Y139" s="157">
        <f t="shared" si="20"/>
        <v>10089858.921000011</v>
      </c>
      <c r="Z139" s="157">
        <f t="shared" si="20"/>
        <v>227400.33099999983</v>
      </c>
      <c r="AA139" s="157">
        <f t="shared" si="20"/>
        <v>2307786.4539999999</v>
      </c>
      <c r="AB139" s="157">
        <f t="shared" si="20"/>
        <v>838982.78499999898</v>
      </c>
      <c r="AC139" s="157">
        <f t="shared" si="20"/>
        <v>4479366.2189999968</v>
      </c>
    </row>
    <row r="140" spans="1:29" ht="15" customHeight="1" thickBot="1" x14ac:dyDescent="0.3">
      <c r="A140" s="1" t="s">
        <v>458</v>
      </c>
      <c r="B140" s="5"/>
      <c r="C140" s="19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</row>
    <row r="141" spans="1:29" ht="15" customHeight="1" x14ac:dyDescent="0.25">
      <c r="A141" s="1" t="s">
        <v>458</v>
      </c>
      <c r="B141" s="5"/>
      <c r="C141" s="27" t="s">
        <v>288</v>
      </c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</row>
    <row r="142" spans="1:29" ht="15" customHeight="1" x14ac:dyDescent="0.25">
      <c r="A142" s="1" t="s">
        <v>458</v>
      </c>
      <c r="B142" s="5"/>
      <c r="C142" s="19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</row>
    <row r="143" spans="1:29" ht="15" customHeight="1" x14ac:dyDescent="0.25">
      <c r="A143" s="2" t="s">
        <v>49</v>
      </c>
      <c r="B143" s="15"/>
      <c r="C143" s="18" t="s">
        <v>299</v>
      </c>
      <c r="D143" s="160">
        <f>SUMPRODUCT(E143:AC143,$E$83:$AC$83)/SUM($E$83:$AC$83)</f>
        <v>0.44748386626230796</v>
      </c>
      <c r="E143" s="160">
        <f>IF(LEN(E$8)=0,"",SUMIFS(Gögn!$I$2:$I$11876,Gögn!$F$2:$F$11876,$A143,Gögn!$A$2:$A$11876,E$207))</f>
        <v>2</v>
      </c>
      <c r="F143" s="160">
        <f>IF(LEN(F$8)=0,"",SUMIFS(Gögn!$I$2:$I$11876,Gögn!$F$2:$F$11876,$A143,Gögn!$A$2:$A$11876,F$207))</f>
        <v>1.18</v>
      </c>
      <c r="G143" s="160">
        <f>IF(LEN(G$8)=0,"",SUMIFS(Gögn!$I$2:$I$11876,Gögn!$F$2:$F$11876,$A143,Gögn!$A$2:$A$11876,G$207))</f>
        <v>2.4</v>
      </c>
      <c r="H143" s="160">
        <f>IF(LEN(H$8)=0,"",SUMIFS(Gögn!$I$2:$I$11876,Gögn!$F$2:$F$11876,$A143,Gögn!$A$2:$A$11876,H$207))</f>
        <v>1.4</v>
      </c>
      <c r="I143" s="160">
        <f>IF(LEN(I$8)=0,"",SUMIFS(Gögn!$I$2:$I$11876,Gögn!$F$2:$F$11876,$A143,Gögn!$A$2:$A$11876,I$207))</f>
        <v>2.4</v>
      </c>
      <c r="J143" s="160">
        <f>IF(LEN(J$8)=0,"",SUMIFS(Gögn!$I$2:$I$11876,Gögn!$F$2:$F$11876,$A143,Gögn!$A$2:$A$11876,J$207))</f>
        <v>-0.73</v>
      </c>
      <c r="K143" s="160">
        <f>IF(LEN(K$8)=0,"",SUMIFS(Gögn!$I$2:$I$11876,Gögn!$F$2:$F$11876,$A143,Gögn!$A$2:$A$11876,K$207))</f>
        <v>-0.47199999999999998</v>
      </c>
      <c r="L143" s="160">
        <f>IF(LEN(L$8)=0,"",SUMIFS(Gögn!$I$2:$I$11876,Gögn!$F$2:$F$11876,$A143,Gögn!$A$2:$A$11876,L$207))</f>
        <v>0.15</v>
      </c>
      <c r="M143" s="160">
        <f>IF(LEN(M$8)=0,"",SUMIFS(Gögn!$I$2:$I$11876,Gögn!$F$2:$F$11876,$A143,Gögn!$A$2:$A$11876,M$207))</f>
        <v>-1.2</v>
      </c>
      <c r="N143" s="160">
        <f>IF(LEN(N$8)=0,"",SUMIFS(Gögn!$I$2:$I$11876,Gögn!$F$2:$F$11876,$A143,Gögn!$A$2:$A$11876,N$207))</f>
        <v>-0.73</v>
      </c>
      <c r="O143" s="160">
        <f>IF(LEN(O$8)=0,"",SUMIFS(Gögn!$I$2:$I$11876,Gögn!$F$2:$F$11876,$A143,Gögn!$A$2:$A$11876,O$207))</f>
        <v>-0.4</v>
      </c>
      <c r="P143" s="160">
        <f>IF(LEN(P$8)=0,"",SUMIFS(Gögn!$I$2:$I$11876,Gögn!$F$2:$F$11876,$A143,Gögn!$A$2:$A$11876,P$207))</f>
        <v>1.68</v>
      </c>
      <c r="Q143" s="160">
        <f>IF(LEN(Q$8)=0,"",SUMIFS(Gögn!$I$2:$I$11876,Gögn!$F$2:$F$11876,$A143,Gögn!$A$2:$A$11876,Q$207))</f>
        <v>2.13</v>
      </c>
      <c r="R143" s="160">
        <f>IF(LEN(R$8)=0,"",SUMIFS(Gögn!$I$2:$I$11876,Gögn!$F$2:$F$11876,$A143,Gögn!$A$2:$A$11876,R$207))</f>
        <v>-1.21</v>
      </c>
      <c r="S143" s="160">
        <f>IF(LEN(S$8)=0,"",SUMIFS(Gögn!$I$2:$I$11876,Gögn!$F$2:$F$11876,$A143,Gögn!$A$2:$A$11876,S$207))</f>
        <v>-0.33</v>
      </c>
      <c r="T143" s="160">
        <f>IF(LEN(T$8)=0,"",SUMIFS(Gögn!$I$2:$I$11876,Gögn!$F$2:$F$11876,$A143,Gögn!$A$2:$A$11876,T$207))</f>
        <v>-0.99</v>
      </c>
      <c r="U143" s="160">
        <f>IF(LEN(U$8)=0,"",SUMIFS(Gögn!$I$2:$I$11876,Gögn!$F$2:$F$11876,$A143,Gögn!$A$2:$A$11876,U$207))</f>
        <v>2</v>
      </c>
      <c r="V143" s="160">
        <f>IF(LEN(V$8)=0,"",SUMIFS(Gögn!$I$2:$I$11876,Gögn!$F$2:$F$11876,$A143,Gögn!$A$2:$A$11876,V$207))</f>
        <v>0.86</v>
      </c>
      <c r="W143" s="160">
        <f>IF(LEN(W$8)=0,"",SUMIFS(Gögn!$I$2:$I$11876,Gögn!$F$2:$F$11876,$A143,Gögn!$A$2:$A$11876,W$207))</f>
        <v>1.53</v>
      </c>
      <c r="X143" s="160">
        <f>IF(LEN(X$8)=0,"",SUMIFS(Gögn!$I$2:$I$11876,Gögn!$F$2:$F$11876,$A143,Gögn!$A$2:$A$11876,X$207))</f>
        <v>0.51</v>
      </c>
      <c r="Y143" s="160">
        <f>IF(LEN(Y$8)=0,"",SUMIFS(Gögn!$I$2:$I$11876,Gögn!$F$2:$F$11876,$A143,Gögn!$A$2:$A$11876,Y$207))</f>
        <v>0.5</v>
      </c>
      <c r="Z143" s="160">
        <f>IF(LEN(Z$8)=0,"",SUMIFS(Gögn!$I$2:$I$11876,Gögn!$F$2:$F$11876,$A143,Gögn!$A$2:$A$11876,Z$207))</f>
        <v>0.17</v>
      </c>
      <c r="AA143" s="160">
        <f>IF(LEN(AA$8)=0,"",SUMIFS(Gögn!$I$2:$I$11876,Gögn!$F$2:$F$11876,$A143,Gögn!$A$2:$A$11876,AA$207))</f>
        <v>-0.65</v>
      </c>
      <c r="AB143" s="160">
        <f>IF(LEN(AB$8)=0,"",SUMIFS(Gögn!$I$2:$I$11876,Gögn!$F$2:$F$11876,$A143,Gögn!$A$2:$A$11876,AB$207))</f>
        <v>2.5</v>
      </c>
      <c r="AC143" s="160">
        <f>IF(LEN(AC$8)=0,"",SUMIFS(Gögn!$I$2:$I$11876,Gögn!$F$2:$F$11876,$A143,Gögn!$A$2:$A$11876,AC$207))</f>
        <v>-1.71</v>
      </c>
    </row>
    <row r="144" spans="1:29" ht="15" customHeight="1" x14ac:dyDescent="0.25">
      <c r="A144" s="2" t="s">
        <v>51</v>
      </c>
      <c r="B144" s="15"/>
      <c r="C144" s="19" t="s">
        <v>296</v>
      </c>
      <c r="D144" s="162">
        <f t="shared" ref="D144:D195" si="21">SUMPRODUCT(E144:AC144,$E$83:$AC$83)/SUM($E$83:$AC$83)</f>
        <v>3.8603961816382584</v>
      </c>
      <c r="E144" s="162">
        <f>IF(LEN(E$8)=0,"",SUMIFS(Gögn!$I$2:$I$11876,Gögn!$F$2:$F$11876,$A144,Gögn!$A$2:$A$11876,E$207))</f>
        <v>3</v>
      </c>
      <c r="F144" s="162">
        <f>IF(LEN(F$8)=0,"",SUMIFS(Gögn!$I$2:$I$11876,Gögn!$F$2:$F$11876,$A144,Gögn!$A$2:$A$11876,F$207))</f>
        <v>3.98</v>
      </c>
      <c r="G144" s="162">
        <f>IF(LEN(G$8)=0,"",SUMIFS(Gögn!$I$2:$I$11876,Gögn!$F$2:$F$11876,$A144,Gögn!$A$2:$A$11876,G$207))</f>
        <v>2.2999999999999998</v>
      </c>
      <c r="H144" s="162">
        <f>IF(LEN(H$8)=0,"",SUMIFS(Gögn!$I$2:$I$11876,Gögn!$F$2:$F$11876,$A144,Gögn!$A$2:$A$11876,H$207))</f>
        <v>1</v>
      </c>
      <c r="I144" s="162">
        <f>IF(LEN(I$8)=0,"",SUMIFS(Gögn!$I$2:$I$11876,Gögn!$F$2:$F$11876,$A144,Gögn!$A$2:$A$11876,I$207))</f>
        <v>2.2999999999999998</v>
      </c>
      <c r="J144" s="162">
        <f>IF(LEN(J$8)=0,"",SUMIFS(Gögn!$I$2:$I$11876,Gögn!$F$2:$F$11876,$A144,Gögn!$A$2:$A$11876,J$207))</f>
        <v>2.4900000000000002</v>
      </c>
      <c r="K144" s="162">
        <f>IF(LEN(K$8)=0,"",SUMIFS(Gögn!$I$2:$I$11876,Gögn!$F$2:$F$11876,$A144,Gögn!$A$2:$A$11876,K$207))</f>
        <v>3.68</v>
      </c>
      <c r="L144" s="162">
        <f>IF(LEN(L$8)=0,"",SUMIFS(Gögn!$I$2:$I$11876,Gögn!$F$2:$F$11876,$A144,Gögn!$A$2:$A$11876,L$207))</f>
        <v>1.83</v>
      </c>
      <c r="M144" s="162">
        <f>IF(LEN(M$8)=0,"",SUMIFS(Gögn!$I$2:$I$11876,Gögn!$F$2:$F$11876,$A144,Gögn!$A$2:$A$11876,M$207))</f>
        <v>4.07</v>
      </c>
      <c r="N144" s="162">
        <f>IF(LEN(N$8)=0,"",SUMIFS(Gögn!$I$2:$I$11876,Gögn!$F$2:$F$11876,$A144,Gögn!$A$2:$A$11876,N$207))</f>
        <v>1.57</v>
      </c>
      <c r="O144" s="162">
        <f>IF(LEN(O$8)=0,"",SUMIFS(Gögn!$I$2:$I$11876,Gögn!$F$2:$F$11876,$A144,Gögn!$A$2:$A$11876,O$207))</f>
        <v>2.1</v>
      </c>
      <c r="P144" s="162">
        <f>IF(LEN(P$8)=0,"",SUMIFS(Gögn!$I$2:$I$11876,Gögn!$F$2:$F$11876,$A144,Gögn!$A$2:$A$11876,P$207))</f>
        <v>4.01</v>
      </c>
      <c r="Q144" s="162">
        <f>IF(LEN(Q$8)=0,"",SUMIFS(Gögn!$I$2:$I$11876,Gögn!$F$2:$F$11876,$A144,Gögn!$A$2:$A$11876,Q$207))</f>
        <v>2.34</v>
      </c>
      <c r="R144" s="162">
        <f>IF(LEN(R$8)=0,"",SUMIFS(Gögn!$I$2:$I$11876,Gögn!$F$2:$F$11876,$A144,Gögn!$A$2:$A$11876,R$207))</f>
        <v>1.04</v>
      </c>
      <c r="S144" s="162">
        <f>IF(LEN(S$8)=0,"",SUMIFS(Gögn!$I$2:$I$11876,Gögn!$F$2:$F$11876,$A144,Gögn!$A$2:$A$11876,S$207))</f>
        <v>2.21</v>
      </c>
      <c r="T144" s="162">
        <f>IF(LEN(T$8)=0,"",SUMIFS(Gögn!$I$2:$I$11876,Gögn!$F$2:$F$11876,$A144,Gögn!$A$2:$A$11876,T$207))</f>
        <v>1.04</v>
      </c>
      <c r="U144" s="162">
        <f>IF(LEN(U$8)=0,"",SUMIFS(Gögn!$I$2:$I$11876,Gögn!$F$2:$F$11876,$A144,Gögn!$A$2:$A$11876,U$207))</f>
        <v>1.3</v>
      </c>
      <c r="V144" s="162">
        <f>IF(LEN(V$8)=0,"",SUMIFS(Gögn!$I$2:$I$11876,Gögn!$F$2:$F$11876,$A144,Gögn!$A$2:$A$11876,V$207))</f>
        <v>4.1100000000000003</v>
      </c>
      <c r="W144" s="162">
        <f>IF(LEN(W$8)=0,"",SUMIFS(Gögn!$I$2:$I$11876,Gögn!$F$2:$F$11876,$A144,Gögn!$A$2:$A$11876,W$207))</f>
        <v>3.73</v>
      </c>
      <c r="X144" s="162">
        <f>IF(LEN(X$8)=0,"",SUMIFS(Gögn!$I$2:$I$11876,Gögn!$F$2:$F$11876,$A144,Gögn!$A$2:$A$11876,X$207))</f>
        <v>0.97</v>
      </c>
      <c r="Y144" s="162">
        <f>IF(LEN(Y$8)=0,"",SUMIFS(Gögn!$I$2:$I$11876,Gögn!$F$2:$F$11876,$A144,Gögn!$A$2:$A$11876,Y$207))</f>
        <v>4.8</v>
      </c>
      <c r="Z144" s="162">
        <f>IF(LEN(Z$8)=0,"",SUMIFS(Gögn!$I$2:$I$11876,Gögn!$F$2:$F$11876,$A144,Gögn!$A$2:$A$11876,Z$207))</f>
        <v>5.3</v>
      </c>
      <c r="AA144" s="162">
        <f>IF(LEN(AA$8)=0,"",SUMIFS(Gögn!$I$2:$I$11876,Gögn!$F$2:$F$11876,$A144,Gögn!$A$2:$A$11876,AA$207))</f>
        <v>3.68</v>
      </c>
      <c r="AB144" s="162">
        <f>IF(LEN(AB$8)=0,"",SUMIFS(Gögn!$I$2:$I$11876,Gögn!$F$2:$F$11876,$A144,Gögn!$A$2:$A$11876,AB$207))</f>
        <v>5.0999999999999996</v>
      </c>
      <c r="AC144" s="162">
        <f>IF(LEN(AC$8)=0,"",SUMIFS(Gögn!$I$2:$I$11876,Gögn!$F$2:$F$11876,$A144,Gögn!$A$2:$A$11876,AC$207))</f>
        <v>3.08</v>
      </c>
    </row>
    <row r="145" spans="1:29" ht="15" customHeight="1" x14ac:dyDescent="0.25">
      <c r="A145" s="2" t="s">
        <v>53</v>
      </c>
      <c r="B145" s="15"/>
      <c r="C145" s="18" t="s">
        <v>298</v>
      </c>
      <c r="D145" s="160">
        <f t="shared" si="21"/>
        <v>4.1907033974325314</v>
      </c>
      <c r="E145" s="160">
        <f>IF(LEN(E$8)=0,"",SUMIFS(Gögn!$I$2:$I$11876,Gögn!$F$2:$F$11876,$A145,Gögn!$A$2:$A$11876,E$207))</f>
        <v>3</v>
      </c>
      <c r="F145" s="160">
        <f>IF(LEN(F$8)=0,"",SUMIFS(Gögn!$I$2:$I$11876,Gögn!$F$2:$F$11876,$A145,Gögn!$A$2:$A$11876,F$207))</f>
        <v>4.03</v>
      </c>
      <c r="G145" s="160">
        <f>IF(LEN(G$8)=0,"",SUMIFS(Gögn!$I$2:$I$11876,Gögn!$F$2:$F$11876,$A145,Gögn!$A$2:$A$11876,G$207))</f>
        <v>3.4</v>
      </c>
      <c r="H145" s="160">
        <f>IF(LEN(H$8)=0,"",SUMIFS(Gögn!$I$2:$I$11876,Gögn!$F$2:$F$11876,$A145,Gögn!$A$2:$A$11876,H$207))</f>
        <v>2.4</v>
      </c>
      <c r="I145" s="160">
        <f>IF(LEN(I$8)=0,"",SUMIFS(Gögn!$I$2:$I$11876,Gögn!$F$2:$F$11876,$A145,Gögn!$A$2:$A$11876,I$207))</f>
        <v>3.4</v>
      </c>
      <c r="J145" s="160">
        <f>IF(LEN(J$8)=0,"",SUMIFS(Gögn!$I$2:$I$11876,Gögn!$F$2:$F$11876,$A145,Gögn!$A$2:$A$11876,J$207))</f>
        <v>3.43</v>
      </c>
      <c r="K145" s="160">
        <f>IF(LEN(K$8)=0,"",SUMIFS(Gögn!$I$2:$I$11876,Gögn!$F$2:$F$11876,$A145,Gögn!$A$2:$A$11876,K$207))</f>
        <v>4.18</v>
      </c>
      <c r="L145" s="160">
        <f>IF(LEN(L$8)=0,"",SUMIFS(Gögn!$I$2:$I$11876,Gögn!$F$2:$F$11876,$A145,Gögn!$A$2:$A$11876,L$207))</f>
        <v>3.02</v>
      </c>
      <c r="M145" s="160">
        <f>IF(LEN(M$8)=0,"",SUMIFS(Gögn!$I$2:$I$11876,Gögn!$F$2:$F$11876,$A145,Gögn!$A$2:$A$11876,M$207))</f>
        <v>4.45</v>
      </c>
      <c r="N145" s="160">
        <f>IF(LEN(N$8)=0,"",SUMIFS(Gögn!$I$2:$I$11876,Gögn!$F$2:$F$11876,$A145,Gögn!$A$2:$A$11876,N$207))</f>
        <v>3.31</v>
      </c>
      <c r="O145" s="160">
        <f>IF(LEN(O$8)=0,"",SUMIFS(Gögn!$I$2:$I$11876,Gögn!$F$2:$F$11876,$A145,Gögn!$A$2:$A$11876,O$207))</f>
        <v>3</v>
      </c>
      <c r="P145" s="160">
        <f>IF(LEN(P$8)=0,"",SUMIFS(Gögn!$I$2:$I$11876,Gögn!$F$2:$F$11876,$A145,Gögn!$A$2:$A$11876,P$207))</f>
        <v>3.76</v>
      </c>
      <c r="Q145" s="160">
        <f>IF(LEN(Q$8)=0,"",SUMIFS(Gögn!$I$2:$I$11876,Gögn!$F$2:$F$11876,$A145,Gögn!$A$2:$A$11876,Q$207))</f>
        <v>3.2</v>
      </c>
      <c r="R145" s="160">
        <f>IF(LEN(R$8)=0,"",SUMIFS(Gögn!$I$2:$I$11876,Gögn!$F$2:$F$11876,$A145,Gögn!$A$2:$A$11876,R$207))</f>
        <v>2.52</v>
      </c>
      <c r="S145" s="160">
        <f>IF(LEN(S$8)=0,"",SUMIFS(Gögn!$I$2:$I$11876,Gögn!$F$2:$F$11876,$A145,Gögn!$A$2:$A$11876,S$207))</f>
        <v>3.08</v>
      </c>
      <c r="T145" s="160">
        <f>IF(LEN(T$8)=0,"",SUMIFS(Gögn!$I$2:$I$11876,Gögn!$F$2:$F$11876,$A145,Gögn!$A$2:$A$11876,T$207))</f>
        <v>3.36</v>
      </c>
      <c r="U145" s="160">
        <f>IF(LEN(U$8)=0,"",SUMIFS(Gögn!$I$2:$I$11876,Gögn!$F$2:$F$11876,$A145,Gögn!$A$2:$A$11876,U$207))</f>
        <v>2.5</v>
      </c>
      <c r="V145" s="160">
        <f>IF(LEN(V$8)=0,"",SUMIFS(Gögn!$I$2:$I$11876,Gögn!$F$2:$F$11876,$A145,Gögn!$A$2:$A$11876,V$207))</f>
        <v>4.4400000000000004</v>
      </c>
      <c r="W145" s="160">
        <f>IF(LEN(W$8)=0,"",SUMIFS(Gögn!$I$2:$I$11876,Gögn!$F$2:$F$11876,$A145,Gögn!$A$2:$A$11876,W$207))</f>
        <v>4.24</v>
      </c>
      <c r="X145" s="160">
        <f>IF(LEN(X$8)=0,"",SUMIFS(Gögn!$I$2:$I$11876,Gögn!$F$2:$F$11876,$A145,Gögn!$A$2:$A$11876,X$207))</f>
        <v>3.17</v>
      </c>
      <c r="Y145" s="160">
        <f>IF(LEN(Y$8)=0,"",SUMIFS(Gögn!$I$2:$I$11876,Gögn!$F$2:$F$11876,$A145,Gögn!$A$2:$A$11876,Y$207))</f>
        <v>4.8</v>
      </c>
      <c r="Z145" s="160">
        <f>IF(LEN(Z$8)=0,"",SUMIFS(Gögn!$I$2:$I$11876,Gögn!$F$2:$F$11876,$A145,Gögn!$A$2:$A$11876,Z$207))</f>
        <v>5.2</v>
      </c>
      <c r="AA145" s="160">
        <f>IF(LEN(AA$8)=0,"",SUMIFS(Gögn!$I$2:$I$11876,Gögn!$F$2:$F$11876,$A145,Gögn!$A$2:$A$11876,AA$207))</f>
        <v>3.97</v>
      </c>
      <c r="AB145" s="160">
        <f>IF(LEN(AB$8)=0,"",SUMIFS(Gögn!$I$2:$I$11876,Gögn!$F$2:$F$11876,$A145,Gögn!$A$2:$A$11876,AB$207))</f>
        <v>4.5999999999999996</v>
      </c>
      <c r="AC145" s="160">
        <f>IF(LEN(AC$8)=0,"",SUMIFS(Gögn!$I$2:$I$11876,Gögn!$F$2:$F$11876,$A145,Gögn!$A$2:$A$11876,AC$207))</f>
        <v>3.6</v>
      </c>
    </row>
    <row r="146" spans="1:29" ht="15" customHeight="1" x14ac:dyDescent="0.25">
      <c r="A146" s="1" t="s">
        <v>458</v>
      </c>
      <c r="B146" s="5"/>
      <c r="C146" s="19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</row>
    <row r="147" spans="1:29" ht="15" customHeight="1" x14ac:dyDescent="0.25">
      <c r="A147" s="1" t="s">
        <v>55</v>
      </c>
      <c r="B147" s="5"/>
      <c r="C147" s="18" t="s">
        <v>56</v>
      </c>
      <c r="D147" s="160">
        <f>SUMPRODUCT(E147:AC147,$E$83:$AC$83)/SUM($E$83:$AC$83)</f>
        <v>43.168127968742084</v>
      </c>
      <c r="E147" s="160">
        <f>IF(LEN(E$8)=0,"",SUMIFS(Gögn!$K$2:$K$11876,Gögn!$F$2:$F$11876,$A147,Gögn!$A$2:$A$11876,E$207))</f>
        <v>46.7</v>
      </c>
      <c r="F147" s="160">
        <f>IF(LEN(F$8)=0,"",SUMIFS(Gögn!$K$2:$K$11876,Gögn!$F$2:$F$11876,$A147,Gögn!$A$2:$A$11876,F$207))</f>
        <v>41.25</v>
      </c>
      <c r="G147" s="160">
        <f>IF(LEN(G$8)=0,"",SUMIFS(Gögn!$K$2:$K$11876,Gögn!$F$2:$F$11876,$A147,Gögn!$A$2:$A$11876,G$207))</f>
        <v>42.6</v>
      </c>
      <c r="H147" s="160">
        <f>IF(LEN(H$8)=0,"",SUMIFS(Gögn!$K$2:$K$11876,Gögn!$F$2:$F$11876,$A147,Gögn!$A$2:$A$11876,H$207))</f>
        <v>42.7</v>
      </c>
      <c r="I147" s="160">
        <f>IF(LEN(I$8)=0,"",SUMIFS(Gögn!$K$2:$K$11876,Gögn!$F$2:$F$11876,$A147,Gögn!$A$2:$A$11876,I$207))</f>
        <v>42.6</v>
      </c>
      <c r="J147" s="160">
        <f>IF(LEN(J$8)=0,"",SUMIFS(Gögn!$K$2:$K$11876,Gögn!$F$2:$F$11876,$A147,Gögn!$A$2:$A$11876,J$207))</f>
        <v>40.36</v>
      </c>
      <c r="K147" s="160">
        <f>IF(LEN(K$8)=0,"",SUMIFS(Gögn!$K$2:$K$11876,Gögn!$F$2:$F$11876,$A147,Gögn!$A$2:$A$11876,K$207))</f>
        <v>37.9</v>
      </c>
      <c r="L147" s="160">
        <f>IF(LEN(L$8)=0,"",SUMIFS(Gögn!$K$2:$K$11876,Gögn!$F$2:$F$11876,$A147,Gögn!$A$2:$A$11876,L$207))</f>
        <v>38.6</v>
      </c>
      <c r="M147" s="160">
        <f>IF(LEN(M$8)=0,"",SUMIFS(Gögn!$K$2:$K$11876,Gögn!$F$2:$F$11876,$A147,Gögn!$A$2:$A$11876,M$207))</f>
        <v>41.82</v>
      </c>
      <c r="N147" s="160">
        <f>IF(LEN(N$8)=0,"",SUMIFS(Gögn!$K$2:$K$11876,Gögn!$F$2:$F$11876,$A147,Gögn!$A$2:$A$11876,N$207))</f>
        <v>37.700000000000003</v>
      </c>
      <c r="O147" s="160">
        <f>IF(LEN(O$8)=0,"",SUMIFS(Gögn!$K$2:$K$11876,Gögn!$F$2:$F$11876,$A147,Gögn!$A$2:$A$11876,O$207))</f>
        <v>38.1</v>
      </c>
      <c r="P147" s="160">
        <f>IF(LEN(P$8)=0,"",SUMIFS(Gögn!$K$2:$K$11876,Gögn!$F$2:$F$11876,$A147,Gögn!$A$2:$A$11876,P$207))</f>
        <v>39.46</v>
      </c>
      <c r="Q147" s="160">
        <f>IF(LEN(Q$8)=0,"",SUMIFS(Gögn!$K$2:$K$11876,Gögn!$F$2:$F$11876,$A147,Gögn!$A$2:$A$11876,Q$207))</f>
        <v>4.9000000000000004</v>
      </c>
      <c r="R147" s="160">
        <f>IF(LEN(R$8)=0,"",SUMIFS(Gögn!$K$2:$K$11876,Gögn!$F$2:$F$11876,$A147,Gögn!$A$2:$A$11876,R$207))</f>
        <v>31.56</v>
      </c>
      <c r="S147" s="160">
        <f>IF(LEN(S$8)=0,"",SUMIFS(Gögn!$K$2:$K$11876,Gögn!$F$2:$F$11876,$A147,Gögn!$A$2:$A$11876,S$207))</f>
        <v>27.45</v>
      </c>
      <c r="T147" s="160">
        <f>IF(LEN(T$8)=0,"",SUMIFS(Gögn!$K$2:$K$11876,Gögn!$F$2:$F$11876,$A147,Gögn!$A$2:$A$11876,T$207))</f>
        <v>14.84</v>
      </c>
      <c r="U147" s="160">
        <f>IF(LEN(U$8)=0,"",SUMIFS(Gögn!$K$2:$K$11876,Gögn!$F$2:$F$11876,$A147,Gögn!$A$2:$A$11876,U$207))</f>
        <v>30.1</v>
      </c>
      <c r="V147" s="160">
        <f>IF(LEN(V$8)=0,"",SUMIFS(Gögn!$K$2:$K$11876,Gögn!$F$2:$F$11876,$A147,Gögn!$A$2:$A$11876,V$207))</f>
        <v>45.51</v>
      </c>
      <c r="W147" s="160">
        <f>IF(LEN(W$8)=0,"",SUMIFS(Gögn!$K$2:$K$11876,Gögn!$F$2:$F$11876,$A147,Gögn!$A$2:$A$11876,W$207))</f>
        <v>54.63</v>
      </c>
      <c r="X147" s="160">
        <f>IF(LEN(X$8)=0,"",SUMIFS(Gögn!$K$2:$K$11876,Gögn!$F$2:$F$11876,$A147,Gögn!$A$2:$A$11876,X$207))</f>
        <v>49.29</v>
      </c>
      <c r="Y147" s="160">
        <f>IF(LEN(Y$8)=0,"",SUMIFS(Gögn!$K$2:$K$11876,Gögn!$F$2:$F$11876,$A147,Gögn!$A$2:$A$11876,Y$207))</f>
        <v>47.9</v>
      </c>
      <c r="Z147" s="160">
        <f>IF(LEN(Z$8)=0,"",SUMIFS(Gögn!$K$2:$K$11876,Gögn!$F$2:$F$11876,$A147,Gögn!$A$2:$A$11876,Z$207))</f>
        <v>44.08</v>
      </c>
      <c r="AA147" s="160">
        <f>IF(LEN(AA$8)=0,"",SUMIFS(Gögn!$K$2:$K$11876,Gögn!$F$2:$F$11876,$A147,Gögn!$A$2:$A$11876,AA$207))</f>
        <v>35.200000000000003</v>
      </c>
      <c r="AB147" s="160">
        <f>IF(LEN(AB$8)=0,"",SUMIFS(Gögn!$K$2:$K$11876,Gögn!$F$2:$F$11876,$A147,Gögn!$A$2:$A$11876,AB$207))</f>
        <v>38</v>
      </c>
      <c r="AC147" s="160">
        <f>IF(LEN(AC$8)=0,"",SUMIFS(Gögn!$K$2:$K$11876,Gögn!$F$2:$F$11876,$A147,Gögn!$A$2:$A$11876,AC$207))</f>
        <v>42.89</v>
      </c>
    </row>
    <row r="148" spans="1:29" ht="15" customHeight="1" x14ac:dyDescent="0.25">
      <c r="A148" s="1" t="s">
        <v>57</v>
      </c>
      <c r="B148" s="5"/>
      <c r="C148" s="19" t="s">
        <v>58</v>
      </c>
      <c r="D148" s="162">
        <f t="shared" si="21"/>
        <v>30.611473677199189</v>
      </c>
      <c r="E148" s="162">
        <f>IF(LEN(E$8)=0,"",SUMIFS(Gögn!$K$2:$K$11876,Gögn!$F$2:$F$11876,$A148,Gögn!$A$2:$A$11876,E$207))</f>
        <v>26.2</v>
      </c>
      <c r="F148" s="162">
        <f>IF(LEN(F$8)=0,"",SUMIFS(Gögn!$K$2:$K$11876,Gögn!$F$2:$F$11876,$A148,Gögn!$A$2:$A$11876,F$207))</f>
        <v>27.16</v>
      </c>
      <c r="G148" s="162">
        <f>IF(LEN(G$8)=0,"",SUMIFS(Gögn!$K$2:$K$11876,Gögn!$F$2:$F$11876,$A148,Gögn!$A$2:$A$11876,G$207))</f>
        <v>31.7</v>
      </c>
      <c r="H148" s="162">
        <f>IF(LEN(H$8)=0,"",SUMIFS(Gögn!$K$2:$K$11876,Gögn!$F$2:$F$11876,$A148,Gögn!$A$2:$A$11876,H$207))</f>
        <v>55.3</v>
      </c>
      <c r="I148" s="162">
        <f>IF(LEN(I$8)=0,"",SUMIFS(Gögn!$K$2:$K$11876,Gögn!$F$2:$F$11876,$A148,Gögn!$A$2:$A$11876,I$207))</f>
        <v>31.7</v>
      </c>
      <c r="J148" s="162">
        <f>IF(LEN(J$8)=0,"",SUMIFS(Gögn!$K$2:$K$11876,Gögn!$F$2:$F$11876,$A148,Gögn!$A$2:$A$11876,J$207))</f>
        <v>28.91</v>
      </c>
      <c r="K148" s="162">
        <f>IF(LEN(K$8)=0,"",SUMIFS(Gögn!$K$2:$K$11876,Gögn!$F$2:$F$11876,$A148,Gögn!$A$2:$A$11876,K$207))</f>
        <v>45.32</v>
      </c>
      <c r="L148" s="162">
        <f>IF(LEN(L$8)=0,"",SUMIFS(Gögn!$K$2:$K$11876,Gögn!$F$2:$F$11876,$A148,Gögn!$A$2:$A$11876,L$207))</f>
        <v>40.799999999999997</v>
      </c>
      <c r="M148" s="162">
        <f>IF(LEN(M$8)=0,"",SUMIFS(Gögn!$K$2:$K$11876,Gögn!$F$2:$F$11876,$A148,Gögn!$A$2:$A$11876,M$207))</f>
        <v>24.64</v>
      </c>
      <c r="N148" s="162">
        <f>IF(LEN(N$8)=0,"",SUMIFS(Gögn!$K$2:$K$11876,Gögn!$F$2:$F$11876,$A148,Gögn!$A$2:$A$11876,N$207))</f>
        <v>54.29</v>
      </c>
      <c r="O148" s="162">
        <f>IF(LEN(O$8)=0,"",SUMIFS(Gögn!$K$2:$K$11876,Gögn!$F$2:$F$11876,$A148,Gögn!$A$2:$A$11876,O$207))</f>
        <v>44.3</v>
      </c>
      <c r="P148" s="162">
        <f>IF(LEN(P$8)=0,"",SUMIFS(Gögn!$K$2:$K$11876,Gögn!$F$2:$F$11876,$A148,Gögn!$A$2:$A$11876,P$207))</f>
        <v>48.41</v>
      </c>
      <c r="Q148" s="162">
        <f>IF(LEN(Q$8)=0,"",SUMIFS(Gögn!$K$2:$K$11876,Gögn!$F$2:$F$11876,$A148,Gögn!$A$2:$A$11876,Q$207))</f>
        <v>90.3</v>
      </c>
      <c r="R148" s="162">
        <f>IF(LEN(R$8)=0,"",SUMIFS(Gögn!$K$2:$K$11876,Gögn!$F$2:$F$11876,$A148,Gögn!$A$2:$A$11876,R$207))</f>
        <v>50.97</v>
      </c>
      <c r="S148" s="162">
        <f>IF(LEN(S$8)=0,"",SUMIFS(Gögn!$K$2:$K$11876,Gögn!$F$2:$F$11876,$A148,Gögn!$A$2:$A$11876,S$207))</f>
        <v>58.99</v>
      </c>
      <c r="T148" s="162">
        <f>IF(LEN(T$8)=0,"",SUMIFS(Gögn!$K$2:$K$11876,Gögn!$F$2:$F$11876,$A148,Gögn!$A$2:$A$11876,T$207))</f>
        <v>68.099999999999994</v>
      </c>
      <c r="U148" s="162">
        <f>IF(LEN(U$8)=0,"",SUMIFS(Gögn!$K$2:$K$11876,Gögn!$F$2:$F$11876,$A148,Gögn!$A$2:$A$11876,U$207))</f>
        <v>36.6</v>
      </c>
      <c r="V148" s="162">
        <f>IF(LEN(V$8)=0,"",SUMIFS(Gögn!$K$2:$K$11876,Gögn!$F$2:$F$11876,$A148,Gögn!$A$2:$A$11876,V$207))</f>
        <v>25.02</v>
      </c>
      <c r="W148" s="162">
        <f>IF(LEN(W$8)=0,"",SUMIFS(Gögn!$K$2:$K$11876,Gögn!$F$2:$F$11876,$A148,Gögn!$A$2:$A$11876,W$207))</f>
        <v>29.18</v>
      </c>
      <c r="X148" s="162">
        <f>IF(LEN(X$8)=0,"",SUMIFS(Gögn!$K$2:$K$11876,Gögn!$F$2:$F$11876,$A148,Gögn!$A$2:$A$11876,X$207))</f>
        <v>48.21</v>
      </c>
      <c r="Y148" s="162">
        <f>IF(LEN(Y$8)=0,"",SUMIFS(Gögn!$K$2:$K$11876,Gögn!$F$2:$F$11876,$A148,Gögn!$A$2:$A$11876,Y$207))</f>
        <v>28</v>
      </c>
      <c r="Z148" s="162">
        <f>IF(LEN(Z$8)=0,"",SUMIFS(Gögn!$K$2:$K$11876,Gögn!$F$2:$F$11876,$A148,Gögn!$A$2:$A$11876,Z$207))</f>
        <v>39.33</v>
      </c>
      <c r="AA148" s="162">
        <f>IF(LEN(AA$8)=0,"",SUMIFS(Gögn!$K$2:$K$11876,Gögn!$F$2:$F$11876,$A148,Gögn!$A$2:$A$11876,AA$207))</f>
        <v>27.2</v>
      </c>
      <c r="AB148" s="162">
        <f>IF(LEN(AB$8)=0,"",SUMIFS(Gögn!$K$2:$K$11876,Gögn!$F$2:$F$11876,$A148,Gögn!$A$2:$A$11876,AB$207))</f>
        <v>44</v>
      </c>
      <c r="AC148" s="162">
        <f>IF(LEN(AC$8)=0,"",SUMIFS(Gögn!$K$2:$K$11876,Gögn!$F$2:$F$11876,$A148,Gögn!$A$2:$A$11876,AC$207))</f>
        <v>33.770000000000003</v>
      </c>
    </row>
    <row r="149" spans="1:29" ht="15" customHeight="1" x14ac:dyDescent="0.25">
      <c r="A149" s="1" t="s">
        <v>59</v>
      </c>
      <c r="B149" s="5"/>
      <c r="C149" s="18" t="s">
        <v>60</v>
      </c>
      <c r="D149" s="160">
        <f t="shared" si="21"/>
        <v>13.092236041834825</v>
      </c>
      <c r="E149" s="160">
        <f>IF(LEN(E$8)=0,"",SUMIFS(Gögn!$K$2:$K$11876,Gögn!$F$2:$F$11876,$A149,Gögn!$A$2:$A$11876,E$207))</f>
        <v>12.3</v>
      </c>
      <c r="F149" s="160">
        <f>IF(LEN(F$8)=0,"",SUMIFS(Gögn!$K$2:$K$11876,Gögn!$F$2:$F$11876,$A149,Gögn!$A$2:$A$11876,F$207))</f>
        <v>14.34</v>
      </c>
      <c r="G149" s="160">
        <f>IF(LEN(G$8)=0,"",SUMIFS(Gögn!$K$2:$K$11876,Gögn!$F$2:$F$11876,$A149,Gögn!$A$2:$A$11876,G$207))</f>
        <v>6.6</v>
      </c>
      <c r="H149" s="160">
        <f>IF(LEN(H$8)=0,"",SUMIFS(Gögn!$K$2:$K$11876,Gögn!$F$2:$F$11876,$A149,Gögn!$A$2:$A$11876,H$207))</f>
        <v>0.3</v>
      </c>
      <c r="I149" s="160">
        <f>IF(LEN(I$8)=0,"",SUMIFS(Gögn!$K$2:$K$11876,Gögn!$F$2:$F$11876,$A149,Gögn!$A$2:$A$11876,I$207))</f>
        <v>6.6</v>
      </c>
      <c r="J149" s="160">
        <f>IF(LEN(J$8)=0,"",SUMIFS(Gögn!$K$2:$K$11876,Gögn!$F$2:$F$11876,$A149,Gögn!$A$2:$A$11876,J$207))</f>
        <v>14.73</v>
      </c>
      <c r="K149" s="160">
        <f>IF(LEN(K$8)=0,"",SUMIFS(Gögn!$K$2:$K$11876,Gögn!$F$2:$F$11876,$A149,Gögn!$A$2:$A$11876,K$207))</f>
        <v>15.7</v>
      </c>
      <c r="L149" s="160">
        <f>IF(LEN(L$8)=0,"",SUMIFS(Gögn!$K$2:$K$11876,Gögn!$F$2:$F$11876,$A149,Gögn!$A$2:$A$11876,L$207))</f>
        <v>10.199999999999999</v>
      </c>
      <c r="M149" s="160">
        <f>IF(LEN(M$8)=0,"",SUMIFS(Gögn!$K$2:$K$11876,Gögn!$F$2:$F$11876,$A149,Gögn!$A$2:$A$11876,M$207))</f>
        <v>13.6</v>
      </c>
      <c r="N149" s="160">
        <f>IF(LEN(N$8)=0,"",SUMIFS(Gögn!$K$2:$K$11876,Gögn!$F$2:$F$11876,$A149,Gögn!$A$2:$A$11876,N$207))</f>
        <v>7.88</v>
      </c>
      <c r="O149" s="160">
        <f>IF(LEN(O$8)=0,"",SUMIFS(Gögn!$K$2:$K$11876,Gögn!$F$2:$F$11876,$A149,Gögn!$A$2:$A$11876,O$207))</f>
        <v>12</v>
      </c>
      <c r="P149" s="160">
        <f>IF(LEN(P$8)=0,"",SUMIFS(Gögn!$K$2:$K$11876,Gögn!$F$2:$F$11876,$A149,Gögn!$A$2:$A$11876,P$207))</f>
        <v>10.01</v>
      </c>
      <c r="Q149" s="160">
        <f>IF(LEN(Q$8)=0,"",SUMIFS(Gögn!$K$2:$K$11876,Gögn!$F$2:$F$11876,$A149,Gögn!$A$2:$A$11876,Q$207))</f>
        <v>2.63</v>
      </c>
      <c r="R149" s="160">
        <f>IF(LEN(R$8)=0,"",SUMIFS(Gögn!$K$2:$K$11876,Gögn!$F$2:$F$11876,$A149,Gögn!$A$2:$A$11876,R$207))</f>
        <v>14.57</v>
      </c>
      <c r="S149" s="160">
        <f>IF(LEN(S$8)=0,"",SUMIFS(Gögn!$K$2:$K$11876,Gögn!$F$2:$F$11876,$A149,Gögn!$A$2:$A$11876,S$207))</f>
        <v>5.64</v>
      </c>
      <c r="T149" s="160">
        <f>IF(LEN(T$8)=0,"",SUMIFS(Gögn!$K$2:$K$11876,Gögn!$F$2:$F$11876,$A149,Gögn!$A$2:$A$11876,T$207))</f>
        <v>15.33</v>
      </c>
      <c r="U149" s="160">
        <f>IF(LEN(U$8)=0,"",SUMIFS(Gögn!$K$2:$K$11876,Gögn!$F$2:$F$11876,$A149,Gögn!$A$2:$A$11876,U$207))</f>
        <v>1.8</v>
      </c>
      <c r="V149" s="160">
        <f>IF(LEN(V$8)=0,"",SUMIFS(Gögn!$K$2:$K$11876,Gögn!$F$2:$F$11876,$A149,Gögn!$A$2:$A$11876,V$207))</f>
        <v>14.16</v>
      </c>
      <c r="W149" s="160">
        <f>IF(LEN(W$8)=0,"",SUMIFS(Gögn!$K$2:$K$11876,Gögn!$F$2:$F$11876,$A149,Gögn!$A$2:$A$11876,W$207))</f>
        <v>3.53</v>
      </c>
      <c r="X149" s="160">
        <f>IF(LEN(X$8)=0,"",SUMIFS(Gögn!$K$2:$K$11876,Gögn!$F$2:$F$11876,$A149,Gögn!$A$2:$A$11876,X$207))</f>
        <v>2.5</v>
      </c>
      <c r="Y149" s="160">
        <f>IF(LEN(Y$8)=0,"",SUMIFS(Gögn!$K$2:$K$11876,Gögn!$F$2:$F$11876,$A149,Gögn!$A$2:$A$11876,Y$207))</f>
        <v>13.7</v>
      </c>
      <c r="Z149" s="160">
        <f>IF(LEN(Z$8)=0,"",SUMIFS(Gögn!$K$2:$K$11876,Gögn!$F$2:$F$11876,$A149,Gögn!$A$2:$A$11876,Z$207))</f>
        <v>15.97</v>
      </c>
      <c r="AA149" s="160">
        <f>IF(LEN(AA$8)=0,"",SUMIFS(Gögn!$K$2:$K$11876,Gögn!$F$2:$F$11876,$A149,Gögn!$A$2:$A$11876,AA$207))</f>
        <v>17.100000000000001</v>
      </c>
      <c r="AB149" s="160">
        <f>IF(LEN(AB$8)=0,"",SUMIFS(Gögn!$K$2:$K$11876,Gögn!$F$2:$F$11876,$A149,Gögn!$A$2:$A$11876,AB$207))</f>
        <v>18</v>
      </c>
      <c r="AC149" s="160">
        <f>IF(LEN(AC$8)=0,"",SUMIFS(Gögn!$K$2:$K$11876,Gögn!$F$2:$F$11876,$A149,Gögn!$A$2:$A$11876,AC$207))</f>
        <v>16.829999999999998</v>
      </c>
    </row>
    <row r="150" spans="1:29" ht="15" customHeight="1" x14ac:dyDescent="0.25">
      <c r="A150" s="1" t="s">
        <v>61</v>
      </c>
      <c r="B150" s="5"/>
      <c r="C150" s="19" t="s">
        <v>62</v>
      </c>
      <c r="D150" s="162">
        <f t="shared" si="21"/>
        <v>13.108807175122605</v>
      </c>
      <c r="E150" s="162">
        <f>IF(LEN(E$8)=0,"",SUMIFS(Gögn!$K$2:$K$11876,Gögn!$F$2:$F$11876,$A150,Gögn!$A$2:$A$11876,E$207))</f>
        <v>14.8</v>
      </c>
      <c r="F150" s="162">
        <f>IF(LEN(F$8)=0,"",SUMIFS(Gögn!$K$2:$K$11876,Gögn!$F$2:$F$11876,$A150,Gögn!$A$2:$A$11876,F$207))</f>
        <v>17.25</v>
      </c>
      <c r="G150" s="162">
        <f>IF(LEN(G$8)=0,"",SUMIFS(Gögn!$K$2:$K$11876,Gögn!$F$2:$F$11876,$A150,Gögn!$A$2:$A$11876,G$207))</f>
        <v>19.100000000000001</v>
      </c>
      <c r="H150" s="162">
        <f>IF(LEN(H$8)=0,"",SUMIFS(Gögn!$K$2:$K$11876,Gögn!$F$2:$F$11876,$A150,Gögn!$A$2:$A$11876,H$207))</f>
        <v>1.7</v>
      </c>
      <c r="I150" s="162">
        <f>IF(LEN(I$8)=0,"",SUMIFS(Gögn!$K$2:$K$11876,Gögn!$F$2:$F$11876,$A150,Gögn!$A$2:$A$11876,I$207))</f>
        <v>19.100000000000001</v>
      </c>
      <c r="J150" s="162">
        <f>IF(LEN(J$8)=0,"",SUMIFS(Gögn!$K$2:$K$11876,Gögn!$F$2:$F$11876,$A150,Gögn!$A$2:$A$11876,J$207))</f>
        <v>16</v>
      </c>
      <c r="K150" s="162">
        <f>IF(LEN(K$8)=0,"",SUMIFS(Gögn!$K$2:$K$11876,Gögn!$F$2:$F$11876,$A150,Gögn!$A$2:$A$11876,K$207))</f>
        <v>1.08</v>
      </c>
      <c r="L150" s="162">
        <f>IF(LEN(L$8)=0,"",SUMIFS(Gögn!$K$2:$K$11876,Gögn!$F$2:$F$11876,$A150,Gögn!$A$2:$A$11876,L$207))</f>
        <v>10.4</v>
      </c>
      <c r="M150" s="162">
        <f>IF(LEN(M$8)=0,"",SUMIFS(Gögn!$K$2:$K$11876,Gögn!$F$2:$F$11876,$A150,Gögn!$A$2:$A$11876,M$207))</f>
        <v>19.940000000000001</v>
      </c>
      <c r="N150" s="162">
        <f>IF(LEN(N$8)=0,"",SUMIFS(Gögn!$K$2:$K$11876,Gögn!$F$2:$F$11876,$A150,Gögn!$A$2:$A$11876,N$207))</f>
        <v>0.13</v>
      </c>
      <c r="O150" s="162">
        <f>IF(LEN(O$8)=0,"",SUMIFS(Gögn!$K$2:$K$11876,Gögn!$F$2:$F$11876,$A150,Gögn!$A$2:$A$11876,O$207))</f>
        <v>5.6</v>
      </c>
      <c r="P150" s="162">
        <f>IF(LEN(P$8)=0,"",SUMIFS(Gögn!$K$2:$K$11876,Gögn!$F$2:$F$11876,$A150,Gögn!$A$2:$A$11876,P$207))</f>
        <v>1.32</v>
      </c>
      <c r="Q150" s="162">
        <f>IF(LEN(Q$8)=0,"",SUMIFS(Gögn!$K$2:$K$11876,Gögn!$F$2:$F$11876,$A150,Gögn!$A$2:$A$11876,Q$207))</f>
        <v>2.17</v>
      </c>
      <c r="R150" s="162">
        <f>IF(LEN(R$8)=0,"",SUMIFS(Gögn!$K$2:$K$11876,Gögn!$F$2:$F$11876,$A150,Gögn!$A$2:$A$11876,R$207))</f>
        <v>1.27</v>
      </c>
      <c r="S150" s="162">
        <f>IF(LEN(S$8)=0,"",SUMIFS(Gögn!$K$2:$K$11876,Gögn!$F$2:$F$11876,$A150,Gögn!$A$2:$A$11876,S$207))</f>
        <v>7.92</v>
      </c>
      <c r="T150" s="162">
        <f>IF(LEN(T$8)=0,"",SUMIFS(Gögn!$K$2:$K$11876,Gögn!$F$2:$F$11876,$A150,Gögn!$A$2:$A$11876,T$207))</f>
        <v>1.73</v>
      </c>
      <c r="U150" s="162">
        <f>IF(LEN(U$8)=0,"",SUMIFS(Gögn!$K$2:$K$11876,Gögn!$F$2:$F$11876,$A150,Gögn!$A$2:$A$11876,U$207))</f>
        <v>31.5</v>
      </c>
      <c r="V150" s="162">
        <f>IF(LEN(V$8)=0,"",SUMIFS(Gögn!$K$2:$K$11876,Gögn!$F$2:$F$11876,$A150,Gögn!$A$2:$A$11876,V$207))</f>
        <v>15.31</v>
      </c>
      <c r="W150" s="162">
        <f>IF(LEN(W$8)=0,"",SUMIFS(Gögn!$K$2:$K$11876,Gögn!$F$2:$F$11876,$A150,Gögn!$A$2:$A$11876,W$207))</f>
        <v>12.66</v>
      </c>
      <c r="X150" s="162">
        <f>IF(LEN(X$8)=0,"",SUMIFS(Gögn!$K$2:$K$11876,Gögn!$F$2:$F$11876,$A150,Gögn!$A$2:$A$11876,X$207))</f>
        <v>0</v>
      </c>
      <c r="Y150" s="162">
        <f>IF(LEN(Y$8)=0,"",SUMIFS(Gögn!$K$2:$K$11876,Gögn!$F$2:$F$11876,$A150,Gögn!$A$2:$A$11876,Y$207))</f>
        <v>10.4</v>
      </c>
      <c r="Z150" s="162">
        <f>IF(LEN(Z$8)=0,"",SUMIFS(Gögn!$K$2:$K$11876,Gögn!$F$2:$F$11876,$A150,Gögn!$A$2:$A$11876,Z$207))</f>
        <v>0.54</v>
      </c>
      <c r="AA150" s="162">
        <f>IF(LEN(AA$8)=0,"",SUMIFS(Gögn!$K$2:$K$11876,Gögn!$F$2:$F$11876,$A150,Gögn!$A$2:$A$11876,AA$207))</f>
        <v>20.5</v>
      </c>
      <c r="AB150" s="162">
        <f>IF(LEN(AB$8)=0,"",SUMIFS(Gögn!$K$2:$K$11876,Gögn!$F$2:$F$11876,$A150,Gögn!$A$2:$A$11876,AB$207))</f>
        <v>0</v>
      </c>
      <c r="AC150" s="162">
        <f>IF(LEN(AC$8)=0,"",SUMIFS(Gögn!$K$2:$K$11876,Gögn!$F$2:$F$11876,$A150,Gögn!$A$2:$A$11876,AC$207))</f>
        <v>6.43</v>
      </c>
    </row>
    <row r="151" spans="1:29" ht="15" customHeight="1" x14ac:dyDescent="0.25">
      <c r="A151" s="1" t="s">
        <v>63</v>
      </c>
      <c r="B151" s="5"/>
      <c r="C151" s="18" t="s">
        <v>64</v>
      </c>
      <c r="D151" s="160">
        <f t="shared" si="21"/>
        <v>1.0856328899095623E-3</v>
      </c>
      <c r="E151" s="160">
        <f>IF(LEN(E$8)=0,"",SUMIFS(Gögn!$K$2:$K$11876,Gögn!$F$2:$F$11876,$A151,Gögn!$A$2:$A$11876,E$207))</f>
        <v>0</v>
      </c>
      <c r="F151" s="160">
        <f>IF(LEN(F$8)=0,"",SUMIFS(Gögn!$K$2:$K$11876,Gögn!$F$2:$F$11876,$A151,Gögn!$A$2:$A$11876,F$207))</f>
        <v>0</v>
      </c>
      <c r="G151" s="160">
        <f>IF(LEN(G$8)=0,"",SUMIFS(Gögn!$K$2:$K$11876,Gögn!$F$2:$F$11876,$A151,Gögn!$A$2:$A$11876,G$207))</f>
        <v>0</v>
      </c>
      <c r="H151" s="160">
        <f>IF(LEN(H$8)=0,"",SUMIFS(Gögn!$K$2:$K$11876,Gögn!$F$2:$F$11876,$A151,Gögn!$A$2:$A$11876,H$207))</f>
        <v>0</v>
      </c>
      <c r="I151" s="160">
        <f>IF(LEN(I$8)=0,"",SUMIFS(Gögn!$K$2:$K$11876,Gögn!$F$2:$F$11876,$A151,Gögn!$A$2:$A$11876,I$207))</f>
        <v>0</v>
      </c>
      <c r="J151" s="160">
        <f>IF(LEN(J$8)=0,"",SUMIFS(Gögn!$K$2:$K$11876,Gögn!$F$2:$F$11876,$A151,Gögn!$A$2:$A$11876,J$207))</f>
        <v>0</v>
      </c>
      <c r="K151" s="160">
        <f>IF(LEN(K$8)=0,"",SUMIFS(Gögn!$K$2:$K$11876,Gögn!$F$2:$F$11876,$A151,Gögn!$A$2:$A$11876,K$207))</f>
        <v>0</v>
      </c>
      <c r="L151" s="160">
        <f>IF(LEN(L$8)=0,"",SUMIFS(Gögn!$K$2:$K$11876,Gögn!$F$2:$F$11876,$A151,Gögn!$A$2:$A$11876,L$207))</f>
        <v>0</v>
      </c>
      <c r="M151" s="160">
        <f>IF(LEN(M$8)=0,"",SUMIFS(Gögn!$K$2:$K$11876,Gögn!$F$2:$F$11876,$A151,Gögn!$A$2:$A$11876,M$207))</f>
        <v>0</v>
      </c>
      <c r="N151" s="160">
        <f>IF(LEN(N$8)=0,"",SUMIFS(Gögn!$K$2:$K$11876,Gögn!$F$2:$F$11876,$A151,Gögn!$A$2:$A$11876,N$207))</f>
        <v>0</v>
      </c>
      <c r="O151" s="160">
        <f>IF(LEN(O$8)=0,"",SUMIFS(Gögn!$K$2:$K$11876,Gögn!$F$2:$F$11876,$A151,Gögn!$A$2:$A$11876,O$207))</f>
        <v>0</v>
      </c>
      <c r="P151" s="160">
        <f>IF(LEN(P$8)=0,"",SUMIFS(Gögn!$K$2:$K$11876,Gögn!$F$2:$F$11876,$A151,Gögn!$A$2:$A$11876,P$207))</f>
        <v>0</v>
      </c>
      <c r="Q151" s="160">
        <f>IF(LEN(Q$8)=0,"",SUMIFS(Gögn!$K$2:$K$11876,Gögn!$F$2:$F$11876,$A151,Gögn!$A$2:$A$11876,Q$207))</f>
        <v>0</v>
      </c>
      <c r="R151" s="160">
        <f>IF(LEN(R$8)=0,"",SUMIFS(Gögn!$K$2:$K$11876,Gögn!$F$2:$F$11876,$A151,Gögn!$A$2:$A$11876,R$207))</f>
        <v>0</v>
      </c>
      <c r="S151" s="160">
        <f>IF(LEN(S$8)=0,"",SUMIFS(Gögn!$K$2:$K$11876,Gögn!$F$2:$F$11876,$A151,Gögn!$A$2:$A$11876,S$207))</f>
        <v>0</v>
      </c>
      <c r="T151" s="160">
        <f>IF(LEN(T$8)=0,"",SUMIFS(Gögn!$K$2:$K$11876,Gögn!$F$2:$F$11876,$A151,Gögn!$A$2:$A$11876,T$207))</f>
        <v>0</v>
      </c>
      <c r="U151" s="160">
        <f>IF(LEN(U$8)=0,"",SUMIFS(Gögn!$K$2:$K$11876,Gögn!$F$2:$F$11876,$A151,Gögn!$A$2:$A$11876,U$207))</f>
        <v>0</v>
      </c>
      <c r="V151" s="160">
        <f>IF(LEN(V$8)=0,"",SUMIFS(Gögn!$K$2:$K$11876,Gögn!$F$2:$F$11876,$A151,Gögn!$A$2:$A$11876,V$207))</f>
        <v>0</v>
      </c>
      <c r="W151" s="160">
        <f>IF(LEN(W$8)=0,"",SUMIFS(Gögn!$K$2:$K$11876,Gögn!$F$2:$F$11876,$A151,Gögn!$A$2:$A$11876,W$207))</f>
        <v>0</v>
      </c>
      <c r="X151" s="160">
        <f>IF(LEN(X$8)=0,"",SUMIFS(Gögn!$K$2:$K$11876,Gögn!$F$2:$F$11876,$A151,Gögn!$A$2:$A$11876,X$207))</f>
        <v>0</v>
      </c>
      <c r="Y151" s="160">
        <f>IF(LEN(Y$8)=0,"",SUMIFS(Gögn!$K$2:$K$11876,Gögn!$F$2:$F$11876,$A151,Gögn!$A$2:$A$11876,Y$207))</f>
        <v>0</v>
      </c>
      <c r="Z151" s="160">
        <f>IF(LEN(Z$8)=0,"",SUMIFS(Gögn!$K$2:$K$11876,Gögn!$F$2:$F$11876,$A151,Gögn!$A$2:$A$11876,Z$207))</f>
        <v>0.08</v>
      </c>
      <c r="AA151" s="160">
        <f>IF(LEN(AA$8)=0,"",SUMIFS(Gögn!$K$2:$K$11876,Gögn!$F$2:$F$11876,$A151,Gögn!$A$2:$A$11876,AA$207))</f>
        <v>0</v>
      </c>
      <c r="AB151" s="160">
        <f>IF(LEN(AB$8)=0,"",SUMIFS(Gögn!$K$2:$K$11876,Gögn!$F$2:$F$11876,$A151,Gögn!$A$2:$A$11876,AB$207))</f>
        <v>0</v>
      </c>
      <c r="AC151" s="160">
        <f>IF(LEN(AC$8)=0,"",SUMIFS(Gögn!$K$2:$K$11876,Gögn!$F$2:$F$11876,$A151,Gögn!$A$2:$A$11876,AC$207))</f>
        <v>0</v>
      </c>
    </row>
    <row r="152" spans="1:29" ht="15" customHeight="1" x14ac:dyDescent="0.25">
      <c r="A152" s="1" t="s">
        <v>65</v>
      </c>
      <c r="B152" s="5"/>
      <c r="C152" s="19" t="s">
        <v>66</v>
      </c>
      <c r="D152" s="162">
        <f t="shared" si="21"/>
        <v>1.8175281810091478E-2</v>
      </c>
      <c r="E152" s="162">
        <f>IF(LEN(E$8)=0,"",SUMIFS(Gögn!$K$2:$K$11876,Gögn!$F$2:$F$11876,$A152,Gögn!$A$2:$A$11876,E$207))</f>
        <v>0</v>
      </c>
      <c r="F152" s="162">
        <f>IF(LEN(F$8)=0,"",SUMIFS(Gögn!$K$2:$K$11876,Gögn!$F$2:$F$11876,$A152,Gögn!$A$2:$A$11876,F$207))</f>
        <v>0</v>
      </c>
      <c r="G152" s="162">
        <f>IF(LEN(G$8)=0,"",SUMIFS(Gögn!$K$2:$K$11876,Gögn!$F$2:$F$11876,$A152,Gögn!$A$2:$A$11876,G$207))</f>
        <v>0</v>
      </c>
      <c r="H152" s="162">
        <f>IF(LEN(H$8)=0,"",SUMIFS(Gögn!$K$2:$K$11876,Gögn!$F$2:$F$11876,$A152,Gögn!$A$2:$A$11876,H$207))</f>
        <v>0</v>
      </c>
      <c r="I152" s="162">
        <f>IF(LEN(I$8)=0,"",SUMIFS(Gögn!$K$2:$K$11876,Gögn!$F$2:$F$11876,$A152,Gögn!$A$2:$A$11876,I$207))</f>
        <v>0</v>
      </c>
      <c r="J152" s="162">
        <f>IF(LEN(J$8)=0,"",SUMIFS(Gögn!$K$2:$K$11876,Gögn!$F$2:$F$11876,$A152,Gögn!$A$2:$A$11876,J$207))</f>
        <v>0</v>
      </c>
      <c r="K152" s="162">
        <f>IF(LEN(K$8)=0,"",SUMIFS(Gögn!$K$2:$K$11876,Gögn!$F$2:$F$11876,$A152,Gögn!$A$2:$A$11876,K$207))</f>
        <v>0</v>
      </c>
      <c r="L152" s="162">
        <f>IF(LEN(L$8)=0,"",SUMIFS(Gögn!$K$2:$K$11876,Gögn!$F$2:$F$11876,$A152,Gögn!$A$2:$A$11876,L$207))</f>
        <v>0</v>
      </c>
      <c r="M152" s="162">
        <f>IF(LEN(M$8)=0,"",SUMIFS(Gögn!$K$2:$K$11876,Gögn!$F$2:$F$11876,$A152,Gögn!$A$2:$A$11876,M$207))</f>
        <v>0</v>
      </c>
      <c r="N152" s="162">
        <f>IF(LEN(N$8)=0,"",SUMIFS(Gögn!$K$2:$K$11876,Gögn!$F$2:$F$11876,$A152,Gögn!$A$2:$A$11876,N$207))</f>
        <v>0</v>
      </c>
      <c r="O152" s="162">
        <f>IF(LEN(O$8)=0,"",SUMIFS(Gögn!$K$2:$K$11876,Gögn!$F$2:$F$11876,$A152,Gögn!$A$2:$A$11876,O$207))</f>
        <v>0</v>
      </c>
      <c r="P152" s="162">
        <f>IF(LEN(P$8)=0,"",SUMIFS(Gögn!$K$2:$K$11876,Gögn!$F$2:$F$11876,$A152,Gögn!$A$2:$A$11876,P$207))</f>
        <v>0.8</v>
      </c>
      <c r="Q152" s="162">
        <f>IF(LEN(Q$8)=0,"",SUMIFS(Gögn!$K$2:$K$11876,Gögn!$F$2:$F$11876,$A152,Gögn!$A$2:$A$11876,Q$207))</f>
        <v>0</v>
      </c>
      <c r="R152" s="162">
        <f>IF(LEN(R$8)=0,"",SUMIFS(Gögn!$K$2:$K$11876,Gögn!$F$2:$F$11876,$A152,Gögn!$A$2:$A$11876,R$207))</f>
        <v>1.6</v>
      </c>
      <c r="S152" s="162">
        <f>IF(LEN(S$8)=0,"",SUMIFS(Gögn!$K$2:$K$11876,Gögn!$F$2:$F$11876,$A152,Gögn!$A$2:$A$11876,S$207))</f>
        <v>0</v>
      </c>
      <c r="T152" s="162">
        <f>IF(LEN(T$8)=0,"",SUMIFS(Gögn!$K$2:$K$11876,Gögn!$F$2:$F$11876,$A152,Gögn!$A$2:$A$11876,T$207))</f>
        <v>0</v>
      </c>
      <c r="U152" s="162">
        <f>IF(LEN(U$8)=0,"",SUMIFS(Gögn!$K$2:$K$11876,Gögn!$F$2:$F$11876,$A152,Gögn!$A$2:$A$11876,U$207))</f>
        <v>0</v>
      </c>
      <c r="V152" s="162">
        <f>IF(LEN(V$8)=0,"",SUMIFS(Gögn!$K$2:$K$11876,Gögn!$F$2:$F$11876,$A152,Gögn!$A$2:$A$11876,V$207))</f>
        <v>0</v>
      </c>
      <c r="W152" s="162">
        <f>IF(LEN(W$8)=0,"",SUMIFS(Gögn!$K$2:$K$11876,Gögn!$F$2:$F$11876,$A152,Gögn!$A$2:$A$11876,W$207))</f>
        <v>0</v>
      </c>
      <c r="X152" s="162">
        <f>IF(LEN(X$8)=0,"",SUMIFS(Gögn!$K$2:$K$11876,Gögn!$F$2:$F$11876,$A152,Gögn!$A$2:$A$11876,X$207))</f>
        <v>0</v>
      </c>
      <c r="Y152" s="162">
        <f>IF(LEN(Y$8)=0,"",SUMIFS(Gögn!$K$2:$K$11876,Gögn!$F$2:$F$11876,$A152,Gögn!$A$2:$A$11876,Y$207))</f>
        <v>0</v>
      </c>
      <c r="Z152" s="162">
        <f>IF(LEN(Z$8)=0,"",SUMIFS(Gögn!$K$2:$K$11876,Gögn!$F$2:$F$11876,$A152,Gögn!$A$2:$A$11876,Z$207))</f>
        <v>0</v>
      </c>
      <c r="AA152" s="162">
        <f>IF(LEN(AA$8)=0,"",SUMIFS(Gögn!$K$2:$K$11876,Gögn!$F$2:$F$11876,$A152,Gögn!$A$2:$A$11876,AA$207))</f>
        <v>0</v>
      </c>
      <c r="AB152" s="162">
        <f>IF(LEN(AB$8)=0,"",SUMIFS(Gögn!$K$2:$K$11876,Gögn!$F$2:$F$11876,$A152,Gögn!$A$2:$A$11876,AB$207))</f>
        <v>0</v>
      </c>
      <c r="AC152" s="162">
        <f>IF(LEN(AC$8)=0,"",SUMIFS(Gögn!$K$2:$K$11876,Gögn!$F$2:$F$11876,$A152,Gögn!$A$2:$A$11876,AC$207))</f>
        <v>0.08</v>
      </c>
    </row>
    <row r="153" spans="1:29" ht="15" customHeight="1" x14ac:dyDescent="0.25">
      <c r="A153" s="1" t="s">
        <v>67</v>
      </c>
      <c r="B153" s="5"/>
      <c r="C153" s="18" t="s">
        <v>68</v>
      </c>
      <c r="D153" s="160">
        <f t="shared" si="21"/>
        <v>0</v>
      </c>
      <c r="E153" s="160">
        <f>IF(LEN(E$8)=0,"",SUMIFS(Gögn!$K$2:$K$11876,Gögn!$F$2:$F$11876,$A153,Gögn!$A$2:$A$11876,E$207))</f>
        <v>0</v>
      </c>
      <c r="F153" s="160">
        <f>IF(LEN(F$8)=0,"",SUMIFS(Gögn!$K$2:$K$11876,Gögn!$F$2:$F$11876,$A153,Gögn!$A$2:$A$11876,F$207))</f>
        <v>0</v>
      </c>
      <c r="G153" s="160">
        <f>IF(LEN(G$8)=0,"",SUMIFS(Gögn!$K$2:$K$11876,Gögn!$F$2:$F$11876,$A153,Gögn!$A$2:$A$11876,G$207))</f>
        <v>0</v>
      </c>
      <c r="H153" s="160">
        <f>IF(LEN(H$8)=0,"",SUMIFS(Gögn!$K$2:$K$11876,Gögn!$F$2:$F$11876,$A153,Gögn!$A$2:$A$11876,H$207))</f>
        <v>0</v>
      </c>
      <c r="I153" s="160">
        <f>IF(LEN(I$8)=0,"",SUMIFS(Gögn!$K$2:$K$11876,Gögn!$F$2:$F$11876,$A153,Gögn!$A$2:$A$11876,I$207))</f>
        <v>0</v>
      </c>
      <c r="J153" s="160">
        <f>IF(LEN(J$8)=0,"",SUMIFS(Gögn!$K$2:$K$11876,Gögn!$F$2:$F$11876,$A153,Gögn!$A$2:$A$11876,J$207))</f>
        <v>0</v>
      </c>
      <c r="K153" s="160">
        <f>IF(LEN(K$8)=0,"",SUMIFS(Gögn!$K$2:$K$11876,Gögn!$F$2:$F$11876,$A153,Gögn!$A$2:$A$11876,K$207))</f>
        <v>0</v>
      </c>
      <c r="L153" s="160">
        <f>IF(LEN(L$8)=0,"",SUMIFS(Gögn!$K$2:$K$11876,Gögn!$F$2:$F$11876,$A153,Gögn!$A$2:$A$11876,L$207))</f>
        <v>0</v>
      </c>
      <c r="M153" s="160">
        <f>IF(LEN(M$8)=0,"",SUMIFS(Gögn!$K$2:$K$11876,Gögn!$F$2:$F$11876,$A153,Gögn!$A$2:$A$11876,M$207))</f>
        <v>0</v>
      </c>
      <c r="N153" s="160">
        <f>IF(LEN(N$8)=0,"",SUMIFS(Gögn!$K$2:$K$11876,Gögn!$F$2:$F$11876,$A153,Gögn!$A$2:$A$11876,N$207))</f>
        <v>0</v>
      </c>
      <c r="O153" s="160">
        <f>IF(LEN(O$8)=0,"",SUMIFS(Gögn!$K$2:$K$11876,Gögn!$F$2:$F$11876,$A153,Gögn!$A$2:$A$11876,O$207))</f>
        <v>0</v>
      </c>
      <c r="P153" s="160">
        <f>IF(LEN(P$8)=0,"",SUMIFS(Gögn!$K$2:$K$11876,Gögn!$F$2:$F$11876,$A153,Gögn!$A$2:$A$11876,P$207))</f>
        <v>0</v>
      </c>
      <c r="Q153" s="160">
        <f>IF(LEN(Q$8)=0,"",SUMIFS(Gögn!$K$2:$K$11876,Gögn!$F$2:$F$11876,$A153,Gögn!$A$2:$A$11876,Q$207))</f>
        <v>0</v>
      </c>
      <c r="R153" s="160">
        <f>IF(LEN(R$8)=0,"",SUMIFS(Gögn!$K$2:$K$11876,Gögn!$F$2:$F$11876,$A153,Gögn!$A$2:$A$11876,R$207))</f>
        <v>0</v>
      </c>
      <c r="S153" s="160">
        <f>IF(LEN(S$8)=0,"",SUMIFS(Gögn!$K$2:$K$11876,Gögn!$F$2:$F$11876,$A153,Gögn!$A$2:$A$11876,S$207))</f>
        <v>0</v>
      </c>
      <c r="T153" s="160">
        <f>IF(LEN(T$8)=0,"",SUMIFS(Gögn!$K$2:$K$11876,Gögn!$F$2:$F$11876,$A153,Gögn!$A$2:$A$11876,T$207))</f>
        <v>0</v>
      </c>
      <c r="U153" s="160">
        <f>IF(LEN(U$8)=0,"",SUMIFS(Gögn!$K$2:$K$11876,Gögn!$F$2:$F$11876,$A153,Gögn!$A$2:$A$11876,U$207))</f>
        <v>0</v>
      </c>
      <c r="V153" s="160">
        <f>IF(LEN(V$8)=0,"",SUMIFS(Gögn!$K$2:$K$11876,Gögn!$F$2:$F$11876,$A153,Gögn!$A$2:$A$11876,V$207))</f>
        <v>0</v>
      </c>
      <c r="W153" s="160">
        <f>IF(LEN(W$8)=0,"",SUMIFS(Gögn!$K$2:$K$11876,Gögn!$F$2:$F$11876,$A153,Gögn!$A$2:$A$11876,W$207))</f>
        <v>0</v>
      </c>
      <c r="X153" s="160">
        <f>IF(LEN(X$8)=0,"",SUMIFS(Gögn!$K$2:$K$11876,Gögn!$F$2:$F$11876,$A153,Gögn!$A$2:$A$11876,X$207))</f>
        <v>0</v>
      </c>
      <c r="Y153" s="160">
        <f>IF(LEN(Y$8)=0,"",SUMIFS(Gögn!$K$2:$K$11876,Gögn!$F$2:$F$11876,$A153,Gögn!$A$2:$A$11876,Y$207))</f>
        <v>0</v>
      </c>
      <c r="Z153" s="160">
        <f>IF(LEN(Z$8)=0,"",SUMIFS(Gögn!$K$2:$K$11876,Gögn!$F$2:$F$11876,$A153,Gögn!$A$2:$A$11876,Z$207))</f>
        <v>0</v>
      </c>
      <c r="AA153" s="160">
        <f>IF(LEN(AA$8)=0,"",SUMIFS(Gögn!$K$2:$K$11876,Gögn!$F$2:$F$11876,$A153,Gögn!$A$2:$A$11876,AA$207))</f>
        <v>0</v>
      </c>
      <c r="AB153" s="160">
        <f>IF(LEN(AB$8)=0,"",SUMIFS(Gögn!$K$2:$K$11876,Gögn!$F$2:$F$11876,$A153,Gögn!$A$2:$A$11876,AB$207))</f>
        <v>0</v>
      </c>
      <c r="AC153" s="160">
        <f>IF(LEN(AC$8)=0,"",SUMIFS(Gögn!$K$2:$K$11876,Gögn!$F$2:$F$11876,$A153,Gögn!$A$2:$A$11876,AC$207))</f>
        <v>0</v>
      </c>
    </row>
    <row r="154" spans="1:29" ht="15" customHeight="1" x14ac:dyDescent="0.25">
      <c r="A154" s="2" t="s">
        <v>69</v>
      </c>
      <c r="B154" s="15"/>
      <c r="C154" s="19" t="s">
        <v>297</v>
      </c>
      <c r="D154" s="162">
        <f t="shared" si="21"/>
        <v>0</v>
      </c>
      <c r="E154" s="162">
        <f>IF(LEN(E$8)=0,"",SUMIFS(Gögn!$K$2:$K$11876,Gögn!$F$2:$F$11876,$A154,Gögn!$A$2:$A$11876,E$207))</f>
        <v>0</v>
      </c>
      <c r="F154" s="162">
        <f>IF(LEN(F$8)=0,"",SUMIFS(Gögn!$K$2:$K$11876,Gögn!$F$2:$F$11876,$A154,Gögn!$A$2:$A$11876,F$207))</f>
        <v>0</v>
      </c>
      <c r="G154" s="162">
        <f>IF(LEN(G$8)=0,"",SUMIFS(Gögn!$K$2:$K$11876,Gögn!$F$2:$F$11876,$A154,Gögn!$A$2:$A$11876,G$207))</f>
        <v>0</v>
      </c>
      <c r="H154" s="162">
        <f>IF(LEN(H$8)=0,"",SUMIFS(Gögn!$K$2:$K$11876,Gögn!$F$2:$F$11876,$A154,Gögn!$A$2:$A$11876,H$207))</f>
        <v>0</v>
      </c>
      <c r="I154" s="162">
        <f>IF(LEN(I$8)=0,"",SUMIFS(Gögn!$K$2:$K$11876,Gögn!$F$2:$F$11876,$A154,Gögn!$A$2:$A$11876,I$207))</f>
        <v>0</v>
      </c>
      <c r="J154" s="162">
        <f>IF(LEN(J$8)=0,"",SUMIFS(Gögn!$K$2:$K$11876,Gögn!$F$2:$F$11876,$A154,Gögn!$A$2:$A$11876,J$207))</f>
        <v>0</v>
      </c>
      <c r="K154" s="162">
        <f>IF(LEN(K$8)=0,"",SUMIFS(Gögn!$K$2:$K$11876,Gögn!$F$2:$F$11876,$A154,Gögn!$A$2:$A$11876,K$207))</f>
        <v>0</v>
      </c>
      <c r="L154" s="162">
        <f>IF(LEN(L$8)=0,"",SUMIFS(Gögn!$K$2:$K$11876,Gögn!$F$2:$F$11876,$A154,Gögn!$A$2:$A$11876,L$207))</f>
        <v>0</v>
      </c>
      <c r="M154" s="162">
        <f>IF(LEN(M$8)=0,"",SUMIFS(Gögn!$K$2:$K$11876,Gögn!$F$2:$F$11876,$A154,Gögn!$A$2:$A$11876,M$207))</f>
        <v>0</v>
      </c>
      <c r="N154" s="162">
        <f>IF(LEN(N$8)=0,"",SUMIFS(Gögn!$K$2:$K$11876,Gögn!$F$2:$F$11876,$A154,Gögn!$A$2:$A$11876,N$207))</f>
        <v>0</v>
      </c>
      <c r="O154" s="162">
        <f>IF(LEN(O$8)=0,"",SUMIFS(Gögn!$K$2:$K$11876,Gögn!$F$2:$F$11876,$A154,Gögn!$A$2:$A$11876,O$207))</f>
        <v>0</v>
      </c>
      <c r="P154" s="162">
        <f>IF(LEN(P$8)=0,"",SUMIFS(Gögn!$K$2:$K$11876,Gögn!$F$2:$F$11876,$A154,Gögn!$A$2:$A$11876,P$207))</f>
        <v>0</v>
      </c>
      <c r="Q154" s="162">
        <f>IF(LEN(Q$8)=0,"",SUMIFS(Gögn!$K$2:$K$11876,Gögn!$F$2:$F$11876,$A154,Gögn!$A$2:$A$11876,Q$207))</f>
        <v>0</v>
      </c>
      <c r="R154" s="162">
        <f>IF(LEN(R$8)=0,"",SUMIFS(Gögn!$K$2:$K$11876,Gögn!$F$2:$F$11876,$A154,Gögn!$A$2:$A$11876,R$207))</f>
        <v>0</v>
      </c>
      <c r="S154" s="162">
        <f>IF(LEN(S$8)=0,"",SUMIFS(Gögn!$K$2:$K$11876,Gögn!$F$2:$F$11876,$A154,Gögn!$A$2:$A$11876,S$207))</f>
        <v>0</v>
      </c>
      <c r="T154" s="162">
        <f>IF(LEN(T$8)=0,"",SUMIFS(Gögn!$K$2:$K$11876,Gögn!$F$2:$F$11876,$A154,Gögn!$A$2:$A$11876,T$207))</f>
        <v>0</v>
      </c>
      <c r="U154" s="162">
        <f>IF(LEN(U$8)=0,"",SUMIFS(Gögn!$K$2:$K$11876,Gögn!$F$2:$F$11876,$A154,Gögn!$A$2:$A$11876,U$207))</f>
        <v>0</v>
      </c>
      <c r="V154" s="162">
        <f>IF(LEN(V$8)=0,"",SUMIFS(Gögn!$K$2:$K$11876,Gögn!$F$2:$F$11876,$A154,Gögn!$A$2:$A$11876,V$207))</f>
        <v>0</v>
      </c>
      <c r="W154" s="162">
        <f>IF(LEN(W$8)=0,"",SUMIFS(Gögn!$K$2:$K$11876,Gögn!$F$2:$F$11876,$A154,Gögn!$A$2:$A$11876,W$207))</f>
        <v>0</v>
      </c>
      <c r="X154" s="162">
        <f>IF(LEN(X$8)=0,"",SUMIFS(Gögn!$K$2:$K$11876,Gögn!$F$2:$F$11876,$A154,Gögn!$A$2:$A$11876,X$207))</f>
        <v>0</v>
      </c>
      <c r="Y154" s="162">
        <f>IF(LEN(Y$8)=0,"",SUMIFS(Gögn!$K$2:$K$11876,Gögn!$F$2:$F$11876,$A154,Gögn!$A$2:$A$11876,Y$207))</f>
        <v>0</v>
      </c>
      <c r="Z154" s="162">
        <f>IF(LEN(Z$8)=0,"",SUMIFS(Gögn!$K$2:$K$11876,Gögn!$F$2:$F$11876,$A154,Gögn!$A$2:$A$11876,Z$207))</f>
        <v>0</v>
      </c>
      <c r="AA154" s="162">
        <f>IF(LEN(AA$8)=0,"",SUMIFS(Gögn!$K$2:$K$11876,Gögn!$F$2:$F$11876,$A154,Gögn!$A$2:$A$11876,AA$207))</f>
        <v>0</v>
      </c>
      <c r="AB154" s="162">
        <f>IF(LEN(AB$8)=0,"",SUMIFS(Gögn!$K$2:$K$11876,Gögn!$F$2:$F$11876,$A154,Gögn!$A$2:$A$11876,AB$207))</f>
        <v>0</v>
      </c>
      <c r="AC154" s="162">
        <f>IF(LEN(AC$8)=0,"",SUMIFS(Gögn!$K$2:$K$11876,Gögn!$F$2:$F$11876,$A154,Gögn!$A$2:$A$11876,AC$207))</f>
        <v>0</v>
      </c>
    </row>
    <row r="155" spans="1:29" ht="15" customHeight="1" x14ac:dyDescent="0.25">
      <c r="A155" s="1" t="s">
        <v>458</v>
      </c>
      <c r="B155" s="5"/>
      <c r="C155" s="18" t="s">
        <v>289</v>
      </c>
      <c r="D155" s="155">
        <f t="shared" si="21"/>
        <v>99.999905777598713</v>
      </c>
      <c r="E155" s="155">
        <f>IF(LEN(E$8)=0,"",SUM(E147:E154))</f>
        <v>100</v>
      </c>
      <c r="F155" s="155">
        <f t="shared" ref="F155:AC155" si="22">IF(LEN(F$8)=0,"",SUM(F147:F154))</f>
        <v>100</v>
      </c>
      <c r="G155" s="155">
        <f t="shared" si="22"/>
        <v>100</v>
      </c>
      <c r="H155" s="155">
        <f t="shared" si="22"/>
        <v>100</v>
      </c>
      <c r="I155" s="155">
        <f t="shared" si="22"/>
        <v>100</v>
      </c>
      <c r="J155" s="155">
        <f t="shared" si="22"/>
        <v>100</v>
      </c>
      <c r="K155" s="155">
        <f t="shared" si="22"/>
        <v>100</v>
      </c>
      <c r="L155" s="155">
        <f t="shared" si="22"/>
        <v>100.00000000000001</v>
      </c>
      <c r="M155" s="155">
        <f t="shared" si="22"/>
        <v>100</v>
      </c>
      <c r="N155" s="155">
        <f t="shared" si="22"/>
        <v>100</v>
      </c>
      <c r="O155" s="155">
        <f t="shared" si="22"/>
        <v>100</v>
      </c>
      <c r="P155" s="155">
        <f t="shared" si="22"/>
        <v>100</v>
      </c>
      <c r="Q155" s="155">
        <f t="shared" si="22"/>
        <v>100</v>
      </c>
      <c r="R155" s="155">
        <f t="shared" si="22"/>
        <v>99.969999999999985</v>
      </c>
      <c r="S155" s="155">
        <f t="shared" si="22"/>
        <v>100</v>
      </c>
      <c r="T155" s="155">
        <f t="shared" si="22"/>
        <v>100</v>
      </c>
      <c r="U155" s="155">
        <f t="shared" si="22"/>
        <v>100</v>
      </c>
      <c r="V155" s="155">
        <f t="shared" si="22"/>
        <v>100</v>
      </c>
      <c r="W155" s="155">
        <f t="shared" si="22"/>
        <v>100</v>
      </c>
      <c r="X155" s="155">
        <f t="shared" si="22"/>
        <v>100</v>
      </c>
      <c r="Y155" s="155">
        <f t="shared" si="22"/>
        <v>100.00000000000001</v>
      </c>
      <c r="Z155" s="155">
        <f t="shared" si="22"/>
        <v>100</v>
      </c>
      <c r="AA155" s="155">
        <f t="shared" si="22"/>
        <v>100</v>
      </c>
      <c r="AB155" s="155">
        <f t="shared" si="22"/>
        <v>100</v>
      </c>
      <c r="AC155" s="155">
        <f t="shared" si="22"/>
        <v>99.999999999999986</v>
      </c>
    </row>
    <row r="156" spans="1:29" ht="15" customHeight="1" x14ac:dyDescent="0.25">
      <c r="A156" s="1" t="s">
        <v>458</v>
      </c>
      <c r="B156" s="5"/>
      <c r="C156" s="19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</row>
    <row r="157" spans="1:29" ht="15" customHeight="1" x14ac:dyDescent="0.25">
      <c r="A157" s="1" t="s">
        <v>70</v>
      </c>
      <c r="B157" s="5"/>
      <c r="C157" s="18" t="s">
        <v>71</v>
      </c>
      <c r="D157" s="160">
        <f t="shared" si="21"/>
        <v>60.641242710848736</v>
      </c>
      <c r="E157" s="160">
        <f>IF(LEN(E$8)=0,"",SUMIFS(Gögn!$K$2:$K$11876,Gögn!$F$2:$F$11876,$A157,Gögn!$A$2:$A$11876,E$207))</f>
        <v>54.5</v>
      </c>
      <c r="F157" s="160">
        <f>IF(LEN(F$8)=0,"",SUMIFS(Gögn!$K$2:$K$11876,Gögn!$F$2:$F$11876,$A157,Gögn!$A$2:$A$11876,F$207))</f>
        <v>62.43</v>
      </c>
      <c r="G157" s="160">
        <f>IF(LEN(G$8)=0,"",SUMIFS(Gögn!$K$2:$K$11876,Gögn!$F$2:$F$11876,$A157,Gögn!$A$2:$A$11876,G$207))</f>
        <v>66.8</v>
      </c>
      <c r="H157" s="160">
        <f>IF(LEN(H$8)=0,"",SUMIFS(Gögn!$K$2:$K$11876,Gögn!$F$2:$F$11876,$A157,Gögn!$A$2:$A$11876,H$207))</f>
        <v>75.400000000000006</v>
      </c>
      <c r="I157" s="160">
        <f>IF(LEN(I$8)=0,"",SUMIFS(Gögn!$K$2:$K$11876,Gögn!$F$2:$F$11876,$A157,Gögn!$A$2:$A$11876,I$207))</f>
        <v>66.8</v>
      </c>
      <c r="J157" s="160">
        <f>IF(LEN(J$8)=0,"",SUMIFS(Gögn!$K$2:$K$11876,Gögn!$F$2:$F$11876,$A157,Gögn!$A$2:$A$11876,J$207))</f>
        <v>61.69</v>
      </c>
      <c r="K157" s="160">
        <f>IF(LEN(K$8)=0,"",SUMIFS(Gögn!$K$2:$K$11876,Gögn!$F$2:$F$11876,$A157,Gögn!$A$2:$A$11876,K$207))</f>
        <v>64.349999999999994</v>
      </c>
      <c r="L157" s="160">
        <f>IF(LEN(L$8)=0,"",SUMIFS(Gögn!$K$2:$K$11876,Gögn!$F$2:$F$11876,$A157,Gögn!$A$2:$A$11876,L$207))</f>
        <v>62.5</v>
      </c>
      <c r="M157" s="160">
        <f>IF(LEN(M$8)=0,"",SUMIFS(Gögn!$K$2:$K$11876,Gögn!$F$2:$F$11876,$A157,Gögn!$A$2:$A$11876,M$207))</f>
        <v>64.67</v>
      </c>
      <c r="N157" s="160">
        <f>IF(LEN(N$8)=0,"",SUMIFS(Gögn!$K$2:$K$11876,Gögn!$F$2:$F$11876,$A157,Gögn!$A$2:$A$11876,N$207))</f>
        <v>70.56</v>
      </c>
      <c r="O157" s="160">
        <f>IF(LEN(O$8)=0,"",SUMIFS(Gögn!$K$2:$K$11876,Gögn!$F$2:$F$11876,$A157,Gögn!$A$2:$A$11876,O$207))</f>
        <v>69.599999999999994</v>
      </c>
      <c r="P157" s="160">
        <f>IF(LEN(P$8)=0,"",SUMIFS(Gögn!$K$2:$K$11876,Gögn!$F$2:$F$11876,$A157,Gögn!$A$2:$A$11876,P$207))</f>
        <v>70.739999999999995</v>
      </c>
      <c r="Q157" s="160">
        <f>IF(LEN(Q$8)=0,"",SUMIFS(Gögn!$K$2:$K$11876,Gögn!$F$2:$F$11876,$A157,Gögn!$A$2:$A$11876,Q$207))</f>
        <v>99.99</v>
      </c>
      <c r="R157" s="160">
        <f>IF(LEN(R$8)=0,"",SUMIFS(Gögn!$K$2:$K$11876,Gögn!$F$2:$F$11876,$A157,Gögn!$A$2:$A$11876,R$207))</f>
        <v>67.599999999999994</v>
      </c>
      <c r="S157" s="160">
        <f>IF(LEN(S$8)=0,"",SUMIFS(Gögn!$K$2:$K$11876,Gögn!$F$2:$F$11876,$A157,Gögn!$A$2:$A$11876,S$207))</f>
        <v>88</v>
      </c>
      <c r="T157" s="160">
        <f>IF(LEN(T$8)=0,"",SUMIFS(Gögn!$K$2:$K$11876,Gögn!$F$2:$F$11876,$A157,Gögn!$A$2:$A$11876,T$207))</f>
        <v>88.17</v>
      </c>
      <c r="U157" s="160">
        <f>IF(LEN(U$8)=0,"",SUMIFS(Gögn!$K$2:$K$11876,Gögn!$F$2:$F$11876,$A157,Gögn!$A$2:$A$11876,U$207))</f>
        <v>84.4</v>
      </c>
      <c r="V157" s="160">
        <f>IF(LEN(V$8)=0,"",SUMIFS(Gögn!$K$2:$K$11876,Gögn!$F$2:$F$11876,$A157,Gögn!$A$2:$A$11876,V$207))</f>
        <v>55.63</v>
      </c>
      <c r="W157" s="160">
        <f>IF(LEN(W$8)=0,"",SUMIFS(Gögn!$K$2:$K$11876,Gögn!$F$2:$F$11876,$A157,Gögn!$A$2:$A$11876,W$207))</f>
        <v>58.56</v>
      </c>
      <c r="X157" s="160">
        <f>IF(LEN(X$8)=0,"",SUMIFS(Gögn!$K$2:$K$11876,Gögn!$F$2:$F$11876,$A157,Gögn!$A$2:$A$11876,X$207))</f>
        <v>62.1</v>
      </c>
      <c r="Y157" s="160">
        <f>IF(LEN(Y$8)=0,"",SUMIFS(Gögn!$K$2:$K$11876,Gögn!$F$2:$F$11876,$A157,Gögn!$A$2:$A$11876,Y$207))</f>
        <v>54.2</v>
      </c>
      <c r="Z157" s="160">
        <f>IF(LEN(Z$8)=0,"",SUMIFS(Gögn!$K$2:$K$11876,Gögn!$F$2:$F$11876,$A157,Gögn!$A$2:$A$11876,Z$207))</f>
        <v>64.59</v>
      </c>
      <c r="AA157" s="160">
        <f>IF(LEN(AA$8)=0,"",SUMIFS(Gögn!$K$2:$K$11876,Gögn!$F$2:$F$11876,$A157,Gögn!$A$2:$A$11876,AA$207))</f>
        <v>70</v>
      </c>
      <c r="AB157" s="160">
        <f>IF(LEN(AB$8)=0,"",SUMIFS(Gögn!$K$2:$K$11876,Gögn!$F$2:$F$11876,$A157,Gögn!$A$2:$A$11876,AB$207))</f>
        <v>57</v>
      </c>
      <c r="AC157" s="160">
        <f>IF(LEN(AC$8)=0,"",SUMIFS(Gögn!$K$2:$K$11876,Gögn!$F$2:$F$11876,$A157,Gögn!$A$2:$A$11876,AC$207))</f>
        <v>59.07</v>
      </c>
    </row>
    <row r="158" spans="1:29" ht="15" customHeight="1" x14ac:dyDescent="0.25">
      <c r="A158" s="1" t="s">
        <v>72</v>
      </c>
      <c r="B158" s="5"/>
      <c r="C158" s="19" t="s">
        <v>73</v>
      </c>
      <c r="D158" s="162">
        <f t="shared" si="21"/>
        <v>39.358757289151264</v>
      </c>
      <c r="E158" s="162">
        <f>IF(LEN(E$8)=0,"",SUMIFS(Gögn!$K$2:$K$11876,Gögn!$F$2:$F$11876,$A158,Gögn!$A$2:$A$11876,E$207))</f>
        <v>45.5</v>
      </c>
      <c r="F158" s="162">
        <f>IF(LEN(F$8)=0,"",SUMIFS(Gögn!$K$2:$K$11876,Gögn!$F$2:$F$11876,$A158,Gögn!$A$2:$A$11876,F$207))</f>
        <v>37.57</v>
      </c>
      <c r="G158" s="162">
        <f>IF(LEN(G$8)=0,"",SUMIFS(Gögn!$K$2:$K$11876,Gögn!$F$2:$F$11876,$A158,Gögn!$A$2:$A$11876,G$207))</f>
        <v>33.200000000000003</v>
      </c>
      <c r="H158" s="162">
        <f>IF(LEN(H$8)=0,"",SUMIFS(Gögn!$K$2:$K$11876,Gögn!$F$2:$F$11876,$A158,Gögn!$A$2:$A$11876,H$207))</f>
        <v>24.6</v>
      </c>
      <c r="I158" s="162">
        <f>IF(LEN(I$8)=0,"",SUMIFS(Gögn!$K$2:$K$11876,Gögn!$F$2:$F$11876,$A158,Gögn!$A$2:$A$11876,I$207))</f>
        <v>33.200000000000003</v>
      </c>
      <c r="J158" s="162">
        <f>IF(LEN(J$8)=0,"",SUMIFS(Gögn!$K$2:$K$11876,Gögn!$F$2:$F$11876,$A158,Gögn!$A$2:$A$11876,J$207))</f>
        <v>38.31</v>
      </c>
      <c r="K158" s="162">
        <f>IF(LEN(K$8)=0,"",SUMIFS(Gögn!$K$2:$K$11876,Gögn!$F$2:$F$11876,$A158,Gögn!$A$2:$A$11876,K$207))</f>
        <v>35.65</v>
      </c>
      <c r="L158" s="162">
        <f>IF(LEN(L$8)=0,"",SUMIFS(Gögn!$K$2:$K$11876,Gögn!$F$2:$F$11876,$A158,Gögn!$A$2:$A$11876,L$207))</f>
        <v>37.5</v>
      </c>
      <c r="M158" s="162">
        <f>IF(LEN(M$8)=0,"",SUMIFS(Gögn!$K$2:$K$11876,Gögn!$F$2:$F$11876,$A158,Gögn!$A$2:$A$11876,M$207))</f>
        <v>35.33</v>
      </c>
      <c r="N158" s="162">
        <f>IF(LEN(N$8)=0,"",SUMIFS(Gögn!$K$2:$K$11876,Gögn!$F$2:$F$11876,$A158,Gögn!$A$2:$A$11876,N$207))</f>
        <v>29.44</v>
      </c>
      <c r="O158" s="162">
        <f>IF(LEN(O$8)=0,"",SUMIFS(Gögn!$K$2:$K$11876,Gögn!$F$2:$F$11876,$A158,Gögn!$A$2:$A$11876,O$207))</f>
        <v>30.4</v>
      </c>
      <c r="P158" s="162">
        <f>IF(LEN(P$8)=0,"",SUMIFS(Gögn!$K$2:$K$11876,Gögn!$F$2:$F$11876,$A158,Gögn!$A$2:$A$11876,P$207))</f>
        <v>29.26</v>
      </c>
      <c r="Q158" s="162">
        <f>IF(LEN(Q$8)=0,"",SUMIFS(Gögn!$K$2:$K$11876,Gögn!$F$2:$F$11876,$A158,Gögn!$A$2:$A$11876,Q$207))</f>
        <v>0.01</v>
      </c>
      <c r="R158" s="162">
        <f>IF(LEN(R$8)=0,"",SUMIFS(Gögn!$K$2:$K$11876,Gögn!$F$2:$F$11876,$A158,Gögn!$A$2:$A$11876,R$207))</f>
        <v>32.4</v>
      </c>
      <c r="S158" s="162">
        <f>IF(LEN(S$8)=0,"",SUMIFS(Gögn!$K$2:$K$11876,Gögn!$F$2:$F$11876,$A158,Gögn!$A$2:$A$11876,S$207))</f>
        <v>12</v>
      </c>
      <c r="T158" s="162">
        <f>IF(LEN(T$8)=0,"",SUMIFS(Gögn!$K$2:$K$11876,Gögn!$F$2:$F$11876,$A158,Gögn!$A$2:$A$11876,T$207))</f>
        <v>11.83</v>
      </c>
      <c r="U158" s="162">
        <f>IF(LEN(U$8)=0,"",SUMIFS(Gögn!$K$2:$K$11876,Gögn!$F$2:$F$11876,$A158,Gögn!$A$2:$A$11876,U$207))</f>
        <v>15.6</v>
      </c>
      <c r="V158" s="162">
        <f>IF(LEN(V$8)=0,"",SUMIFS(Gögn!$K$2:$K$11876,Gögn!$F$2:$F$11876,$A158,Gögn!$A$2:$A$11876,V$207))</f>
        <v>44.37</v>
      </c>
      <c r="W158" s="162">
        <f>IF(LEN(W$8)=0,"",SUMIFS(Gögn!$K$2:$K$11876,Gögn!$F$2:$F$11876,$A158,Gögn!$A$2:$A$11876,W$207))</f>
        <v>41.44</v>
      </c>
      <c r="X158" s="162">
        <f>IF(LEN(X$8)=0,"",SUMIFS(Gögn!$K$2:$K$11876,Gögn!$F$2:$F$11876,$A158,Gögn!$A$2:$A$11876,X$207))</f>
        <v>37.9</v>
      </c>
      <c r="Y158" s="162">
        <f>IF(LEN(Y$8)=0,"",SUMIFS(Gögn!$K$2:$K$11876,Gögn!$F$2:$F$11876,$A158,Gögn!$A$2:$A$11876,Y$207))</f>
        <v>45.8</v>
      </c>
      <c r="Z158" s="162">
        <f>IF(LEN(Z$8)=0,"",SUMIFS(Gögn!$K$2:$K$11876,Gögn!$F$2:$F$11876,$A158,Gögn!$A$2:$A$11876,Z$207))</f>
        <v>35.409999999999997</v>
      </c>
      <c r="AA158" s="162">
        <f>IF(LEN(AA$8)=0,"",SUMIFS(Gögn!$K$2:$K$11876,Gögn!$F$2:$F$11876,$A158,Gögn!$A$2:$A$11876,AA$207))</f>
        <v>30</v>
      </c>
      <c r="AB158" s="162">
        <f>IF(LEN(AB$8)=0,"",SUMIFS(Gögn!$K$2:$K$11876,Gögn!$F$2:$F$11876,$A158,Gögn!$A$2:$A$11876,AB$207))</f>
        <v>43</v>
      </c>
      <c r="AC158" s="162">
        <f>IF(LEN(AC$8)=0,"",SUMIFS(Gögn!$K$2:$K$11876,Gögn!$F$2:$F$11876,$A158,Gögn!$A$2:$A$11876,AC$207))</f>
        <v>40.93</v>
      </c>
    </row>
    <row r="159" spans="1:29" ht="15" customHeight="1" x14ac:dyDescent="0.25">
      <c r="A159" s="1" t="s">
        <v>458</v>
      </c>
      <c r="B159" s="5"/>
      <c r="C159" s="18" t="s">
        <v>290</v>
      </c>
      <c r="D159" s="155">
        <f t="shared" si="21"/>
        <v>100</v>
      </c>
      <c r="E159" s="155">
        <f>IF(LEN(E$8)=0,"",SUM(E157:E158))</f>
        <v>100</v>
      </c>
      <c r="F159" s="155">
        <f t="shared" ref="F159:AC159" si="23">IF(LEN(F$8)=0,"",SUM(F157:F158))</f>
        <v>100</v>
      </c>
      <c r="G159" s="155">
        <f t="shared" si="23"/>
        <v>100</v>
      </c>
      <c r="H159" s="155">
        <f t="shared" si="23"/>
        <v>100</v>
      </c>
      <c r="I159" s="155">
        <f t="shared" si="23"/>
        <v>100</v>
      </c>
      <c r="J159" s="155">
        <f t="shared" si="23"/>
        <v>100</v>
      </c>
      <c r="K159" s="155">
        <f t="shared" si="23"/>
        <v>100</v>
      </c>
      <c r="L159" s="155">
        <f t="shared" si="23"/>
        <v>100</v>
      </c>
      <c r="M159" s="155">
        <f t="shared" si="23"/>
        <v>100</v>
      </c>
      <c r="N159" s="155">
        <f t="shared" si="23"/>
        <v>100</v>
      </c>
      <c r="O159" s="155">
        <f t="shared" si="23"/>
        <v>100</v>
      </c>
      <c r="P159" s="155">
        <f t="shared" si="23"/>
        <v>100</v>
      </c>
      <c r="Q159" s="155">
        <f t="shared" si="23"/>
        <v>100</v>
      </c>
      <c r="R159" s="155">
        <f t="shared" si="23"/>
        <v>100</v>
      </c>
      <c r="S159" s="155">
        <f t="shared" si="23"/>
        <v>100</v>
      </c>
      <c r="T159" s="155">
        <f t="shared" si="23"/>
        <v>100</v>
      </c>
      <c r="U159" s="155">
        <f t="shared" si="23"/>
        <v>100</v>
      </c>
      <c r="V159" s="155">
        <f t="shared" si="23"/>
        <v>100</v>
      </c>
      <c r="W159" s="155">
        <f t="shared" si="23"/>
        <v>100</v>
      </c>
      <c r="X159" s="155">
        <f t="shared" si="23"/>
        <v>100</v>
      </c>
      <c r="Y159" s="155">
        <f t="shared" si="23"/>
        <v>100</v>
      </c>
      <c r="Z159" s="155">
        <f t="shared" si="23"/>
        <v>100</v>
      </c>
      <c r="AA159" s="155">
        <f t="shared" si="23"/>
        <v>100</v>
      </c>
      <c r="AB159" s="155">
        <f t="shared" si="23"/>
        <v>100</v>
      </c>
      <c r="AC159" s="155">
        <f t="shared" si="23"/>
        <v>100</v>
      </c>
    </row>
    <row r="160" spans="1:29" ht="15" customHeight="1" x14ac:dyDescent="0.25">
      <c r="A160" s="1" t="s">
        <v>458</v>
      </c>
      <c r="B160" s="5"/>
      <c r="C160" s="19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</row>
    <row r="161" spans="1:29" ht="15" customHeight="1" x14ac:dyDescent="0.25">
      <c r="A161" s="1" t="s">
        <v>74</v>
      </c>
      <c r="B161" s="5"/>
      <c r="C161" s="18" t="s">
        <v>75</v>
      </c>
      <c r="D161" s="155">
        <f t="shared" ref="D161:D163" si="24">SUM(E161:AC161)</f>
        <v>228689</v>
      </c>
      <c r="E161" s="155">
        <f>IF(LEN(E$8)=0,"",SUMIFS(Gögn!$J$2:$J$11876,Gögn!$F$2:$F$11876,$A161,Gögn!$A$2:$A$11876,E$207))</f>
        <v>11671</v>
      </c>
      <c r="F161" s="155">
        <f>IF(LEN(F$8)=0,"",SUMIFS(Gögn!$J$2:$J$11876,Gögn!$F$2:$F$11876,$A161,Gögn!$A$2:$A$11876,F$207))</f>
        <v>16934</v>
      </c>
      <c r="G161" s="155">
        <f>IF(LEN(G$8)=0,"",SUMIFS(Gögn!$J$2:$J$11876,Gögn!$F$2:$F$11876,$A161,Gögn!$A$2:$A$11876,G$207))</f>
        <v>15776</v>
      </c>
      <c r="H161" s="155">
        <f>IF(LEN(H$8)=0,"",SUMIFS(Gögn!$J$2:$J$11876,Gögn!$F$2:$F$11876,$A161,Gögn!$A$2:$A$11876,H$207))</f>
        <v>88</v>
      </c>
      <c r="I161" s="155">
        <f>IF(LEN(I$8)=0,"",SUMIFS(Gögn!$J$2:$J$11876,Gögn!$F$2:$F$11876,$A161,Gögn!$A$2:$A$11876,I$207))</f>
        <v>5895</v>
      </c>
      <c r="J161" s="155">
        <f>IF(LEN(J$8)=0,"",SUMIFS(Gögn!$J$2:$J$11876,Gögn!$F$2:$F$11876,$A161,Gögn!$A$2:$A$11876,J$207))</f>
        <v>768</v>
      </c>
      <c r="K161" s="155">
        <f>IF(LEN(K$8)=0,"",SUMIFS(Gögn!$J$2:$J$11876,Gögn!$F$2:$F$11876,$A161,Gögn!$A$2:$A$11876,K$207))</f>
        <v>15553</v>
      </c>
      <c r="L161" s="155">
        <f>IF(LEN(L$8)=0,"",SUMIFS(Gögn!$J$2:$J$11876,Gögn!$F$2:$F$11876,$A161,Gögn!$A$2:$A$11876,L$207))</f>
        <v>16639</v>
      </c>
      <c r="M161" s="155">
        <f>IF(LEN(M$8)=0,"",SUMIFS(Gögn!$J$2:$J$11876,Gögn!$F$2:$F$11876,$A161,Gögn!$A$2:$A$11876,M$207))</f>
        <v>40091</v>
      </c>
      <c r="N161" s="155">
        <f>IF(LEN(N$8)=0,"",SUMIFS(Gögn!$J$2:$J$11876,Gögn!$F$2:$F$11876,$A161,Gögn!$A$2:$A$11876,N$207))</f>
        <v>4839</v>
      </c>
      <c r="O161" s="155">
        <f>IF(LEN(O$8)=0,"",SUMIFS(Gögn!$J$2:$J$11876,Gögn!$F$2:$F$11876,$A161,Gögn!$A$2:$A$11876,O$207))</f>
        <v>1885</v>
      </c>
      <c r="P161" s="155">
        <f>IF(LEN(P$8)=0,"",SUMIFS(Gögn!$J$2:$J$11876,Gögn!$F$2:$F$11876,$A161,Gögn!$A$2:$A$11876,P$207))</f>
        <v>1486</v>
      </c>
      <c r="Q161" s="155">
        <f>IF(LEN(Q$8)=0,"",SUMIFS(Gögn!$J$2:$J$11876,Gögn!$F$2:$F$11876,$A161,Gögn!$A$2:$A$11876,Q$207))</f>
        <v>59</v>
      </c>
      <c r="R161" s="155">
        <f>IF(LEN(R$8)=0,"",SUMIFS(Gögn!$J$2:$J$11876,Gögn!$F$2:$F$11876,$A161,Gögn!$A$2:$A$11876,R$207))</f>
        <v>1316</v>
      </c>
      <c r="S161" s="155">
        <f>IF(LEN(S$8)=0,"",SUMIFS(Gögn!$J$2:$J$11876,Gögn!$F$2:$F$11876,$A161,Gögn!$A$2:$A$11876,S$207))</f>
        <v>32</v>
      </c>
      <c r="T161" s="155">
        <f>IF(LEN(T$8)=0,"",SUMIFS(Gögn!$J$2:$J$11876,Gögn!$F$2:$F$11876,$A161,Gögn!$A$2:$A$11876,T$207))</f>
        <v>6</v>
      </c>
      <c r="U161" s="155">
        <f>IF(LEN(U$8)=0,"",SUMIFS(Gögn!$J$2:$J$11876,Gögn!$F$2:$F$11876,$A161,Gögn!$A$2:$A$11876,U$207))</f>
        <v>167</v>
      </c>
      <c r="V161" s="155">
        <f>IF(LEN(V$8)=0,"",SUMIFS(Gögn!$J$2:$J$11876,Gögn!$F$2:$F$11876,$A161,Gögn!$A$2:$A$11876,V$207))</f>
        <v>30354</v>
      </c>
      <c r="W161" s="155">
        <f>IF(LEN(W$8)=0,"",SUMIFS(Gögn!$J$2:$J$11876,Gögn!$F$2:$F$11876,$A161,Gögn!$A$2:$A$11876,W$207))</f>
        <v>843</v>
      </c>
      <c r="X161" s="155">
        <f>IF(LEN(X$8)=0,"",SUMIFS(Gögn!$J$2:$J$11876,Gögn!$F$2:$F$11876,$A161,Gögn!$A$2:$A$11876,X$207))</f>
        <v>172</v>
      </c>
      <c r="Y161" s="155">
        <f>IF(LEN(Y$8)=0,"",SUMIFS(Gögn!$J$2:$J$11876,Gögn!$F$2:$F$11876,$A161,Gögn!$A$2:$A$11876,Y$207))</f>
        <v>37152</v>
      </c>
      <c r="Z161" s="155">
        <f>IF(LEN(Z$8)=0,"",SUMIFS(Gögn!$J$2:$J$11876,Gögn!$F$2:$F$11876,$A161,Gögn!$A$2:$A$11876,Z$207))</f>
        <v>1725</v>
      </c>
      <c r="AA161" s="155">
        <f>IF(LEN(AA$8)=0,"",SUMIFS(Gögn!$J$2:$J$11876,Gögn!$F$2:$F$11876,$A161,Gögn!$A$2:$A$11876,AA$207))</f>
        <v>3430</v>
      </c>
      <c r="AB161" s="155">
        <f>IF(LEN(AB$8)=0,"",SUMIFS(Gögn!$J$2:$J$11876,Gögn!$F$2:$F$11876,$A161,Gögn!$A$2:$A$11876,AB$207))</f>
        <v>5569</v>
      </c>
      <c r="AC161" s="155">
        <f>IF(LEN(AC$8)=0,"",SUMIFS(Gögn!$J$2:$J$11876,Gögn!$F$2:$F$11876,$A161,Gögn!$A$2:$A$11876,AC$207))</f>
        <v>16239</v>
      </c>
    </row>
    <row r="162" spans="1:29" ht="15" customHeight="1" x14ac:dyDescent="0.25">
      <c r="A162" s="1" t="s">
        <v>76</v>
      </c>
      <c r="B162" s="5"/>
      <c r="C162" s="19" t="s">
        <v>77</v>
      </c>
      <c r="D162" s="156">
        <f t="shared" si="24"/>
        <v>1343894</v>
      </c>
      <c r="E162" s="156">
        <f>IF(LEN(E$8)=0,"",SUMIFS(Gögn!$J$2:$J$11876,Gögn!$F$2:$F$11876,$A162,Gögn!$A$2:$A$11876,E$207))</f>
        <v>40759</v>
      </c>
      <c r="F162" s="156">
        <f>IF(LEN(F$8)=0,"",SUMIFS(Gögn!$J$2:$J$11876,Gögn!$F$2:$F$11876,$A162,Gögn!$A$2:$A$11876,F$207))</f>
        <v>102741</v>
      </c>
      <c r="G162" s="156">
        <f>IF(LEN(G$8)=0,"",SUMIFS(Gögn!$J$2:$J$11876,Gögn!$F$2:$F$11876,$A162,Gögn!$A$2:$A$11876,G$207))</f>
        <v>77702</v>
      </c>
      <c r="H162" s="156">
        <f>IF(LEN(H$8)=0,"",SUMIFS(Gögn!$J$2:$J$11876,Gögn!$F$2:$F$11876,$A162,Gögn!$A$2:$A$11876,H$207))</f>
        <v>3822</v>
      </c>
      <c r="I162" s="156">
        <f>IF(LEN(I$8)=0,"",SUMIFS(Gögn!$J$2:$J$11876,Gögn!$F$2:$F$11876,$A162,Gögn!$A$2:$A$11876,I$207))</f>
        <v>44409</v>
      </c>
      <c r="J162" s="156">
        <f>IF(LEN(J$8)=0,"",SUMIFS(Gögn!$J$2:$J$11876,Gögn!$F$2:$F$11876,$A162,Gögn!$A$2:$A$11876,J$207))</f>
        <v>1205</v>
      </c>
      <c r="K162" s="156">
        <f>IF(LEN(K$8)=0,"",SUMIFS(Gögn!$J$2:$J$11876,Gögn!$F$2:$F$11876,$A162,Gögn!$A$2:$A$11876,K$207))</f>
        <v>110316</v>
      </c>
      <c r="L162" s="156">
        <f>IF(LEN(L$8)=0,"",SUMIFS(Gögn!$J$2:$J$11876,Gögn!$F$2:$F$11876,$A162,Gögn!$A$2:$A$11876,L$207))</f>
        <v>54338</v>
      </c>
      <c r="M162" s="156">
        <f>IF(LEN(M$8)=0,"",SUMIFS(Gögn!$J$2:$J$11876,Gögn!$F$2:$F$11876,$A162,Gögn!$A$2:$A$11876,M$207))</f>
        <v>271352</v>
      </c>
      <c r="N162" s="156">
        <f>IF(LEN(N$8)=0,"",SUMIFS(Gögn!$J$2:$J$11876,Gögn!$F$2:$F$11876,$A162,Gögn!$A$2:$A$11876,N$207))</f>
        <v>14655</v>
      </c>
      <c r="O162" s="156">
        <f>IF(LEN(O$8)=0,"",SUMIFS(Gögn!$J$2:$J$11876,Gögn!$F$2:$F$11876,$A162,Gögn!$A$2:$A$11876,O$207))</f>
        <v>10715</v>
      </c>
      <c r="P162" s="156">
        <f>IF(LEN(P$8)=0,"",SUMIFS(Gögn!$J$2:$J$11876,Gögn!$F$2:$F$11876,$A162,Gögn!$A$2:$A$11876,P$207))</f>
        <v>8814</v>
      </c>
      <c r="Q162" s="156">
        <f>IF(LEN(Q$8)=0,"",SUMIFS(Gögn!$J$2:$J$11876,Gögn!$F$2:$F$11876,$A162,Gögn!$A$2:$A$11876,Q$207))</f>
        <v>2149</v>
      </c>
      <c r="R162" s="156">
        <f>IF(LEN(R$8)=0,"",SUMIFS(Gögn!$J$2:$J$11876,Gögn!$F$2:$F$11876,$A162,Gögn!$A$2:$A$11876,R$207))</f>
        <v>12593</v>
      </c>
      <c r="S162" s="156">
        <f>IF(LEN(S$8)=0,"",SUMIFS(Gögn!$J$2:$J$11876,Gögn!$F$2:$F$11876,$A162,Gögn!$A$2:$A$11876,S$207))</f>
        <v>2145</v>
      </c>
      <c r="T162" s="156">
        <f>IF(LEN(T$8)=0,"",SUMIFS(Gögn!$J$2:$J$11876,Gögn!$F$2:$F$11876,$A162,Gögn!$A$2:$A$11876,T$207))</f>
        <v>439</v>
      </c>
      <c r="U162" s="156">
        <f>IF(LEN(U$8)=0,"",SUMIFS(Gögn!$J$2:$J$11876,Gögn!$F$2:$F$11876,$A162,Gögn!$A$2:$A$11876,U$207))</f>
        <v>15301</v>
      </c>
      <c r="V162" s="156">
        <f>IF(LEN(V$8)=0,"",SUMIFS(Gögn!$J$2:$J$11876,Gögn!$F$2:$F$11876,$A162,Gögn!$A$2:$A$11876,V$207))</f>
        <v>80071</v>
      </c>
      <c r="W162" s="156">
        <f>IF(LEN(W$8)=0,"",SUMIFS(Gögn!$J$2:$J$11876,Gögn!$F$2:$F$11876,$A162,Gögn!$A$2:$A$11876,W$207))</f>
        <v>34728</v>
      </c>
      <c r="X162" s="156">
        <f>IF(LEN(X$8)=0,"",SUMIFS(Gögn!$J$2:$J$11876,Gögn!$F$2:$F$11876,$A162,Gögn!$A$2:$A$11876,X$207))</f>
        <v>402</v>
      </c>
      <c r="Y162" s="156">
        <f>IF(LEN(Y$8)=0,"",SUMIFS(Gögn!$J$2:$J$11876,Gögn!$F$2:$F$11876,$A162,Gögn!$A$2:$A$11876,Y$207))</f>
        <v>186351</v>
      </c>
      <c r="Z162" s="156">
        <f>IF(LEN(Z$8)=0,"",SUMIFS(Gögn!$J$2:$J$11876,Gögn!$F$2:$F$11876,$A162,Gögn!$A$2:$A$11876,Z$207))</f>
        <v>15224</v>
      </c>
      <c r="AA162" s="156">
        <f>IF(LEN(AA$8)=0,"",SUMIFS(Gögn!$J$2:$J$11876,Gögn!$F$2:$F$11876,$A162,Gögn!$A$2:$A$11876,AA$207))</f>
        <v>6039</v>
      </c>
      <c r="AB162" s="156">
        <f>IF(LEN(AB$8)=0,"",SUMIFS(Gögn!$J$2:$J$11876,Gögn!$F$2:$F$11876,$A162,Gögn!$A$2:$A$11876,AB$207))</f>
        <v>150209</v>
      </c>
      <c r="AC162" s="156">
        <f>IF(LEN(AC$8)=0,"",SUMIFS(Gögn!$J$2:$J$11876,Gögn!$F$2:$F$11876,$A162,Gögn!$A$2:$A$11876,AC$207))</f>
        <v>97415</v>
      </c>
    </row>
    <row r="163" spans="1:29" ht="15" customHeight="1" x14ac:dyDescent="0.25">
      <c r="A163" s="1" t="s">
        <v>78</v>
      </c>
      <c r="B163" s="5"/>
      <c r="C163" s="18" t="s">
        <v>79</v>
      </c>
      <c r="D163" s="155">
        <f t="shared" si="24"/>
        <v>181632</v>
      </c>
      <c r="E163" s="155">
        <f>IF(LEN(E$8)=0,"",SUMIFS(Gögn!$J$2:$J$11876,Gögn!$F$2:$F$11876,$A163,Gögn!$A$2:$A$11876,E$207))</f>
        <v>2687</v>
      </c>
      <c r="F163" s="155">
        <f>IF(LEN(F$8)=0,"",SUMIFS(Gögn!$J$2:$J$11876,Gögn!$F$2:$F$11876,$A163,Gögn!$A$2:$A$11876,F$207))</f>
        <v>17750</v>
      </c>
      <c r="G163" s="155">
        <f>IF(LEN(G$8)=0,"",SUMIFS(Gögn!$J$2:$J$11876,Gögn!$F$2:$F$11876,$A163,Gögn!$A$2:$A$11876,G$207))</f>
        <v>7560</v>
      </c>
      <c r="H163" s="155">
        <f>IF(LEN(H$8)=0,"",SUMIFS(Gögn!$J$2:$J$11876,Gögn!$F$2:$F$11876,$A163,Gögn!$A$2:$A$11876,H$207))</f>
        <v>2015</v>
      </c>
      <c r="I163" s="155">
        <f>IF(LEN(I$8)=0,"",SUMIFS(Gögn!$J$2:$J$11876,Gögn!$F$2:$F$11876,$A163,Gögn!$A$2:$A$11876,I$207))</f>
        <v>1845</v>
      </c>
      <c r="J163" s="155">
        <f>IF(LEN(J$8)=0,"",SUMIFS(Gögn!$J$2:$J$11876,Gögn!$F$2:$F$11876,$A163,Gögn!$A$2:$A$11876,J$207))</f>
        <v>228</v>
      </c>
      <c r="K163" s="155">
        <f>IF(LEN(K$8)=0,"",SUMIFS(Gögn!$J$2:$J$11876,Gögn!$F$2:$F$11876,$A163,Gögn!$A$2:$A$11876,K$207))</f>
        <v>12466</v>
      </c>
      <c r="L163" s="155">
        <f>IF(LEN(L$8)=0,"",SUMIFS(Gögn!$J$2:$J$11876,Gögn!$F$2:$F$11876,$A163,Gögn!$A$2:$A$11876,L$207))</f>
        <v>3041</v>
      </c>
      <c r="M163" s="155">
        <f>IF(LEN(M$8)=0,"",SUMIFS(Gögn!$J$2:$J$11876,Gögn!$F$2:$F$11876,$A163,Gögn!$A$2:$A$11876,M$207))</f>
        <v>28780</v>
      </c>
      <c r="N163" s="155">
        <f>IF(LEN(N$8)=0,"",SUMIFS(Gögn!$J$2:$J$11876,Gögn!$F$2:$F$11876,$A163,Gögn!$A$2:$A$11876,N$207))</f>
        <v>700</v>
      </c>
      <c r="O163" s="155">
        <f>IF(LEN(O$8)=0,"",SUMIFS(Gögn!$J$2:$J$11876,Gögn!$F$2:$F$11876,$A163,Gögn!$A$2:$A$11876,O$207))</f>
        <v>4021</v>
      </c>
      <c r="P163" s="155">
        <f>IF(LEN(P$8)=0,"",SUMIFS(Gögn!$J$2:$J$11876,Gögn!$F$2:$F$11876,$A163,Gögn!$A$2:$A$11876,P$207))</f>
        <v>819</v>
      </c>
      <c r="Q163" s="155">
        <f>IF(LEN(Q$8)=0,"",SUMIFS(Gögn!$J$2:$J$11876,Gögn!$F$2:$F$11876,$A163,Gögn!$A$2:$A$11876,Q$207))</f>
        <v>1251</v>
      </c>
      <c r="R163" s="155">
        <f>IF(LEN(R$8)=0,"",SUMIFS(Gögn!$J$2:$J$11876,Gögn!$F$2:$F$11876,$A163,Gögn!$A$2:$A$11876,R$207))</f>
        <v>899</v>
      </c>
      <c r="S163" s="155">
        <f>IF(LEN(S$8)=0,"",SUMIFS(Gögn!$J$2:$J$11876,Gögn!$F$2:$F$11876,$A163,Gögn!$A$2:$A$11876,S$207))</f>
        <v>771</v>
      </c>
      <c r="T163" s="155">
        <f>IF(LEN(T$8)=0,"",SUMIFS(Gögn!$J$2:$J$11876,Gögn!$F$2:$F$11876,$A163,Gögn!$A$2:$A$11876,T$207))</f>
        <v>395</v>
      </c>
      <c r="U163" s="155">
        <f>IF(LEN(U$8)=0,"",SUMIFS(Gögn!$J$2:$J$11876,Gögn!$F$2:$F$11876,$A163,Gögn!$A$2:$A$11876,U$207))</f>
        <v>3809</v>
      </c>
      <c r="V163" s="155">
        <f>IF(LEN(V$8)=0,"",SUMIFS(Gögn!$J$2:$J$11876,Gögn!$F$2:$F$11876,$A163,Gögn!$A$2:$A$11876,V$207))</f>
        <v>12569</v>
      </c>
      <c r="W163" s="155">
        <f>IF(LEN(W$8)=0,"",SUMIFS(Gögn!$J$2:$J$11876,Gögn!$F$2:$F$11876,$A163,Gögn!$A$2:$A$11876,W$207))</f>
        <v>18556</v>
      </c>
      <c r="X163" s="155">
        <f>IF(LEN(X$8)=0,"",SUMIFS(Gögn!$J$2:$J$11876,Gögn!$F$2:$F$11876,$A163,Gögn!$A$2:$A$11876,X$207))</f>
        <v>37</v>
      </c>
      <c r="Y163" s="155">
        <f>IF(LEN(Y$8)=0,"",SUMIFS(Gögn!$J$2:$J$11876,Gögn!$F$2:$F$11876,$A163,Gögn!$A$2:$A$11876,Y$207))</f>
        <v>24222</v>
      </c>
      <c r="Z163" s="155">
        <f>IF(LEN(Z$8)=0,"",SUMIFS(Gögn!$J$2:$J$11876,Gögn!$F$2:$F$11876,$A163,Gögn!$A$2:$A$11876,Z$207))</f>
        <v>2309</v>
      </c>
      <c r="AA163" s="155">
        <f>IF(LEN(AA$8)=0,"",SUMIFS(Gögn!$J$2:$J$11876,Gögn!$F$2:$F$11876,$A163,Gögn!$A$2:$A$11876,AA$207))</f>
        <v>746</v>
      </c>
      <c r="AB163" s="155">
        <f>IF(LEN(AB$8)=0,"",SUMIFS(Gögn!$J$2:$J$11876,Gögn!$F$2:$F$11876,$A163,Gögn!$A$2:$A$11876,AB$207))</f>
        <v>21628</v>
      </c>
      <c r="AC163" s="155">
        <f>IF(LEN(AC$8)=0,"",SUMIFS(Gögn!$J$2:$J$11876,Gögn!$F$2:$F$11876,$A163,Gögn!$A$2:$A$11876,AC$207))</f>
        <v>12528</v>
      </c>
    </row>
    <row r="164" spans="1:29" ht="15" customHeight="1" x14ac:dyDescent="0.25">
      <c r="A164" s="1" t="s">
        <v>458</v>
      </c>
      <c r="B164" s="5"/>
      <c r="C164" s="19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  <c r="AC164" s="156"/>
    </row>
    <row r="165" spans="1:29" ht="15" customHeight="1" x14ac:dyDescent="0.25">
      <c r="A165" s="1" t="s">
        <v>80</v>
      </c>
      <c r="B165" s="5"/>
      <c r="C165" s="18" t="s">
        <v>81</v>
      </c>
      <c r="D165" s="160">
        <f>SUMPRODUCT(E165:AC165,$E$18:$AC$18)/SUM($E$18:$AC$18)</f>
        <v>79.092144907525423</v>
      </c>
      <c r="E165" s="160">
        <f>IF(LEN(E$8)=0,"",SUMIFS(Gögn!$K$2:$K$11876,Gögn!$F$2:$F$11876,$A165,Gögn!$A$2:$A$11876,E$207))</f>
        <v>82.6</v>
      </c>
      <c r="F165" s="160">
        <f>IF(LEN(F$8)=0,"",SUMIFS(Gögn!$K$2:$K$11876,Gögn!$F$2:$F$11876,$A165,Gögn!$A$2:$A$11876,F$207))</f>
        <v>82.41</v>
      </c>
      <c r="G165" s="160">
        <f>IF(LEN(G$8)=0,"",SUMIFS(Gögn!$K$2:$K$11876,Gögn!$F$2:$F$11876,$A165,Gögn!$A$2:$A$11876,G$207))</f>
        <v>70.099999999999994</v>
      </c>
      <c r="H165" s="160">
        <f>IF(LEN(H$8)=0,"",SUMIFS(Gögn!$K$2:$K$11876,Gögn!$F$2:$F$11876,$A165,Gögn!$A$2:$A$11876,H$207))</f>
        <v>85.8</v>
      </c>
      <c r="I165" s="160">
        <f>IF(LEN(I$8)=0,"",SUMIFS(Gögn!$K$2:$K$11876,Gögn!$F$2:$F$11876,$A165,Gögn!$A$2:$A$11876,I$207))</f>
        <v>33.200000000000003</v>
      </c>
      <c r="J165" s="160">
        <f>IF(LEN(J$8)=0,"",SUMIFS(Gögn!$K$2:$K$11876,Gögn!$F$2:$F$11876,$A165,Gögn!$A$2:$A$11876,J$207))</f>
        <v>79.89</v>
      </c>
      <c r="K165" s="160">
        <f>IF(LEN(K$8)=0,"",SUMIFS(Gögn!$K$2:$K$11876,Gögn!$F$2:$F$11876,$A165,Gögn!$A$2:$A$11876,K$207))</f>
        <v>67.8</v>
      </c>
      <c r="L165" s="160">
        <f>IF(LEN(L$8)=0,"",SUMIFS(Gögn!$K$2:$K$11876,Gögn!$F$2:$F$11876,$A165,Gögn!$A$2:$A$11876,L$207))</f>
        <v>48.6</v>
      </c>
      <c r="M165" s="160">
        <f>IF(LEN(M$8)=0,"",SUMIFS(Gögn!$K$2:$K$11876,Gögn!$F$2:$F$11876,$A165,Gögn!$A$2:$A$11876,M$207))</f>
        <v>66.08</v>
      </c>
      <c r="N165" s="160">
        <f>IF(LEN(N$8)=0,"",SUMIFS(Gögn!$K$2:$K$11876,Gögn!$F$2:$F$11876,$A165,Gögn!$A$2:$A$11876,N$207))</f>
        <v>42.8</v>
      </c>
      <c r="O165" s="160">
        <f>IF(LEN(O$8)=0,"",SUMIFS(Gögn!$K$2:$K$11876,Gögn!$F$2:$F$11876,$A165,Gögn!$A$2:$A$11876,O$207))</f>
        <v>88.5</v>
      </c>
      <c r="P165" s="160">
        <f>IF(LEN(P$8)=0,"",SUMIFS(Gögn!$K$2:$K$11876,Gögn!$F$2:$F$11876,$A165,Gögn!$A$2:$A$11876,P$207))</f>
        <v>72.599999999999994</v>
      </c>
      <c r="Q165" s="160">
        <f>IF(LEN(Q$8)=0,"",SUMIFS(Gögn!$K$2:$K$11876,Gögn!$F$2:$F$11876,$A165,Gögn!$A$2:$A$11876,Q$207))</f>
        <v>88.3</v>
      </c>
      <c r="R165" s="160">
        <f>IF(LEN(R$8)=0,"",SUMIFS(Gögn!$K$2:$K$11876,Gögn!$F$2:$F$11876,$A165,Gögn!$A$2:$A$11876,R$207))</f>
        <v>77.06</v>
      </c>
      <c r="S165" s="160">
        <f>IF(LEN(S$8)=0,"",SUMIFS(Gögn!$K$2:$K$11876,Gögn!$F$2:$F$11876,$A165,Gögn!$A$2:$A$11876,S$207))</f>
        <v>83.4</v>
      </c>
      <c r="T165" s="160">
        <f>IF(LEN(T$8)=0,"",SUMIFS(Gögn!$K$2:$K$11876,Gögn!$F$2:$F$11876,$A165,Gögn!$A$2:$A$11876,T$207))</f>
        <v>90.17</v>
      </c>
      <c r="U165" s="160">
        <f>IF(LEN(U$8)=0,"",SUMIFS(Gögn!$K$2:$K$11876,Gögn!$F$2:$F$11876,$A165,Gögn!$A$2:$A$11876,U$207))</f>
        <v>84.9</v>
      </c>
      <c r="V165" s="160">
        <f>IF(LEN(V$8)=0,"",SUMIFS(Gögn!$K$2:$K$11876,Gögn!$F$2:$F$11876,$A165,Gögn!$A$2:$A$11876,V$207))</f>
        <v>76.709999999999994</v>
      </c>
      <c r="W165" s="160">
        <f>IF(LEN(W$8)=0,"",SUMIFS(Gögn!$K$2:$K$11876,Gögn!$F$2:$F$11876,$A165,Gögn!$A$2:$A$11876,W$207))</f>
        <v>85.77</v>
      </c>
      <c r="X165" s="160">
        <f>IF(LEN(X$8)=0,"",SUMIFS(Gögn!$K$2:$K$11876,Gögn!$F$2:$F$11876,$A165,Gögn!$A$2:$A$11876,X$207))</f>
        <v>88.86</v>
      </c>
      <c r="Y165" s="160">
        <f>IF(LEN(Y$8)=0,"",SUMIFS(Gögn!$K$2:$K$11876,Gögn!$F$2:$F$11876,$A165,Gögn!$A$2:$A$11876,Y$207))</f>
        <v>79.599999999999994</v>
      </c>
      <c r="Z165" s="160">
        <f>IF(LEN(Z$8)=0,"",SUMIFS(Gögn!$K$2:$K$11876,Gögn!$F$2:$F$11876,$A165,Gögn!$A$2:$A$11876,Z$207))</f>
        <v>73.67</v>
      </c>
      <c r="AA165" s="160">
        <f>IF(LEN(AA$8)=0,"",SUMIFS(Gögn!$K$2:$K$11876,Gögn!$F$2:$F$11876,$A165,Gögn!$A$2:$A$11876,AA$207))</f>
        <v>84</v>
      </c>
      <c r="AB165" s="160">
        <f>IF(LEN(AB$8)=0,"",SUMIFS(Gögn!$K$2:$K$11876,Gögn!$F$2:$F$11876,$A165,Gögn!$A$2:$A$11876,AB$207))</f>
        <v>83</v>
      </c>
      <c r="AC165" s="160">
        <f>IF(LEN(AC$8)=0,"",SUMIFS(Gögn!$K$2:$K$11876,Gögn!$F$2:$F$11876,$A165,Gögn!$A$2:$A$11876,AC$207))</f>
        <v>73.97</v>
      </c>
    </row>
    <row r="166" spans="1:29" ht="15" customHeight="1" x14ac:dyDescent="0.25">
      <c r="A166" s="1" t="s">
        <v>82</v>
      </c>
      <c r="B166" s="5"/>
      <c r="C166" s="19" t="s">
        <v>83</v>
      </c>
      <c r="D166" s="162">
        <f t="shared" ref="D166:D169" si="25">SUMPRODUCT(E166:AC166,$E$18:$AC$18)/SUM($E$18:$AC$18)</f>
        <v>13.202546184282802</v>
      </c>
      <c r="E166" s="162">
        <f>IF(LEN(E$8)=0,"",SUMIFS(Gögn!$K$2:$K$11876,Gögn!$F$2:$F$11876,$A166,Gögn!$A$2:$A$11876,E$207))</f>
        <v>9</v>
      </c>
      <c r="F166" s="162">
        <f>IF(LEN(F$8)=0,"",SUMIFS(Gögn!$K$2:$K$11876,Gögn!$F$2:$F$11876,$A166,Gögn!$A$2:$A$11876,F$207))</f>
        <v>11.35</v>
      </c>
      <c r="G166" s="162">
        <f>IF(LEN(G$8)=0,"",SUMIFS(Gögn!$K$2:$K$11876,Gögn!$F$2:$F$11876,$A166,Gögn!$A$2:$A$11876,G$207))</f>
        <v>26.2</v>
      </c>
      <c r="H166" s="162">
        <f>IF(LEN(H$8)=0,"",SUMIFS(Gögn!$K$2:$K$11876,Gögn!$F$2:$F$11876,$A166,Gögn!$A$2:$A$11876,H$207))</f>
        <v>2.7</v>
      </c>
      <c r="I166" s="162">
        <f>IF(LEN(I$8)=0,"",SUMIFS(Gögn!$K$2:$K$11876,Gögn!$F$2:$F$11876,$A166,Gögn!$A$2:$A$11876,I$207))</f>
        <v>60.2</v>
      </c>
      <c r="J166" s="162">
        <f>IF(LEN(J$8)=0,"",SUMIFS(Gögn!$K$2:$K$11876,Gögn!$F$2:$F$11876,$A166,Gögn!$A$2:$A$11876,J$207))</f>
        <v>7.92</v>
      </c>
      <c r="K166" s="162">
        <f>IF(LEN(K$8)=0,"",SUMIFS(Gögn!$K$2:$K$11876,Gögn!$F$2:$F$11876,$A166,Gögn!$A$2:$A$11876,K$207))</f>
        <v>28</v>
      </c>
      <c r="L166" s="162">
        <f>IF(LEN(L$8)=0,"",SUMIFS(Gögn!$K$2:$K$11876,Gögn!$F$2:$F$11876,$A166,Gögn!$A$2:$A$11876,L$207))</f>
        <v>43.8</v>
      </c>
      <c r="M166" s="162">
        <f>IF(LEN(M$8)=0,"",SUMIFS(Gögn!$K$2:$K$11876,Gögn!$F$2:$F$11876,$A166,Gögn!$A$2:$A$11876,M$207))</f>
        <v>28.19</v>
      </c>
      <c r="N166" s="162">
        <f>IF(LEN(N$8)=0,"",SUMIFS(Gögn!$K$2:$K$11876,Gögn!$F$2:$F$11876,$A166,Gögn!$A$2:$A$11876,N$207))</f>
        <v>51.06</v>
      </c>
      <c r="O166" s="162">
        <f>IF(LEN(O$8)=0,"",SUMIFS(Gögn!$K$2:$K$11876,Gögn!$F$2:$F$11876,$A166,Gögn!$A$2:$A$11876,O$207))</f>
        <v>6.8</v>
      </c>
      <c r="P166" s="162">
        <f>IF(LEN(P$8)=0,"",SUMIFS(Gögn!$K$2:$K$11876,Gögn!$F$2:$F$11876,$A166,Gögn!$A$2:$A$11876,P$207))</f>
        <v>25.2</v>
      </c>
      <c r="Q166" s="162">
        <f>IF(LEN(Q$8)=0,"",SUMIFS(Gögn!$K$2:$K$11876,Gögn!$F$2:$F$11876,$A166,Gögn!$A$2:$A$11876,Q$207))</f>
        <v>2.8</v>
      </c>
      <c r="R166" s="162">
        <f>IF(LEN(R$8)=0,"",SUMIFS(Gögn!$K$2:$K$11876,Gögn!$F$2:$F$11876,$A166,Gögn!$A$2:$A$11876,R$207))</f>
        <v>20.72</v>
      </c>
      <c r="S166" s="162">
        <f>IF(LEN(S$8)=0,"",SUMIFS(Gögn!$K$2:$K$11876,Gögn!$F$2:$F$11876,$A166,Gögn!$A$2:$A$11876,S$207))</f>
        <v>2.4</v>
      </c>
      <c r="T166" s="162">
        <f>IF(LEN(T$8)=0,"",SUMIFS(Gögn!$K$2:$K$11876,Gögn!$F$2:$F$11876,$A166,Gögn!$A$2:$A$11876,T$207))</f>
        <v>1.57</v>
      </c>
      <c r="U166" s="162">
        <f>IF(LEN(U$8)=0,"",SUMIFS(Gögn!$K$2:$K$11876,Gögn!$F$2:$F$11876,$A166,Gögn!$A$2:$A$11876,U$207))</f>
        <v>3.3</v>
      </c>
      <c r="V166" s="162">
        <f>IF(LEN(V$8)=0,"",SUMIFS(Gögn!$K$2:$K$11876,Gögn!$F$2:$F$11876,$A166,Gögn!$A$2:$A$11876,V$207))</f>
        <v>20.03</v>
      </c>
      <c r="W166" s="162">
        <f>IF(LEN(W$8)=0,"",SUMIFS(Gögn!$K$2:$K$11876,Gögn!$F$2:$F$11876,$A166,Gögn!$A$2:$A$11876,W$207))</f>
        <v>1.57</v>
      </c>
      <c r="X166" s="162">
        <f>IF(LEN(X$8)=0,"",SUMIFS(Gögn!$K$2:$K$11876,Gögn!$F$2:$F$11876,$A166,Gögn!$A$2:$A$11876,X$207))</f>
        <v>7.32</v>
      </c>
      <c r="Y166" s="162">
        <f>IF(LEN(Y$8)=0,"",SUMIFS(Gögn!$K$2:$K$11876,Gögn!$F$2:$F$11876,$A166,Gögn!$A$2:$A$11876,Y$207))</f>
        <v>16</v>
      </c>
      <c r="Z166" s="162">
        <f>IF(LEN(Z$8)=0,"",SUMIFS(Gögn!$K$2:$K$11876,Gögn!$F$2:$F$11876,$A166,Gögn!$A$2:$A$11876,Z$207))</f>
        <v>20.52</v>
      </c>
      <c r="AA166" s="162">
        <f>IF(LEN(AA$8)=0,"",SUMIFS(Gögn!$K$2:$K$11876,Gögn!$F$2:$F$11876,$A166,Gögn!$A$2:$A$11876,AA$207))</f>
        <v>7.7</v>
      </c>
      <c r="AB166" s="162">
        <f>IF(LEN(AB$8)=0,"",SUMIFS(Gögn!$K$2:$K$11876,Gögn!$F$2:$F$11876,$A166,Gögn!$A$2:$A$11876,AB$207))</f>
        <v>11</v>
      </c>
      <c r="AC166" s="162">
        <f>IF(LEN(AC$8)=0,"",SUMIFS(Gögn!$K$2:$K$11876,Gögn!$F$2:$F$11876,$A166,Gögn!$A$2:$A$11876,AC$207))</f>
        <v>22.36</v>
      </c>
    </row>
    <row r="167" spans="1:29" ht="15" customHeight="1" x14ac:dyDescent="0.25">
      <c r="A167" s="1" t="s">
        <v>84</v>
      </c>
      <c r="B167" s="5"/>
      <c r="C167" s="18" t="s">
        <v>85</v>
      </c>
      <c r="D167" s="160">
        <f t="shared" si="25"/>
        <v>7.2062397207205784</v>
      </c>
      <c r="E167" s="160">
        <f>IF(LEN(E$8)=0,"",SUMIFS(Gögn!$K$2:$K$11876,Gögn!$F$2:$F$11876,$A167,Gögn!$A$2:$A$11876,E$207))</f>
        <v>7.2</v>
      </c>
      <c r="F167" s="160">
        <f>IF(LEN(F$8)=0,"",SUMIFS(Gögn!$K$2:$K$11876,Gögn!$F$2:$F$11876,$A167,Gögn!$A$2:$A$11876,F$207))</f>
        <v>5.75</v>
      </c>
      <c r="G167" s="160">
        <f>IF(LEN(G$8)=0,"",SUMIFS(Gögn!$K$2:$K$11876,Gögn!$F$2:$F$11876,$A167,Gögn!$A$2:$A$11876,G$207))</f>
        <v>1.7</v>
      </c>
      <c r="H167" s="160">
        <f>IF(LEN(H$8)=0,"",SUMIFS(Gögn!$K$2:$K$11876,Gögn!$F$2:$F$11876,$A167,Gögn!$A$2:$A$11876,H$207))</f>
        <v>11.4</v>
      </c>
      <c r="I167" s="160">
        <f>IF(LEN(I$8)=0,"",SUMIFS(Gögn!$K$2:$K$11876,Gögn!$F$2:$F$11876,$A167,Gögn!$A$2:$A$11876,I$207))</f>
        <v>1</v>
      </c>
      <c r="J167" s="160">
        <f>IF(LEN(J$8)=0,"",SUMIFS(Gögn!$K$2:$K$11876,Gögn!$F$2:$F$11876,$A167,Gögn!$A$2:$A$11876,J$207))</f>
        <v>11.33</v>
      </c>
      <c r="K167" s="160">
        <f>IF(LEN(K$8)=0,"",SUMIFS(Gögn!$K$2:$K$11876,Gögn!$F$2:$F$11876,$A167,Gögn!$A$2:$A$11876,K$207))</f>
        <v>3.3</v>
      </c>
      <c r="L167" s="160">
        <f>IF(LEN(L$8)=0,"",SUMIFS(Gögn!$K$2:$K$11876,Gögn!$F$2:$F$11876,$A167,Gögn!$A$2:$A$11876,L$207))</f>
        <v>5.4</v>
      </c>
      <c r="M167" s="160">
        <f>IF(LEN(M$8)=0,"",SUMIFS(Gögn!$K$2:$K$11876,Gögn!$F$2:$F$11876,$A167,Gögn!$A$2:$A$11876,M$207))</f>
        <v>4.95</v>
      </c>
      <c r="N167" s="160">
        <f>IF(LEN(N$8)=0,"",SUMIFS(Gögn!$K$2:$K$11876,Gögn!$F$2:$F$11876,$A167,Gögn!$A$2:$A$11876,N$207))</f>
        <v>3.59</v>
      </c>
      <c r="O167" s="160">
        <f>IF(LEN(O$8)=0,"",SUMIFS(Gögn!$K$2:$K$11876,Gögn!$F$2:$F$11876,$A167,Gögn!$A$2:$A$11876,O$207))</f>
        <v>4.5</v>
      </c>
      <c r="P167" s="160">
        <f>IF(LEN(P$8)=0,"",SUMIFS(Gögn!$K$2:$K$11876,Gögn!$F$2:$F$11876,$A167,Gögn!$A$2:$A$11876,P$207))</f>
        <v>1.7</v>
      </c>
      <c r="Q167" s="160">
        <f>IF(LEN(Q$8)=0,"",SUMIFS(Gögn!$K$2:$K$11876,Gögn!$F$2:$F$11876,$A167,Gögn!$A$2:$A$11876,Q$207))</f>
        <v>8.9</v>
      </c>
      <c r="R167" s="160">
        <f>IF(LEN(R$8)=0,"",SUMIFS(Gögn!$K$2:$K$11876,Gögn!$F$2:$F$11876,$A167,Gögn!$A$2:$A$11876,R$207))</f>
        <v>1.7</v>
      </c>
      <c r="S167" s="160">
        <f>IF(LEN(S$8)=0,"",SUMIFS(Gögn!$K$2:$K$11876,Gögn!$F$2:$F$11876,$A167,Gögn!$A$2:$A$11876,S$207))</f>
        <v>14.2</v>
      </c>
      <c r="T167" s="160">
        <f>IF(LEN(T$8)=0,"",SUMIFS(Gögn!$K$2:$K$11876,Gögn!$F$2:$F$11876,$A167,Gögn!$A$2:$A$11876,T$207))</f>
        <v>8.26</v>
      </c>
      <c r="U167" s="160">
        <f>IF(LEN(U$8)=0,"",SUMIFS(Gögn!$K$2:$K$11876,Gögn!$F$2:$F$11876,$A167,Gögn!$A$2:$A$11876,U$207))</f>
        <v>11.8</v>
      </c>
      <c r="V167" s="160">
        <f>IF(LEN(V$8)=0,"",SUMIFS(Gögn!$K$2:$K$11876,Gögn!$F$2:$F$11876,$A167,Gögn!$A$2:$A$11876,V$207))</f>
        <v>2.0499999999999998</v>
      </c>
      <c r="W167" s="160">
        <f>IF(LEN(W$8)=0,"",SUMIFS(Gögn!$K$2:$K$11876,Gögn!$F$2:$F$11876,$A167,Gögn!$A$2:$A$11876,W$207))</f>
        <v>12.65</v>
      </c>
      <c r="X167" s="160">
        <f>IF(LEN(X$8)=0,"",SUMIFS(Gögn!$K$2:$K$11876,Gögn!$F$2:$F$11876,$A167,Gögn!$A$2:$A$11876,X$207))</f>
        <v>3.44</v>
      </c>
      <c r="Y167" s="160">
        <f>IF(LEN(Y$8)=0,"",SUMIFS(Gögn!$K$2:$K$11876,Gögn!$F$2:$F$11876,$A167,Gögn!$A$2:$A$11876,Y$207))</f>
        <v>3.9</v>
      </c>
      <c r="Z167" s="160">
        <f>IF(LEN(Z$8)=0,"",SUMIFS(Gögn!$K$2:$K$11876,Gögn!$F$2:$F$11876,$A167,Gögn!$A$2:$A$11876,Z$207))</f>
        <v>5.55</v>
      </c>
      <c r="AA167" s="160">
        <f>IF(LEN(AA$8)=0,"",SUMIFS(Gögn!$K$2:$K$11876,Gögn!$F$2:$F$11876,$A167,Gögn!$A$2:$A$11876,AA$207))</f>
        <v>7.4</v>
      </c>
      <c r="AB167" s="160">
        <f>IF(LEN(AB$8)=0,"",SUMIFS(Gögn!$K$2:$K$11876,Gögn!$F$2:$F$11876,$A167,Gögn!$A$2:$A$11876,AB$207))</f>
        <v>6</v>
      </c>
      <c r="AC167" s="160">
        <f>IF(LEN(AC$8)=0,"",SUMIFS(Gögn!$K$2:$K$11876,Gögn!$F$2:$F$11876,$A167,Gögn!$A$2:$A$11876,AC$207))</f>
        <v>3.14</v>
      </c>
    </row>
    <row r="168" spans="1:29" ht="15" customHeight="1" x14ac:dyDescent="0.25">
      <c r="A168" s="1" t="s">
        <v>86</v>
      </c>
      <c r="B168" s="5"/>
      <c r="C168" s="19" t="s">
        <v>87</v>
      </c>
      <c r="D168" s="162">
        <f t="shared" si="25"/>
        <v>0.49908888268424673</v>
      </c>
      <c r="E168" s="162">
        <f>IF(LEN(E$8)=0,"",SUMIFS(Gögn!$K$2:$K$11876,Gögn!$F$2:$F$11876,$A168,Gögn!$A$2:$A$11876,E$207))</f>
        <v>1.2</v>
      </c>
      <c r="F168" s="162">
        <f>IF(LEN(F$8)=0,"",SUMIFS(Gögn!$K$2:$K$11876,Gögn!$F$2:$F$11876,$A168,Gögn!$A$2:$A$11876,F$207))</f>
        <v>0.49</v>
      </c>
      <c r="G168" s="162">
        <f>IF(LEN(G$8)=0,"",SUMIFS(Gögn!$K$2:$K$11876,Gögn!$F$2:$F$11876,$A168,Gögn!$A$2:$A$11876,G$207))</f>
        <v>2</v>
      </c>
      <c r="H168" s="162">
        <f>IF(LEN(H$8)=0,"",SUMIFS(Gögn!$K$2:$K$11876,Gögn!$F$2:$F$11876,$A168,Gögn!$A$2:$A$11876,H$207))</f>
        <v>0.1</v>
      </c>
      <c r="I168" s="162">
        <f>IF(LEN(I$8)=0,"",SUMIFS(Gögn!$K$2:$K$11876,Gögn!$F$2:$F$11876,$A168,Gögn!$A$2:$A$11876,I$207))</f>
        <v>5.6</v>
      </c>
      <c r="J168" s="162">
        <f>IF(LEN(J$8)=0,"",SUMIFS(Gögn!$K$2:$K$11876,Gögn!$F$2:$F$11876,$A168,Gögn!$A$2:$A$11876,J$207))</f>
        <v>0.85</v>
      </c>
      <c r="K168" s="162">
        <f>IF(LEN(K$8)=0,"",SUMIFS(Gögn!$K$2:$K$11876,Gögn!$F$2:$F$11876,$A168,Gögn!$A$2:$A$11876,K$207))</f>
        <v>0.9</v>
      </c>
      <c r="L168" s="162">
        <f>IF(LEN(L$8)=0,"",SUMIFS(Gögn!$K$2:$K$11876,Gögn!$F$2:$F$11876,$A168,Gögn!$A$2:$A$11876,L$207))</f>
        <v>2.2000000000000002</v>
      </c>
      <c r="M168" s="162">
        <f>IF(LEN(M$8)=0,"",SUMIFS(Gögn!$K$2:$K$11876,Gögn!$F$2:$F$11876,$A168,Gögn!$A$2:$A$11876,M$207))</f>
        <v>0.78</v>
      </c>
      <c r="N168" s="162">
        <f>IF(LEN(N$8)=0,"",SUMIFS(Gögn!$K$2:$K$11876,Gögn!$F$2:$F$11876,$A168,Gögn!$A$2:$A$11876,N$207))</f>
        <v>2.5499999999999998</v>
      </c>
      <c r="O168" s="162">
        <f>IF(LEN(O$8)=0,"",SUMIFS(Gögn!$K$2:$K$11876,Gögn!$F$2:$F$11876,$A168,Gögn!$A$2:$A$11876,O$207))</f>
        <v>0.2</v>
      </c>
      <c r="P168" s="162">
        <f>IF(LEN(P$8)=0,"",SUMIFS(Gögn!$K$2:$K$11876,Gögn!$F$2:$F$11876,$A168,Gögn!$A$2:$A$11876,P$207))</f>
        <v>0.5</v>
      </c>
      <c r="Q168" s="162">
        <f>IF(LEN(Q$8)=0,"",SUMIFS(Gögn!$K$2:$K$11876,Gögn!$F$2:$F$11876,$A168,Gögn!$A$2:$A$11876,Q$207))</f>
        <v>0</v>
      </c>
      <c r="R168" s="162">
        <f>IF(LEN(R$8)=0,"",SUMIFS(Gögn!$K$2:$K$11876,Gögn!$F$2:$F$11876,$A168,Gögn!$A$2:$A$11876,R$207))</f>
        <v>0.5</v>
      </c>
      <c r="S168" s="162">
        <f>IF(LEN(S$8)=0,"",SUMIFS(Gögn!$K$2:$K$11876,Gögn!$F$2:$F$11876,$A168,Gögn!$A$2:$A$11876,S$207))</f>
        <v>0</v>
      </c>
      <c r="T168" s="162">
        <f>IF(LEN(T$8)=0,"",SUMIFS(Gögn!$K$2:$K$11876,Gögn!$F$2:$F$11876,$A168,Gögn!$A$2:$A$11876,T$207))</f>
        <v>0</v>
      </c>
      <c r="U168" s="162">
        <f>IF(LEN(U$8)=0,"",SUMIFS(Gögn!$K$2:$K$11876,Gögn!$F$2:$F$11876,$A168,Gögn!$A$2:$A$11876,U$207))</f>
        <v>0</v>
      </c>
      <c r="V168" s="162">
        <f>IF(LEN(V$8)=0,"",SUMIFS(Gögn!$K$2:$K$11876,Gögn!$F$2:$F$11876,$A168,Gögn!$A$2:$A$11876,V$207))</f>
        <v>1.21</v>
      </c>
      <c r="W168" s="162">
        <f>IF(LEN(W$8)=0,"",SUMIFS(Gögn!$K$2:$K$11876,Gögn!$F$2:$F$11876,$A168,Gögn!$A$2:$A$11876,W$207))</f>
        <v>0.01</v>
      </c>
      <c r="X168" s="162">
        <f>IF(LEN(X$8)=0,"",SUMIFS(Gögn!$K$2:$K$11876,Gögn!$F$2:$F$11876,$A168,Gögn!$A$2:$A$11876,X$207))</f>
        <v>0.38</v>
      </c>
      <c r="Y168" s="162">
        <f>IF(LEN(Y$8)=0,"",SUMIFS(Gögn!$K$2:$K$11876,Gögn!$F$2:$F$11876,$A168,Gögn!$A$2:$A$11876,Y$207))</f>
        <v>0.5</v>
      </c>
      <c r="Z168" s="162">
        <f>IF(LEN(Z$8)=0,"",SUMIFS(Gögn!$K$2:$K$11876,Gögn!$F$2:$F$11876,$A168,Gögn!$A$2:$A$11876,Z$207))</f>
        <v>0.27</v>
      </c>
      <c r="AA168" s="162">
        <f>IF(LEN(AA$8)=0,"",SUMIFS(Gögn!$K$2:$K$11876,Gögn!$F$2:$F$11876,$A168,Gögn!$A$2:$A$11876,AA$207))</f>
        <v>0.9</v>
      </c>
      <c r="AB168" s="162">
        <f>IF(LEN(AB$8)=0,"",SUMIFS(Gögn!$K$2:$K$11876,Gögn!$F$2:$F$11876,$A168,Gögn!$A$2:$A$11876,AB$207))</f>
        <v>0</v>
      </c>
      <c r="AC168" s="162">
        <f>IF(LEN(AC$8)=0,"",SUMIFS(Gögn!$K$2:$K$11876,Gögn!$F$2:$F$11876,$A168,Gögn!$A$2:$A$11876,AC$207))</f>
        <v>0.53</v>
      </c>
    </row>
    <row r="169" spans="1:29" ht="15" customHeight="1" x14ac:dyDescent="0.25">
      <c r="A169" s="1" t="s">
        <v>458</v>
      </c>
      <c r="B169" s="5"/>
      <c r="C169" s="18" t="s">
        <v>290</v>
      </c>
      <c r="D169" s="155">
        <f t="shared" si="25"/>
        <v>100.00001969521306</v>
      </c>
      <c r="E169" s="155">
        <f>IF(LEN(E$8)=0,"",SUM(E165:E168))</f>
        <v>100</v>
      </c>
      <c r="F169" s="155">
        <f t="shared" ref="F169:AC169" si="26">IF(LEN(F$8)=0,"",SUM(F165:F168))</f>
        <v>99.999999999999986</v>
      </c>
      <c r="G169" s="155">
        <f t="shared" si="26"/>
        <v>100</v>
      </c>
      <c r="H169" s="155">
        <f t="shared" si="26"/>
        <v>100</v>
      </c>
      <c r="I169" s="155">
        <f t="shared" si="26"/>
        <v>100</v>
      </c>
      <c r="J169" s="155">
        <f t="shared" si="26"/>
        <v>99.99</v>
      </c>
      <c r="K169" s="155">
        <f t="shared" si="26"/>
        <v>100</v>
      </c>
      <c r="L169" s="155">
        <f t="shared" si="26"/>
        <v>100.00000000000001</v>
      </c>
      <c r="M169" s="155">
        <f t="shared" si="26"/>
        <v>100</v>
      </c>
      <c r="N169" s="155">
        <f t="shared" si="26"/>
        <v>100</v>
      </c>
      <c r="O169" s="155">
        <f t="shared" si="26"/>
        <v>100</v>
      </c>
      <c r="P169" s="155">
        <f t="shared" si="26"/>
        <v>100</v>
      </c>
      <c r="Q169" s="155">
        <f t="shared" si="26"/>
        <v>100</v>
      </c>
      <c r="R169" s="155">
        <f t="shared" si="26"/>
        <v>99.98</v>
      </c>
      <c r="S169" s="155">
        <f t="shared" si="26"/>
        <v>100.00000000000001</v>
      </c>
      <c r="T169" s="155">
        <f t="shared" si="26"/>
        <v>100</v>
      </c>
      <c r="U169" s="155">
        <f t="shared" si="26"/>
        <v>100</v>
      </c>
      <c r="V169" s="155">
        <f t="shared" si="26"/>
        <v>99.999999999999986</v>
      </c>
      <c r="W169" s="155">
        <f t="shared" si="26"/>
        <v>100</v>
      </c>
      <c r="X169" s="155">
        <f t="shared" si="26"/>
        <v>100</v>
      </c>
      <c r="Y169" s="155">
        <f t="shared" si="26"/>
        <v>100</v>
      </c>
      <c r="Z169" s="155">
        <f t="shared" si="26"/>
        <v>100.00999999999999</v>
      </c>
      <c r="AA169" s="155">
        <f t="shared" si="26"/>
        <v>100.00000000000001</v>
      </c>
      <c r="AB169" s="155">
        <f t="shared" si="26"/>
        <v>100</v>
      </c>
      <c r="AC169" s="155">
        <f t="shared" si="26"/>
        <v>100</v>
      </c>
    </row>
    <row r="170" spans="1:29" ht="15" customHeight="1" x14ac:dyDescent="0.25">
      <c r="A170" s="1" t="s">
        <v>458</v>
      </c>
      <c r="B170" s="5"/>
      <c r="C170" s="19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</row>
    <row r="171" spans="1:29" ht="15" customHeight="1" x14ac:dyDescent="0.25">
      <c r="A171" s="2" t="s">
        <v>88</v>
      </c>
      <c r="B171" s="15"/>
      <c r="C171" s="18" t="s">
        <v>89</v>
      </c>
      <c r="D171" s="160">
        <f>SUM(E171:AC171)</f>
        <v>310.8300000000001</v>
      </c>
      <c r="E171" s="160">
        <f>IF(LEN(E$8)=0,"",SUMIFS(Gögn!$K$2:$K$11876,Gögn!$F$2:$F$11876,$A171,Gögn!$A$2:$A$11876,E$207))</f>
        <v>22</v>
      </c>
      <c r="F171" s="160">
        <f>IF(LEN(F$8)=0,"",SUMIFS(Gögn!$K$2:$K$11876,Gögn!$F$2:$F$11876,$A171,Gögn!$A$2:$A$11876,F$207))</f>
        <v>28.7</v>
      </c>
      <c r="G171" s="160">
        <f>IF(LEN(G$8)=0,"",SUMIFS(Gögn!$K$2:$K$11876,Gögn!$F$2:$F$11876,$A171,Gögn!$A$2:$A$11876,G$207))</f>
        <v>25.3</v>
      </c>
      <c r="H171" s="160">
        <f>IF(LEN(H$8)=0,"",SUMIFS(Gögn!$K$2:$K$11876,Gögn!$F$2:$F$11876,$A171,Gögn!$A$2:$A$11876,H$207))</f>
        <v>0</v>
      </c>
      <c r="I171" s="160">
        <f>IF(LEN(I$8)=0,"",SUMIFS(Gögn!$K$2:$K$11876,Gögn!$F$2:$F$11876,$A171,Gögn!$A$2:$A$11876,I$207))</f>
        <v>0</v>
      </c>
      <c r="J171" s="160">
        <f>IF(LEN(J$8)=0,"",SUMIFS(Gögn!$K$2:$K$11876,Gögn!$F$2:$F$11876,$A171,Gögn!$A$2:$A$11876,J$207))</f>
        <v>0</v>
      </c>
      <c r="K171" s="160">
        <f>IF(LEN(K$8)=0,"",SUMIFS(Gögn!$K$2:$K$11876,Gögn!$F$2:$F$11876,$A171,Gögn!$A$2:$A$11876,K$207))</f>
        <v>14.7</v>
      </c>
      <c r="L171" s="160">
        <f>IF(LEN(L$8)=0,"",SUMIFS(Gögn!$K$2:$K$11876,Gögn!$F$2:$F$11876,$A171,Gögn!$A$2:$A$11876,L$207))</f>
        <v>0.33</v>
      </c>
      <c r="M171" s="160">
        <f>IF(LEN(M$8)=0,"",SUMIFS(Gögn!$K$2:$K$11876,Gögn!$F$2:$F$11876,$A171,Gögn!$A$2:$A$11876,M$207))</f>
        <v>44.7</v>
      </c>
      <c r="N171" s="160">
        <f>IF(LEN(N$8)=0,"",SUMIFS(Gögn!$K$2:$K$11876,Gögn!$F$2:$F$11876,$A171,Gögn!$A$2:$A$11876,N$207))</f>
        <v>0</v>
      </c>
      <c r="O171" s="160">
        <f>IF(LEN(O$8)=0,"",SUMIFS(Gögn!$K$2:$K$11876,Gögn!$F$2:$F$11876,$A171,Gögn!$A$2:$A$11876,O$207))</f>
        <v>4</v>
      </c>
      <c r="P171" s="160">
        <f>IF(LEN(P$8)=0,"",SUMIFS(Gögn!$K$2:$K$11876,Gögn!$F$2:$F$11876,$A171,Gögn!$A$2:$A$11876,P$207))</f>
        <v>4</v>
      </c>
      <c r="Q171" s="160">
        <f>IF(LEN(Q$8)=0,"",SUMIFS(Gögn!$K$2:$K$11876,Gögn!$F$2:$F$11876,$A171,Gögn!$A$2:$A$11876,Q$207))</f>
        <v>4</v>
      </c>
      <c r="R171" s="160">
        <f>IF(LEN(R$8)=0,"",SUMIFS(Gögn!$K$2:$K$11876,Gögn!$F$2:$F$11876,$A171,Gögn!$A$2:$A$11876,R$207))</f>
        <v>0</v>
      </c>
      <c r="S171" s="160">
        <f>IF(LEN(S$8)=0,"",SUMIFS(Gögn!$K$2:$K$11876,Gögn!$F$2:$F$11876,$A171,Gögn!$A$2:$A$11876,S$207))</f>
        <v>0</v>
      </c>
      <c r="T171" s="160">
        <f>IF(LEN(T$8)=0,"",SUMIFS(Gögn!$K$2:$K$11876,Gögn!$F$2:$F$11876,$A171,Gögn!$A$2:$A$11876,T$207))</f>
        <v>0</v>
      </c>
      <c r="U171" s="160">
        <f>IF(LEN(U$8)=0,"",SUMIFS(Gögn!$K$2:$K$11876,Gögn!$F$2:$F$11876,$A171,Gögn!$A$2:$A$11876,U$207))</f>
        <v>0</v>
      </c>
      <c r="V171" s="160">
        <f>IF(LEN(V$8)=0,"",SUMIFS(Gögn!$K$2:$K$11876,Gögn!$F$2:$F$11876,$A171,Gögn!$A$2:$A$11876,V$207))</f>
        <v>37</v>
      </c>
      <c r="W171" s="160">
        <f>IF(LEN(W$8)=0,"",SUMIFS(Gögn!$K$2:$K$11876,Gögn!$F$2:$F$11876,$A171,Gögn!$A$2:$A$11876,W$207))</f>
        <v>20</v>
      </c>
      <c r="X171" s="160">
        <f>IF(LEN(X$8)=0,"",SUMIFS(Gögn!$K$2:$K$11876,Gögn!$F$2:$F$11876,$A171,Gögn!$A$2:$A$11876,X$207))</f>
        <v>0</v>
      </c>
      <c r="Y171" s="160">
        <f>IF(LEN(Y$8)=0,"",SUMIFS(Gögn!$K$2:$K$11876,Gögn!$F$2:$F$11876,$A171,Gögn!$A$2:$A$11876,Y$207))</f>
        <v>56.1</v>
      </c>
      <c r="Z171" s="160">
        <f>IF(LEN(Z$8)=0,"",SUMIFS(Gögn!$K$2:$K$11876,Gögn!$F$2:$F$11876,$A171,Gögn!$A$2:$A$11876,Z$207))</f>
        <v>3.6</v>
      </c>
      <c r="AA171" s="160">
        <f>IF(LEN(AA$8)=0,"",SUMIFS(Gögn!$K$2:$K$11876,Gögn!$F$2:$F$11876,$A171,Gögn!$A$2:$A$11876,AA$207))</f>
        <v>10</v>
      </c>
      <c r="AB171" s="160">
        <f>IF(LEN(AB$8)=0,"",SUMIFS(Gögn!$K$2:$K$11876,Gögn!$F$2:$F$11876,$A171,Gögn!$A$2:$A$11876,AB$207))</f>
        <v>16.600000000000001</v>
      </c>
      <c r="AC171" s="160">
        <f>IF(LEN(AC$8)=0,"",SUMIFS(Gögn!$K$2:$K$11876,Gögn!$F$2:$F$11876,$A171,Gögn!$A$2:$A$11876,AC$207))</f>
        <v>19.8</v>
      </c>
    </row>
    <row r="172" spans="1:29" ht="15" customHeight="1" x14ac:dyDescent="0.25">
      <c r="A172" s="2" t="s">
        <v>90</v>
      </c>
      <c r="B172" s="15"/>
      <c r="C172" s="19" t="s">
        <v>291</v>
      </c>
      <c r="D172" s="162">
        <f>D18/(D11+D12)*100</f>
        <v>94.428136540407323</v>
      </c>
      <c r="E172" s="162">
        <f>IF(LEN(E$8)=0,"",SUMIFS(Gögn!$K$2:$K$11876,Gögn!$F$2:$F$11876,$A172,Gögn!$A$2:$A$11876,E$207))</f>
        <v>46.2</v>
      </c>
      <c r="F172" s="162">
        <f>IF(LEN(F$8)=0,"",SUMIFS(Gögn!$K$2:$K$11876,Gögn!$F$2:$F$11876,$A172,Gögn!$A$2:$A$11876,F$207))</f>
        <v>84.81</v>
      </c>
      <c r="G172" s="162">
        <f>IF(LEN(G$8)=0,"",SUMIFS(Gögn!$K$2:$K$11876,Gögn!$F$2:$F$11876,$A172,Gögn!$A$2:$A$11876,G$207))</f>
        <v>34.6</v>
      </c>
      <c r="H172" s="162">
        <f>IF(LEN(H$8)=0,"",SUMIFS(Gögn!$K$2:$K$11876,Gögn!$F$2:$F$11876,$A172,Gögn!$A$2:$A$11876,H$207))</f>
        <v>4665.5</v>
      </c>
      <c r="I172" s="162">
        <f>IF(LEN(I$8)=0,"",SUMIFS(Gögn!$K$2:$K$11876,Gögn!$F$2:$F$11876,$A172,Gögn!$A$2:$A$11876,I$207))</f>
        <v>13.3</v>
      </c>
      <c r="J172" s="162">
        <f>IF(LEN(J$8)=0,"",SUMIFS(Gögn!$K$2:$K$11876,Gögn!$F$2:$F$11876,$A172,Gögn!$A$2:$A$11876,J$207))</f>
        <v>64</v>
      </c>
      <c r="K172" s="162">
        <f>IF(LEN(K$8)=0,"",SUMIFS(Gögn!$K$2:$K$11876,Gögn!$F$2:$F$11876,$A172,Gögn!$A$2:$A$11876,K$207))</f>
        <v>45.74</v>
      </c>
      <c r="L172" s="162">
        <f>IF(LEN(L$8)=0,"",SUMIFS(Gögn!$K$2:$K$11876,Gögn!$F$2:$F$11876,$A172,Gögn!$A$2:$A$11876,L$207))</f>
        <v>18.7</v>
      </c>
      <c r="M172" s="162">
        <f>IF(LEN(M$8)=0,"",SUMIFS(Gögn!$K$2:$K$11876,Gögn!$F$2:$F$11876,$A172,Gögn!$A$2:$A$11876,M$207))</f>
        <v>64.86</v>
      </c>
      <c r="N172" s="162">
        <f>IF(LEN(N$8)=0,"",SUMIFS(Gögn!$K$2:$K$11876,Gögn!$F$2:$F$11876,$A172,Gögn!$A$2:$A$11876,N$207))</f>
        <v>8.3699999999999992</v>
      </c>
      <c r="O172" s="162">
        <f>IF(LEN(O$8)=0,"",SUMIFS(Gögn!$K$2:$K$11876,Gögn!$F$2:$F$11876,$A172,Gögn!$A$2:$A$11876,O$207))</f>
        <v>226.7</v>
      </c>
      <c r="P172" s="162">
        <f>IF(LEN(P$8)=0,"",SUMIFS(Gögn!$K$2:$K$11876,Gögn!$F$2:$F$11876,$A172,Gögn!$A$2:$A$11876,P$207))</f>
        <v>56</v>
      </c>
      <c r="Q172" s="162">
        <f>IF(LEN(Q$8)=0,"",SUMIFS(Gögn!$K$2:$K$11876,Gögn!$F$2:$F$11876,$A172,Gögn!$A$2:$A$11876,Q$207))</f>
        <v>3205.8</v>
      </c>
      <c r="R172" s="162">
        <f>IF(LEN(R$8)=0,"",SUMIFS(Gögn!$K$2:$K$11876,Gögn!$F$2:$F$11876,$A172,Gögn!$A$2:$A$11876,R$207))</f>
        <v>38.39</v>
      </c>
      <c r="S172" s="162">
        <f>IF(LEN(S$8)=0,"",SUMIFS(Gögn!$K$2:$K$11876,Gögn!$F$2:$F$11876,$A172,Gögn!$A$2:$A$11876,S$207))</f>
        <v>240</v>
      </c>
      <c r="T172" s="162">
        <f>IF(LEN(T$8)=0,"",SUMIFS(Gögn!$K$2:$K$11876,Gögn!$F$2:$F$11876,$A172,Gögn!$A$2:$A$11876,T$207))</f>
        <v>15855.7</v>
      </c>
      <c r="U172" s="162">
        <f>IF(LEN(U$8)=0,"",SUMIFS(Gögn!$K$2:$K$11876,Gögn!$F$2:$F$11876,$A172,Gögn!$A$2:$A$11876,U$207))</f>
        <v>236.2</v>
      </c>
      <c r="V172" s="162">
        <f>IF(LEN(V$8)=0,"",SUMIFS(Gögn!$K$2:$K$11876,Gögn!$F$2:$F$11876,$A172,Gögn!$A$2:$A$11876,V$207))</f>
        <v>45.08</v>
      </c>
      <c r="W172" s="162">
        <f>IF(LEN(W$8)=0,"",SUMIFS(Gögn!$K$2:$K$11876,Gögn!$F$2:$F$11876,$A172,Gögn!$A$2:$A$11876,W$207))</f>
        <v>177.16</v>
      </c>
      <c r="X172" s="162">
        <f>IF(LEN(X$8)=0,"",SUMIFS(Gögn!$K$2:$K$11876,Gögn!$F$2:$F$11876,$A172,Gögn!$A$2:$A$11876,X$207))</f>
        <v>23.76</v>
      </c>
      <c r="Y172" s="162">
        <f>IF(LEN(Y$8)=0,"",SUMIFS(Gögn!$K$2:$K$11876,Gögn!$F$2:$F$11876,$A172,Gögn!$A$2:$A$11876,Y$207))</f>
        <v>74.7</v>
      </c>
      <c r="Z172" s="162">
        <f>IF(LEN(Z$8)=0,"",SUMIFS(Gögn!$K$2:$K$11876,Gögn!$F$2:$F$11876,$A172,Gögn!$A$2:$A$11876,Z$207))</f>
        <v>129.91</v>
      </c>
      <c r="AA172" s="162">
        <f>IF(LEN(AA$8)=0,"",SUMIFS(Gögn!$K$2:$K$11876,Gögn!$F$2:$F$11876,$A172,Gögn!$A$2:$A$11876,AA$207))</f>
        <v>44.4</v>
      </c>
      <c r="AB172" s="162">
        <f>IF(LEN(AB$8)=0,"",SUMIFS(Gögn!$K$2:$K$11876,Gögn!$F$2:$F$11876,$A172,Gögn!$A$2:$A$11876,AB$207))</f>
        <v>154.1</v>
      </c>
      <c r="AC172" s="162">
        <f>IF(LEN(AC$8)=0,"",SUMIFS(Gögn!$K$2:$K$11876,Gögn!$F$2:$F$11876,$A172,Gögn!$A$2:$A$11876,AC$207))</f>
        <v>58.54</v>
      </c>
    </row>
    <row r="173" spans="1:29" ht="15" customHeight="1" x14ac:dyDescent="0.25">
      <c r="A173" s="2" t="s">
        <v>92</v>
      </c>
      <c r="B173" s="15"/>
      <c r="C173" s="18" t="s">
        <v>93</v>
      </c>
      <c r="D173" s="160">
        <f>SUMPRODUCT(E173:AC173,$E$11:$AC$11,$E$12:$AC$12)/SUMPRODUCT($E$11:$AC$11,$E$12:$AC$12)</f>
        <v>3.0693565352294332</v>
      </c>
      <c r="E173" s="160">
        <f>IF(LEN(E$8)=0,"",SUMIFS(Gögn!$K$2:$K$11876,Gögn!$F$2:$F$11876,$A173,Gögn!$A$2:$A$11876,E$207))</f>
        <v>4.3</v>
      </c>
      <c r="F173" s="160">
        <f>IF(LEN(F$8)=0,"",SUMIFS(Gögn!$K$2:$K$11876,Gögn!$F$2:$F$11876,$A173,Gögn!$A$2:$A$11876,F$207))</f>
        <v>3.66</v>
      </c>
      <c r="G173" s="160">
        <f>IF(LEN(G$8)=0,"",SUMIFS(Gögn!$K$2:$K$11876,Gögn!$F$2:$F$11876,$A173,Gögn!$A$2:$A$11876,G$207))</f>
        <v>2.4</v>
      </c>
      <c r="H173" s="160">
        <f>IF(LEN(H$8)=0,"",SUMIFS(Gögn!$K$2:$K$11876,Gögn!$F$2:$F$11876,$A173,Gögn!$A$2:$A$11876,H$207))</f>
        <v>3.5</v>
      </c>
      <c r="I173" s="160">
        <f>IF(LEN(I$8)=0,"",SUMIFS(Gögn!$K$2:$K$11876,Gögn!$F$2:$F$11876,$A173,Gögn!$A$2:$A$11876,I$207))</f>
        <v>1.8</v>
      </c>
      <c r="J173" s="160">
        <f>IF(LEN(J$8)=0,"",SUMIFS(Gögn!$K$2:$K$11876,Gögn!$F$2:$F$11876,$A173,Gögn!$A$2:$A$11876,J$207))</f>
        <v>4.3</v>
      </c>
      <c r="K173" s="160">
        <f>IF(LEN(K$8)=0,"",SUMIFS(Gögn!$K$2:$K$11876,Gögn!$F$2:$F$11876,$A173,Gögn!$A$2:$A$11876,K$207))</f>
        <v>2.8</v>
      </c>
      <c r="L173" s="160">
        <f>IF(LEN(L$8)=0,"",SUMIFS(Gögn!$K$2:$K$11876,Gögn!$F$2:$F$11876,$A173,Gögn!$A$2:$A$11876,L$207))</f>
        <v>1.7</v>
      </c>
      <c r="M173" s="160">
        <f>IF(LEN(M$8)=0,"",SUMIFS(Gögn!$K$2:$K$11876,Gögn!$F$2:$F$11876,$A173,Gögn!$A$2:$A$11876,M$207))</f>
        <v>2.93</v>
      </c>
      <c r="N173" s="160">
        <f>IF(LEN(N$8)=0,"",SUMIFS(Gögn!$K$2:$K$11876,Gögn!$F$2:$F$11876,$A173,Gögn!$A$2:$A$11876,N$207))</f>
        <v>2.81</v>
      </c>
      <c r="O173" s="160">
        <f>IF(LEN(O$8)=0,"",SUMIFS(Gögn!$K$2:$K$11876,Gögn!$F$2:$F$11876,$A173,Gögn!$A$2:$A$11876,O$207))</f>
        <v>17.100000000000001</v>
      </c>
      <c r="P173" s="160">
        <f>IF(LEN(P$8)=0,"",SUMIFS(Gögn!$K$2:$K$11876,Gögn!$F$2:$F$11876,$A173,Gögn!$A$2:$A$11876,P$207))</f>
        <v>6.3</v>
      </c>
      <c r="Q173" s="160">
        <f>IF(LEN(Q$8)=0,"",SUMIFS(Gögn!$K$2:$K$11876,Gögn!$F$2:$F$11876,$A173,Gögn!$A$2:$A$11876,Q$207))</f>
        <v>29.9</v>
      </c>
      <c r="R173" s="160">
        <f>IF(LEN(R$8)=0,"",SUMIFS(Gögn!$K$2:$K$11876,Gögn!$F$2:$F$11876,$A173,Gögn!$A$2:$A$11876,R$207))</f>
        <v>5.71</v>
      </c>
      <c r="S173" s="160">
        <f>IF(LEN(S$8)=0,"",SUMIFS(Gögn!$K$2:$K$11876,Gögn!$F$2:$F$11876,$A173,Gögn!$A$2:$A$11876,S$207))</f>
        <v>8.9</v>
      </c>
      <c r="T173" s="160">
        <f>IF(LEN(T$8)=0,"",SUMIFS(Gögn!$K$2:$K$11876,Gögn!$F$2:$F$11876,$A173,Gögn!$A$2:$A$11876,T$207))</f>
        <v>260.7</v>
      </c>
      <c r="U173" s="160">
        <f>IF(LEN(U$8)=0,"",SUMIFS(Gögn!$K$2:$K$11876,Gögn!$F$2:$F$11876,$A173,Gögn!$A$2:$A$11876,U$207))</f>
        <v>6.5</v>
      </c>
      <c r="V173" s="160">
        <f>IF(LEN(V$8)=0,"",SUMIFS(Gögn!$K$2:$K$11876,Gögn!$F$2:$F$11876,$A173,Gögn!$A$2:$A$11876,V$207))</f>
        <v>2.48</v>
      </c>
      <c r="W173" s="160">
        <f>IF(LEN(W$8)=0,"",SUMIFS(Gögn!$K$2:$K$11876,Gögn!$F$2:$F$11876,$A173,Gögn!$A$2:$A$11876,W$207))</f>
        <v>1.44</v>
      </c>
      <c r="X173" s="160">
        <f>IF(LEN(X$8)=0,"",SUMIFS(Gögn!$K$2:$K$11876,Gögn!$F$2:$F$11876,$A173,Gögn!$A$2:$A$11876,X$207))</f>
        <v>4.92</v>
      </c>
      <c r="Y173" s="160">
        <f>IF(LEN(Y$8)=0,"",SUMIFS(Gögn!$K$2:$K$11876,Gögn!$F$2:$F$11876,$A173,Gögn!$A$2:$A$11876,Y$207))</f>
        <v>3.7</v>
      </c>
      <c r="Z173" s="160">
        <f>IF(LEN(Z$8)=0,"",SUMIFS(Gögn!$K$2:$K$11876,Gögn!$F$2:$F$11876,$A173,Gögn!$A$2:$A$11876,Z$207))</f>
        <v>5.86</v>
      </c>
      <c r="AA173" s="160">
        <f>IF(LEN(AA$8)=0,"",SUMIFS(Gögn!$K$2:$K$11876,Gögn!$F$2:$F$11876,$A173,Gögn!$A$2:$A$11876,AA$207))</f>
        <v>6.7</v>
      </c>
      <c r="AB173" s="160">
        <f>IF(LEN(AB$8)=0,"",SUMIFS(Gögn!$K$2:$K$11876,Gögn!$F$2:$F$11876,$A173,Gögn!$A$2:$A$11876,AB$207))</f>
        <v>9.1999999999999993</v>
      </c>
      <c r="AC173" s="160">
        <f>IF(LEN(AC$8)=0,"",SUMIFS(Gögn!$K$2:$K$11876,Gögn!$F$2:$F$11876,$A173,Gögn!$A$2:$A$11876,AC$207))</f>
        <v>2.75</v>
      </c>
    </row>
    <row r="174" spans="1:29" ht="15" customHeight="1" x14ac:dyDescent="0.25">
      <c r="A174" s="2" t="s">
        <v>94</v>
      </c>
      <c r="B174" s="15"/>
      <c r="C174" s="19" t="s">
        <v>560</v>
      </c>
      <c r="D174" s="162">
        <f t="shared" si="21"/>
        <v>8.3122559903481115</v>
      </c>
      <c r="E174" s="162">
        <f>IF(LEN(E$8)=0,"",SUMIFS(Gögn!$K$2:$K$11876,Gögn!$F$2:$F$11876,$A174,Gögn!$A$2:$A$11876,E$207))</f>
        <v>10.1</v>
      </c>
      <c r="F174" s="162">
        <f>IF(LEN(F$8)=0,"",SUMIFS(Gögn!$K$2:$K$11876,Gögn!$F$2:$F$11876,$A174,Gögn!$A$2:$A$11876,F$207))</f>
        <v>9.01</v>
      </c>
      <c r="G174" s="162">
        <f>IF(LEN(G$8)=0,"",SUMIFS(Gögn!$K$2:$K$11876,Gögn!$F$2:$F$11876,$A174,Gögn!$A$2:$A$11876,G$207))</f>
        <v>10.199999999999999</v>
      </c>
      <c r="H174" s="162">
        <f>IF(LEN(H$8)=0,"",SUMIFS(Gögn!$K$2:$K$11876,Gögn!$F$2:$F$11876,$A174,Gögn!$A$2:$A$11876,H$207))</f>
        <v>9.6999999999999993</v>
      </c>
      <c r="I174" s="162">
        <f>IF(LEN(I$8)=0,"",SUMIFS(Gögn!$K$2:$K$11876,Gögn!$F$2:$F$11876,$A174,Gögn!$A$2:$A$11876,I$207))</f>
        <v>10.199999999999999</v>
      </c>
      <c r="J174" s="162">
        <f>IF(LEN(J$8)=0,"",SUMIFS(Gögn!$K$2:$K$11876,Gögn!$F$2:$F$11876,$A174,Gögn!$A$2:$A$11876,J$207))</f>
        <v>7.1</v>
      </c>
      <c r="K174" s="162">
        <f>IF(LEN(K$8)=0,"",SUMIFS(Gögn!$K$2:$K$11876,Gögn!$F$2:$F$11876,$A174,Gögn!$A$2:$A$11876,K$207))</f>
        <v>7.4</v>
      </c>
      <c r="L174" s="162">
        <f>IF(LEN(L$8)=0,"",SUMIFS(Gögn!$K$2:$K$11876,Gögn!$F$2:$F$11876,$A174,Gögn!$A$2:$A$11876,L$207))</f>
        <v>8</v>
      </c>
      <c r="M174" s="162">
        <f>IF(LEN(M$8)=0,"",SUMIFS(Gögn!$K$2:$K$11876,Gögn!$F$2:$F$11876,$A174,Gögn!$A$2:$A$11876,M$207))</f>
        <v>6.78</v>
      </c>
      <c r="N174" s="162">
        <f>IF(LEN(N$8)=0,"",SUMIFS(Gögn!$K$2:$K$11876,Gögn!$F$2:$F$11876,$A174,Gögn!$A$2:$A$11876,N$207))</f>
        <v>7.36</v>
      </c>
      <c r="O174" s="162">
        <f>IF(LEN(O$8)=0,"",SUMIFS(Gögn!$K$2:$K$11876,Gögn!$F$2:$F$11876,$A174,Gögn!$A$2:$A$11876,O$207))</f>
        <v>7.8</v>
      </c>
      <c r="P174" s="162">
        <f>IF(LEN(P$8)=0,"",SUMIFS(Gögn!$K$2:$K$11876,Gögn!$F$2:$F$11876,$A174,Gögn!$A$2:$A$11876,P$207))</f>
        <v>9.6</v>
      </c>
      <c r="Q174" s="162">
        <f>IF(LEN(Q$8)=0,"",SUMIFS(Gögn!$K$2:$K$11876,Gögn!$F$2:$F$11876,$A174,Gögn!$A$2:$A$11876,Q$207))</f>
        <v>9.8000000000000007</v>
      </c>
      <c r="R174" s="162">
        <f>IF(LEN(R$8)=0,"",SUMIFS(Gögn!$K$2:$K$11876,Gögn!$F$2:$F$11876,$A174,Gögn!$A$2:$A$11876,R$207))</f>
        <v>6.85</v>
      </c>
      <c r="S174" s="162">
        <f>IF(LEN(S$8)=0,"",SUMIFS(Gögn!$K$2:$K$11876,Gögn!$F$2:$F$11876,$A174,Gögn!$A$2:$A$11876,S$207))</f>
        <v>7.7</v>
      </c>
      <c r="T174" s="162">
        <f>IF(LEN(T$8)=0,"",SUMIFS(Gögn!$K$2:$K$11876,Gögn!$F$2:$F$11876,$A174,Gögn!$A$2:$A$11876,T$207))</f>
        <v>6.8</v>
      </c>
      <c r="U174" s="162">
        <f>IF(LEN(U$8)=0,"",SUMIFS(Gögn!$K$2:$K$11876,Gögn!$F$2:$F$11876,$A174,Gögn!$A$2:$A$11876,U$207))</f>
        <v>9.8000000000000007</v>
      </c>
      <c r="V174" s="162">
        <f>IF(LEN(V$8)=0,"",SUMIFS(Gögn!$K$2:$K$11876,Gögn!$F$2:$F$11876,$A174,Gögn!$A$2:$A$11876,V$207))</f>
        <v>8.65</v>
      </c>
      <c r="W174" s="162">
        <f>IF(LEN(W$8)=0,"",SUMIFS(Gögn!$K$2:$K$11876,Gögn!$F$2:$F$11876,$A174,Gögn!$A$2:$A$11876,W$207))</f>
        <v>9.4600000000000009</v>
      </c>
      <c r="X174" s="162">
        <f>IF(LEN(X$8)=0,"",SUMIFS(Gögn!$K$2:$K$11876,Gögn!$F$2:$F$11876,$A174,Gögn!$A$2:$A$11876,X$207))</f>
        <v>8.6</v>
      </c>
      <c r="Y174" s="162">
        <f>IF(LEN(Y$8)=0,"",SUMIFS(Gögn!$K$2:$K$11876,Gögn!$F$2:$F$11876,$A174,Gögn!$A$2:$A$11876,Y$207))</f>
        <v>8.4</v>
      </c>
      <c r="Z174" s="162">
        <f>IF(LEN(Z$8)=0,"",SUMIFS(Gögn!$K$2:$K$11876,Gögn!$F$2:$F$11876,$A174,Gögn!$A$2:$A$11876,Z$207))</f>
        <v>7.95</v>
      </c>
      <c r="AA174" s="162">
        <f>IF(LEN(AA$8)=0,"",SUMIFS(Gögn!$K$2:$K$11876,Gögn!$F$2:$F$11876,$A174,Gögn!$A$2:$A$11876,AA$207))</f>
        <v>7.3</v>
      </c>
      <c r="AB174" s="162">
        <f>IF(LEN(AB$8)=0,"",SUMIFS(Gögn!$K$2:$K$11876,Gögn!$F$2:$F$11876,$A174,Gögn!$A$2:$A$11876,AB$207))</f>
        <v>10.3</v>
      </c>
      <c r="AC174" s="162">
        <f>IF(LEN(AC$8)=0,"",SUMIFS(Gögn!$K$2:$K$11876,Gögn!$F$2:$F$11876,$A174,Gögn!$A$2:$A$11876,AC$207))</f>
        <v>5.89</v>
      </c>
    </row>
    <row r="175" spans="1:29" ht="15" customHeight="1" x14ac:dyDescent="0.25">
      <c r="A175" s="2" t="s">
        <v>96</v>
      </c>
      <c r="B175" s="15"/>
      <c r="C175" s="18" t="s">
        <v>97</v>
      </c>
      <c r="D175" s="160">
        <f t="shared" si="21"/>
        <v>0.15879053614646255</v>
      </c>
      <c r="E175" s="160">
        <f>IF(LEN(E$8)=0,"",SUMIFS(Gögn!$K$2:$K$11876,Gögn!$F$2:$F$11876,$A175,Gögn!$A$2:$A$11876,E$207))</f>
        <v>0.23</v>
      </c>
      <c r="F175" s="160">
        <f>IF(LEN(F$8)=0,"",SUMIFS(Gögn!$K$2:$K$11876,Gögn!$F$2:$F$11876,$A175,Gögn!$A$2:$A$11876,F$207))</f>
        <v>0.15</v>
      </c>
      <c r="G175" s="160">
        <f>IF(LEN(G$8)=0,"",SUMIFS(Gögn!$K$2:$K$11876,Gögn!$F$2:$F$11876,$A175,Gögn!$A$2:$A$11876,G$207))</f>
        <v>0.2</v>
      </c>
      <c r="H175" s="160">
        <f>IF(LEN(H$8)=0,"",SUMIFS(Gögn!$K$2:$K$11876,Gögn!$F$2:$F$11876,$A175,Gögn!$A$2:$A$11876,H$207))</f>
        <v>0.8</v>
      </c>
      <c r="I175" s="160">
        <f>IF(LEN(I$8)=0,"",SUMIFS(Gögn!$K$2:$K$11876,Gögn!$F$2:$F$11876,$A175,Gögn!$A$2:$A$11876,I$207))</f>
        <v>0.2</v>
      </c>
      <c r="J175" s="160">
        <f>IF(LEN(J$8)=0,"",SUMIFS(Gögn!$K$2:$K$11876,Gögn!$F$2:$F$11876,$A175,Gögn!$A$2:$A$11876,J$207))</f>
        <v>0.2</v>
      </c>
      <c r="K175" s="160">
        <f>IF(LEN(K$8)=0,"",SUMIFS(Gögn!$K$2:$K$11876,Gögn!$F$2:$F$11876,$A175,Gögn!$A$2:$A$11876,K$207))</f>
        <v>0.17</v>
      </c>
      <c r="L175" s="160">
        <f>IF(LEN(L$8)=0,"",SUMIFS(Gögn!$K$2:$K$11876,Gögn!$F$2:$F$11876,$A175,Gögn!$A$2:$A$11876,L$207))</f>
        <v>0.1</v>
      </c>
      <c r="M175" s="160">
        <f>IF(LEN(M$8)=0,"",SUMIFS(Gögn!$K$2:$K$11876,Gögn!$F$2:$F$11876,$A175,Gögn!$A$2:$A$11876,M$207))</f>
        <v>0.14000000000000001</v>
      </c>
      <c r="N175" s="160">
        <f>IF(LEN(N$8)=0,"",SUMIFS(Gögn!$K$2:$K$11876,Gögn!$F$2:$F$11876,$A175,Gögn!$A$2:$A$11876,N$207))</f>
        <v>0.31</v>
      </c>
      <c r="O175" s="160">
        <f>IF(LEN(O$8)=0,"",SUMIFS(Gögn!$K$2:$K$11876,Gögn!$F$2:$F$11876,$A175,Gögn!$A$2:$A$11876,O$207))</f>
        <v>0.4</v>
      </c>
      <c r="P175" s="160">
        <f>IF(LEN(P$8)=0,"",SUMIFS(Gögn!$K$2:$K$11876,Gögn!$F$2:$F$11876,$A175,Gögn!$A$2:$A$11876,P$207))</f>
        <v>0.2</v>
      </c>
      <c r="Q175" s="160">
        <f>IF(LEN(Q$8)=0,"",SUMIFS(Gögn!$K$2:$K$11876,Gögn!$F$2:$F$11876,$A175,Gögn!$A$2:$A$11876,Q$207))</f>
        <v>0.1</v>
      </c>
      <c r="R175" s="160">
        <f>IF(LEN(R$8)=0,"",SUMIFS(Gögn!$K$2:$K$11876,Gögn!$F$2:$F$11876,$A175,Gögn!$A$2:$A$11876,R$207))</f>
        <v>0.37</v>
      </c>
      <c r="S175" s="160">
        <f>IF(LEN(S$8)=0,"",SUMIFS(Gögn!$K$2:$K$11876,Gögn!$F$2:$F$11876,$A175,Gögn!$A$2:$A$11876,S$207))</f>
        <v>0.35</v>
      </c>
      <c r="T175" s="160">
        <f>IF(LEN(T$8)=0,"",SUMIFS(Gögn!$K$2:$K$11876,Gögn!$F$2:$F$11876,$A175,Gögn!$A$2:$A$11876,T$207))</f>
        <v>0.1</v>
      </c>
      <c r="U175" s="160">
        <f>IF(LEN(U$8)=0,"",SUMIFS(Gögn!$K$2:$K$11876,Gögn!$F$2:$F$11876,$A175,Gögn!$A$2:$A$11876,U$207))</f>
        <v>0.2</v>
      </c>
      <c r="V175" s="160">
        <f>IF(LEN(V$8)=0,"",SUMIFS(Gögn!$K$2:$K$11876,Gögn!$F$2:$F$11876,$A175,Gögn!$A$2:$A$11876,V$207))</f>
        <v>0.11</v>
      </c>
      <c r="W175" s="160">
        <f>IF(LEN(W$8)=0,"",SUMIFS(Gögn!$K$2:$K$11876,Gögn!$F$2:$F$11876,$A175,Gögn!$A$2:$A$11876,W$207))</f>
        <v>0.24</v>
      </c>
      <c r="X175" s="160">
        <f>IF(LEN(X$8)=0,"",SUMIFS(Gögn!$K$2:$K$11876,Gögn!$F$2:$F$11876,$A175,Gögn!$A$2:$A$11876,X$207))</f>
        <v>0.33</v>
      </c>
      <c r="Y175" s="160">
        <f>IF(LEN(Y$8)=0,"",SUMIFS(Gögn!$K$2:$K$11876,Gögn!$F$2:$F$11876,$A175,Gögn!$A$2:$A$11876,Y$207))</f>
        <v>0.14000000000000001</v>
      </c>
      <c r="Z175" s="160">
        <f>IF(LEN(Z$8)=0,"",SUMIFS(Gögn!$K$2:$K$11876,Gögn!$F$2:$F$11876,$A175,Gögn!$A$2:$A$11876,Z$207))</f>
        <v>0.17</v>
      </c>
      <c r="AA175" s="160">
        <f>IF(LEN(AA$8)=0,"",SUMIFS(Gögn!$K$2:$K$11876,Gögn!$F$2:$F$11876,$A175,Gögn!$A$2:$A$11876,AA$207))</f>
        <v>0.28000000000000003</v>
      </c>
      <c r="AB175" s="160">
        <f>IF(LEN(AB$8)=0,"",SUMIFS(Gögn!$K$2:$K$11876,Gögn!$F$2:$F$11876,$A175,Gögn!$A$2:$A$11876,AB$207))</f>
        <v>0.2</v>
      </c>
      <c r="AC175" s="160">
        <f>IF(LEN(AC$8)=0,"",SUMIFS(Gögn!$K$2:$K$11876,Gögn!$F$2:$F$11876,$A175,Gögn!$A$2:$A$11876,AC$207))</f>
        <v>0.14000000000000001</v>
      </c>
    </row>
    <row r="176" spans="1:29" ht="15" customHeight="1" x14ac:dyDescent="0.25">
      <c r="A176" s="1" t="s">
        <v>458</v>
      </c>
      <c r="B176" s="5"/>
      <c r="C176" s="18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</row>
    <row r="177" spans="1:29" ht="15" customHeight="1" x14ac:dyDescent="0.25">
      <c r="A177" s="1"/>
      <c r="B177" s="5"/>
      <c r="C177" s="16" t="s">
        <v>334</v>
      </c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  <c r="AC177" s="156"/>
    </row>
    <row r="178" spans="1:29" ht="15" customHeight="1" x14ac:dyDescent="0.25">
      <c r="A178" s="1" t="s">
        <v>424</v>
      </c>
      <c r="B178" s="5"/>
      <c r="C178" s="18" t="s">
        <v>311</v>
      </c>
      <c r="D178" s="155">
        <f>SUM(E178:AC178)</f>
        <v>103237.75600000001</v>
      </c>
      <c r="E178" s="155">
        <f>IF(LEN(E$8)=0,"",SUMIFS(Gögn!$I$2:$I$11876,Gögn!$F$2:$F$11876,"*"&amp;LEFT($A178,4)&amp;"*",Gögn!$A$2:$A$11876,E$207,Gögn!$F$2:$F$11876,"*"&amp;RIGHT($A178,5)&amp;"*",Gögn!$F$2:$F$11876,"&lt;&gt;"&amp;"*"&amp;LEFT($A178,11)&amp;"*")/1000)</f>
        <v>963.99599999999998</v>
      </c>
      <c r="F178" s="155">
        <f>IF(LEN(F$8)=0,"",SUMIFS(Gögn!$I$2:$I$11876,Gögn!$F$2:$F$11876,"*"&amp;LEFT($A178,4)&amp;"*",Gögn!$A$2:$A$11876,F$207,Gögn!$F$2:$F$11876,"*"&amp;RIGHT($A178,5)&amp;"*",Gögn!$F$2:$F$11876,"&lt;&gt;"&amp;"*"&amp;LEFT($A178,11)&amp;"*")/1000)</f>
        <v>2365.692</v>
      </c>
      <c r="G178" s="155">
        <f>IF(LEN(G$8)=0,"",SUMIFS(Gögn!$I$2:$I$11876,Gögn!$F$2:$F$11876,"*"&amp;LEFT($A178,4)&amp;"*",Gögn!$A$2:$A$11876,G$207,Gögn!$F$2:$F$11876,"*"&amp;RIGHT($A178,5)&amp;"*",Gögn!$F$2:$F$11876,"&lt;&gt;"&amp;"*"&amp;LEFT($A178,11)&amp;"*")/1000)</f>
        <v>0</v>
      </c>
      <c r="H178" s="155">
        <f>IF(LEN(H$8)=0,"",SUMIFS(Gögn!$I$2:$I$11876,Gögn!$F$2:$F$11876,"*"&amp;LEFT($A178,4)&amp;"*",Gögn!$A$2:$A$11876,H$207,Gögn!$F$2:$F$11876,"*"&amp;RIGHT($A178,5)&amp;"*",Gögn!$F$2:$F$11876,"&lt;&gt;"&amp;"*"&amp;LEFT($A178,11)&amp;"*")/1000)</f>
        <v>0</v>
      </c>
      <c r="I178" s="155">
        <f>IF(LEN(I$8)=0,"",SUMIFS(Gögn!$I$2:$I$11876,Gögn!$F$2:$F$11876,"*"&amp;LEFT($A178,4)&amp;"*",Gögn!$A$2:$A$11876,I$207,Gögn!$F$2:$F$11876,"*"&amp;RIGHT($A178,5)&amp;"*",Gögn!$F$2:$F$11876,"&lt;&gt;"&amp;"*"&amp;LEFT($A178,11)&amp;"*")/1000)</f>
        <v>0</v>
      </c>
      <c r="J178" s="155">
        <f>IF(LEN(J$8)=0,"",SUMIFS(Gögn!$I$2:$I$11876,Gögn!$F$2:$F$11876,"*"&amp;LEFT($A178,4)&amp;"*",Gögn!$A$2:$A$11876,J$207,Gögn!$F$2:$F$11876,"*"&amp;RIGHT($A178,5)&amp;"*",Gögn!$F$2:$F$11876,"&lt;&gt;"&amp;"*"&amp;LEFT($A178,11)&amp;"*")/1000)</f>
        <v>0</v>
      </c>
      <c r="K178" s="155">
        <f>IF(LEN(K$8)=0,"",SUMIFS(Gögn!$I$2:$I$11876,Gögn!$F$2:$F$11876,"*"&amp;LEFT($A178,4)&amp;"*",Gögn!$A$2:$A$11876,K$207,Gögn!$F$2:$F$11876,"*"&amp;RIGHT($A178,5)&amp;"*",Gögn!$F$2:$F$11876,"&lt;&gt;"&amp;"*"&amp;LEFT($A178,11)&amp;"*")/1000)</f>
        <v>40524.597999999998</v>
      </c>
      <c r="L178" s="155">
        <f>IF(LEN(L$8)=0,"",SUMIFS(Gögn!$I$2:$I$11876,Gögn!$F$2:$F$11876,"*"&amp;LEFT($A178,4)&amp;"*",Gögn!$A$2:$A$11876,L$207,Gögn!$F$2:$F$11876,"*"&amp;RIGHT($A178,5)&amp;"*",Gögn!$F$2:$F$11876,"&lt;&gt;"&amp;"*"&amp;LEFT($A178,11)&amp;"*")/1000)</f>
        <v>107</v>
      </c>
      <c r="M178" s="155">
        <f>IF(LEN(M$8)=0,"",SUMIFS(Gögn!$I$2:$I$11876,Gögn!$F$2:$F$11876,"*"&amp;LEFT($A178,4)&amp;"*",Gögn!$A$2:$A$11876,M$207,Gögn!$F$2:$F$11876,"*"&amp;RIGHT($A178,5)&amp;"*",Gögn!$F$2:$F$11876,"&lt;&gt;"&amp;"*"&amp;LEFT($A178,11)&amp;"*")/1000)</f>
        <v>0</v>
      </c>
      <c r="N178" s="155">
        <f>IF(LEN(N$8)=0,"",SUMIFS(Gögn!$I$2:$I$11876,Gögn!$F$2:$F$11876,"*"&amp;LEFT($A178,4)&amp;"*",Gögn!$A$2:$A$11876,N$207,Gögn!$F$2:$F$11876,"*"&amp;RIGHT($A178,5)&amp;"*",Gögn!$F$2:$F$11876,"&lt;&gt;"&amp;"*"&amp;LEFT($A178,11)&amp;"*")/1000)</f>
        <v>0</v>
      </c>
      <c r="O178" s="155">
        <f>IF(LEN(O$8)=0,"",SUMIFS(Gögn!$I$2:$I$11876,Gögn!$F$2:$F$11876,"*"&amp;LEFT($A178,4)&amp;"*",Gögn!$A$2:$A$11876,O$207,Gögn!$F$2:$F$11876,"*"&amp;RIGHT($A178,5)&amp;"*",Gögn!$F$2:$F$11876,"&lt;&gt;"&amp;"*"&amp;LEFT($A178,11)&amp;"*")/1000)</f>
        <v>14122.763999999999</v>
      </c>
      <c r="P178" s="155">
        <f>IF(LEN(P$8)=0,"",SUMIFS(Gögn!$I$2:$I$11876,Gögn!$F$2:$F$11876,"*"&amp;LEFT($A178,4)&amp;"*",Gögn!$A$2:$A$11876,P$207,Gögn!$F$2:$F$11876,"*"&amp;RIGHT($A178,5)&amp;"*",Gögn!$F$2:$F$11876,"&lt;&gt;"&amp;"*"&amp;LEFT($A178,11)&amp;"*")/1000)</f>
        <v>1461</v>
      </c>
      <c r="Q178" s="155">
        <f>IF(LEN(Q$8)=0,"",SUMIFS(Gögn!$I$2:$I$11876,Gögn!$F$2:$F$11876,"*"&amp;LEFT($A178,4)&amp;"*",Gögn!$A$2:$A$11876,Q$207,Gögn!$F$2:$F$11876,"*"&amp;RIGHT($A178,5)&amp;"*",Gögn!$F$2:$F$11876,"&lt;&gt;"&amp;"*"&amp;LEFT($A178,11)&amp;"*")/1000)</f>
        <v>0</v>
      </c>
      <c r="R178" s="155">
        <f>IF(LEN(R$8)=0,"",SUMIFS(Gögn!$I$2:$I$11876,Gögn!$F$2:$F$11876,"*"&amp;LEFT($A178,4)&amp;"*",Gögn!$A$2:$A$11876,R$207,Gögn!$F$2:$F$11876,"*"&amp;RIGHT($A178,5)&amp;"*",Gögn!$F$2:$F$11876,"&lt;&gt;"&amp;"*"&amp;LEFT($A178,11)&amp;"*")/1000)</f>
        <v>28786</v>
      </c>
      <c r="S178" s="155">
        <f>IF(LEN(S$8)=0,"",SUMIFS(Gögn!$I$2:$I$11876,Gögn!$F$2:$F$11876,"*"&amp;LEFT($A178,4)&amp;"*",Gögn!$A$2:$A$11876,S$207,Gögn!$F$2:$F$11876,"*"&amp;RIGHT($A178,5)&amp;"*",Gögn!$F$2:$F$11876,"&lt;&gt;"&amp;"*"&amp;LEFT($A178,11)&amp;"*")/1000)</f>
        <v>0</v>
      </c>
      <c r="T178" s="155">
        <f>IF(LEN(T$8)=0,"",SUMIFS(Gögn!$I$2:$I$11876,Gögn!$F$2:$F$11876,"*"&amp;LEFT($A178,4)&amp;"*",Gögn!$A$2:$A$11876,T$207,Gögn!$F$2:$F$11876,"*"&amp;RIGHT($A178,5)&amp;"*",Gögn!$F$2:$F$11876,"&lt;&gt;"&amp;"*"&amp;LEFT($A178,11)&amp;"*")/1000)</f>
        <v>0</v>
      </c>
      <c r="U178" s="155">
        <f>IF(LEN(U$8)=0,"",SUMIFS(Gögn!$I$2:$I$11876,Gögn!$F$2:$F$11876,"*"&amp;LEFT($A178,4)&amp;"*",Gögn!$A$2:$A$11876,U$207,Gögn!$F$2:$F$11876,"*"&amp;RIGHT($A178,5)&amp;"*",Gögn!$F$2:$F$11876,"&lt;&gt;"&amp;"*"&amp;LEFT($A178,11)&amp;"*")/1000)</f>
        <v>0</v>
      </c>
      <c r="V178" s="155">
        <f>IF(LEN(V$8)=0,"",SUMIFS(Gögn!$I$2:$I$11876,Gögn!$F$2:$F$11876,"*"&amp;LEFT($A178,4)&amp;"*",Gögn!$A$2:$A$11876,V$207,Gögn!$F$2:$F$11876,"*"&amp;RIGHT($A178,5)&amp;"*",Gögn!$F$2:$F$11876,"&lt;&gt;"&amp;"*"&amp;LEFT($A178,11)&amp;"*")/1000)</f>
        <v>3275.7359999999999</v>
      </c>
      <c r="W178" s="155">
        <f>IF(LEN(W$8)=0,"",SUMIFS(Gögn!$I$2:$I$11876,Gögn!$F$2:$F$11876,"*"&amp;LEFT($A178,4)&amp;"*",Gögn!$A$2:$A$11876,W$207,Gögn!$F$2:$F$11876,"*"&amp;RIGHT($A178,5)&amp;"*",Gögn!$F$2:$F$11876,"&lt;&gt;"&amp;"*"&amp;LEFT($A178,11)&amp;"*")/1000)</f>
        <v>1091.913</v>
      </c>
      <c r="X178" s="155">
        <f>IF(LEN(X$8)=0,"",SUMIFS(Gögn!$I$2:$I$11876,Gögn!$F$2:$F$11876,"*"&amp;LEFT($A178,4)&amp;"*",Gögn!$A$2:$A$11876,X$207,Gögn!$F$2:$F$11876,"*"&amp;RIGHT($A178,5)&amp;"*",Gögn!$F$2:$F$11876,"&lt;&gt;"&amp;"*"&amp;LEFT($A178,11)&amp;"*")/1000)</f>
        <v>0</v>
      </c>
      <c r="Y178" s="155">
        <f>IF(LEN(Y$8)=0,"",SUMIFS(Gögn!$I$2:$I$11876,Gögn!$F$2:$F$11876,"*"&amp;LEFT($A178,4)&amp;"*",Gögn!$A$2:$A$11876,Y$207,Gögn!$F$2:$F$11876,"*"&amp;RIGHT($A178,5)&amp;"*",Gögn!$F$2:$F$11876,"&lt;&gt;"&amp;"*"&amp;LEFT($A178,11)&amp;"*")/1000)</f>
        <v>0</v>
      </c>
      <c r="Z178" s="155">
        <f>IF(LEN(Z$8)=0,"",SUMIFS(Gögn!$I$2:$I$11876,Gögn!$F$2:$F$11876,"*"&amp;LEFT($A178,4)&amp;"*",Gögn!$A$2:$A$11876,Z$207,Gögn!$F$2:$F$11876,"*"&amp;RIGHT($A178,5)&amp;"*",Gögn!$F$2:$F$11876,"&lt;&gt;"&amp;"*"&amp;LEFT($A178,11)&amp;"*")/1000)</f>
        <v>0</v>
      </c>
      <c r="AA178" s="155">
        <f>IF(LEN(AA$8)=0,"",SUMIFS(Gögn!$I$2:$I$11876,Gögn!$F$2:$F$11876,"*"&amp;LEFT($A178,4)&amp;"*",Gögn!$A$2:$A$11876,AA$207,Gögn!$F$2:$F$11876,"*"&amp;RIGHT($A178,5)&amp;"*",Gögn!$F$2:$F$11876,"&lt;&gt;"&amp;"*"&amp;LEFT($A178,11)&amp;"*")/1000)</f>
        <v>0</v>
      </c>
      <c r="AB178" s="155">
        <f>IF(LEN(AB$8)=0,"",SUMIFS(Gögn!$I$2:$I$11876,Gögn!$F$2:$F$11876,"*"&amp;LEFT($A178,4)&amp;"*",Gögn!$A$2:$A$11876,AB$207,Gögn!$F$2:$F$11876,"*"&amp;RIGHT($A178,5)&amp;"*",Gögn!$F$2:$F$11876,"&lt;&gt;"&amp;"*"&amp;LEFT($A178,11)&amp;"*")/1000)</f>
        <v>0</v>
      </c>
      <c r="AC178" s="155">
        <f>IF(LEN(AC$8)=0,"",SUMIFS(Gögn!$I$2:$I$11876,Gögn!$F$2:$F$11876,"*"&amp;LEFT($A178,4)&amp;"*",Gögn!$A$2:$A$11876,AC$207,Gögn!$F$2:$F$11876,"*"&amp;RIGHT($A178,5)&amp;"*",Gögn!$F$2:$F$11876,"&lt;&gt;"&amp;"*"&amp;LEFT($A178,11)&amp;"*")/1000)</f>
        <v>10539.057000000001</v>
      </c>
    </row>
    <row r="179" spans="1:29" ht="15" customHeight="1" x14ac:dyDescent="0.25">
      <c r="A179" s="1" t="s">
        <v>420</v>
      </c>
      <c r="B179" s="5"/>
      <c r="C179" s="19" t="s">
        <v>312</v>
      </c>
      <c r="D179" s="156">
        <f t="shared" ref="D179:D186" si="27">SUM(E179:AC179)</f>
        <v>260693.20900000003</v>
      </c>
      <c r="E179" s="156">
        <f>IF(LEN(E$8)=0,"",SUMIFS(Gögn!$I$2:$I$11876,Gögn!$F$2:$F$11876,"*"&amp;LEFT($A179,4)&amp;"*",Gögn!$A$2:$A$11876,E$207,Gögn!$F$2:$F$11876,"*"&amp;RIGHT($A179,5)&amp;"*",Gögn!$F$2:$F$11876,"&lt;&gt;"&amp;"*"&amp;LEFT($A179,11)&amp;"*")/1000)</f>
        <v>0</v>
      </c>
      <c r="F179" s="156">
        <f>IF(LEN(F$8)=0,"",SUMIFS(Gögn!$I$2:$I$11876,Gögn!$F$2:$F$11876,"*"&amp;LEFT($A179,4)&amp;"*",Gögn!$A$2:$A$11876,F$207,Gögn!$F$2:$F$11876,"*"&amp;RIGHT($A179,5)&amp;"*",Gögn!$F$2:$F$11876,"&lt;&gt;"&amp;"*"&amp;LEFT($A179,11)&amp;"*")/1000)</f>
        <v>0</v>
      </c>
      <c r="G179" s="156">
        <f>IF(LEN(G$8)=0,"",SUMIFS(Gögn!$I$2:$I$11876,Gögn!$F$2:$F$11876,"*"&amp;LEFT($A179,4)&amp;"*",Gögn!$A$2:$A$11876,G$207,Gögn!$F$2:$F$11876,"*"&amp;RIGHT($A179,5)&amp;"*",Gögn!$F$2:$F$11876,"&lt;&gt;"&amp;"*"&amp;LEFT($A179,11)&amp;"*")/1000)</f>
        <v>285.11799999999999</v>
      </c>
      <c r="H179" s="156">
        <f>IF(LEN(H$8)=0,"",SUMIFS(Gögn!$I$2:$I$11876,Gögn!$F$2:$F$11876,"*"&amp;LEFT($A179,4)&amp;"*",Gögn!$A$2:$A$11876,H$207,Gögn!$F$2:$F$11876,"*"&amp;RIGHT($A179,5)&amp;"*",Gögn!$F$2:$F$11876,"&lt;&gt;"&amp;"*"&amp;LEFT($A179,11)&amp;"*")/1000)</f>
        <v>2092.27</v>
      </c>
      <c r="I179" s="156">
        <f>IF(LEN(I$8)=0,"",SUMIFS(Gögn!$I$2:$I$11876,Gögn!$F$2:$F$11876,"*"&amp;LEFT($A179,4)&amp;"*",Gögn!$A$2:$A$11876,I$207,Gögn!$F$2:$F$11876,"*"&amp;RIGHT($A179,5)&amp;"*",Gögn!$F$2:$F$11876,"&lt;&gt;"&amp;"*"&amp;LEFT($A179,11)&amp;"*")/1000)</f>
        <v>61.18</v>
      </c>
      <c r="J179" s="156">
        <f>IF(LEN(J$8)=0,"",SUMIFS(Gögn!$I$2:$I$11876,Gögn!$F$2:$F$11876,"*"&amp;LEFT($A179,4)&amp;"*",Gögn!$A$2:$A$11876,J$207,Gögn!$F$2:$F$11876,"*"&amp;RIGHT($A179,5)&amp;"*",Gögn!$F$2:$F$11876,"&lt;&gt;"&amp;"*"&amp;LEFT($A179,11)&amp;"*")/1000)</f>
        <v>25528</v>
      </c>
      <c r="K179" s="156">
        <f>IF(LEN(K$8)=0,"",SUMIFS(Gögn!$I$2:$I$11876,Gögn!$F$2:$F$11876,"*"&amp;LEFT($A179,4)&amp;"*",Gögn!$A$2:$A$11876,K$207,Gögn!$F$2:$F$11876,"*"&amp;RIGHT($A179,5)&amp;"*",Gögn!$F$2:$F$11876,"&lt;&gt;"&amp;"*"&amp;LEFT($A179,11)&amp;"*")/1000)</f>
        <v>0</v>
      </c>
      <c r="L179" s="156">
        <f>IF(LEN(L$8)=0,"",SUMIFS(Gögn!$I$2:$I$11876,Gögn!$F$2:$F$11876,"*"&amp;LEFT($A179,4)&amp;"*",Gögn!$A$2:$A$11876,L$207,Gögn!$F$2:$F$11876,"*"&amp;RIGHT($A179,5)&amp;"*",Gögn!$F$2:$F$11876,"&lt;&gt;"&amp;"*"&amp;LEFT($A179,11)&amp;"*")/1000)</f>
        <v>16595</v>
      </c>
      <c r="M179" s="156">
        <f>IF(LEN(M$8)=0,"",SUMIFS(Gögn!$I$2:$I$11876,Gögn!$F$2:$F$11876,"*"&amp;LEFT($A179,4)&amp;"*",Gögn!$A$2:$A$11876,M$207,Gögn!$F$2:$F$11876,"*"&amp;RIGHT($A179,5)&amp;"*",Gögn!$F$2:$F$11876,"&lt;&gt;"&amp;"*"&amp;LEFT($A179,11)&amp;"*")/1000)</f>
        <v>0</v>
      </c>
      <c r="N179" s="156">
        <f>IF(LEN(N$8)=0,"",SUMIFS(Gögn!$I$2:$I$11876,Gögn!$F$2:$F$11876,"*"&amp;LEFT($A179,4)&amp;"*",Gögn!$A$2:$A$11876,N$207,Gögn!$F$2:$F$11876,"*"&amp;RIGHT($A179,5)&amp;"*",Gögn!$F$2:$F$11876,"&lt;&gt;"&amp;"*"&amp;LEFT($A179,11)&amp;"*")/1000)</f>
        <v>7939.4449999999997</v>
      </c>
      <c r="O179" s="156">
        <f>IF(LEN(O$8)=0,"",SUMIFS(Gögn!$I$2:$I$11876,Gögn!$F$2:$F$11876,"*"&amp;LEFT($A179,4)&amp;"*",Gögn!$A$2:$A$11876,O$207,Gögn!$F$2:$F$11876,"*"&amp;RIGHT($A179,5)&amp;"*",Gögn!$F$2:$F$11876,"&lt;&gt;"&amp;"*"&amp;LEFT($A179,11)&amp;"*")/1000)</f>
        <v>19301.778999999999</v>
      </c>
      <c r="P179" s="156">
        <f>IF(LEN(P$8)=0,"",SUMIFS(Gögn!$I$2:$I$11876,Gögn!$F$2:$F$11876,"*"&amp;LEFT($A179,4)&amp;"*",Gögn!$A$2:$A$11876,P$207,Gögn!$F$2:$F$11876,"*"&amp;RIGHT($A179,5)&amp;"*",Gögn!$F$2:$F$11876,"&lt;&gt;"&amp;"*"&amp;LEFT($A179,11)&amp;"*")/1000)</f>
        <v>43390</v>
      </c>
      <c r="Q179" s="156">
        <f>IF(LEN(Q$8)=0,"",SUMIFS(Gögn!$I$2:$I$11876,Gögn!$F$2:$F$11876,"*"&amp;LEFT($A179,4)&amp;"*",Gögn!$A$2:$A$11876,Q$207,Gögn!$F$2:$F$11876,"*"&amp;RIGHT($A179,5)&amp;"*",Gögn!$F$2:$F$11876,"&lt;&gt;"&amp;"*"&amp;LEFT($A179,11)&amp;"*")/1000)</f>
        <v>13025</v>
      </c>
      <c r="R179" s="156">
        <f>IF(LEN(R$8)=0,"",SUMIFS(Gögn!$I$2:$I$11876,Gögn!$F$2:$F$11876,"*"&amp;LEFT($A179,4)&amp;"*",Gögn!$A$2:$A$11876,R$207,Gögn!$F$2:$F$11876,"*"&amp;RIGHT($A179,5)&amp;"*",Gögn!$F$2:$F$11876,"&lt;&gt;"&amp;"*"&amp;LEFT($A179,11)&amp;"*")/1000)</f>
        <v>12002</v>
      </c>
      <c r="S179" s="156">
        <f>IF(LEN(S$8)=0,"",SUMIFS(Gögn!$I$2:$I$11876,Gögn!$F$2:$F$11876,"*"&amp;LEFT($A179,4)&amp;"*",Gögn!$A$2:$A$11876,S$207,Gögn!$F$2:$F$11876,"*"&amp;RIGHT($A179,5)&amp;"*",Gögn!$F$2:$F$11876,"&lt;&gt;"&amp;"*"&amp;LEFT($A179,11)&amp;"*")/1000)</f>
        <v>3149.7420000000002</v>
      </c>
      <c r="T179" s="156">
        <f>IF(LEN(T$8)=0,"",SUMIFS(Gögn!$I$2:$I$11876,Gögn!$F$2:$F$11876,"*"&amp;LEFT($A179,4)&amp;"*",Gögn!$A$2:$A$11876,T$207,Gögn!$F$2:$F$11876,"*"&amp;RIGHT($A179,5)&amp;"*",Gögn!$F$2:$F$11876,"&lt;&gt;"&amp;"*"&amp;LEFT($A179,11)&amp;"*")/1000)</f>
        <v>10120</v>
      </c>
      <c r="U179" s="156">
        <f>IF(LEN(U$8)=0,"",SUMIFS(Gögn!$I$2:$I$11876,Gögn!$F$2:$F$11876,"*"&amp;LEFT($A179,4)&amp;"*",Gögn!$A$2:$A$11876,U$207,Gögn!$F$2:$F$11876,"*"&amp;RIGHT($A179,5)&amp;"*",Gögn!$F$2:$F$11876,"&lt;&gt;"&amp;"*"&amp;LEFT($A179,11)&amp;"*")/1000)</f>
        <v>724.37400000000002</v>
      </c>
      <c r="V179" s="156">
        <f>IF(LEN(V$8)=0,"",SUMIFS(Gögn!$I$2:$I$11876,Gögn!$F$2:$F$11876,"*"&amp;LEFT($A179,4)&amp;"*",Gögn!$A$2:$A$11876,V$207,Gögn!$F$2:$F$11876,"*"&amp;RIGHT($A179,5)&amp;"*",Gögn!$F$2:$F$11876,"&lt;&gt;"&amp;"*"&amp;LEFT($A179,11)&amp;"*")/1000)</f>
        <v>27418.28</v>
      </c>
      <c r="W179" s="156">
        <f>IF(LEN(W$8)=0,"",SUMIFS(Gögn!$I$2:$I$11876,Gögn!$F$2:$F$11876,"*"&amp;LEFT($A179,4)&amp;"*",Gögn!$A$2:$A$11876,W$207,Gögn!$F$2:$F$11876,"*"&amp;RIGHT($A179,5)&amp;"*",Gögn!$F$2:$F$11876,"&lt;&gt;"&amp;"*"&amp;LEFT($A179,11)&amp;"*")/1000)</f>
        <v>6679.4</v>
      </c>
      <c r="X179" s="156">
        <f>IF(LEN(X$8)=0,"",SUMIFS(Gögn!$I$2:$I$11876,Gögn!$F$2:$F$11876,"*"&amp;LEFT($A179,4)&amp;"*",Gögn!$A$2:$A$11876,X$207,Gögn!$F$2:$F$11876,"*"&amp;RIGHT($A179,5)&amp;"*",Gögn!$F$2:$F$11876,"&lt;&gt;"&amp;"*"&amp;LEFT($A179,11)&amp;"*")/1000)</f>
        <v>502.49099999999999</v>
      </c>
      <c r="Y179" s="156">
        <f>IF(LEN(Y$8)=0,"",SUMIFS(Gögn!$I$2:$I$11876,Gögn!$F$2:$F$11876,"*"&amp;LEFT($A179,4)&amp;"*",Gögn!$A$2:$A$11876,Y$207,Gögn!$F$2:$F$11876,"*"&amp;RIGHT($A179,5)&amp;"*",Gögn!$F$2:$F$11876,"&lt;&gt;"&amp;"*"&amp;LEFT($A179,11)&amp;"*")/1000)</f>
        <v>3869.8119999999999</v>
      </c>
      <c r="Z179" s="156">
        <f>IF(LEN(Z$8)=0,"",SUMIFS(Gögn!$I$2:$I$11876,Gögn!$F$2:$F$11876,"*"&amp;LEFT($A179,4)&amp;"*",Gögn!$A$2:$A$11876,Z$207,Gögn!$F$2:$F$11876,"*"&amp;RIGHT($A179,5)&amp;"*",Gögn!$F$2:$F$11876,"&lt;&gt;"&amp;"*"&amp;LEFT($A179,11)&amp;"*")/1000)</f>
        <v>50003.544999999998</v>
      </c>
      <c r="AA179" s="156">
        <f>IF(LEN(AA$8)=0,"",SUMIFS(Gögn!$I$2:$I$11876,Gögn!$F$2:$F$11876,"*"&amp;LEFT($A179,4)&amp;"*",Gögn!$A$2:$A$11876,AA$207,Gögn!$F$2:$F$11876,"*"&amp;RIGHT($A179,5)&amp;"*",Gögn!$F$2:$F$11876,"&lt;&gt;"&amp;"*"&amp;LEFT($A179,11)&amp;"*")/1000)</f>
        <v>8212</v>
      </c>
      <c r="AB179" s="156">
        <f>IF(LEN(AB$8)=0,"",SUMIFS(Gögn!$I$2:$I$11876,Gögn!$F$2:$F$11876,"*"&amp;LEFT($A179,4)&amp;"*",Gögn!$A$2:$A$11876,AB$207,Gögn!$F$2:$F$11876,"*"&amp;RIGHT($A179,5)&amp;"*",Gögn!$F$2:$F$11876,"&lt;&gt;"&amp;"*"&amp;LEFT($A179,11)&amp;"*")/1000)</f>
        <v>0</v>
      </c>
      <c r="AC179" s="156">
        <f>IF(LEN(AC$8)=0,"",SUMIFS(Gögn!$I$2:$I$11876,Gögn!$F$2:$F$11876,"*"&amp;LEFT($A179,4)&amp;"*",Gögn!$A$2:$A$11876,AC$207,Gögn!$F$2:$F$11876,"*"&amp;RIGHT($A179,5)&amp;"*",Gögn!$F$2:$F$11876,"&lt;&gt;"&amp;"*"&amp;LEFT($A179,11)&amp;"*")/1000)</f>
        <v>9793.7729999999992</v>
      </c>
    </row>
    <row r="180" spans="1:29" ht="15" customHeight="1" x14ac:dyDescent="0.25">
      <c r="A180" s="1" t="s">
        <v>422</v>
      </c>
      <c r="B180" s="5"/>
      <c r="C180" s="18" t="s">
        <v>313</v>
      </c>
      <c r="D180" s="155">
        <f t="shared" si="27"/>
        <v>3042299.3180000004</v>
      </c>
      <c r="E180" s="155">
        <f>IF(LEN(E$8)=0,"",SUMIFS(Gögn!$I$2:$I$11876,Gögn!$F$2:$F$11876,"*"&amp;LEFT($A180,4)&amp;"*",Gögn!$A$2:$A$11876,E$207,Gögn!$F$2:$F$11876,"*"&amp;RIGHT($A180,5)&amp;"*",Gögn!$F$2:$F$11876,"&lt;&gt;"&amp;"*"&amp;LEFT($A180,11)&amp;"*")/1000)</f>
        <v>105961.92600000001</v>
      </c>
      <c r="F180" s="155">
        <f>IF(LEN(F$8)=0,"",SUMIFS(Gögn!$I$2:$I$11876,Gögn!$F$2:$F$11876,"*"&amp;LEFT($A180,4)&amp;"*",Gögn!$A$2:$A$11876,F$207,Gögn!$F$2:$F$11876,"*"&amp;RIGHT($A180,5)&amp;"*",Gögn!$F$2:$F$11876,"&lt;&gt;"&amp;"*"&amp;LEFT($A180,11)&amp;"*")/1000)</f>
        <v>405132.11300000001</v>
      </c>
      <c r="G180" s="155">
        <f>IF(LEN(G$8)=0,"",SUMIFS(Gögn!$I$2:$I$11876,Gögn!$F$2:$F$11876,"*"&amp;LEFT($A180,4)&amp;"*",Gögn!$A$2:$A$11876,G$207,Gögn!$F$2:$F$11876,"*"&amp;RIGHT($A180,5)&amp;"*",Gögn!$F$2:$F$11876,"&lt;&gt;"&amp;"*"&amp;LEFT($A180,11)&amp;"*")/1000)</f>
        <v>93452.159</v>
      </c>
      <c r="H180" s="155">
        <f>IF(LEN(H$8)=0,"",SUMIFS(Gögn!$I$2:$I$11876,Gögn!$F$2:$F$11876,"*"&amp;LEFT($A180,4)&amp;"*",Gögn!$A$2:$A$11876,H$207,Gögn!$F$2:$F$11876,"*"&amp;RIGHT($A180,5)&amp;"*",Gögn!$F$2:$F$11876,"&lt;&gt;"&amp;"*"&amp;LEFT($A180,11)&amp;"*")/1000)</f>
        <v>1520.0170000000001</v>
      </c>
      <c r="I180" s="155">
        <f>IF(LEN(I$8)=0,"",SUMIFS(Gögn!$I$2:$I$11876,Gögn!$F$2:$F$11876,"*"&amp;LEFT($A180,4)&amp;"*",Gögn!$A$2:$A$11876,I$207,Gögn!$F$2:$F$11876,"*"&amp;RIGHT($A180,5)&amp;"*",Gögn!$F$2:$F$11876,"&lt;&gt;"&amp;"*"&amp;LEFT($A180,11)&amp;"*")/1000)</f>
        <v>20052.904999999999</v>
      </c>
      <c r="J180" s="155">
        <f>IF(LEN(J$8)=0,"",SUMIFS(Gögn!$I$2:$I$11876,Gögn!$F$2:$F$11876,"*"&amp;LEFT($A180,4)&amp;"*",Gögn!$A$2:$A$11876,J$207,Gögn!$F$2:$F$11876,"*"&amp;RIGHT($A180,5)&amp;"*",Gögn!$F$2:$F$11876,"&lt;&gt;"&amp;"*"&amp;LEFT($A180,11)&amp;"*")/1000)</f>
        <v>95265</v>
      </c>
      <c r="K180" s="155">
        <f>IF(LEN(K$8)=0,"",SUMIFS(Gögn!$I$2:$I$11876,Gögn!$F$2:$F$11876,"*"&amp;LEFT($A180,4)&amp;"*",Gögn!$A$2:$A$11876,K$207,Gögn!$F$2:$F$11876,"*"&amp;RIGHT($A180,5)&amp;"*",Gögn!$F$2:$F$11876,"&lt;&gt;"&amp;"*"&amp;LEFT($A180,11)&amp;"*")/1000)</f>
        <v>208056.89</v>
      </c>
      <c r="L180" s="155">
        <f>IF(LEN(L$8)=0,"",SUMIFS(Gögn!$I$2:$I$11876,Gögn!$F$2:$F$11876,"*"&amp;LEFT($A180,4)&amp;"*",Gögn!$A$2:$A$11876,L$207,Gögn!$F$2:$F$11876,"*"&amp;RIGHT($A180,5)&amp;"*",Gögn!$F$2:$F$11876,"&lt;&gt;"&amp;"*"&amp;LEFT($A180,11)&amp;"*")/1000)</f>
        <v>97489</v>
      </c>
      <c r="M180" s="155">
        <f>IF(LEN(M$8)=0,"",SUMIFS(Gögn!$I$2:$I$11876,Gögn!$F$2:$F$11876,"*"&amp;LEFT($A180,4)&amp;"*",Gögn!$A$2:$A$11876,M$207,Gögn!$F$2:$F$11876,"*"&amp;RIGHT($A180,5)&amp;"*",Gögn!$F$2:$F$11876,"&lt;&gt;"&amp;"*"&amp;LEFT($A180,11)&amp;"*")/1000)</f>
        <v>355727</v>
      </c>
      <c r="N180" s="155">
        <f>IF(LEN(N$8)=0,"",SUMIFS(Gögn!$I$2:$I$11876,Gögn!$F$2:$F$11876,"*"&amp;LEFT($A180,4)&amp;"*",Gögn!$A$2:$A$11876,N$207,Gögn!$F$2:$F$11876,"*"&amp;RIGHT($A180,5)&amp;"*",Gögn!$F$2:$F$11876,"&lt;&gt;"&amp;"*"&amp;LEFT($A180,11)&amp;"*")/1000)</f>
        <v>22827.124</v>
      </c>
      <c r="O180" s="155">
        <f>IF(LEN(O$8)=0,"",SUMIFS(Gögn!$I$2:$I$11876,Gögn!$F$2:$F$11876,"*"&amp;LEFT($A180,4)&amp;"*",Gögn!$A$2:$A$11876,O$207,Gögn!$F$2:$F$11876,"*"&amp;RIGHT($A180,5)&amp;"*",Gögn!$F$2:$F$11876,"&lt;&gt;"&amp;"*"&amp;LEFT($A180,11)&amp;"*")/1000)</f>
        <v>79451.692999999999</v>
      </c>
      <c r="P180" s="155">
        <f>IF(LEN(P$8)=0,"",SUMIFS(Gögn!$I$2:$I$11876,Gögn!$F$2:$F$11876,"*"&amp;LEFT($A180,4)&amp;"*",Gögn!$A$2:$A$11876,P$207,Gögn!$F$2:$F$11876,"*"&amp;RIGHT($A180,5)&amp;"*",Gögn!$F$2:$F$11876,"&lt;&gt;"&amp;"*"&amp;LEFT($A180,11)&amp;"*")/1000)</f>
        <v>4216</v>
      </c>
      <c r="Q180" s="155">
        <f>IF(LEN(Q$8)=0,"",SUMIFS(Gögn!$I$2:$I$11876,Gögn!$F$2:$F$11876,"*"&amp;LEFT($A180,4)&amp;"*",Gögn!$A$2:$A$11876,Q$207,Gögn!$F$2:$F$11876,"*"&amp;RIGHT($A180,5)&amp;"*",Gögn!$F$2:$F$11876,"&lt;&gt;"&amp;"*"&amp;LEFT($A180,11)&amp;"*")/1000)</f>
        <v>1802</v>
      </c>
      <c r="R180" s="155">
        <f>IF(LEN(R$8)=0,"",SUMIFS(Gögn!$I$2:$I$11876,Gögn!$F$2:$F$11876,"*"&amp;LEFT($A180,4)&amp;"*",Gögn!$A$2:$A$11876,R$207,Gögn!$F$2:$F$11876,"*"&amp;RIGHT($A180,5)&amp;"*",Gögn!$F$2:$F$11876,"&lt;&gt;"&amp;"*"&amp;LEFT($A180,11)&amp;"*")/1000)</f>
        <v>21423</v>
      </c>
      <c r="S180" s="155">
        <f>IF(LEN(S$8)=0,"",SUMIFS(Gögn!$I$2:$I$11876,Gögn!$F$2:$F$11876,"*"&amp;LEFT($A180,4)&amp;"*",Gögn!$A$2:$A$11876,S$207,Gögn!$F$2:$F$11876,"*"&amp;RIGHT($A180,5)&amp;"*",Gögn!$F$2:$F$11876,"&lt;&gt;"&amp;"*"&amp;LEFT($A180,11)&amp;"*")/1000)</f>
        <v>1064.5930000000001</v>
      </c>
      <c r="T180" s="155">
        <f>IF(LEN(T$8)=0,"",SUMIFS(Gögn!$I$2:$I$11876,Gögn!$F$2:$F$11876,"*"&amp;LEFT($A180,4)&amp;"*",Gögn!$A$2:$A$11876,T$207,Gögn!$F$2:$F$11876,"*"&amp;RIGHT($A180,5)&amp;"*",Gögn!$F$2:$F$11876,"&lt;&gt;"&amp;"*"&amp;LEFT($A180,11)&amp;"*")/1000)</f>
        <v>33716</v>
      </c>
      <c r="U180" s="155">
        <f>IF(LEN(U$8)=0,"",SUMIFS(Gögn!$I$2:$I$11876,Gögn!$F$2:$F$11876,"*"&amp;LEFT($A180,4)&amp;"*",Gögn!$A$2:$A$11876,U$207,Gögn!$F$2:$F$11876,"*"&amp;RIGHT($A180,5)&amp;"*",Gögn!$F$2:$F$11876,"&lt;&gt;"&amp;"*"&amp;LEFT($A180,11)&amp;"*")/1000)</f>
        <v>16809.758000000002</v>
      </c>
      <c r="V180" s="155">
        <f>IF(LEN(V$8)=0,"",SUMIFS(Gögn!$I$2:$I$11876,Gögn!$F$2:$F$11876,"*"&amp;LEFT($A180,4)&amp;"*",Gögn!$A$2:$A$11876,V$207,Gögn!$F$2:$F$11876,"*"&amp;RIGHT($A180,5)&amp;"*",Gögn!$F$2:$F$11876,"&lt;&gt;"&amp;"*"&amp;LEFT($A180,11)&amp;"*")/1000)</f>
        <v>566437.49800000002</v>
      </c>
      <c r="W180" s="155">
        <f>IF(LEN(W$8)=0,"",SUMIFS(Gögn!$I$2:$I$11876,Gögn!$F$2:$F$11876,"*"&amp;LEFT($A180,4)&amp;"*",Gögn!$A$2:$A$11876,W$207,Gögn!$F$2:$F$11876,"*"&amp;RIGHT($A180,5)&amp;"*",Gögn!$F$2:$F$11876,"&lt;&gt;"&amp;"*"&amp;LEFT($A180,11)&amp;"*")/1000)</f>
        <v>35436.411999999997</v>
      </c>
      <c r="X180" s="155">
        <f>IF(LEN(X$8)=0,"",SUMIFS(Gögn!$I$2:$I$11876,Gögn!$F$2:$F$11876,"*"&amp;LEFT($A180,4)&amp;"*",Gögn!$A$2:$A$11876,X$207,Gögn!$F$2:$F$11876,"*"&amp;RIGHT($A180,5)&amp;"*",Gögn!$F$2:$F$11876,"&lt;&gt;"&amp;"*"&amp;LEFT($A180,11)&amp;"*")/1000)</f>
        <v>348.214</v>
      </c>
      <c r="Y180" s="155">
        <f>IF(LEN(Y$8)=0,"",SUMIFS(Gögn!$I$2:$I$11876,Gögn!$F$2:$F$11876,"*"&amp;LEFT($A180,4)&amp;"*",Gögn!$A$2:$A$11876,Y$207,Gögn!$F$2:$F$11876,"*"&amp;RIGHT($A180,5)&amp;"*",Gögn!$F$2:$F$11876,"&lt;&gt;"&amp;"*"&amp;LEFT($A180,11)&amp;"*")/1000)</f>
        <v>517810.17700000003</v>
      </c>
      <c r="Z180" s="155">
        <f>IF(LEN(Z$8)=0,"",SUMIFS(Gögn!$I$2:$I$11876,Gögn!$F$2:$F$11876,"*"&amp;LEFT($A180,4)&amp;"*",Gögn!$A$2:$A$11876,Z$207,Gögn!$F$2:$F$11876,"*"&amp;RIGHT($A180,5)&amp;"*",Gögn!$F$2:$F$11876,"&lt;&gt;"&amp;"*"&amp;LEFT($A180,11)&amp;"*")/1000)</f>
        <v>0</v>
      </c>
      <c r="AA180" s="155">
        <f>IF(LEN(AA$8)=0,"",SUMIFS(Gögn!$I$2:$I$11876,Gögn!$F$2:$F$11876,"*"&amp;LEFT($A180,4)&amp;"*",Gögn!$A$2:$A$11876,AA$207,Gögn!$F$2:$F$11876,"*"&amp;RIGHT($A180,5)&amp;"*",Gögn!$F$2:$F$11876,"&lt;&gt;"&amp;"*"&amp;LEFT($A180,11)&amp;"*")/1000)</f>
        <v>114739</v>
      </c>
      <c r="AB180" s="155">
        <f>IF(LEN(AB$8)=0,"",SUMIFS(Gögn!$I$2:$I$11876,Gögn!$F$2:$F$11876,"*"&amp;LEFT($A180,4)&amp;"*",Gögn!$A$2:$A$11876,AB$207,Gögn!$F$2:$F$11876,"*"&amp;RIGHT($A180,5)&amp;"*",Gögn!$F$2:$F$11876,"&lt;&gt;"&amp;"*"&amp;LEFT($A180,11)&amp;"*")/1000)</f>
        <v>88064.125</v>
      </c>
      <c r="AC180" s="155">
        <f>IF(LEN(AC$8)=0,"",SUMIFS(Gögn!$I$2:$I$11876,Gögn!$F$2:$F$11876,"*"&amp;LEFT($A180,4)&amp;"*",Gögn!$A$2:$A$11876,AC$207,Gögn!$F$2:$F$11876,"*"&amp;RIGHT($A180,5)&amp;"*",Gögn!$F$2:$F$11876,"&lt;&gt;"&amp;"*"&amp;LEFT($A180,11)&amp;"*")/1000)</f>
        <v>155496.71400000001</v>
      </c>
    </row>
    <row r="181" spans="1:29" ht="15" customHeight="1" x14ac:dyDescent="0.25">
      <c r="A181" s="1" t="s">
        <v>416</v>
      </c>
      <c r="B181" s="5"/>
      <c r="C181" s="19" t="s">
        <v>314</v>
      </c>
      <c r="D181" s="156">
        <f t="shared" si="27"/>
        <v>6859245.9930000007</v>
      </c>
      <c r="E181" s="156">
        <f>IF(LEN(E$8)=0,"",SUMIFS(Gögn!$I$2:$I$11876,Gögn!$F$2:$F$11876,"*"&amp;LEFT($A181,4)&amp;"*",Gögn!$A$2:$A$11876,E$207,Gögn!$F$2:$F$11876,"*"&amp;RIGHT($A181,5)&amp;"*",Gögn!$F$2:$F$11876,"&lt;&gt;"&amp;"*"&amp;LEFT($A181,11)&amp;"*")/1000)</f>
        <v>109359.226</v>
      </c>
      <c r="F181" s="156">
        <f>IF(LEN(F$8)=0,"",SUMIFS(Gögn!$I$2:$I$11876,Gögn!$F$2:$F$11876,"*"&amp;LEFT($A181,4)&amp;"*",Gögn!$A$2:$A$11876,F$207,Gögn!$F$2:$F$11876,"*"&amp;RIGHT($A181,5)&amp;"*",Gögn!$F$2:$F$11876,"&lt;&gt;"&amp;"*"&amp;LEFT($A181,11)&amp;"*")/1000)</f>
        <v>648445.61600000004</v>
      </c>
      <c r="G181" s="156">
        <f>IF(LEN(G$8)=0,"",SUMIFS(Gögn!$I$2:$I$11876,Gögn!$F$2:$F$11876,"*"&amp;LEFT($A181,4)&amp;"*",Gögn!$A$2:$A$11876,G$207,Gögn!$F$2:$F$11876,"*"&amp;RIGHT($A181,5)&amp;"*",Gögn!$F$2:$F$11876,"&lt;&gt;"&amp;"*"&amp;LEFT($A181,11)&amp;"*")/1000)</f>
        <v>253813.06700000001</v>
      </c>
      <c r="H181" s="156">
        <f>IF(LEN(H$8)=0,"",SUMIFS(Gögn!$I$2:$I$11876,Gögn!$F$2:$F$11876,"*"&amp;LEFT($A181,4)&amp;"*",Gögn!$A$2:$A$11876,H$207,Gögn!$F$2:$F$11876,"*"&amp;RIGHT($A181,5)&amp;"*",Gögn!$F$2:$F$11876,"&lt;&gt;"&amp;"*"&amp;LEFT($A181,11)&amp;"*")/1000)</f>
        <v>9956.9869999999992</v>
      </c>
      <c r="I181" s="156">
        <f>IF(LEN(I$8)=0,"",SUMIFS(Gögn!$I$2:$I$11876,Gögn!$F$2:$F$11876,"*"&amp;LEFT($A181,4)&amp;"*",Gögn!$A$2:$A$11876,I$207,Gögn!$F$2:$F$11876,"*"&amp;RIGHT($A181,5)&amp;"*",Gögn!$F$2:$F$11876,"&lt;&gt;"&amp;"*"&amp;LEFT($A181,11)&amp;"*")/1000)</f>
        <v>54463.046000000002</v>
      </c>
      <c r="J181" s="156">
        <f>IF(LEN(J$8)=0,"",SUMIFS(Gögn!$I$2:$I$11876,Gögn!$F$2:$F$11876,"*"&amp;LEFT($A181,4)&amp;"*",Gögn!$A$2:$A$11876,J$207,Gögn!$F$2:$F$11876,"*"&amp;RIGHT($A181,5)&amp;"*",Gögn!$F$2:$F$11876,"&lt;&gt;"&amp;"*"&amp;LEFT($A181,11)&amp;"*")/1000)</f>
        <v>71194</v>
      </c>
      <c r="K181" s="156">
        <f>IF(LEN(K$8)=0,"",SUMIFS(Gögn!$I$2:$I$11876,Gögn!$F$2:$F$11876,"*"&amp;LEFT($A181,4)&amp;"*",Gögn!$A$2:$A$11876,K$207,Gögn!$F$2:$F$11876,"*"&amp;RIGHT($A181,5)&amp;"*",Gögn!$F$2:$F$11876,"&lt;&gt;"&amp;"*"&amp;LEFT($A181,11)&amp;"*")/1000)</f>
        <v>265631.15600000002</v>
      </c>
      <c r="L181" s="156">
        <f>IF(LEN(L$8)=0,"",SUMIFS(Gögn!$I$2:$I$11876,Gögn!$F$2:$F$11876,"*"&amp;LEFT($A181,4)&amp;"*",Gögn!$A$2:$A$11876,L$207,Gögn!$F$2:$F$11876,"*"&amp;RIGHT($A181,5)&amp;"*",Gögn!$F$2:$F$11876,"&lt;&gt;"&amp;"*"&amp;LEFT($A181,11)&amp;"*")/1000)</f>
        <v>128197</v>
      </c>
      <c r="M181" s="156">
        <f>IF(LEN(M$8)=0,"",SUMIFS(Gögn!$I$2:$I$11876,Gögn!$F$2:$F$11876,"*"&amp;LEFT($A181,4)&amp;"*",Gögn!$A$2:$A$11876,M$207,Gögn!$F$2:$F$11876,"*"&amp;RIGHT($A181,5)&amp;"*",Gögn!$F$2:$F$11876,"&lt;&gt;"&amp;"*"&amp;LEFT($A181,11)&amp;"*")/1000)</f>
        <v>844272</v>
      </c>
      <c r="N181" s="156">
        <f>IF(LEN(N$8)=0,"",SUMIFS(Gögn!$I$2:$I$11876,Gögn!$F$2:$F$11876,"*"&amp;LEFT($A181,4)&amp;"*",Gögn!$A$2:$A$11876,N$207,Gögn!$F$2:$F$11876,"*"&amp;RIGHT($A181,5)&amp;"*",Gögn!$F$2:$F$11876,"&lt;&gt;"&amp;"*"&amp;LEFT($A181,11)&amp;"*")/1000)</f>
        <v>43107.099000000002</v>
      </c>
      <c r="O181" s="156">
        <f>IF(LEN(O$8)=0,"",SUMIFS(Gögn!$I$2:$I$11876,Gögn!$F$2:$F$11876,"*"&amp;LEFT($A181,4)&amp;"*",Gögn!$A$2:$A$11876,O$207,Gögn!$F$2:$F$11876,"*"&amp;RIGHT($A181,5)&amp;"*",Gögn!$F$2:$F$11876,"&lt;&gt;"&amp;"*"&amp;LEFT($A181,11)&amp;"*")/1000)</f>
        <v>39878.353000000003</v>
      </c>
      <c r="P181" s="156">
        <f>IF(LEN(P$8)=0,"",SUMIFS(Gögn!$I$2:$I$11876,Gögn!$F$2:$F$11876,"*"&amp;LEFT($A181,4)&amp;"*",Gögn!$A$2:$A$11876,P$207,Gögn!$F$2:$F$11876,"*"&amp;RIGHT($A181,5)&amp;"*",Gögn!$F$2:$F$11876,"&lt;&gt;"&amp;"*"&amp;LEFT($A181,11)&amp;"*")/1000)</f>
        <v>121967</v>
      </c>
      <c r="Q181" s="156">
        <f>IF(LEN(Q$8)=0,"",SUMIFS(Gögn!$I$2:$I$11876,Gögn!$F$2:$F$11876,"*"&amp;LEFT($A181,4)&amp;"*",Gögn!$A$2:$A$11876,Q$207,Gögn!$F$2:$F$11876,"*"&amp;RIGHT($A181,5)&amp;"*",Gögn!$F$2:$F$11876,"&lt;&gt;"&amp;"*"&amp;LEFT($A181,11)&amp;"*")/1000)</f>
        <v>0</v>
      </c>
      <c r="R181" s="156">
        <f>IF(LEN(R$8)=0,"",SUMIFS(Gögn!$I$2:$I$11876,Gögn!$F$2:$F$11876,"*"&amp;LEFT($A181,4)&amp;"*",Gögn!$A$2:$A$11876,R$207,Gögn!$F$2:$F$11876,"*"&amp;RIGHT($A181,5)&amp;"*",Gögn!$F$2:$F$11876,"&lt;&gt;"&amp;"*"&amp;LEFT($A181,11)&amp;"*")/1000)</f>
        <v>17661</v>
      </c>
      <c r="S181" s="156">
        <f>IF(LEN(S$8)=0,"",SUMIFS(Gögn!$I$2:$I$11876,Gögn!$F$2:$F$11876,"*"&amp;LEFT($A181,4)&amp;"*",Gögn!$A$2:$A$11876,S$207,Gögn!$F$2:$F$11876,"*"&amp;RIGHT($A181,5)&amp;"*",Gögn!$F$2:$F$11876,"&lt;&gt;"&amp;"*"&amp;LEFT($A181,11)&amp;"*")/1000)</f>
        <v>3333.578</v>
      </c>
      <c r="T181" s="156">
        <f>IF(LEN(T$8)=0,"",SUMIFS(Gögn!$I$2:$I$11876,Gögn!$F$2:$F$11876,"*"&amp;LEFT($A181,4)&amp;"*",Gögn!$A$2:$A$11876,T$207,Gögn!$F$2:$F$11876,"*"&amp;RIGHT($A181,5)&amp;"*",Gögn!$F$2:$F$11876,"&lt;&gt;"&amp;"*"&amp;LEFT($A181,11)&amp;"*")/1000)</f>
        <v>9581</v>
      </c>
      <c r="U181" s="156">
        <f>IF(LEN(U$8)=0,"",SUMIFS(Gögn!$I$2:$I$11876,Gögn!$F$2:$F$11876,"*"&amp;LEFT($A181,4)&amp;"*",Gögn!$A$2:$A$11876,U$207,Gögn!$F$2:$F$11876,"*"&amp;RIGHT($A181,5)&amp;"*",Gögn!$F$2:$F$11876,"&lt;&gt;"&amp;"*"&amp;LEFT($A181,11)&amp;"*")/1000)</f>
        <v>36878.165000000001</v>
      </c>
      <c r="V181" s="156">
        <f>IF(LEN(V$8)=0,"",SUMIFS(Gögn!$I$2:$I$11876,Gögn!$F$2:$F$11876,"*"&amp;LEFT($A181,4)&amp;"*",Gögn!$A$2:$A$11876,V$207,Gögn!$F$2:$F$11876,"*"&amp;RIGHT($A181,5)&amp;"*",Gögn!$F$2:$F$11876,"&lt;&gt;"&amp;"*"&amp;LEFT($A181,11)&amp;"*")/1000)</f>
        <v>1792363.7749999999</v>
      </c>
      <c r="W181" s="156">
        <f>IF(LEN(W$8)=0,"",SUMIFS(Gögn!$I$2:$I$11876,Gögn!$F$2:$F$11876,"*"&amp;LEFT($A181,4)&amp;"*",Gögn!$A$2:$A$11876,W$207,Gögn!$F$2:$F$11876,"*"&amp;RIGHT($A181,5)&amp;"*",Gögn!$F$2:$F$11876,"&lt;&gt;"&amp;"*"&amp;LEFT($A181,11)&amp;"*")/1000)</f>
        <v>490042.70500000002</v>
      </c>
      <c r="X181" s="156">
        <f>IF(LEN(X$8)=0,"",SUMIFS(Gögn!$I$2:$I$11876,Gögn!$F$2:$F$11876,"*"&amp;LEFT($A181,4)&amp;"*",Gögn!$A$2:$A$11876,X$207,Gögn!$F$2:$F$11876,"*"&amp;RIGHT($A181,5)&amp;"*",Gögn!$F$2:$F$11876,"&lt;&gt;"&amp;"*"&amp;LEFT($A181,11)&amp;"*")/1000)</f>
        <v>4313.2520000000004</v>
      </c>
      <c r="Y181" s="156">
        <f>IF(LEN(Y$8)=0,"",SUMIFS(Gögn!$I$2:$I$11876,Gögn!$F$2:$F$11876,"*"&amp;LEFT($A181,4)&amp;"*",Gögn!$A$2:$A$11876,Y$207,Gögn!$F$2:$F$11876,"*"&amp;RIGHT($A181,5)&amp;"*",Gögn!$F$2:$F$11876,"&lt;&gt;"&amp;"*"&amp;LEFT($A181,11)&amp;"*")/1000)</f>
        <v>891789.13</v>
      </c>
      <c r="Z181" s="156">
        <f>IF(LEN(Z$8)=0,"",SUMIFS(Gögn!$I$2:$I$11876,Gögn!$F$2:$F$11876,"*"&amp;LEFT($A181,4)&amp;"*",Gögn!$A$2:$A$11876,Z$207,Gögn!$F$2:$F$11876,"*"&amp;RIGHT($A181,5)&amp;"*",Gögn!$F$2:$F$11876,"&lt;&gt;"&amp;"*"&amp;LEFT($A181,11)&amp;"*")/1000)</f>
        <v>229569.052</v>
      </c>
      <c r="AA181" s="156">
        <f>IF(LEN(AA$8)=0,"",SUMIFS(Gögn!$I$2:$I$11876,Gögn!$F$2:$F$11876,"*"&amp;LEFT($A181,4)&amp;"*",Gögn!$A$2:$A$11876,AA$207,Gögn!$F$2:$F$11876,"*"&amp;RIGHT($A181,5)&amp;"*",Gögn!$F$2:$F$11876,"&lt;&gt;"&amp;"*"&amp;LEFT($A181,11)&amp;"*")/1000)</f>
        <v>71946</v>
      </c>
      <c r="AB181" s="156">
        <f>IF(LEN(AB$8)=0,"",SUMIFS(Gögn!$I$2:$I$11876,Gögn!$F$2:$F$11876,"*"&amp;LEFT($A181,4)&amp;"*",Gögn!$A$2:$A$11876,AB$207,Gögn!$F$2:$F$11876,"*"&amp;RIGHT($A181,5)&amp;"*",Gögn!$F$2:$F$11876,"&lt;&gt;"&amp;"*"&amp;LEFT($A181,11)&amp;"*")/1000)</f>
        <v>290990.783</v>
      </c>
      <c r="AC181" s="156">
        <f>IF(LEN(AC$8)=0,"",SUMIFS(Gögn!$I$2:$I$11876,Gögn!$F$2:$F$11876,"*"&amp;LEFT($A181,4)&amp;"*",Gögn!$A$2:$A$11876,AC$207,Gögn!$F$2:$F$11876,"*"&amp;RIGHT($A181,5)&amp;"*",Gögn!$F$2:$F$11876,"&lt;&gt;"&amp;"*"&amp;LEFT($A181,11)&amp;"*")/1000)</f>
        <v>430493.00300000003</v>
      </c>
    </row>
    <row r="182" spans="1:29" ht="15" customHeight="1" x14ac:dyDescent="0.25">
      <c r="A182" s="1" t="s">
        <v>418</v>
      </c>
      <c r="B182" s="5"/>
      <c r="C182" s="18" t="s">
        <v>315</v>
      </c>
      <c r="D182" s="155">
        <f t="shared" si="27"/>
        <v>12882531.609999999</v>
      </c>
      <c r="E182" s="155">
        <f>IF(LEN(E$8)=0,"",SUMIFS(Gögn!$I$2:$I$11876,Gögn!$F$2:$F$11876,"*"&amp;LEFT($A182,4)&amp;"*",Gögn!$A$2:$A$11876,E$207,Gögn!$F$2:$F$11876,"*"&amp;RIGHT($A182,5)&amp;"*",Gögn!$F$2:$F$11876,"&lt;&gt;"&amp;"*"&amp;LEFT($A182,11)&amp;"*")/1000)</f>
        <v>287776.071</v>
      </c>
      <c r="F182" s="155">
        <f>IF(LEN(F$8)=0,"",SUMIFS(Gögn!$I$2:$I$11876,Gögn!$F$2:$F$11876,"*"&amp;LEFT($A182,4)&amp;"*",Gögn!$A$2:$A$11876,F$207,Gögn!$F$2:$F$11876,"*"&amp;RIGHT($A182,5)&amp;"*",Gögn!$F$2:$F$11876,"&lt;&gt;"&amp;"*"&amp;LEFT($A182,11)&amp;"*")/1000)</f>
        <v>1401403.7039999999</v>
      </c>
      <c r="G182" s="155">
        <f>IF(LEN(G$8)=0,"",SUMIFS(Gögn!$I$2:$I$11876,Gögn!$F$2:$F$11876,"*"&amp;LEFT($A182,4)&amp;"*",Gögn!$A$2:$A$11876,G$207,Gögn!$F$2:$F$11876,"*"&amp;RIGHT($A182,5)&amp;"*",Gögn!$F$2:$F$11876,"&lt;&gt;"&amp;"*"&amp;LEFT($A182,11)&amp;"*")/1000)</f>
        <v>211106.3</v>
      </c>
      <c r="H182" s="155">
        <f>IF(LEN(H$8)=0,"",SUMIFS(Gögn!$I$2:$I$11876,Gögn!$F$2:$F$11876,"*"&amp;LEFT($A182,4)&amp;"*",Gögn!$A$2:$A$11876,H$207,Gögn!$F$2:$F$11876,"*"&amp;RIGHT($A182,5)&amp;"*",Gögn!$F$2:$F$11876,"&lt;&gt;"&amp;"*"&amp;LEFT($A182,11)&amp;"*")/1000)</f>
        <v>0</v>
      </c>
      <c r="I182" s="155">
        <f>IF(LEN(I$8)=0,"",SUMIFS(Gögn!$I$2:$I$11876,Gögn!$F$2:$F$11876,"*"&amp;LEFT($A182,4)&amp;"*",Gögn!$A$2:$A$11876,I$207,Gögn!$F$2:$F$11876,"*"&amp;RIGHT($A182,5)&amp;"*",Gögn!$F$2:$F$11876,"&lt;&gt;"&amp;"*"&amp;LEFT($A182,11)&amp;"*")/1000)</f>
        <v>45299.055</v>
      </c>
      <c r="J182" s="155">
        <f>IF(LEN(J$8)=0,"",SUMIFS(Gögn!$I$2:$I$11876,Gögn!$F$2:$F$11876,"*"&amp;LEFT($A182,4)&amp;"*",Gögn!$A$2:$A$11876,J$207,Gögn!$F$2:$F$11876,"*"&amp;RIGHT($A182,5)&amp;"*",Gögn!$F$2:$F$11876,"&lt;&gt;"&amp;"*"&amp;LEFT($A182,11)&amp;"*")/1000)</f>
        <v>46240</v>
      </c>
      <c r="K182" s="155">
        <f>IF(LEN(K$8)=0,"",SUMIFS(Gögn!$I$2:$I$11876,Gögn!$F$2:$F$11876,"*"&amp;LEFT($A182,4)&amp;"*",Gögn!$A$2:$A$11876,K$207,Gögn!$F$2:$F$11876,"*"&amp;RIGHT($A182,5)&amp;"*",Gögn!$F$2:$F$11876,"&lt;&gt;"&amp;"*"&amp;LEFT($A182,11)&amp;"*")/1000)</f>
        <v>437073.26</v>
      </c>
      <c r="L182" s="155">
        <f>IF(LEN(L$8)=0,"",SUMIFS(Gögn!$I$2:$I$11876,Gögn!$F$2:$F$11876,"*"&amp;LEFT($A182,4)&amp;"*",Gögn!$A$2:$A$11876,L$207,Gögn!$F$2:$F$11876,"*"&amp;RIGHT($A182,5)&amp;"*",Gögn!$F$2:$F$11876,"&lt;&gt;"&amp;"*"&amp;LEFT($A182,11)&amp;"*")/1000)</f>
        <v>109011</v>
      </c>
      <c r="M182" s="155">
        <f>IF(LEN(M$8)=0,"",SUMIFS(Gögn!$I$2:$I$11876,Gögn!$F$2:$F$11876,"*"&amp;LEFT($A182,4)&amp;"*",Gögn!$A$2:$A$11876,M$207,Gögn!$F$2:$F$11876,"*"&amp;RIGHT($A182,5)&amp;"*",Gögn!$F$2:$F$11876,"&lt;&gt;"&amp;"*"&amp;LEFT($A182,11)&amp;"*")/1000)</f>
        <v>1669470</v>
      </c>
      <c r="N182" s="155">
        <f>IF(LEN(N$8)=0,"",SUMIFS(Gögn!$I$2:$I$11876,Gögn!$F$2:$F$11876,"*"&amp;LEFT($A182,4)&amp;"*",Gögn!$A$2:$A$11876,N$207,Gögn!$F$2:$F$11876,"*"&amp;RIGHT($A182,5)&amp;"*",Gögn!$F$2:$F$11876,"&lt;&gt;"&amp;"*"&amp;LEFT($A182,11)&amp;"*")/1000)</f>
        <v>9901.9660000000003</v>
      </c>
      <c r="O182" s="155">
        <f>IF(LEN(O$8)=0,"",SUMIFS(Gögn!$I$2:$I$11876,Gögn!$F$2:$F$11876,"*"&amp;LEFT($A182,4)&amp;"*",Gögn!$A$2:$A$11876,O$207,Gögn!$F$2:$F$11876,"*"&amp;RIGHT($A182,5)&amp;"*",Gögn!$F$2:$F$11876,"&lt;&gt;"&amp;"*"&amp;LEFT($A182,11)&amp;"*")/1000)</f>
        <v>26967.365000000002</v>
      </c>
      <c r="P182" s="155">
        <f>IF(LEN(P$8)=0,"",SUMIFS(Gögn!$I$2:$I$11876,Gögn!$F$2:$F$11876,"*"&amp;LEFT($A182,4)&amp;"*",Gögn!$A$2:$A$11876,P$207,Gögn!$F$2:$F$11876,"*"&amp;RIGHT($A182,5)&amp;"*",Gögn!$F$2:$F$11876,"&lt;&gt;"&amp;"*"&amp;LEFT($A182,11)&amp;"*")/1000)</f>
        <v>47834</v>
      </c>
      <c r="Q182" s="155">
        <f>IF(LEN(Q$8)=0,"",SUMIFS(Gögn!$I$2:$I$11876,Gögn!$F$2:$F$11876,"*"&amp;LEFT($A182,4)&amp;"*",Gögn!$A$2:$A$11876,Q$207,Gögn!$F$2:$F$11876,"*"&amp;RIGHT($A182,5)&amp;"*",Gögn!$F$2:$F$11876,"&lt;&gt;"&amp;"*"&amp;LEFT($A182,11)&amp;"*")/1000)</f>
        <v>0</v>
      </c>
      <c r="R182" s="155">
        <f>IF(LEN(R$8)=0,"",SUMIFS(Gögn!$I$2:$I$11876,Gögn!$F$2:$F$11876,"*"&amp;LEFT($A182,4)&amp;"*",Gögn!$A$2:$A$11876,R$207,Gögn!$F$2:$F$11876,"*"&amp;RIGHT($A182,5)&amp;"*",Gögn!$F$2:$F$11876,"&lt;&gt;"&amp;"*"&amp;LEFT($A182,11)&amp;"*")/1000)</f>
        <v>12710</v>
      </c>
      <c r="S182" s="155">
        <f>IF(LEN(S$8)=0,"",SUMIFS(Gögn!$I$2:$I$11876,Gögn!$F$2:$F$11876,"*"&amp;LEFT($A182,4)&amp;"*",Gögn!$A$2:$A$11876,S$207,Gögn!$F$2:$F$11876,"*"&amp;RIGHT($A182,5)&amp;"*",Gögn!$F$2:$F$11876,"&lt;&gt;"&amp;"*"&amp;LEFT($A182,11)&amp;"*")/1000)</f>
        <v>0</v>
      </c>
      <c r="T182" s="155">
        <f>IF(LEN(T$8)=0,"",SUMIFS(Gögn!$I$2:$I$11876,Gögn!$F$2:$F$11876,"*"&amp;LEFT($A182,4)&amp;"*",Gögn!$A$2:$A$11876,T$207,Gögn!$F$2:$F$11876,"*"&amp;RIGHT($A182,5)&amp;"*",Gögn!$F$2:$F$11876,"&lt;&gt;"&amp;"*"&amp;LEFT($A182,11)&amp;"*")/1000)</f>
        <v>4276</v>
      </c>
      <c r="U182" s="155">
        <f>IF(LEN(U$8)=0,"",SUMIFS(Gögn!$I$2:$I$11876,Gögn!$F$2:$F$11876,"*"&amp;LEFT($A182,4)&amp;"*",Gögn!$A$2:$A$11876,U$207,Gögn!$F$2:$F$11876,"*"&amp;RIGHT($A182,5)&amp;"*",Gögn!$F$2:$F$11876,"&lt;&gt;"&amp;"*"&amp;LEFT($A182,11)&amp;"*")/1000)</f>
        <v>0</v>
      </c>
      <c r="V182" s="155">
        <f>IF(LEN(V$8)=0,"",SUMIFS(Gögn!$I$2:$I$11876,Gögn!$F$2:$F$11876,"*"&amp;LEFT($A182,4)&amp;"*",Gögn!$A$2:$A$11876,V$207,Gögn!$F$2:$F$11876,"*"&amp;RIGHT($A182,5)&amp;"*",Gögn!$F$2:$F$11876,"&lt;&gt;"&amp;"*"&amp;LEFT($A182,11)&amp;"*")/1000)</f>
        <v>3985345.003</v>
      </c>
      <c r="W182" s="155">
        <f>IF(LEN(W$8)=0,"",SUMIFS(Gögn!$I$2:$I$11876,Gögn!$F$2:$F$11876,"*"&amp;LEFT($A182,4)&amp;"*",Gögn!$A$2:$A$11876,W$207,Gögn!$F$2:$F$11876,"*"&amp;RIGHT($A182,5)&amp;"*",Gögn!$F$2:$F$11876,"&lt;&gt;"&amp;"*"&amp;LEFT($A182,11)&amp;"*")/1000)</f>
        <v>35390.574999999997</v>
      </c>
      <c r="X182" s="155">
        <f>IF(LEN(X$8)=0,"",SUMIFS(Gögn!$I$2:$I$11876,Gögn!$F$2:$F$11876,"*"&amp;LEFT($A182,4)&amp;"*",Gögn!$A$2:$A$11876,X$207,Gögn!$F$2:$F$11876,"*"&amp;RIGHT($A182,5)&amp;"*",Gögn!$F$2:$F$11876,"&lt;&gt;"&amp;"*"&amp;LEFT($A182,11)&amp;"*")/1000)</f>
        <v>334.209</v>
      </c>
      <c r="Y182" s="155">
        <f>IF(LEN(Y$8)=0,"",SUMIFS(Gögn!$I$2:$I$11876,Gögn!$F$2:$F$11876,"*"&amp;LEFT($A182,4)&amp;"*",Gögn!$A$2:$A$11876,Y$207,Gögn!$F$2:$F$11876,"*"&amp;RIGHT($A182,5)&amp;"*",Gögn!$F$2:$F$11876,"&lt;&gt;"&amp;"*"&amp;LEFT($A182,11)&amp;"*")/1000)</f>
        <v>2266131.1749999998</v>
      </c>
      <c r="Z182" s="155">
        <f>IF(LEN(Z$8)=0,"",SUMIFS(Gögn!$I$2:$I$11876,Gögn!$F$2:$F$11876,"*"&amp;LEFT($A182,4)&amp;"*",Gögn!$A$2:$A$11876,Z$207,Gögn!$F$2:$F$11876,"*"&amp;RIGHT($A182,5)&amp;"*",Gögn!$F$2:$F$11876,"&lt;&gt;"&amp;"*"&amp;LEFT($A182,11)&amp;"*")/1000)</f>
        <v>175223.30100000001</v>
      </c>
      <c r="AA182" s="155">
        <f>IF(LEN(AA$8)=0,"",SUMIFS(Gögn!$I$2:$I$11876,Gögn!$F$2:$F$11876,"*"&amp;LEFT($A182,4)&amp;"*",Gögn!$A$2:$A$11876,AA$207,Gögn!$F$2:$F$11876,"*"&amp;RIGHT($A182,5)&amp;"*",Gögn!$F$2:$F$11876,"&lt;&gt;"&amp;"*"&amp;LEFT($A182,11)&amp;"*")/1000)</f>
        <v>347576</v>
      </c>
      <c r="AB182" s="155">
        <f>IF(LEN(AB$8)=0,"",SUMIFS(Gögn!$I$2:$I$11876,Gögn!$F$2:$F$11876,"*"&amp;LEFT($A182,4)&amp;"*",Gögn!$A$2:$A$11876,AB$207,Gögn!$F$2:$F$11876,"*"&amp;RIGHT($A182,5)&amp;"*",Gögn!$F$2:$F$11876,"&lt;&gt;"&amp;"*"&amp;LEFT($A182,11)&amp;"*")/1000)</f>
        <v>431044.34700000001</v>
      </c>
      <c r="AC182" s="155">
        <f>IF(LEN(AC$8)=0,"",SUMIFS(Gögn!$I$2:$I$11876,Gögn!$F$2:$F$11876,"*"&amp;LEFT($A182,4)&amp;"*",Gögn!$A$2:$A$11876,AC$207,Gögn!$F$2:$F$11876,"*"&amp;RIGHT($A182,5)&amp;"*",Gögn!$F$2:$F$11876,"&lt;&gt;"&amp;"*"&amp;LEFT($A182,11)&amp;"*")/1000)</f>
        <v>1332418.2790000001</v>
      </c>
    </row>
    <row r="183" spans="1:29" ht="15" customHeight="1" x14ac:dyDescent="0.25">
      <c r="A183" s="1" t="s">
        <v>442</v>
      </c>
      <c r="B183" s="5"/>
      <c r="C183" s="19" t="s">
        <v>316</v>
      </c>
      <c r="D183" s="156">
        <f t="shared" si="27"/>
        <v>335763.37500000006</v>
      </c>
      <c r="E183" s="156">
        <f>IF(LEN(E$8)=0,"",SUMIFS(Gögn!$I$2:$I$11876,Gögn!$F$2:$F$11876,"*"&amp;LEFT($A183,4)&amp;"*",Gögn!$A$2:$A$11876,E$207,Gögn!$F$2:$F$11876,"*"&amp;RIGHT($A183,5)&amp;"*")/1000)</f>
        <v>2216.9160000000002</v>
      </c>
      <c r="F183" s="156">
        <f>IF(LEN(F$8)=0,"",SUMIFS(Gögn!$I$2:$I$11876,Gögn!$F$2:$F$11876,"*"&amp;LEFT($A183,4)&amp;"*",Gögn!$A$2:$A$11876,F$207,Gögn!$F$2:$F$11876,"*"&amp;RIGHT($A183,5)&amp;"*")/1000)</f>
        <v>75458.774000000005</v>
      </c>
      <c r="G183" s="156">
        <f>IF(LEN(G$8)=0,"",SUMIFS(Gögn!$I$2:$I$11876,Gögn!$F$2:$F$11876,"*"&amp;LEFT($A183,4)&amp;"*",Gögn!$A$2:$A$11876,G$207,Gögn!$F$2:$F$11876,"*"&amp;RIGHT($A183,5)&amp;"*")/1000)</f>
        <v>17111.745999999999</v>
      </c>
      <c r="H183" s="156">
        <f>IF(LEN(H$8)=0,"",SUMIFS(Gögn!$I$2:$I$11876,Gögn!$F$2:$F$11876,"*"&amp;LEFT($A183,4)&amp;"*",Gögn!$A$2:$A$11876,H$207,Gögn!$F$2:$F$11876,"*"&amp;RIGHT($A183,5)&amp;"*")/1000)</f>
        <v>619.98400000000004</v>
      </c>
      <c r="I183" s="156">
        <f>IF(LEN(I$8)=0,"",SUMIFS(Gögn!$I$2:$I$11876,Gögn!$F$2:$F$11876,"*"&amp;LEFT($A183,4)&amp;"*",Gögn!$A$2:$A$11876,I$207,Gögn!$F$2:$F$11876,"*"&amp;RIGHT($A183,5)&amp;"*")/1000)</f>
        <v>3671.828</v>
      </c>
      <c r="J183" s="156">
        <f>IF(LEN(J$8)=0,"",SUMIFS(Gögn!$I$2:$I$11876,Gögn!$F$2:$F$11876,"*"&amp;LEFT($A183,4)&amp;"*",Gögn!$A$2:$A$11876,J$207,Gögn!$F$2:$F$11876,"*"&amp;RIGHT($A183,5)&amp;"*")/1000)</f>
        <v>2852</v>
      </c>
      <c r="K183" s="156">
        <f>IF(LEN(K$8)=0,"",SUMIFS(Gögn!$I$2:$I$11876,Gögn!$F$2:$F$11876,"*"&amp;LEFT($A183,4)&amp;"*",Gögn!$A$2:$A$11876,K$207,Gögn!$F$2:$F$11876,"*"&amp;RIGHT($A183,5)&amp;"*")/1000)</f>
        <v>32737.620999999999</v>
      </c>
      <c r="L183" s="156">
        <f>IF(LEN(L$8)=0,"",SUMIFS(Gögn!$I$2:$I$11876,Gögn!$F$2:$F$11876,"*"&amp;LEFT($A183,4)&amp;"*",Gögn!$A$2:$A$11876,L$207,Gögn!$F$2:$F$11876,"*"&amp;RIGHT($A183,5)&amp;"*")/1000)</f>
        <v>4443</v>
      </c>
      <c r="M183" s="156">
        <f>IF(LEN(M$8)=0,"",SUMIFS(Gögn!$I$2:$I$11876,Gögn!$F$2:$F$11876,"*"&amp;LEFT($A183,4)&amp;"*",Gögn!$A$2:$A$11876,M$207,Gögn!$F$2:$F$11876,"*"&amp;RIGHT($A183,5)&amp;"*")/1000)</f>
        <v>26077</v>
      </c>
      <c r="N183" s="156">
        <f>IF(LEN(N$8)=0,"",SUMIFS(Gögn!$I$2:$I$11876,Gögn!$F$2:$F$11876,"*"&amp;LEFT($A183,4)&amp;"*",Gögn!$A$2:$A$11876,N$207,Gögn!$F$2:$F$11876,"*"&amp;RIGHT($A183,5)&amp;"*")/1000)</f>
        <v>2246.2199999999998</v>
      </c>
      <c r="O183" s="156">
        <f>IF(LEN(O$8)=0,"",SUMIFS(Gögn!$I$2:$I$11876,Gögn!$F$2:$F$11876,"*"&amp;LEFT($A183,4)&amp;"*",Gögn!$A$2:$A$11876,O$207,Gögn!$F$2:$F$11876,"*"&amp;RIGHT($A183,5)&amp;"*")/1000)</f>
        <v>1915.5</v>
      </c>
      <c r="P183" s="156">
        <f>IF(LEN(P$8)=0,"",SUMIFS(Gögn!$I$2:$I$11876,Gögn!$F$2:$F$11876,"*"&amp;LEFT($A183,4)&amp;"*",Gögn!$A$2:$A$11876,P$207,Gögn!$F$2:$F$11876,"*"&amp;RIGHT($A183,5)&amp;"*")/1000)</f>
        <v>2145</v>
      </c>
      <c r="Q183" s="156">
        <f>IF(LEN(Q$8)=0,"",SUMIFS(Gögn!$I$2:$I$11876,Gögn!$F$2:$F$11876,"*"&amp;LEFT($A183,4)&amp;"*",Gögn!$A$2:$A$11876,Q$207,Gögn!$F$2:$F$11876,"*"&amp;RIGHT($A183,5)&amp;"*")/1000)</f>
        <v>1481</v>
      </c>
      <c r="R183" s="156">
        <f>IF(LEN(R$8)=0,"",SUMIFS(Gögn!$I$2:$I$11876,Gögn!$F$2:$F$11876,"*"&amp;LEFT($A183,4)&amp;"*",Gögn!$A$2:$A$11876,R$207,Gögn!$F$2:$F$11876,"*"&amp;RIGHT($A183,5)&amp;"*")/1000)</f>
        <v>820</v>
      </c>
      <c r="S183" s="156">
        <f>IF(LEN(S$8)=0,"",SUMIFS(Gögn!$I$2:$I$11876,Gögn!$F$2:$F$11876,"*"&amp;LEFT($A183,4)&amp;"*",Gögn!$A$2:$A$11876,S$207,Gögn!$F$2:$F$11876,"*"&amp;RIGHT($A183,5)&amp;"*")/1000)</f>
        <v>949.24199999999996</v>
      </c>
      <c r="T183" s="156">
        <f>IF(LEN(T$8)=0,"",SUMIFS(Gögn!$I$2:$I$11876,Gögn!$F$2:$F$11876,"*"&amp;LEFT($A183,4)&amp;"*",Gögn!$A$2:$A$11876,T$207,Gögn!$F$2:$F$11876,"*"&amp;RIGHT($A183,5)&amp;"*")/1000)</f>
        <v>1160</v>
      </c>
      <c r="U183" s="156">
        <f>IF(LEN(U$8)=0,"",SUMIFS(Gögn!$I$2:$I$11876,Gögn!$F$2:$F$11876,"*"&amp;LEFT($A183,4)&amp;"*",Gögn!$A$2:$A$11876,U$207,Gögn!$F$2:$F$11876,"*"&amp;RIGHT($A183,5)&amp;"*")/1000)</f>
        <v>5365.1549999999997</v>
      </c>
      <c r="V183" s="156">
        <f>IF(LEN(V$8)=0,"",SUMIFS(Gögn!$I$2:$I$11876,Gögn!$F$2:$F$11876,"*"&amp;LEFT($A183,4)&amp;"*",Gögn!$A$2:$A$11876,V$207,Gögn!$F$2:$F$11876,"*"&amp;RIGHT($A183,5)&amp;"*")/1000)</f>
        <v>55455.464</v>
      </c>
      <c r="W183" s="156">
        <f>IF(LEN(W$8)=0,"",SUMIFS(Gögn!$I$2:$I$11876,Gögn!$F$2:$F$11876,"*"&amp;LEFT($A183,4)&amp;"*",Gögn!$A$2:$A$11876,W$207,Gögn!$F$2:$F$11876,"*"&amp;RIGHT($A183,5)&amp;"*")/1000)</f>
        <v>12399.263999999999</v>
      </c>
      <c r="X183" s="156">
        <f>IF(LEN(X$8)=0,"",SUMIFS(Gögn!$I$2:$I$11876,Gögn!$F$2:$F$11876,"*"&amp;LEFT($A183,4)&amp;"*",Gögn!$A$2:$A$11876,X$207,Gögn!$F$2:$F$11876,"*"&amp;RIGHT($A183,5)&amp;"*")/1000)</f>
        <v>121.29600000000001</v>
      </c>
      <c r="Y183" s="156">
        <f>IF(LEN(Y$8)=0,"",SUMIFS(Gögn!$I$2:$I$11876,Gögn!$F$2:$F$11876,"*"&amp;LEFT($A183,4)&amp;"*",Gögn!$A$2:$A$11876,Y$207,Gögn!$F$2:$F$11876,"*"&amp;RIGHT($A183,5)&amp;"*")/1000)</f>
        <v>33021.112999999998</v>
      </c>
      <c r="Z183" s="156">
        <f>IF(LEN(Z$8)=0,"",SUMIFS(Gögn!$I$2:$I$11876,Gögn!$F$2:$F$11876,"*"&amp;LEFT($A183,4)&amp;"*",Gögn!$A$2:$A$11876,Z$207,Gögn!$F$2:$F$11876,"*"&amp;RIGHT($A183,5)&amp;"*")/1000)</f>
        <v>10420.34</v>
      </c>
      <c r="AA183" s="156">
        <f>IF(LEN(AA$8)=0,"",SUMIFS(Gögn!$I$2:$I$11876,Gögn!$F$2:$F$11876,"*"&amp;LEFT($A183,4)&amp;"*",Gögn!$A$2:$A$11876,AA$207,Gögn!$F$2:$F$11876,"*"&amp;RIGHT($A183,5)&amp;"*")/1000)</f>
        <v>12852</v>
      </c>
      <c r="AB183" s="156">
        <f>IF(LEN(AB$8)=0,"",SUMIFS(Gögn!$I$2:$I$11876,Gögn!$F$2:$F$11876,"*"&amp;LEFT($A183,4)&amp;"*",Gögn!$A$2:$A$11876,AB$207,Gögn!$F$2:$F$11876,"*"&amp;RIGHT($A183,5)&amp;"*")/1000)</f>
        <v>3271.9470000000001</v>
      </c>
      <c r="AC183" s="156">
        <f>IF(LEN(AC$8)=0,"",SUMIFS(Gögn!$I$2:$I$11876,Gögn!$F$2:$F$11876,"*"&amp;LEFT($A183,4)&amp;"*",Gögn!$A$2:$A$11876,AC$207,Gögn!$F$2:$F$11876,"*"&amp;RIGHT($A183,5)&amp;"*")/1000)</f>
        <v>26950.965</v>
      </c>
    </row>
    <row r="184" spans="1:29" ht="15" customHeight="1" x14ac:dyDescent="0.25">
      <c r="A184" s="1" t="s">
        <v>434</v>
      </c>
      <c r="B184" s="5"/>
      <c r="C184" s="18" t="s">
        <v>300</v>
      </c>
      <c r="D184" s="155">
        <f t="shared" si="27"/>
        <v>491868.33399999992</v>
      </c>
      <c r="E184" s="155">
        <f>IF(LEN(E$8)=0,"",SUMIFS(Gögn!$I$2:$I$11876,Gögn!$F$2:$F$11876,"*"&amp;LEFT($A184,4)&amp;"*",Gögn!$A$2:$A$11876,E$207,Gögn!$F$2:$F$11876,"*"&amp;RIGHT($A184,5)&amp;"*")/1000)</f>
        <v>8216.8279999999995</v>
      </c>
      <c r="F184" s="155">
        <f>IF(LEN(F$8)=0,"",SUMIFS(Gögn!$I$2:$I$11876,Gögn!$F$2:$F$11876,"*"&amp;LEFT($A184,4)&amp;"*",Gögn!$A$2:$A$11876,F$207,Gögn!$F$2:$F$11876,"*"&amp;RIGHT($A184,5)&amp;"*")/1000)</f>
        <v>42191.665999999997</v>
      </c>
      <c r="G184" s="155">
        <f>IF(LEN(G$8)=0,"",SUMIFS(Gögn!$I$2:$I$11876,Gögn!$F$2:$F$11876,"*"&amp;LEFT($A184,4)&amp;"*",Gögn!$A$2:$A$11876,G$207,Gögn!$F$2:$F$11876,"*"&amp;RIGHT($A184,5)&amp;"*")/1000)</f>
        <v>30058.22</v>
      </c>
      <c r="H184" s="155">
        <f>IF(LEN(H$8)=0,"",SUMIFS(Gögn!$I$2:$I$11876,Gögn!$F$2:$F$11876,"*"&amp;LEFT($A184,4)&amp;"*",Gögn!$A$2:$A$11876,H$207,Gögn!$F$2:$F$11876,"*"&amp;RIGHT($A184,5)&amp;"*")/1000)</f>
        <v>2397.373</v>
      </c>
      <c r="I184" s="155">
        <f>IF(LEN(I$8)=0,"",SUMIFS(Gögn!$I$2:$I$11876,Gögn!$F$2:$F$11876,"*"&amp;LEFT($A184,4)&amp;"*",Gögn!$A$2:$A$11876,I$207,Gögn!$F$2:$F$11876,"*"&amp;RIGHT($A184,5)&amp;"*")/1000)</f>
        <v>6449.8739999999998</v>
      </c>
      <c r="J184" s="155">
        <f>IF(LEN(J$8)=0,"",SUMIFS(Gögn!$I$2:$I$11876,Gögn!$F$2:$F$11876,"*"&amp;LEFT($A184,4)&amp;"*",Gögn!$A$2:$A$11876,J$207,Gögn!$F$2:$F$11876,"*"&amp;RIGHT($A184,5)&amp;"*")/1000)</f>
        <v>11168</v>
      </c>
      <c r="K184" s="155">
        <f>IF(LEN(K$8)=0,"",SUMIFS(Gögn!$I$2:$I$11876,Gögn!$F$2:$F$11876,"*"&amp;LEFT($A184,4)&amp;"*",Gögn!$A$2:$A$11876,K$207,Gögn!$F$2:$F$11876,"*"&amp;RIGHT($A184,5)&amp;"*")/1000)</f>
        <v>34290.47</v>
      </c>
      <c r="L184" s="155">
        <f>IF(LEN(L$8)=0,"",SUMIFS(Gögn!$I$2:$I$11876,Gögn!$F$2:$F$11876,"*"&amp;LEFT($A184,4)&amp;"*",Gögn!$A$2:$A$11876,L$207,Gögn!$F$2:$F$11876,"*"&amp;RIGHT($A184,5)&amp;"*")/1000)</f>
        <v>22276</v>
      </c>
      <c r="M184" s="155">
        <f>IF(LEN(M$8)=0,"",SUMIFS(Gögn!$I$2:$I$11876,Gögn!$F$2:$F$11876,"*"&amp;LEFT($A184,4)&amp;"*",Gögn!$A$2:$A$11876,M$207,Gögn!$F$2:$F$11876,"*"&amp;RIGHT($A184,5)&amp;"*")/1000)</f>
        <v>68869.479000000007</v>
      </c>
      <c r="N184" s="155">
        <f>IF(LEN(N$8)=0,"",SUMIFS(Gögn!$I$2:$I$11876,Gögn!$F$2:$F$11876,"*"&amp;LEFT($A184,4)&amp;"*",Gögn!$A$2:$A$11876,N$207,Gögn!$F$2:$F$11876,"*"&amp;RIGHT($A184,5)&amp;"*")/1000)</f>
        <v>0</v>
      </c>
      <c r="O184" s="155">
        <f>IF(LEN(O$8)=0,"",SUMIFS(Gögn!$I$2:$I$11876,Gögn!$F$2:$F$11876,"*"&amp;LEFT($A184,4)&amp;"*",Gögn!$A$2:$A$11876,O$207,Gögn!$F$2:$F$11876,"*"&amp;RIGHT($A184,5)&amp;"*")/1000)</f>
        <v>9941.1640000000007</v>
      </c>
      <c r="P184" s="155">
        <f>IF(LEN(P$8)=0,"",SUMIFS(Gögn!$I$2:$I$11876,Gögn!$F$2:$F$11876,"*"&amp;LEFT($A184,4)&amp;"*",Gögn!$A$2:$A$11876,P$207,Gögn!$F$2:$F$11876,"*"&amp;RIGHT($A184,5)&amp;"*")/1000)</f>
        <v>10622</v>
      </c>
      <c r="Q184" s="155">
        <f>IF(LEN(Q$8)=0,"",SUMIFS(Gögn!$I$2:$I$11876,Gögn!$F$2:$F$11876,"*"&amp;LEFT($A184,4)&amp;"*",Gögn!$A$2:$A$11876,Q$207,Gögn!$F$2:$F$11876,"*"&amp;RIGHT($A184,5)&amp;"*")/1000)</f>
        <v>7191</v>
      </c>
      <c r="R184" s="155">
        <f>IF(LEN(R$8)=0,"",SUMIFS(Gögn!$I$2:$I$11876,Gögn!$F$2:$F$11876,"*"&amp;LEFT($A184,4)&amp;"*",Gögn!$A$2:$A$11876,R$207,Gögn!$F$2:$F$11876,"*"&amp;RIGHT($A184,5)&amp;"*")/1000)</f>
        <v>4114</v>
      </c>
      <c r="S184" s="155">
        <f>IF(LEN(S$8)=0,"",SUMIFS(Gögn!$I$2:$I$11876,Gögn!$F$2:$F$11876,"*"&amp;LEFT($A184,4)&amp;"*",Gögn!$A$2:$A$11876,S$207,Gögn!$F$2:$F$11876,"*"&amp;RIGHT($A184,5)&amp;"*")/1000)</f>
        <v>2002.001</v>
      </c>
      <c r="T184" s="155">
        <f>IF(LEN(T$8)=0,"",SUMIFS(Gögn!$I$2:$I$11876,Gögn!$F$2:$F$11876,"*"&amp;LEFT($A184,4)&amp;"*",Gögn!$A$2:$A$11876,T$207,Gögn!$F$2:$F$11876,"*"&amp;RIGHT($A184,5)&amp;"*")/1000)</f>
        <v>5367</v>
      </c>
      <c r="U184" s="155">
        <f>IF(LEN(U$8)=0,"",SUMIFS(Gögn!$I$2:$I$11876,Gögn!$F$2:$F$11876,"*"&amp;LEFT($A184,4)&amp;"*",Gögn!$A$2:$A$11876,U$207,Gögn!$F$2:$F$11876,"*"&amp;RIGHT($A184,5)&amp;"*")/1000)</f>
        <v>10739.419</v>
      </c>
      <c r="V184" s="155">
        <f>IF(LEN(V$8)=0,"",SUMIFS(Gögn!$I$2:$I$11876,Gögn!$F$2:$F$11876,"*"&amp;LEFT($A184,4)&amp;"*",Gögn!$A$2:$A$11876,V$207,Gögn!$F$2:$F$11876,"*"&amp;RIGHT($A184,5)&amp;"*")/1000)</f>
        <v>48437.883000000002</v>
      </c>
      <c r="W184" s="155">
        <f>IF(LEN(W$8)=0,"",SUMIFS(Gögn!$I$2:$I$11876,Gögn!$F$2:$F$11876,"*"&amp;LEFT($A184,4)&amp;"*",Gögn!$A$2:$A$11876,W$207,Gögn!$F$2:$F$11876,"*"&amp;RIGHT($A184,5)&amp;"*")/1000)</f>
        <v>11910.91</v>
      </c>
      <c r="X184" s="155">
        <f>IF(LEN(X$8)=0,"",SUMIFS(Gögn!$I$2:$I$11876,Gögn!$F$2:$F$11876,"*"&amp;LEFT($A184,4)&amp;"*",Gögn!$A$2:$A$11876,X$207,Gögn!$F$2:$F$11876,"*"&amp;RIGHT($A184,5)&amp;"*")/1000)</f>
        <v>0</v>
      </c>
      <c r="Y184" s="155">
        <f>IF(LEN(Y$8)=0,"",SUMIFS(Gögn!$I$2:$I$11876,Gögn!$F$2:$F$11876,"*"&amp;LEFT($A184,4)&amp;"*",Gögn!$A$2:$A$11876,Y$207,Gögn!$F$2:$F$11876,"*"&amp;RIGHT($A184,5)&amp;"*")/1000)</f>
        <v>66888.649999999994</v>
      </c>
      <c r="Z184" s="155">
        <f>IF(LEN(Z$8)=0,"",SUMIFS(Gögn!$I$2:$I$11876,Gögn!$F$2:$F$11876,"*"&amp;LEFT($A184,4)&amp;"*",Gögn!$A$2:$A$11876,Z$207,Gögn!$F$2:$F$11876,"*"&amp;RIGHT($A184,5)&amp;"*")/1000)</f>
        <v>0</v>
      </c>
      <c r="AA184" s="155">
        <f>IF(LEN(AA$8)=0,"",SUMIFS(Gögn!$I$2:$I$11876,Gögn!$F$2:$F$11876,"*"&amp;LEFT($A184,4)&amp;"*",Gögn!$A$2:$A$11876,AA$207,Gögn!$F$2:$F$11876,"*"&amp;RIGHT($A184,5)&amp;"*")/1000)</f>
        <v>13693</v>
      </c>
      <c r="AB184" s="155">
        <f>IF(LEN(AB$8)=0,"",SUMIFS(Gögn!$I$2:$I$11876,Gögn!$F$2:$F$11876,"*"&amp;LEFT($A184,4)&amp;"*",Gögn!$A$2:$A$11876,AB$207,Gögn!$F$2:$F$11876,"*"&amp;RIGHT($A184,5)&amp;"*")/1000)</f>
        <v>30586.171999999999</v>
      </c>
      <c r="AC184" s="155">
        <f>IF(LEN(AC$8)=0,"",SUMIFS(Gögn!$I$2:$I$11876,Gögn!$F$2:$F$11876,"*"&amp;LEFT($A184,4)&amp;"*",Gögn!$A$2:$A$11876,AC$207,Gögn!$F$2:$F$11876,"*"&amp;RIGHT($A184,5)&amp;"*")/1000)</f>
        <v>44457.224999999999</v>
      </c>
    </row>
    <row r="185" spans="1:29" ht="15" customHeight="1" x14ac:dyDescent="0.25">
      <c r="A185" s="1" t="s">
        <v>438</v>
      </c>
      <c r="B185" s="5"/>
      <c r="C185" s="19" t="s">
        <v>317</v>
      </c>
      <c r="D185" s="156">
        <f t="shared" si="27"/>
        <v>998843.43400000012</v>
      </c>
      <c r="E185" s="156">
        <f>IF(LEN(E$8)=0,"",SUMIFS(Gögn!$I$2:$I$11876,Gögn!$F$2:$F$11876,"*"&amp;LEFT($A185,4)&amp;"*",Gögn!$A$2:$A$11876,E$207,Gögn!$F$2:$F$11876,"*"&amp;RIGHT($A185,5)&amp;"*")/1000)</f>
        <v>0</v>
      </c>
      <c r="F185" s="156">
        <f>IF(LEN(F$8)=0,"",SUMIFS(Gögn!$I$2:$I$11876,Gögn!$F$2:$F$11876,"*"&amp;LEFT($A185,4)&amp;"*",Gögn!$A$2:$A$11876,F$207,Gögn!$F$2:$F$11876,"*"&amp;RIGHT($A185,5)&amp;"*")/1000)</f>
        <v>256861.58199999999</v>
      </c>
      <c r="G185" s="156">
        <f>IF(LEN(G$8)=0,"",SUMIFS(Gögn!$I$2:$I$11876,Gögn!$F$2:$F$11876,"*"&amp;LEFT($A185,4)&amp;"*",Gögn!$A$2:$A$11876,G$207,Gögn!$F$2:$F$11876,"*"&amp;RIGHT($A185,5)&amp;"*")/1000)</f>
        <v>9032.7170000000006</v>
      </c>
      <c r="H185" s="156">
        <f>IF(LEN(H$8)=0,"",SUMIFS(Gögn!$I$2:$I$11876,Gögn!$F$2:$F$11876,"*"&amp;LEFT($A185,4)&amp;"*",Gögn!$A$2:$A$11876,H$207,Gögn!$F$2:$F$11876,"*"&amp;RIGHT($A185,5)&amp;"*")/1000)</f>
        <v>0</v>
      </c>
      <c r="I185" s="156">
        <f>IF(LEN(I$8)=0,"",SUMIFS(Gögn!$I$2:$I$11876,Gögn!$F$2:$F$11876,"*"&amp;LEFT($A185,4)&amp;"*",Gögn!$A$2:$A$11876,I$207,Gögn!$F$2:$F$11876,"*"&amp;RIGHT($A185,5)&amp;"*")/1000)</f>
        <v>1938.2339999999999</v>
      </c>
      <c r="J185" s="156">
        <f>IF(LEN(J$8)=0,"",SUMIFS(Gögn!$I$2:$I$11876,Gögn!$F$2:$F$11876,"*"&amp;LEFT($A185,4)&amp;"*",Gögn!$A$2:$A$11876,J$207,Gögn!$F$2:$F$11876,"*"&amp;RIGHT($A185,5)&amp;"*")/1000)</f>
        <v>44121</v>
      </c>
      <c r="K185" s="156">
        <f>IF(LEN(K$8)=0,"",SUMIFS(Gögn!$I$2:$I$11876,Gögn!$F$2:$F$11876,"*"&amp;LEFT($A185,4)&amp;"*",Gögn!$A$2:$A$11876,K$207,Gögn!$F$2:$F$11876,"*"&amp;RIGHT($A185,5)&amp;"*")/1000)</f>
        <v>0</v>
      </c>
      <c r="L185" s="156">
        <f>IF(LEN(L$8)=0,"",SUMIFS(Gögn!$I$2:$I$11876,Gögn!$F$2:$F$11876,"*"&amp;LEFT($A185,4)&amp;"*",Gögn!$A$2:$A$11876,L$207,Gögn!$F$2:$F$11876,"*"&amp;RIGHT($A185,5)&amp;"*")/1000)</f>
        <v>92865</v>
      </c>
      <c r="M185" s="156">
        <f>IF(LEN(M$8)=0,"",SUMIFS(Gögn!$I$2:$I$11876,Gögn!$F$2:$F$11876,"*"&amp;LEFT($A185,4)&amp;"*",Gögn!$A$2:$A$11876,M$207,Gögn!$F$2:$F$11876,"*"&amp;RIGHT($A185,5)&amp;"*")/1000)</f>
        <v>0</v>
      </c>
      <c r="N185" s="156">
        <f>IF(LEN(N$8)=0,"",SUMIFS(Gögn!$I$2:$I$11876,Gögn!$F$2:$F$11876,"*"&amp;LEFT($A185,4)&amp;"*",Gögn!$A$2:$A$11876,N$207,Gögn!$F$2:$F$11876,"*"&amp;RIGHT($A185,5)&amp;"*")/1000)</f>
        <v>44230.146000000001</v>
      </c>
      <c r="O185" s="156">
        <f>IF(LEN(O$8)=0,"",SUMIFS(Gögn!$I$2:$I$11876,Gögn!$F$2:$F$11876,"*"&amp;LEFT($A185,4)&amp;"*",Gögn!$A$2:$A$11876,O$207,Gögn!$F$2:$F$11876,"*"&amp;RIGHT($A185,5)&amp;"*")/1000)</f>
        <v>36110.995999999999</v>
      </c>
      <c r="P185" s="156">
        <f>IF(LEN(P$8)=0,"",SUMIFS(Gögn!$I$2:$I$11876,Gögn!$F$2:$F$11876,"*"&amp;LEFT($A185,4)&amp;"*",Gögn!$A$2:$A$11876,P$207,Gögn!$F$2:$F$11876,"*"&amp;RIGHT($A185,5)&amp;"*")/1000)</f>
        <v>6010</v>
      </c>
      <c r="Q185" s="156">
        <f>IF(LEN(Q$8)=0,"",SUMIFS(Gögn!$I$2:$I$11876,Gögn!$F$2:$F$11876,"*"&amp;LEFT($A185,4)&amp;"*",Gögn!$A$2:$A$11876,Q$207,Gögn!$F$2:$F$11876,"*"&amp;RIGHT($A185,5)&amp;"*")/1000)</f>
        <v>7327</v>
      </c>
      <c r="R185" s="156">
        <f>IF(LEN(R$8)=0,"",SUMIFS(Gögn!$I$2:$I$11876,Gögn!$F$2:$F$11876,"*"&amp;LEFT($A185,4)&amp;"*",Gögn!$A$2:$A$11876,R$207,Gögn!$F$2:$F$11876,"*"&amp;RIGHT($A185,5)&amp;"*")/1000)</f>
        <v>29401</v>
      </c>
      <c r="S185" s="156">
        <f>IF(LEN(S$8)=0,"",SUMIFS(Gögn!$I$2:$I$11876,Gögn!$F$2:$F$11876,"*"&amp;LEFT($A185,4)&amp;"*",Gögn!$A$2:$A$11876,S$207,Gögn!$F$2:$F$11876,"*"&amp;RIGHT($A185,5)&amp;"*")/1000)</f>
        <v>0</v>
      </c>
      <c r="T185" s="156">
        <f>IF(LEN(T$8)=0,"",SUMIFS(Gögn!$I$2:$I$11876,Gögn!$F$2:$F$11876,"*"&amp;LEFT($A185,4)&amp;"*",Gögn!$A$2:$A$11876,T$207,Gögn!$F$2:$F$11876,"*"&amp;RIGHT($A185,5)&amp;"*")/1000)</f>
        <v>0</v>
      </c>
      <c r="U185" s="156">
        <f>IF(LEN(U$8)=0,"",SUMIFS(Gögn!$I$2:$I$11876,Gögn!$F$2:$F$11876,"*"&amp;LEFT($A185,4)&amp;"*",Gögn!$A$2:$A$11876,U$207,Gögn!$F$2:$F$11876,"*"&amp;RIGHT($A185,5)&amp;"*")/1000)</f>
        <v>0</v>
      </c>
      <c r="V185" s="156">
        <f>IF(LEN(V$8)=0,"",SUMIFS(Gögn!$I$2:$I$11876,Gögn!$F$2:$F$11876,"*"&amp;LEFT($A185,4)&amp;"*",Gögn!$A$2:$A$11876,V$207,Gögn!$F$2:$F$11876,"*"&amp;RIGHT($A185,5)&amp;"*")/1000)</f>
        <v>0</v>
      </c>
      <c r="W185" s="156">
        <f>IF(LEN(W$8)=0,"",SUMIFS(Gögn!$I$2:$I$11876,Gögn!$F$2:$F$11876,"*"&amp;LEFT($A185,4)&amp;"*",Gögn!$A$2:$A$11876,W$207,Gögn!$F$2:$F$11876,"*"&amp;RIGHT($A185,5)&amp;"*")/1000)</f>
        <v>0</v>
      </c>
      <c r="X185" s="156">
        <f>IF(LEN(X$8)=0,"",SUMIFS(Gögn!$I$2:$I$11876,Gögn!$F$2:$F$11876,"*"&amp;LEFT($A185,4)&amp;"*",Gögn!$A$2:$A$11876,X$207,Gögn!$F$2:$F$11876,"*"&amp;RIGHT($A185,5)&amp;"*")/1000)</f>
        <v>2431.0059999999999</v>
      </c>
      <c r="Y185" s="156">
        <f>IF(LEN(Y$8)=0,"",SUMIFS(Gögn!$I$2:$I$11876,Gögn!$F$2:$F$11876,"*"&amp;LEFT($A185,4)&amp;"*",Gögn!$A$2:$A$11876,Y$207,Gögn!$F$2:$F$11876,"*"&amp;RIGHT($A185,5)&amp;"*")/1000)</f>
        <v>393925.06800000003</v>
      </c>
      <c r="Z185" s="156">
        <f>IF(LEN(Z$8)=0,"",SUMIFS(Gögn!$I$2:$I$11876,Gögn!$F$2:$F$11876,"*"&amp;LEFT($A185,4)&amp;"*",Gögn!$A$2:$A$11876,Z$207,Gögn!$F$2:$F$11876,"*"&amp;RIGHT($A185,5)&amp;"*")/1000)</f>
        <v>29664.685000000001</v>
      </c>
      <c r="AA185" s="156">
        <f>IF(LEN(AA$8)=0,"",SUMIFS(Gögn!$I$2:$I$11876,Gögn!$F$2:$F$11876,"*"&amp;LEFT($A185,4)&amp;"*",Gögn!$A$2:$A$11876,AA$207,Gögn!$F$2:$F$11876,"*"&amp;RIGHT($A185,5)&amp;"*")/1000)</f>
        <v>44925</v>
      </c>
      <c r="AB185" s="156">
        <f>IF(LEN(AB$8)=0,"",SUMIFS(Gögn!$I$2:$I$11876,Gögn!$F$2:$F$11876,"*"&amp;LEFT($A185,4)&amp;"*",Gögn!$A$2:$A$11876,AB$207,Gögn!$F$2:$F$11876,"*"&amp;RIGHT($A185,5)&amp;"*")/1000)</f>
        <v>0</v>
      </c>
      <c r="AC185" s="156">
        <f>IF(LEN(AC$8)=0,"",SUMIFS(Gögn!$I$2:$I$11876,Gögn!$F$2:$F$11876,"*"&amp;LEFT($A185,4)&amp;"*",Gögn!$A$2:$A$11876,AC$207,Gögn!$F$2:$F$11876,"*"&amp;RIGHT($A185,5)&amp;"*")/1000)</f>
        <v>0</v>
      </c>
    </row>
    <row r="186" spans="1:29" ht="15" customHeight="1" x14ac:dyDescent="0.25">
      <c r="A186" s="1" t="s">
        <v>447</v>
      </c>
      <c r="B186" s="5"/>
      <c r="C186" s="18" t="s">
        <v>432</v>
      </c>
      <c r="D186" s="155">
        <f t="shared" si="27"/>
        <v>1622707.4919999999</v>
      </c>
      <c r="E186" s="155">
        <f>IF(LEN(E$8)=0,"",SUMIFS(Gögn!$I$2:$I$11876,Gögn!$F$2:$F$11876,"*"&amp;LEFT($A186,4)&amp;"*",Gögn!$A$2:$A$11876,E$207,Gögn!$F$2:$F$11876,"*"&amp;RIGHT($A186,5)&amp;"*")/1000)</f>
        <v>332.07299999999998</v>
      </c>
      <c r="F186" s="155">
        <f>IF(LEN(F$8)=0,"",SUMIFS(Gögn!$I$2:$I$11876,Gögn!$F$2:$F$11876,"*"&amp;LEFT($A186,4)&amp;"*",Gögn!$A$2:$A$11876,F$207,Gögn!$F$2:$F$11876,"*"&amp;RIGHT($A186,5)&amp;"*")/1000)</f>
        <v>10466.146000000001</v>
      </c>
      <c r="G186" s="155">
        <f>IF(LEN(G$8)=0,"",SUMIFS(Gögn!$I$2:$I$11876,Gögn!$F$2:$F$11876,"*"&amp;LEFT($A186,4)&amp;"*",Gögn!$A$2:$A$11876,G$207,Gögn!$F$2:$F$11876,"*"&amp;RIGHT($A186,5)&amp;"*")/1000)</f>
        <v>3917.6640000000002</v>
      </c>
      <c r="H186" s="155">
        <f>IF(LEN(H$8)=0,"",SUMIFS(Gögn!$I$2:$I$11876,Gögn!$F$2:$F$11876,"*"&amp;LEFT($A186,4)&amp;"*",Gögn!$A$2:$A$11876,H$207,Gögn!$F$2:$F$11876,"*"&amp;RIGHT($A186,5)&amp;"*")/1000)</f>
        <v>243.625</v>
      </c>
      <c r="I186" s="155">
        <f>IF(LEN(I$8)=0,"",SUMIFS(Gögn!$I$2:$I$11876,Gögn!$F$2:$F$11876,"*"&amp;LEFT($A186,4)&amp;"*",Gögn!$A$2:$A$11876,I$207,Gögn!$F$2:$F$11876,"*"&amp;RIGHT($A186,5)&amp;"*")/1000)</f>
        <v>840.65</v>
      </c>
      <c r="J186" s="155">
        <f>IF(LEN(J$8)=0,"",SUMIFS(Gögn!$I$2:$I$11876,Gögn!$F$2:$F$11876,"*"&amp;LEFT($A186,4)&amp;"*",Gögn!$A$2:$A$11876,J$207,Gögn!$F$2:$F$11876,"*"&amp;RIGHT($A186,5)&amp;"*")/1000)</f>
        <v>0</v>
      </c>
      <c r="K186" s="155">
        <f>IF(LEN(K$8)=0,"",SUMIFS(Gögn!$I$2:$I$11876,Gögn!$F$2:$F$11876,"*"&amp;LEFT($A186,4)&amp;"*",Gögn!$A$2:$A$11876,K$207,Gögn!$F$2:$F$11876,"*"&amp;RIGHT($A186,5)&amp;"*")/1000)</f>
        <v>0</v>
      </c>
      <c r="L186" s="155">
        <f>IF(LEN(L$8)=0,"",SUMIFS(Gögn!$I$2:$I$11876,Gögn!$F$2:$F$11876,"*"&amp;LEFT($A186,4)&amp;"*",Gögn!$A$2:$A$11876,L$207,Gögn!$F$2:$F$11876,"*"&amp;RIGHT($A186,5)&amp;"*")/1000)</f>
        <v>0</v>
      </c>
      <c r="M186" s="155">
        <f>IF(LEN(M$8)=0,"",SUMIFS(Gögn!$I$2:$I$11876,Gögn!$F$2:$F$11876,"*"&amp;LEFT($A186,4)&amp;"*",Gögn!$A$2:$A$11876,M$207,Gögn!$F$2:$F$11876,"*"&amp;RIGHT($A186,5)&amp;"*")/1000)</f>
        <v>1585289</v>
      </c>
      <c r="N186" s="155">
        <f>IF(LEN(N$8)=0,"",SUMIFS(Gögn!$I$2:$I$11876,Gögn!$F$2:$F$11876,"*"&amp;LEFT($A186,4)&amp;"*",Gögn!$A$2:$A$11876,N$207,Gögn!$F$2:$F$11876,"*"&amp;RIGHT($A186,5)&amp;"*")/1000)</f>
        <v>1965.442</v>
      </c>
      <c r="O186" s="155">
        <f>IF(LEN(O$8)=0,"",SUMIFS(Gögn!$I$2:$I$11876,Gögn!$F$2:$F$11876,"*"&amp;LEFT($A186,4)&amp;"*",Gögn!$A$2:$A$11876,O$207,Gögn!$F$2:$F$11876,"*"&amp;RIGHT($A186,5)&amp;"*")/1000)</f>
        <v>0</v>
      </c>
      <c r="P186" s="155">
        <f>IF(LEN(P$8)=0,"",SUMIFS(Gögn!$I$2:$I$11876,Gögn!$F$2:$F$11876,"*"&amp;LEFT($A186,4)&amp;"*",Gögn!$A$2:$A$11876,P$207,Gögn!$F$2:$F$11876,"*"&amp;RIGHT($A186,5)&amp;"*")/1000)</f>
        <v>0</v>
      </c>
      <c r="Q186" s="155">
        <f>IF(LEN(Q$8)=0,"",SUMIFS(Gögn!$I$2:$I$11876,Gögn!$F$2:$F$11876,"*"&amp;LEFT($A186,4)&amp;"*",Gögn!$A$2:$A$11876,Q$207,Gögn!$F$2:$F$11876,"*"&amp;RIGHT($A186,5)&amp;"*")/1000)</f>
        <v>0</v>
      </c>
      <c r="R186" s="155">
        <f>IF(LEN(R$8)=0,"",SUMIFS(Gögn!$I$2:$I$11876,Gögn!$F$2:$F$11876,"*"&amp;LEFT($A186,4)&amp;"*",Gögn!$A$2:$A$11876,R$207,Gögn!$F$2:$F$11876,"*"&amp;RIGHT($A186,5)&amp;"*")/1000)</f>
        <v>516</v>
      </c>
      <c r="S186" s="155">
        <f>IF(LEN(S$8)=0,"",SUMIFS(Gögn!$I$2:$I$11876,Gögn!$F$2:$F$11876,"*"&amp;LEFT($A186,4)&amp;"*",Gögn!$A$2:$A$11876,S$207,Gögn!$F$2:$F$11876,"*"&amp;RIGHT($A186,5)&amp;"*")/1000)</f>
        <v>0</v>
      </c>
      <c r="T186" s="155">
        <f>IF(LEN(T$8)=0,"",SUMIFS(Gögn!$I$2:$I$11876,Gögn!$F$2:$F$11876,"*"&amp;LEFT($A186,4)&amp;"*",Gögn!$A$2:$A$11876,T$207,Gögn!$F$2:$F$11876,"*"&amp;RIGHT($A186,5)&amp;"*")/1000)</f>
        <v>581</v>
      </c>
      <c r="U186" s="155">
        <f>IF(LEN(U$8)=0,"",SUMIFS(Gögn!$I$2:$I$11876,Gögn!$F$2:$F$11876,"*"&amp;LEFT($A186,4)&amp;"*",Gögn!$A$2:$A$11876,U$207,Gögn!$F$2:$F$11876,"*"&amp;RIGHT($A186,5)&amp;"*")/1000)</f>
        <v>775.06399999999996</v>
      </c>
      <c r="V186" s="155">
        <f>IF(LEN(V$8)=0,"",SUMIFS(Gögn!$I$2:$I$11876,Gögn!$F$2:$F$11876,"*"&amp;LEFT($A186,4)&amp;"*",Gögn!$A$2:$A$11876,V$207,Gögn!$F$2:$F$11876,"*"&amp;RIGHT($A186,5)&amp;"*")/1000)</f>
        <v>1352.326</v>
      </c>
      <c r="W186" s="155">
        <f>IF(LEN(W$8)=0,"",SUMIFS(Gögn!$I$2:$I$11876,Gögn!$F$2:$F$11876,"*"&amp;LEFT($A186,4)&amp;"*",Gögn!$A$2:$A$11876,W$207,Gögn!$F$2:$F$11876,"*"&amp;RIGHT($A186,5)&amp;"*")/1000)</f>
        <v>587.10500000000002</v>
      </c>
      <c r="X186" s="155">
        <f>IF(LEN(X$8)=0,"",SUMIFS(Gögn!$I$2:$I$11876,Gögn!$F$2:$F$11876,"*"&amp;LEFT($A186,4)&amp;"*",Gögn!$A$2:$A$11876,X$207,Gögn!$F$2:$F$11876,"*"&amp;RIGHT($A186,5)&amp;"*")/1000)</f>
        <v>-35.191000000000003</v>
      </c>
      <c r="Y186" s="155">
        <f>IF(LEN(Y$8)=0,"",SUMIFS(Gögn!$I$2:$I$11876,Gögn!$F$2:$F$11876,"*"&amp;LEFT($A186,4)&amp;"*",Gögn!$A$2:$A$11876,Y$207,Gögn!$F$2:$F$11876,"*"&amp;RIGHT($A186,5)&amp;"*")/1000)</f>
        <v>0</v>
      </c>
      <c r="Z186" s="155">
        <f>IF(LEN(Z$8)=0,"",SUMIFS(Gögn!$I$2:$I$11876,Gögn!$F$2:$F$11876,"*"&amp;LEFT($A186,4)&amp;"*",Gögn!$A$2:$A$11876,Z$207,Gögn!$F$2:$F$11876,"*"&amp;RIGHT($A186,5)&amp;"*")/1000)</f>
        <v>0</v>
      </c>
      <c r="AA186" s="155">
        <f>IF(LEN(AA$8)=0,"",SUMIFS(Gögn!$I$2:$I$11876,Gögn!$F$2:$F$11876,"*"&amp;LEFT($A186,4)&amp;"*",Gögn!$A$2:$A$11876,AA$207,Gögn!$F$2:$F$11876,"*"&amp;RIGHT($A186,5)&amp;"*")/1000)</f>
        <v>10345</v>
      </c>
      <c r="AB186" s="155">
        <f>IF(LEN(AB$8)=0,"",SUMIFS(Gögn!$I$2:$I$11876,Gögn!$F$2:$F$11876,"*"&amp;LEFT($A186,4)&amp;"*",Gögn!$A$2:$A$11876,AB$207,Gögn!$F$2:$F$11876,"*"&amp;RIGHT($A186,5)&amp;"*")/1000)</f>
        <v>0</v>
      </c>
      <c r="AC186" s="155">
        <f>IF(LEN(AC$8)=0,"",SUMIFS(Gögn!$I$2:$I$11876,Gögn!$F$2:$F$11876,"*"&amp;LEFT($A186,4)&amp;"*",Gögn!$A$2:$A$11876,AC$207,Gögn!$F$2:$F$11876,"*"&amp;RIGHT($A186,5)&amp;"*")/1000)</f>
        <v>5531.5879999999997</v>
      </c>
    </row>
    <row r="187" spans="1:29" ht="15" customHeight="1" x14ac:dyDescent="0.25">
      <c r="A187" s="1" t="s">
        <v>458</v>
      </c>
      <c r="B187" s="5"/>
      <c r="C187" s="19" t="s">
        <v>290</v>
      </c>
      <c r="D187" s="156">
        <f>SUM(D178:D186)</f>
        <v>26597190.520999998</v>
      </c>
      <c r="E187" s="156">
        <f>IF(LEN(E$8)=0,"",SUM(E178:E186))</f>
        <v>514827.03599999996</v>
      </c>
      <c r="F187" s="156">
        <f t="shared" ref="F187:AC187" si="28">IF(LEN(F$8)=0,"",SUM(F178:F186))</f>
        <v>2842325.2930000005</v>
      </c>
      <c r="G187" s="156">
        <f t="shared" si="28"/>
        <v>618776.99100000004</v>
      </c>
      <c r="H187" s="156">
        <f t="shared" si="28"/>
        <v>16830.256000000001</v>
      </c>
      <c r="I187" s="156">
        <f t="shared" si="28"/>
        <v>132776.77199999997</v>
      </c>
      <c r="J187" s="156">
        <f t="shared" si="28"/>
        <v>296368</v>
      </c>
      <c r="K187" s="156">
        <f t="shared" si="28"/>
        <v>1018313.9950000001</v>
      </c>
      <c r="L187" s="156">
        <f t="shared" si="28"/>
        <v>470983</v>
      </c>
      <c r="M187" s="156">
        <f t="shared" si="28"/>
        <v>4549704.4790000003</v>
      </c>
      <c r="N187" s="156">
        <f t="shared" si="28"/>
        <v>132217.44200000001</v>
      </c>
      <c r="O187" s="156">
        <f t="shared" si="28"/>
        <v>227689.614</v>
      </c>
      <c r="P187" s="156">
        <f t="shared" si="28"/>
        <v>237645</v>
      </c>
      <c r="Q187" s="156">
        <f t="shared" si="28"/>
        <v>30826</v>
      </c>
      <c r="R187" s="156">
        <f t="shared" si="28"/>
        <v>127433</v>
      </c>
      <c r="S187" s="156">
        <f t="shared" si="28"/>
        <v>10499.156000000001</v>
      </c>
      <c r="T187" s="156">
        <f t="shared" si="28"/>
        <v>64801</v>
      </c>
      <c r="U187" s="156">
        <f t="shared" si="28"/>
        <v>71291.934999999998</v>
      </c>
      <c r="V187" s="156">
        <f t="shared" si="28"/>
        <v>6480085.9649999999</v>
      </c>
      <c r="W187" s="156">
        <f t="shared" si="28"/>
        <v>593538.28399999999</v>
      </c>
      <c r="X187" s="156">
        <f t="shared" si="28"/>
        <v>8015.277000000001</v>
      </c>
      <c r="Y187" s="156">
        <f t="shared" si="28"/>
        <v>4173435.1249999995</v>
      </c>
      <c r="Z187" s="156">
        <f t="shared" si="28"/>
        <v>494880.92300000007</v>
      </c>
      <c r="AA187" s="156">
        <f t="shared" si="28"/>
        <v>624288</v>
      </c>
      <c r="AB187" s="156">
        <f t="shared" si="28"/>
        <v>843957.37400000007</v>
      </c>
      <c r="AC187" s="156">
        <f t="shared" si="28"/>
        <v>2015680.6040000003</v>
      </c>
    </row>
    <row r="188" spans="1:29" ht="15" customHeight="1" x14ac:dyDescent="0.25">
      <c r="A188" s="1" t="s">
        <v>458</v>
      </c>
      <c r="B188" s="5"/>
      <c r="C188" s="18" t="s">
        <v>323</v>
      </c>
      <c r="D188" s="161">
        <f t="shared" si="21"/>
        <v>0.40904615976493708</v>
      </c>
      <c r="E188" s="161">
        <f>IF(LEN(E$8)=0,"",IFERROR(E187/E83,0)*100)</f>
        <v>0.26372966562721056</v>
      </c>
      <c r="F188" s="161">
        <f t="shared" ref="F188:AC188" si="29">IF(LEN(F$8)=0,"",IFERROR(F187/F83,0)*100)</f>
        <v>0.47352796576299189</v>
      </c>
      <c r="G188" s="161">
        <f t="shared" si="29"/>
        <v>0.19922892791608143</v>
      </c>
      <c r="H188" s="161">
        <f t="shared" si="29"/>
        <v>0.10909744330901555</v>
      </c>
      <c r="I188" s="161">
        <f t="shared" si="29"/>
        <v>0.19600398689956139</v>
      </c>
      <c r="J188" s="161">
        <f t="shared" si="29"/>
        <v>0.48747381066821682</v>
      </c>
      <c r="K188" s="161">
        <f t="shared" si="29"/>
        <v>0.36511459873448077</v>
      </c>
      <c r="L188" s="161">
        <f t="shared" si="29"/>
        <v>0.31197565829041179</v>
      </c>
      <c r="M188" s="161">
        <f t="shared" si="29"/>
        <v>0.46249936789004109</v>
      </c>
      <c r="N188" s="161">
        <f t="shared" si="29"/>
        <v>0.34037915840978689</v>
      </c>
      <c r="O188" s="161">
        <f t="shared" si="29"/>
        <v>0.53167928548951338</v>
      </c>
      <c r="P188" s="161">
        <f t="shared" si="29"/>
        <v>0.34011944461913135</v>
      </c>
      <c r="Q188" s="161">
        <f t="shared" si="29"/>
        <v>7.5236963730394429E-2</v>
      </c>
      <c r="R188" s="161">
        <f t="shared" si="29"/>
        <v>0.62400137891117924</v>
      </c>
      <c r="S188" s="161">
        <f t="shared" si="29"/>
        <v>7.4671312638408982E-2</v>
      </c>
      <c r="T188" s="161">
        <f t="shared" si="29"/>
        <v>0.2655467650551423</v>
      </c>
      <c r="U188" s="161">
        <f t="shared" si="29"/>
        <v>7.7478071719986219E-2</v>
      </c>
      <c r="V188" s="161">
        <f t="shared" si="29"/>
        <v>0.56757757831738231</v>
      </c>
      <c r="W188" s="161">
        <f t="shared" si="29"/>
        <v>0.24769051670236772</v>
      </c>
      <c r="X188" s="161">
        <f t="shared" si="29"/>
        <v>0.33000028466327097</v>
      </c>
      <c r="Y188" s="161">
        <f t="shared" si="29"/>
        <v>0.33172973346151469</v>
      </c>
      <c r="Z188" s="161">
        <f t="shared" si="29"/>
        <v>0.56084682170851108</v>
      </c>
      <c r="AA188" s="161">
        <f t="shared" si="29"/>
        <v>0.46488855205313007</v>
      </c>
      <c r="AB188" s="161">
        <f t="shared" si="29"/>
        <v>0.32365639032368948</v>
      </c>
      <c r="AC188" s="161">
        <f t="shared" si="29"/>
        <v>0.54462624869042964</v>
      </c>
    </row>
    <row r="189" spans="1:29" ht="15" customHeight="1" x14ac:dyDescent="0.25">
      <c r="A189" s="1" t="s">
        <v>458</v>
      </c>
      <c r="B189" s="5"/>
      <c r="C189" s="1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</row>
    <row r="190" spans="1:29" ht="15" customHeight="1" x14ac:dyDescent="0.25">
      <c r="A190" s="1" t="s">
        <v>458</v>
      </c>
      <c r="B190" s="5"/>
      <c r="C190" s="21" t="s">
        <v>335</v>
      </c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</row>
    <row r="191" spans="1:29" ht="15" customHeight="1" x14ac:dyDescent="0.25">
      <c r="A191" s="1" t="s">
        <v>424</v>
      </c>
      <c r="B191" s="5"/>
      <c r="C191" s="19" t="s">
        <v>318</v>
      </c>
      <c r="D191" s="162">
        <f t="shared" si="21"/>
        <v>218.73352111880959</v>
      </c>
      <c r="E191" s="162">
        <f>IF(LEN(E$8)=0,"",IFERROR(E178/(SUMIFS(Gögn!$I$2:$I$11876,Gögn!$F$2:$F$11876,$A191,Gögn!$A$2:$A$11876,E$207)/1000)*100,0))</f>
        <v>0.24999998703314191</v>
      </c>
      <c r="F191" s="162">
        <f>IF(LEN(F$8)=0,"",IFERROR(F178/(SUMIFS(Gögn!$I$2:$I$11876,Gögn!$F$2:$F$11876,$A191,Gögn!$A$2:$A$11876,F$207)/1000)*100,0))</f>
        <v>2365.692</v>
      </c>
      <c r="G191" s="162">
        <f>IF(LEN(G$8)=0,"",IFERROR(G178/(SUMIFS(Gögn!$I$2:$I$11876,Gögn!$F$2:$F$11876,$A191,Gögn!$A$2:$A$11876,G$207)/1000)*100,0))</f>
        <v>0</v>
      </c>
      <c r="H191" s="162">
        <f>IF(LEN(H$8)=0,"",IFERROR(H178/(SUMIFS(Gögn!$I$2:$I$11876,Gögn!$F$2:$F$11876,$A191,Gögn!$A$2:$A$11876,H$207)/1000)*100,0))</f>
        <v>0</v>
      </c>
      <c r="I191" s="162">
        <f>IF(LEN(I$8)=0,"",IFERROR(I178/(SUMIFS(Gögn!$I$2:$I$11876,Gögn!$F$2:$F$11876,$A191,Gögn!$A$2:$A$11876,I$207)/1000)*100,0))</f>
        <v>0</v>
      </c>
      <c r="J191" s="162">
        <f>IF(LEN(J$8)=0,"",IFERROR(J178/(SUMIFS(Gögn!$I$2:$I$11876,Gögn!$F$2:$F$11876,$A191,Gögn!$A$2:$A$11876,J$207)/1000)*100,0))</f>
        <v>0</v>
      </c>
      <c r="K191" s="162">
        <f>IF(LEN(K$8)=0,"",IFERROR(K178/(SUMIFS(Gögn!$I$2:$I$11876,Gögn!$F$2:$F$11876,$A191,Gögn!$A$2:$A$11876,K$207)/1000)*100,0))</f>
        <v>0.60441391587971016</v>
      </c>
      <c r="L191" s="162">
        <f>IF(LEN(L$8)=0,"",IFERROR(L178/(SUMIFS(Gögn!$I$2:$I$11876,Gögn!$F$2:$F$11876,$A191,Gögn!$A$2:$A$11876,L$207)/1000)*100,0))</f>
        <v>0.65283709579011584</v>
      </c>
      <c r="M191" s="162">
        <f>IF(LEN(M$8)=0,"",IFERROR(M178/(SUMIFS(Gögn!$I$2:$I$11876,Gögn!$F$2:$F$11876,$A191,Gögn!$A$2:$A$11876,M$207)/1000)*100,0))</f>
        <v>0</v>
      </c>
      <c r="N191" s="162">
        <f>IF(LEN(N$8)=0,"",IFERROR(N178/(SUMIFS(Gögn!$I$2:$I$11876,Gögn!$F$2:$F$11876,$A191,Gögn!$A$2:$A$11876,N$207)/1000)*100,0))</f>
        <v>0</v>
      </c>
      <c r="O191" s="162">
        <f>IF(LEN(O$8)=0,"",IFERROR(O178/(SUMIFS(Gögn!$I$2:$I$11876,Gögn!$F$2:$F$11876,$A191,Gögn!$A$2:$A$11876,O$207)/1000)*100,0))</f>
        <v>1.0255960391866266</v>
      </c>
      <c r="P191" s="162">
        <f>IF(LEN(P$8)=0,"",IFERROR(P178/(SUMIFS(Gögn!$I$2:$I$11876,Gögn!$F$2:$F$11876,$A191,Gögn!$A$2:$A$11876,P$207)/1000)*100,0))</f>
        <v>0.89999630391661634</v>
      </c>
      <c r="Q191" s="162">
        <f>IF(LEN(Q$8)=0,"",IFERROR(Q178/(SUMIFS(Gögn!$I$2:$I$11876,Gögn!$F$2:$F$11876,$A191,Gögn!$A$2:$A$11876,Q$207)/1000)*100,0))</f>
        <v>0</v>
      </c>
      <c r="R191" s="162">
        <f>IF(LEN(R$8)=0,"",IFERROR(R178/(SUMIFS(Gögn!$I$2:$I$11876,Gögn!$F$2:$F$11876,$A191,Gögn!$A$2:$A$11876,R$207)/1000)*100,0))</f>
        <v>1.0299872047723051</v>
      </c>
      <c r="S191" s="162">
        <f>IF(LEN(S$8)=0,"",IFERROR(S178/(SUMIFS(Gögn!$I$2:$I$11876,Gögn!$F$2:$F$11876,$A191,Gögn!$A$2:$A$11876,S$207)/1000)*100,0))</f>
        <v>0</v>
      </c>
      <c r="T191" s="162">
        <f>IF(LEN(T$8)=0,"",IFERROR(T178/(SUMIFS(Gögn!$I$2:$I$11876,Gögn!$F$2:$F$11876,$A191,Gögn!$A$2:$A$11876,T$207)/1000)*100,0))</f>
        <v>0</v>
      </c>
      <c r="U191" s="162">
        <f>IF(LEN(U$8)=0,"",IFERROR(U178/(SUMIFS(Gögn!$I$2:$I$11876,Gögn!$F$2:$F$11876,$A191,Gögn!$A$2:$A$11876,U$207)/1000)*100,0))</f>
        <v>0</v>
      </c>
      <c r="V191" s="162">
        <f>IF(LEN(V$8)=0,"",IFERROR(V178/(SUMIFS(Gögn!$I$2:$I$11876,Gögn!$F$2:$F$11876,$A191,Gögn!$A$2:$A$11876,V$207)/1000)*100,0))</f>
        <v>0.89786635863458131</v>
      </c>
      <c r="W191" s="162">
        <f>IF(LEN(W$8)=0,"",IFERROR(W178/(SUMIFS(Gögn!$I$2:$I$11876,Gögn!$F$2:$F$11876,$A191,Gögn!$A$2:$A$11876,W$207)/1000)*100,0))</f>
        <v>0.89786674778371445</v>
      </c>
      <c r="X191" s="162">
        <f>IF(LEN(X$8)=0,"",IFERROR(X178/(SUMIFS(Gögn!$I$2:$I$11876,Gögn!$F$2:$F$11876,$A191,Gögn!$A$2:$A$11876,X$207)/1000)*100,0))</f>
        <v>0</v>
      </c>
      <c r="Y191" s="162">
        <f>IF(LEN(Y$8)=0,"",IFERROR(Y178/(SUMIFS(Gögn!$I$2:$I$11876,Gögn!$F$2:$F$11876,$A191,Gögn!$A$2:$A$11876,Y$207)/1000)*100,0))</f>
        <v>0</v>
      </c>
      <c r="Z191" s="162">
        <f>IF(LEN(Z$8)=0,"",IFERROR(Z178/(SUMIFS(Gögn!$I$2:$I$11876,Gögn!$F$2:$F$11876,$A191,Gögn!$A$2:$A$11876,Z$207)/1000)*100,0))</f>
        <v>0</v>
      </c>
      <c r="AA191" s="162">
        <f>IF(LEN(AA$8)=0,"",IFERROR(AA178/(SUMIFS(Gögn!$I$2:$I$11876,Gögn!$F$2:$F$11876,$A191,Gögn!$A$2:$A$11876,AA$207)/1000)*100,0))</f>
        <v>0</v>
      </c>
      <c r="AB191" s="162">
        <f>IF(LEN(AB$8)=0,"",IFERROR(AB178/(SUMIFS(Gögn!$I$2:$I$11876,Gögn!$F$2:$F$11876,$A191,Gögn!$A$2:$A$11876,AB$207)/1000)*100,0))</f>
        <v>0</v>
      </c>
      <c r="AC191" s="162">
        <f>IF(LEN(AC$8)=0,"",IFERROR(AC178/(SUMIFS(Gögn!$I$2:$I$11876,Gögn!$F$2:$F$11876,$A191,Gögn!$A$2:$A$11876,AC$207)/1000)*100,0))</f>
        <v>1.5720452141385854</v>
      </c>
    </row>
    <row r="192" spans="1:29" ht="15" customHeight="1" x14ac:dyDescent="0.25">
      <c r="A192" s="1" t="s">
        <v>420</v>
      </c>
      <c r="B192" s="5"/>
      <c r="C192" s="18" t="s">
        <v>319</v>
      </c>
      <c r="D192" s="160">
        <f t="shared" si="21"/>
        <v>0.32599828217109755</v>
      </c>
      <c r="E192" s="160">
        <f>IF(LEN(E$8)=0,"",IFERROR(E179/(SUMIFS(Gögn!$I$2:$I$11876,Gögn!$F$2:$F$11876,$A192,Gögn!$A$2:$A$11876,E$207)/1000)*100,0))</f>
        <v>0</v>
      </c>
      <c r="F192" s="160">
        <f>IF(LEN(F$8)=0,"",IFERROR(F179/(SUMIFS(Gögn!$I$2:$I$11876,Gögn!$F$2:$F$11876,$A192,Gögn!$A$2:$A$11876,F$207)/1000)*100,0))</f>
        <v>0</v>
      </c>
      <c r="G192" s="160">
        <f>IF(LEN(G$8)=0,"",IFERROR(G179/(SUMIFS(Gögn!$I$2:$I$11876,Gögn!$F$2:$F$11876,$A192,Gögn!$A$2:$A$11876,G$207)/1000)*100,0))</f>
        <v>0.22664880671292814</v>
      </c>
      <c r="H192" s="160">
        <f>IF(LEN(H$8)=0,"",IFERROR(H179/(SUMIFS(Gögn!$I$2:$I$11876,Gögn!$F$2:$F$11876,$A192,Gögn!$A$2:$A$11876,H$207)/1000)*100,0))</f>
        <v>0.26315573669871622</v>
      </c>
      <c r="I192" s="160">
        <f>IF(LEN(I$8)=0,"",IFERROR(I179/(SUMIFS(Gögn!$I$2:$I$11876,Gögn!$F$2:$F$11876,$A192,Gögn!$A$2:$A$11876,I$207)/1000)*100,0))</f>
        <v>0.22664718098585004</v>
      </c>
      <c r="J192" s="160">
        <f>IF(LEN(J$8)=0,"",IFERROR(J179/(SUMIFS(Gögn!$I$2:$I$11876,Gögn!$F$2:$F$11876,$A192,Gögn!$A$2:$A$11876,J$207)/1000)*100,0))</f>
        <v>2.1519970124265857</v>
      </c>
      <c r="K192" s="160">
        <f>IF(LEN(K$8)=0,"",IFERROR(K179/(SUMIFS(Gögn!$I$2:$I$11876,Gögn!$F$2:$F$11876,$A192,Gögn!$A$2:$A$11876,K$207)/1000)*100,0))</f>
        <v>0</v>
      </c>
      <c r="L192" s="160">
        <f>IF(LEN(L$8)=0,"",IFERROR(L179/(SUMIFS(Gögn!$I$2:$I$11876,Gögn!$F$2:$F$11876,$A192,Gögn!$A$2:$A$11876,L$207)/1000)*100,0))</f>
        <v>1.3730240285410285</v>
      </c>
      <c r="M192" s="160">
        <f>IF(LEN(M$8)=0,"",IFERROR(M179/(SUMIFS(Gögn!$I$2:$I$11876,Gögn!$F$2:$F$11876,$A192,Gögn!$A$2:$A$11876,M$207)/1000)*100,0))</f>
        <v>0</v>
      </c>
      <c r="N192" s="160">
        <f>IF(LEN(N$8)=0,"",IFERROR(N179/(SUMIFS(Gögn!$I$2:$I$11876,Gögn!$F$2:$F$11876,$A192,Gögn!$A$2:$A$11876,N$207)/1000)*100,0))</f>
        <v>1.4179440091992634</v>
      </c>
      <c r="O192" s="160">
        <f>IF(LEN(O$8)=0,"",IFERROR(O179/(SUMIFS(Gögn!$I$2:$I$11876,Gögn!$F$2:$F$11876,$A192,Gögn!$A$2:$A$11876,O$207)/1000)*100,0))</f>
        <v>1.7313520702910368</v>
      </c>
      <c r="P192" s="160">
        <f>IF(LEN(P$8)=0,"",IFERROR(P179/(SUMIFS(Gögn!$I$2:$I$11876,Gögn!$F$2:$F$11876,$A192,Gögn!$A$2:$A$11876,P$207)/1000)*100,0))</f>
        <v>1.0942593876434685</v>
      </c>
      <c r="Q192" s="160">
        <f>IF(LEN(Q$8)=0,"",IFERROR(Q179/(SUMIFS(Gögn!$I$2:$I$11876,Gögn!$F$2:$F$11876,$A192,Gögn!$A$2:$A$11876,Q$207)/1000)*100,0))</f>
        <v>1.154318925247104</v>
      </c>
      <c r="R192" s="160">
        <f>IF(LEN(R$8)=0,"",IFERROR(R179/(SUMIFS(Gögn!$I$2:$I$11876,Gögn!$F$2:$F$11876,$A192,Gögn!$A$2:$A$11876,R$207)/1000)*100,0))</f>
        <v>1.7651739215481526</v>
      </c>
      <c r="S192" s="160">
        <f>IF(LEN(S$8)=0,"",IFERROR(S179/(SUMIFS(Gögn!$I$2:$I$11876,Gögn!$F$2:$F$11876,$A192,Gögn!$A$2:$A$11876,S$207)/1000)*100,0))</f>
        <v>0.48096580200087991</v>
      </c>
      <c r="T192" s="160">
        <f>IF(LEN(T$8)=0,"",IFERROR(T179/(SUMIFS(Gögn!$I$2:$I$11876,Gögn!$F$2:$F$11876,$A192,Gögn!$A$2:$A$11876,T$207)/1000)*100,0))</f>
        <v>1.7850433825513774</v>
      </c>
      <c r="U192" s="160">
        <f>IF(LEN(U$8)=0,"",IFERROR(U179/(SUMIFS(Gögn!$I$2:$I$11876,Gögn!$F$2:$F$11876,$A192,Gögn!$A$2:$A$11876,U$207)/1000)*100,0))</f>
        <v>0.39566656152504587</v>
      </c>
      <c r="V192" s="160">
        <f>IF(LEN(V$8)=0,"",IFERROR(V179/(SUMIFS(Gögn!$I$2:$I$11876,Gögn!$F$2:$F$11876,$A192,Gögn!$A$2:$A$11876,V$207)/1000)*100,0))</f>
        <v>0.35454788146168376</v>
      </c>
      <c r="W192" s="160">
        <f>IF(LEN(W$8)=0,"",IFERROR(W179/(SUMIFS(Gögn!$I$2:$I$11876,Gögn!$F$2:$F$11876,$A192,Gögn!$A$2:$A$11876,W$207)/1000)*100,0))</f>
        <v>1.2177138071378988</v>
      </c>
      <c r="X192" s="160">
        <f>IF(LEN(X$8)=0,"",IFERROR(X179/(SUMIFS(Gögn!$I$2:$I$11876,Gögn!$F$2:$F$11876,$A192,Gögn!$A$2:$A$11876,X$207)/1000)*100,0))</f>
        <v>1.4024998940779618</v>
      </c>
      <c r="Y192" s="160">
        <f>IF(LEN(Y$8)=0,"",IFERROR(Y179/(SUMIFS(Gögn!$I$2:$I$11876,Gögn!$F$2:$F$11876,$A192,Gögn!$A$2:$A$11876,Y$207)/1000)*100,0))</f>
        <v>0.19109890160145751</v>
      </c>
      <c r="Z192" s="160">
        <f>IF(LEN(Z$8)=0,"",IFERROR(Z179/(SUMIFS(Gögn!$I$2:$I$11876,Gögn!$F$2:$F$11876,$A192,Gögn!$A$2:$A$11876,Z$207)/1000)*100,0))</f>
        <v>0</v>
      </c>
      <c r="AA192" s="160">
        <f>IF(LEN(AA$8)=0,"",IFERROR(AA179/(SUMIFS(Gögn!$I$2:$I$11876,Gögn!$F$2:$F$11876,$A192,Gögn!$A$2:$A$11876,AA$207)/1000)*100,0))</f>
        <v>0.61451535004717506</v>
      </c>
      <c r="AB192" s="160">
        <f>IF(LEN(AB$8)=0,"",IFERROR(AB179/(SUMIFS(Gögn!$I$2:$I$11876,Gögn!$F$2:$F$11876,$A192,Gögn!$A$2:$A$11876,AB$207)/1000)*100,0))</f>
        <v>0</v>
      </c>
      <c r="AC192" s="160">
        <f>IF(LEN(AC$8)=0,"",IFERROR(AC179/(SUMIFS(Gögn!$I$2:$I$11876,Gögn!$F$2:$F$11876,$A192,Gögn!$A$2:$A$11876,AC$207)/1000)*100,0))</f>
        <v>0.79195991358887963</v>
      </c>
    </row>
    <row r="193" spans="1:29" ht="15" customHeight="1" x14ac:dyDescent="0.25">
      <c r="A193" s="1" t="s">
        <v>422</v>
      </c>
      <c r="B193" s="5"/>
      <c r="C193" s="19" t="s">
        <v>320</v>
      </c>
      <c r="D193" s="162">
        <f t="shared" si="21"/>
        <v>1.4736793683677101</v>
      </c>
      <c r="E193" s="162">
        <f>IF(LEN(E$8)=0,"",IFERROR(E180/(SUMIFS(Gögn!$I$2:$I$11876,Gögn!$F$2:$F$11876,$A193,Gögn!$A$2:$A$11876,E$207)/1000)*100,0))</f>
        <v>1.2847987897310624</v>
      </c>
      <c r="F193" s="162">
        <f>IF(LEN(F$8)=0,"",IFERROR(F180/(SUMIFS(Gögn!$I$2:$I$11876,Gögn!$F$2:$F$11876,$A193,Gögn!$A$2:$A$11876,F$207)/1000)*100,0))</f>
        <v>2.2245688764939908</v>
      </c>
      <c r="G193" s="162">
        <f>IF(LEN(G$8)=0,"",IFERROR(G180/(SUMIFS(Gögn!$I$2:$I$11876,Gögn!$F$2:$F$11876,$A193,Gögn!$A$2:$A$11876,G$207)/1000)*100,0))</f>
        <v>1.0270890109106483</v>
      </c>
      <c r="H193" s="162">
        <f>IF(LEN(H$8)=0,"",IFERROR(H180/(SUMIFS(Gögn!$I$2:$I$11876,Gögn!$F$2:$F$11876,$A193,Gögn!$A$2:$A$11876,H$207)/1000)*100,0))</f>
        <v>2.9258750174106867</v>
      </c>
      <c r="I193" s="162">
        <f>IF(LEN(I$8)=0,"",IFERROR(I180/(SUMIFS(Gögn!$I$2:$I$11876,Gögn!$F$2:$F$11876,$A193,Gögn!$A$2:$A$11876,I$207)/1000)*100,0))</f>
        <v>1.0270890327887181</v>
      </c>
      <c r="J193" s="162">
        <f>IF(LEN(J$8)=0,"",IFERROR(J180/(SUMIFS(Gögn!$I$2:$I$11876,Gögn!$F$2:$F$11876,$A193,Gögn!$A$2:$A$11876,J$207)/1000)*100,0))</f>
        <v>2.3108937420662712</v>
      </c>
      <c r="K193" s="162">
        <f>IF(LEN(K$8)=0,"",IFERROR(K180/(SUMIFS(Gögn!$I$2:$I$11876,Gögn!$F$2:$F$11876,$A193,Gögn!$A$2:$A$11876,K$207)/1000)*100,0))</f>
        <v>1.8008501782897886</v>
      </c>
      <c r="L193" s="162">
        <f>IF(LEN(L$8)=0,"",IFERROR(L180/(SUMIFS(Gögn!$I$2:$I$11876,Gögn!$F$2:$F$11876,$A193,Gögn!$A$2:$A$11876,L$207)/1000)*100,0))</f>
        <v>1.8131325408089194</v>
      </c>
      <c r="M193" s="162">
        <f>IF(LEN(M$8)=0,"",IFERROR(M180/(SUMIFS(Gögn!$I$2:$I$11876,Gögn!$F$2:$F$11876,$A193,Gögn!$A$2:$A$11876,M$207)/1000)*100,0))</f>
        <v>1.6531662920107906</v>
      </c>
      <c r="N193" s="162">
        <f>IF(LEN(N$8)=0,"",IFERROR(N180/(SUMIFS(Gögn!$I$2:$I$11876,Gögn!$F$2:$F$11876,$A193,Gögn!$A$2:$A$11876,N$207)/1000)*100,0))</f>
        <v>1.8039246072349298</v>
      </c>
      <c r="O193" s="162">
        <f>IF(LEN(O$8)=0,"",IFERROR(O180/(SUMIFS(Gögn!$I$2:$I$11876,Gögn!$F$2:$F$11876,$A193,Gögn!$A$2:$A$11876,O$207)/1000)*100,0))</f>
        <v>2.4060949912862744</v>
      </c>
      <c r="P193" s="162">
        <f>IF(LEN(P$8)=0,"",IFERROR(P180/(SUMIFS(Gögn!$I$2:$I$11876,Gögn!$F$2:$F$11876,$A193,Gögn!$A$2:$A$11876,P$207)/1000)*100,0))</f>
        <v>0.50499363966739419</v>
      </c>
      <c r="Q193" s="162">
        <f>IF(LEN(Q$8)=0,"",IFERROR(Q180/(SUMIFS(Gögn!$I$2:$I$11876,Gögn!$F$2:$F$11876,$A193,Gögn!$A$2:$A$11876,Q$207)/1000)*100,0))</f>
        <v>0.41202132816286963</v>
      </c>
      <c r="R193" s="162">
        <f>IF(LEN(R$8)=0,"",IFERROR(R180/(SUMIFS(Gögn!$I$2:$I$11876,Gögn!$F$2:$F$11876,$A193,Gögn!$A$2:$A$11876,R$207)/1000)*100,0))</f>
        <v>2.0378422443945783</v>
      </c>
      <c r="S193" s="162">
        <f>IF(LEN(S$8)=0,"",IFERROR(S180/(SUMIFS(Gögn!$I$2:$I$11876,Gögn!$F$2:$F$11876,$A193,Gögn!$A$2:$A$11876,S$207)/1000)*100,0))</f>
        <v>0.57462748527076934</v>
      </c>
      <c r="T193" s="162">
        <f>IF(LEN(T$8)=0,"",IFERROR(T180/(SUMIFS(Gögn!$I$2:$I$11876,Gögn!$F$2:$F$11876,$A193,Gögn!$A$2:$A$11876,T$207)/1000)*100,0))</f>
        <v>1.8751018442357412</v>
      </c>
      <c r="U193" s="162">
        <f>IF(LEN(U$8)=0,"",IFERROR(U180/(SUMIFS(Gögn!$I$2:$I$11876,Gögn!$F$2:$F$11876,$A193,Gögn!$A$2:$A$11876,U$207)/1000)*100,0))</f>
        <v>0.48819595526552323</v>
      </c>
      <c r="V193" s="162">
        <f>IF(LEN(V$8)=0,"",IFERROR(V180/(SUMIFS(Gögn!$I$2:$I$11876,Gögn!$F$2:$F$11876,$A193,Gögn!$A$2:$A$11876,V$207)/1000)*100,0))</f>
        <v>1.4158042828940895</v>
      </c>
      <c r="W193" s="162">
        <f>IF(LEN(W$8)=0,"",IFERROR(W180/(SUMIFS(Gögn!$I$2:$I$11876,Gögn!$F$2:$F$11876,$A193,Gögn!$A$2:$A$11876,W$207)/1000)*100,0))</f>
        <v>1.1486317630516809</v>
      </c>
      <c r="X193" s="162">
        <f>IF(LEN(X$8)=0,"",IFERROR(X180/(SUMIFS(Gögn!$I$2:$I$11876,Gögn!$F$2:$F$11876,$A193,Gögn!$A$2:$A$11876,X$207)/1000)*100,0))</f>
        <v>0.87553744887948148</v>
      </c>
      <c r="Y193" s="162">
        <f>IF(LEN(Y$8)=0,"",IFERROR(Y180/(SUMIFS(Gögn!$I$2:$I$11876,Gögn!$F$2:$F$11876,$A193,Gögn!$A$2:$A$11876,Y$207)/1000)*100,0))</f>
        <v>1.5182499597311465</v>
      </c>
      <c r="Z193" s="162">
        <f>IF(LEN(Z$8)=0,"",IFERROR(Z180/(SUMIFS(Gögn!$I$2:$I$11876,Gögn!$F$2:$F$11876,$A193,Gögn!$A$2:$A$11876,Z$207)/1000)*100,0))</f>
        <v>0</v>
      </c>
      <c r="AA193" s="162">
        <f>IF(LEN(AA$8)=0,"",IFERROR(AA180/(SUMIFS(Gögn!$I$2:$I$11876,Gögn!$F$2:$F$11876,$A193,Gögn!$A$2:$A$11876,AA$207)/1000)*100,0))</f>
        <v>1.9994478015157948</v>
      </c>
      <c r="AB193" s="162">
        <f>IF(LEN(AB$8)=0,"",IFERROR(AB180/(SUMIFS(Gögn!$I$2:$I$11876,Gögn!$F$2:$F$11876,$A193,Gögn!$A$2:$A$11876,AB$207)/1000)*100,0))</f>
        <v>0</v>
      </c>
      <c r="AC193" s="162">
        <f>IF(LEN(AC$8)=0,"",IFERROR(AC180/(SUMIFS(Gögn!$I$2:$I$11876,Gögn!$F$2:$F$11876,$A193,Gögn!$A$2:$A$11876,AC$207)/1000)*100,0))</f>
        <v>1.5715574406058519</v>
      </c>
    </row>
    <row r="194" spans="1:29" ht="15" customHeight="1" x14ac:dyDescent="0.25">
      <c r="A194" s="1" t="s">
        <v>416</v>
      </c>
      <c r="B194" s="5"/>
      <c r="C194" s="18" t="s">
        <v>321</v>
      </c>
      <c r="D194" s="160">
        <f t="shared" si="21"/>
        <v>0.34362318791008767</v>
      </c>
      <c r="E194" s="160">
        <f>IF(LEN(E$8)=0,"",IFERROR(E181/(SUMIFS(Gögn!$I$2:$I$11876,Gögn!$F$2:$F$11876,$A194,Gögn!$A$2:$A$11876,E$207)/1000)*100,0))</f>
        <v>0.16446050928085346</v>
      </c>
      <c r="F194" s="160">
        <f>IF(LEN(F$8)=0,"",IFERROR(F181/(SUMIFS(Gögn!$I$2:$I$11876,Gögn!$F$2:$F$11876,$A194,Gögn!$A$2:$A$11876,F$207)/1000)*100,0))</f>
        <v>5.2298701768620032E-2</v>
      </c>
      <c r="G194" s="160">
        <f>IF(LEN(G$8)=0,"",IFERROR(G181/(SUMIFS(Gögn!$I$2:$I$11876,Gögn!$F$2:$F$11876,$A194,Gögn!$A$2:$A$11876,G$207)/1000)*100,0))</f>
        <v>0.37167332868267855</v>
      </c>
      <c r="H194" s="160">
        <f>IF(LEN(H$8)=0,"",IFERROR(H181/(SUMIFS(Gögn!$I$2:$I$11876,Gögn!$F$2:$F$11876,$A194,Gögn!$A$2:$A$11876,H$207)/1000)*100,0))</f>
        <v>0.34759389530946871</v>
      </c>
      <c r="I194" s="160">
        <f>IF(LEN(I$8)=0,"",IFERROR(I181/(SUMIFS(Gögn!$I$2:$I$11876,Gögn!$F$2:$F$11876,$A194,Gögn!$A$2:$A$11876,I$207)/1000)*100,0))</f>
        <v>0.37167333039711309</v>
      </c>
      <c r="J194" s="160">
        <f>IF(LEN(J$8)=0,"",IFERROR(J181/(SUMIFS(Gögn!$I$2:$I$11876,Gögn!$F$2:$F$11876,$A194,Gögn!$A$2:$A$11876,J$207)/1000)*100,0))</f>
        <v>0.45851024550849112</v>
      </c>
      <c r="K194" s="160">
        <f>IF(LEN(K$8)=0,"",IFERROR(K181/(SUMIFS(Gögn!$I$2:$I$11876,Gögn!$F$2:$F$11876,$A194,Gögn!$A$2:$A$11876,K$207)/1000)*100,0))</f>
        <v>0.47832144551144584</v>
      </c>
      <c r="L194" s="160">
        <f>IF(LEN(L$8)=0,"",IFERROR(L181/(SUMIFS(Gögn!$I$2:$I$11876,Gögn!$F$2:$F$11876,$A194,Gögn!$A$2:$A$11876,L$207)/1000)*100,0))</f>
        <v>0.36847696084127846</v>
      </c>
      <c r="M194" s="160">
        <f>IF(LEN(M$8)=0,"",IFERROR(M181/(SUMIFS(Gögn!$I$2:$I$11876,Gögn!$F$2:$F$11876,$A194,Gögn!$A$2:$A$11876,M$207)/1000)*100,0))</f>
        <v>0.40032598769857619</v>
      </c>
      <c r="N194" s="160">
        <f>IF(LEN(N$8)=0,"",IFERROR(N181/(SUMIFS(Gögn!$I$2:$I$11876,Gögn!$F$2:$F$11876,$A194,Gögn!$A$2:$A$11876,N$207)/1000)*100,0))</f>
        <v>0.46592309204139193</v>
      </c>
      <c r="O194" s="160">
        <f>IF(LEN(O$8)=0,"",IFERROR(O181/(SUMIFS(Gögn!$I$2:$I$11876,Gögn!$F$2:$F$11876,$A194,Gögn!$A$2:$A$11876,O$207)/1000)*100,0))</f>
        <v>0.42461655294656248</v>
      </c>
      <c r="P194" s="160">
        <f>IF(LEN(P$8)=0,"",IFERROR(P181/(SUMIFS(Gögn!$I$2:$I$11876,Gögn!$F$2:$F$11876,$A194,Gögn!$A$2:$A$11876,P$207)/1000)*100,0))</f>
        <v>0.7987158936257408</v>
      </c>
      <c r="Q194" s="160">
        <f>IF(LEN(Q$8)=0,"",IFERROR(Q181/(SUMIFS(Gögn!$I$2:$I$11876,Gögn!$F$2:$F$11876,$A194,Gögn!$A$2:$A$11876,Q$207)/1000)*100,0))</f>
        <v>0</v>
      </c>
      <c r="R194" s="160">
        <f>IF(LEN(R$8)=0,"",IFERROR(R181/(SUMIFS(Gögn!$I$2:$I$11876,Gögn!$F$2:$F$11876,$A194,Gögn!$A$2:$A$11876,R$207)/1000)*100,0))</f>
        <v>0.41419350935013527</v>
      </c>
      <c r="S194" s="160">
        <f>IF(LEN(S$8)=0,"",IFERROR(S181/(SUMIFS(Gögn!$I$2:$I$11876,Gögn!$F$2:$F$11876,$A194,Gögn!$A$2:$A$11876,S$207)/1000)*100,0))</f>
        <v>0.22965176977785842</v>
      </c>
      <c r="T194" s="160">
        <f>IF(LEN(T$8)=0,"",IFERROR(T181/(SUMIFS(Gögn!$I$2:$I$11876,Gögn!$F$2:$F$11876,$A194,Gögn!$A$2:$A$11876,T$207)/1000)*100,0))</f>
        <v>0.51088857606006322</v>
      </c>
      <c r="U194" s="160">
        <f>IF(LEN(U$8)=0,"",IFERROR(U181/(SUMIFS(Gögn!$I$2:$I$11876,Gögn!$F$2:$F$11876,$A194,Gögn!$A$2:$A$11876,U$207)/1000)*100,0))</f>
        <v>0.35172094765620066</v>
      </c>
      <c r="V194" s="160">
        <f>IF(LEN(V$8)=0,"",IFERROR(V181/(SUMIFS(Gögn!$I$2:$I$11876,Gögn!$F$2:$F$11876,$A194,Gögn!$A$2:$A$11876,V$207)/1000)*100,0))</f>
        <v>0.54328085240249557</v>
      </c>
      <c r="W194" s="160">
        <f>IF(LEN(W$8)=0,"",IFERROR(W181/(SUMIFS(Gögn!$I$2:$I$11876,Gögn!$F$2:$F$11876,$A194,Gögn!$A$2:$A$11876,W$207)/1000)*100,0))</f>
        <v>0.51675467144419973</v>
      </c>
      <c r="X194" s="160">
        <f>IF(LEN(X$8)=0,"",IFERROR(X181/(SUMIFS(Gögn!$I$2:$I$11876,Gögn!$F$2:$F$11876,$A194,Gögn!$A$2:$A$11876,X$207)/1000)*100,0))</f>
        <v>0.51062317686774672</v>
      </c>
      <c r="Y194" s="160">
        <f>IF(LEN(Y$8)=0,"",IFERROR(Y181/(SUMIFS(Gögn!$I$2:$I$11876,Gögn!$F$2:$F$11876,$A194,Gögn!$A$2:$A$11876,Y$207)/1000)*100,0))</f>
        <v>0.22711658995652834</v>
      </c>
      <c r="Z194" s="160">
        <f>IF(LEN(Z$8)=0,"",IFERROR(Z181/(SUMIFS(Gögn!$I$2:$I$11876,Gögn!$F$2:$F$11876,$A194,Gögn!$A$2:$A$11876,Z$207)/1000)*100,0))</f>
        <v>0</v>
      </c>
      <c r="AA194" s="160">
        <f>IF(LEN(AA$8)=0,"",IFERROR(AA181/(SUMIFS(Gögn!$I$2:$I$11876,Gögn!$F$2:$F$11876,$A194,Gögn!$A$2:$A$11876,AA$207)/1000)*100,0))</f>
        <v>0.40626148106120408</v>
      </c>
      <c r="AB194" s="160">
        <f>IF(LEN(AB$8)=0,"",IFERROR(AB181/(SUMIFS(Gögn!$I$2:$I$11876,Gögn!$F$2:$F$11876,$A194,Gögn!$A$2:$A$11876,AB$207)/1000)*100,0))</f>
        <v>0</v>
      </c>
      <c r="AC194" s="160">
        <f>IF(LEN(AC$8)=0,"",IFERROR(AC181/(SUMIFS(Gögn!$I$2:$I$11876,Gögn!$F$2:$F$11876,$A194,Gögn!$A$2:$A$11876,AC$207)/1000)*100,0))</f>
        <v>0.48607334098575733</v>
      </c>
    </row>
    <row r="195" spans="1:29" ht="15" customHeight="1" x14ac:dyDescent="0.25">
      <c r="A195" s="1" t="s">
        <v>418</v>
      </c>
      <c r="B195" s="5"/>
      <c r="C195" s="19" t="s">
        <v>322</v>
      </c>
      <c r="D195" s="162">
        <f t="shared" si="21"/>
        <v>2.0074137690478189</v>
      </c>
      <c r="E195" s="162">
        <f>IF(LEN(E$8)=0,"",IFERROR(E182/(SUMIFS(Gögn!$I$2:$I$11876,Gögn!$F$2:$F$11876,$A195,Gögn!$A$2:$A$11876,E$207)/1000)*100,0))</f>
        <v>2.0844091768783222</v>
      </c>
      <c r="F195" s="162">
        <f>IF(LEN(F$8)=0,"",IFERROR(F182/(SUMIFS(Gögn!$I$2:$I$11876,Gögn!$F$2:$F$11876,$A195,Gögn!$A$2:$A$11876,F$207)/1000)*100,0))</f>
        <v>3.155352859218711</v>
      </c>
      <c r="G195" s="162">
        <f>IF(LEN(G$8)=0,"",IFERROR(G182/(SUMIFS(Gögn!$I$2:$I$11876,Gögn!$F$2:$F$11876,$A195,Gögn!$A$2:$A$11876,G$207)/1000)*100,0))</f>
        <v>1.6968627900731357</v>
      </c>
      <c r="H195" s="162">
        <f>IF(LEN(H$8)=0,"",IFERROR(H182/(SUMIFS(Gögn!$I$2:$I$11876,Gögn!$F$2:$F$11876,$A195,Gögn!$A$2:$A$11876,H$207)/1000)*100,0))</f>
        <v>0</v>
      </c>
      <c r="I195" s="162">
        <f>IF(LEN(I$8)=0,"",IFERROR(I182/(SUMIFS(Gögn!$I$2:$I$11876,Gögn!$F$2:$F$11876,$A195,Gögn!$A$2:$A$11876,I$207)/1000)*100,0))</f>
        <v>1.6968627914075021</v>
      </c>
      <c r="J195" s="162">
        <f>IF(LEN(J$8)=0,"",IFERROR(J182/(SUMIFS(Gögn!$I$2:$I$11876,Gögn!$F$2:$F$11876,$A195,Gögn!$A$2:$A$11876,J$207)/1000)*100,0))</f>
        <v>2.4740066119752835</v>
      </c>
      <c r="K195" s="162">
        <f>IF(LEN(K$8)=0,"",IFERROR(K182/(SUMIFS(Gögn!$I$2:$I$11876,Gögn!$F$2:$F$11876,$A195,Gögn!$A$2:$A$11876,K$207)/1000)*100,0))</f>
        <v>1.6524398005665102</v>
      </c>
      <c r="L195" s="162">
        <f>IF(LEN(L$8)=0,"",IFERROR(L182/(SUMIFS(Gögn!$I$2:$I$11876,Gögn!$F$2:$F$11876,$A195,Gögn!$A$2:$A$11876,L$207)/1000)*100,0))</f>
        <v>2.5607373803622067</v>
      </c>
      <c r="M195" s="162">
        <f>IF(LEN(M$8)=0,"",IFERROR(M182/(SUMIFS(Gögn!$I$2:$I$11876,Gögn!$F$2:$F$11876,$A195,Gögn!$A$2:$A$11876,M$207)/1000)*100,0))</f>
        <v>1.6574927758224722</v>
      </c>
      <c r="N195" s="162">
        <f>IF(LEN(N$8)=0,"",IFERROR(N182/(SUMIFS(Gögn!$I$2:$I$11876,Gögn!$F$2:$F$11876,$A195,Gögn!$A$2:$A$11876,N$207)/1000)*100,0))</f>
        <v>1.1036788590499274</v>
      </c>
      <c r="O195" s="162">
        <f>IF(LEN(O$8)=0,"",IFERROR(O182/(SUMIFS(Gögn!$I$2:$I$11876,Gögn!$F$2:$F$11876,$A195,Gögn!$A$2:$A$11876,O$207)/1000)*100,0))</f>
        <v>2.500809137636125</v>
      </c>
      <c r="P195" s="162">
        <f>IF(LEN(P$8)=0,"",IFERROR(P182/(SUMIFS(Gögn!$I$2:$I$11876,Gögn!$F$2:$F$11876,$A195,Gögn!$A$2:$A$11876,P$207)/1000)*100,0))</f>
        <v>0</v>
      </c>
      <c r="Q195" s="162">
        <f>IF(LEN(Q$8)=0,"",IFERROR(Q182/(SUMIFS(Gögn!$I$2:$I$11876,Gögn!$F$2:$F$11876,$A195,Gögn!$A$2:$A$11876,Q$207)/1000)*100,0))</f>
        <v>0</v>
      </c>
      <c r="R195" s="162">
        <f>IF(LEN(R$8)=0,"",IFERROR(R182/(SUMIFS(Gögn!$I$2:$I$11876,Gögn!$F$2:$F$11876,$A195,Gögn!$A$2:$A$11876,R$207)/1000)*100,0))</f>
        <v>2.8483707588185201</v>
      </c>
      <c r="S195" s="162">
        <f>IF(LEN(S$8)=0,"",IFERROR(S182/(SUMIFS(Gögn!$I$2:$I$11876,Gögn!$F$2:$F$11876,$A195,Gögn!$A$2:$A$11876,S$207)/1000)*100,0))</f>
        <v>0</v>
      </c>
      <c r="T195" s="162">
        <f>IF(LEN(T$8)=0,"",IFERROR(T182/(SUMIFS(Gögn!$I$2:$I$11876,Gögn!$F$2:$F$11876,$A195,Gögn!$A$2:$A$11876,T$207)/1000)*100,0))</f>
        <v>3.801733718604134</v>
      </c>
      <c r="U195" s="162">
        <f>IF(LEN(U$8)=0,"",IFERROR(U182/(SUMIFS(Gögn!$I$2:$I$11876,Gögn!$F$2:$F$11876,$A195,Gögn!$A$2:$A$11876,U$207)/1000)*100,0))</f>
        <v>0</v>
      </c>
      <c r="V195" s="162">
        <f>IF(LEN(V$8)=0,"",IFERROR(V182/(SUMIFS(Gögn!$I$2:$I$11876,Gögn!$F$2:$F$11876,$A195,Gögn!$A$2:$A$11876,V$207)/1000)*100,0))</f>
        <v>3.4364322701461134</v>
      </c>
      <c r="W195" s="162">
        <f>IF(LEN(W$8)=0,"",IFERROR(W182/(SUMIFS(Gögn!$I$2:$I$11876,Gögn!$F$2:$F$11876,$A195,Gögn!$A$2:$A$11876,W$207)/1000)*100,0))</f>
        <v>1.8909405373770778</v>
      </c>
      <c r="X195" s="162">
        <f>IF(LEN(X$8)=0,"",IFERROR(X182/(SUMIFS(Gögn!$I$2:$I$11876,Gögn!$F$2:$F$11876,$A195,Gögn!$A$2:$A$11876,X$207)/1000)*100,0))</f>
        <v>1.585820094361821</v>
      </c>
      <c r="Y195" s="162">
        <f>IF(LEN(Y$8)=0,"",IFERROR(Y182/(SUMIFS(Gögn!$I$2:$I$11876,Gögn!$F$2:$F$11876,$A195,Gögn!$A$2:$A$11876,Y$207)/1000)*100,0))</f>
        <v>1.0999497262907023</v>
      </c>
      <c r="Z195" s="162">
        <f>IF(LEN(Z$8)=0,"",IFERROR(Z182/(SUMIFS(Gögn!$I$2:$I$11876,Gögn!$F$2:$F$11876,$A195,Gögn!$A$2:$A$11876,Z$207)/1000)*100,0))</f>
        <v>0</v>
      </c>
      <c r="AA195" s="162">
        <f>IF(LEN(AA$8)=0,"",IFERROR(AA182/(SUMIFS(Gögn!$I$2:$I$11876,Gögn!$F$2:$F$11876,$A195,Gögn!$A$2:$A$11876,AA$207)/1000)*100,0))</f>
        <v>2.448306951644307</v>
      </c>
      <c r="AB195" s="162">
        <f>IF(LEN(AB$8)=0,"",IFERROR(AB182/(SUMIFS(Gögn!$I$2:$I$11876,Gögn!$F$2:$F$11876,$A195,Gögn!$A$2:$A$11876,AB$207)/1000)*100,0))</f>
        <v>0</v>
      </c>
      <c r="AC195" s="162">
        <f>IF(LEN(AC$8)=0,"",IFERROR(AC182/(SUMIFS(Gögn!$I$2:$I$11876,Gögn!$F$2:$F$11876,$A195,Gögn!$A$2:$A$11876,AC$207)/1000)*100,0))</f>
        <v>2.9385550494425887</v>
      </c>
    </row>
    <row r="196" spans="1:29" ht="15" customHeight="1" x14ac:dyDescent="0.25">
      <c r="A196" s="5"/>
      <c r="B196" s="5"/>
      <c r="C196" s="14"/>
      <c r="D196" s="14"/>
      <c r="E196" s="14"/>
      <c r="F196" s="163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" customHeight="1" x14ac:dyDescent="0.25">
      <c r="A197" s="5"/>
      <c r="B197" s="5"/>
      <c r="C197" s="14"/>
      <c r="D197" s="14"/>
      <c r="E197" s="32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" hidden="1" customHeight="1" x14ac:dyDescent="0.25">
      <c r="A198" s="5"/>
      <c r="B198" s="5"/>
      <c r="C198" s="14"/>
      <c r="D198" s="30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" hidden="1" customHeight="1" x14ac:dyDescent="0.25">
      <c r="A199" s="5"/>
      <c r="B199" s="5"/>
      <c r="C199" s="14"/>
      <c r="D199" s="30"/>
      <c r="E199" s="31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" hidden="1" customHeight="1" x14ac:dyDescent="0.25">
      <c r="A200" s="5"/>
      <c r="B200" s="5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" hidden="1" customHeight="1" x14ac:dyDescent="0.25">
      <c r="A201" s="5"/>
      <c r="B201" s="5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" hidden="1" customHeight="1" x14ac:dyDescent="0.25">
      <c r="A202" s="5"/>
      <c r="B202" s="5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" hidden="1" customHeight="1" x14ac:dyDescent="0.25">
      <c r="A203" s="5"/>
      <c r="B203" s="5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" hidden="1" customHeight="1" x14ac:dyDescent="0.25">
      <c r="A204" s="5"/>
      <c r="B204" s="5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" hidden="1" customHeight="1" x14ac:dyDescent="0.25">
      <c r="A205" s="5"/>
      <c r="B205" s="5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" hidden="1" customHeight="1" x14ac:dyDescent="0.25">
      <c r="A206" s="5"/>
      <c r="B206" s="5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" hidden="1" customHeight="1" x14ac:dyDescent="0.25">
      <c r="A207" s="5"/>
      <c r="B207" s="5"/>
      <c r="C207" s="14" t="s">
        <v>309</v>
      </c>
      <c r="D207" s="14"/>
      <c r="E207" s="14" t="str">
        <f>IFERROR(CONCATENATE(VLOOKUP(E8,Listi!$A$1:$B$27,2,FALSE),E9),"")</f>
        <v>Almenni lífeyrissjóðurinnTryggingadeild</v>
      </c>
      <c r="F207" s="14" t="str">
        <f>IFERROR(CONCATENATE(VLOOKUP(F8,Listi!$A$1:$B$27,2,FALSE),F9),"")</f>
        <v>Birta lífeyrissjóðurSamtryggingardeild</v>
      </c>
      <c r="G207" s="14" t="str">
        <f>IFERROR(CONCATENATE(VLOOKUP(G8,Listi!$A$1:$B$27,2,FALSE),G9),"")</f>
        <v>Brú Lífeyrissjóður starfsmanna sveitarfélagaA-deild</v>
      </c>
      <c r="H207" s="14" t="str">
        <f>IFERROR(CONCATENATE(VLOOKUP(H8,Listi!$A$1:$B$27,2,FALSE),H9),"")</f>
        <v>Brú Lífeyrissjóður starfsmanna sveitarfélagaB-deild</v>
      </c>
      <c r="I207" s="14" t="str">
        <f>IFERROR(CONCATENATE(VLOOKUP(I8,Listi!$A$1:$B$27,2,FALSE),I9),"")</f>
        <v>Brú Lífeyrissjóður starfsmanna sveitarfélagaV-deild</v>
      </c>
      <c r="J207" s="14" t="str">
        <f>IFERROR(CONCATENATE(VLOOKUP(J8,Listi!$A$1:$B$27,2,FALSE),J9),"")</f>
        <v>Eftirlaunasjóður FÍASamtryggingardeild</v>
      </c>
      <c r="K207" s="14" t="str">
        <f>IFERROR(CONCATENATE(VLOOKUP(K8,Listi!$A$1:$B$27,2,FALSE),K9),"")</f>
        <v>Festa - lífeyrissjóðurSamtryggingardeild</v>
      </c>
      <c r="L207" s="14" t="str">
        <f>IFERROR(CONCATENATE(VLOOKUP(L8,Listi!$A$1:$B$27,2,FALSE),L9),"")</f>
        <v>Frjálsi lífeyrissjóðurinnSamtryggingardeild</v>
      </c>
      <c r="M207" s="14" t="str">
        <f>IFERROR(CONCATENATE(VLOOKUP(M8,Listi!$A$1:$B$27,2,FALSE),M9),"")</f>
        <v>Gildi - lífeyrissjóðurSamtryggingardeild</v>
      </c>
      <c r="N207" s="14" t="str">
        <f>IFERROR(CONCATENATE(VLOOKUP(N8,Listi!$A$1:$B$27,2,FALSE),N9),"")</f>
        <v>Íslenski lífeyrissjóðurinnÍslenski lífeyrissj-samtrygging</v>
      </c>
      <c r="O207" s="14" t="str">
        <f>IFERROR(CONCATENATE(VLOOKUP(O8,Listi!$A$1:$B$27,2,FALSE),O9),"")</f>
        <v>Lífeyrissjóður bændaSamtryggingardeild</v>
      </c>
      <c r="P207" s="14" t="str">
        <f>IFERROR(CONCATENATE(VLOOKUP(P8,Listi!$A$1:$B$27,2,FALSE),P9),"")</f>
        <v>Lífeyrissjóður bankamannaAldursdeild</v>
      </c>
      <c r="Q207" s="14" t="str">
        <f>IFERROR(CONCATENATE(VLOOKUP(Q8,Listi!$A$1:$B$27,2,FALSE),Q9),"")</f>
        <v>Lífeyrissjóður bankamannaHlutfallsdeild</v>
      </c>
      <c r="R207" s="14" t="str">
        <f>IFERROR(CONCATENATE(VLOOKUP(R8,Listi!$A$1:$B$27,2,FALSE),R9),"")</f>
        <v>Lífeyrissjóður RangæingaSamtryggingardeild</v>
      </c>
      <c r="S207" s="14" t="str">
        <f>IFERROR(CONCATENATE(VLOOKUP(S8,Listi!$A$1:$B$27,2,FALSE),S9),"")</f>
        <v>Lífeyrissjóður starfsmanna AkureyrarbæjarSamtryggingardeild</v>
      </c>
      <c r="T207" s="14" t="str">
        <f>IFERROR(CONCATENATE(VLOOKUP(T8,Listi!$A$1:$B$27,2,FALSE),T9),"")</f>
        <v>Lífeyrissjóður starfsmanna Búnaðarbanka ÍslandsSamtryggingardeild</v>
      </c>
      <c r="U207" s="14" t="str">
        <f>IFERROR(CONCATENATE(VLOOKUP(U8,Listi!$A$1:$B$27,2,FALSE),U9),"")</f>
        <v>Lífeyrissjóður starfsmanna ReykjavíkurborgarSamtryggingardeild</v>
      </c>
      <c r="V207" s="14" t="str">
        <f>IFERROR(CONCATENATE(VLOOKUP(V8,Listi!$A$1:$B$27,2,FALSE),V9),"")</f>
        <v>Lífeyrissjóður starfsmanna ríkisinsLífeyrissj.starfsm.rík. A-deild</v>
      </c>
      <c r="W207" s="14" t="str">
        <f>IFERROR(CONCATENATE(VLOOKUP(W8,Listi!$A$1:$B$27,2,FALSE),W9),"")</f>
        <v>Lífeyrissjóður starfsmanna ríkisinsLífeyrissj.starfsm.rík. B-deild</v>
      </c>
      <c r="X207" s="14" t="str">
        <f>IFERROR(CONCATENATE(VLOOKUP(X8,Listi!$A$1:$B$27,2,FALSE),X9),"")</f>
        <v>Lífeyrissjóður Tannlæknafél ÍslSamtryggingardeild</v>
      </c>
      <c r="Y207" s="14" t="str">
        <f>IFERROR(CONCATENATE(VLOOKUP(Y8,Listi!$A$1:$B$27,2,FALSE),Y9),"")</f>
        <v>Lífeyrissjóður VerzlunarmannaSamtryggingardeild</v>
      </c>
      <c r="Z207" s="14" t="str">
        <f>IFERROR(CONCATENATE(VLOOKUP(Z8,Listi!$A$1:$B$27,2,FALSE),Z9),"")</f>
        <v>Lífeyrissjóður VestmannaeyjaSamtryggingardeild</v>
      </c>
      <c r="AA207" s="14" t="str">
        <f>IFERROR(CONCATENATE(VLOOKUP(AA8,Listi!$A$1:$B$27,2,FALSE),AA9),"")</f>
        <v>Lífsverk lífeyrissjóðurSamtryggingardeild</v>
      </c>
      <c r="AB207" s="14" t="str">
        <f>IFERROR(CONCATENATE(VLOOKUP(AB8,Listi!$A$1:$B$27,2,FALSE),AB9),"")</f>
        <v>Söfnunarsjóður lífeyrisréttindaSamtryggingardeild</v>
      </c>
      <c r="AC207" s="14" t="str">
        <f>IFERROR(CONCATENATE(VLOOKUP(AC8,Listi!$A$1:$B$27,2,FALSE),AC9),"")</f>
        <v>Stapi lífeyrissjóðurTryggingardeild</v>
      </c>
    </row>
    <row r="208" spans="1:29" ht="15" hidden="1" x14ac:dyDescent="0.25"/>
    <row r="209" ht="15" hidden="1" customHeight="1" x14ac:dyDescent="0.25"/>
    <row r="210" ht="15" hidden="1" customHeight="1" x14ac:dyDescent="0.25"/>
  </sheetData>
  <sheetProtection sheet="1" objects="1" scenarios="1"/>
  <dataConsolidate/>
  <mergeCells count="3">
    <mergeCell ref="C2:C3"/>
    <mergeCell ref="C5:AC7"/>
    <mergeCell ref="D2:F3"/>
  </mergeCells>
  <conditionalFormatting sqref="C10:AC195">
    <cfRule type="expression" dxfId="7" priority="1">
      <formula>MODE(ROW(),2)=0</formula>
    </cfRule>
    <cfRule type="expression" dxfId="6" priority="2">
      <formula>MODE(ROW(),1)=0</formula>
    </cfRule>
  </conditionalFormatting>
  <dataValidations count="1">
    <dataValidation type="list" allowBlank="1" showInputMessage="1" showErrorMessage="1" sqref="D2:F3" xr:uid="{00000000-0002-0000-0200-000000000000}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40E05"/>
    <pageSetUpPr autoPageBreaks="0"/>
  </sheetPr>
  <dimension ref="A1:XFC201"/>
  <sheetViews>
    <sheetView showOutlineSymbols="0" showWhiteSpace="0" topLeftCell="B1" workbookViewId="0">
      <selection activeCell="D2" sqref="D2:F3"/>
    </sheetView>
  </sheetViews>
  <sheetFormatPr defaultColWidth="0" defaultRowHeight="15" zeroHeight="1" x14ac:dyDescent="0.25"/>
  <cols>
    <col min="1" max="1" width="12.5703125" style="10" hidden="1" customWidth="1"/>
    <col min="2" max="2" width="5.7109375" style="10" customWidth="1"/>
    <col min="3" max="3" width="69.5703125" style="10" bestFit="1" customWidth="1"/>
    <col min="4" max="4" width="27.140625" style="10" customWidth="1"/>
    <col min="5" max="81" width="20.7109375" style="10" customWidth="1"/>
    <col min="82" max="82" width="6.28515625" style="10" customWidth="1"/>
    <col min="83" max="16383" width="6.28515625" style="10" hidden="1"/>
    <col min="16384" max="16384" width="7" style="10" hidden="1"/>
  </cols>
  <sheetData>
    <row r="1" spans="1:81" x14ac:dyDescent="0.25">
      <c r="A1" s="9"/>
      <c r="B1" s="9"/>
      <c r="E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</row>
    <row r="2" spans="1:81" ht="15.75" customHeight="1" x14ac:dyDescent="0.25">
      <c r="C2" s="199" t="s">
        <v>501</v>
      </c>
      <c r="D2" s="206" t="s">
        <v>504</v>
      </c>
      <c r="E2" s="206"/>
      <c r="F2" s="206"/>
    </row>
    <row r="3" spans="1:81" ht="33" customHeight="1" x14ac:dyDescent="0.25">
      <c r="C3" s="199"/>
      <c r="D3" s="206"/>
      <c r="E3" s="206"/>
      <c r="F3" s="206"/>
      <c r="H3" s="189"/>
      <c r="BA3" s="183"/>
      <c r="BB3" s="183"/>
      <c r="BC3" s="183"/>
    </row>
    <row r="4" spans="1:81" ht="15" customHeight="1" x14ac:dyDescent="0.25">
      <c r="C4" s="11"/>
      <c r="D4" s="11"/>
      <c r="E4" s="12"/>
    </row>
    <row r="5" spans="1:81" ht="15" customHeight="1" x14ac:dyDescent="0.25">
      <c r="C5" s="207" t="s">
        <v>557</v>
      </c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55"/>
      <c r="BZ5" s="55"/>
      <c r="CA5" s="55"/>
      <c r="CB5" s="55"/>
      <c r="CC5" s="55"/>
    </row>
    <row r="6" spans="1:81" ht="15" customHeight="1" x14ac:dyDescent="0.25">
      <c r="A6" s="11"/>
      <c r="B6" s="11"/>
      <c r="C6" s="207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55"/>
      <c r="BZ6" s="55"/>
      <c r="CA6" s="55"/>
      <c r="CB6" s="55"/>
      <c r="CC6" s="55"/>
    </row>
    <row r="7" spans="1:81" ht="15" customHeight="1" x14ac:dyDescent="0.25">
      <c r="A7" s="13"/>
      <c r="B7" s="13"/>
      <c r="C7" s="207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55"/>
      <c r="BZ7" s="55"/>
      <c r="CA7" s="55"/>
      <c r="CB7" s="55"/>
      <c r="CC7" s="55"/>
    </row>
    <row r="8" spans="1:81" ht="31.5" x14ac:dyDescent="0.25">
      <c r="C8" s="25" t="s">
        <v>271</v>
      </c>
      <c r="D8" s="29" t="s">
        <v>466</v>
      </c>
      <c r="E8" s="28" t="str">
        <f t="array" ref="E8:CC8">IF(D2="Allar séreignardeildir",TRANSPOSE(Listi!$T$2:$T$78),IFERROR(INDEX(Listi!$T$2:$T$78,SMALL(IF($D2=Listi!$U$2:$U$78,ROW(Listi!$U$2:$U$78)- MIN(ROW(Listi!$U$2:$U$78))+1,""),COLUMN()-4)), ""))</f>
        <v xml:space="preserve">Almenni </v>
      </c>
      <c r="F8" s="28" t="str">
        <v xml:space="preserve">Almenni </v>
      </c>
      <c r="G8" s="28" t="str">
        <v xml:space="preserve">Almenni </v>
      </c>
      <c r="H8" s="28" t="str">
        <v xml:space="preserve">Almenni </v>
      </c>
      <c r="I8" s="28" t="str">
        <v xml:space="preserve">Almenni </v>
      </c>
      <c r="J8" s="28" t="str">
        <v xml:space="preserve">Almenni </v>
      </c>
      <c r="K8" s="28" t="str">
        <v xml:space="preserve">Arion banki </v>
      </c>
      <c r="L8" s="28" t="str">
        <v xml:space="preserve">Arion banki </v>
      </c>
      <c r="M8" s="28" t="str">
        <v xml:space="preserve">Arion banki </v>
      </c>
      <c r="N8" s="28" t="str">
        <v xml:space="preserve">Arion banki </v>
      </c>
      <c r="O8" s="28" t="str">
        <v xml:space="preserve">Arion banki </v>
      </c>
      <c r="P8" s="28" t="str">
        <v xml:space="preserve">Arion banki </v>
      </c>
      <c r="Q8" s="28" t="str">
        <v xml:space="preserve">Arion banki </v>
      </c>
      <c r="R8" s="28" t="str">
        <v xml:space="preserve">Birta  </v>
      </c>
      <c r="S8" s="28" t="str">
        <v xml:space="preserve">Birta  </v>
      </c>
      <c r="T8" s="28" t="str">
        <v xml:space="preserve">Birta  </v>
      </c>
      <c r="U8" s="28" t="str">
        <v xml:space="preserve">Festa </v>
      </c>
      <c r="V8" s="28" t="str">
        <v xml:space="preserve">Festa </v>
      </c>
      <c r="W8" s="28" t="str">
        <v xml:space="preserve">Frjálsi </v>
      </c>
      <c r="X8" s="28" t="str">
        <v xml:space="preserve">Frjálsi </v>
      </c>
      <c r="Y8" s="28" t="str">
        <v xml:space="preserve">Frjálsi </v>
      </c>
      <c r="Z8" s="28" t="str">
        <v xml:space="preserve">Frjálsi </v>
      </c>
      <c r="AA8" s="28" t="str">
        <v xml:space="preserve">Frjálsi </v>
      </c>
      <c r="AB8" s="28" t="str">
        <v xml:space="preserve">Gildi  </v>
      </c>
      <c r="AC8" s="28" t="str">
        <v xml:space="preserve">Gildi  </v>
      </c>
      <c r="AD8" s="28" t="str">
        <v xml:space="preserve">Gildi  </v>
      </c>
      <c r="AE8" s="28" t="str">
        <v>Íslandsbanki</v>
      </c>
      <c r="AF8" s="28" t="str">
        <v>Íslandsbanki</v>
      </c>
      <c r="AG8" s="28" t="str">
        <v>Íslandsbanki</v>
      </c>
      <c r="AH8" s="28" t="str">
        <v>Íslandsbanki</v>
      </c>
      <c r="AI8" s="28" t="str">
        <v>Íslandsbanki</v>
      </c>
      <c r="AJ8" s="28" t="str">
        <v>Íslandsbanki</v>
      </c>
      <c r="AK8" s="28" t="str">
        <v>Íslandsbanki</v>
      </c>
      <c r="AL8" s="28" t="str">
        <v>Íslandsbanki</v>
      </c>
      <c r="AM8" s="28" t="str">
        <v>Íslandsbanki</v>
      </c>
      <c r="AN8" s="28" t="str">
        <v>Íslandsbanki</v>
      </c>
      <c r="AO8" s="28" t="str">
        <v xml:space="preserve">Íslenski  </v>
      </c>
      <c r="AP8" s="28" t="str">
        <v xml:space="preserve">Íslenski  </v>
      </c>
      <c r="AQ8" s="28" t="str">
        <v xml:space="preserve">Íslenski  </v>
      </c>
      <c r="AR8" s="28" t="str">
        <v xml:space="preserve">Íslenski  </v>
      </c>
      <c r="AS8" s="28" t="str">
        <v xml:space="preserve">Kvika banki </v>
      </c>
      <c r="AT8" s="28" t="str">
        <v xml:space="preserve">Kvika banki </v>
      </c>
      <c r="AU8" s="28" t="str">
        <v xml:space="preserve">Kvika banki </v>
      </c>
      <c r="AV8" s="28" t="str">
        <v xml:space="preserve">Kvika banki </v>
      </c>
      <c r="AW8" s="28" t="str">
        <v xml:space="preserve">Kvika banki </v>
      </c>
      <c r="AX8" s="28" t="str">
        <v xml:space="preserve">Kvika banki </v>
      </c>
      <c r="AY8" s="28" t="str">
        <v xml:space="preserve">Kvika banki </v>
      </c>
      <c r="AZ8" s="28" t="str">
        <v>Landsbankinn</v>
      </c>
      <c r="BA8" s="28" t="str">
        <v>Landsbankinn</v>
      </c>
      <c r="BB8" s="28" t="str">
        <v>Landsbankinn</v>
      </c>
      <c r="BC8" s="28" t="str">
        <v>LSR</v>
      </c>
      <c r="BD8" s="28" t="str">
        <v>LSR</v>
      </c>
      <c r="BE8" s="28" t="str">
        <v>LSR</v>
      </c>
      <c r="BF8" s="28" t="str">
        <v>LSR</v>
      </c>
      <c r="BG8" s="28" t="str">
        <v>Lífeyrissj. Tannlækna</v>
      </c>
      <c r="BH8" s="28" t="str">
        <v>Lífeyrissj. Verzlunarm.</v>
      </c>
      <c r="BI8" s="28" t="str">
        <v>Lífeyrissj. Verzlunarm.</v>
      </c>
      <c r="BJ8" s="28" t="str">
        <v>Lífeyrissj. Verzlunarm.</v>
      </c>
      <c r="BK8" s="28" t="str">
        <v>Lífeyrissj. Verzlunarm.</v>
      </c>
      <c r="BL8" s="28" t="str">
        <v>Lífeyrissj. Vestm.</v>
      </c>
      <c r="BM8" s="28" t="str">
        <v>Lífeyrissj. Vestm.</v>
      </c>
      <c r="BN8" s="28" t="str">
        <v>Lífsval</v>
      </c>
      <c r="BO8" s="28" t="str">
        <v>Lífsval</v>
      </c>
      <c r="BP8" s="28" t="str">
        <v>Lífsval</v>
      </c>
      <c r="BQ8" s="28" t="str">
        <v>Lífsval</v>
      </c>
      <c r="BR8" s="28" t="str">
        <v xml:space="preserve">Lífsverk  </v>
      </c>
      <c r="BS8" s="28" t="str">
        <v xml:space="preserve">Lífsverk  </v>
      </c>
      <c r="BT8" s="28" t="str">
        <v xml:space="preserve">Lífsverk  </v>
      </c>
      <c r="BU8" s="28" t="str">
        <v>Söfnunarsj.</v>
      </c>
      <c r="BV8" s="28" t="str">
        <v>Söfnunarsj.</v>
      </c>
      <c r="BW8" s="28" t="str">
        <v>Söfnunarsj.</v>
      </c>
      <c r="BX8" s="28" t="str">
        <v xml:space="preserve">Stapi  </v>
      </c>
      <c r="BY8" s="28" t="str">
        <v xml:space="preserve">Stapi  </v>
      </c>
      <c r="BZ8" s="28" t="str">
        <v xml:space="preserve">Stapi  </v>
      </c>
      <c r="CA8" s="28" t="str">
        <v xml:space="preserve">Stapi  </v>
      </c>
      <c r="CB8" s="28" t="str">
        <v>Allianz</v>
      </c>
      <c r="CC8" s="28" t="str">
        <v>Bayern</v>
      </c>
    </row>
    <row r="9" spans="1:81" ht="46.5" customHeight="1" x14ac:dyDescent="0.25">
      <c r="C9" s="177">
        <v>2023</v>
      </c>
      <c r="D9" s="28" t="str">
        <f>+D2</f>
        <v>Allar séreignardeildir</v>
      </c>
      <c r="E9" s="28" t="str">
        <f t="array" ref="E9:CC9">IF(D2="Allar séreignardeildir",TRANSPOSE(Listi!$V$2:$V$78),IFERROR(INDEX(Listi!$V$2:$V$78,SMALL(IF($D2=Listi!$U$2:$U$78,ROW(Listi!$V$2:$V$78)- MIN(ROW(Listi!$V$2:$V$78))+1,""),COLUMN()-4)), ""))</f>
        <v>Ævisafn I</v>
      </c>
      <c r="F9" s="28" t="str">
        <v>Ævisafn II</v>
      </c>
      <c r="G9" s="28" t="str">
        <v>Ævisafn III</v>
      </c>
      <c r="H9" s="28" t="str">
        <v>Húsnæðissafn</v>
      </c>
      <c r="I9" s="28" t="str">
        <v>Innlánssafn</v>
      </c>
      <c r="J9" s="28" t="str">
        <v>Ríkissafn langt</v>
      </c>
      <c r="K9" s="28" t="str">
        <v>Erlend hlutabréf</v>
      </c>
      <c r="L9" s="28" t="str">
        <v>Innlend skuldabréf</v>
      </c>
      <c r="M9" s="28" t="str">
        <v>Lífeyrisauki L1</v>
      </c>
      <c r="N9" s="28" t="str">
        <v>Lífeyrisauki L2</v>
      </c>
      <c r="O9" s="28" t="str">
        <v>Lífeyrisauki L3</v>
      </c>
      <c r="P9" s="28" t="str">
        <v>Lífeyrisauki L4</v>
      </c>
      <c r="Q9" s="28" t="str">
        <v>Lífeyrisauki L5</v>
      </c>
      <c r="R9" s="28" t="str">
        <v>Blönduð leið</v>
      </c>
      <c r="S9" s="28" t="str">
        <v>Innlánsleið</v>
      </c>
      <c r="T9" s="28" t="str">
        <v>Skuldabréfaleið</v>
      </c>
      <c r="U9" s="28" t="str">
        <v>Sparnaðarleið I</v>
      </c>
      <c r="V9" s="28" t="str">
        <v>Sparnaðarleið II</v>
      </c>
      <c r="W9" s="28" t="str">
        <v>Deild/leið I</v>
      </c>
      <c r="X9" s="28" t="str">
        <v>Deild/leið II</v>
      </c>
      <c r="Y9" s="28" t="str">
        <v>Deild/leið III</v>
      </c>
      <c r="Z9" s="28" t="str">
        <v>Frjálsi Áhætta</v>
      </c>
      <c r="AA9" s="28" t="str">
        <v>Sameiginleg deild</v>
      </c>
      <c r="AB9" s="28" t="str">
        <v>Framtíðarsýn 1</v>
      </c>
      <c r="AC9" s="28" t="str">
        <v>Framtíðarsýn 2</v>
      </c>
      <c r="AD9" s="28" t="str">
        <v>Framtíðarsýn 3</v>
      </c>
      <c r="AE9" s="28" t="str">
        <v>Erlend verðbréf</v>
      </c>
      <c r="AF9" s="28" t="str">
        <v>Húsnæðisleið</v>
      </c>
      <c r="AG9" s="28" t="str">
        <v>Lífeyrisreikningur-óverðtryggður</v>
      </c>
      <c r="AH9" s="28" t="str">
        <v>Lífeyrisreikningur-verðtryggður</v>
      </c>
      <c r="AI9" s="28" t="str">
        <v>Löng ríkisskuldabréf</v>
      </c>
      <c r="AJ9" s="28" t="str">
        <v>Stýring A</v>
      </c>
      <c r="AK9" s="28" t="str">
        <v>Stýring B</v>
      </c>
      <c r="AL9" s="28" t="str">
        <v>Stýring C</v>
      </c>
      <c r="AM9" s="28" t="str">
        <v>Stýring D</v>
      </c>
      <c r="AN9" s="28" t="str">
        <v>Stýring E</v>
      </c>
      <c r="AO9" s="28" t="str">
        <v>Íslenski lífeyrissj-Lífsbraut 1</v>
      </c>
      <c r="AP9" s="28" t="str">
        <v>Íslenski lífeyrissj.-Lífsbraut 2</v>
      </c>
      <c r="AQ9" s="28" t="str">
        <v>Íslenski lífeyrissj.-Lífsbraut 3</v>
      </c>
      <c r="AR9" s="28" t="str">
        <v>Íslenski lífeyrissjóðurinn-Lífsbraut 4</v>
      </c>
      <c r="AS9" s="28" t="str">
        <v>Ævileið</v>
      </c>
      <c r="AT9" s="28" t="str">
        <v>Innlánaleið</v>
      </c>
      <c r="AU9" s="28" t="str">
        <v>Kvika Séreignasparnaður 5</v>
      </c>
      <c r="AV9" s="28" t="str">
        <v>MP Séreign 1</v>
      </c>
      <c r="AW9" s="28" t="str">
        <v>MP Séreign 2</v>
      </c>
      <c r="AX9" s="28" t="str">
        <v>MP Séreign 3</v>
      </c>
      <c r="AY9" s="28" t="str">
        <v>MP Séreign 4</v>
      </c>
      <c r="AZ9" s="28" t="str">
        <v>Landsbankinn Erlend verðbréf</v>
      </c>
      <c r="BA9" s="28" t="str">
        <v>Landsbankinn Lífeyrisbók</v>
      </c>
      <c r="BB9" s="28" t="str">
        <v>Landsbankinn Lífeyrisbók verðtryggð</v>
      </c>
      <c r="BC9" s="28" t="str">
        <v>Leið I</v>
      </c>
      <c r="BD9" s="28" t="str">
        <v>Leið II</v>
      </c>
      <c r="BE9" s="28" t="str">
        <v>Leið III</v>
      </c>
      <c r="BF9" s="28" t="str">
        <v>Tilgreind séreign</v>
      </c>
      <c r="BG9" s="28" t="str">
        <v>Deild I/Séreign</v>
      </c>
      <c r="BH9" s="28" t="str">
        <v>Ævileið 1</v>
      </c>
      <c r="BI9" s="28" t="str">
        <v>Ævileið 2</v>
      </c>
      <c r="BJ9" s="28" t="str">
        <v>Ævileið 3</v>
      </c>
      <c r="BK9" s="28" t="str">
        <v>Deild I/Séreign</v>
      </c>
      <c r="BL9" s="28" t="str">
        <v>Safn I</v>
      </c>
      <c r="BM9" s="28" t="str">
        <v>Safn II</v>
      </c>
      <c r="BN9" s="28" t="str">
        <v>Lífsval 1</v>
      </c>
      <c r="BO9" s="28" t="str">
        <v>Lífsval 2</v>
      </c>
      <c r="BP9" s="28" t="str">
        <v>Lífsval 3</v>
      </c>
      <c r="BQ9" s="28" t="str">
        <v>Lífsval 4</v>
      </c>
      <c r="BR9" s="28" t="str">
        <v>Lífsverk I/Séreign</v>
      </c>
      <c r="BS9" s="28" t="str">
        <v>Lífsverk II/Séreign</v>
      </c>
      <c r="BT9" s="28" t="str">
        <v>Lífsverk III/Séreign</v>
      </c>
      <c r="BU9" s="28" t="str">
        <v>Deild I/Innlán</v>
      </c>
      <c r="BV9" s="28" t="str">
        <v>Deild II/Séreign</v>
      </c>
      <c r="BW9" s="28" t="str">
        <v>Deild III/Séreign</v>
      </c>
      <c r="BX9" s="28" t="str">
        <v>Safn I</v>
      </c>
      <c r="BY9" s="28" t="str">
        <v>Safn II</v>
      </c>
      <c r="BZ9" s="28" t="str">
        <v>Safn III</v>
      </c>
      <c r="CA9" s="28" t="str">
        <v>Varfærnasafnið</v>
      </c>
      <c r="CB9" s="28" t="str">
        <v>Allianz</v>
      </c>
      <c r="CC9" s="28" t="str">
        <v>Sparnaður</v>
      </c>
    </row>
    <row r="10" spans="1:81" ht="15.75" x14ac:dyDescent="0.25">
      <c r="C10" s="16" t="s">
        <v>100</v>
      </c>
      <c r="D10" s="19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</row>
    <row r="11" spans="1:81" ht="15.75" x14ac:dyDescent="0.25">
      <c r="A11" s="5" t="s">
        <v>151</v>
      </c>
      <c r="B11" s="5"/>
      <c r="C11" s="18" t="s">
        <v>152</v>
      </c>
      <c r="D11" s="155">
        <f>SUM(E11:CC11)</f>
        <v>54264271.623999991</v>
      </c>
      <c r="E11" s="155">
        <f>IF(LEN(E$8)=0,"",IF(E$8="Bayern",SUMIFS(Erl.Gögn!$H$2:$H$30,Erl.Gögn!$E$2:$E$30,$A11,Erl.Gögn!$A$2:$A$30,E$201)/1000,IF(E$8="Allianz",SUMIFS(Erl.Gögn!$H$2:$H$30,Erl.Gögn!$E$2:$E$30,$A11,Erl.Gögn!$A$2:$A$30,E$201)/1000,SUMIFS(Gögn!$I$2:$I$11876,Gögn!$F$2:$F$11876,$A11,Gögn!$A$2:$A$11876,E$201)/1000)))</f>
        <v>1917498.6259999999</v>
      </c>
      <c r="F11" s="155">
        <f>IF(LEN(F$8)=0,"",IF(F$8="Bayern",SUMIFS(Erl.Gögn!$H$2:$H$30,Erl.Gögn!$E$2:$E$30,$A11,Erl.Gögn!$A$2:$A$30,F$201)/1000,IF(F$8="Allianz",SUMIFS(Erl.Gögn!$H$2:$H$30,Erl.Gögn!$E$2:$E$30,$A11,Erl.Gögn!$A$2:$A$30,F$201)/1000,SUMIFS(Gögn!$I$2:$I$11876,Gögn!$F$2:$F$11876,$A11,Gögn!$A$2:$A$11876,F$201)/1000)))</f>
        <v>1657539.3419999999</v>
      </c>
      <c r="G11" s="155">
        <f>IF(LEN(G$8)=0,"",IF(G$8="Bayern",SUMIFS(Erl.Gögn!$H$2:$H$30,Erl.Gögn!$E$2:$E$30,$A11,Erl.Gögn!$A$2:$A$30,G$201)/1000,IF(G$8="Allianz",SUMIFS(Erl.Gögn!$H$2:$H$30,Erl.Gögn!$E$2:$E$30,$A11,Erl.Gögn!$A$2:$A$30,G$201)/1000,SUMIFS(Gögn!$I$2:$I$11876,Gögn!$F$2:$F$11876,$A11,Gögn!$A$2:$A$11876,G$201)/1000)))</f>
        <v>820851.58299999998</v>
      </c>
      <c r="H11" s="155">
        <f>IF(LEN(H$8)=0,"",IF(H$8="Bayern",SUMIFS(Erl.Gögn!$H$2:$H$30,Erl.Gögn!$E$2:$E$30,$A11,Erl.Gögn!$A$2:$A$30,H$201)/1000,IF(H$8="Allianz",SUMIFS(Erl.Gögn!$H$2:$H$30,Erl.Gögn!$E$2:$E$30,$A11,Erl.Gögn!$A$2:$A$30,H$201)/1000,SUMIFS(Gögn!$I$2:$I$11876,Gögn!$F$2:$F$11876,$A11,Gögn!$A$2:$A$11876,H$201)/1000)))</f>
        <v>131735.264</v>
      </c>
      <c r="I11" s="155">
        <f>IF(LEN(I$8)=0,"",IF(I$8="Bayern",SUMIFS(Erl.Gögn!$H$2:$H$30,Erl.Gögn!$E$2:$E$30,$A11,Erl.Gögn!$A$2:$A$30,I$201)/1000,IF(I$8="Allianz",SUMIFS(Erl.Gögn!$H$2:$H$30,Erl.Gögn!$E$2:$E$30,$A11,Erl.Gögn!$A$2:$A$30,I$201)/1000,SUMIFS(Gögn!$I$2:$I$11876,Gögn!$F$2:$F$11876,$A11,Gögn!$A$2:$A$11876,I$201)/1000)))</f>
        <v>493978.05300000001</v>
      </c>
      <c r="J11" s="155">
        <f>IF(LEN(J$8)=0,"",IF(J$8="Bayern",SUMIFS(Erl.Gögn!$H$2:$H$30,Erl.Gögn!$E$2:$E$30,$A11,Erl.Gögn!$A$2:$A$30,J$201)/1000,IF(J$8="Allianz",SUMIFS(Erl.Gögn!$H$2:$H$30,Erl.Gögn!$E$2:$E$30,$A11,Erl.Gögn!$A$2:$A$30,J$201)/1000,SUMIFS(Gögn!$I$2:$I$11876,Gögn!$F$2:$F$11876,$A11,Gögn!$A$2:$A$11876,J$201)/1000)))</f>
        <v>23480.166000000001</v>
      </c>
      <c r="K11" s="155">
        <f>IF(LEN(K$8)=0,"",IF(K$8="Bayern",SUMIFS(Erl.Gögn!$H$2:$H$30,Erl.Gögn!$E$2:$E$30,$A11,Erl.Gögn!$A$2:$A$30,K$201)/1000,IF(K$8="Allianz",SUMIFS(Erl.Gögn!$H$2:$H$30,Erl.Gögn!$E$2:$E$30,$A11,Erl.Gögn!$A$2:$A$30,K$201)/1000,SUMIFS(Gögn!$I$2:$I$11876,Gögn!$F$2:$F$11876,$A11,Gögn!$A$2:$A$11876,K$201)/1000)))</f>
        <v>42065</v>
      </c>
      <c r="L11" s="155">
        <f>IF(LEN(L$8)=0,"",IF(L$8="Bayern",SUMIFS(Erl.Gögn!$H$2:$H$30,Erl.Gögn!$E$2:$E$30,$A11,Erl.Gögn!$A$2:$A$30,L$201)/1000,IF(L$8="Allianz",SUMIFS(Erl.Gögn!$H$2:$H$30,Erl.Gögn!$E$2:$E$30,$A11,Erl.Gögn!$A$2:$A$30,L$201)/1000,SUMIFS(Gögn!$I$2:$I$11876,Gögn!$F$2:$F$11876,$A11,Gögn!$A$2:$A$11876,L$201)/1000)))</f>
        <v>372075</v>
      </c>
      <c r="M11" s="155">
        <f>IF(LEN(M$8)=0,"",IF(M$8="Bayern",SUMIFS(Erl.Gögn!$H$2:$H$30,Erl.Gögn!$E$2:$E$30,$A11,Erl.Gögn!$A$2:$A$30,M$201)/1000,IF(M$8="Allianz",SUMIFS(Erl.Gögn!$H$2:$H$30,Erl.Gögn!$E$2:$E$30,$A11,Erl.Gögn!$A$2:$A$30,M$201)/1000,SUMIFS(Gögn!$I$2:$I$11876,Gögn!$F$2:$F$11876,$A11,Gögn!$A$2:$A$11876,M$201)/1000)))</f>
        <v>1045717</v>
      </c>
      <c r="N11" s="155">
        <f>IF(LEN(N$8)=0,"",IF(N$8="Bayern",SUMIFS(Erl.Gögn!$H$2:$H$30,Erl.Gögn!$E$2:$E$30,$A11,Erl.Gögn!$A$2:$A$30,N$201)/1000,IF(N$8="Allianz",SUMIFS(Erl.Gögn!$H$2:$H$30,Erl.Gögn!$E$2:$E$30,$A11,Erl.Gögn!$A$2:$A$30,N$201)/1000,SUMIFS(Gögn!$I$2:$I$11876,Gögn!$F$2:$F$11876,$A11,Gögn!$A$2:$A$11876,N$201)/1000)))</f>
        <v>1320794</v>
      </c>
      <c r="O11" s="155">
        <f>IF(LEN(O$8)=0,"",IF(O$8="Bayern",SUMIFS(Erl.Gögn!$H$2:$H$30,Erl.Gögn!$E$2:$E$30,$A11,Erl.Gögn!$A$2:$A$30,O$201)/1000,IF(O$8="Allianz",SUMIFS(Erl.Gögn!$H$2:$H$30,Erl.Gögn!$E$2:$E$30,$A11,Erl.Gögn!$A$2:$A$30,O$201)/1000,SUMIFS(Gögn!$I$2:$I$11876,Gögn!$F$2:$F$11876,$A11,Gögn!$A$2:$A$11876,O$201)/1000)))</f>
        <v>1566032</v>
      </c>
      <c r="P11" s="155">
        <f>IF(LEN(P$8)=0,"",IF(P$8="Bayern",SUMIFS(Erl.Gögn!$H$2:$H$30,Erl.Gögn!$E$2:$E$30,$A11,Erl.Gögn!$A$2:$A$30,P$201)/1000,IF(P$8="Allianz",SUMIFS(Erl.Gögn!$H$2:$H$30,Erl.Gögn!$E$2:$E$30,$A11,Erl.Gögn!$A$2:$A$30,P$201)/1000,SUMIFS(Gögn!$I$2:$I$11876,Gögn!$F$2:$F$11876,$A11,Gögn!$A$2:$A$11876,P$201)/1000)))</f>
        <v>845225</v>
      </c>
      <c r="Q11" s="155">
        <f>IF(LEN(Q$8)=0,"",IF(Q$8="Bayern",SUMIFS(Erl.Gögn!$H$2:$H$30,Erl.Gögn!$E$2:$E$30,$A11,Erl.Gögn!$A$2:$A$30,Q$201)/1000,IF(Q$8="Allianz",SUMIFS(Erl.Gögn!$H$2:$H$30,Erl.Gögn!$E$2:$E$30,$A11,Erl.Gögn!$A$2:$A$30,Q$201)/1000,SUMIFS(Gögn!$I$2:$I$11876,Gögn!$F$2:$F$11876,$A11,Gögn!$A$2:$A$11876,Q$201)/1000)))</f>
        <v>2532235</v>
      </c>
      <c r="R11" s="155">
        <f>IF(LEN(R$8)=0,"",IF(R$8="Bayern",SUMIFS(Erl.Gögn!$H$2:$H$30,Erl.Gögn!$E$2:$E$30,$A11,Erl.Gögn!$A$2:$A$30,R$201)/1000,IF(R$8="Allianz",SUMIFS(Erl.Gögn!$H$2:$H$30,Erl.Gögn!$E$2:$E$30,$A11,Erl.Gögn!$A$2:$A$30,R$201)/1000,SUMIFS(Gögn!$I$2:$I$11876,Gögn!$F$2:$F$11876,$A11,Gögn!$A$2:$A$11876,R$201)/1000)))</f>
        <v>186735.361</v>
      </c>
      <c r="S11" s="155">
        <f>IF(LEN(S$8)=0,"",IF(S$8="Bayern",SUMIFS(Erl.Gögn!$H$2:$H$30,Erl.Gögn!$E$2:$E$30,$A11,Erl.Gögn!$A$2:$A$30,S$201)/1000,IF(S$8="Allianz",SUMIFS(Erl.Gögn!$H$2:$H$30,Erl.Gögn!$E$2:$E$30,$A11,Erl.Gögn!$A$2:$A$30,S$201)/1000,SUMIFS(Gögn!$I$2:$I$11876,Gögn!$F$2:$F$11876,$A11,Gögn!$A$2:$A$11876,S$201)/1000)))</f>
        <v>170803.992</v>
      </c>
      <c r="T11" s="155">
        <f>IF(LEN(T$8)=0,"",IF(T$8="Bayern",SUMIFS(Erl.Gögn!$H$2:$H$30,Erl.Gögn!$E$2:$E$30,$A11,Erl.Gögn!$A$2:$A$30,T$201)/1000,IF(T$8="Allianz",SUMIFS(Erl.Gögn!$H$2:$H$30,Erl.Gögn!$E$2:$E$30,$A11,Erl.Gögn!$A$2:$A$30,T$201)/1000,SUMIFS(Gögn!$I$2:$I$11876,Gögn!$F$2:$F$11876,$A11,Gögn!$A$2:$A$11876,T$201)/1000)))</f>
        <v>241719.82800000001</v>
      </c>
      <c r="U11" s="155">
        <f>IF(LEN(U$8)=0,"",IF(U$8="Bayern",SUMIFS(Erl.Gögn!$H$2:$H$30,Erl.Gögn!$E$2:$E$30,$A11,Erl.Gögn!$A$2:$A$30,U$201)/1000,IF(U$8="Allianz",SUMIFS(Erl.Gögn!$H$2:$H$30,Erl.Gögn!$E$2:$E$30,$A11,Erl.Gögn!$A$2:$A$30,U$201)/1000,SUMIFS(Gögn!$I$2:$I$11876,Gögn!$F$2:$F$11876,$A11,Gögn!$A$2:$A$11876,U$201)/1000)))</f>
        <v>12400.244000000001</v>
      </c>
      <c r="V11" s="155">
        <f>IF(LEN(V$8)=0,"",IF(V$8="Bayern",SUMIFS(Erl.Gögn!$H$2:$H$30,Erl.Gögn!$E$2:$E$30,$A11,Erl.Gögn!$A$2:$A$30,V$201)/1000,IF(V$8="Allianz",SUMIFS(Erl.Gögn!$H$2:$H$30,Erl.Gögn!$E$2:$E$30,$A11,Erl.Gögn!$A$2:$A$30,V$201)/1000,SUMIFS(Gögn!$I$2:$I$11876,Gögn!$F$2:$F$11876,$A11,Gögn!$A$2:$A$11876,V$201)/1000)))</f>
        <v>36320.281999999999</v>
      </c>
      <c r="W11" s="155">
        <f>IF(LEN(W$8)=0,"",IF(W$8="Bayern",SUMIFS(Erl.Gögn!$H$2:$H$30,Erl.Gögn!$E$2:$E$30,$A11,Erl.Gögn!$A$2:$A$30,W$201)/1000,IF(W$8="Allianz",SUMIFS(Erl.Gögn!$H$2:$H$30,Erl.Gögn!$E$2:$E$30,$A11,Erl.Gögn!$A$2:$A$30,W$201)/1000,SUMIFS(Gögn!$I$2:$I$11876,Gögn!$F$2:$F$11876,$A11,Gögn!$A$2:$A$11876,W$201)/1000)))</f>
        <v>4768833</v>
      </c>
      <c r="X11" s="155">
        <f>IF(LEN(X$8)=0,"",IF(X$8="Bayern",SUMIFS(Erl.Gögn!$H$2:$H$30,Erl.Gögn!$E$2:$E$30,$A11,Erl.Gögn!$A$2:$A$30,X$201)/1000,IF(X$8="Allianz",SUMIFS(Erl.Gögn!$H$2:$H$30,Erl.Gögn!$E$2:$E$30,$A11,Erl.Gögn!$A$2:$A$30,X$201)/1000,SUMIFS(Gögn!$I$2:$I$11876,Gögn!$F$2:$F$11876,$A11,Gögn!$A$2:$A$11876,X$201)/1000)))</f>
        <v>829791</v>
      </c>
      <c r="Y11" s="155">
        <f>IF(LEN(Y$8)=0,"",IF(Y$8="Bayern",SUMIFS(Erl.Gögn!$H$2:$H$30,Erl.Gögn!$E$2:$E$30,$A11,Erl.Gögn!$A$2:$A$30,Y$201)/1000,IF(Y$8="Allianz",SUMIFS(Erl.Gögn!$H$2:$H$30,Erl.Gögn!$E$2:$E$30,$A11,Erl.Gögn!$A$2:$A$30,Y$201)/1000,SUMIFS(Gögn!$I$2:$I$11876,Gögn!$F$2:$F$11876,$A11,Gögn!$A$2:$A$11876,Y$201)/1000)))</f>
        <v>901890</v>
      </c>
      <c r="Z11" s="155">
        <f>IF(LEN(Z$8)=0,"",IF(Z$8="Bayern",SUMIFS(Erl.Gögn!$H$2:$H$30,Erl.Gögn!$E$2:$E$30,$A11,Erl.Gögn!$A$2:$A$30,Z$201)/1000,IF(Z$8="Allianz",SUMIFS(Erl.Gögn!$H$2:$H$30,Erl.Gögn!$E$2:$E$30,$A11,Erl.Gögn!$A$2:$A$30,Z$201)/1000,SUMIFS(Gögn!$I$2:$I$11876,Gögn!$F$2:$F$11876,$A11,Gögn!$A$2:$A$11876,Z$201)/1000)))</f>
        <v>216306</v>
      </c>
      <c r="AA11" s="155">
        <f>IF(LEN(AA$8)=0,"",IF(AA$8="Bayern",SUMIFS(Erl.Gögn!$H$2:$H$30,Erl.Gögn!$E$2:$E$30,$A11,Erl.Gögn!$A$2:$A$30,AA$201)/1000,IF(AA$8="Allianz",SUMIFS(Erl.Gögn!$H$2:$H$30,Erl.Gögn!$E$2:$E$30,$A11,Erl.Gögn!$A$2:$A$30,AA$201)/1000,SUMIFS(Gögn!$I$2:$I$11876,Gögn!$F$2:$F$11876,$A11,Gögn!$A$2:$A$11876,AA$201)/1000)))</f>
        <v>0</v>
      </c>
      <c r="AB11" s="155">
        <f>IF(LEN(AB$8)=0,"",IF(AB$8="Bayern",SUMIFS(Erl.Gögn!$H$2:$H$30,Erl.Gögn!$E$2:$E$30,$A11,Erl.Gögn!$A$2:$A$30,AB$201)/1000,IF(AB$8="Allianz",SUMIFS(Erl.Gögn!$H$2:$H$30,Erl.Gögn!$E$2:$E$30,$A11,Erl.Gögn!$A$2:$A$30,AB$201)/1000,SUMIFS(Gögn!$I$2:$I$11876,Gögn!$F$2:$F$11876,$A11,Gögn!$A$2:$A$11876,AB$201)/1000)))</f>
        <v>133760.79399999999</v>
      </c>
      <c r="AC11" s="155">
        <f>IF(LEN(AC$8)=0,"",IF(AC$8="Bayern",SUMIFS(Erl.Gögn!$H$2:$H$30,Erl.Gögn!$E$2:$E$30,$A11,Erl.Gögn!$A$2:$A$30,AC$201)/1000,IF(AC$8="Allianz",SUMIFS(Erl.Gögn!$H$2:$H$30,Erl.Gögn!$E$2:$E$30,$A11,Erl.Gögn!$A$2:$A$30,AC$201)/1000,SUMIFS(Gögn!$I$2:$I$11876,Gögn!$F$2:$F$11876,$A11,Gögn!$A$2:$A$11876,AC$201)/1000)))</f>
        <v>155809.86300000001</v>
      </c>
      <c r="AD11" s="155">
        <f>IF(LEN(AD$8)=0,"",IF(AD$8="Bayern",SUMIFS(Erl.Gögn!$H$2:$H$30,Erl.Gögn!$E$2:$E$30,$A11,Erl.Gögn!$A$2:$A$30,AD$201)/1000,IF(AD$8="Allianz",SUMIFS(Erl.Gögn!$H$2:$H$30,Erl.Gögn!$E$2:$E$30,$A11,Erl.Gögn!$A$2:$A$30,AD$201)/1000,SUMIFS(Gögn!$I$2:$I$11876,Gögn!$F$2:$F$11876,$A11,Gögn!$A$2:$A$11876,AD$201)/1000)))</f>
        <v>88760.448999999993</v>
      </c>
      <c r="AE11" s="155">
        <f>IF(LEN(AE$8)=0,"",IF(AE$8="Bayern",SUMIFS(Erl.Gögn!$H$2:$H$30,Erl.Gögn!$E$2:$E$30,$A11,Erl.Gögn!$A$2:$A$30,AE$201)/1000,IF(AE$8="Allianz",SUMIFS(Erl.Gögn!$H$2:$H$30,Erl.Gögn!$E$2:$E$30,$A11,Erl.Gögn!$A$2:$A$30,AE$201)/1000,SUMIFS(Gögn!$I$2:$I$11876,Gögn!$F$2:$F$11876,$A11,Gögn!$A$2:$A$11876,AE$201)/1000)))</f>
        <v>15820.924000000001</v>
      </c>
      <c r="AF11" s="155">
        <f>IF(LEN(AF$8)=0,"",IF(AF$8="Bayern",SUMIFS(Erl.Gögn!$H$2:$H$30,Erl.Gögn!$E$2:$E$30,$A11,Erl.Gögn!$A$2:$A$30,AF$201)/1000,IF(AF$8="Allianz",SUMIFS(Erl.Gögn!$H$2:$H$30,Erl.Gögn!$E$2:$E$30,$A11,Erl.Gögn!$A$2:$A$30,AF$201)/1000,SUMIFS(Gögn!$I$2:$I$11876,Gögn!$F$2:$F$11876,$A11,Gögn!$A$2:$A$11876,AF$201)/1000)))</f>
        <v>1089866.5630000001</v>
      </c>
      <c r="AG11" s="155">
        <f>IF(LEN(AG$8)=0,"",IF(AG$8="Bayern",SUMIFS(Erl.Gögn!$H$2:$H$30,Erl.Gögn!$E$2:$E$30,$A11,Erl.Gögn!$A$2:$A$30,AG$201)/1000,IF(AG$8="Allianz",SUMIFS(Erl.Gögn!$H$2:$H$30,Erl.Gögn!$E$2:$E$30,$A11,Erl.Gögn!$A$2:$A$30,AG$201)/1000,SUMIFS(Gögn!$I$2:$I$11876,Gögn!$F$2:$F$11876,$A11,Gögn!$A$2:$A$11876,AG$201)/1000)))</f>
        <v>629399.92099999997</v>
      </c>
      <c r="AH11" s="155">
        <f>IF(LEN(AH$8)=0,"",IF(AH$8="Bayern",SUMIFS(Erl.Gögn!$H$2:$H$30,Erl.Gögn!$E$2:$E$30,$A11,Erl.Gögn!$A$2:$A$30,AH$201)/1000,IF(AH$8="Allianz",SUMIFS(Erl.Gögn!$H$2:$H$30,Erl.Gögn!$E$2:$E$30,$A11,Erl.Gögn!$A$2:$A$30,AH$201)/1000,SUMIFS(Gögn!$I$2:$I$11876,Gögn!$F$2:$F$11876,$A11,Gögn!$A$2:$A$11876,AH$201)/1000)))</f>
        <v>2244749.273</v>
      </c>
      <c r="AI11" s="155">
        <f>IF(LEN(AI$8)=0,"",IF(AI$8="Bayern",SUMIFS(Erl.Gögn!$H$2:$H$30,Erl.Gögn!$E$2:$E$30,$A11,Erl.Gögn!$A$2:$A$30,AI$201)/1000,IF(AI$8="Allianz",SUMIFS(Erl.Gögn!$H$2:$H$30,Erl.Gögn!$E$2:$E$30,$A11,Erl.Gögn!$A$2:$A$30,AI$201)/1000,SUMIFS(Gögn!$I$2:$I$11876,Gögn!$F$2:$F$11876,$A11,Gögn!$A$2:$A$11876,AI$201)/1000)))</f>
        <v>27537.905999999999</v>
      </c>
      <c r="AJ11" s="155">
        <f>IF(LEN(AJ$8)=0,"",IF(AJ$8="Bayern",SUMIFS(Erl.Gögn!$H$2:$H$30,Erl.Gögn!$E$2:$E$30,$A11,Erl.Gögn!$A$2:$A$30,AJ$201)/1000,IF(AJ$8="Allianz",SUMIFS(Erl.Gögn!$H$2:$H$30,Erl.Gögn!$E$2:$E$30,$A11,Erl.Gögn!$A$2:$A$30,AJ$201)/1000,SUMIFS(Gögn!$I$2:$I$11876,Gögn!$F$2:$F$11876,$A11,Gögn!$A$2:$A$11876,AJ$201)/1000)))</f>
        <v>132790.90700000001</v>
      </c>
      <c r="AK11" s="155">
        <f>IF(LEN(AK$8)=0,"",IF(AK$8="Bayern",SUMIFS(Erl.Gögn!$H$2:$H$30,Erl.Gögn!$E$2:$E$30,$A11,Erl.Gögn!$A$2:$A$30,AK$201)/1000,IF(AK$8="Allianz",SUMIFS(Erl.Gögn!$H$2:$H$30,Erl.Gögn!$E$2:$E$30,$A11,Erl.Gögn!$A$2:$A$30,AK$201)/1000,SUMIFS(Gögn!$I$2:$I$11876,Gögn!$F$2:$F$11876,$A11,Gögn!$A$2:$A$11876,AK$201)/1000)))</f>
        <v>366482.25900000002</v>
      </c>
      <c r="AL11" s="155">
        <f>IF(LEN(AL$8)=0,"",IF(AL$8="Bayern",SUMIFS(Erl.Gögn!$H$2:$H$30,Erl.Gögn!$E$2:$E$30,$A11,Erl.Gögn!$A$2:$A$30,AL$201)/1000,IF(AL$8="Allianz",SUMIFS(Erl.Gögn!$H$2:$H$30,Erl.Gögn!$E$2:$E$30,$A11,Erl.Gögn!$A$2:$A$30,AL$201)/1000,SUMIFS(Gögn!$I$2:$I$11876,Gögn!$F$2:$F$11876,$A11,Gögn!$A$2:$A$11876,AL$201)/1000)))</f>
        <v>572863.397</v>
      </c>
      <c r="AM11" s="155">
        <f>IF(LEN(AM$8)=0,"",IF(AM$8="Bayern",SUMIFS(Erl.Gögn!$H$2:$H$30,Erl.Gögn!$E$2:$E$30,$A11,Erl.Gögn!$A$2:$A$30,AM$201)/1000,IF(AM$8="Allianz",SUMIFS(Erl.Gögn!$H$2:$H$30,Erl.Gögn!$E$2:$E$30,$A11,Erl.Gögn!$A$2:$A$30,AM$201)/1000,SUMIFS(Gögn!$I$2:$I$11876,Gögn!$F$2:$F$11876,$A11,Gögn!$A$2:$A$11876,AM$201)/1000)))</f>
        <v>1525951.82</v>
      </c>
      <c r="AN11" s="155">
        <f>IF(LEN(AN$8)=0,"",IF(AN$8="Bayern",SUMIFS(Erl.Gögn!$H$2:$H$30,Erl.Gögn!$E$2:$E$30,$A11,Erl.Gögn!$A$2:$A$30,AN$201)/1000,IF(AN$8="Allianz",SUMIFS(Erl.Gögn!$H$2:$H$30,Erl.Gögn!$E$2:$E$30,$A11,Erl.Gögn!$A$2:$A$30,AN$201)/1000,SUMIFS(Gögn!$I$2:$I$11876,Gögn!$F$2:$F$11876,$A11,Gögn!$A$2:$A$11876,AN$201)/1000)))</f>
        <v>16511.782999999999</v>
      </c>
      <c r="AO11" s="155">
        <f>IF(LEN(AO$8)=0,"",IF(AO$8="Bayern",SUMIFS(Erl.Gögn!$H$2:$H$30,Erl.Gögn!$E$2:$E$30,$A11,Erl.Gögn!$A$2:$A$30,AO$201)/1000,IF(AO$8="Allianz",SUMIFS(Erl.Gögn!$H$2:$H$30,Erl.Gögn!$E$2:$E$30,$A11,Erl.Gögn!$A$2:$A$30,AO$201)/1000,SUMIFS(Gögn!$I$2:$I$11876,Gögn!$F$2:$F$11876,$A11,Gögn!$A$2:$A$11876,AO$201)/1000)))</f>
        <v>4124543.17</v>
      </c>
      <c r="AP11" s="155">
        <f>IF(LEN(AP$8)=0,"",IF(AP$8="Bayern",SUMIFS(Erl.Gögn!$H$2:$H$30,Erl.Gögn!$E$2:$E$30,$A11,Erl.Gögn!$A$2:$A$30,AP$201)/1000,IF(AP$8="Allianz",SUMIFS(Erl.Gögn!$H$2:$H$30,Erl.Gögn!$E$2:$E$30,$A11,Erl.Gögn!$A$2:$A$30,AP$201)/1000,SUMIFS(Gögn!$I$2:$I$11876,Gögn!$F$2:$F$11876,$A11,Gögn!$A$2:$A$11876,AP$201)/1000)))</f>
        <v>1244589.06</v>
      </c>
      <c r="AQ11" s="155">
        <f>IF(LEN(AQ$8)=0,"",IF(AQ$8="Bayern",SUMIFS(Erl.Gögn!$H$2:$H$30,Erl.Gögn!$E$2:$E$30,$A11,Erl.Gögn!$A$2:$A$30,AQ$201)/1000,IF(AQ$8="Allianz",SUMIFS(Erl.Gögn!$H$2:$H$30,Erl.Gögn!$E$2:$E$30,$A11,Erl.Gögn!$A$2:$A$30,AQ$201)/1000,SUMIFS(Gögn!$I$2:$I$11876,Gögn!$F$2:$F$11876,$A11,Gögn!$A$2:$A$11876,AQ$201)/1000)))</f>
        <v>746261.67599999998</v>
      </c>
      <c r="AR11" s="155">
        <f>IF(LEN(AR$8)=0,"",IF(AR$8="Bayern",SUMIFS(Erl.Gögn!$H$2:$H$30,Erl.Gögn!$E$2:$E$30,$A11,Erl.Gögn!$A$2:$A$30,AR$201)/1000,IF(AR$8="Allianz",SUMIFS(Erl.Gögn!$H$2:$H$30,Erl.Gögn!$E$2:$E$30,$A11,Erl.Gögn!$A$2:$A$30,AR$201)/1000,SUMIFS(Gögn!$I$2:$I$11876,Gögn!$F$2:$F$11876,$A11,Gögn!$A$2:$A$11876,AR$201)/1000)))</f>
        <v>297015.28899999999</v>
      </c>
      <c r="AS11" s="155">
        <f>IF(LEN(AS$8)=0,"",IF(AS$8="Bayern",SUMIFS(Erl.Gögn!$H$2:$H$30,Erl.Gögn!$E$2:$E$30,$A11,Erl.Gögn!$A$2:$A$30,AS$201)/1000,IF(AS$8="Allianz",SUMIFS(Erl.Gögn!$H$2:$H$30,Erl.Gögn!$E$2:$E$30,$A11,Erl.Gögn!$A$2:$A$30,AS$201)/1000,SUMIFS(Gögn!$I$2:$I$11876,Gögn!$F$2:$F$11876,$A11,Gögn!$A$2:$A$11876,AS$201)/1000)))</f>
        <v>6052.643</v>
      </c>
      <c r="AT11" s="155">
        <f>IF(LEN(AT$8)=0,"",IF(AT$8="Bayern",SUMIFS(Erl.Gögn!$H$2:$H$30,Erl.Gögn!$E$2:$E$30,$A11,Erl.Gögn!$A$2:$A$30,AT$201)/1000,IF(AT$8="Allianz",SUMIFS(Erl.Gögn!$H$2:$H$30,Erl.Gögn!$E$2:$E$30,$A11,Erl.Gögn!$A$2:$A$30,AT$201)/1000,SUMIFS(Gögn!$I$2:$I$11876,Gögn!$F$2:$F$11876,$A11,Gögn!$A$2:$A$11876,AT$201)/1000)))</f>
        <v>220522.89199999999</v>
      </c>
      <c r="AU11" s="155">
        <f>IF(LEN(AU$8)=0,"",IF(AU$8="Bayern",SUMIFS(Erl.Gögn!$H$2:$H$30,Erl.Gögn!$E$2:$E$30,$A11,Erl.Gögn!$A$2:$A$30,AU$201)/1000,IF(AU$8="Allianz",SUMIFS(Erl.Gögn!$H$2:$H$30,Erl.Gögn!$E$2:$E$30,$A11,Erl.Gögn!$A$2:$A$30,AU$201)/1000,SUMIFS(Gögn!$I$2:$I$11876,Gögn!$F$2:$F$11876,$A11,Gögn!$A$2:$A$11876,AU$201)/1000)))</f>
        <v>0</v>
      </c>
      <c r="AV11" s="155">
        <f>IF(LEN(AV$8)=0,"",IF(AV$8="Bayern",SUMIFS(Erl.Gögn!$H$2:$H$30,Erl.Gögn!$E$2:$E$30,$A11,Erl.Gögn!$A$2:$A$30,AV$201)/1000,IF(AV$8="Allianz",SUMIFS(Erl.Gögn!$H$2:$H$30,Erl.Gögn!$E$2:$E$30,$A11,Erl.Gögn!$A$2:$A$30,AV$201)/1000,SUMIFS(Gögn!$I$2:$I$11876,Gögn!$F$2:$F$11876,$A11,Gögn!$A$2:$A$11876,AV$201)/1000)))</f>
        <v>23414.741000000002</v>
      </c>
      <c r="AW11" s="155">
        <f>IF(LEN(AW$8)=0,"",IF(AW$8="Bayern",SUMIFS(Erl.Gögn!$H$2:$H$30,Erl.Gögn!$E$2:$E$30,$A11,Erl.Gögn!$A$2:$A$30,AW$201)/1000,IF(AW$8="Allianz",SUMIFS(Erl.Gögn!$H$2:$H$30,Erl.Gögn!$E$2:$E$30,$A11,Erl.Gögn!$A$2:$A$30,AW$201)/1000,SUMIFS(Gögn!$I$2:$I$11876,Gögn!$F$2:$F$11876,$A11,Gögn!$A$2:$A$11876,AW$201)/1000)))</f>
        <v>18795.809000000001</v>
      </c>
      <c r="AX11" s="155">
        <f>IF(LEN(AX$8)=0,"",IF(AX$8="Bayern",SUMIFS(Erl.Gögn!$H$2:$H$30,Erl.Gögn!$E$2:$E$30,$A11,Erl.Gögn!$A$2:$A$30,AX$201)/1000,IF(AX$8="Allianz",SUMIFS(Erl.Gögn!$H$2:$H$30,Erl.Gögn!$E$2:$E$30,$A11,Erl.Gögn!$A$2:$A$30,AX$201)/1000,SUMIFS(Gögn!$I$2:$I$11876,Gögn!$F$2:$F$11876,$A11,Gögn!$A$2:$A$11876,AX$201)/1000)))</f>
        <v>3008.413</v>
      </c>
      <c r="AY11" s="155">
        <f>IF(LEN(AY$8)=0,"",IF(AY$8="Bayern",SUMIFS(Erl.Gögn!$H$2:$H$30,Erl.Gögn!$E$2:$E$30,$A11,Erl.Gögn!$A$2:$A$30,AY$201)/1000,IF(AY$8="Allianz",SUMIFS(Erl.Gögn!$H$2:$H$30,Erl.Gögn!$E$2:$E$30,$A11,Erl.Gögn!$A$2:$A$30,AY$201)/1000,SUMIFS(Gögn!$I$2:$I$11876,Gögn!$F$2:$F$11876,$A11,Gögn!$A$2:$A$11876,AY$201)/1000)))</f>
        <v>1099.8699999999999</v>
      </c>
      <c r="AZ11" s="155">
        <f>IF(LEN(AZ$8)=0,"",IF(AZ$8="Bayern",SUMIFS(Erl.Gögn!$H$2:$H$30,Erl.Gögn!$E$2:$E$30,$A11,Erl.Gögn!$A$2:$A$30,AZ$201)/1000,IF(AZ$8="Allianz",SUMIFS(Erl.Gögn!$H$2:$H$30,Erl.Gögn!$E$2:$E$30,$A11,Erl.Gögn!$A$2:$A$30,AZ$201)/1000,SUMIFS(Gögn!$I$2:$I$11876,Gögn!$F$2:$F$11876,$A11,Gögn!$A$2:$A$11876,AZ$201)/1000)))</f>
        <v>78652.650999999998</v>
      </c>
      <c r="BA11" s="155">
        <f>IF(LEN(BA$8)=0,"",IF(BA$8="Bayern",SUMIFS(Erl.Gögn!$H$2:$H$30,Erl.Gögn!$E$2:$E$30,$A11,Erl.Gögn!$A$2:$A$30,BA$201)/1000,IF(BA$8="Allianz",SUMIFS(Erl.Gögn!$H$2:$H$30,Erl.Gögn!$E$2:$E$30,$A11,Erl.Gögn!$A$2:$A$30,BA$201)/1000,SUMIFS(Gögn!$I$2:$I$11876,Gögn!$F$2:$F$11876,$A11,Gögn!$A$2:$A$11876,BA$201)/1000)))</f>
        <v>292898.08100000001</v>
      </c>
      <c r="BB11" s="155">
        <f>IF(LEN(BB$8)=0,"",IF(BB$8="Bayern",SUMIFS(Erl.Gögn!$H$2:$H$30,Erl.Gögn!$E$2:$E$30,$A11,Erl.Gögn!$A$2:$A$30,BB$201)/1000,IF(BB$8="Allianz",SUMIFS(Erl.Gögn!$H$2:$H$30,Erl.Gögn!$E$2:$E$30,$A11,Erl.Gögn!$A$2:$A$30,BB$201)/1000,SUMIFS(Gögn!$I$2:$I$11876,Gögn!$F$2:$F$11876,$A11,Gögn!$A$2:$A$11876,BB$201)/1000)))</f>
        <v>4914306.5140000004</v>
      </c>
      <c r="BC11" s="155">
        <f>IF(LEN(BC$8)=0,"",IF(BC$8="Bayern",SUMIFS(Erl.Gögn!$H$2:$H$30,Erl.Gögn!$E$2:$E$30,$A11,Erl.Gögn!$A$2:$A$30,BC$201)/1000,IF(BC$8="Allianz",SUMIFS(Erl.Gögn!$H$2:$H$30,Erl.Gögn!$E$2:$E$30,$A11,Erl.Gögn!$A$2:$A$30,BC$201)/1000,SUMIFS(Gögn!$I$2:$I$11876,Gögn!$F$2:$F$11876,$A11,Gögn!$A$2:$A$11876,BC$201)/1000)))</f>
        <v>366937.01199999999</v>
      </c>
      <c r="BD11" s="155">
        <f>IF(LEN(BD$8)=0,"",IF(BD$8="Bayern",SUMIFS(Erl.Gögn!$H$2:$H$30,Erl.Gögn!$E$2:$E$30,$A11,Erl.Gögn!$A$2:$A$30,BD$201)/1000,IF(BD$8="Allianz",SUMIFS(Erl.Gögn!$H$2:$H$30,Erl.Gögn!$E$2:$E$30,$A11,Erl.Gögn!$A$2:$A$30,BD$201)/1000,SUMIFS(Gögn!$I$2:$I$11876,Gögn!$F$2:$F$11876,$A11,Gögn!$A$2:$A$11876,BD$201)/1000)))</f>
        <v>273732.41899999999</v>
      </c>
      <c r="BE11" s="155">
        <f>IF(LEN(BE$8)=0,"",IF(BE$8="Bayern",SUMIFS(Erl.Gögn!$H$2:$H$30,Erl.Gögn!$E$2:$E$30,$A11,Erl.Gögn!$A$2:$A$30,BE$201)/1000,IF(BE$8="Allianz",SUMIFS(Erl.Gögn!$H$2:$H$30,Erl.Gögn!$E$2:$E$30,$A11,Erl.Gögn!$A$2:$A$30,BE$201)/1000,SUMIFS(Gögn!$I$2:$I$11876,Gögn!$F$2:$F$11876,$A11,Gögn!$A$2:$A$11876,BE$201)/1000)))</f>
        <v>505195.21500000003</v>
      </c>
      <c r="BF11" s="155">
        <f>IF(LEN(BF$8)=0,"",IF(BF$8="Bayern",SUMIFS(Erl.Gögn!$H$2:$H$30,Erl.Gögn!$E$2:$E$30,$A11,Erl.Gögn!$A$2:$A$30,BF$201)/1000,IF(BF$8="Allianz",SUMIFS(Erl.Gögn!$H$2:$H$30,Erl.Gögn!$E$2:$E$30,$A11,Erl.Gögn!$A$2:$A$30,BF$201)/1000,SUMIFS(Gögn!$I$2:$I$11876,Gögn!$F$2:$F$11876,$A11,Gögn!$A$2:$A$11876,BF$201)/1000)))</f>
        <v>0</v>
      </c>
      <c r="BG11" s="155">
        <f>IF(LEN(BG$8)=0,"",IF(BG$8="Bayern",SUMIFS(Erl.Gögn!$H$2:$H$30,Erl.Gögn!$E$2:$E$30,$A11,Erl.Gögn!$A$2:$A$30,BG$201)/1000,IF(BG$8="Allianz",SUMIFS(Erl.Gögn!$H$2:$H$30,Erl.Gögn!$E$2:$E$30,$A11,Erl.Gögn!$A$2:$A$30,BG$201)/1000,SUMIFS(Gögn!$I$2:$I$11876,Gögn!$F$2:$F$11876,$A11,Gögn!$A$2:$A$11876,BG$201)/1000)))</f>
        <v>89773.323999999993</v>
      </c>
      <c r="BH11" s="155">
        <f>IF(LEN(BH$8)=0,"",IF(BH$8="Bayern",SUMIFS(Erl.Gögn!$H$2:$H$30,Erl.Gögn!$E$2:$E$30,$A11,Erl.Gögn!$A$2:$A$30,BH$201)/1000,IF(BH$8="Allianz",SUMIFS(Erl.Gögn!$H$2:$H$30,Erl.Gögn!$E$2:$E$30,$A11,Erl.Gögn!$A$2:$A$30,BH$201)/1000,SUMIFS(Gögn!$I$2:$I$11876,Gögn!$F$2:$F$11876,$A11,Gögn!$A$2:$A$11876,BH$201)/1000)))</f>
        <v>353680.908</v>
      </c>
      <c r="BI11" s="155">
        <f>IF(LEN(BI$8)=0,"",IF(BI$8="Bayern",SUMIFS(Erl.Gögn!$H$2:$H$30,Erl.Gögn!$E$2:$E$30,$A11,Erl.Gögn!$A$2:$A$30,BI$201)/1000,IF(BI$8="Allianz",SUMIFS(Erl.Gögn!$H$2:$H$30,Erl.Gögn!$E$2:$E$30,$A11,Erl.Gögn!$A$2:$A$30,BI$201)/1000,SUMIFS(Gögn!$I$2:$I$11876,Gögn!$F$2:$F$11876,$A11,Gögn!$A$2:$A$11876,BI$201)/1000)))</f>
        <v>96246.481</v>
      </c>
      <c r="BJ11" s="155">
        <f>IF(LEN(BJ$8)=0,"",IF(BJ$8="Bayern",SUMIFS(Erl.Gögn!$H$2:$H$30,Erl.Gögn!$E$2:$E$30,$A11,Erl.Gögn!$A$2:$A$30,BJ$201)/1000,IF(BJ$8="Allianz",SUMIFS(Erl.Gögn!$H$2:$H$30,Erl.Gögn!$E$2:$E$30,$A11,Erl.Gögn!$A$2:$A$30,BJ$201)/1000,SUMIFS(Gögn!$I$2:$I$11876,Gögn!$F$2:$F$11876,$A11,Gögn!$A$2:$A$11876,BJ$201)/1000)))</f>
        <v>136021.66399999999</v>
      </c>
      <c r="BK11" s="155">
        <f>IF(LEN(BK$8)=0,"",IF(BK$8="Bayern",SUMIFS(Erl.Gögn!$H$2:$H$30,Erl.Gögn!$E$2:$E$30,$A11,Erl.Gögn!$A$2:$A$30,BK$201)/1000,IF(BK$8="Allianz",SUMIFS(Erl.Gögn!$H$2:$H$30,Erl.Gögn!$E$2:$E$30,$A11,Erl.Gögn!$A$2:$A$30,BK$201)/1000,SUMIFS(Gögn!$I$2:$I$11876,Gögn!$F$2:$F$11876,$A11,Gögn!$A$2:$A$11876,BK$201)/1000)))</f>
        <v>457573.342</v>
      </c>
      <c r="BL11" s="155">
        <f>IF(LEN(BL$8)=0,"",IF(BL$8="Bayern",SUMIFS(Erl.Gögn!$H$2:$H$30,Erl.Gögn!$E$2:$E$30,$A11,Erl.Gögn!$A$2:$A$30,BL$201)/1000,IF(BL$8="Allianz",SUMIFS(Erl.Gögn!$H$2:$H$30,Erl.Gögn!$E$2:$E$30,$A11,Erl.Gögn!$A$2:$A$30,BL$201)/1000,SUMIFS(Gögn!$I$2:$I$11876,Gögn!$F$2:$F$11876,$A11,Gögn!$A$2:$A$11876,BL$201)/1000)))</f>
        <v>10710.528</v>
      </c>
      <c r="BM11" s="155">
        <f>IF(LEN(BM$8)=0,"",IF(BM$8="Bayern",SUMIFS(Erl.Gögn!$H$2:$H$30,Erl.Gögn!$E$2:$E$30,$A11,Erl.Gögn!$A$2:$A$30,BM$201)/1000,IF(BM$8="Allianz",SUMIFS(Erl.Gögn!$H$2:$H$30,Erl.Gögn!$E$2:$E$30,$A11,Erl.Gögn!$A$2:$A$30,BM$201)/1000,SUMIFS(Gögn!$I$2:$I$11876,Gögn!$F$2:$F$11876,$A11,Gögn!$A$2:$A$11876,BM$201)/1000)))</f>
        <v>30883.99</v>
      </c>
      <c r="BN11" s="155">
        <f>IF(LEN(BN$8)=0,"",IF(BN$8="Bayern",SUMIFS(Erl.Gögn!$H$2:$H$30,Erl.Gögn!$E$2:$E$30,$A11,Erl.Gögn!$A$2:$A$30,BN$201)/1000,IF(BN$8="Allianz",SUMIFS(Erl.Gögn!$H$2:$H$30,Erl.Gögn!$E$2:$E$30,$A11,Erl.Gögn!$A$2:$A$30,BN$201)/1000,SUMIFS(Gögn!$I$2:$I$11876,Gögn!$F$2:$F$11876,$A11,Gögn!$A$2:$A$11876,BN$201)/1000)))</f>
        <v>126720.61599999999</v>
      </c>
      <c r="BO11" s="155">
        <f>IF(LEN(BO$8)=0,"",IF(BO$8="Bayern",SUMIFS(Erl.Gögn!$H$2:$H$30,Erl.Gögn!$E$2:$E$30,$A11,Erl.Gögn!$A$2:$A$30,BO$201)/1000,IF(BO$8="Allianz",SUMIFS(Erl.Gögn!$H$2:$H$30,Erl.Gögn!$E$2:$E$30,$A11,Erl.Gögn!$A$2:$A$30,BO$201)/1000,SUMIFS(Gögn!$I$2:$I$11876,Gögn!$F$2:$F$11876,$A11,Gögn!$A$2:$A$11876,BO$201)/1000)))</f>
        <v>10600.089</v>
      </c>
      <c r="BP11" s="155">
        <f>IF(LEN(BP$8)=0,"",IF(BP$8="Bayern",SUMIFS(Erl.Gögn!$H$2:$H$30,Erl.Gögn!$E$2:$E$30,$A11,Erl.Gögn!$A$2:$A$30,BP$201)/1000,IF(BP$8="Allianz",SUMIFS(Erl.Gögn!$H$2:$H$30,Erl.Gögn!$E$2:$E$30,$A11,Erl.Gögn!$A$2:$A$30,BP$201)/1000,SUMIFS(Gögn!$I$2:$I$11876,Gögn!$F$2:$F$11876,$A11,Gögn!$A$2:$A$11876,BP$201)/1000)))</f>
        <v>13310.653</v>
      </c>
      <c r="BQ11" s="155">
        <f>IF(LEN(BQ$8)=0,"",IF(BQ$8="Bayern",SUMIFS(Erl.Gögn!$H$2:$H$30,Erl.Gögn!$E$2:$E$30,$A11,Erl.Gögn!$A$2:$A$30,BQ$201)/1000,IF(BQ$8="Allianz",SUMIFS(Erl.Gögn!$H$2:$H$30,Erl.Gögn!$E$2:$E$30,$A11,Erl.Gögn!$A$2:$A$30,BQ$201)/1000,SUMIFS(Gögn!$I$2:$I$11876,Gögn!$F$2:$F$11876,$A11,Gögn!$A$2:$A$11876,BQ$201)/1000)))</f>
        <v>14874.305</v>
      </c>
      <c r="BR11" s="155">
        <f>IF(LEN(BR$8)=0,"",IF(BR$8="Bayern",SUMIFS(Erl.Gögn!$H$2:$H$30,Erl.Gögn!$E$2:$E$30,$A11,Erl.Gögn!$A$2:$A$30,BR$201)/1000,IF(BR$8="Allianz",SUMIFS(Erl.Gögn!$H$2:$H$30,Erl.Gögn!$E$2:$E$30,$A11,Erl.Gögn!$A$2:$A$30,BR$201)/1000,SUMIFS(Gögn!$I$2:$I$11876,Gögn!$F$2:$F$11876,$A11,Gögn!$A$2:$A$11876,BR$201)/1000)))</f>
        <v>331681</v>
      </c>
      <c r="BS11" s="155">
        <f>IF(LEN(BS$8)=0,"",IF(BS$8="Bayern",SUMIFS(Erl.Gögn!$H$2:$H$30,Erl.Gögn!$E$2:$E$30,$A11,Erl.Gögn!$A$2:$A$30,BS$201)/1000,IF(BS$8="Allianz",SUMIFS(Erl.Gögn!$H$2:$H$30,Erl.Gögn!$E$2:$E$30,$A11,Erl.Gögn!$A$2:$A$30,BS$201)/1000,SUMIFS(Gögn!$I$2:$I$11876,Gögn!$F$2:$F$11876,$A11,Gögn!$A$2:$A$11876,BS$201)/1000)))</f>
        <v>186765</v>
      </c>
      <c r="BT11" s="155">
        <f>IF(LEN(BT$8)=0,"",IF(BT$8="Bayern",SUMIFS(Erl.Gögn!$H$2:$H$30,Erl.Gögn!$E$2:$E$30,$A11,Erl.Gögn!$A$2:$A$30,BT$201)/1000,IF(BT$8="Allianz",SUMIFS(Erl.Gögn!$H$2:$H$30,Erl.Gögn!$E$2:$E$30,$A11,Erl.Gögn!$A$2:$A$30,BT$201)/1000,SUMIFS(Gögn!$I$2:$I$11876,Gögn!$F$2:$F$11876,$A11,Gögn!$A$2:$A$11876,BT$201)/1000)))</f>
        <v>42197</v>
      </c>
      <c r="BU11" s="155">
        <f>IF(LEN(BU$8)=0,"",IF(BU$8="Bayern",SUMIFS(Erl.Gögn!$H$2:$H$30,Erl.Gögn!$E$2:$E$30,$A11,Erl.Gögn!$A$2:$A$30,BU$201)/1000,IF(BU$8="Allianz",SUMIFS(Erl.Gögn!$H$2:$H$30,Erl.Gögn!$E$2:$E$30,$A11,Erl.Gögn!$A$2:$A$30,BU$201)/1000,SUMIFS(Gögn!$I$2:$I$11876,Gögn!$F$2:$F$11876,$A11,Gögn!$A$2:$A$11876,BU$201)/1000)))</f>
        <v>86192.784</v>
      </c>
      <c r="BV11" s="155">
        <f>IF(LEN(BV$8)=0,"",IF(BV$8="Bayern",SUMIFS(Erl.Gögn!$H$2:$H$30,Erl.Gögn!$E$2:$E$30,$A11,Erl.Gögn!$A$2:$A$30,BV$201)/1000,IF(BV$8="Allianz",SUMIFS(Erl.Gögn!$H$2:$H$30,Erl.Gögn!$E$2:$E$30,$A11,Erl.Gögn!$A$2:$A$30,BV$201)/1000,SUMIFS(Gögn!$I$2:$I$11876,Gögn!$F$2:$F$11876,$A11,Gögn!$A$2:$A$11876,BV$201)/1000)))</f>
        <v>63676.654000000002</v>
      </c>
      <c r="BW11" s="155">
        <f>IF(LEN(BW$8)=0,"",IF(BW$8="Bayern",SUMIFS(Erl.Gögn!$H$2:$H$30,Erl.Gögn!$E$2:$E$30,$A11,Erl.Gögn!$A$2:$A$30,BW$201)/1000,IF(BW$8="Allianz",SUMIFS(Erl.Gögn!$H$2:$H$30,Erl.Gögn!$E$2:$E$30,$A11,Erl.Gögn!$A$2:$A$30,BW$201)/1000,SUMIFS(Gögn!$I$2:$I$11876,Gögn!$F$2:$F$11876,$A11,Gögn!$A$2:$A$11876,BW$201)/1000)))</f>
        <v>14730.037</v>
      </c>
      <c r="BX11" s="155">
        <f>IF(LEN(BX$8)=0,"",IF(BX$8="Bayern",SUMIFS(Erl.Gögn!$H$2:$H$30,Erl.Gögn!$E$2:$E$30,$A11,Erl.Gögn!$A$2:$A$30,BX$201)/1000,IF(BX$8="Allianz",SUMIFS(Erl.Gögn!$H$2:$H$30,Erl.Gögn!$E$2:$E$30,$A11,Erl.Gögn!$A$2:$A$30,BX$201)/1000,SUMIFS(Gögn!$I$2:$I$11876,Gögn!$F$2:$F$11876,$A11,Gögn!$A$2:$A$11876,BX$201)/1000)))</f>
        <v>61945.428999999996</v>
      </c>
      <c r="BY11" s="155">
        <f>IF(LEN(BY$8)=0,"",IF(BY$8="Bayern",SUMIFS(Erl.Gögn!$H$2:$H$30,Erl.Gögn!$E$2:$E$30,$A11,Erl.Gögn!$A$2:$A$30,BY$201)/1000,IF(BY$8="Allianz",SUMIFS(Erl.Gögn!$H$2:$H$30,Erl.Gögn!$E$2:$E$30,$A11,Erl.Gögn!$A$2:$A$30,BY$201)/1000,SUMIFS(Gögn!$I$2:$I$11876,Gögn!$F$2:$F$11876,$A11,Gögn!$A$2:$A$11876,BY$201)/1000)))</f>
        <v>204846.64799999999</v>
      </c>
      <c r="BZ11" s="155">
        <f>IF(LEN(BZ$8)=0,"",IF(BZ$8="Bayern",SUMIFS(Erl.Gögn!$H$2:$H$30,Erl.Gögn!$E$2:$E$30,$A11,Erl.Gögn!$A$2:$A$30,BZ$201)/1000,IF(BZ$8="Allianz",SUMIFS(Erl.Gögn!$H$2:$H$30,Erl.Gögn!$E$2:$E$30,$A11,Erl.Gögn!$A$2:$A$30,BZ$201)/1000,SUMIFS(Gögn!$I$2:$I$11876,Gögn!$F$2:$F$11876,$A11,Gögn!$A$2:$A$11876,BZ$201)/1000)))</f>
        <v>20882.116999999998</v>
      </c>
      <c r="CA11" s="155">
        <f>IF(LEN(CA$8)=0,"",IF(CA$8="Bayern",SUMIFS(Erl.Gögn!$H$2:$H$30,Erl.Gögn!$E$2:$E$30,$A11,Erl.Gögn!$A$2:$A$30,CA$201)/1000,IF(CA$8="Allianz",SUMIFS(Erl.Gögn!$H$2:$H$30,Erl.Gögn!$E$2:$E$30,$A11,Erl.Gögn!$A$2:$A$30,CA$201)/1000,SUMIFS(Gögn!$I$2:$I$11876,Gögn!$F$2:$F$11876,$A11,Gögn!$A$2:$A$11876,CA$201)/1000)))</f>
        <v>0</v>
      </c>
      <c r="CB11" s="155">
        <f>IF(LEN(CB$8)=0,"",IF(CB$8="Bayern",SUMIFS(Erl.Gögn!$H$2:$H$30,Erl.Gögn!$E$2:$E$30,$A11,Erl.Gögn!$A$2:$A$30,CB$201)/1000,IF(CB$8="Allianz",SUMIFS(Erl.Gögn!$H$2:$H$30,Erl.Gögn!$E$2:$E$30,$A11,Erl.Gögn!$A$2:$A$30,CB$201)/1000,SUMIFS(Gögn!$I$2:$I$11876,Gögn!$F$2:$F$11876,$A11,Gögn!$A$2:$A$11876,CB$201)/1000)))</f>
        <v>7139584</v>
      </c>
      <c r="CC11" s="155">
        <f>IF(LEN(CC$8)=0,"",IF(CC$8="Bayern",SUMIFS(Erl.Gögn!$H$2:$H$30,Erl.Gögn!$E$2:$E$30,$A11,Erl.Gögn!$A$2:$A$30,CC$201)/1000,IF(CC$8="Allianz",SUMIFS(Erl.Gögn!$H$2:$H$30,Erl.Gögn!$E$2:$E$30,$A11,Erl.Gögn!$A$2:$A$30,CC$201)/1000,SUMIFS(Gögn!$I$2:$I$11876,Gögn!$F$2:$F$11876,$A11,Gögn!$A$2:$A$11876,CC$201)/1000)))</f>
        <v>4520018</v>
      </c>
    </row>
    <row r="12" spans="1:81" ht="15.75" x14ac:dyDescent="0.25">
      <c r="A12" s="5" t="s">
        <v>153</v>
      </c>
      <c r="B12" s="5"/>
      <c r="C12" s="19" t="s">
        <v>154</v>
      </c>
      <c r="D12" s="156">
        <f>SUM(E12:CC12)</f>
        <v>60048088.051000006</v>
      </c>
      <c r="E12" s="156">
        <f>IF(LEN(E$8)=0,"",IF(E$8="Bayern",SUMIFS(Erl.Gögn!$H$2:$H$30,Erl.Gögn!$E$2:$E$30,$A12,Erl.Gögn!$A$2:$A$30,E$201)/1000,IF(E$8="Allianz",SUMIFS(Erl.Gögn!$H$2:$H$30,Erl.Gögn!$E$2:$E$30,$A12,Erl.Gögn!$A$2:$A$30,E$201)/1000,SUMIFS(Gögn!$I$2:$I$11876,Gögn!$F$2:$F$11876,$A12,Gögn!$A$2:$A$11876,E$201)/1000)))</f>
        <v>3607643.7230000002</v>
      </c>
      <c r="F12" s="156">
        <f>IF(LEN(F$8)=0,"",IF(F$8="Bayern",SUMIFS(Erl.Gögn!$H$2:$H$30,Erl.Gögn!$E$2:$E$30,$A12,Erl.Gögn!$A$2:$A$30,F$201)/1000,IF(F$8="Allianz",SUMIFS(Erl.Gögn!$H$2:$H$30,Erl.Gögn!$E$2:$E$30,$A12,Erl.Gögn!$A$2:$A$30,F$201)/1000,SUMIFS(Gögn!$I$2:$I$11876,Gögn!$F$2:$F$11876,$A12,Gögn!$A$2:$A$11876,F$201)/1000)))</f>
        <v>2732040.5010000002</v>
      </c>
      <c r="G12" s="156">
        <f>IF(LEN(G$8)=0,"",IF(G$8="Bayern",SUMIFS(Erl.Gögn!$H$2:$H$30,Erl.Gögn!$E$2:$E$30,$A12,Erl.Gögn!$A$2:$A$30,G$201)/1000,IF(G$8="Allianz",SUMIFS(Erl.Gögn!$H$2:$H$30,Erl.Gögn!$E$2:$E$30,$A12,Erl.Gögn!$A$2:$A$30,G$201)/1000,SUMIFS(Gögn!$I$2:$I$11876,Gögn!$F$2:$F$11876,$A12,Gögn!$A$2:$A$11876,G$201)/1000)))</f>
        <v>1093882.2779999999</v>
      </c>
      <c r="H12" s="156">
        <f>IF(LEN(H$8)=0,"",IF(H$8="Bayern",SUMIFS(Erl.Gögn!$H$2:$H$30,Erl.Gögn!$E$2:$E$30,$A12,Erl.Gögn!$A$2:$A$30,H$201)/1000,IF(H$8="Allianz",SUMIFS(Erl.Gögn!$H$2:$H$30,Erl.Gögn!$E$2:$E$30,$A12,Erl.Gögn!$A$2:$A$30,H$201)/1000,SUMIFS(Gögn!$I$2:$I$11876,Gögn!$F$2:$F$11876,$A12,Gögn!$A$2:$A$11876,H$201)/1000)))</f>
        <v>99625.608999999997</v>
      </c>
      <c r="I12" s="156">
        <f>IF(LEN(I$8)=0,"",IF(I$8="Bayern",SUMIFS(Erl.Gögn!$H$2:$H$30,Erl.Gögn!$E$2:$E$30,$A12,Erl.Gögn!$A$2:$A$30,I$201)/1000,IF(I$8="Allianz",SUMIFS(Erl.Gögn!$H$2:$H$30,Erl.Gögn!$E$2:$E$30,$A12,Erl.Gögn!$A$2:$A$30,I$201)/1000,SUMIFS(Gögn!$I$2:$I$11876,Gögn!$F$2:$F$11876,$A12,Gögn!$A$2:$A$11876,I$201)/1000)))</f>
        <v>601731.647</v>
      </c>
      <c r="J12" s="156">
        <f>IF(LEN(J$8)=0,"",IF(J$8="Bayern",SUMIFS(Erl.Gögn!$H$2:$H$30,Erl.Gögn!$E$2:$E$30,$A12,Erl.Gögn!$A$2:$A$30,J$201)/1000,IF(J$8="Allianz",SUMIFS(Erl.Gögn!$H$2:$H$30,Erl.Gögn!$E$2:$E$30,$A12,Erl.Gögn!$A$2:$A$30,J$201)/1000,SUMIFS(Gögn!$I$2:$I$11876,Gögn!$F$2:$F$11876,$A12,Gögn!$A$2:$A$11876,J$201)/1000)))</f>
        <v>28260.971000000001</v>
      </c>
      <c r="K12" s="156">
        <f>IF(LEN(K$8)=0,"",IF(K$8="Bayern",SUMIFS(Erl.Gögn!$H$2:$H$30,Erl.Gögn!$E$2:$E$30,$A12,Erl.Gögn!$A$2:$A$30,K$201)/1000,IF(K$8="Allianz",SUMIFS(Erl.Gögn!$H$2:$H$30,Erl.Gögn!$E$2:$E$30,$A12,Erl.Gögn!$A$2:$A$30,K$201)/1000,SUMIFS(Gögn!$I$2:$I$11876,Gögn!$F$2:$F$11876,$A12,Gögn!$A$2:$A$11876,K$201)/1000)))</f>
        <v>34288</v>
      </c>
      <c r="L12" s="156">
        <f>IF(LEN(L$8)=0,"",IF(L$8="Bayern",SUMIFS(Erl.Gögn!$H$2:$H$30,Erl.Gögn!$E$2:$E$30,$A12,Erl.Gögn!$A$2:$A$30,L$201)/1000,IF(L$8="Allianz",SUMIFS(Erl.Gögn!$H$2:$H$30,Erl.Gögn!$E$2:$E$30,$A12,Erl.Gögn!$A$2:$A$30,L$201)/1000,SUMIFS(Gögn!$I$2:$I$11876,Gögn!$F$2:$F$11876,$A12,Gögn!$A$2:$A$11876,L$201)/1000)))</f>
        <v>261906</v>
      </c>
      <c r="M12" s="156">
        <f>IF(LEN(M$8)=0,"",IF(M$8="Bayern",SUMIFS(Erl.Gögn!$H$2:$H$30,Erl.Gögn!$E$2:$E$30,$A12,Erl.Gögn!$A$2:$A$30,M$201)/1000,IF(M$8="Allianz",SUMIFS(Erl.Gögn!$H$2:$H$30,Erl.Gögn!$E$2:$E$30,$A12,Erl.Gögn!$A$2:$A$30,M$201)/1000,SUMIFS(Gögn!$I$2:$I$11876,Gögn!$F$2:$F$11876,$A12,Gögn!$A$2:$A$11876,M$201)/1000)))</f>
        <v>666272</v>
      </c>
      <c r="N12" s="156">
        <f>IF(LEN(N$8)=0,"",IF(N$8="Bayern",SUMIFS(Erl.Gögn!$H$2:$H$30,Erl.Gögn!$E$2:$E$30,$A12,Erl.Gögn!$A$2:$A$30,N$201)/1000,IF(N$8="Allianz",SUMIFS(Erl.Gögn!$H$2:$H$30,Erl.Gögn!$E$2:$E$30,$A12,Erl.Gögn!$A$2:$A$30,N$201)/1000,SUMIFS(Gögn!$I$2:$I$11876,Gögn!$F$2:$F$11876,$A12,Gögn!$A$2:$A$11876,N$201)/1000)))</f>
        <v>928028</v>
      </c>
      <c r="O12" s="156">
        <f>IF(LEN(O$8)=0,"",IF(O$8="Bayern",SUMIFS(Erl.Gögn!$H$2:$H$30,Erl.Gögn!$E$2:$E$30,$A12,Erl.Gögn!$A$2:$A$30,O$201)/1000,IF(O$8="Allianz",SUMIFS(Erl.Gögn!$H$2:$H$30,Erl.Gögn!$E$2:$E$30,$A12,Erl.Gögn!$A$2:$A$30,O$201)/1000,SUMIFS(Gögn!$I$2:$I$11876,Gögn!$F$2:$F$11876,$A12,Gögn!$A$2:$A$11876,O$201)/1000)))</f>
        <v>1156030</v>
      </c>
      <c r="P12" s="156">
        <f>IF(LEN(P$8)=0,"",IF(P$8="Bayern",SUMIFS(Erl.Gögn!$H$2:$H$30,Erl.Gögn!$E$2:$E$30,$A12,Erl.Gögn!$A$2:$A$30,P$201)/1000,IF(P$8="Allianz",SUMIFS(Erl.Gögn!$H$2:$H$30,Erl.Gögn!$E$2:$E$30,$A12,Erl.Gögn!$A$2:$A$30,P$201)/1000,SUMIFS(Gögn!$I$2:$I$11876,Gögn!$F$2:$F$11876,$A12,Gögn!$A$2:$A$11876,P$201)/1000)))</f>
        <v>566423</v>
      </c>
      <c r="Q12" s="156">
        <f>IF(LEN(Q$8)=0,"",IF(Q$8="Bayern",SUMIFS(Erl.Gögn!$H$2:$H$30,Erl.Gögn!$E$2:$E$30,$A12,Erl.Gögn!$A$2:$A$30,Q$201)/1000,IF(Q$8="Allianz",SUMIFS(Erl.Gögn!$H$2:$H$30,Erl.Gögn!$E$2:$E$30,$A12,Erl.Gögn!$A$2:$A$30,Q$201)/1000,SUMIFS(Gögn!$I$2:$I$11876,Gögn!$F$2:$F$11876,$A12,Gögn!$A$2:$A$11876,Q$201)/1000)))</f>
        <v>1720923</v>
      </c>
      <c r="R12" s="156">
        <f>IF(LEN(R$8)=0,"",IF(R$8="Bayern",SUMIFS(Erl.Gögn!$H$2:$H$30,Erl.Gögn!$E$2:$E$30,$A12,Erl.Gögn!$A$2:$A$30,R$201)/1000,IF(R$8="Allianz",SUMIFS(Erl.Gögn!$H$2:$H$30,Erl.Gögn!$E$2:$E$30,$A12,Erl.Gögn!$A$2:$A$30,R$201)/1000,SUMIFS(Gögn!$I$2:$I$11876,Gögn!$F$2:$F$11876,$A12,Gögn!$A$2:$A$11876,R$201)/1000)))</f>
        <v>660082.25899999996</v>
      </c>
      <c r="S12" s="156">
        <f>IF(LEN(S$8)=0,"",IF(S$8="Bayern",SUMIFS(Erl.Gögn!$H$2:$H$30,Erl.Gögn!$E$2:$E$30,$A12,Erl.Gögn!$A$2:$A$30,S$201)/1000,IF(S$8="Allianz",SUMIFS(Erl.Gögn!$H$2:$H$30,Erl.Gögn!$E$2:$E$30,$A12,Erl.Gögn!$A$2:$A$30,S$201)/1000,SUMIFS(Gögn!$I$2:$I$11876,Gögn!$F$2:$F$11876,$A12,Gögn!$A$2:$A$11876,S$201)/1000)))</f>
        <v>173482.86300000001</v>
      </c>
      <c r="T12" s="156">
        <f>IF(LEN(T$8)=0,"",IF(T$8="Bayern",SUMIFS(Erl.Gögn!$H$2:$H$30,Erl.Gögn!$E$2:$E$30,$A12,Erl.Gögn!$A$2:$A$30,T$201)/1000,IF(T$8="Allianz",SUMIFS(Erl.Gögn!$H$2:$H$30,Erl.Gögn!$E$2:$E$30,$A12,Erl.Gögn!$A$2:$A$30,T$201)/1000,SUMIFS(Gögn!$I$2:$I$11876,Gögn!$F$2:$F$11876,$A12,Gögn!$A$2:$A$11876,T$201)/1000)))</f>
        <v>204446.11600000001</v>
      </c>
      <c r="U12" s="156">
        <f>IF(LEN(U$8)=0,"",IF(U$8="Bayern",SUMIFS(Erl.Gögn!$H$2:$H$30,Erl.Gögn!$E$2:$E$30,$A12,Erl.Gögn!$A$2:$A$30,U$201)/1000,IF(U$8="Allianz",SUMIFS(Erl.Gögn!$H$2:$H$30,Erl.Gögn!$E$2:$E$30,$A12,Erl.Gögn!$A$2:$A$30,U$201)/1000,SUMIFS(Gögn!$I$2:$I$11876,Gögn!$F$2:$F$11876,$A12,Gögn!$A$2:$A$11876,U$201)/1000)))</f>
        <v>46907.057000000001</v>
      </c>
      <c r="V12" s="156">
        <f>IF(LEN(V$8)=0,"",IF(V$8="Bayern",SUMIFS(Erl.Gögn!$H$2:$H$30,Erl.Gögn!$E$2:$E$30,$A12,Erl.Gögn!$A$2:$A$30,V$201)/1000,IF(V$8="Allianz",SUMIFS(Erl.Gögn!$H$2:$H$30,Erl.Gögn!$E$2:$E$30,$A12,Erl.Gögn!$A$2:$A$30,V$201)/1000,SUMIFS(Gögn!$I$2:$I$11876,Gögn!$F$2:$F$11876,$A12,Gögn!$A$2:$A$11876,V$201)/1000)))</f>
        <v>128223.995</v>
      </c>
      <c r="W12" s="156">
        <f>IF(LEN(W$8)=0,"",IF(W$8="Bayern",SUMIFS(Erl.Gögn!$H$2:$H$30,Erl.Gögn!$E$2:$E$30,$A12,Erl.Gögn!$A$2:$A$30,W$201)/1000,IF(W$8="Allianz",SUMIFS(Erl.Gögn!$H$2:$H$30,Erl.Gögn!$E$2:$E$30,$A12,Erl.Gögn!$A$2:$A$30,W$201)/1000,SUMIFS(Gögn!$I$2:$I$11876,Gögn!$F$2:$F$11876,$A12,Gögn!$A$2:$A$11876,W$201)/1000)))</f>
        <v>9035145</v>
      </c>
      <c r="X12" s="156">
        <f>IF(LEN(X$8)=0,"",IF(X$8="Bayern",SUMIFS(Erl.Gögn!$H$2:$H$30,Erl.Gögn!$E$2:$E$30,$A12,Erl.Gögn!$A$2:$A$30,X$201)/1000,IF(X$8="Allianz",SUMIFS(Erl.Gögn!$H$2:$H$30,Erl.Gögn!$E$2:$E$30,$A12,Erl.Gögn!$A$2:$A$30,X$201)/1000,SUMIFS(Gögn!$I$2:$I$11876,Gögn!$F$2:$F$11876,$A12,Gögn!$A$2:$A$11876,X$201)/1000)))</f>
        <v>1562725</v>
      </c>
      <c r="Y12" s="156">
        <f>IF(LEN(Y$8)=0,"",IF(Y$8="Bayern",SUMIFS(Erl.Gögn!$H$2:$H$30,Erl.Gögn!$E$2:$E$30,$A12,Erl.Gögn!$A$2:$A$30,Y$201)/1000,IF(Y$8="Allianz",SUMIFS(Erl.Gögn!$H$2:$H$30,Erl.Gögn!$E$2:$E$30,$A12,Erl.Gögn!$A$2:$A$30,Y$201)/1000,SUMIFS(Gögn!$I$2:$I$11876,Gögn!$F$2:$F$11876,$A12,Gögn!$A$2:$A$11876,Y$201)/1000)))</f>
        <v>1968161</v>
      </c>
      <c r="Z12" s="156">
        <f>IF(LEN(Z$8)=0,"",IF(Z$8="Bayern",SUMIFS(Erl.Gögn!$H$2:$H$30,Erl.Gögn!$E$2:$E$30,$A12,Erl.Gögn!$A$2:$A$30,Z$201)/1000,IF(Z$8="Allianz",SUMIFS(Erl.Gögn!$H$2:$H$30,Erl.Gögn!$E$2:$E$30,$A12,Erl.Gögn!$A$2:$A$30,Z$201)/1000,SUMIFS(Gögn!$I$2:$I$11876,Gögn!$F$2:$F$11876,$A12,Gögn!$A$2:$A$11876,Z$201)/1000)))</f>
        <v>365636</v>
      </c>
      <c r="AA12" s="156">
        <f>IF(LEN(AA$8)=0,"",IF(AA$8="Bayern",SUMIFS(Erl.Gögn!$H$2:$H$30,Erl.Gögn!$E$2:$E$30,$A12,Erl.Gögn!$A$2:$A$30,AA$201)/1000,IF(AA$8="Allianz",SUMIFS(Erl.Gögn!$H$2:$H$30,Erl.Gögn!$E$2:$E$30,$A12,Erl.Gögn!$A$2:$A$30,AA$201)/1000,SUMIFS(Gögn!$I$2:$I$11876,Gögn!$F$2:$F$11876,$A12,Gögn!$A$2:$A$11876,AA$201)/1000)))</f>
        <v>0</v>
      </c>
      <c r="AB12" s="156">
        <f>IF(LEN(AB$8)=0,"",IF(AB$8="Bayern",SUMIFS(Erl.Gögn!$H$2:$H$30,Erl.Gögn!$E$2:$E$30,$A12,Erl.Gögn!$A$2:$A$30,AB$201)/1000,IF(AB$8="Allianz",SUMIFS(Erl.Gögn!$H$2:$H$30,Erl.Gögn!$E$2:$E$30,$A12,Erl.Gögn!$A$2:$A$30,AB$201)/1000,SUMIFS(Gögn!$I$2:$I$11876,Gögn!$F$2:$F$11876,$A12,Gögn!$A$2:$A$11876,AB$201)/1000)))</f>
        <v>133911.33600000001</v>
      </c>
      <c r="AC12" s="156">
        <f>IF(LEN(AC$8)=0,"",IF(AC$8="Bayern",SUMIFS(Erl.Gögn!$H$2:$H$30,Erl.Gögn!$E$2:$E$30,$A12,Erl.Gögn!$A$2:$A$30,AC$201)/1000,IF(AC$8="Allianz",SUMIFS(Erl.Gögn!$H$2:$H$30,Erl.Gögn!$E$2:$E$30,$A12,Erl.Gögn!$A$2:$A$30,AC$201)/1000,SUMIFS(Gögn!$I$2:$I$11876,Gögn!$F$2:$F$11876,$A12,Gögn!$A$2:$A$11876,AC$201)/1000)))</f>
        <v>175962.573</v>
      </c>
      <c r="AD12" s="156">
        <f>IF(LEN(AD$8)=0,"",IF(AD$8="Bayern",SUMIFS(Erl.Gögn!$H$2:$H$30,Erl.Gögn!$E$2:$E$30,$A12,Erl.Gögn!$A$2:$A$30,AD$201)/1000,IF(AD$8="Allianz",SUMIFS(Erl.Gögn!$H$2:$H$30,Erl.Gögn!$E$2:$E$30,$A12,Erl.Gögn!$A$2:$A$30,AD$201)/1000,SUMIFS(Gögn!$I$2:$I$11876,Gögn!$F$2:$F$11876,$A12,Gögn!$A$2:$A$11876,AD$201)/1000)))</f>
        <v>197170.54399999999</v>
      </c>
      <c r="AE12" s="156">
        <f>IF(LEN(AE$8)=0,"",IF(AE$8="Bayern",SUMIFS(Erl.Gögn!$H$2:$H$30,Erl.Gögn!$E$2:$E$30,$A12,Erl.Gögn!$A$2:$A$30,AE$201)/1000,IF(AE$8="Allianz",SUMIFS(Erl.Gögn!$H$2:$H$30,Erl.Gögn!$E$2:$E$30,$A12,Erl.Gögn!$A$2:$A$30,AE$201)/1000,SUMIFS(Gögn!$I$2:$I$11876,Gögn!$F$2:$F$11876,$A12,Gögn!$A$2:$A$11876,AE$201)/1000)))</f>
        <v>13288.421</v>
      </c>
      <c r="AF12" s="156">
        <f>IF(LEN(AF$8)=0,"",IF(AF$8="Bayern",SUMIFS(Erl.Gögn!$H$2:$H$30,Erl.Gögn!$E$2:$E$30,$A12,Erl.Gögn!$A$2:$A$30,AF$201)/1000,IF(AF$8="Allianz",SUMIFS(Erl.Gögn!$H$2:$H$30,Erl.Gögn!$E$2:$E$30,$A12,Erl.Gögn!$A$2:$A$30,AF$201)/1000,SUMIFS(Gögn!$I$2:$I$11876,Gögn!$F$2:$F$11876,$A12,Gögn!$A$2:$A$11876,AF$201)/1000)))</f>
        <v>610425.50300000003</v>
      </c>
      <c r="AG12" s="156">
        <f>IF(LEN(AG$8)=0,"",IF(AG$8="Bayern",SUMIFS(Erl.Gögn!$H$2:$H$30,Erl.Gögn!$E$2:$E$30,$A12,Erl.Gögn!$A$2:$A$30,AG$201)/1000,IF(AG$8="Allianz",SUMIFS(Erl.Gögn!$H$2:$H$30,Erl.Gögn!$E$2:$E$30,$A12,Erl.Gögn!$A$2:$A$30,AG$201)/1000,SUMIFS(Gögn!$I$2:$I$11876,Gögn!$F$2:$F$11876,$A12,Gögn!$A$2:$A$11876,AG$201)/1000)))</f>
        <v>397769.04599999997</v>
      </c>
      <c r="AH12" s="156">
        <f>IF(LEN(AH$8)=0,"",IF(AH$8="Bayern",SUMIFS(Erl.Gögn!$H$2:$H$30,Erl.Gögn!$E$2:$E$30,$A12,Erl.Gögn!$A$2:$A$30,AH$201)/1000,IF(AH$8="Allianz",SUMIFS(Erl.Gögn!$H$2:$H$30,Erl.Gögn!$E$2:$E$30,$A12,Erl.Gögn!$A$2:$A$30,AH$201)/1000,SUMIFS(Gögn!$I$2:$I$11876,Gögn!$F$2:$F$11876,$A12,Gögn!$A$2:$A$11876,AH$201)/1000)))</f>
        <v>1620248.885</v>
      </c>
      <c r="AI12" s="156">
        <f>IF(LEN(AI$8)=0,"",IF(AI$8="Bayern",SUMIFS(Erl.Gögn!$H$2:$H$30,Erl.Gögn!$E$2:$E$30,$A12,Erl.Gögn!$A$2:$A$30,AI$201)/1000,IF(AI$8="Allianz",SUMIFS(Erl.Gögn!$H$2:$H$30,Erl.Gögn!$E$2:$E$30,$A12,Erl.Gögn!$A$2:$A$30,AI$201)/1000,SUMIFS(Gögn!$I$2:$I$11876,Gögn!$F$2:$F$11876,$A12,Gögn!$A$2:$A$11876,AI$201)/1000)))</f>
        <v>24316.615000000002</v>
      </c>
      <c r="AJ12" s="156">
        <f>IF(LEN(AJ$8)=0,"",IF(AJ$8="Bayern",SUMIFS(Erl.Gögn!$H$2:$H$30,Erl.Gögn!$E$2:$E$30,$A12,Erl.Gögn!$A$2:$A$30,AJ$201)/1000,IF(AJ$8="Allianz",SUMIFS(Erl.Gögn!$H$2:$H$30,Erl.Gögn!$E$2:$E$30,$A12,Erl.Gögn!$A$2:$A$30,AJ$201)/1000,SUMIFS(Gögn!$I$2:$I$11876,Gögn!$F$2:$F$11876,$A12,Gögn!$A$2:$A$11876,AJ$201)/1000)))</f>
        <v>107985.31200000001</v>
      </c>
      <c r="AK12" s="156">
        <f>IF(LEN(AK$8)=0,"",IF(AK$8="Bayern",SUMIFS(Erl.Gögn!$H$2:$H$30,Erl.Gögn!$E$2:$E$30,$A12,Erl.Gögn!$A$2:$A$30,AK$201)/1000,IF(AK$8="Allianz",SUMIFS(Erl.Gögn!$H$2:$H$30,Erl.Gögn!$E$2:$E$30,$A12,Erl.Gögn!$A$2:$A$30,AK$201)/1000,SUMIFS(Gögn!$I$2:$I$11876,Gögn!$F$2:$F$11876,$A12,Gögn!$A$2:$A$11876,AK$201)/1000)))</f>
        <v>289265.33799999999</v>
      </c>
      <c r="AL12" s="156">
        <f>IF(LEN(AL$8)=0,"",IF(AL$8="Bayern",SUMIFS(Erl.Gögn!$H$2:$H$30,Erl.Gögn!$E$2:$E$30,$A12,Erl.Gögn!$A$2:$A$30,AL$201)/1000,IF(AL$8="Allianz",SUMIFS(Erl.Gögn!$H$2:$H$30,Erl.Gögn!$E$2:$E$30,$A12,Erl.Gögn!$A$2:$A$30,AL$201)/1000,SUMIFS(Gögn!$I$2:$I$11876,Gögn!$F$2:$F$11876,$A12,Gögn!$A$2:$A$11876,AL$201)/1000)))</f>
        <v>446399.37699999998</v>
      </c>
      <c r="AM12" s="156">
        <f>IF(LEN(AM$8)=0,"",IF(AM$8="Bayern",SUMIFS(Erl.Gögn!$H$2:$H$30,Erl.Gögn!$E$2:$E$30,$A12,Erl.Gögn!$A$2:$A$30,AM$201)/1000,IF(AM$8="Allianz",SUMIFS(Erl.Gögn!$H$2:$H$30,Erl.Gögn!$E$2:$E$30,$A12,Erl.Gögn!$A$2:$A$30,AM$201)/1000,SUMIFS(Gögn!$I$2:$I$11876,Gögn!$F$2:$F$11876,$A12,Gögn!$A$2:$A$11876,AM$201)/1000)))</f>
        <v>971861.549</v>
      </c>
      <c r="AN12" s="156">
        <f>IF(LEN(AN$8)=0,"",IF(AN$8="Bayern",SUMIFS(Erl.Gögn!$H$2:$H$30,Erl.Gögn!$E$2:$E$30,$A12,Erl.Gögn!$A$2:$A$30,AN$201)/1000,IF(AN$8="Allianz",SUMIFS(Erl.Gögn!$H$2:$H$30,Erl.Gögn!$E$2:$E$30,$A12,Erl.Gögn!$A$2:$A$30,AN$201)/1000,SUMIFS(Gögn!$I$2:$I$11876,Gögn!$F$2:$F$11876,$A12,Gögn!$A$2:$A$11876,AN$201)/1000)))</f>
        <v>17099.54</v>
      </c>
      <c r="AO12" s="156">
        <f>IF(LEN(AO$8)=0,"",IF(AO$8="Bayern",SUMIFS(Erl.Gögn!$H$2:$H$30,Erl.Gögn!$E$2:$E$30,$A12,Erl.Gögn!$A$2:$A$30,AO$201)/1000,IF(AO$8="Allianz",SUMIFS(Erl.Gögn!$H$2:$H$30,Erl.Gögn!$E$2:$E$30,$A12,Erl.Gögn!$A$2:$A$30,AO$201)/1000,SUMIFS(Gögn!$I$2:$I$11876,Gögn!$F$2:$F$11876,$A12,Gögn!$A$2:$A$11876,AO$201)/1000)))</f>
        <v>4038288.8110000002</v>
      </c>
      <c r="AP12" s="156">
        <f>IF(LEN(AP$8)=0,"",IF(AP$8="Bayern",SUMIFS(Erl.Gögn!$H$2:$H$30,Erl.Gögn!$E$2:$E$30,$A12,Erl.Gögn!$A$2:$A$30,AP$201)/1000,IF(AP$8="Allianz",SUMIFS(Erl.Gögn!$H$2:$H$30,Erl.Gögn!$E$2:$E$30,$A12,Erl.Gögn!$A$2:$A$30,AP$201)/1000,SUMIFS(Gögn!$I$2:$I$11876,Gögn!$F$2:$F$11876,$A12,Gögn!$A$2:$A$11876,AP$201)/1000)))</f>
        <v>1474268.8529999999</v>
      </c>
      <c r="AQ12" s="156">
        <f>IF(LEN(AQ$8)=0,"",IF(AQ$8="Bayern",SUMIFS(Erl.Gögn!$H$2:$H$30,Erl.Gögn!$E$2:$E$30,$A12,Erl.Gögn!$A$2:$A$30,AQ$201)/1000,IF(AQ$8="Allianz",SUMIFS(Erl.Gögn!$H$2:$H$30,Erl.Gögn!$E$2:$E$30,$A12,Erl.Gögn!$A$2:$A$30,AQ$201)/1000,SUMIFS(Gögn!$I$2:$I$11876,Gögn!$F$2:$F$11876,$A12,Gögn!$A$2:$A$11876,AQ$201)/1000)))</f>
        <v>895122.96799999999</v>
      </c>
      <c r="AR12" s="156">
        <f>IF(LEN(AR$8)=0,"",IF(AR$8="Bayern",SUMIFS(Erl.Gögn!$H$2:$H$30,Erl.Gögn!$E$2:$E$30,$A12,Erl.Gögn!$A$2:$A$30,AR$201)/1000,IF(AR$8="Allianz",SUMIFS(Erl.Gögn!$H$2:$H$30,Erl.Gögn!$E$2:$E$30,$A12,Erl.Gögn!$A$2:$A$30,AR$201)/1000,SUMIFS(Gögn!$I$2:$I$11876,Gögn!$F$2:$F$11876,$A12,Gögn!$A$2:$A$11876,AR$201)/1000)))</f>
        <v>327410.28000000003</v>
      </c>
      <c r="AS12" s="156">
        <f>IF(LEN(AS$8)=0,"",IF(AS$8="Bayern",SUMIFS(Erl.Gögn!$H$2:$H$30,Erl.Gögn!$E$2:$E$30,$A12,Erl.Gögn!$A$2:$A$30,AS$201)/1000,IF(AS$8="Allianz",SUMIFS(Erl.Gögn!$H$2:$H$30,Erl.Gögn!$E$2:$E$30,$A12,Erl.Gögn!$A$2:$A$30,AS$201)/1000,SUMIFS(Gögn!$I$2:$I$11876,Gögn!$F$2:$F$11876,$A12,Gögn!$A$2:$A$11876,AS$201)/1000)))</f>
        <v>3615.7429999999999</v>
      </c>
      <c r="AT12" s="156">
        <f>IF(LEN(AT$8)=0,"",IF(AT$8="Bayern",SUMIFS(Erl.Gögn!$H$2:$H$30,Erl.Gögn!$E$2:$E$30,$A12,Erl.Gögn!$A$2:$A$30,AT$201)/1000,IF(AT$8="Allianz",SUMIFS(Erl.Gögn!$H$2:$H$30,Erl.Gögn!$E$2:$E$30,$A12,Erl.Gögn!$A$2:$A$30,AT$201)/1000,SUMIFS(Gögn!$I$2:$I$11876,Gögn!$F$2:$F$11876,$A12,Gögn!$A$2:$A$11876,AT$201)/1000)))</f>
        <v>120086.48699999999</v>
      </c>
      <c r="AU12" s="156">
        <f>IF(LEN(AU$8)=0,"",IF(AU$8="Bayern",SUMIFS(Erl.Gögn!$H$2:$H$30,Erl.Gögn!$E$2:$E$30,$A12,Erl.Gögn!$A$2:$A$30,AU$201)/1000,IF(AU$8="Allianz",SUMIFS(Erl.Gögn!$H$2:$H$30,Erl.Gögn!$E$2:$E$30,$A12,Erl.Gögn!$A$2:$A$30,AU$201)/1000,SUMIFS(Gögn!$I$2:$I$11876,Gögn!$F$2:$F$11876,$A12,Gögn!$A$2:$A$11876,AU$201)/1000)))</f>
        <v>0</v>
      </c>
      <c r="AV12" s="156">
        <f>IF(LEN(AV$8)=0,"",IF(AV$8="Bayern",SUMIFS(Erl.Gögn!$H$2:$H$30,Erl.Gögn!$E$2:$E$30,$A12,Erl.Gögn!$A$2:$A$30,AV$201)/1000,IF(AV$8="Allianz",SUMIFS(Erl.Gögn!$H$2:$H$30,Erl.Gögn!$E$2:$E$30,$A12,Erl.Gögn!$A$2:$A$30,AV$201)/1000,SUMIFS(Gögn!$I$2:$I$11876,Gögn!$F$2:$F$11876,$A12,Gögn!$A$2:$A$11876,AV$201)/1000)))</f>
        <v>26486.177</v>
      </c>
      <c r="AW12" s="156">
        <f>IF(LEN(AW$8)=0,"",IF(AW$8="Bayern",SUMIFS(Erl.Gögn!$H$2:$H$30,Erl.Gögn!$E$2:$E$30,$A12,Erl.Gögn!$A$2:$A$30,AW$201)/1000,IF(AW$8="Allianz",SUMIFS(Erl.Gögn!$H$2:$H$30,Erl.Gögn!$E$2:$E$30,$A12,Erl.Gögn!$A$2:$A$30,AW$201)/1000,SUMIFS(Gögn!$I$2:$I$11876,Gögn!$F$2:$F$11876,$A12,Gögn!$A$2:$A$11876,AW$201)/1000)))</f>
        <v>20434.596000000001</v>
      </c>
      <c r="AX12" s="156">
        <f>IF(LEN(AX$8)=0,"",IF(AX$8="Bayern",SUMIFS(Erl.Gögn!$H$2:$H$30,Erl.Gögn!$E$2:$E$30,$A12,Erl.Gögn!$A$2:$A$30,AX$201)/1000,IF(AX$8="Allianz",SUMIFS(Erl.Gögn!$H$2:$H$30,Erl.Gögn!$E$2:$E$30,$A12,Erl.Gögn!$A$2:$A$30,AX$201)/1000,SUMIFS(Gögn!$I$2:$I$11876,Gögn!$F$2:$F$11876,$A12,Gögn!$A$2:$A$11876,AX$201)/1000)))</f>
        <v>2632.598</v>
      </c>
      <c r="AY12" s="156">
        <f>IF(LEN(AY$8)=0,"",IF(AY$8="Bayern",SUMIFS(Erl.Gögn!$H$2:$H$30,Erl.Gögn!$E$2:$E$30,$A12,Erl.Gögn!$A$2:$A$30,AY$201)/1000,IF(AY$8="Allianz",SUMIFS(Erl.Gögn!$H$2:$H$30,Erl.Gögn!$E$2:$E$30,$A12,Erl.Gögn!$A$2:$A$30,AY$201)/1000,SUMIFS(Gögn!$I$2:$I$11876,Gögn!$F$2:$F$11876,$A12,Gögn!$A$2:$A$11876,AY$201)/1000)))</f>
        <v>1183.2470000000001</v>
      </c>
      <c r="AZ12" s="156">
        <f>IF(LEN(AZ$8)=0,"",IF(AZ$8="Bayern",SUMIFS(Erl.Gögn!$H$2:$H$30,Erl.Gögn!$E$2:$E$30,$A12,Erl.Gögn!$A$2:$A$30,AZ$201)/1000,IF(AZ$8="Allianz",SUMIFS(Erl.Gögn!$H$2:$H$30,Erl.Gögn!$E$2:$E$30,$A12,Erl.Gögn!$A$2:$A$30,AZ$201)/1000,SUMIFS(Gögn!$I$2:$I$11876,Gögn!$F$2:$F$11876,$A12,Gögn!$A$2:$A$11876,AZ$201)/1000)))</f>
        <v>69998.39</v>
      </c>
      <c r="BA12" s="156">
        <f>IF(LEN(BA$8)=0,"",IF(BA$8="Bayern",SUMIFS(Erl.Gögn!$H$2:$H$30,Erl.Gögn!$E$2:$E$30,$A12,Erl.Gögn!$A$2:$A$30,BA$201)/1000,IF(BA$8="Allianz",SUMIFS(Erl.Gögn!$H$2:$H$30,Erl.Gögn!$E$2:$E$30,$A12,Erl.Gögn!$A$2:$A$30,BA$201)/1000,SUMIFS(Gögn!$I$2:$I$11876,Gögn!$F$2:$F$11876,$A12,Gögn!$A$2:$A$11876,BA$201)/1000)))</f>
        <v>197644.99600000001</v>
      </c>
      <c r="BB12" s="156">
        <f>IF(LEN(BB$8)=0,"",IF(BB$8="Bayern",SUMIFS(Erl.Gögn!$H$2:$H$30,Erl.Gögn!$E$2:$E$30,$A12,Erl.Gögn!$A$2:$A$30,BB$201)/1000,IF(BB$8="Allianz",SUMIFS(Erl.Gögn!$H$2:$H$30,Erl.Gögn!$E$2:$E$30,$A12,Erl.Gögn!$A$2:$A$30,BB$201)/1000,SUMIFS(Gögn!$I$2:$I$11876,Gögn!$F$2:$F$11876,$A12,Gögn!$A$2:$A$11876,BB$201)/1000)))</f>
        <v>3477919.38</v>
      </c>
      <c r="BC12" s="156">
        <f>IF(LEN(BC$8)=0,"",IF(BC$8="Bayern",SUMIFS(Erl.Gögn!$H$2:$H$30,Erl.Gögn!$E$2:$E$30,$A12,Erl.Gögn!$A$2:$A$30,BC$201)/1000,IF(BC$8="Allianz",SUMIFS(Erl.Gögn!$H$2:$H$30,Erl.Gögn!$E$2:$E$30,$A12,Erl.Gögn!$A$2:$A$30,BC$201)/1000,SUMIFS(Gögn!$I$2:$I$11876,Gögn!$F$2:$F$11876,$A12,Gögn!$A$2:$A$11876,BC$201)/1000)))</f>
        <v>220496.69099999999</v>
      </c>
      <c r="BD12" s="156">
        <f>IF(LEN(BD$8)=0,"",IF(BD$8="Bayern",SUMIFS(Erl.Gögn!$H$2:$H$30,Erl.Gögn!$E$2:$E$30,$A12,Erl.Gögn!$A$2:$A$30,BD$201)/1000,IF(BD$8="Allianz",SUMIFS(Erl.Gögn!$H$2:$H$30,Erl.Gögn!$E$2:$E$30,$A12,Erl.Gögn!$A$2:$A$30,BD$201)/1000,SUMIFS(Gögn!$I$2:$I$11876,Gögn!$F$2:$F$11876,$A12,Gögn!$A$2:$A$11876,BD$201)/1000)))</f>
        <v>154583.54999999999</v>
      </c>
      <c r="BE12" s="156">
        <f>IF(LEN(BE$8)=0,"",IF(BE$8="Bayern",SUMIFS(Erl.Gögn!$H$2:$H$30,Erl.Gögn!$E$2:$E$30,$A12,Erl.Gögn!$A$2:$A$30,BE$201)/1000,IF(BE$8="Allianz",SUMIFS(Erl.Gögn!$H$2:$H$30,Erl.Gögn!$E$2:$E$30,$A12,Erl.Gögn!$A$2:$A$30,BE$201)/1000,SUMIFS(Gögn!$I$2:$I$11876,Gögn!$F$2:$F$11876,$A12,Gögn!$A$2:$A$11876,BE$201)/1000)))</f>
        <v>274617.65700000001</v>
      </c>
      <c r="BF12" s="156">
        <f>IF(LEN(BF$8)=0,"",IF(BF$8="Bayern",SUMIFS(Erl.Gögn!$H$2:$H$30,Erl.Gögn!$E$2:$E$30,$A12,Erl.Gögn!$A$2:$A$30,BF$201)/1000,IF(BF$8="Allianz",SUMIFS(Erl.Gögn!$H$2:$H$30,Erl.Gögn!$E$2:$E$30,$A12,Erl.Gögn!$A$2:$A$30,BF$201)/1000,SUMIFS(Gögn!$I$2:$I$11876,Gögn!$F$2:$F$11876,$A12,Gögn!$A$2:$A$11876,BF$201)/1000)))</f>
        <v>47870.394</v>
      </c>
      <c r="BG12" s="156">
        <f>IF(LEN(BG$8)=0,"",IF(BG$8="Bayern",SUMIFS(Erl.Gögn!$H$2:$H$30,Erl.Gögn!$E$2:$E$30,$A12,Erl.Gögn!$A$2:$A$30,BG$201)/1000,IF(BG$8="Allianz",SUMIFS(Erl.Gögn!$H$2:$H$30,Erl.Gögn!$E$2:$E$30,$A12,Erl.Gögn!$A$2:$A$30,BG$201)/1000,SUMIFS(Gögn!$I$2:$I$11876,Gögn!$F$2:$F$11876,$A12,Gögn!$A$2:$A$11876,BG$201)/1000)))</f>
        <v>222807.88699999999</v>
      </c>
      <c r="BH12" s="156">
        <f>IF(LEN(BH$8)=0,"",IF(BH$8="Bayern",SUMIFS(Erl.Gögn!$H$2:$H$30,Erl.Gögn!$E$2:$E$30,$A12,Erl.Gögn!$A$2:$A$30,BH$201)/1000,IF(BH$8="Allianz",SUMIFS(Erl.Gögn!$H$2:$H$30,Erl.Gögn!$E$2:$E$30,$A12,Erl.Gögn!$A$2:$A$30,BH$201)/1000,SUMIFS(Gögn!$I$2:$I$11876,Gögn!$F$2:$F$11876,$A12,Gögn!$A$2:$A$11876,BH$201)/1000)))</f>
        <v>853784.04</v>
      </c>
      <c r="BI12" s="156">
        <f>IF(LEN(BI$8)=0,"",IF(BI$8="Bayern",SUMIFS(Erl.Gögn!$H$2:$H$30,Erl.Gögn!$E$2:$E$30,$A12,Erl.Gögn!$A$2:$A$30,BI$201)/1000,IF(BI$8="Allianz",SUMIFS(Erl.Gögn!$H$2:$H$30,Erl.Gögn!$E$2:$E$30,$A12,Erl.Gögn!$A$2:$A$30,BI$201)/1000,SUMIFS(Gögn!$I$2:$I$11876,Gögn!$F$2:$F$11876,$A12,Gögn!$A$2:$A$11876,BI$201)/1000)))</f>
        <v>583215.81400000001</v>
      </c>
      <c r="BJ12" s="156">
        <f>IF(LEN(BJ$8)=0,"",IF(BJ$8="Bayern",SUMIFS(Erl.Gögn!$H$2:$H$30,Erl.Gögn!$E$2:$E$30,$A12,Erl.Gögn!$A$2:$A$30,BJ$201)/1000,IF(BJ$8="Allianz",SUMIFS(Erl.Gögn!$H$2:$H$30,Erl.Gögn!$E$2:$E$30,$A12,Erl.Gögn!$A$2:$A$30,BJ$201)/1000,SUMIFS(Gögn!$I$2:$I$11876,Gögn!$F$2:$F$11876,$A12,Gögn!$A$2:$A$11876,BJ$201)/1000)))</f>
        <v>230293.63800000001</v>
      </c>
      <c r="BK12" s="156">
        <f>IF(LEN(BK$8)=0,"",IF(BK$8="Bayern",SUMIFS(Erl.Gögn!$H$2:$H$30,Erl.Gögn!$E$2:$E$30,$A12,Erl.Gögn!$A$2:$A$30,BK$201)/1000,IF(BK$8="Allianz",SUMIFS(Erl.Gögn!$H$2:$H$30,Erl.Gögn!$E$2:$E$30,$A12,Erl.Gögn!$A$2:$A$30,BK$201)/1000,SUMIFS(Gögn!$I$2:$I$11876,Gögn!$F$2:$F$11876,$A12,Gögn!$A$2:$A$11876,BK$201)/1000)))</f>
        <v>388945.21600000001</v>
      </c>
      <c r="BL12" s="156">
        <f>IF(LEN(BL$8)=0,"",IF(BL$8="Bayern",SUMIFS(Erl.Gögn!$H$2:$H$30,Erl.Gögn!$E$2:$E$30,$A12,Erl.Gögn!$A$2:$A$30,BL$201)/1000,IF(BL$8="Allianz",SUMIFS(Erl.Gögn!$H$2:$H$30,Erl.Gögn!$E$2:$E$30,$A12,Erl.Gögn!$A$2:$A$30,BL$201)/1000,SUMIFS(Gögn!$I$2:$I$11876,Gögn!$F$2:$F$11876,$A12,Gögn!$A$2:$A$11876,BL$201)/1000)))</f>
        <v>92190.862999999998</v>
      </c>
      <c r="BM12" s="156">
        <f>IF(LEN(BM$8)=0,"",IF(BM$8="Bayern",SUMIFS(Erl.Gögn!$H$2:$H$30,Erl.Gögn!$E$2:$E$30,$A12,Erl.Gögn!$A$2:$A$30,BM$201)/1000,IF(BM$8="Allianz",SUMIFS(Erl.Gögn!$H$2:$H$30,Erl.Gögn!$E$2:$E$30,$A12,Erl.Gögn!$A$2:$A$30,BM$201)/1000,SUMIFS(Gögn!$I$2:$I$11876,Gögn!$F$2:$F$11876,$A12,Gögn!$A$2:$A$11876,BM$201)/1000)))</f>
        <v>37033.902000000002</v>
      </c>
      <c r="BN12" s="156">
        <f>IF(LEN(BN$8)=0,"",IF(BN$8="Bayern",SUMIFS(Erl.Gögn!$H$2:$H$30,Erl.Gögn!$E$2:$E$30,$A12,Erl.Gögn!$A$2:$A$30,BN$201)/1000,IF(BN$8="Allianz",SUMIFS(Erl.Gögn!$H$2:$H$30,Erl.Gögn!$E$2:$E$30,$A12,Erl.Gögn!$A$2:$A$30,BN$201)/1000,SUMIFS(Gögn!$I$2:$I$11876,Gögn!$F$2:$F$11876,$A12,Gögn!$A$2:$A$11876,BN$201)/1000)))</f>
        <v>91164.39</v>
      </c>
      <c r="BO12" s="156">
        <f>IF(LEN(BO$8)=0,"",IF(BO$8="Bayern",SUMIFS(Erl.Gögn!$H$2:$H$30,Erl.Gögn!$E$2:$E$30,$A12,Erl.Gögn!$A$2:$A$30,BO$201)/1000,IF(BO$8="Allianz",SUMIFS(Erl.Gögn!$H$2:$H$30,Erl.Gögn!$E$2:$E$30,$A12,Erl.Gögn!$A$2:$A$30,BO$201)/1000,SUMIFS(Gögn!$I$2:$I$11876,Gögn!$F$2:$F$11876,$A12,Gögn!$A$2:$A$11876,BO$201)/1000)))</f>
        <v>6925.38</v>
      </c>
      <c r="BP12" s="156">
        <f>IF(LEN(BP$8)=0,"",IF(BP$8="Bayern",SUMIFS(Erl.Gögn!$H$2:$H$30,Erl.Gögn!$E$2:$E$30,$A12,Erl.Gögn!$A$2:$A$30,BP$201)/1000,IF(BP$8="Allianz",SUMIFS(Erl.Gögn!$H$2:$H$30,Erl.Gögn!$E$2:$E$30,$A12,Erl.Gögn!$A$2:$A$30,BP$201)/1000,SUMIFS(Gögn!$I$2:$I$11876,Gögn!$F$2:$F$11876,$A12,Gögn!$A$2:$A$11876,BP$201)/1000)))</f>
        <v>8104.2960000000003</v>
      </c>
      <c r="BQ12" s="156">
        <f>IF(LEN(BQ$8)=0,"",IF(BQ$8="Bayern",SUMIFS(Erl.Gögn!$H$2:$H$30,Erl.Gögn!$E$2:$E$30,$A12,Erl.Gögn!$A$2:$A$30,BQ$201)/1000,IF(BQ$8="Allianz",SUMIFS(Erl.Gögn!$H$2:$H$30,Erl.Gögn!$E$2:$E$30,$A12,Erl.Gögn!$A$2:$A$30,BQ$201)/1000,SUMIFS(Gögn!$I$2:$I$11876,Gögn!$F$2:$F$11876,$A12,Gögn!$A$2:$A$11876,BQ$201)/1000)))</f>
        <v>8757.0470000000005</v>
      </c>
      <c r="BR12" s="156">
        <f>IF(LEN(BR$8)=0,"",IF(BR$8="Bayern",SUMIFS(Erl.Gögn!$H$2:$H$30,Erl.Gögn!$E$2:$E$30,$A12,Erl.Gögn!$A$2:$A$30,BR$201)/1000,IF(BR$8="Allianz",SUMIFS(Erl.Gögn!$H$2:$H$30,Erl.Gögn!$E$2:$E$30,$A12,Erl.Gögn!$A$2:$A$30,BR$201)/1000,SUMIFS(Gögn!$I$2:$I$11876,Gögn!$F$2:$F$11876,$A12,Gögn!$A$2:$A$11876,BR$201)/1000)))</f>
        <v>2154883</v>
      </c>
      <c r="BS12" s="156">
        <f>IF(LEN(BS$8)=0,"",IF(BS$8="Bayern",SUMIFS(Erl.Gögn!$H$2:$H$30,Erl.Gögn!$E$2:$E$30,$A12,Erl.Gögn!$A$2:$A$30,BS$201)/1000,IF(BS$8="Allianz",SUMIFS(Erl.Gögn!$H$2:$H$30,Erl.Gögn!$E$2:$E$30,$A12,Erl.Gögn!$A$2:$A$30,BS$201)/1000,SUMIFS(Gögn!$I$2:$I$11876,Gögn!$F$2:$F$11876,$A12,Gögn!$A$2:$A$11876,BS$201)/1000)))</f>
        <v>603431</v>
      </c>
      <c r="BT12" s="156">
        <f>IF(LEN(BT$8)=0,"",IF(BT$8="Bayern",SUMIFS(Erl.Gögn!$H$2:$H$30,Erl.Gögn!$E$2:$E$30,$A12,Erl.Gögn!$A$2:$A$30,BT$201)/1000,IF(BT$8="Allianz",SUMIFS(Erl.Gögn!$H$2:$H$30,Erl.Gögn!$E$2:$E$30,$A12,Erl.Gögn!$A$2:$A$30,BT$201)/1000,SUMIFS(Gögn!$I$2:$I$11876,Gögn!$F$2:$F$11876,$A12,Gögn!$A$2:$A$11876,BT$201)/1000)))</f>
        <v>90579</v>
      </c>
      <c r="BU12" s="156">
        <f>IF(LEN(BU$8)=0,"",IF(BU$8="Bayern",SUMIFS(Erl.Gögn!$H$2:$H$30,Erl.Gögn!$E$2:$E$30,$A12,Erl.Gögn!$A$2:$A$30,BU$201)/1000,IF(BU$8="Allianz",SUMIFS(Erl.Gögn!$H$2:$H$30,Erl.Gögn!$E$2:$E$30,$A12,Erl.Gögn!$A$2:$A$30,BU$201)/1000,SUMIFS(Gögn!$I$2:$I$11876,Gögn!$F$2:$F$11876,$A12,Gögn!$A$2:$A$11876,BU$201)/1000)))</f>
        <v>193887.71400000001</v>
      </c>
      <c r="BV12" s="156">
        <f>IF(LEN(BV$8)=0,"",IF(BV$8="Bayern",SUMIFS(Erl.Gögn!$H$2:$H$30,Erl.Gögn!$E$2:$E$30,$A12,Erl.Gögn!$A$2:$A$30,BV$201)/1000,IF(BV$8="Allianz",SUMIFS(Erl.Gögn!$H$2:$H$30,Erl.Gögn!$E$2:$E$30,$A12,Erl.Gögn!$A$2:$A$30,BV$201)/1000,SUMIFS(Gögn!$I$2:$I$11876,Gögn!$F$2:$F$11876,$A12,Gögn!$A$2:$A$11876,BV$201)/1000)))</f>
        <v>126613.71</v>
      </c>
      <c r="BW12" s="156">
        <f>IF(LEN(BW$8)=0,"",IF(BW$8="Bayern",SUMIFS(Erl.Gögn!$H$2:$H$30,Erl.Gögn!$E$2:$E$30,$A12,Erl.Gögn!$A$2:$A$30,BW$201)/1000,IF(BW$8="Allianz",SUMIFS(Erl.Gögn!$H$2:$H$30,Erl.Gögn!$E$2:$E$30,$A12,Erl.Gögn!$A$2:$A$30,BW$201)/1000,SUMIFS(Gögn!$I$2:$I$11876,Gögn!$F$2:$F$11876,$A12,Gögn!$A$2:$A$11876,BW$201)/1000)))</f>
        <v>38864.402000000002</v>
      </c>
      <c r="BX12" s="156">
        <f>IF(LEN(BX$8)=0,"",IF(BX$8="Bayern",SUMIFS(Erl.Gögn!$H$2:$H$30,Erl.Gögn!$E$2:$E$30,$A12,Erl.Gögn!$A$2:$A$30,BX$201)/1000,IF(BX$8="Allianz",SUMIFS(Erl.Gögn!$H$2:$H$30,Erl.Gögn!$E$2:$E$30,$A12,Erl.Gögn!$A$2:$A$30,BX$201)/1000,SUMIFS(Gögn!$I$2:$I$11876,Gögn!$F$2:$F$11876,$A12,Gögn!$A$2:$A$11876,BX$201)/1000)))</f>
        <v>40277.714</v>
      </c>
      <c r="BY12" s="156">
        <f>IF(LEN(BY$8)=0,"",IF(BY$8="Bayern",SUMIFS(Erl.Gögn!$H$2:$H$30,Erl.Gögn!$E$2:$E$30,$A12,Erl.Gögn!$A$2:$A$30,BY$201)/1000,IF(BY$8="Allianz",SUMIFS(Erl.Gögn!$H$2:$H$30,Erl.Gögn!$E$2:$E$30,$A12,Erl.Gögn!$A$2:$A$30,BY$201)/1000,SUMIFS(Gögn!$I$2:$I$11876,Gögn!$F$2:$F$11876,$A12,Gögn!$A$2:$A$11876,BY$201)/1000)))</f>
        <v>140071.136</v>
      </c>
      <c r="BZ12" s="156">
        <f>IF(LEN(BZ$8)=0,"",IF(BZ$8="Bayern",SUMIFS(Erl.Gögn!$H$2:$H$30,Erl.Gögn!$E$2:$E$30,$A12,Erl.Gögn!$A$2:$A$30,BZ$201)/1000,IF(BZ$8="Allianz",SUMIFS(Erl.Gögn!$H$2:$H$30,Erl.Gögn!$E$2:$E$30,$A12,Erl.Gögn!$A$2:$A$30,BZ$201)/1000,SUMIFS(Gögn!$I$2:$I$11876,Gögn!$F$2:$F$11876,$A12,Gögn!$A$2:$A$11876,BZ$201)/1000)))</f>
        <v>11899.001</v>
      </c>
      <c r="CA12" s="156">
        <f>IF(LEN(CA$8)=0,"",IF(CA$8="Bayern",SUMIFS(Erl.Gögn!$H$2:$H$30,Erl.Gögn!$E$2:$E$30,$A12,Erl.Gögn!$A$2:$A$30,CA$201)/1000,IF(CA$8="Allianz",SUMIFS(Erl.Gögn!$H$2:$H$30,Erl.Gögn!$E$2:$E$30,$A12,Erl.Gögn!$A$2:$A$30,CA$201)/1000,SUMIFS(Gögn!$I$2:$I$11876,Gögn!$F$2:$F$11876,$A12,Gögn!$A$2:$A$11876,CA$201)/1000)))</f>
        <v>537228.02500000002</v>
      </c>
      <c r="CB12" s="156">
        <f>IF(LEN(CB$8)=0,"",IF(CB$8="Bayern",SUMIFS(Erl.Gögn!$H$2:$H$30,Erl.Gögn!$E$2:$E$30,$A12,Erl.Gögn!$A$2:$A$30,CB$201)/1000,IF(CB$8="Allianz",SUMIFS(Erl.Gögn!$H$2:$H$30,Erl.Gögn!$E$2:$E$30,$A12,Erl.Gögn!$A$2:$A$30,CB$201)/1000,SUMIFS(Gögn!$I$2:$I$11876,Gögn!$F$2:$F$11876,$A12,Gögn!$A$2:$A$11876,CB$201)/1000)))</f>
        <v>6162653</v>
      </c>
      <c r="CC12" s="156">
        <f>IF(LEN(CC$8)=0,"",IF(CC$8="Bayern",SUMIFS(Erl.Gögn!$H$2:$H$30,Erl.Gögn!$E$2:$E$30,$A12,Erl.Gögn!$A$2:$A$30,CC$201)/1000,IF(CC$8="Allianz",SUMIFS(Erl.Gögn!$H$2:$H$30,Erl.Gögn!$E$2:$E$30,$A12,Erl.Gögn!$A$2:$A$30,CC$201)/1000,SUMIFS(Gögn!$I$2:$I$11876,Gögn!$F$2:$F$11876,$A12,Gögn!$A$2:$A$11876,CC$201)/1000)))</f>
        <v>3424249</v>
      </c>
    </row>
    <row r="13" spans="1:81" ht="15.75" x14ac:dyDescent="0.25">
      <c r="A13" s="5" t="s">
        <v>155</v>
      </c>
      <c r="B13" s="5"/>
      <c r="C13" s="18" t="s">
        <v>156</v>
      </c>
      <c r="D13" s="155">
        <f>SUM(E13:CC13)</f>
        <v>512148.44899999956</v>
      </c>
      <c r="E13" s="155">
        <f>IF(LEN(E$8)=0,"",IF(E$8="Bayern",SUMIFS(Erl.Gögn!$H$2:$H$30,Erl.Gögn!$E$2:$E$30,$A13,Erl.Gögn!$A$2:$A$30,E$201)/1000,IF(E$8="Allianz",SUMIFS(Erl.Gögn!$H$2:$H$30,Erl.Gögn!$E$2:$E$30,$A13,Erl.Gögn!$A$2:$A$30,E$201)/1000,SUMIFS(Gögn!$I$2:$I$11876,Gögn!$F$2:$F$11876,$A13,Gögn!$A$2:$A$11876,E$201)/1000)))</f>
        <v>-1935797.523</v>
      </c>
      <c r="F13" s="155">
        <f>IF(LEN(F$8)=0,"",IF(F$8="Bayern",SUMIFS(Erl.Gögn!$H$2:$H$30,Erl.Gögn!$E$2:$E$30,$A13,Erl.Gögn!$A$2:$A$30,F$201)/1000,IF(F$8="Allianz",SUMIFS(Erl.Gögn!$H$2:$H$30,Erl.Gögn!$E$2:$E$30,$A13,Erl.Gögn!$A$2:$A$30,F$201)/1000,SUMIFS(Gögn!$I$2:$I$11876,Gögn!$F$2:$F$11876,$A13,Gögn!$A$2:$A$11876,F$201)/1000)))</f>
        <v>-2101814.591</v>
      </c>
      <c r="G13" s="155">
        <f>IF(LEN(G$8)=0,"",IF(G$8="Bayern",SUMIFS(Erl.Gögn!$H$2:$H$30,Erl.Gögn!$E$2:$E$30,$A13,Erl.Gögn!$A$2:$A$30,G$201)/1000,IF(G$8="Allianz",SUMIFS(Erl.Gögn!$H$2:$H$30,Erl.Gögn!$E$2:$E$30,$A13,Erl.Gögn!$A$2:$A$30,G$201)/1000,SUMIFS(Gögn!$I$2:$I$11876,Gögn!$F$2:$F$11876,$A13,Gögn!$A$2:$A$11876,G$201)/1000)))</f>
        <v>3787532.9029999999</v>
      </c>
      <c r="H13" s="155">
        <f>IF(LEN(H$8)=0,"",IF(H$8="Bayern",SUMIFS(Erl.Gögn!$H$2:$H$30,Erl.Gögn!$E$2:$E$30,$A13,Erl.Gögn!$A$2:$A$30,H$201)/1000,IF(H$8="Allianz",SUMIFS(Erl.Gögn!$H$2:$H$30,Erl.Gögn!$E$2:$E$30,$A13,Erl.Gögn!$A$2:$A$30,H$201)/1000,SUMIFS(Gögn!$I$2:$I$11876,Gögn!$F$2:$F$11876,$A13,Gögn!$A$2:$A$11876,H$201)/1000)))</f>
        <v>7022.5770000000002</v>
      </c>
      <c r="I13" s="155">
        <f>IF(LEN(I$8)=0,"",IF(I$8="Bayern",SUMIFS(Erl.Gögn!$H$2:$H$30,Erl.Gögn!$E$2:$E$30,$A13,Erl.Gögn!$A$2:$A$30,I$201)/1000,IF(I$8="Allianz",SUMIFS(Erl.Gögn!$H$2:$H$30,Erl.Gögn!$E$2:$E$30,$A13,Erl.Gögn!$A$2:$A$30,I$201)/1000,SUMIFS(Gögn!$I$2:$I$11876,Gögn!$F$2:$F$11876,$A13,Gögn!$A$2:$A$11876,I$201)/1000)))</f>
        <v>192061.554</v>
      </c>
      <c r="J13" s="155">
        <f>IF(LEN(J$8)=0,"",IF(J$8="Bayern",SUMIFS(Erl.Gögn!$H$2:$H$30,Erl.Gögn!$E$2:$E$30,$A13,Erl.Gögn!$A$2:$A$30,J$201)/1000,IF(J$8="Allianz",SUMIFS(Erl.Gögn!$H$2:$H$30,Erl.Gögn!$E$2:$E$30,$A13,Erl.Gögn!$A$2:$A$30,J$201)/1000,SUMIFS(Gögn!$I$2:$I$11876,Gögn!$F$2:$F$11876,$A13,Gögn!$A$2:$A$11876,J$201)/1000)))</f>
        <v>-55603.436000000002</v>
      </c>
      <c r="K13" s="155">
        <f>IF(LEN(K$8)=0,"",IF(K$8="Bayern",SUMIFS(Erl.Gögn!$H$2:$H$30,Erl.Gögn!$E$2:$E$30,$A13,Erl.Gögn!$A$2:$A$30,K$201)/1000,IF(K$8="Allianz",SUMIFS(Erl.Gögn!$H$2:$H$30,Erl.Gögn!$E$2:$E$30,$A13,Erl.Gögn!$A$2:$A$30,K$201)/1000,SUMIFS(Gögn!$I$2:$I$11876,Gögn!$F$2:$F$11876,$A13,Gögn!$A$2:$A$11876,K$201)/1000)))</f>
        <v>12801</v>
      </c>
      <c r="L13" s="155">
        <f>IF(LEN(L$8)=0,"",IF(L$8="Bayern",SUMIFS(Erl.Gögn!$H$2:$H$30,Erl.Gögn!$E$2:$E$30,$A13,Erl.Gögn!$A$2:$A$30,L$201)/1000,IF(L$8="Allianz",SUMIFS(Erl.Gögn!$H$2:$H$30,Erl.Gögn!$E$2:$E$30,$A13,Erl.Gögn!$A$2:$A$30,L$201)/1000,SUMIFS(Gögn!$I$2:$I$11876,Gögn!$F$2:$F$11876,$A13,Gögn!$A$2:$A$11876,L$201)/1000)))</f>
        <v>2406946</v>
      </c>
      <c r="M13" s="155">
        <f>IF(LEN(M$8)=0,"",IF(M$8="Bayern",SUMIFS(Erl.Gögn!$H$2:$H$30,Erl.Gögn!$E$2:$E$30,$A13,Erl.Gögn!$A$2:$A$30,M$201)/1000,IF(M$8="Allianz",SUMIFS(Erl.Gögn!$H$2:$H$30,Erl.Gögn!$E$2:$E$30,$A13,Erl.Gögn!$A$2:$A$30,M$201)/1000,SUMIFS(Gögn!$I$2:$I$11876,Gögn!$F$2:$F$11876,$A13,Gögn!$A$2:$A$11876,M$201)/1000)))</f>
        <v>-116943</v>
      </c>
      <c r="N13" s="155">
        <f>IF(LEN(N$8)=0,"",IF(N$8="Bayern",SUMIFS(Erl.Gögn!$H$2:$H$30,Erl.Gögn!$E$2:$E$30,$A13,Erl.Gögn!$A$2:$A$30,N$201)/1000,IF(N$8="Allianz",SUMIFS(Erl.Gögn!$H$2:$H$30,Erl.Gögn!$E$2:$E$30,$A13,Erl.Gögn!$A$2:$A$30,N$201)/1000,SUMIFS(Gögn!$I$2:$I$11876,Gögn!$F$2:$F$11876,$A13,Gögn!$A$2:$A$11876,N$201)/1000)))</f>
        <v>-516491</v>
      </c>
      <c r="O13" s="155">
        <f>IF(LEN(O$8)=0,"",IF(O$8="Bayern",SUMIFS(Erl.Gögn!$H$2:$H$30,Erl.Gögn!$E$2:$E$30,$A13,Erl.Gögn!$A$2:$A$30,O$201)/1000,IF(O$8="Allianz",SUMIFS(Erl.Gögn!$H$2:$H$30,Erl.Gögn!$E$2:$E$30,$A13,Erl.Gögn!$A$2:$A$30,O$201)/1000,SUMIFS(Gögn!$I$2:$I$11876,Gögn!$F$2:$F$11876,$A13,Gögn!$A$2:$A$11876,O$201)/1000)))</f>
        <v>-641713</v>
      </c>
      <c r="P13" s="155">
        <f>IF(LEN(P$8)=0,"",IF(P$8="Bayern",SUMIFS(Erl.Gögn!$H$2:$H$30,Erl.Gögn!$E$2:$E$30,$A13,Erl.Gögn!$A$2:$A$30,P$201)/1000,IF(P$8="Allianz",SUMIFS(Erl.Gögn!$H$2:$H$30,Erl.Gögn!$E$2:$E$30,$A13,Erl.Gögn!$A$2:$A$30,P$201)/1000,SUMIFS(Gögn!$I$2:$I$11876,Gögn!$F$2:$F$11876,$A13,Gögn!$A$2:$A$11876,P$201)/1000)))</f>
        <v>-1530294</v>
      </c>
      <c r="Q13" s="155">
        <f>IF(LEN(Q$8)=0,"",IF(Q$8="Bayern",SUMIFS(Erl.Gögn!$H$2:$H$30,Erl.Gögn!$E$2:$E$30,$A13,Erl.Gögn!$A$2:$A$30,Q$201)/1000,IF(Q$8="Allianz",SUMIFS(Erl.Gögn!$H$2:$H$30,Erl.Gögn!$E$2:$E$30,$A13,Erl.Gögn!$A$2:$A$30,Q$201)/1000,SUMIFS(Gögn!$I$2:$I$11876,Gögn!$F$2:$F$11876,$A13,Gögn!$A$2:$A$11876,Q$201)/1000)))</f>
        <v>755500</v>
      </c>
      <c r="R13" s="155">
        <f>IF(LEN(R$8)=0,"",IF(R$8="Bayern",SUMIFS(Erl.Gögn!$H$2:$H$30,Erl.Gögn!$E$2:$E$30,$A13,Erl.Gögn!$A$2:$A$30,R$201)/1000,IF(R$8="Allianz",SUMIFS(Erl.Gögn!$H$2:$H$30,Erl.Gögn!$E$2:$E$30,$A13,Erl.Gögn!$A$2:$A$30,R$201)/1000,SUMIFS(Gögn!$I$2:$I$11876,Gögn!$F$2:$F$11876,$A13,Gögn!$A$2:$A$11876,R$201)/1000)))</f>
        <v>-120361.383</v>
      </c>
      <c r="S13" s="155">
        <f>IF(LEN(S$8)=0,"",IF(S$8="Bayern",SUMIFS(Erl.Gögn!$H$2:$H$30,Erl.Gögn!$E$2:$E$30,$A13,Erl.Gögn!$A$2:$A$30,S$201)/1000,IF(S$8="Allianz",SUMIFS(Erl.Gögn!$H$2:$H$30,Erl.Gögn!$E$2:$E$30,$A13,Erl.Gögn!$A$2:$A$30,S$201)/1000,SUMIFS(Gögn!$I$2:$I$11876,Gögn!$F$2:$F$11876,$A13,Gögn!$A$2:$A$11876,S$201)/1000)))</f>
        <v>213072.97</v>
      </c>
      <c r="T13" s="155">
        <f>IF(LEN(T$8)=0,"",IF(T$8="Bayern",SUMIFS(Erl.Gögn!$H$2:$H$30,Erl.Gögn!$E$2:$E$30,$A13,Erl.Gögn!$A$2:$A$30,T$201)/1000,IF(T$8="Allianz",SUMIFS(Erl.Gögn!$H$2:$H$30,Erl.Gögn!$E$2:$E$30,$A13,Erl.Gögn!$A$2:$A$30,T$201)/1000,SUMIFS(Gögn!$I$2:$I$11876,Gögn!$F$2:$F$11876,$A13,Gögn!$A$2:$A$11876,T$201)/1000)))</f>
        <v>-114134.266</v>
      </c>
      <c r="U13" s="155">
        <f>IF(LEN(U$8)=0,"",IF(U$8="Bayern",SUMIFS(Erl.Gögn!$H$2:$H$30,Erl.Gögn!$E$2:$E$30,$A13,Erl.Gögn!$A$2:$A$30,U$201)/1000,IF(U$8="Allianz",SUMIFS(Erl.Gögn!$H$2:$H$30,Erl.Gögn!$E$2:$E$30,$A13,Erl.Gögn!$A$2:$A$30,U$201)/1000,SUMIFS(Gögn!$I$2:$I$11876,Gögn!$F$2:$F$11876,$A13,Gögn!$A$2:$A$11876,U$201)/1000)))</f>
        <v>2359.0949999999998</v>
      </c>
      <c r="V13" s="155">
        <f>IF(LEN(V$8)=0,"",IF(V$8="Bayern",SUMIFS(Erl.Gögn!$H$2:$H$30,Erl.Gögn!$E$2:$E$30,$A13,Erl.Gögn!$A$2:$A$30,V$201)/1000,IF(V$8="Allianz",SUMIFS(Erl.Gögn!$H$2:$H$30,Erl.Gögn!$E$2:$E$30,$A13,Erl.Gögn!$A$2:$A$30,V$201)/1000,SUMIFS(Gögn!$I$2:$I$11876,Gögn!$F$2:$F$11876,$A13,Gögn!$A$2:$A$11876,V$201)/1000)))</f>
        <v>1504.6849999999999</v>
      </c>
      <c r="W13" s="155">
        <f>IF(LEN(W$8)=0,"",IF(W$8="Bayern",SUMIFS(Erl.Gögn!$H$2:$H$30,Erl.Gögn!$E$2:$E$30,$A13,Erl.Gögn!$A$2:$A$30,W$201)/1000,IF(W$8="Allianz",SUMIFS(Erl.Gögn!$H$2:$H$30,Erl.Gögn!$E$2:$E$30,$A13,Erl.Gögn!$A$2:$A$30,W$201)/1000,SUMIFS(Gögn!$I$2:$I$11876,Gögn!$F$2:$F$11876,$A13,Gögn!$A$2:$A$11876,W$201)/1000)))</f>
        <v>-2844844</v>
      </c>
      <c r="X13" s="155">
        <f>IF(LEN(X$8)=0,"",IF(X$8="Bayern",SUMIFS(Erl.Gögn!$H$2:$H$30,Erl.Gögn!$E$2:$E$30,$A13,Erl.Gögn!$A$2:$A$30,X$201)/1000,IF(X$8="Allianz",SUMIFS(Erl.Gögn!$H$2:$H$30,Erl.Gögn!$E$2:$E$30,$A13,Erl.Gögn!$A$2:$A$30,X$201)/1000,SUMIFS(Gögn!$I$2:$I$11876,Gögn!$F$2:$F$11876,$A13,Gögn!$A$2:$A$11876,X$201)/1000)))</f>
        <v>1574066</v>
      </c>
      <c r="Y13" s="155">
        <f>IF(LEN(Y$8)=0,"",IF(Y$8="Bayern",SUMIFS(Erl.Gögn!$H$2:$H$30,Erl.Gögn!$E$2:$E$30,$A13,Erl.Gögn!$A$2:$A$30,Y$201)/1000,IF(Y$8="Allianz",SUMIFS(Erl.Gögn!$H$2:$H$30,Erl.Gögn!$E$2:$E$30,$A13,Erl.Gögn!$A$2:$A$30,Y$201)/1000,SUMIFS(Gögn!$I$2:$I$11876,Gögn!$F$2:$F$11876,$A13,Gögn!$A$2:$A$11876,Y$201)/1000)))</f>
        <v>1070459</v>
      </c>
      <c r="Z13" s="155">
        <f>IF(LEN(Z$8)=0,"",IF(Z$8="Bayern",SUMIFS(Erl.Gögn!$H$2:$H$30,Erl.Gögn!$E$2:$E$30,$A13,Erl.Gögn!$A$2:$A$30,Z$201)/1000,IF(Z$8="Allianz",SUMIFS(Erl.Gögn!$H$2:$H$30,Erl.Gögn!$E$2:$E$30,$A13,Erl.Gögn!$A$2:$A$30,Z$201)/1000,SUMIFS(Gögn!$I$2:$I$11876,Gögn!$F$2:$F$11876,$A13,Gögn!$A$2:$A$11876,Z$201)/1000)))</f>
        <v>350377</v>
      </c>
      <c r="AA13" s="155">
        <f>IF(LEN(AA$8)=0,"",IF(AA$8="Bayern",SUMIFS(Erl.Gögn!$H$2:$H$30,Erl.Gögn!$E$2:$E$30,$A13,Erl.Gögn!$A$2:$A$30,AA$201)/1000,IF(AA$8="Allianz",SUMIFS(Erl.Gögn!$H$2:$H$30,Erl.Gögn!$E$2:$E$30,$A13,Erl.Gögn!$A$2:$A$30,AA$201)/1000,SUMIFS(Gögn!$I$2:$I$11876,Gögn!$F$2:$F$11876,$A13,Gögn!$A$2:$A$11876,AA$201)/1000)))</f>
        <v>0</v>
      </c>
      <c r="AB13" s="155">
        <f>IF(LEN(AB$8)=0,"",IF(AB$8="Bayern",SUMIFS(Erl.Gögn!$H$2:$H$30,Erl.Gögn!$E$2:$E$30,$A13,Erl.Gögn!$A$2:$A$30,AB$201)/1000,IF(AB$8="Allianz",SUMIFS(Erl.Gögn!$H$2:$H$30,Erl.Gögn!$E$2:$E$30,$A13,Erl.Gögn!$A$2:$A$30,AB$201)/1000,SUMIFS(Gögn!$I$2:$I$11876,Gögn!$F$2:$F$11876,$A13,Gögn!$A$2:$A$11876,AB$201)/1000)))</f>
        <v>-51999.309000000001</v>
      </c>
      <c r="AC13" s="155">
        <f>IF(LEN(AC$8)=0,"",IF(AC$8="Bayern",SUMIFS(Erl.Gögn!$H$2:$H$30,Erl.Gögn!$E$2:$E$30,$A13,Erl.Gögn!$A$2:$A$30,AC$201)/1000,IF(AC$8="Allianz",SUMIFS(Erl.Gögn!$H$2:$H$30,Erl.Gögn!$E$2:$E$30,$A13,Erl.Gögn!$A$2:$A$30,AC$201)/1000,SUMIFS(Gögn!$I$2:$I$11876,Gögn!$F$2:$F$11876,$A13,Gögn!$A$2:$A$11876,AC$201)/1000)))</f>
        <v>-24521.756000000001</v>
      </c>
      <c r="AD13" s="155">
        <f>IF(LEN(AD$8)=0,"",IF(AD$8="Bayern",SUMIFS(Erl.Gögn!$H$2:$H$30,Erl.Gögn!$E$2:$E$30,$A13,Erl.Gögn!$A$2:$A$30,AD$201)/1000,IF(AD$8="Allianz",SUMIFS(Erl.Gögn!$H$2:$H$30,Erl.Gögn!$E$2:$E$30,$A13,Erl.Gögn!$A$2:$A$30,AD$201)/1000,SUMIFS(Gögn!$I$2:$I$11876,Gögn!$F$2:$F$11876,$A13,Gögn!$A$2:$A$11876,AD$201)/1000)))</f>
        <v>94347.260999999999</v>
      </c>
      <c r="AE13" s="155">
        <f>IF(LEN(AE$8)=0,"",IF(AE$8="Bayern",SUMIFS(Erl.Gögn!$H$2:$H$30,Erl.Gögn!$E$2:$E$30,$A13,Erl.Gögn!$A$2:$A$30,AE$201)/1000,IF(AE$8="Allianz",SUMIFS(Erl.Gögn!$H$2:$H$30,Erl.Gögn!$E$2:$E$30,$A13,Erl.Gögn!$A$2:$A$30,AE$201)/1000,SUMIFS(Gögn!$I$2:$I$11876,Gögn!$F$2:$F$11876,$A13,Gögn!$A$2:$A$11876,AE$201)/1000)))</f>
        <v>11313.045</v>
      </c>
      <c r="AF13" s="155">
        <f>IF(LEN(AF$8)=0,"",IF(AF$8="Bayern",SUMIFS(Erl.Gögn!$H$2:$H$30,Erl.Gögn!$E$2:$E$30,$A13,Erl.Gögn!$A$2:$A$30,AF$201)/1000,IF(AF$8="Allianz",SUMIFS(Erl.Gögn!$H$2:$H$30,Erl.Gögn!$E$2:$E$30,$A13,Erl.Gögn!$A$2:$A$30,AF$201)/1000,SUMIFS(Gögn!$I$2:$I$11876,Gögn!$F$2:$F$11876,$A13,Gögn!$A$2:$A$11876,AF$201)/1000)))</f>
        <v>-11986.619000000001</v>
      </c>
      <c r="AG13" s="155">
        <f>IF(LEN(AG$8)=0,"",IF(AG$8="Bayern",SUMIFS(Erl.Gögn!$H$2:$H$30,Erl.Gögn!$E$2:$E$30,$A13,Erl.Gögn!$A$2:$A$30,AG$201)/1000,IF(AG$8="Allianz",SUMIFS(Erl.Gögn!$H$2:$H$30,Erl.Gögn!$E$2:$E$30,$A13,Erl.Gögn!$A$2:$A$30,AG$201)/1000,SUMIFS(Gögn!$I$2:$I$11876,Gögn!$F$2:$F$11876,$A13,Gögn!$A$2:$A$11876,AG$201)/1000)))</f>
        <v>424002.99599999998</v>
      </c>
      <c r="AH13" s="155">
        <f>IF(LEN(AH$8)=0,"",IF(AH$8="Bayern",SUMIFS(Erl.Gögn!$H$2:$H$30,Erl.Gögn!$E$2:$E$30,$A13,Erl.Gögn!$A$2:$A$30,AH$201)/1000,IF(AH$8="Allianz",SUMIFS(Erl.Gögn!$H$2:$H$30,Erl.Gögn!$E$2:$E$30,$A13,Erl.Gögn!$A$2:$A$30,AH$201)/1000,SUMIFS(Gögn!$I$2:$I$11876,Gögn!$F$2:$F$11876,$A13,Gögn!$A$2:$A$11876,AH$201)/1000)))</f>
        <v>-33698.173999999999</v>
      </c>
      <c r="AI13" s="155">
        <f>IF(LEN(AI$8)=0,"",IF(AI$8="Bayern",SUMIFS(Erl.Gögn!$H$2:$H$30,Erl.Gögn!$E$2:$E$30,$A13,Erl.Gögn!$A$2:$A$30,AI$201)/1000,IF(AI$8="Allianz",SUMIFS(Erl.Gögn!$H$2:$H$30,Erl.Gögn!$E$2:$E$30,$A13,Erl.Gögn!$A$2:$A$30,AI$201)/1000,SUMIFS(Gögn!$I$2:$I$11876,Gögn!$F$2:$F$11876,$A13,Gögn!$A$2:$A$11876,AI$201)/1000)))</f>
        <v>21983.062000000002</v>
      </c>
      <c r="AJ13" s="155">
        <f>IF(LEN(AJ$8)=0,"",IF(AJ$8="Bayern",SUMIFS(Erl.Gögn!$H$2:$H$30,Erl.Gögn!$E$2:$E$30,$A13,Erl.Gögn!$A$2:$A$30,AJ$201)/1000,IF(AJ$8="Allianz",SUMIFS(Erl.Gögn!$H$2:$H$30,Erl.Gögn!$E$2:$E$30,$A13,Erl.Gögn!$A$2:$A$30,AJ$201)/1000,SUMIFS(Gögn!$I$2:$I$11876,Gögn!$F$2:$F$11876,$A13,Gögn!$A$2:$A$11876,AJ$201)/1000)))</f>
        <v>232297.08</v>
      </c>
      <c r="AK13" s="155">
        <f>IF(LEN(AK$8)=0,"",IF(AK$8="Bayern",SUMIFS(Erl.Gögn!$H$2:$H$30,Erl.Gögn!$E$2:$E$30,$A13,Erl.Gögn!$A$2:$A$30,AK$201)/1000,IF(AK$8="Allianz",SUMIFS(Erl.Gögn!$H$2:$H$30,Erl.Gögn!$E$2:$E$30,$A13,Erl.Gögn!$A$2:$A$30,AK$201)/1000,SUMIFS(Gögn!$I$2:$I$11876,Gögn!$F$2:$F$11876,$A13,Gögn!$A$2:$A$11876,AK$201)/1000)))</f>
        <v>-85064.736000000004</v>
      </c>
      <c r="AL13" s="155">
        <f>IF(LEN(AL$8)=0,"",IF(AL$8="Bayern",SUMIFS(Erl.Gögn!$H$2:$H$30,Erl.Gögn!$E$2:$E$30,$A13,Erl.Gögn!$A$2:$A$30,AL$201)/1000,IF(AL$8="Allianz",SUMIFS(Erl.Gögn!$H$2:$H$30,Erl.Gögn!$E$2:$E$30,$A13,Erl.Gögn!$A$2:$A$30,AL$201)/1000,SUMIFS(Gögn!$I$2:$I$11876,Gögn!$F$2:$F$11876,$A13,Gögn!$A$2:$A$11876,AL$201)/1000)))</f>
        <v>-308797.989</v>
      </c>
      <c r="AM13" s="155">
        <f>IF(LEN(AM$8)=0,"",IF(AM$8="Bayern",SUMIFS(Erl.Gögn!$H$2:$H$30,Erl.Gögn!$E$2:$E$30,$A13,Erl.Gögn!$A$2:$A$30,AM$201)/1000,IF(AM$8="Allianz",SUMIFS(Erl.Gögn!$H$2:$H$30,Erl.Gögn!$E$2:$E$30,$A13,Erl.Gögn!$A$2:$A$30,AM$201)/1000,SUMIFS(Gögn!$I$2:$I$11876,Gögn!$F$2:$F$11876,$A13,Gögn!$A$2:$A$11876,AM$201)/1000)))</f>
        <v>-261167.432</v>
      </c>
      <c r="AN13" s="155">
        <f>IF(LEN(AN$8)=0,"",IF(AN$8="Bayern",SUMIFS(Erl.Gögn!$H$2:$H$30,Erl.Gögn!$E$2:$E$30,$A13,Erl.Gögn!$A$2:$A$30,AN$201)/1000,IF(AN$8="Allianz",SUMIFS(Erl.Gögn!$H$2:$H$30,Erl.Gögn!$E$2:$E$30,$A13,Erl.Gögn!$A$2:$A$30,AN$201)/1000,SUMIFS(Gögn!$I$2:$I$11876,Gögn!$F$2:$F$11876,$A13,Gögn!$A$2:$A$11876,AN$201)/1000)))</f>
        <v>50902.313999999998</v>
      </c>
      <c r="AO13" s="155">
        <f>IF(LEN(AO$8)=0,"",IF(AO$8="Bayern",SUMIFS(Erl.Gögn!$H$2:$H$30,Erl.Gögn!$E$2:$E$30,$A13,Erl.Gögn!$A$2:$A$30,AO$201)/1000,IF(AO$8="Allianz",SUMIFS(Erl.Gögn!$H$2:$H$30,Erl.Gögn!$E$2:$E$30,$A13,Erl.Gögn!$A$2:$A$30,AO$201)/1000,SUMIFS(Gögn!$I$2:$I$11876,Gögn!$F$2:$F$11876,$A13,Gögn!$A$2:$A$11876,AO$201)/1000)))</f>
        <v>-1379225.5390000001</v>
      </c>
      <c r="AP13" s="155">
        <f>IF(LEN(AP$8)=0,"",IF(AP$8="Bayern",SUMIFS(Erl.Gögn!$H$2:$H$30,Erl.Gögn!$E$2:$E$30,$A13,Erl.Gögn!$A$2:$A$30,AP$201)/1000,IF(AP$8="Allianz",SUMIFS(Erl.Gögn!$H$2:$H$30,Erl.Gögn!$E$2:$E$30,$A13,Erl.Gögn!$A$2:$A$30,AP$201)/1000,SUMIFS(Gögn!$I$2:$I$11876,Gögn!$F$2:$F$11876,$A13,Gögn!$A$2:$A$11876,AP$201)/1000)))</f>
        <v>-800996.58400000003</v>
      </c>
      <c r="AQ13" s="155">
        <f>IF(LEN(AQ$8)=0,"",IF(AQ$8="Bayern",SUMIFS(Erl.Gögn!$H$2:$H$30,Erl.Gögn!$E$2:$E$30,$A13,Erl.Gögn!$A$2:$A$30,AQ$201)/1000,IF(AQ$8="Allianz",SUMIFS(Erl.Gögn!$H$2:$H$30,Erl.Gögn!$E$2:$E$30,$A13,Erl.Gögn!$A$2:$A$30,AQ$201)/1000,SUMIFS(Gögn!$I$2:$I$11876,Gögn!$F$2:$F$11876,$A13,Gögn!$A$2:$A$11876,AQ$201)/1000)))</f>
        <v>18962.8</v>
      </c>
      <c r="AR13" s="155">
        <f>IF(LEN(AR$8)=0,"",IF(AR$8="Bayern",SUMIFS(Erl.Gögn!$H$2:$H$30,Erl.Gögn!$E$2:$E$30,$A13,Erl.Gögn!$A$2:$A$30,AR$201)/1000,IF(AR$8="Allianz",SUMIFS(Erl.Gögn!$H$2:$H$30,Erl.Gögn!$E$2:$E$30,$A13,Erl.Gögn!$A$2:$A$30,AR$201)/1000,SUMIFS(Gögn!$I$2:$I$11876,Gögn!$F$2:$F$11876,$A13,Gögn!$A$2:$A$11876,AR$201)/1000)))</f>
        <v>1258133.2050000001</v>
      </c>
      <c r="AS13" s="155">
        <f>IF(LEN(AS$8)=0,"",IF(AS$8="Bayern",SUMIFS(Erl.Gögn!$H$2:$H$30,Erl.Gögn!$E$2:$E$30,$A13,Erl.Gögn!$A$2:$A$30,AS$201)/1000,IF(AS$8="Allianz",SUMIFS(Erl.Gögn!$H$2:$H$30,Erl.Gögn!$E$2:$E$30,$A13,Erl.Gögn!$A$2:$A$30,AS$201)/1000,SUMIFS(Gögn!$I$2:$I$11876,Gögn!$F$2:$F$11876,$A13,Gögn!$A$2:$A$11876,AS$201)/1000)))</f>
        <v>549.46900000000005</v>
      </c>
      <c r="AT13" s="155">
        <f>IF(LEN(AT$8)=0,"",IF(AT$8="Bayern",SUMIFS(Erl.Gögn!$H$2:$H$30,Erl.Gögn!$E$2:$E$30,$A13,Erl.Gögn!$A$2:$A$30,AT$201)/1000,IF(AT$8="Allianz",SUMIFS(Erl.Gögn!$H$2:$H$30,Erl.Gögn!$E$2:$E$30,$A13,Erl.Gögn!$A$2:$A$30,AT$201)/1000,SUMIFS(Gögn!$I$2:$I$11876,Gögn!$F$2:$F$11876,$A13,Gögn!$A$2:$A$11876,AT$201)/1000)))</f>
        <v>-42224.343999999997</v>
      </c>
      <c r="AU13" s="155">
        <f>IF(LEN(AU$8)=0,"",IF(AU$8="Bayern",SUMIFS(Erl.Gögn!$H$2:$H$30,Erl.Gögn!$E$2:$E$30,$A13,Erl.Gögn!$A$2:$A$30,AU$201)/1000,IF(AU$8="Allianz",SUMIFS(Erl.Gögn!$H$2:$H$30,Erl.Gögn!$E$2:$E$30,$A13,Erl.Gögn!$A$2:$A$30,AU$201)/1000,SUMIFS(Gögn!$I$2:$I$11876,Gögn!$F$2:$F$11876,$A13,Gögn!$A$2:$A$11876,AU$201)/1000)))</f>
        <v>0</v>
      </c>
      <c r="AV13" s="155">
        <f>IF(LEN(AV$8)=0,"",IF(AV$8="Bayern",SUMIFS(Erl.Gögn!$H$2:$H$30,Erl.Gögn!$E$2:$E$30,$A13,Erl.Gögn!$A$2:$A$30,AV$201)/1000,IF(AV$8="Allianz",SUMIFS(Erl.Gögn!$H$2:$H$30,Erl.Gögn!$E$2:$E$30,$A13,Erl.Gögn!$A$2:$A$30,AV$201)/1000,SUMIFS(Gögn!$I$2:$I$11876,Gögn!$F$2:$F$11876,$A13,Gögn!$A$2:$A$11876,AV$201)/1000)))</f>
        <v>-22400.207999999999</v>
      </c>
      <c r="AW13" s="155">
        <f>IF(LEN(AW$8)=0,"",IF(AW$8="Bayern",SUMIFS(Erl.Gögn!$H$2:$H$30,Erl.Gögn!$E$2:$E$30,$A13,Erl.Gögn!$A$2:$A$30,AW$201)/1000,IF(AW$8="Allianz",SUMIFS(Erl.Gögn!$H$2:$H$30,Erl.Gögn!$E$2:$E$30,$A13,Erl.Gögn!$A$2:$A$30,AW$201)/1000,SUMIFS(Gögn!$I$2:$I$11876,Gögn!$F$2:$F$11876,$A13,Gögn!$A$2:$A$11876,AW$201)/1000)))</f>
        <v>473.733</v>
      </c>
      <c r="AX13" s="155">
        <f>IF(LEN(AX$8)=0,"",IF(AX$8="Bayern",SUMIFS(Erl.Gögn!$H$2:$H$30,Erl.Gögn!$E$2:$E$30,$A13,Erl.Gögn!$A$2:$A$30,AX$201)/1000,IF(AX$8="Allianz",SUMIFS(Erl.Gögn!$H$2:$H$30,Erl.Gögn!$E$2:$E$30,$A13,Erl.Gögn!$A$2:$A$30,AX$201)/1000,SUMIFS(Gögn!$I$2:$I$11876,Gögn!$F$2:$F$11876,$A13,Gögn!$A$2:$A$11876,AX$201)/1000)))</f>
        <v>-37609.279999999999</v>
      </c>
      <c r="AY13" s="155">
        <f>IF(LEN(AY$8)=0,"",IF(AY$8="Bayern",SUMIFS(Erl.Gögn!$H$2:$H$30,Erl.Gögn!$E$2:$E$30,$A13,Erl.Gögn!$A$2:$A$30,AY$201)/1000,IF(AY$8="Allianz",SUMIFS(Erl.Gögn!$H$2:$H$30,Erl.Gögn!$E$2:$E$30,$A13,Erl.Gögn!$A$2:$A$30,AY$201)/1000,SUMIFS(Gögn!$I$2:$I$11876,Gögn!$F$2:$F$11876,$A13,Gögn!$A$2:$A$11876,AY$201)/1000)))</f>
        <v>0</v>
      </c>
      <c r="AZ13" s="155">
        <f>IF(LEN(AZ$8)=0,"",IF(AZ$8="Bayern",SUMIFS(Erl.Gögn!$H$2:$H$30,Erl.Gögn!$E$2:$E$30,$A13,Erl.Gögn!$A$2:$A$30,AZ$201)/1000,IF(AZ$8="Allianz",SUMIFS(Erl.Gögn!$H$2:$H$30,Erl.Gögn!$E$2:$E$30,$A13,Erl.Gögn!$A$2:$A$30,AZ$201)/1000,SUMIFS(Gögn!$I$2:$I$11876,Gögn!$F$2:$F$11876,$A13,Gögn!$A$2:$A$11876,AZ$201)/1000)))</f>
        <v>-58092.504000000001</v>
      </c>
      <c r="BA13" s="155">
        <f>IF(LEN(BA$8)=0,"",IF(BA$8="Bayern",SUMIFS(Erl.Gögn!$H$2:$H$30,Erl.Gögn!$E$2:$E$30,$A13,Erl.Gögn!$A$2:$A$30,BA$201)/1000,IF(BA$8="Allianz",SUMIFS(Erl.Gögn!$H$2:$H$30,Erl.Gögn!$E$2:$E$30,$A13,Erl.Gögn!$A$2:$A$30,BA$201)/1000,SUMIFS(Gögn!$I$2:$I$11876,Gögn!$F$2:$F$11876,$A13,Gögn!$A$2:$A$11876,BA$201)/1000)))</f>
        <v>883319.223</v>
      </c>
      <c r="BB13" s="155">
        <f>IF(LEN(BB$8)=0,"",IF(BB$8="Bayern",SUMIFS(Erl.Gögn!$H$2:$H$30,Erl.Gögn!$E$2:$E$30,$A13,Erl.Gögn!$A$2:$A$30,BB$201)/1000,IF(BB$8="Allianz",SUMIFS(Erl.Gögn!$H$2:$H$30,Erl.Gögn!$E$2:$E$30,$A13,Erl.Gögn!$A$2:$A$30,BB$201)/1000,SUMIFS(Gögn!$I$2:$I$11876,Gögn!$F$2:$F$11876,$A13,Gögn!$A$2:$A$11876,BB$201)/1000)))</f>
        <v>1157895.746</v>
      </c>
      <c r="BC13" s="155">
        <f>IF(LEN(BC$8)=0,"",IF(BC$8="Bayern",SUMIFS(Erl.Gögn!$H$2:$H$30,Erl.Gögn!$E$2:$E$30,$A13,Erl.Gögn!$A$2:$A$30,BC$201)/1000,IF(BC$8="Allianz",SUMIFS(Erl.Gögn!$H$2:$H$30,Erl.Gögn!$E$2:$E$30,$A13,Erl.Gögn!$A$2:$A$30,BC$201)/1000,SUMIFS(Gögn!$I$2:$I$11876,Gögn!$F$2:$F$11876,$A13,Gögn!$A$2:$A$11876,BC$201)/1000)))</f>
        <v>-420841.489</v>
      </c>
      <c r="BD13" s="155">
        <f>IF(LEN(BD$8)=0,"",IF(BD$8="Bayern",SUMIFS(Erl.Gögn!$H$2:$H$30,Erl.Gögn!$E$2:$E$30,$A13,Erl.Gögn!$A$2:$A$30,BD$201)/1000,IF(BD$8="Allianz",SUMIFS(Erl.Gögn!$H$2:$H$30,Erl.Gögn!$E$2:$E$30,$A13,Erl.Gögn!$A$2:$A$30,BD$201)/1000,SUMIFS(Gögn!$I$2:$I$11876,Gögn!$F$2:$F$11876,$A13,Gögn!$A$2:$A$11876,BD$201)/1000)))</f>
        <v>-125961.046</v>
      </c>
      <c r="BE13" s="155">
        <f>IF(LEN(BE$8)=0,"",IF(BE$8="Bayern",SUMIFS(Erl.Gögn!$H$2:$H$30,Erl.Gögn!$E$2:$E$30,$A13,Erl.Gögn!$A$2:$A$30,BE$201)/1000,IF(BE$8="Allianz",SUMIFS(Erl.Gögn!$H$2:$H$30,Erl.Gögn!$E$2:$E$30,$A13,Erl.Gögn!$A$2:$A$30,BE$201)/1000,SUMIFS(Gögn!$I$2:$I$11876,Gögn!$F$2:$F$11876,$A13,Gögn!$A$2:$A$11876,BE$201)/1000)))</f>
        <v>611838.36</v>
      </c>
      <c r="BF13" s="155">
        <f>IF(LEN(BF$8)=0,"",IF(BF$8="Bayern",SUMIFS(Erl.Gögn!$H$2:$H$30,Erl.Gögn!$E$2:$E$30,$A13,Erl.Gögn!$A$2:$A$30,BF$201)/1000,IF(BF$8="Allianz",SUMIFS(Erl.Gögn!$H$2:$H$30,Erl.Gögn!$E$2:$E$30,$A13,Erl.Gögn!$A$2:$A$30,BF$201)/1000,SUMIFS(Gögn!$I$2:$I$11876,Gögn!$F$2:$F$11876,$A13,Gögn!$A$2:$A$11876,BF$201)/1000)))</f>
        <v>0</v>
      </c>
      <c r="BG13" s="155">
        <f>IF(LEN(BG$8)=0,"",IF(BG$8="Bayern",SUMIFS(Erl.Gögn!$H$2:$H$30,Erl.Gögn!$E$2:$E$30,$A13,Erl.Gögn!$A$2:$A$30,BG$201)/1000,IF(BG$8="Allianz",SUMIFS(Erl.Gögn!$H$2:$H$30,Erl.Gögn!$E$2:$E$30,$A13,Erl.Gögn!$A$2:$A$30,BG$201)/1000,SUMIFS(Gögn!$I$2:$I$11876,Gögn!$F$2:$F$11876,$A13,Gögn!$A$2:$A$11876,BG$201)/1000)))</f>
        <v>-24610.082999999999</v>
      </c>
      <c r="BH13" s="155">
        <f>IF(LEN(BH$8)=0,"",IF(BH$8="Bayern",SUMIFS(Erl.Gögn!$H$2:$H$30,Erl.Gögn!$E$2:$E$30,$A13,Erl.Gögn!$A$2:$A$30,BH$201)/1000,IF(BH$8="Allianz",SUMIFS(Erl.Gögn!$H$2:$H$30,Erl.Gögn!$E$2:$E$30,$A13,Erl.Gögn!$A$2:$A$30,BH$201)/1000,SUMIFS(Gögn!$I$2:$I$11876,Gögn!$F$2:$F$11876,$A13,Gögn!$A$2:$A$11876,BH$201)/1000)))</f>
        <v>-86891.585000000006</v>
      </c>
      <c r="BI13" s="155">
        <f>IF(LEN(BI$8)=0,"",IF(BI$8="Bayern",SUMIFS(Erl.Gögn!$H$2:$H$30,Erl.Gögn!$E$2:$E$30,$A13,Erl.Gögn!$A$2:$A$30,BI$201)/1000,IF(BI$8="Allianz",SUMIFS(Erl.Gögn!$H$2:$H$30,Erl.Gögn!$E$2:$E$30,$A13,Erl.Gögn!$A$2:$A$30,BI$201)/1000,SUMIFS(Gögn!$I$2:$I$11876,Gögn!$F$2:$F$11876,$A13,Gögn!$A$2:$A$11876,BI$201)/1000)))</f>
        <v>44254.139000000003</v>
      </c>
      <c r="BJ13" s="155">
        <f>IF(LEN(BJ$8)=0,"",IF(BJ$8="Bayern",SUMIFS(Erl.Gögn!$H$2:$H$30,Erl.Gögn!$E$2:$E$30,$A13,Erl.Gögn!$A$2:$A$30,BJ$201)/1000,IF(BJ$8="Allianz",SUMIFS(Erl.Gögn!$H$2:$H$30,Erl.Gögn!$E$2:$E$30,$A13,Erl.Gögn!$A$2:$A$30,BJ$201)/1000,SUMIFS(Gögn!$I$2:$I$11876,Gögn!$F$2:$F$11876,$A13,Gögn!$A$2:$A$11876,BJ$201)/1000)))</f>
        <v>82226.966</v>
      </c>
      <c r="BK13" s="155">
        <f>IF(LEN(BK$8)=0,"",IF(BK$8="Bayern",SUMIFS(Erl.Gögn!$H$2:$H$30,Erl.Gögn!$E$2:$E$30,$A13,Erl.Gögn!$A$2:$A$30,BK$201)/1000,IF(BK$8="Allianz",SUMIFS(Erl.Gögn!$H$2:$H$30,Erl.Gögn!$E$2:$E$30,$A13,Erl.Gögn!$A$2:$A$30,BK$201)/1000,SUMIFS(Gögn!$I$2:$I$11876,Gögn!$F$2:$F$11876,$A13,Gögn!$A$2:$A$11876,BK$201)/1000)))</f>
        <v>-67630.429999999993</v>
      </c>
      <c r="BL13" s="155">
        <f>IF(LEN(BL$8)=0,"",IF(BL$8="Bayern",SUMIFS(Erl.Gögn!$H$2:$H$30,Erl.Gögn!$E$2:$E$30,$A13,Erl.Gögn!$A$2:$A$30,BL$201)/1000,IF(BL$8="Allianz",SUMIFS(Erl.Gögn!$H$2:$H$30,Erl.Gögn!$E$2:$E$30,$A13,Erl.Gögn!$A$2:$A$30,BL$201)/1000,SUMIFS(Gögn!$I$2:$I$11876,Gögn!$F$2:$F$11876,$A13,Gögn!$A$2:$A$11876,BL$201)/1000)))</f>
        <v>-44435.381999999998</v>
      </c>
      <c r="BM13" s="155">
        <f>IF(LEN(BM$8)=0,"",IF(BM$8="Bayern",SUMIFS(Erl.Gögn!$H$2:$H$30,Erl.Gögn!$E$2:$E$30,$A13,Erl.Gögn!$A$2:$A$30,BM$201)/1000,IF(BM$8="Allianz",SUMIFS(Erl.Gögn!$H$2:$H$30,Erl.Gögn!$E$2:$E$30,$A13,Erl.Gögn!$A$2:$A$30,BM$201)/1000,SUMIFS(Gögn!$I$2:$I$11876,Gögn!$F$2:$F$11876,$A13,Gögn!$A$2:$A$11876,BM$201)/1000)))</f>
        <v>-29600.312000000002</v>
      </c>
      <c r="BN13" s="155">
        <f>IF(LEN(BN$8)=0,"",IF(BN$8="Bayern",SUMIFS(Erl.Gögn!$H$2:$H$30,Erl.Gögn!$E$2:$E$30,$A13,Erl.Gögn!$A$2:$A$30,BN$201)/1000,IF(BN$8="Allianz",SUMIFS(Erl.Gögn!$H$2:$H$30,Erl.Gögn!$E$2:$E$30,$A13,Erl.Gögn!$A$2:$A$30,BN$201)/1000,SUMIFS(Gögn!$I$2:$I$11876,Gögn!$F$2:$F$11876,$A13,Gögn!$A$2:$A$11876,BN$201)/1000)))</f>
        <v>33537.803</v>
      </c>
      <c r="BO13" s="155">
        <f>IF(LEN(BO$8)=0,"",IF(BO$8="Bayern",SUMIFS(Erl.Gögn!$H$2:$H$30,Erl.Gögn!$E$2:$E$30,$A13,Erl.Gögn!$A$2:$A$30,BO$201)/1000,IF(BO$8="Allianz",SUMIFS(Erl.Gögn!$H$2:$H$30,Erl.Gögn!$E$2:$E$30,$A13,Erl.Gögn!$A$2:$A$30,BO$201)/1000,SUMIFS(Gögn!$I$2:$I$11876,Gögn!$F$2:$F$11876,$A13,Gögn!$A$2:$A$11876,BO$201)/1000)))</f>
        <v>-939.58699999999999</v>
      </c>
      <c r="BP13" s="155">
        <f>IF(LEN(BP$8)=0,"",IF(BP$8="Bayern",SUMIFS(Erl.Gögn!$H$2:$H$30,Erl.Gögn!$E$2:$E$30,$A13,Erl.Gögn!$A$2:$A$30,BP$201)/1000,IF(BP$8="Allianz",SUMIFS(Erl.Gögn!$H$2:$H$30,Erl.Gögn!$E$2:$E$30,$A13,Erl.Gögn!$A$2:$A$30,BP$201)/1000,SUMIFS(Gögn!$I$2:$I$11876,Gögn!$F$2:$F$11876,$A13,Gögn!$A$2:$A$11876,BP$201)/1000)))</f>
        <v>-7794.7839999999997</v>
      </c>
      <c r="BQ13" s="155">
        <f>IF(LEN(BQ$8)=0,"",IF(BQ$8="Bayern",SUMIFS(Erl.Gögn!$H$2:$H$30,Erl.Gögn!$E$2:$E$30,$A13,Erl.Gögn!$A$2:$A$30,BQ$201)/1000,IF(BQ$8="Allianz",SUMIFS(Erl.Gögn!$H$2:$H$30,Erl.Gögn!$E$2:$E$30,$A13,Erl.Gögn!$A$2:$A$30,BQ$201)/1000,SUMIFS(Gögn!$I$2:$I$11876,Gögn!$F$2:$F$11876,$A13,Gögn!$A$2:$A$11876,BQ$201)/1000)))</f>
        <v>-968.44100000000003</v>
      </c>
      <c r="BR13" s="155">
        <f>IF(LEN(BR$8)=0,"",IF(BR$8="Bayern",SUMIFS(Erl.Gögn!$H$2:$H$30,Erl.Gögn!$E$2:$E$30,$A13,Erl.Gögn!$A$2:$A$30,BR$201)/1000,IF(BR$8="Allianz",SUMIFS(Erl.Gögn!$H$2:$H$30,Erl.Gögn!$E$2:$E$30,$A13,Erl.Gögn!$A$2:$A$30,BR$201)/1000,SUMIFS(Gögn!$I$2:$I$11876,Gögn!$F$2:$F$11876,$A13,Gögn!$A$2:$A$11876,BR$201)/1000)))</f>
        <v>-188398</v>
      </c>
      <c r="BS13" s="155">
        <f>IF(LEN(BS$8)=0,"",IF(BS$8="Bayern",SUMIFS(Erl.Gögn!$H$2:$H$30,Erl.Gögn!$E$2:$E$30,$A13,Erl.Gögn!$A$2:$A$30,BS$201)/1000,IF(BS$8="Allianz",SUMIFS(Erl.Gögn!$H$2:$H$30,Erl.Gögn!$E$2:$E$30,$A13,Erl.Gögn!$A$2:$A$30,BS$201)/1000,SUMIFS(Gögn!$I$2:$I$11876,Gögn!$F$2:$F$11876,$A13,Gögn!$A$2:$A$11876,BS$201)/1000)))</f>
        <v>-128155</v>
      </c>
      <c r="BT13" s="155">
        <f>IF(LEN(BT$8)=0,"",IF(BT$8="Bayern",SUMIFS(Erl.Gögn!$H$2:$H$30,Erl.Gögn!$E$2:$E$30,$A13,Erl.Gögn!$A$2:$A$30,BT$201)/1000,IF(BT$8="Allianz",SUMIFS(Erl.Gögn!$H$2:$H$30,Erl.Gögn!$E$2:$E$30,$A13,Erl.Gögn!$A$2:$A$30,BT$201)/1000,SUMIFS(Gögn!$I$2:$I$11876,Gögn!$F$2:$F$11876,$A13,Gögn!$A$2:$A$11876,BT$201)/1000)))</f>
        <v>14595</v>
      </c>
      <c r="BU13" s="155">
        <f>IF(LEN(BU$8)=0,"",IF(BU$8="Bayern",SUMIFS(Erl.Gögn!$H$2:$H$30,Erl.Gögn!$E$2:$E$30,$A13,Erl.Gögn!$A$2:$A$30,BU$201)/1000,IF(BU$8="Allianz",SUMIFS(Erl.Gögn!$H$2:$H$30,Erl.Gögn!$E$2:$E$30,$A13,Erl.Gögn!$A$2:$A$30,BU$201)/1000,SUMIFS(Gögn!$I$2:$I$11876,Gögn!$F$2:$F$11876,$A13,Gögn!$A$2:$A$11876,BU$201)/1000)))</f>
        <v>-65333.45</v>
      </c>
      <c r="BV13" s="155">
        <f>IF(LEN(BV$8)=0,"",IF(BV$8="Bayern",SUMIFS(Erl.Gögn!$H$2:$H$30,Erl.Gögn!$E$2:$E$30,$A13,Erl.Gögn!$A$2:$A$30,BV$201)/1000,IF(BV$8="Allianz",SUMIFS(Erl.Gögn!$H$2:$H$30,Erl.Gögn!$E$2:$E$30,$A13,Erl.Gögn!$A$2:$A$30,BV$201)/1000,SUMIFS(Gögn!$I$2:$I$11876,Gögn!$F$2:$F$11876,$A13,Gögn!$A$2:$A$11876,BV$201)/1000)))</f>
        <v>-36089.983</v>
      </c>
      <c r="BW13" s="155">
        <f>IF(LEN(BW$8)=0,"",IF(BW$8="Bayern",SUMIFS(Erl.Gögn!$H$2:$H$30,Erl.Gögn!$E$2:$E$30,$A13,Erl.Gögn!$A$2:$A$30,BW$201)/1000,IF(BW$8="Allianz",SUMIFS(Erl.Gögn!$H$2:$H$30,Erl.Gögn!$E$2:$E$30,$A13,Erl.Gögn!$A$2:$A$30,BW$201)/1000,SUMIFS(Gögn!$I$2:$I$11876,Gögn!$F$2:$F$11876,$A13,Gögn!$A$2:$A$11876,BW$201)/1000)))</f>
        <v>-5587.1059999999998</v>
      </c>
      <c r="BX13" s="155">
        <f>IF(LEN(BX$8)=0,"",IF(BX$8="Bayern",SUMIFS(Erl.Gögn!$H$2:$H$30,Erl.Gögn!$E$2:$E$30,$A13,Erl.Gögn!$A$2:$A$30,BX$201)/1000,IF(BX$8="Allianz",SUMIFS(Erl.Gögn!$H$2:$H$30,Erl.Gögn!$E$2:$E$30,$A13,Erl.Gögn!$A$2:$A$30,BX$201)/1000,SUMIFS(Gögn!$I$2:$I$11876,Gögn!$F$2:$F$11876,$A13,Gögn!$A$2:$A$11876,BX$201)/1000)))</f>
        <v>-9777.9429999999993</v>
      </c>
      <c r="BY13" s="155">
        <f>IF(LEN(BY$8)=0,"",IF(BY$8="Bayern",SUMIFS(Erl.Gögn!$H$2:$H$30,Erl.Gögn!$E$2:$E$30,$A13,Erl.Gögn!$A$2:$A$30,BY$201)/1000,IF(BY$8="Allianz",SUMIFS(Erl.Gögn!$H$2:$H$30,Erl.Gögn!$E$2:$E$30,$A13,Erl.Gögn!$A$2:$A$30,BY$201)/1000,SUMIFS(Gögn!$I$2:$I$11876,Gögn!$F$2:$F$11876,$A13,Gögn!$A$2:$A$11876,BY$201)/1000)))</f>
        <v>-156046.92499999999</v>
      </c>
      <c r="BZ13" s="155">
        <f>IF(LEN(BZ$8)=0,"",IF(BZ$8="Bayern",SUMIFS(Erl.Gögn!$H$2:$H$30,Erl.Gögn!$E$2:$E$30,$A13,Erl.Gögn!$A$2:$A$30,BZ$201)/1000,IF(BZ$8="Allianz",SUMIFS(Erl.Gögn!$H$2:$H$30,Erl.Gögn!$E$2:$E$30,$A13,Erl.Gögn!$A$2:$A$30,BZ$201)/1000,SUMIFS(Gögn!$I$2:$I$11876,Gögn!$F$2:$F$11876,$A13,Gögn!$A$2:$A$11876,BZ$201)/1000)))</f>
        <v>17220.208999999999</v>
      </c>
      <c r="CA13" s="155">
        <f>IF(LEN(CA$8)=0,"",IF(CA$8="Bayern",SUMIFS(Erl.Gögn!$H$2:$H$30,Erl.Gögn!$E$2:$E$30,$A13,Erl.Gögn!$A$2:$A$30,CA$201)/1000,IF(CA$8="Allianz",SUMIFS(Erl.Gögn!$H$2:$H$30,Erl.Gögn!$E$2:$E$30,$A13,Erl.Gögn!$A$2:$A$30,CA$201)/1000,SUMIFS(Gögn!$I$2:$I$11876,Gögn!$F$2:$F$11876,$A13,Gögn!$A$2:$A$11876,CA$201)/1000)))</f>
        <v>-324564.527</v>
      </c>
      <c r="CB13" s="155">
        <f>IF(LEN(CB$8)=0,"",IF(CB$8="Bayern",SUMIFS(Erl.Gögn!$H$2:$H$30,Erl.Gögn!$E$2:$E$30,$A13,Erl.Gögn!$A$2:$A$30,CB$201)/1000,IF(CB$8="Allianz",SUMIFS(Erl.Gögn!$H$2:$H$30,Erl.Gögn!$E$2:$E$30,$A13,Erl.Gögn!$A$2:$A$30,CB$201)/1000,SUMIFS(Gögn!$I$2:$I$11876,Gögn!$F$2:$F$11876,$A13,Gögn!$A$2:$A$11876,CB$201)/1000)))</f>
        <v>0</v>
      </c>
      <c r="CC13" s="155">
        <f>IF(LEN(CC$8)=0,"",IF(CC$8="Bayern",SUMIFS(Erl.Gögn!$H$2:$H$30,Erl.Gögn!$E$2:$E$30,$A13,Erl.Gögn!$A$2:$A$30,CC$201)/1000,IF(CC$8="Allianz",SUMIFS(Erl.Gögn!$H$2:$H$30,Erl.Gögn!$E$2:$E$30,$A13,Erl.Gögn!$A$2:$A$30,CC$201)/1000,SUMIFS(Gögn!$I$2:$I$11876,Gögn!$F$2:$F$11876,$A13,Gögn!$A$2:$A$11876,CC$201)/1000)))</f>
        <v>0</v>
      </c>
    </row>
    <row r="14" spans="1:81" ht="15.75" x14ac:dyDescent="0.25">
      <c r="A14" s="5" t="s">
        <v>157</v>
      </c>
      <c r="B14" s="5"/>
      <c r="C14" s="19" t="s">
        <v>158</v>
      </c>
      <c r="D14" s="156">
        <f>SUM(E14:CC14)</f>
        <v>0</v>
      </c>
      <c r="E14" s="156">
        <f>IF(LEN(E$8)=0,"",IF(E$8="Bayern",SUMIFS(Erl.Gögn!$H$2:$H$30,Erl.Gögn!$E$2:$E$30,$A14,Erl.Gögn!$A$2:$A$30,E$201)/1000,IF(E$8="Allianz",SUMIFS(Erl.Gögn!$H$2:$H$30,Erl.Gögn!$E$2:$E$30,$A14,Erl.Gögn!$A$2:$A$30,E$201)/1000,SUMIFS(Gögn!$I$2:$I$11876,Gögn!$F$2:$F$11876,$A14,Gögn!$A$2:$A$11876,E$201)/1000)))</f>
        <v>0</v>
      </c>
      <c r="F14" s="156">
        <f>IF(LEN(F$8)=0,"",IF(F$8="Bayern",SUMIFS(Erl.Gögn!$H$2:$H$30,Erl.Gögn!$E$2:$E$30,$A14,Erl.Gögn!$A$2:$A$30,F$201)/1000,IF(F$8="Allianz",SUMIFS(Erl.Gögn!$H$2:$H$30,Erl.Gögn!$E$2:$E$30,$A14,Erl.Gögn!$A$2:$A$30,F$201)/1000,SUMIFS(Gögn!$I$2:$I$11876,Gögn!$F$2:$F$11876,$A14,Gögn!$A$2:$A$11876,F$201)/1000)))</f>
        <v>0</v>
      </c>
      <c r="G14" s="156">
        <f>IF(LEN(G$8)=0,"",IF(G$8="Bayern",SUMIFS(Erl.Gögn!$H$2:$H$30,Erl.Gögn!$E$2:$E$30,$A14,Erl.Gögn!$A$2:$A$30,G$201)/1000,IF(G$8="Allianz",SUMIFS(Erl.Gögn!$H$2:$H$30,Erl.Gögn!$E$2:$E$30,$A14,Erl.Gögn!$A$2:$A$30,G$201)/1000,SUMIFS(Gögn!$I$2:$I$11876,Gögn!$F$2:$F$11876,$A14,Gögn!$A$2:$A$11876,G$201)/1000)))</f>
        <v>0</v>
      </c>
      <c r="H14" s="156">
        <f>IF(LEN(H$8)=0,"",IF(H$8="Bayern",SUMIFS(Erl.Gögn!$H$2:$H$30,Erl.Gögn!$E$2:$E$30,$A14,Erl.Gögn!$A$2:$A$30,H$201)/1000,IF(H$8="Allianz",SUMIFS(Erl.Gögn!$H$2:$H$30,Erl.Gögn!$E$2:$E$30,$A14,Erl.Gögn!$A$2:$A$30,H$201)/1000,SUMIFS(Gögn!$I$2:$I$11876,Gögn!$F$2:$F$11876,$A14,Gögn!$A$2:$A$11876,H$201)/1000)))</f>
        <v>0</v>
      </c>
      <c r="I14" s="156">
        <f>IF(LEN(I$8)=0,"",IF(I$8="Bayern",SUMIFS(Erl.Gögn!$H$2:$H$30,Erl.Gögn!$E$2:$E$30,$A14,Erl.Gögn!$A$2:$A$30,I$201)/1000,IF(I$8="Allianz",SUMIFS(Erl.Gögn!$H$2:$H$30,Erl.Gögn!$E$2:$E$30,$A14,Erl.Gögn!$A$2:$A$30,I$201)/1000,SUMIFS(Gögn!$I$2:$I$11876,Gögn!$F$2:$F$11876,$A14,Gögn!$A$2:$A$11876,I$201)/1000)))</f>
        <v>0</v>
      </c>
      <c r="J14" s="156">
        <f>IF(LEN(J$8)=0,"",IF(J$8="Bayern",SUMIFS(Erl.Gögn!$H$2:$H$30,Erl.Gögn!$E$2:$E$30,$A14,Erl.Gögn!$A$2:$A$30,J$201)/1000,IF(J$8="Allianz",SUMIFS(Erl.Gögn!$H$2:$H$30,Erl.Gögn!$E$2:$E$30,$A14,Erl.Gögn!$A$2:$A$30,J$201)/1000,SUMIFS(Gögn!$I$2:$I$11876,Gögn!$F$2:$F$11876,$A14,Gögn!$A$2:$A$11876,J$201)/1000)))</f>
        <v>0</v>
      </c>
      <c r="K14" s="156">
        <f>IF(LEN(K$8)=0,"",IF(K$8="Bayern",SUMIFS(Erl.Gögn!$H$2:$H$30,Erl.Gögn!$E$2:$E$30,$A14,Erl.Gögn!$A$2:$A$30,K$201)/1000,IF(K$8="Allianz",SUMIFS(Erl.Gögn!$H$2:$H$30,Erl.Gögn!$E$2:$E$30,$A14,Erl.Gögn!$A$2:$A$30,K$201)/1000,SUMIFS(Gögn!$I$2:$I$11876,Gögn!$F$2:$F$11876,$A14,Gögn!$A$2:$A$11876,K$201)/1000)))</f>
        <v>0</v>
      </c>
      <c r="L14" s="156">
        <f>IF(LEN(L$8)=0,"",IF(L$8="Bayern",SUMIFS(Erl.Gögn!$H$2:$H$30,Erl.Gögn!$E$2:$E$30,$A14,Erl.Gögn!$A$2:$A$30,L$201)/1000,IF(L$8="Allianz",SUMIFS(Erl.Gögn!$H$2:$H$30,Erl.Gögn!$E$2:$E$30,$A14,Erl.Gögn!$A$2:$A$30,L$201)/1000,SUMIFS(Gögn!$I$2:$I$11876,Gögn!$F$2:$F$11876,$A14,Gögn!$A$2:$A$11876,L$201)/1000)))</f>
        <v>0</v>
      </c>
      <c r="M14" s="156">
        <f>IF(LEN(M$8)=0,"",IF(M$8="Bayern",SUMIFS(Erl.Gögn!$H$2:$H$30,Erl.Gögn!$E$2:$E$30,$A14,Erl.Gögn!$A$2:$A$30,M$201)/1000,IF(M$8="Allianz",SUMIFS(Erl.Gögn!$H$2:$H$30,Erl.Gögn!$E$2:$E$30,$A14,Erl.Gögn!$A$2:$A$30,M$201)/1000,SUMIFS(Gögn!$I$2:$I$11876,Gögn!$F$2:$F$11876,$A14,Gögn!$A$2:$A$11876,M$201)/1000)))</f>
        <v>0</v>
      </c>
      <c r="N14" s="156">
        <f>IF(LEN(N$8)=0,"",IF(N$8="Bayern",SUMIFS(Erl.Gögn!$H$2:$H$30,Erl.Gögn!$E$2:$E$30,$A14,Erl.Gögn!$A$2:$A$30,N$201)/1000,IF(N$8="Allianz",SUMIFS(Erl.Gögn!$H$2:$H$30,Erl.Gögn!$E$2:$E$30,$A14,Erl.Gögn!$A$2:$A$30,N$201)/1000,SUMIFS(Gögn!$I$2:$I$11876,Gögn!$F$2:$F$11876,$A14,Gögn!$A$2:$A$11876,N$201)/1000)))</f>
        <v>0</v>
      </c>
      <c r="O14" s="156">
        <f>IF(LEN(O$8)=0,"",IF(O$8="Bayern",SUMIFS(Erl.Gögn!$H$2:$H$30,Erl.Gögn!$E$2:$E$30,$A14,Erl.Gögn!$A$2:$A$30,O$201)/1000,IF(O$8="Allianz",SUMIFS(Erl.Gögn!$H$2:$H$30,Erl.Gögn!$E$2:$E$30,$A14,Erl.Gögn!$A$2:$A$30,O$201)/1000,SUMIFS(Gögn!$I$2:$I$11876,Gögn!$F$2:$F$11876,$A14,Gögn!$A$2:$A$11876,O$201)/1000)))</f>
        <v>0</v>
      </c>
      <c r="P14" s="156">
        <f>IF(LEN(P$8)=0,"",IF(P$8="Bayern",SUMIFS(Erl.Gögn!$H$2:$H$30,Erl.Gögn!$E$2:$E$30,$A14,Erl.Gögn!$A$2:$A$30,P$201)/1000,IF(P$8="Allianz",SUMIFS(Erl.Gögn!$H$2:$H$30,Erl.Gögn!$E$2:$E$30,$A14,Erl.Gögn!$A$2:$A$30,P$201)/1000,SUMIFS(Gögn!$I$2:$I$11876,Gögn!$F$2:$F$11876,$A14,Gögn!$A$2:$A$11876,P$201)/1000)))</f>
        <v>0</v>
      </c>
      <c r="Q14" s="156">
        <f>IF(LEN(Q$8)=0,"",IF(Q$8="Bayern",SUMIFS(Erl.Gögn!$H$2:$H$30,Erl.Gögn!$E$2:$E$30,$A14,Erl.Gögn!$A$2:$A$30,Q$201)/1000,IF(Q$8="Allianz",SUMIFS(Erl.Gögn!$H$2:$H$30,Erl.Gögn!$E$2:$E$30,$A14,Erl.Gögn!$A$2:$A$30,Q$201)/1000,SUMIFS(Gögn!$I$2:$I$11876,Gögn!$F$2:$F$11876,$A14,Gögn!$A$2:$A$11876,Q$201)/1000)))</f>
        <v>0</v>
      </c>
      <c r="R14" s="156">
        <f>IF(LEN(R$8)=0,"",IF(R$8="Bayern",SUMIFS(Erl.Gögn!$H$2:$H$30,Erl.Gögn!$E$2:$E$30,$A14,Erl.Gögn!$A$2:$A$30,R$201)/1000,IF(R$8="Allianz",SUMIFS(Erl.Gögn!$H$2:$H$30,Erl.Gögn!$E$2:$E$30,$A14,Erl.Gögn!$A$2:$A$30,R$201)/1000,SUMIFS(Gögn!$I$2:$I$11876,Gögn!$F$2:$F$11876,$A14,Gögn!$A$2:$A$11876,R$201)/1000)))</f>
        <v>0</v>
      </c>
      <c r="S14" s="156">
        <f>IF(LEN(S$8)=0,"",IF(S$8="Bayern",SUMIFS(Erl.Gögn!$H$2:$H$30,Erl.Gögn!$E$2:$E$30,$A14,Erl.Gögn!$A$2:$A$30,S$201)/1000,IF(S$8="Allianz",SUMIFS(Erl.Gögn!$H$2:$H$30,Erl.Gögn!$E$2:$E$30,$A14,Erl.Gögn!$A$2:$A$30,S$201)/1000,SUMIFS(Gögn!$I$2:$I$11876,Gögn!$F$2:$F$11876,$A14,Gögn!$A$2:$A$11876,S$201)/1000)))</f>
        <v>0</v>
      </c>
      <c r="T14" s="156">
        <f>IF(LEN(T$8)=0,"",IF(T$8="Bayern",SUMIFS(Erl.Gögn!$H$2:$H$30,Erl.Gögn!$E$2:$E$30,$A14,Erl.Gögn!$A$2:$A$30,T$201)/1000,IF(T$8="Allianz",SUMIFS(Erl.Gögn!$H$2:$H$30,Erl.Gögn!$E$2:$E$30,$A14,Erl.Gögn!$A$2:$A$30,T$201)/1000,SUMIFS(Gögn!$I$2:$I$11876,Gögn!$F$2:$F$11876,$A14,Gögn!$A$2:$A$11876,T$201)/1000)))</f>
        <v>0</v>
      </c>
      <c r="U14" s="156">
        <f>IF(LEN(U$8)=0,"",IF(U$8="Bayern",SUMIFS(Erl.Gögn!$H$2:$H$30,Erl.Gögn!$E$2:$E$30,$A14,Erl.Gögn!$A$2:$A$30,U$201)/1000,IF(U$8="Allianz",SUMIFS(Erl.Gögn!$H$2:$H$30,Erl.Gögn!$E$2:$E$30,$A14,Erl.Gögn!$A$2:$A$30,U$201)/1000,SUMIFS(Gögn!$I$2:$I$11876,Gögn!$F$2:$F$11876,$A14,Gögn!$A$2:$A$11876,U$201)/1000)))</f>
        <v>0</v>
      </c>
      <c r="V14" s="156">
        <f>IF(LEN(V$8)=0,"",IF(V$8="Bayern",SUMIFS(Erl.Gögn!$H$2:$H$30,Erl.Gögn!$E$2:$E$30,$A14,Erl.Gögn!$A$2:$A$30,V$201)/1000,IF(V$8="Allianz",SUMIFS(Erl.Gögn!$H$2:$H$30,Erl.Gögn!$E$2:$E$30,$A14,Erl.Gögn!$A$2:$A$30,V$201)/1000,SUMIFS(Gögn!$I$2:$I$11876,Gögn!$F$2:$F$11876,$A14,Gögn!$A$2:$A$11876,V$201)/1000)))</f>
        <v>0</v>
      </c>
      <c r="W14" s="156">
        <f>IF(LEN(W$8)=0,"",IF(W$8="Bayern",SUMIFS(Erl.Gögn!$H$2:$H$30,Erl.Gögn!$E$2:$E$30,$A14,Erl.Gögn!$A$2:$A$30,W$201)/1000,IF(W$8="Allianz",SUMIFS(Erl.Gögn!$H$2:$H$30,Erl.Gögn!$E$2:$E$30,$A14,Erl.Gögn!$A$2:$A$30,W$201)/1000,SUMIFS(Gögn!$I$2:$I$11876,Gögn!$F$2:$F$11876,$A14,Gögn!$A$2:$A$11876,W$201)/1000)))</f>
        <v>0</v>
      </c>
      <c r="X14" s="156">
        <f>IF(LEN(X$8)=0,"",IF(X$8="Bayern",SUMIFS(Erl.Gögn!$H$2:$H$30,Erl.Gögn!$E$2:$E$30,$A14,Erl.Gögn!$A$2:$A$30,X$201)/1000,IF(X$8="Allianz",SUMIFS(Erl.Gögn!$H$2:$H$30,Erl.Gögn!$E$2:$E$30,$A14,Erl.Gögn!$A$2:$A$30,X$201)/1000,SUMIFS(Gögn!$I$2:$I$11876,Gögn!$F$2:$F$11876,$A14,Gögn!$A$2:$A$11876,X$201)/1000)))</f>
        <v>0</v>
      </c>
      <c r="Y14" s="156">
        <f>IF(LEN(Y$8)=0,"",IF(Y$8="Bayern",SUMIFS(Erl.Gögn!$H$2:$H$30,Erl.Gögn!$E$2:$E$30,$A14,Erl.Gögn!$A$2:$A$30,Y$201)/1000,IF(Y$8="Allianz",SUMIFS(Erl.Gögn!$H$2:$H$30,Erl.Gögn!$E$2:$E$30,$A14,Erl.Gögn!$A$2:$A$30,Y$201)/1000,SUMIFS(Gögn!$I$2:$I$11876,Gögn!$F$2:$F$11876,$A14,Gögn!$A$2:$A$11876,Y$201)/1000)))</f>
        <v>0</v>
      </c>
      <c r="Z14" s="156">
        <f>IF(LEN(Z$8)=0,"",IF(Z$8="Bayern",SUMIFS(Erl.Gögn!$H$2:$H$30,Erl.Gögn!$E$2:$E$30,$A14,Erl.Gögn!$A$2:$A$30,Z$201)/1000,IF(Z$8="Allianz",SUMIFS(Erl.Gögn!$H$2:$H$30,Erl.Gögn!$E$2:$E$30,$A14,Erl.Gögn!$A$2:$A$30,Z$201)/1000,SUMIFS(Gögn!$I$2:$I$11876,Gögn!$F$2:$F$11876,$A14,Gögn!$A$2:$A$11876,Z$201)/1000)))</f>
        <v>0</v>
      </c>
      <c r="AA14" s="156">
        <f>IF(LEN(AA$8)=0,"",IF(AA$8="Bayern",SUMIFS(Erl.Gögn!$H$2:$H$30,Erl.Gögn!$E$2:$E$30,$A14,Erl.Gögn!$A$2:$A$30,AA$201)/1000,IF(AA$8="Allianz",SUMIFS(Erl.Gögn!$H$2:$H$30,Erl.Gögn!$E$2:$E$30,$A14,Erl.Gögn!$A$2:$A$30,AA$201)/1000,SUMIFS(Gögn!$I$2:$I$11876,Gögn!$F$2:$F$11876,$A14,Gögn!$A$2:$A$11876,AA$201)/1000)))</f>
        <v>0</v>
      </c>
      <c r="AB14" s="156">
        <f>IF(LEN(AB$8)=0,"",IF(AB$8="Bayern",SUMIFS(Erl.Gögn!$H$2:$H$30,Erl.Gögn!$E$2:$E$30,$A14,Erl.Gögn!$A$2:$A$30,AB$201)/1000,IF(AB$8="Allianz",SUMIFS(Erl.Gögn!$H$2:$H$30,Erl.Gögn!$E$2:$E$30,$A14,Erl.Gögn!$A$2:$A$30,AB$201)/1000,SUMIFS(Gögn!$I$2:$I$11876,Gögn!$F$2:$F$11876,$A14,Gögn!$A$2:$A$11876,AB$201)/1000)))</f>
        <v>0</v>
      </c>
      <c r="AC14" s="156">
        <f>IF(LEN(AC$8)=0,"",IF(AC$8="Bayern",SUMIFS(Erl.Gögn!$H$2:$H$30,Erl.Gögn!$E$2:$E$30,$A14,Erl.Gögn!$A$2:$A$30,AC$201)/1000,IF(AC$8="Allianz",SUMIFS(Erl.Gögn!$H$2:$H$30,Erl.Gögn!$E$2:$E$30,$A14,Erl.Gögn!$A$2:$A$30,AC$201)/1000,SUMIFS(Gögn!$I$2:$I$11876,Gögn!$F$2:$F$11876,$A14,Gögn!$A$2:$A$11876,AC$201)/1000)))</f>
        <v>0</v>
      </c>
      <c r="AD14" s="156">
        <f>IF(LEN(AD$8)=0,"",IF(AD$8="Bayern",SUMIFS(Erl.Gögn!$H$2:$H$30,Erl.Gögn!$E$2:$E$30,$A14,Erl.Gögn!$A$2:$A$30,AD$201)/1000,IF(AD$8="Allianz",SUMIFS(Erl.Gögn!$H$2:$H$30,Erl.Gögn!$E$2:$E$30,$A14,Erl.Gögn!$A$2:$A$30,AD$201)/1000,SUMIFS(Gögn!$I$2:$I$11876,Gögn!$F$2:$F$11876,$A14,Gögn!$A$2:$A$11876,AD$201)/1000)))</f>
        <v>0</v>
      </c>
      <c r="AE14" s="156">
        <f>IF(LEN(AE$8)=0,"",IF(AE$8="Bayern",SUMIFS(Erl.Gögn!$H$2:$H$30,Erl.Gögn!$E$2:$E$30,$A14,Erl.Gögn!$A$2:$A$30,AE$201)/1000,IF(AE$8="Allianz",SUMIFS(Erl.Gögn!$H$2:$H$30,Erl.Gögn!$E$2:$E$30,$A14,Erl.Gögn!$A$2:$A$30,AE$201)/1000,SUMIFS(Gögn!$I$2:$I$11876,Gögn!$F$2:$F$11876,$A14,Gögn!$A$2:$A$11876,AE$201)/1000)))</f>
        <v>0</v>
      </c>
      <c r="AF14" s="156">
        <f>IF(LEN(AF$8)=0,"",IF(AF$8="Bayern",SUMIFS(Erl.Gögn!$H$2:$H$30,Erl.Gögn!$E$2:$E$30,$A14,Erl.Gögn!$A$2:$A$30,AF$201)/1000,IF(AF$8="Allianz",SUMIFS(Erl.Gögn!$H$2:$H$30,Erl.Gögn!$E$2:$E$30,$A14,Erl.Gögn!$A$2:$A$30,AF$201)/1000,SUMIFS(Gögn!$I$2:$I$11876,Gögn!$F$2:$F$11876,$A14,Gögn!$A$2:$A$11876,AF$201)/1000)))</f>
        <v>0</v>
      </c>
      <c r="AG14" s="156">
        <f>IF(LEN(AG$8)=0,"",IF(AG$8="Bayern",SUMIFS(Erl.Gögn!$H$2:$H$30,Erl.Gögn!$E$2:$E$30,$A14,Erl.Gögn!$A$2:$A$30,AG$201)/1000,IF(AG$8="Allianz",SUMIFS(Erl.Gögn!$H$2:$H$30,Erl.Gögn!$E$2:$E$30,$A14,Erl.Gögn!$A$2:$A$30,AG$201)/1000,SUMIFS(Gögn!$I$2:$I$11876,Gögn!$F$2:$F$11876,$A14,Gögn!$A$2:$A$11876,AG$201)/1000)))</f>
        <v>0</v>
      </c>
      <c r="AH14" s="156">
        <f>IF(LEN(AH$8)=0,"",IF(AH$8="Bayern",SUMIFS(Erl.Gögn!$H$2:$H$30,Erl.Gögn!$E$2:$E$30,$A14,Erl.Gögn!$A$2:$A$30,AH$201)/1000,IF(AH$8="Allianz",SUMIFS(Erl.Gögn!$H$2:$H$30,Erl.Gögn!$E$2:$E$30,$A14,Erl.Gögn!$A$2:$A$30,AH$201)/1000,SUMIFS(Gögn!$I$2:$I$11876,Gögn!$F$2:$F$11876,$A14,Gögn!$A$2:$A$11876,AH$201)/1000)))</f>
        <v>0</v>
      </c>
      <c r="AI14" s="156">
        <f>IF(LEN(AI$8)=0,"",IF(AI$8="Bayern",SUMIFS(Erl.Gögn!$H$2:$H$30,Erl.Gögn!$E$2:$E$30,$A14,Erl.Gögn!$A$2:$A$30,AI$201)/1000,IF(AI$8="Allianz",SUMIFS(Erl.Gögn!$H$2:$H$30,Erl.Gögn!$E$2:$E$30,$A14,Erl.Gögn!$A$2:$A$30,AI$201)/1000,SUMIFS(Gögn!$I$2:$I$11876,Gögn!$F$2:$F$11876,$A14,Gögn!$A$2:$A$11876,AI$201)/1000)))</f>
        <v>0</v>
      </c>
      <c r="AJ14" s="156">
        <f>IF(LEN(AJ$8)=0,"",IF(AJ$8="Bayern",SUMIFS(Erl.Gögn!$H$2:$H$30,Erl.Gögn!$E$2:$E$30,$A14,Erl.Gögn!$A$2:$A$30,AJ$201)/1000,IF(AJ$8="Allianz",SUMIFS(Erl.Gögn!$H$2:$H$30,Erl.Gögn!$E$2:$E$30,$A14,Erl.Gögn!$A$2:$A$30,AJ$201)/1000,SUMIFS(Gögn!$I$2:$I$11876,Gögn!$F$2:$F$11876,$A14,Gögn!$A$2:$A$11876,AJ$201)/1000)))</f>
        <v>0</v>
      </c>
      <c r="AK14" s="156">
        <f>IF(LEN(AK$8)=0,"",IF(AK$8="Bayern",SUMIFS(Erl.Gögn!$H$2:$H$30,Erl.Gögn!$E$2:$E$30,$A14,Erl.Gögn!$A$2:$A$30,AK$201)/1000,IF(AK$8="Allianz",SUMIFS(Erl.Gögn!$H$2:$H$30,Erl.Gögn!$E$2:$E$30,$A14,Erl.Gögn!$A$2:$A$30,AK$201)/1000,SUMIFS(Gögn!$I$2:$I$11876,Gögn!$F$2:$F$11876,$A14,Gögn!$A$2:$A$11876,AK$201)/1000)))</f>
        <v>0</v>
      </c>
      <c r="AL14" s="156">
        <f>IF(LEN(AL$8)=0,"",IF(AL$8="Bayern",SUMIFS(Erl.Gögn!$H$2:$H$30,Erl.Gögn!$E$2:$E$30,$A14,Erl.Gögn!$A$2:$A$30,AL$201)/1000,IF(AL$8="Allianz",SUMIFS(Erl.Gögn!$H$2:$H$30,Erl.Gögn!$E$2:$E$30,$A14,Erl.Gögn!$A$2:$A$30,AL$201)/1000,SUMIFS(Gögn!$I$2:$I$11876,Gögn!$F$2:$F$11876,$A14,Gögn!$A$2:$A$11876,AL$201)/1000)))</f>
        <v>0</v>
      </c>
      <c r="AM14" s="156">
        <f>IF(LEN(AM$8)=0,"",IF(AM$8="Bayern",SUMIFS(Erl.Gögn!$H$2:$H$30,Erl.Gögn!$E$2:$E$30,$A14,Erl.Gögn!$A$2:$A$30,AM$201)/1000,IF(AM$8="Allianz",SUMIFS(Erl.Gögn!$H$2:$H$30,Erl.Gögn!$E$2:$E$30,$A14,Erl.Gögn!$A$2:$A$30,AM$201)/1000,SUMIFS(Gögn!$I$2:$I$11876,Gögn!$F$2:$F$11876,$A14,Gögn!$A$2:$A$11876,AM$201)/1000)))</f>
        <v>0</v>
      </c>
      <c r="AN14" s="156">
        <f>IF(LEN(AN$8)=0,"",IF(AN$8="Bayern",SUMIFS(Erl.Gögn!$H$2:$H$30,Erl.Gögn!$E$2:$E$30,$A14,Erl.Gögn!$A$2:$A$30,AN$201)/1000,IF(AN$8="Allianz",SUMIFS(Erl.Gögn!$H$2:$H$30,Erl.Gögn!$E$2:$E$30,$A14,Erl.Gögn!$A$2:$A$30,AN$201)/1000,SUMIFS(Gögn!$I$2:$I$11876,Gögn!$F$2:$F$11876,$A14,Gögn!$A$2:$A$11876,AN$201)/1000)))</f>
        <v>0</v>
      </c>
      <c r="AO14" s="156">
        <f>IF(LEN(AO$8)=0,"",IF(AO$8="Bayern",SUMIFS(Erl.Gögn!$H$2:$H$30,Erl.Gögn!$E$2:$E$30,$A14,Erl.Gögn!$A$2:$A$30,AO$201)/1000,IF(AO$8="Allianz",SUMIFS(Erl.Gögn!$H$2:$H$30,Erl.Gögn!$E$2:$E$30,$A14,Erl.Gögn!$A$2:$A$30,AO$201)/1000,SUMIFS(Gögn!$I$2:$I$11876,Gögn!$F$2:$F$11876,$A14,Gögn!$A$2:$A$11876,AO$201)/1000)))</f>
        <v>0</v>
      </c>
      <c r="AP14" s="156">
        <f>IF(LEN(AP$8)=0,"",IF(AP$8="Bayern",SUMIFS(Erl.Gögn!$H$2:$H$30,Erl.Gögn!$E$2:$E$30,$A14,Erl.Gögn!$A$2:$A$30,AP$201)/1000,IF(AP$8="Allianz",SUMIFS(Erl.Gögn!$H$2:$H$30,Erl.Gögn!$E$2:$E$30,$A14,Erl.Gögn!$A$2:$A$30,AP$201)/1000,SUMIFS(Gögn!$I$2:$I$11876,Gögn!$F$2:$F$11876,$A14,Gögn!$A$2:$A$11876,AP$201)/1000)))</f>
        <v>0</v>
      </c>
      <c r="AQ14" s="156">
        <f>IF(LEN(AQ$8)=0,"",IF(AQ$8="Bayern",SUMIFS(Erl.Gögn!$H$2:$H$30,Erl.Gögn!$E$2:$E$30,$A14,Erl.Gögn!$A$2:$A$30,AQ$201)/1000,IF(AQ$8="Allianz",SUMIFS(Erl.Gögn!$H$2:$H$30,Erl.Gögn!$E$2:$E$30,$A14,Erl.Gögn!$A$2:$A$30,AQ$201)/1000,SUMIFS(Gögn!$I$2:$I$11876,Gögn!$F$2:$F$11876,$A14,Gögn!$A$2:$A$11876,AQ$201)/1000)))</f>
        <v>0</v>
      </c>
      <c r="AR14" s="156">
        <f>IF(LEN(AR$8)=0,"",IF(AR$8="Bayern",SUMIFS(Erl.Gögn!$H$2:$H$30,Erl.Gögn!$E$2:$E$30,$A14,Erl.Gögn!$A$2:$A$30,AR$201)/1000,IF(AR$8="Allianz",SUMIFS(Erl.Gögn!$H$2:$H$30,Erl.Gögn!$E$2:$E$30,$A14,Erl.Gögn!$A$2:$A$30,AR$201)/1000,SUMIFS(Gögn!$I$2:$I$11876,Gögn!$F$2:$F$11876,$A14,Gögn!$A$2:$A$11876,AR$201)/1000)))</f>
        <v>0</v>
      </c>
      <c r="AS14" s="156">
        <f>IF(LEN(AS$8)=0,"",IF(AS$8="Bayern",SUMIFS(Erl.Gögn!$H$2:$H$30,Erl.Gögn!$E$2:$E$30,$A14,Erl.Gögn!$A$2:$A$30,AS$201)/1000,IF(AS$8="Allianz",SUMIFS(Erl.Gögn!$H$2:$H$30,Erl.Gögn!$E$2:$E$30,$A14,Erl.Gögn!$A$2:$A$30,AS$201)/1000,SUMIFS(Gögn!$I$2:$I$11876,Gögn!$F$2:$F$11876,$A14,Gögn!$A$2:$A$11876,AS$201)/1000)))</f>
        <v>0</v>
      </c>
      <c r="AT14" s="156">
        <f>IF(LEN(AT$8)=0,"",IF(AT$8="Bayern",SUMIFS(Erl.Gögn!$H$2:$H$30,Erl.Gögn!$E$2:$E$30,$A14,Erl.Gögn!$A$2:$A$30,AT$201)/1000,IF(AT$8="Allianz",SUMIFS(Erl.Gögn!$H$2:$H$30,Erl.Gögn!$E$2:$E$30,$A14,Erl.Gögn!$A$2:$A$30,AT$201)/1000,SUMIFS(Gögn!$I$2:$I$11876,Gögn!$F$2:$F$11876,$A14,Gögn!$A$2:$A$11876,AT$201)/1000)))</f>
        <v>0</v>
      </c>
      <c r="AU14" s="156">
        <f>IF(LEN(AU$8)=0,"",IF(AU$8="Bayern",SUMIFS(Erl.Gögn!$H$2:$H$30,Erl.Gögn!$E$2:$E$30,$A14,Erl.Gögn!$A$2:$A$30,AU$201)/1000,IF(AU$8="Allianz",SUMIFS(Erl.Gögn!$H$2:$H$30,Erl.Gögn!$E$2:$E$30,$A14,Erl.Gögn!$A$2:$A$30,AU$201)/1000,SUMIFS(Gögn!$I$2:$I$11876,Gögn!$F$2:$F$11876,$A14,Gögn!$A$2:$A$11876,AU$201)/1000)))</f>
        <v>0</v>
      </c>
      <c r="AV14" s="156">
        <f>IF(LEN(AV$8)=0,"",IF(AV$8="Bayern",SUMIFS(Erl.Gögn!$H$2:$H$30,Erl.Gögn!$E$2:$E$30,$A14,Erl.Gögn!$A$2:$A$30,AV$201)/1000,IF(AV$8="Allianz",SUMIFS(Erl.Gögn!$H$2:$H$30,Erl.Gögn!$E$2:$E$30,$A14,Erl.Gögn!$A$2:$A$30,AV$201)/1000,SUMIFS(Gögn!$I$2:$I$11876,Gögn!$F$2:$F$11876,$A14,Gögn!$A$2:$A$11876,AV$201)/1000)))</f>
        <v>0</v>
      </c>
      <c r="AW14" s="156">
        <f>IF(LEN(AW$8)=0,"",IF(AW$8="Bayern",SUMIFS(Erl.Gögn!$H$2:$H$30,Erl.Gögn!$E$2:$E$30,$A14,Erl.Gögn!$A$2:$A$30,AW$201)/1000,IF(AW$8="Allianz",SUMIFS(Erl.Gögn!$H$2:$H$30,Erl.Gögn!$E$2:$E$30,$A14,Erl.Gögn!$A$2:$A$30,AW$201)/1000,SUMIFS(Gögn!$I$2:$I$11876,Gögn!$F$2:$F$11876,$A14,Gögn!$A$2:$A$11876,AW$201)/1000)))</f>
        <v>0</v>
      </c>
      <c r="AX14" s="156">
        <f>IF(LEN(AX$8)=0,"",IF(AX$8="Bayern",SUMIFS(Erl.Gögn!$H$2:$H$30,Erl.Gögn!$E$2:$E$30,$A14,Erl.Gögn!$A$2:$A$30,AX$201)/1000,IF(AX$8="Allianz",SUMIFS(Erl.Gögn!$H$2:$H$30,Erl.Gögn!$E$2:$E$30,$A14,Erl.Gögn!$A$2:$A$30,AX$201)/1000,SUMIFS(Gögn!$I$2:$I$11876,Gögn!$F$2:$F$11876,$A14,Gögn!$A$2:$A$11876,AX$201)/1000)))</f>
        <v>0</v>
      </c>
      <c r="AY14" s="156">
        <f>IF(LEN(AY$8)=0,"",IF(AY$8="Bayern",SUMIFS(Erl.Gögn!$H$2:$H$30,Erl.Gögn!$E$2:$E$30,$A14,Erl.Gögn!$A$2:$A$30,AY$201)/1000,IF(AY$8="Allianz",SUMIFS(Erl.Gögn!$H$2:$H$30,Erl.Gögn!$E$2:$E$30,$A14,Erl.Gögn!$A$2:$A$30,AY$201)/1000,SUMIFS(Gögn!$I$2:$I$11876,Gögn!$F$2:$F$11876,$A14,Gögn!$A$2:$A$11876,AY$201)/1000)))</f>
        <v>0</v>
      </c>
      <c r="AZ14" s="156">
        <f>IF(LEN(AZ$8)=0,"",IF(AZ$8="Bayern",SUMIFS(Erl.Gögn!$H$2:$H$30,Erl.Gögn!$E$2:$E$30,$A14,Erl.Gögn!$A$2:$A$30,AZ$201)/1000,IF(AZ$8="Allianz",SUMIFS(Erl.Gögn!$H$2:$H$30,Erl.Gögn!$E$2:$E$30,$A14,Erl.Gögn!$A$2:$A$30,AZ$201)/1000,SUMIFS(Gögn!$I$2:$I$11876,Gögn!$F$2:$F$11876,$A14,Gögn!$A$2:$A$11876,AZ$201)/1000)))</f>
        <v>0</v>
      </c>
      <c r="BA14" s="156">
        <f>IF(LEN(BA$8)=0,"",IF(BA$8="Bayern",SUMIFS(Erl.Gögn!$H$2:$H$30,Erl.Gögn!$E$2:$E$30,$A14,Erl.Gögn!$A$2:$A$30,BA$201)/1000,IF(BA$8="Allianz",SUMIFS(Erl.Gögn!$H$2:$H$30,Erl.Gögn!$E$2:$E$30,$A14,Erl.Gögn!$A$2:$A$30,BA$201)/1000,SUMIFS(Gögn!$I$2:$I$11876,Gögn!$F$2:$F$11876,$A14,Gögn!$A$2:$A$11876,BA$201)/1000)))</f>
        <v>0</v>
      </c>
      <c r="BB14" s="156">
        <f>IF(LEN(BB$8)=0,"",IF(BB$8="Bayern",SUMIFS(Erl.Gögn!$H$2:$H$30,Erl.Gögn!$E$2:$E$30,$A14,Erl.Gögn!$A$2:$A$30,BB$201)/1000,IF(BB$8="Allianz",SUMIFS(Erl.Gögn!$H$2:$H$30,Erl.Gögn!$E$2:$E$30,$A14,Erl.Gögn!$A$2:$A$30,BB$201)/1000,SUMIFS(Gögn!$I$2:$I$11876,Gögn!$F$2:$F$11876,$A14,Gögn!$A$2:$A$11876,BB$201)/1000)))</f>
        <v>0</v>
      </c>
      <c r="BC14" s="156">
        <f>IF(LEN(BC$8)=0,"",IF(BC$8="Bayern",SUMIFS(Erl.Gögn!$H$2:$H$30,Erl.Gögn!$E$2:$E$30,$A14,Erl.Gögn!$A$2:$A$30,BC$201)/1000,IF(BC$8="Allianz",SUMIFS(Erl.Gögn!$H$2:$H$30,Erl.Gögn!$E$2:$E$30,$A14,Erl.Gögn!$A$2:$A$30,BC$201)/1000,SUMIFS(Gögn!$I$2:$I$11876,Gögn!$F$2:$F$11876,$A14,Gögn!$A$2:$A$11876,BC$201)/1000)))</f>
        <v>0</v>
      </c>
      <c r="BD14" s="156">
        <f>IF(LEN(BD$8)=0,"",IF(BD$8="Bayern",SUMIFS(Erl.Gögn!$H$2:$H$30,Erl.Gögn!$E$2:$E$30,$A14,Erl.Gögn!$A$2:$A$30,BD$201)/1000,IF(BD$8="Allianz",SUMIFS(Erl.Gögn!$H$2:$H$30,Erl.Gögn!$E$2:$E$30,$A14,Erl.Gögn!$A$2:$A$30,BD$201)/1000,SUMIFS(Gögn!$I$2:$I$11876,Gögn!$F$2:$F$11876,$A14,Gögn!$A$2:$A$11876,BD$201)/1000)))</f>
        <v>0</v>
      </c>
      <c r="BE14" s="156">
        <f>IF(LEN(BE$8)=0,"",IF(BE$8="Bayern",SUMIFS(Erl.Gögn!$H$2:$H$30,Erl.Gögn!$E$2:$E$30,$A14,Erl.Gögn!$A$2:$A$30,BE$201)/1000,IF(BE$8="Allianz",SUMIFS(Erl.Gögn!$H$2:$H$30,Erl.Gögn!$E$2:$E$30,$A14,Erl.Gögn!$A$2:$A$30,BE$201)/1000,SUMIFS(Gögn!$I$2:$I$11876,Gögn!$F$2:$F$11876,$A14,Gögn!$A$2:$A$11876,BE$201)/1000)))</f>
        <v>0</v>
      </c>
      <c r="BF14" s="156">
        <f>IF(LEN(BF$8)=0,"",IF(BF$8="Bayern",SUMIFS(Erl.Gögn!$H$2:$H$30,Erl.Gögn!$E$2:$E$30,$A14,Erl.Gögn!$A$2:$A$30,BF$201)/1000,IF(BF$8="Allianz",SUMIFS(Erl.Gögn!$H$2:$H$30,Erl.Gögn!$E$2:$E$30,$A14,Erl.Gögn!$A$2:$A$30,BF$201)/1000,SUMIFS(Gögn!$I$2:$I$11876,Gögn!$F$2:$F$11876,$A14,Gögn!$A$2:$A$11876,BF$201)/1000)))</f>
        <v>0</v>
      </c>
      <c r="BG14" s="156">
        <f>IF(LEN(BG$8)=0,"",IF(BG$8="Bayern",SUMIFS(Erl.Gögn!$H$2:$H$30,Erl.Gögn!$E$2:$E$30,$A14,Erl.Gögn!$A$2:$A$30,BG$201)/1000,IF(BG$8="Allianz",SUMIFS(Erl.Gögn!$H$2:$H$30,Erl.Gögn!$E$2:$E$30,$A14,Erl.Gögn!$A$2:$A$30,BG$201)/1000,SUMIFS(Gögn!$I$2:$I$11876,Gögn!$F$2:$F$11876,$A14,Gögn!$A$2:$A$11876,BG$201)/1000)))</f>
        <v>0</v>
      </c>
      <c r="BH14" s="156">
        <f>IF(LEN(BH$8)=0,"",IF(BH$8="Bayern",SUMIFS(Erl.Gögn!$H$2:$H$30,Erl.Gögn!$E$2:$E$30,$A14,Erl.Gögn!$A$2:$A$30,BH$201)/1000,IF(BH$8="Allianz",SUMIFS(Erl.Gögn!$H$2:$H$30,Erl.Gögn!$E$2:$E$30,$A14,Erl.Gögn!$A$2:$A$30,BH$201)/1000,SUMIFS(Gögn!$I$2:$I$11876,Gögn!$F$2:$F$11876,$A14,Gögn!$A$2:$A$11876,BH$201)/1000)))</f>
        <v>0</v>
      </c>
      <c r="BI14" s="156">
        <f>IF(LEN(BI$8)=0,"",IF(BI$8="Bayern",SUMIFS(Erl.Gögn!$H$2:$H$30,Erl.Gögn!$E$2:$E$30,$A14,Erl.Gögn!$A$2:$A$30,BI$201)/1000,IF(BI$8="Allianz",SUMIFS(Erl.Gögn!$H$2:$H$30,Erl.Gögn!$E$2:$E$30,$A14,Erl.Gögn!$A$2:$A$30,BI$201)/1000,SUMIFS(Gögn!$I$2:$I$11876,Gögn!$F$2:$F$11876,$A14,Gögn!$A$2:$A$11876,BI$201)/1000)))</f>
        <v>0</v>
      </c>
      <c r="BJ14" s="156">
        <f>IF(LEN(BJ$8)=0,"",IF(BJ$8="Bayern",SUMIFS(Erl.Gögn!$H$2:$H$30,Erl.Gögn!$E$2:$E$30,$A14,Erl.Gögn!$A$2:$A$30,BJ$201)/1000,IF(BJ$8="Allianz",SUMIFS(Erl.Gögn!$H$2:$H$30,Erl.Gögn!$E$2:$E$30,$A14,Erl.Gögn!$A$2:$A$30,BJ$201)/1000,SUMIFS(Gögn!$I$2:$I$11876,Gögn!$F$2:$F$11876,$A14,Gögn!$A$2:$A$11876,BJ$201)/1000)))</f>
        <v>0</v>
      </c>
      <c r="BK14" s="156">
        <f>IF(LEN(BK$8)=0,"",IF(BK$8="Bayern",SUMIFS(Erl.Gögn!$H$2:$H$30,Erl.Gögn!$E$2:$E$30,$A14,Erl.Gögn!$A$2:$A$30,BK$201)/1000,IF(BK$8="Allianz",SUMIFS(Erl.Gögn!$H$2:$H$30,Erl.Gögn!$E$2:$E$30,$A14,Erl.Gögn!$A$2:$A$30,BK$201)/1000,SUMIFS(Gögn!$I$2:$I$11876,Gögn!$F$2:$F$11876,$A14,Gögn!$A$2:$A$11876,BK$201)/1000)))</f>
        <v>0</v>
      </c>
      <c r="BL14" s="156">
        <f>IF(LEN(BL$8)=0,"",IF(BL$8="Bayern",SUMIFS(Erl.Gögn!$H$2:$H$30,Erl.Gögn!$E$2:$E$30,$A14,Erl.Gögn!$A$2:$A$30,BL$201)/1000,IF(BL$8="Allianz",SUMIFS(Erl.Gögn!$H$2:$H$30,Erl.Gögn!$E$2:$E$30,$A14,Erl.Gögn!$A$2:$A$30,BL$201)/1000,SUMIFS(Gögn!$I$2:$I$11876,Gögn!$F$2:$F$11876,$A14,Gögn!$A$2:$A$11876,BL$201)/1000)))</f>
        <v>0</v>
      </c>
      <c r="BM14" s="156">
        <f>IF(LEN(BM$8)=0,"",IF(BM$8="Bayern",SUMIFS(Erl.Gögn!$H$2:$H$30,Erl.Gögn!$E$2:$E$30,$A14,Erl.Gögn!$A$2:$A$30,BM$201)/1000,IF(BM$8="Allianz",SUMIFS(Erl.Gögn!$H$2:$H$30,Erl.Gögn!$E$2:$E$30,$A14,Erl.Gögn!$A$2:$A$30,BM$201)/1000,SUMIFS(Gögn!$I$2:$I$11876,Gögn!$F$2:$F$11876,$A14,Gögn!$A$2:$A$11876,BM$201)/1000)))</f>
        <v>0</v>
      </c>
      <c r="BN14" s="156">
        <f>IF(LEN(BN$8)=0,"",IF(BN$8="Bayern",SUMIFS(Erl.Gögn!$H$2:$H$30,Erl.Gögn!$E$2:$E$30,$A14,Erl.Gögn!$A$2:$A$30,BN$201)/1000,IF(BN$8="Allianz",SUMIFS(Erl.Gögn!$H$2:$H$30,Erl.Gögn!$E$2:$E$30,$A14,Erl.Gögn!$A$2:$A$30,BN$201)/1000,SUMIFS(Gögn!$I$2:$I$11876,Gögn!$F$2:$F$11876,$A14,Gögn!$A$2:$A$11876,BN$201)/1000)))</f>
        <v>0</v>
      </c>
      <c r="BO14" s="156">
        <f>IF(LEN(BO$8)=0,"",IF(BO$8="Bayern",SUMIFS(Erl.Gögn!$H$2:$H$30,Erl.Gögn!$E$2:$E$30,$A14,Erl.Gögn!$A$2:$A$30,BO$201)/1000,IF(BO$8="Allianz",SUMIFS(Erl.Gögn!$H$2:$H$30,Erl.Gögn!$E$2:$E$30,$A14,Erl.Gögn!$A$2:$A$30,BO$201)/1000,SUMIFS(Gögn!$I$2:$I$11876,Gögn!$F$2:$F$11876,$A14,Gögn!$A$2:$A$11876,BO$201)/1000)))</f>
        <v>0</v>
      </c>
      <c r="BP14" s="156">
        <f>IF(LEN(BP$8)=0,"",IF(BP$8="Bayern",SUMIFS(Erl.Gögn!$H$2:$H$30,Erl.Gögn!$E$2:$E$30,$A14,Erl.Gögn!$A$2:$A$30,BP$201)/1000,IF(BP$8="Allianz",SUMIFS(Erl.Gögn!$H$2:$H$30,Erl.Gögn!$E$2:$E$30,$A14,Erl.Gögn!$A$2:$A$30,BP$201)/1000,SUMIFS(Gögn!$I$2:$I$11876,Gögn!$F$2:$F$11876,$A14,Gögn!$A$2:$A$11876,BP$201)/1000)))</f>
        <v>0</v>
      </c>
      <c r="BQ14" s="156">
        <f>IF(LEN(BQ$8)=0,"",IF(BQ$8="Bayern",SUMIFS(Erl.Gögn!$H$2:$H$30,Erl.Gögn!$E$2:$E$30,$A14,Erl.Gögn!$A$2:$A$30,BQ$201)/1000,IF(BQ$8="Allianz",SUMIFS(Erl.Gögn!$H$2:$H$30,Erl.Gögn!$E$2:$E$30,$A14,Erl.Gögn!$A$2:$A$30,BQ$201)/1000,SUMIFS(Gögn!$I$2:$I$11876,Gögn!$F$2:$F$11876,$A14,Gögn!$A$2:$A$11876,BQ$201)/1000)))</f>
        <v>0</v>
      </c>
      <c r="BR14" s="156">
        <f>IF(LEN(BR$8)=0,"",IF(BR$8="Bayern",SUMIFS(Erl.Gögn!$H$2:$H$30,Erl.Gögn!$E$2:$E$30,$A14,Erl.Gögn!$A$2:$A$30,BR$201)/1000,IF(BR$8="Allianz",SUMIFS(Erl.Gögn!$H$2:$H$30,Erl.Gögn!$E$2:$E$30,$A14,Erl.Gögn!$A$2:$A$30,BR$201)/1000,SUMIFS(Gögn!$I$2:$I$11876,Gögn!$F$2:$F$11876,$A14,Gögn!$A$2:$A$11876,BR$201)/1000)))</f>
        <v>0</v>
      </c>
      <c r="BS14" s="156">
        <f>IF(LEN(BS$8)=0,"",IF(BS$8="Bayern",SUMIFS(Erl.Gögn!$H$2:$H$30,Erl.Gögn!$E$2:$E$30,$A14,Erl.Gögn!$A$2:$A$30,BS$201)/1000,IF(BS$8="Allianz",SUMIFS(Erl.Gögn!$H$2:$H$30,Erl.Gögn!$E$2:$E$30,$A14,Erl.Gögn!$A$2:$A$30,BS$201)/1000,SUMIFS(Gögn!$I$2:$I$11876,Gögn!$F$2:$F$11876,$A14,Gögn!$A$2:$A$11876,BS$201)/1000)))</f>
        <v>0</v>
      </c>
      <c r="BT14" s="156">
        <f>IF(LEN(BT$8)=0,"",IF(BT$8="Bayern",SUMIFS(Erl.Gögn!$H$2:$H$30,Erl.Gögn!$E$2:$E$30,$A14,Erl.Gögn!$A$2:$A$30,BT$201)/1000,IF(BT$8="Allianz",SUMIFS(Erl.Gögn!$H$2:$H$30,Erl.Gögn!$E$2:$E$30,$A14,Erl.Gögn!$A$2:$A$30,BT$201)/1000,SUMIFS(Gögn!$I$2:$I$11876,Gögn!$F$2:$F$11876,$A14,Gögn!$A$2:$A$11876,BT$201)/1000)))</f>
        <v>0</v>
      </c>
      <c r="BU14" s="156">
        <f>IF(LEN(BU$8)=0,"",IF(BU$8="Bayern",SUMIFS(Erl.Gögn!$H$2:$H$30,Erl.Gögn!$E$2:$E$30,$A14,Erl.Gögn!$A$2:$A$30,BU$201)/1000,IF(BU$8="Allianz",SUMIFS(Erl.Gögn!$H$2:$H$30,Erl.Gögn!$E$2:$E$30,$A14,Erl.Gögn!$A$2:$A$30,BU$201)/1000,SUMIFS(Gögn!$I$2:$I$11876,Gögn!$F$2:$F$11876,$A14,Gögn!$A$2:$A$11876,BU$201)/1000)))</f>
        <v>0</v>
      </c>
      <c r="BV14" s="156">
        <f>IF(LEN(BV$8)=0,"",IF(BV$8="Bayern",SUMIFS(Erl.Gögn!$H$2:$H$30,Erl.Gögn!$E$2:$E$30,$A14,Erl.Gögn!$A$2:$A$30,BV$201)/1000,IF(BV$8="Allianz",SUMIFS(Erl.Gögn!$H$2:$H$30,Erl.Gögn!$E$2:$E$30,$A14,Erl.Gögn!$A$2:$A$30,BV$201)/1000,SUMIFS(Gögn!$I$2:$I$11876,Gögn!$F$2:$F$11876,$A14,Gögn!$A$2:$A$11876,BV$201)/1000)))</f>
        <v>0</v>
      </c>
      <c r="BW14" s="156">
        <f>IF(LEN(BW$8)=0,"",IF(BW$8="Bayern",SUMIFS(Erl.Gögn!$H$2:$H$30,Erl.Gögn!$E$2:$E$30,$A14,Erl.Gögn!$A$2:$A$30,BW$201)/1000,IF(BW$8="Allianz",SUMIFS(Erl.Gögn!$H$2:$H$30,Erl.Gögn!$E$2:$E$30,$A14,Erl.Gögn!$A$2:$A$30,BW$201)/1000,SUMIFS(Gögn!$I$2:$I$11876,Gögn!$F$2:$F$11876,$A14,Gögn!$A$2:$A$11876,BW$201)/1000)))</f>
        <v>0</v>
      </c>
      <c r="BX14" s="156">
        <f>IF(LEN(BX$8)=0,"",IF(BX$8="Bayern",SUMIFS(Erl.Gögn!$H$2:$H$30,Erl.Gögn!$E$2:$E$30,$A14,Erl.Gögn!$A$2:$A$30,BX$201)/1000,IF(BX$8="Allianz",SUMIFS(Erl.Gögn!$H$2:$H$30,Erl.Gögn!$E$2:$E$30,$A14,Erl.Gögn!$A$2:$A$30,BX$201)/1000,SUMIFS(Gögn!$I$2:$I$11876,Gögn!$F$2:$F$11876,$A14,Gögn!$A$2:$A$11876,BX$201)/1000)))</f>
        <v>0</v>
      </c>
      <c r="BY14" s="156">
        <f>IF(LEN(BY$8)=0,"",IF(BY$8="Bayern",SUMIFS(Erl.Gögn!$H$2:$H$30,Erl.Gögn!$E$2:$E$30,$A14,Erl.Gögn!$A$2:$A$30,BY$201)/1000,IF(BY$8="Allianz",SUMIFS(Erl.Gögn!$H$2:$H$30,Erl.Gögn!$E$2:$E$30,$A14,Erl.Gögn!$A$2:$A$30,BY$201)/1000,SUMIFS(Gögn!$I$2:$I$11876,Gögn!$F$2:$F$11876,$A14,Gögn!$A$2:$A$11876,BY$201)/1000)))</f>
        <v>0</v>
      </c>
      <c r="BZ14" s="156">
        <f>IF(LEN(BZ$8)=0,"",IF(BZ$8="Bayern",SUMIFS(Erl.Gögn!$H$2:$H$30,Erl.Gögn!$E$2:$E$30,$A14,Erl.Gögn!$A$2:$A$30,BZ$201)/1000,IF(BZ$8="Allianz",SUMIFS(Erl.Gögn!$H$2:$H$30,Erl.Gögn!$E$2:$E$30,$A14,Erl.Gögn!$A$2:$A$30,BZ$201)/1000,SUMIFS(Gögn!$I$2:$I$11876,Gögn!$F$2:$F$11876,$A14,Gögn!$A$2:$A$11876,BZ$201)/1000)))</f>
        <v>0</v>
      </c>
      <c r="CA14" s="156">
        <f>IF(LEN(CA$8)=0,"",IF(CA$8="Bayern",SUMIFS(Erl.Gögn!$H$2:$H$30,Erl.Gögn!$E$2:$E$30,$A14,Erl.Gögn!$A$2:$A$30,CA$201)/1000,IF(CA$8="Allianz",SUMIFS(Erl.Gögn!$H$2:$H$30,Erl.Gögn!$E$2:$E$30,$A14,Erl.Gögn!$A$2:$A$30,CA$201)/1000,SUMIFS(Gögn!$I$2:$I$11876,Gögn!$F$2:$F$11876,$A14,Gögn!$A$2:$A$11876,CA$201)/1000)))</f>
        <v>0</v>
      </c>
      <c r="CB14" s="156">
        <f>IF(LEN(CB$8)=0,"",IF(CB$8="Bayern",SUMIFS(Erl.Gögn!$H$2:$H$30,Erl.Gögn!$E$2:$E$30,$A14,Erl.Gögn!$A$2:$A$30,CB$201)/1000,IF(CB$8="Allianz",SUMIFS(Erl.Gögn!$H$2:$H$30,Erl.Gögn!$E$2:$E$30,$A14,Erl.Gögn!$A$2:$A$30,CB$201)/1000,SUMIFS(Gögn!$I$2:$I$11876,Gögn!$F$2:$F$11876,$A14,Gögn!$A$2:$A$11876,CB$201)/1000)))</f>
        <v>0</v>
      </c>
      <c r="CC14" s="156">
        <f>IF(LEN(CC$8)=0,"",IF(CC$8="Bayern",SUMIFS(Erl.Gögn!$H$2:$H$30,Erl.Gögn!$E$2:$E$30,$A14,Erl.Gögn!$A$2:$A$30,CC$201)/1000,IF(CC$8="Allianz",SUMIFS(Erl.Gögn!$H$2:$H$30,Erl.Gögn!$E$2:$E$30,$A14,Erl.Gögn!$A$2:$A$30,CC$201)/1000,SUMIFS(Gögn!$I$2:$I$11876,Gögn!$F$2:$F$11876,$A14,Gögn!$A$2:$A$11876,CC$201)/1000)))</f>
        <v>0</v>
      </c>
    </row>
    <row r="15" spans="1:81" s="34" customFormat="1" ht="15.75" x14ac:dyDescent="0.25">
      <c r="A15" s="33" t="s">
        <v>458</v>
      </c>
      <c r="B15" s="33"/>
      <c r="C15" s="20" t="s">
        <v>272</v>
      </c>
      <c r="D15" s="157">
        <f>SUM(E15:CC15)</f>
        <v>114824508.12400001</v>
      </c>
      <c r="E15" s="157">
        <f>IF(LEN(E$8)=0,"",SUM(E11:E14))</f>
        <v>3589344.8260000004</v>
      </c>
      <c r="F15" s="157">
        <f t="shared" ref="F15:BQ15" si="0">IF(LEN(F$8)=0,"",SUM(F11:F14))</f>
        <v>2287765.2520000003</v>
      </c>
      <c r="G15" s="157">
        <f t="shared" si="0"/>
        <v>5702266.7640000004</v>
      </c>
      <c r="H15" s="157">
        <f t="shared" si="0"/>
        <v>238383.44999999998</v>
      </c>
      <c r="I15" s="157">
        <f t="shared" si="0"/>
        <v>1287771.254</v>
      </c>
      <c r="J15" s="157">
        <f t="shared" si="0"/>
        <v>-3862.2989999999991</v>
      </c>
      <c r="K15" s="157">
        <f t="shared" si="0"/>
        <v>89154</v>
      </c>
      <c r="L15" s="157">
        <f t="shared" si="0"/>
        <v>3040927</v>
      </c>
      <c r="M15" s="157">
        <f t="shared" si="0"/>
        <v>1595046</v>
      </c>
      <c r="N15" s="157">
        <f t="shared" si="0"/>
        <v>1732331</v>
      </c>
      <c r="O15" s="157">
        <f t="shared" si="0"/>
        <v>2080349</v>
      </c>
      <c r="P15" s="157">
        <f t="shared" si="0"/>
        <v>-118646</v>
      </c>
      <c r="Q15" s="157">
        <f t="shared" si="0"/>
        <v>5008658</v>
      </c>
      <c r="R15" s="157">
        <f t="shared" si="0"/>
        <v>726456.23699999996</v>
      </c>
      <c r="S15" s="157">
        <f t="shared" si="0"/>
        <v>557359.82499999995</v>
      </c>
      <c r="T15" s="157">
        <f t="shared" si="0"/>
        <v>332031.67800000001</v>
      </c>
      <c r="U15" s="157">
        <f t="shared" si="0"/>
        <v>61666.396000000001</v>
      </c>
      <c r="V15" s="157">
        <f t="shared" si="0"/>
        <v>166048.962</v>
      </c>
      <c r="W15" s="157">
        <f t="shared" si="0"/>
        <v>10959134</v>
      </c>
      <c r="X15" s="157">
        <f t="shared" si="0"/>
        <v>3966582</v>
      </c>
      <c r="Y15" s="157">
        <f t="shared" si="0"/>
        <v>3940510</v>
      </c>
      <c r="Z15" s="157">
        <f t="shared" si="0"/>
        <v>932319</v>
      </c>
      <c r="AA15" s="157">
        <f t="shared" si="0"/>
        <v>0</v>
      </c>
      <c r="AB15" s="157">
        <f t="shared" si="0"/>
        <v>215672.821</v>
      </c>
      <c r="AC15" s="157">
        <f t="shared" si="0"/>
        <v>307250.68</v>
      </c>
      <c r="AD15" s="157">
        <f t="shared" si="0"/>
        <v>380278.25400000002</v>
      </c>
      <c r="AE15" s="157">
        <f t="shared" si="0"/>
        <v>40422.39</v>
      </c>
      <c r="AF15" s="157">
        <f t="shared" si="0"/>
        <v>1688305.4470000002</v>
      </c>
      <c r="AG15" s="157">
        <f t="shared" si="0"/>
        <v>1451171.963</v>
      </c>
      <c r="AH15" s="157">
        <f t="shared" si="0"/>
        <v>3831299.9839999997</v>
      </c>
      <c r="AI15" s="157">
        <f t="shared" si="0"/>
        <v>73837.582999999999</v>
      </c>
      <c r="AJ15" s="157">
        <f t="shared" si="0"/>
        <v>473073.299</v>
      </c>
      <c r="AK15" s="157">
        <f t="shared" si="0"/>
        <v>570682.86100000003</v>
      </c>
      <c r="AL15" s="157">
        <f t="shared" si="0"/>
        <v>710464.78499999992</v>
      </c>
      <c r="AM15" s="157">
        <f t="shared" si="0"/>
        <v>2236645.9369999999</v>
      </c>
      <c r="AN15" s="157">
        <f t="shared" si="0"/>
        <v>84513.637000000002</v>
      </c>
      <c r="AO15" s="157">
        <f t="shared" si="0"/>
        <v>6783606.4420000007</v>
      </c>
      <c r="AP15" s="157">
        <f t="shared" si="0"/>
        <v>1917861.3289999997</v>
      </c>
      <c r="AQ15" s="157">
        <f t="shared" si="0"/>
        <v>1660347.4439999999</v>
      </c>
      <c r="AR15" s="157">
        <f t="shared" si="0"/>
        <v>1882558.7740000002</v>
      </c>
      <c r="AS15" s="157">
        <f t="shared" si="0"/>
        <v>10217.855</v>
      </c>
      <c r="AT15" s="157">
        <f t="shared" si="0"/>
        <v>298385.03499999997</v>
      </c>
      <c r="AU15" s="157">
        <f t="shared" si="0"/>
        <v>0</v>
      </c>
      <c r="AV15" s="157">
        <f t="shared" si="0"/>
        <v>27500.710000000006</v>
      </c>
      <c r="AW15" s="157">
        <f t="shared" si="0"/>
        <v>39704.137999999999</v>
      </c>
      <c r="AX15" s="157">
        <f t="shared" si="0"/>
        <v>-31968.269</v>
      </c>
      <c r="AY15" s="157">
        <f t="shared" si="0"/>
        <v>2283.1170000000002</v>
      </c>
      <c r="AZ15" s="157">
        <f t="shared" si="0"/>
        <v>90558.536999999997</v>
      </c>
      <c r="BA15" s="157">
        <f t="shared" si="0"/>
        <v>1373862.3</v>
      </c>
      <c r="BB15" s="157">
        <f t="shared" si="0"/>
        <v>9550121.6400000006</v>
      </c>
      <c r="BC15" s="157">
        <f t="shared" si="0"/>
        <v>166592.21399999998</v>
      </c>
      <c r="BD15" s="157">
        <f t="shared" si="0"/>
        <v>302354.92299999995</v>
      </c>
      <c r="BE15" s="157">
        <f t="shared" si="0"/>
        <v>1391651.2319999998</v>
      </c>
      <c r="BF15" s="157">
        <f t="shared" si="0"/>
        <v>47870.394</v>
      </c>
      <c r="BG15" s="157">
        <f t="shared" si="0"/>
        <v>287971.12800000003</v>
      </c>
      <c r="BH15" s="157">
        <f t="shared" si="0"/>
        <v>1120573.3630000001</v>
      </c>
      <c r="BI15" s="157">
        <f t="shared" si="0"/>
        <v>723716.43400000001</v>
      </c>
      <c r="BJ15" s="157">
        <f t="shared" si="0"/>
        <v>448542.26800000004</v>
      </c>
      <c r="BK15" s="157">
        <f t="shared" si="0"/>
        <v>778888.12800000003</v>
      </c>
      <c r="BL15" s="157">
        <f t="shared" si="0"/>
        <v>58466.009000000005</v>
      </c>
      <c r="BM15" s="157">
        <f t="shared" si="0"/>
        <v>38317.58</v>
      </c>
      <c r="BN15" s="157">
        <f t="shared" si="0"/>
        <v>251422.80900000001</v>
      </c>
      <c r="BO15" s="157">
        <f t="shared" si="0"/>
        <v>16585.882000000001</v>
      </c>
      <c r="BP15" s="157">
        <f t="shared" si="0"/>
        <v>13620.165000000001</v>
      </c>
      <c r="BQ15" s="157">
        <f t="shared" si="0"/>
        <v>22662.911</v>
      </c>
      <c r="BR15" s="157">
        <f t="shared" ref="BR15:CC15" si="1">IF(LEN(BR$8)=0,"",SUM(BR11:BR14))</f>
        <v>2298166</v>
      </c>
      <c r="BS15" s="157">
        <f t="shared" si="1"/>
        <v>662041</v>
      </c>
      <c r="BT15" s="157">
        <f t="shared" si="1"/>
        <v>147371</v>
      </c>
      <c r="BU15" s="157">
        <f t="shared" si="1"/>
        <v>214747.04800000001</v>
      </c>
      <c r="BV15" s="157">
        <f t="shared" si="1"/>
        <v>154200.38099999999</v>
      </c>
      <c r="BW15" s="157">
        <f t="shared" si="1"/>
        <v>48007.332999999999</v>
      </c>
      <c r="BX15" s="157">
        <f t="shared" si="1"/>
        <v>92445.2</v>
      </c>
      <c r="BY15" s="157">
        <f t="shared" si="1"/>
        <v>188870.859</v>
      </c>
      <c r="BZ15" s="157">
        <f t="shared" si="1"/>
        <v>50001.327000000005</v>
      </c>
      <c r="CA15" s="157">
        <f t="shared" si="1"/>
        <v>212663.49800000002</v>
      </c>
      <c r="CB15" s="157">
        <f t="shared" si="1"/>
        <v>13302237</v>
      </c>
      <c r="CC15" s="157">
        <f t="shared" si="1"/>
        <v>7944267</v>
      </c>
    </row>
    <row r="16" spans="1:81" ht="15.75" x14ac:dyDescent="0.25">
      <c r="A16" s="5" t="s">
        <v>458</v>
      </c>
      <c r="B16" s="5"/>
      <c r="C16" s="19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</row>
    <row r="17" spans="1:81" ht="15.75" x14ac:dyDescent="0.25">
      <c r="A17" s="5" t="s">
        <v>106</v>
      </c>
      <c r="B17" s="5"/>
      <c r="C17" s="21" t="s">
        <v>107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</row>
    <row r="18" spans="1:81" ht="15.75" x14ac:dyDescent="0.25">
      <c r="A18" s="5" t="s">
        <v>159</v>
      </c>
      <c r="B18" s="5"/>
      <c r="C18" s="19" t="s">
        <v>160</v>
      </c>
      <c r="D18" s="156">
        <f t="shared" ref="D18:D23" si="2">SUM(E18:CC18)</f>
        <v>26603581.958000019</v>
      </c>
      <c r="E18" s="156">
        <f>IF(LEN(E$8)=0,"",IF(E$8="Bayern",SUMIFS(Erl.Gögn!$H$2:$H$30,Erl.Gögn!$E$2:$E$30,$A18,Erl.Gögn!$A$2:$A$30,E$201)/1000,IF(E$8="Allianz",SUMIFS(Erl.Gögn!$H$2:$H$30,Erl.Gögn!$E$2:$E$30,$A18,Erl.Gögn!$A$2:$A$30,E$201)/1000,SUMIFS(Gögn!$I$2:$I$11876,Gögn!$F$2:$F$11876,$A18,Gögn!$A$2:$A$11876,E$201)/1000)))</f>
        <v>363424.734</v>
      </c>
      <c r="F18" s="156">
        <f>IF(LEN(F$8)=0,"",IF(F$8="Bayern",SUMIFS(Erl.Gögn!$H$2:$H$30,Erl.Gögn!$E$2:$E$30,$A18,Erl.Gögn!$A$2:$A$30,F$201)/1000,IF(F$8="Allianz",SUMIFS(Erl.Gögn!$H$2:$H$30,Erl.Gögn!$E$2:$E$30,$A18,Erl.Gögn!$A$2:$A$30,F$201)/1000,SUMIFS(Gögn!$I$2:$I$11876,Gögn!$F$2:$F$11876,$A18,Gögn!$A$2:$A$11876,F$201)/1000)))</f>
        <v>2086944.946</v>
      </c>
      <c r="G18" s="156">
        <f>IF(LEN(G$8)=0,"",IF(G$8="Bayern",SUMIFS(Erl.Gögn!$H$2:$H$30,Erl.Gögn!$E$2:$E$30,$A18,Erl.Gögn!$A$2:$A$30,G$201)/1000,IF(G$8="Allianz",SUMIFS(Erl.Gögn!$H$2:$H$30,Erl.Gögn!$E$2:$E$30,$A18,Erl.Gögn!$A$2:$A$30,G$201)/1000,SUMIFS(Gögn!$I$2:$I$11876,Gögn!$F$2:$F$11876,$A18,Gögn!$A$2:$A$11876,G$201)/1000)))</f>
        <v>2295928.915</v>
      </c>
      <c r="H18" s="156">
        <f>IF(LEN(H$8)=0,"",IF(H$8="Bayern",SUMIFS(Erl.Gögn!$H$2:$H$30,Erl.Gögn!$E$2:$E$30,$A18,Erl.Gögn!$A$2:$A$30,H$201)/1000,IF(H$8="Allianz",SUMIFS(Erl.Gögn!$H$2:$H$30,Erl.Gögn!$E$2:$E$30,$A18,Erl.Gögn!$A$2:$A$30,H$201)/1000,SUMIFS(Gögn!$I$2:$I$11876,Gögn!$F$2:$F$11876,$A18,Gögn!$A$2:$A$11876,H$201)/1000)))</f>
        <v>8554.0939999999991</v>
      </c>
      <c r="I18" s="156">
        <f>IF(LEN(I$8)=0,"",IF(I$8="Bayern",SUMIFS(Erl.Gögn!$H$2:$H$30,Erl.Gögn!$E$2:$E$30,$A18,Erl.Gögn!$A$2:$A$30,I$201)/1000,IF(I$8="Allianz",SUMIFS(Erl.Gögn!$H$2:$H$30,Erl.Gögn!$E$2:$E$30,$A18,Erl.Gögn!$A$2:$A$30,I$201)/1000,SUMIFS(Gögn!$I$2:$I$11876,Gögn!$F$2:$F$11876,$A18,Gögn!$A$2:$A$11876,I$201)/1000)))</f>
        <v>928080.78200000001</v>
      </c>
      <c r="J18" s="156">
        <f>IF(LEN(J$8)=0,"",IF(J$8="Bayern",SUMIFS(Erl.Gögn!$H$2:$H$30,Erl.Gögn!$E$2:$E$30,$A18,Erl.Gögn!$A$2:$A$30,J$201)/1000,IF(J$8="Allianz",SUMIFS(Erl.Gögn!$H$2:$H$30,Erl.Gögn!$E$2:$E$30,$A18,Erl.Gögn!$A$2:$A$30,J$201)/1000,SUMIFS(Gögn!$I$2:$I$11876,Gögn!$F$2:$F$11876,$A18,Gögn!$A$2:$A$11876,J$201)/1000)))</f>
        <v>37660.366000000002</v>
      </c>
      <c r="K18" s="156">
        <f>IF(LEN(K$8)=0,"",IF(K$8="Bayern",SUMIFS(Erl.Gögn!$H$2:$H$30,Erl.Gögn!$E$2:$E$30,$A18,Erl.Gögn!$A$2:$A$30,K$201)/1000,IF(K$8="Allianz",SUMIFS(Erl.Gögn!$H$2:$H$30,Erl.Gögn!$E$2:$E$30,$A18,Erl.Gögn!$A$2:$A$30,K$201)/1000,SUMIFS(Gögn!$I$2:$I$11876,Gögn!$F$2:$F$11876,$A18,Gögn!$A$2:$A$11876,K$201)/1000)))</f>
        <v>10982</v>
      </c>
      <c r="L18" s="156">
        <f>IF(LEN(L$8)=0,"",IF(L$8="Bayern",SUMIFS(Erl.Gögn!$H$2:$H$30,Erl.Gögn!$E$2:$E$30,$A18,Erl.Gögn!$A$2:$A$30,L$201)/1000,IF(L$8="Allianz",SUMIFS(Erl.Gögn!$H$2:$H$30,Erl.Gögn!$E$2:$E$30,$A18,Erl.Gögn!$A$2:$A$30,L$201)/1000,SUMIFS(Gögn!$I$2:$I$11876,Gögn!$F$2:$F$11876,$A18,Gögn!$A$2:$A$11876,L$201)/1000)))</f>
        <v>403541</v>
      </c>
      <c r="M18" s="156">
        <f>IF(LEN(M$8)=0,"",IF(M$8="Bayern",SUMIFS(Erl.Gögn!$H$2:$H$30,Erl.Gögn!$E$2:$E$30,$A18,Erl.Gögn!$A$2:$A$30,M$201)/1000,IF(M$8="Allianz",SUMIFS(Erl.Gögn!$H$2:$H$30,Erl.Gögn!$E$2:$E$30,$A18,Erl.Gögn!$A$2:$A$30,M$201)/1000,SUMIFS(Gögn!$I$2:$I$11876,Gögn!$F$2:$F$11876,$A18,Gögn!$A$2:$A$11876,M$201)/1000)))</f>
        <v>42337</v>
      </c>
      <c r="N18" s="156">
        <f>IF(LEN(N$8)=0,"",IF(N$8="Bayern",SUMIFS(Erl.Gögn!$H$2:$H$30,Erl.Gögn!$E$2:$E$30,$A18,Erl.Gögn!$A$2:$A$30,N$201)/1000,IF(N$8="Allianz",SUMIFS(Erl.Gögn!$H$2:$H$30,Erl.Gögn!$E$2:$E$30,$A18,Erl.Gögn!$A$2:$A$30,N$201)/1000,SUMIFS(Gögn!$I$2:$I$11876,Gögn!$F$2:$F$11876,$A18,Gögn!$A$2:$A$11876,N$201)/1000)))</f>
        <v>199327</v>
      </c>
      <c r="O18" s="156">
        <f>IF(LEN(O$8)=0,"",IF(O$8="Bayern",SUMIFS(Erl.Gögn!$H$2:$H$30,Erl.Gögn!$E$2:$E$30,$A18,Erl.Gögn!$A$2:$A$30,O$201)/1000,IF(O$8="Allianz",SUMIFS(Erl.Gögn!$H$2:$H$30,Erl.Gögn!$E$2:$E$30,$A18,Erl.Gögn!$A$2:$A$30,O$201)/1000,SUMIFS(Gögn!$I$2:$I$11876,Gögn!$F$2:$F$11876,$A18,Gögn!$A$2:$A$11876,O$201)/1000)))</f>
        <v>187126</v>
      </c>
      <c r="P18" s="156">
        <f>IF(LEN(P$8)=0,"",IF(P$8="Bayern",SUMIFS(Erl.Gögn!$H$2:$H$30,Erl.Gögn!$E$2:$E$30,$A18,Erl.Gögn!$A$2:$A$30,P$201)/1000,IF(P$8="Allianz",SUMIFS(Erl.Gögn!$H$2:$H$30,Erl.Gögn!$E$2:$E$30,$A18,Erl.Gögn!$A$2:$A$30,P$201)/1000,SUMIFS(Gögn!$I$2:$I$11876,Gögn!$F$2:$F$11876,$A18,Gögn!$A$2:$A$11876,P$201)/1000)))</f>
        <v>487461</v>
      </c>
      <c r="Q18" s="156">
        <f>IF(LEN(Q$8)=0,"",IF(Q$8="Bayern",SUMIFS(Erl.Gögn!$H$2:$H$30,Erl.Gögn!$E$2:$E$30,$A18,Erl.Gögn!$A$2:$A$30,Q$201)/1000,IF(Q$8="Allianz",SUMIFS(Erl.Gögn!$H$2:$H$30,Erl.Gögn!$E$2:$E$30,$A18,Erl.Gögn!$A$2:$A$30,Q$201)/1000,SUMIFS(Gögn!$I$2:$I$11876,Gögn!$F$2:$F$11876,$A18,Gögn!$A$2:$A$11876,Q$201)/1000)))</f>
        <v>1451678</v>
      </c>
      <c r="R18" s="156">
        <f>IF(LEN(R$8)=0,"",IF(R$8="Bayern",SUMIFS(Erl.Gögn!$H$2:$H$30,Erl.Gögn!$E$2:$E$30,$A18,Erl.Gögn!$A$2:$A$30,R$201)/1000,IF(R$8="Allianz",SUMIFS(Erl.Gögn!$H$2:$H$30,Erl.Gögn!$E$2:$E$30,$A18,Erl.Gögn!$A$2:$A$30,R$201)/1000,SUMIFS(Gögn!$I$2:$I$11876,Gögn!$F$2:$F$11876,$A18,Gögn!$A$2:$A$11876,R$201)/1000)))</f>
        <v>291901.57</v>
      </c>
      <c r="S18" s="156">
        <f>IF(LEN(S$8)=0,"",IF(S$8="Bayern",SUMIFS(Erl.Gögn!$H$2:$H$30,Erl.Gögn!$E$2:$E$30,$A18,Erl.Gögn!$A$2:$A$30,S$201)/1000,IF(S$8="Allianz",SUMIFS(Erl.Gögn!$H$2:$H$30,Erl.Gögn!$E$2:$E$30,$A18,Erl.Gögn!$A$2:$A$30,S$201)/1000,SUMIFS(Gögn!$I$2:$I$11876,Gögn!$F$2:$F$11876,$A18,Gögn!$A$2:$A$11876,S$201)/1000)))</f>
        <v>221806.274</v>
      </c>
      <c r="T18" s="156">
        <f>IF(LEN(T$8)=0,"",IF(T$8="Bayern",SUMIFS(Erl.Gögn!$H$2:$H$30,Erl.Gögn!$E$2:$E$30,$A18,Erl.Gögn!$A$2:$A$30,T$201)/1000,IF(T$8="Allianz",SUMIFS(Erl.Gögn!$H$2:$H$30,Erl.Gögn!$E$2:$E$30,$A18,Erl.Gögn!$A$2:$A$30,T$201)/1000,SUMIFS(Gögn!$I$2:$I$11876,Gögn!$F$2:$F$11876,$A18,Gögn!$A$2:$A$11876,T$201)/1000)))</f>
        <v>270508.07299999997</v>
      </c>
      <c r="U18" s="156">
        <f>IF(LEN(U$8)=0,"",IF(U$8="Bayern",SUMIFS(Erl.Gögn!$H$2:$H$30,Erl.Gögn!$E$2:$E$30,$A18,Erl.Gögn!$A$2:$A$30,U$201)/1000,IF(U$8="Allianz",SUMIFS(Erl.Gögn!$H$2:$H$30,Erl.Gögn!$E$2:$E$30,$A18,Erl.Gögn!$A$2:$A$30,U$201)/1000,SUMIFS(Gögn!$I$2:$I$11876,Gögn!$F$2:$F$11876,$A18,Gögn!$A$2:$A$11876,U$201)/1000)))</f>
        <v>5244.9229999999998</v>
      </c>
      <c r="V18" s="156">
        <f>IF(LEN(V$8)=0,"",IF(V$8="Bayern",SUMIFS(Erl.Gögn!$H$2:$H$30,Erl.Gögn!$E$2:$E$30,$A18,Erl.Gögn!$A$2:$A$30,V$201)/1000,IF(V$8="Allianz",SUMIFS(Erl.Gögn!$H$2:$H$30,Erl.Gögn!$E$2:$E$30,$A18,Erl.Gögn!$A$2:$A$30,V$201)/1000,SUMIFS(Gögn!$I$2:$I$11876,Gögn!$F$2:$F$11876,$A18,Gögn!$A$2:$A$11876,V$201)/1000)))</f>
        <v>31487.058000000001</v>
      </c>
      <c r="W18" s="156">
        <f>IF(LEN(W$8)=0,"",IF(W$8="Bayern",SUMIFS(Erl.Gögn!$H$2:$H$30,Erl.Gögn!$E$2:$E$30,$A18,Erl.Gögn!$A$2:$A$30,W$201)/1000,IF(W$8="Allianz",SUMIFS(Erl.Gögn!$H$2:$H$30,Erl.Gögn!$E$2:$E$30,$A18,Erl.Gögn!$A$2:$A$30,W$201)/1000,SUMIFS(Gögn!$I$2:$I$11876,Gögn!$F$2:$F$11876,$A18,Gögn!$A$2:$A$11876,W$201)/1000)))</f>
        <v>2883874</v>
      </c>
      <c r="X18" s="156">
        <f>IF(LEN(X$8)=0,"",IF(X$8="Bayern",SUMIFS(Erl.Gögn!$H$2:$H$30,Erl.Gögn!$E$2:$E$30,$A18,Erl.Gögn!$A$2:$A$30,X$201)/1000,IF(X$8="Allianz",SUMIFS(Erl.Gögn!$H$2:$H$30,Erl.Gögn!$E$2:$E$30,$A18,Erl.Gögn!$A$2:$A$30,X$201)/1000,SUMIFS(Gögn!$I$2:$I$11876,Gögn!$F$2:$F$11876,$A18,Gögn!$A$2:$A$11876,X$201)/1000)))</f>
        <v>747263</v>
      </c>
      <c r="Y18" s="156">
        <f>IF(LEN(Y$8)=0,"",IF(Y$8="Bayern",SUMIFS(Erl.Gögn!$H$2:$H$30,Erl.Gögn!$E$2:$E$30,$A18,Erl.Gögn!$A$2:$A$30,Y$201)/1000,IF(Y$8="Allianz",SUMIFS(Erl.Gögn!$H$2:$H$30,Erl.Gögn!$E$2:$E$30,$A18,Erl.Gögn!$A$2:$A$30,Y$201)/1000,SUMIFS(Gögn!$I$2:$I$11876,Gögn!$F$2:$F$11876,$A18,Gögn!$A$2:$A$11876,Y$201)/1000)))</f>
        <v>2644310</v>
      </c>
      <c r="Z18" s="156">
        <f>IF(LEN(Z$8)=0,"",IF(Z$8="Bayern",SUMIFS(Erl.Gögn!$H$2:$H$30,Erl.Gögn!$E$2:$E$30,$A18,Erl.Gögn!$A$2:$A$30,Z$201)/1000,IF(Z$8="Allianz",SUMIFS(Erl.Gögn!$H$2:$H$30,Erl.Gögn!$E$2:$E$30,$A18,Erl.Gögn!$A$2:$A$30,Z$201)/1000,SUMIFS(Gögn!$I$2:$I$11876,Gögn!$F$2:$F$11876,$A18,Gögn!$A$2:$A$11876,Z$201)/1000)))</f>
        <v>9275</v>
      </c>
      <c r="AA18" s="156">
        <f>IF(LEN(AA$8)=0,"",IF(AA$8="Bayern",SUMIFS(Erl.Gögn!$H$2:$H$30,Erl.Gögn!$E$2:$E$30,$A18,Erl.Gögn!$A$2:$A$30,AA$201)/1000,IF(AA$8="Allianz",SUMIFS(Erl.Gögn!$H$2:$H$30,Erl.Gögn!$E$2:$E$30,$A18,Erl.Gögn!$A$2:$A$30,AA$201)/1000,SUMIFS(Gögn!$I$2:$I$11876,Gögn!$F$2:$F$11876,$A18,Gögn!$A$2:$A$11876,AA$201)/1000)))</f>
        <v>0</v>
      </c>
      <c r="AB18" s="156">
        <f>IF(LEN(AB$8)=0,"",IF(AB$8="Bayern",SUMIFS(Erl.Gögn!$H$2:$H$30,Erl.Gögn!$E$2:$E$30,$A18,Erl.Gögn!$A$2:$A$30,AB$201)/1000,IF(AB$8="Allianz",SUMIFS(Erl.Gögn!$H$2:$H$30,Erl.Gögn!$E$2:$E$30,$A18,Erl.Gögn!$A$2:$A$30,AB$201)/1000,SUMIFS(Gögn!$I$2:$I$11876,Gögn!$F$2:$F$11876,$A18,Gögn!$A$2:$A$11876,AB$201)/1000)))</f>
        <v>106284.514</v>
      </c>
      <c r="AC18" s="156">
        <f>IF(LEN(AC$8)=0,"",IF(AC$8="Bayern",SUMIFS(Erl.Gögn!$H$2:$H$30,Erl.Gögn!$E$2:$E$30,$A18,Erl.Gögn!$A$2:$A$30,AC$201)/1000,IF(AC$8="Allianz",SUMIFS(Erl.Gögn!$H$2:$H$30,Erl.Gögn!$E$2:$E$30,$A18,Erl.Gögn!$A$2:$A$30,AC$201)/1000,SUMIFS(Gögn!$I$2:$I$11876,Gögn!$F$2:$F$11876,$A18,Gögn!$A$2:$A$11876,AC$201)/1000)))</f>
        <v>83637.103000000003</v>
      </c>
      <c r="AD18" s="156">
        <f>IF(LEN(AD$8)=0,"",IF(AD$8="Bayern",SUMIFS(Erl.Gögn!$H$2:$H$30,Erl.Gögn!$E$2:$E$30,$A18,Erl.Gögn!$A$2:$A$30,AD$201)/1000,IF(AD$8="Allianz",SUMIFS(Erl.Gögn!$H$2:$H$30,Erl.Gögn!$E$2:$E$30,$A18,Erl.Gögn!$A$2:$A$30,AD$201)/1000,SUMIFS(Gögn!$I$2:$I$11876,Gögn!$F$2:$F$11876,$A18,Gögn!$A$2:$A$11876,AD$201)/1000)))</f>
        <v>82529.793000000005</v>
      </c>
      <c r="AE18" s="156">
        <f>IF(LEN(AE$8)=0,"",IF(AE$8="Bayern",SUMIFS(Erl.Gögn!$H$2:$H$30,Erl.Gögn!$E$2:$E$30,$A18,Erl.Gögn!$A$2:$A$30,AE$201)/1000,IF(AE$8="Allianz",SUMIFS(Erl.Gögn!$H$2:$H$30,Erl.Gögn!$E$2:$E$30,$A18,Erl.Gögn!$A$2:$A$30,AE$201)/1000,SUMIFS(Gögn!$I$2:$I$11876,Gögn!$F$2:$F$11876,$A18,Gögn!$A$2:$A$11876,AE$201)/1000)))</f>
        <v>11418.796</v>
      </c>
      <c r="AF18" s="156">
        <f>IF(LEN(AF$8)=0,"",IF(AF$8="Bayern",SUMIFS(Erl.Gögn!$H$2:$H$30,Erl.Gögn!$E$2:$E$30,$A18,Erl.Gögn!$A$2:$A$30,AF$201)/1000,IF(AF$8="Allianz",SUMIFS(Erl.Gögn!$H$2:$H$30,Erl.Gögn!$E$2:$E$30,$A18,Erl.Gögn!$A$2:$A$30,AF$201)/1000,SUMIFS(Gögn!$I$2:$I$11876,Gögn!$F$2:$F$11876,$A18,Gögn!$A$2:$A$11876,AF$201)/1000)))</f>
        <v>15750.799000000001</v>
      </c>
      <c r="AG18" s="156">
        <f>IF(LEN(AG$8)=0,"",IF(AG$8="Bayern",SUMIFS(Erl.Gögn!$H$2:$H$30,Erl.Gögn!$E$2:$E$30,$A18,Erl.Gögn!$A$2:$A$30,AG$201)/1000,IF(AG$8="Allianz",SUMIFS(Erl.Gögn!$H$2:$H$30,Erl.Gögn!$E$2:$E$30,$A18,Erl.Gögn!$A$2:$A$30,AG$201)/1000,SUMIFS(Gögn!$I$2:$I$11876,Gögn!$F$2:$F$11876,$A18,Gögn!$A$2:$A$11876,AG$201)/1000)))</f>
        <v>96766.686000000002</v>
      </c>
      <c r="AH18" s="156">
        <f>IF(LEN(AH$8)=0,"",IF(AH$8="Bayern",SUMIFS(Erl.Gögn!$H$2:$H$30,Erl.Gögn!$E$2:$E$30,$A18,Erl.Gögn!$A$2:$A$30,AH$201)/1000,IF(AH$8="Allianz",SUMIFS(Erl.Gögn!$H$2:$H$30,Erl.Gögn!$E$2:$E$30,$A18,Erl.Gögn!$A$2:$A$30,AH$201)/1000,SUMIFS(Gögn!$I$2:$I$11876,Gögn!$F$2:$F$11876,$A18,Gögn!$A$2:$A$11876,AH$201)/1000)))</f>
        <v>1351248.996</v>
      </c>
      <c r="AI18" s="156">
        <f>IF(LEN(AI$8)=0,"",IF(AI$8="Bayern",SUMIFS(Erl.Gögn!$H$2:$H$30,Erl.Gögn!$E$2:$E$30,$A18,Erl.Gögn!$A$2:$A$30,AI$201)/1000,IF(AI$8="Allianz",SUMIFS(Erl.Gögn!$H$2:$H$30,Erl.Gögn!$E$2:$E$30,$A18,Erl.Gögn!$A$2:$A$30,AI$201)/1000,SUMIFS(Gögn!$I$2:$I$11876,Gögn!$F$2:$F$11876,$A18,Gögn!$A$2:$A$11876,AI$201)/1000)))</f>
        <v>20076.46</v>
      </c>
      <c r="AJ18" s="156">
        <f>IF(LEN(AJ$8)=0,"",IF(AJ$8="Bayern",SUMIFS(Erl.Gögn!$H$2:$H$30,Erl.Gögn!$E$2:$E$30,$A18,Erl.Gögn!$A$2:$A$30,AJ$201)/1000,IF(AJ$8="Allianz",SUMIFS(Erl.Gögn!$H$2:$H$30,Erl.Gögn!$E$2:$E$30,$A18,Erl.Gögn!$A$2:$A$30,AJ$201)/1000,SUMIFS(Gögn!$I$2:$I$11876,Gögn!$F$2:$F$11876,$A18,Gögn!$A$2:$A$11876,AJ$201)/1000)))</f>
        <v>230424.82</v>
      </c>
      <c r="AK18" s="156">
        <f>IF(LEN(AK$8)=0,"",IF(AK$8="Bayern",SUMIFS(Erl.Gögn!$H$2:$H$30,Erl.Gögn!$E$2:$E$30,$A18,Erl.Gögn!$A$2:$A$30,AK$201)/1000,IF(AK$8="Allianz",SUMIFS(Erl.Gögn!$H$2:$H$30,Erl.Gögn!$E$2:$E$30,$A18,Erl.Gögn!$A$2:$A$30,AK$201)/1000,SUMIFS(Gögn!$I$2:$I$11876,Gögn!$F$2:$F$11876,$A18,Gögn!$A$2:$A$11876,AK$201)/1000)))</f>
        <v>212346.40700000001</v>
      </c>
      <c r="AL18" s="156">
        <f>IF(LEN(AL$8)=0,"",IF(AL$8="Bayern",SUMIFS(Erl.Gögn!$H$2:$H$30,Erl.Gögn!$E$2:$E$30,$A18,Erl.Gögn!$A$2:$A$30,AL$201)/1000,IF(AL$8="Allianz",SUMIFS(Erl.Gögn!$H$2:$H$30,Erl.Gögn!$E$2:$E$30,$A18,Erl.Gögn!$A$2:$A$30,AL$201)/1000,SUMIFS(Gögn!$I$2:$I$11876,Gögn!$F$2:$F$11876,$A18,Gögn!$A$2:$A$11876,AL$201)/1000)))</f>
        <v>82895.327000000005</v>
      </c>
      <c r="AM18" s="156">
        <f>IF(LEN(AM$8)=0,"",IF(AM$8="Bayern",SUMIFS(Erl.Gögn!$H$2:$H$30,Erl.Gögn!$E$2:$E$30,$A18,Erl.Gögn!$A$2:$A$30,AM$201)/1000,IF(AM$8="Allianz",SUMIFS(Erl.Gögn!$H$2:$H$30,Erl.Gögn!$E$2:$E$30,$A18,Erl.Gögn!$A$2:$A$30,AM$201)/1000,SUMIFS(Gögn!$I$2:$I$11876,Gögn!$F$2:$F$11876,$A18,Gögn!$A$2:$A$11876,AM$201)/1000)))</f>
        <v>40238.123</v>
      </c>
      <c r="AN18" s="156">
        <f>IF(LEN(AN$8)=0,"",IF(AN$8="Bayern",SUMIFS(Erl.Gögn!$H$2:$H$30,Erl.Gögn!$E$2:$E$30,$A18,Erl.Gögn!$A$2:$A$30,AN$201)/1000,IF(AN$8="Allianz",SUMIFS(Erl.Gögn!$H$2:$H$30,Erl.Gögn!$E$2:$E$30,$A18,Erl.Gögn!$A$2:$A$30,AN$201)/1000,SUMIFS(Gögn!$I$2:$I$11876,Gögn!$F$2:$F$11876,$A18,Gögn!$A$2:$A$11876,AN$201)/1000)))</f>
        <v>23.321999999999999</v>
      </c>
      <c r="AO18" s="156">
        <f>IF(LEN(AO$8)=0,"",IF(AO$8="Bayern",SUMIFS(Erl.Gögn!$H$2:$H$30,Erl.Gögn!$E$2:$E$30,$A18,Erl.Gögn!$A$2:$A$30,AO$201)/1000,IF(AO$8="Allianz",SUMIFS(Erl.Gögn!$H$2:$H$30,Erl.Gögn!$E$2:$E$30,$A18,Erl.Gögn!$A$2:$A$30,AO$201)/1000,SUMIFS(Gögn!$I$2:$I$11876,Gögn!$F$2:$F$11876,$A18,Gögn!$A$2:$A$11876,AO$201)/1000)))</f>
        <v>172882.10500000001</v>
      </c>
      <c r="AP18" s="156">
        <f>IF(LEN(AP$8)=0,"",IF(AP$8="Bayern",SUMIFS(Erl.Gögn!$H$2:$H$30,Erl.Gögn!$E$2:$E$30,$A18,Erl.Gögn!$A$2:$A$30,AP$201)/1000,IF(AP$8="Allianz",SUMIFS(Erl.Gögn!$H$2:$H$30,Erl.Gögn!$E$2:$E$30,$A18,Erl.Gögn!$A$2:$A$30,AP$201)/1000,SUMIFS(Gögn!$I$2:$I$11876,Gögn!$F$2:$F$11876,$A18,Gögn!$A$2:$A$11876,AP$201)/1000)))</f>
        <v>143515.15900000001</v>
      </c>
      <c r="AQ18" s="156">
        <f>IF(LEN(AQ$8)=0,"",IF(AQ$8="Bayern",SUMIFS(Erl.Gögn!$H$2:$H$30,Erl.Gögn!$E$2:$E$30,$A18,Erl.Gögn!$A$2:$A$30,AQ$201)/1000,IF(AQ$8="Allianz",SUMIFS(Erl.Gögn!$H$2:$H$30,Erl.Gögn!$E$2:$E$30,$A18,Erl.Gögn!$A$2:$A$30,AQ$201)/1000,SUMIFS(Gögn!$I$2:$I$11876,Gögn!$F$2:$F$11876,$A18,Gögn!$A$2:$A$11876,AQ$201)/1000)))</f>
        <v>704704.47900000005</v>
      </c>
      <c r="AR18" s="156">
        <f>IF(LEN(AR$8)=0,"",IF(AR$8="Bayern",SUMIFS(Erl.Gögn!$H$2:$H$30,Erl.Gögn!$E$2:$E$30,$A18,Erl.Gögn!$A$2:$A$30,AR$201)/1000,IF(AR$8="Allianz",SUMIFS(Erl.Gögn!$H$2:$H$30,Erl.Gögn!$E$2:$E$30,$A18,Erl.Gögn!$A$2:$A$30,AR$201)/1000,SUMIFS(Gögn!$I$2:$I$11876,Gögn!$F$2:$F$11876,$A18,Gögn!$A$2:$A$11876,AR$201)/1000)))</f>
        <v>898251.72199999995</v>
      </c>
      <c r="AS18" s="156">
        <f>IF(LEN(AS$8)=0,"",IF(AS$8="Bayern",SUMIFS(Erl.Gögn!$H$2:$H$30,Erl.Gögn!$E$2:$E$30,$A18,Erl.Gögn!$A$2:$A$30,AS$201)/1000,IF(AS$8="Allianz",SUMIFS(Erl.Gögn!$H$2:$H$30,Erl.Gögn!$E$2:$E$30,$A18,Erl.Gögn!$A$2:$A$30,AS$201)/1000,SUMIFS(Gögn!$I$2:$I$11876,Gögn!$F$2:$F$11876,$A18,Gögn!$A$2:$A$11876,AS$201)/1000)))</f>
        <v>393.58499999999998</v>
      </c>
      <c r="AT18" s="156">
        <f>IF(LEN(AT$8)=0,"",IF(AT$8="Bayern",SUMIFS(Erl.Gögn!$H$2:$H$30,Erl.Gögn!$E$2:$E$30,$A18,Erl.Gögn!$A$2:$A$30,AT$201)/1000,IF(AT$8="Allianz",SUMIFS(Erl.Gögn!$H$2:$H$30,Erl.Gögn!$E$2:$E$30,$A18,Erl.Gögn!$A$2:$A$30,AT$201)/1000,SUMIFS(Gögn!$I$2:$I$11876,Gögn!$F$2:$F$11876,$A18,Gögn!$A$2:$A$11876,AT$201)/1000)))</f>
        <v>30992.769</v>
      </c>
      <c r="AU18" s="156">
        <f>IF(LEN(AU$8)=0,"",IF(AU$8="Bayern",SUMIFS(Erl.Gögn!$H$2:$H$30,Erl.Gögn!$E$2:$E$30,$A18,Erl.Gögn!$A$2:$A$30,AU$201)/1000,IF(AU$8="Allianz",SUMIFS(Erl.Gögn!$H$2:$H$30,Erl.Gögn!$E$2:$E$30,$A18,Erl.Gögn!$A$2:$A$30,AU$201)/1000,SUMIFS(Gögn!$I$2:$I$11876,Gögn!$F$2:$F$11876,$A18,Gögn!$A$2:$A$11876,AU$201)/1000)))</f>
        <v>0</v>
      </c>
      <c r="AV18" s="156">
        <f>IF(LEN(AV$8)=0,"",IF(AV$8="Bayern",SUMIFS(Erl.Gögn!$H$2:$H$30,Erl.Gögn!$E$2:$E$30,$A18,Erl.Gögn!$A$2:$A$30,AV$201)/1000,IF(AV$8="Allianz",SUMIFS(Erl.Gögn!$H$2:$H$30,Erl.Gögn!$E$2:$E$30,$A18,Erl.Gögn!$A$2:$A$30,AV$201)/1000,SUMIFS(Gögn!$I$2:$I$11876,Gögn!$F$2:$F$11876,$A18,Gögn!$A$2:$A$11876,AV$201)/1000)))</f>
        <v>26935.589</v>
      </c>
      <c r="AW18" s="156">
        <f>IF(LEN(AW$8)=0,"",IF(AW$8="Bayern",SUMIFS(Erl.Gögn!$H$2:$H$30,Erl.Gögn!$E$2:$E$30,$A18,Erl.Gögn!$A$2:$A$30,AW$201)/1000,IF(AW$8="Allianz",SUMIFS(Erl.Gögn!$H$2:$H$30,Erl.Gögn!$E$2:$E$30,$A18,Erl.Gögn!$A$2:$A$30,AW$201)/1000,SUMIFS(Gögn!$I$2:$I$11876,Gögn!$F$2:$F$11876,$A18,Gögn!$A$2:$A$11876,AW$201)/1000)))</f>
        <v>11403.995000000001</v>
      </c>
      <c r="AX18" s="156">
        <f>IF(LEN(AX$8)=0,"",IF(AX$8="Bayern",SUMIFS(Erl.Gögn!$H$2:$H$30,Erl.Gögn!$E$2:$E$30,$A18,Erl.Gögn!$A$2:$A$30,AX$201)/1000,IF(AX$8="Allianz",SUMIFS(Erl.Gögn!$H$2:$H$30,Erl.Gögn!$E$2:$E$30,$A18,Erl.Gögn!$A$2:$A$30,AX$201)/1000,SUMIFS(Gögn!$I$2:$I$11876,Gögn!$F$2:$F$11876,$A18,Gögn!$A$2:$A$11876,AX$201)/1000)))</f>
        <v>6120</v>
      </c>
      <c r="AY18" s="156">
        <f>IF(LEN(AY$8)=0,"",IF(AY$8="Bayern",SUMIFS(Erl.Gögn!$H$2:$H$30,Erl.Gögn!$E$2:$E$30,$A18,Erl.Gögn!$A$2:$A$30,AY$201)/1000,IF(AY$8="Allianz",SUMIFS(Erl.Gögn!$H$2:$H$30,Erl.Gögn!$E$2:$E$30,$A18,Erl.Gögn!$A$2:$A$30,AY$201)/1000,SUMIFS(Gögn!$I$2:$I$11876,Gögn!$F$2:$F$11876,$A18,Gögn!$A$2:$A$11876,AY$201)/1000)))</f>
        <v>0</v>
      </c>
      <c r="AZ18" s="156">
        <f>IF(LEN(AZ$8)=0,"",IF(AZ$8="Bayern",SUMIFS(Erl.Gögn!$H$2:$H$30,Erl.Gögn!$E$2:$E$30,$A18,Erl.Gögn!$A$2:$A$30,AZ$201)/1000,IF(AZ$8="Allianz",SUMIFS(Erl.Gögn!$H$2:$H$30,Erl.Gögn!$E$2:$E$30,$A18,Erl.Gögn!$A$2:$A$30,AZ$201)/1000,SUMIFS(Gögn!$I$2:$I$11876,Gögn!$F$2:$F$11876,$A18,Gögn!$A$2:$A$11876,AZ$201)/1000)))</f>
        <v>84475.115999999995</v>
      </c>
      <c r="BA18" s="156">
        <f>IF(LEN(BA$8)=0,"",IF(BA$8="Bayern",SUMIFS(Erl.Gögn!$H$2:$H$30,Erl.Gögn!$E$2:$E$30,$A18,Erl.Gögn!$A$2:$A$30,BA$201)/1000,IF(BA$8="Allianz",SUMIFS(Erl.Gögn!$H$2:$H$30,Erl.Gögn!$E$2:$E$30,$A18,Erl.Gögn!$A$2:$A$30,BA$201)/1000,SUMIFS(Gögn!$I$2:$I$11876,Gögn!$F$2:$F$11876,$A18,Gögn!$A$2:$A$11876,BA$201)/1000)))</f>
        <v>105190.815</v>
      </c>
      <c r="BB18" s="156">
        <f>IF(LEN(BB$8)=0,"",IF(BB$8="Bayern",SUMIFS(Erl.Gögn!$H$2:$H$30,Erl.Gögn!$E$2:$E$30,$A18,Erl.Gögn!$A$2:$A$30,BB$201)/1000,IF(BB$8="Allianz",SUMIFS(Erl.Gögn!$H$2:$H$30,Erl.Gögn!$E$2:$E$30,$A18,Erl.Gögn!$A$2:$A$30,BB$201)/1000,SUMIFS(Gögn!$I$2:$I$11876,Gögn!$F$2:$F$11876,$A18,Gögn!$A$2:$A$11876,BB$201)/1000)))</f>
        <v>2284273.196</v>
      </c>
      <c r="BC18" s="156">
        <f>IF(LEN(BC$8)=0,"",IF(BC$8="Bayern",SUMIFS(Erl.Gögn!$H$2:$H$30,Erl.Gögn!$E$2:$E$30,$A18,Erl.Gögn!$A$2:$A$30,BC$201)/1000,IF(BC$8="Allianz",SUMIFS(Erl.Gögn!$H$2:$H$30,Erl.Gögn!$E$2:$E$30,$A18,Erl.Gögn!$A$2:$A$30,BC$201)/1000,SUMIFS(Gögn!$I$2:$I$11876,Gögn!$F$2:$F$11876,$A18,Gögn!$A$2:$A$11876,BC$201)/1000)))</f>
        <v>312051.761</v>
      </c>
      <c r="BD18" s="156">
        <f>IF(LEN(BD$8)=0,"",IF(BD$8="Bayern",SUMIFS(Erl.Gögn!$H$2:$H$30,Erl.Gögn!$E$2:$E$30,$A18,Erl.Gögn!$A$2:$A$30,BD$201)/1000,IF(BD$8="Allianz",SUMIFS(Erl.Gögn!$H$2:$H$30,Erl.Gögn!$E$2:$E$30,$A18,Erl.Gögn!$A$2:$A$30,BD$201)/1000,SUMIFS(Gögn!$I$2:$I$11876,Gögn!$F$2:$F$11876,$A18,Gögn!$A$2:$A$11876,BD$201)/1000)))</f>
        <v>59580.197999999997</v>
      </c>
      <c r="BE18" s="156">
        <f>IF(LEN(BE$8)=0,"",IF(BE$8="Bayern",SUMIFS(Erl.Gögn!$H$2:$H$30,Erl.Gögn!$E$2:$E$30,$A18,Erl.Gögn!$A$2:$A$30,BE$201)/1000,IF(BE$8="Allianz",SUMIFS(Erl.Gögn!$H$2:$H$30,Erl.Gögn!$E$2:$E$30,$A18,Erl.Gögn!$A$2:$A$30,BE$201)/1000,SUMIFS(Gögn!$I$2:$I$11876,Gögn!$F$2:$F$11876,$A18,Gögn!$A$2:$A$11876,BE$201)/1000)))</f>
        <v>552097.33299999998</v>
      </c>
      <c r="BF18" s="156">
        <f>IF(LEN(BF$8)=0,"",IF(BF$8="Bayern",SUMIFS(Erl.Gögn!$H$2:$H$30,Erl.Gögn!$E$2:$E$30,$A18,Erl.Gögn!$A$2:$A$30,BF$201)/1000,IF(BF$8="Allianz",SUMIFS(Erl.Gögn!$H$2:$H$30,Erl.Gögn!$E$2:$E$30,$A18,Erl.Gögn!$A$2:$A$30,BF$201)/1000,SUMIFS(Gögn!$I$2:$I$11876,Gögn!$F$2:$F$11876,$A18,Gögn!$A$2:$A$11876,BF$201)/1000)))</f>
        <v>0</v>
      </c>
      <c r="BG18" s="156">
        <f>IF(LEN(BG$8)=0,"",IF(BG$8="Bayern",SUMIFS(Erl.Gögn!$H$2:$H$30,Erl.Gögn!$E$2:$E$30,$A18,Erl.Gögn!$A$2:$A$30,BG$201)/1000,IF(BG$8="Allianz",SUMIFS(Erl.Gögn!$H$2:$H$30,Erl.Gögn!$E$2:$E$30,$A18,Erl.Gögn!$A$2:$A$30,BG$201)/1000,SUMIFS(Gögn!$I$2:$I$11876,Gögn!$F$2:$F$11876,$A18,Gögn!$A$2:$A$11876,BG$201)/1000)))</f>
        <v>212091.921</v>
      </c>
      <c r="BH18" s="156">
        <f>IF(LEN(BH$8)=0,"",IF(BH$8="Bayern",SUMIFS(Erl.Gögn!$H$2:$H$30,Erl.Gögn!$E$2:$E$30,$A18,Erl.Gögn!$A$2:$A$30,BH$201)/1000,IF(BH$8="Allianz",SUMIFS(Erl.Gögn!$H$2:$H$30,Erl.Gögn!$E$2:$E$30,$A18,Erl.Gögn!$A$2:$A$30,BH$201)/1000,SUMIFS(Gögn!$I$2:$I$11876,Gögn!$F$2:$F$11876,$A18,Gögn!$A$2:$A$11876,BH$201)/1000)))</f>
        <v>45749.42</v>
      </c>
      <c r="BI18" s="156">
        <f>IF(LEN(BI$8)=0,"",IF(BI$8="Bayern",SUMIFS(Erl.Gögn!$H$2:$H$30,Erl.Gögn!$E$2:$E$30,$A18,Erl.Gögn!$A$2:$A$30,BI$201)/1000,IF(BI$8="Allianz",SUMIFS(Erl.Gögn!$H$2:$H$30,Erl.Gögn!$E$2:$E$30,$A18,Erl.Gögn!$A$2:$A$30,BI$201)/1000,SUMIFS(Gögn!$I$2:$I$11876,Gögn!$F$2:$F$11876,$A18,Gögn!$A$2:$A$11876,BI$201)/1000)))</f>
        <v>122003.031</v>
      </c>
      <c r="BJ18" s="156">
        <f>IF(LEN(BJ$8)=0,"",IF(BJ$8="Bayern",SUMIFS(Erl.Gögn!$H$2:$H$30,Erl.Gögn!$E$2:$E$30,$A18,Erl.Gögn!$A$2:$A$30,BJ$201)/1000,IF(BJ$8="Allianz",SUMIFS(Erl.Gögn!$H$2:$H$30,Erl.Gögn!$E$2:$E$30,$A18,Erl.Gögn!$A$2:$A$30,BJ$201)/1000,SUMIFS(Gögn!$I$2:$I$11876,Gögn!$F$2:$F$11876,$A18,Gögn!$A$2:$A$11876,BJ$201)/1000)))</f>
        <v>163752.424</v>
      </c>
      <c r="BK18" s="156">
        <f>IF(LEN(BK$8)=0,"",IF(BK$8="Bayern",SUMIFS(Erl.Gögn!$H$2:$H$30,Erl.Gögn!$E$2:$E$30,$A18,Erl.Gögn!$A$2:$A$30,BK$201)/1000,IF(BK$8="Allianz",SUMIFS(Erl.Gögn!$H$2:$H$30,Erl.Gögn!$E$2:$E$30,$A18,Erl.Gögn!$A$2:$A$30,BK$201)/1000,SUMIFS(Gögn!$I$2:$I$11876,Gögn!$F$2:$F$11876,$A18,Gögn!$A$2:$A$11876,BK$201)/1000)))</f>
        <v>482061.92</v>
      </c>
      <c r="BL18" s="156">
        <f>IF(LEN(BL$8)=0,"",IF(BL$8="Bayern",SUMIFS(Erl.Gögn!$H$2:$H$30,Erl.Gögn!$E$2:$E$30,$A18,Erl.Gögn!$A$2:$A$30,BL$201)/1000,IF(BL$8="Allianz",SUMIFS(Erl.Gögn!$H$2:$H$30,Erl.Gögn!$E$2:$E$30,$A18,Erl.Gögn!$A$2:$A$30,BL$201)/1000,SUMIFS(Gögn!$I$2:$I$11876,Gögn!$F$2:$F$11876,$A18,Gögn!$A$2:$A$11876,BL$201)/1000)))</f>
        <v>13343.093000000001</v>
      </c>
      <c r="BM18" s="156">
        <f>IF(LEN(BM$8)=0,"",IF(BM$8="Bayern",SUMIFS(Erl.Gögn!$H$2:$H$30,Erl.Gögn!$E$2:$E$30,$A18,Erl.Gögn!$A$2:$A$30,BM$201)/1000,IF(BM$8="Allianz",SUMIFS(Erl.Gögn!$H$2:$H$30,Erl.Gögn!$E$2:$E$30,$A18,Erl.Gögn!$A$2:$A$30,BM$201)/1000,SUMIFS(Gögn!$I$2:$I$11876,Gögn!$F$2:$F$11876,$A18,Gögn!$A$2:$A$11876,BM$201)/1000)))</f>
        <v>3902.5219999999999</v>
      </c>
      <c r="BN18" s="156">
        <f>IF(LEN(BN$8)=0,"",IF(BN$8="Bayern",SUMIFS(Erl.Gögn!$H$2:$H$30,Erl.Gögn!$E$2:$E$30,$A18,Erl.Gögn!$A$2:$A$30,BN$201)/1000,IF(BN$8="Allianz",SUMIFS(Erl.Gögn!$H$2:$H$30,Erl.Gögn!$E$2:$E$30,$A18,Erl.Gögn!$A$2:$A$30,BN$201)/1000,SUMIFS(Gögn!$I$2:$I$11876,Gögn!$F$2:$F$11876,$A18,Gögn!$A$2:$A$11876,BN$201)/1000)))</f>
        <v>63365.612999999998</v>
      </c>
      <c r="BO18" s="156">
        <f>IF(LEN(BO$8)=0,"",IF(BO$8="Bayern",SUMIFS(Erl.Gögn!$H$2:$H$30,Erl.Gögn!$E$2:$E$30,$A18,Erl.Gögn!$A$2:$A$30,BO$201)/1000,IF(BO$8="Allianz",SUMIFS(Erl.Gögn!$H$2:$H$30,Erl.Gögn!$E$2:$E$30,$A18,Erl.Gögn!$A$2:$A$30,BO$201)/1000,SUMIFS(Gögn!$I$2:$I$11876,Gögn!$F$2:$F$11876,$A18,Gögn!$A$2:$A$11876,BO$201)/1000)))</f>
        <v>2302.547</v>
      </c>
      <c r="BP18" s="156">
        <f>IF(LEN(BP$8)=0,"",IF(BP$8="Bayern",SUMIFS(Erl.Gögn!$H$2:$H$30,Erl.Gögn!$E$2:$E$30,$A18,Erl.Gögn!$A$2:$A$30,BP$201)/1000,IF(BP$8="Allianz",SUMIFS(Erl.Gögn!$H$2:$H$30,Erl.Gögn!$E$2:$E$30,$A18,Erl.Gögn!$A$2:$A$30,BP$201)/1000,SUMIFS(Gögn!$I$2:$I$11876,Gögn!$F$2:$F$11876,$A18,Gögn!$A$2:$A$11876,BP$201)/1000)))</f>
        <v>2200.1010000000001</v>
      </c>
      <c r="BQ18" s="156">
        <f>IF(LEN(BQ$8)=0,"",IF(BQ$8="Bayern",SUMIFS(Erl.Gögn!$H$2:$H$30,Erl.Gögn!$E$2:$E$30,$A18,Erl.Gögn!$A$2:$A$30,BQ$201)/1000,IF(BQ$8="Allianz",SUMIFS(Erl.Gögn!$H$2:$H$30,Erl.Gögn!$E$2:$E$30,$A18,Erl.Gögn!$A$2:$A$30,BQ$201)/1000,SUMIFS(Gögn!$I$2:$I$11876,Gögn!$F$2:$F$11876,$A18,Gögn!$A$2:$A$11876,BQ$201)/1000)))</f>
        <v>0</v>
      </c>
      <c r="BR18" s="156">
        <f>IF(LEN(BR$8)=0,"",IF(BR$8="Bayern",SUMIFS(Erl.Gögn!$H$2:$H$30,Erl.Gögn!$E$2:$E$30,$A18,Erl.Gögn!$A$2:$A$30,BR$201)/1000,IF(BR$8="Allianz",SUMIFS(Erl.Gögn!$H$2:$H$30,Erl.Gögn!$E$2:$E$30,$A18,Erl.Gögn!$A$2:$A$30,BR$201)/1000,SUMIFS(Gögn!$I$2:$I$11876,Gögn!$F$2:$F$11876,$A18,Gögn!$A$2:$A$11876,BR$201)/1000)))</f>
        <v>384398</v>
      </c>
      <c r="BS18" s="156">
        <f>IF(LEN(BS$8)=0,"",IF(BS$8="Bayern",SUMIFS(Erl.Gögn!$H$2:$H$30,Erl.Gögn!$E$2:$E$30,$A18,Erl.Gögn!$A$2:$A$30,BS$201)/1000,IF(BS$8="Allianz",SUMIFS(Erl.Gögn!$H$2:$H$30,Erl.Gögn!$E$2:$E$30,$A18,Erl.Gögn!$A$2:$A$30,BS$201)/1000,SUMIFS(Gögn!$I$2:$I$11876,Gögn!$F$2:$F$11876,$A18,Gögn!$A$2:$A$11876,BS$201)/1000)))</f>
        <v>161829</v>
      </c>
      <c r="BT18" s="156">
        <f>IF(LEN(BT$8)=0,"",IF(BT$8="Bayern",SUMIFS(Erl.Gögn!$H$2:$H$30,Erl.Gögn!$E$2:$E$30,$A18,Erl.Gögn!$A$2:$A$30,BT$201)/1000,IF(BT$8="Allianz",SUMIFS(Erl.Gögn!$H$2:$H$30,Erl.Gögn!$E$2:$E$30,$A18,Erl.Gögn!$A$2:$A$30,BT$201)/1000,SUMIFS(Gögn!$I$2:$I$11876,Gögn!$F$2:$F$11876,$A18,Gögn!$A$2:$A$11876,BT$201)/1000)))</f>
        <v>47628</v>
      </c>
      <c r="BU18" s="156">
        <f>IF(LEN(BU$8)=0,"",IF(BU$8="Bayern",SUMIFS(Erl.Gögn!$H$2:$H$30,Erl.Gögn!$E$2:$E$30,$A18,Erl.Gögn!$A$2:$A$30,BU$201)/1000,IF(BU$8="Allianz",SUMIFS(Erl.Gögn!$H$2:$H$30,Erl.Gögn!$E$2:$E$30,$A18,Erl.Gögn!$A$2:$A$30,BU$201)/1000,SUMIFS(Gögn!$I$2:$I$11876,Gögn!$F$2:$F$11876,$A18,Gögn!$A$2:$A$11876,BU$201)/1000)))</f>
        <v>125545.978</v>
      </c>
      <c r="BV18" s="156">
        <f>IF(LEN(BV$8)=0,"",IF(BV$8="Bayern",SUMIFS(Erl.Gögn!$H$2:$H$30,Erl.Gögn!$E$2:$E$30,$A18,Erl.Gögn!$A$2:$A$30,BV$201)/1000,IF(BV$8="Allianz",SUMIFS(Erl.Gögn!$H$2:$H$30,Erl.Gögn!$E$2:$E$30,$A18,Erl.Gögn!$A$2:$A$30,BV$201)/1000,SUMIFS(Gögn!$I$2:$I$11876,Gögn!$F$2:$F$11876,$A18,Gögn!$A$2:$A$11876,BV$201)/1000)))</f>
        <v>47565.855000000003</v>
      </c>
      <c r="BW18" s="156">
        <f>IF(LEN(BW$8)=0,"",IF(BW$8="Bayern",SUMIFS(Erl.Gögn!$H$2:$H$30,Erl.Gögn!$E$2:$E$30,$A18,Erl.Gögn!$A$2:$A$30,BW$201)/1000,IF(BW$8="Allianz",SUMIFS(Erl.Gögn!$H$2:$H$30,Erl.Gögn!$E$2:$E$30,$A18,Erl.Gögn!$A$2:$A$30,BW$201)/1000,SUMIFS(Gögn!$I$2:$I$11876,Gögn!$F$2:$F$11876,$A18,Gögn!$A$2:$A$11876,BW$201)/1000)))</f>
        <v>769.38499999999999</v>
      </c>
      <c r="BX18" s="156">
        <f>IF(LEN(BX$8)=0,"",IF(BX$8="Bayern",SUMIFS(Erl.Gögn!$H$2:$H$30,Erl.Gögn!$E$2:$E$30,$A18,Erl.Gögn!$A$2:$A$30,BX$201)/1000,IF(BX$8="Allianz",SUMIFS(Erl.Gögn!$H$2:$H$30,Erl.Gögn!$E$2:$E$30,$A18,Erl.Gögn!$A$2:$A$30,BX$201)/1000,SUMIFS(Gögn!$I$2:$I$11876,Gögn!$F$2:$F$11876,$A18,Gögn!$A$2:$A$11876,BX$201)/1000)))</f>
        <v>126258.333</v>
      </c>
      <c r="BY18" s="156">
        <f>IF(LEN(BY$8)=0,"",IF(BY$8="Bayern",SUMIFS(Erl.Gögn!$H$2:$H$30,Erl.Gögn!$E$2:$E$30,$A18,Erl.Gögn!$A$2:$A$30,BY$201)/1000,IF(BY$8="Allianz",SUMIFS(Erl.Gögn!$H$2:$H$30,Erl.Gögn!$E$2:$E$30,$A18,Erl.Gögn!$A$2:$A$30,BY$201)/1000,SUMIFS(Gögn!$I$2:$I$11876,Gögn!$F$2:$F$11876,$A18,Gögn!$A$2:$A$11876,BY$201)/1000)))</f>
        <v>140768.6</v>
      </c>
      <c r="BZ18" s="156">
        <f>IF(LEN(BZ$8)=0,"",IF(BZ$8="Bayern",SUMIFS(Erl.Gögn!$H$2:$H$30,Erl.Gögn!$E$2:$E$30,$A18,Erl.Gögn!$A$2:$A$30,BZ$201)/1000,IF(BZ$8="Allianz",SUMIFS(Erl.Gögn!$H$2:$H$30,Erl.Gögn!$E$2:$E$30,$A18,Erl.Gögn!$A$2:$A$30,BZ$201)/1000,SUMIFS(Gögn!$I$2:$I$11876,Gögn!$F$2:$F$11876,$A18,Gögn!$A$2:$A$11876,BZ$201)/1000)))</f>
        <v>9666.9339999999993</v>
      </c>
      <c r="CA18" s="156">
        <f>IF(LEN(CA$8)=0,"",IF(CA$8="Bayern",SUMIFS(Erl.Gögn!$H$2:$H$30,Erl.Gögn!$E$2:$E$30,$A18,Erl.Gögn!$A$2:$A$30,CA$201)/1000,IF(CA$8="Allianz",SUMIFS(Erl.Gögn!$H$2:$H$30,Erl.Gögn!$E$2:$E$30,$A18,Erl.Gögn!$A$2:$A$30,CA$201)/1000,SUMIFS(Gögn!$I$2:$I$11876,Gögn!$F$2:$F$11876,$A18,Gögn!$A$2:$A$11876,CA$201)/1000)))</f>
        <v>28324.578000000001</v>
      </c>
      <c r="CB18" s="156">
        <f>IF(LEN(CB$8)=0,"",IF(CB$8="Bayern",SUMIFS(Erl.Gögn!$H$2:$H$30,Erl.Gögn!$E$2:$E$30,$A18,Erl.Gögn!$A$2:$A$30,CB$201)/1000,IF(CB$8="Allianz",SUMIFS(Erl.Gögn!$H$2:$H$30,Erl.Gögn!$E$2:$E$30,$A18,Erl.Gögn!$A$2:$A$30,CB$201)/1000,SUMIFS(Gögn!$I$2:$I$11876,Gögn!$F$2:$F$11876,$A18,Gögn!$A$2:$A$11876,CB$201)/1000)))</f>
        <v>186487</v>
      </c>
      <c r="CC18" s="156">
        <f>IF(LEN(CC$8)=0,"",IF(CC$8="Bayern",SUMIFS(Erl.Gögn!$H$2:$H$30,Erl.Gögn!$E$2:$E$30,$A18,Erl.Gögn!$A$2:$A$30,CC$201)/1000,IF(CC$8="Allianz",SUMIFS(Erl.Gögn!$H$2:$H$30,Erl.Gögn!$E$2:$E$30,$A18,Erl.Gögn!$A$2:$A$30,CC$201)/1000,SUMIFS(Gögn!$I$2:$I$11876,Gögn!$F$2:$F$11876,$A18,Gögn!$A$2:$A$11876,CC$201)/1000)))</f>
        <v>898343</v>
      </c>
    </row>
    <row r="19" spans="1:81" ht="15.75" x14ac:dyDescent="0.25">
      <c r="A19" s="5" t="s">
        <v>161</v>
      </c>
      <c r="B19" s="5"/>
      <c r="C19" s="18" t="s">
        <v>162</v>
      </c>
      <c r="D19" s="155">
        <f t="shared" si="2"/>
        <v>0</v>
      </c>
      <c r="E19" s="155">
        <f>IF(LEN(E$8)=0,"",IF(E$8="Bayern",SUMIFS(Erl.Gögn!$H$2:$H$30,Erl.Gögn!$E$2:$E$30,$A19,Erl.Gögn!$A$2:$A$30,E$201)/1000,IF(E$8="Allianz",SUMIFS(Erl.Gögn!$H$2:$H$30,Erl.Gögn!$E$2:$E$30,$A19,Erl.Gögn!$A$2:$A$30,E$201)/1000,SUMIFS(Gögn!$I$2:$I$11876,Gögn!$F$2:$F$11876,$A19,Gögn!$A$2:$A$11876,E$201)/1000)))</f>
        <v>0</v>
      </c>
      <c r="F19" s="155">
        <f>IF(LEN(F$8)=0,"",IF(F$8="Bayern",SUMIFS(Erl.Gögn!$H$2:$H$30,Erl.Gögn!$E$2:$E$30,$A19,Erl.Gögn!$A$2:$A$30,F$201)/1000,IF(F$8="Allianz",SUMIFS(Erl.Gögn!$H$2:$H$30,Erl.Gögn!$E$2:$E$30,$A19,Erl.Gögn!$A$2:$A$30,F$201)/1000,SUMIFS(Gögn!$I$2:$I$11876,Gögn!$F$2:$F$11876,$A19,Gögn!$A$2:$A$11876,F$201)/1000)))</f>
        <v>0</v>
      </c>
      <c r="G19" s="155">
        <f>IF(LEN(G$8)=0,"",IF(G$8="Bayern",SUMIFS(Erl.Gögn!$H$2:$H$30,Erl.Gögn!$E$2:$E$30,$A19,Erl.Gögn!$A$2:$A$30,G$201)/1000,IF(G$8="Allianz",SUMIFS(Erl.Gögn!$H$2:$H$30,Erl.Gögn!$E$2:$E$30,$A19,Erl.Gögn!$A$2:$A$30,G$201)/1000,SUMIFS(Gögn!$I$2:$I$11876,Gögn!$F$2:$F$11876,$A19,Gögn!$A$2:$A$11876,G$201)/1000)))</f>
        <v>0</v>
      </c>
      <c r="H19" s="155">
        <f>IF(LEN(H$8)=0,"",IF(H$8="Bayern",SUMIFS(Erl.Gögn!$H$2:$H$30,Erl.Gögn!$E$2:$E$30,$A19,Erl.Gögn!$A$2:$A$30,H$201)/1000,IF(H$8="Allianz",SUMIFS(Erl.Gögn!$H$2:$H$30,Erl.Gögn!$E$2:$E$30,$A19,Erl.Gögn!$A$2:$A$30,H$201)/1000,SUMIFS(Gögn!$I$2:$I$11876,Gögn!$F$2:$F$11876,$A19,Gögn!$A$2:$A$11876,H$201)/1000)))</f>
        <v>0</v>
      </c>
      <c r="I19" s="155">
        <f>IF(LEN(I$8)=0,"",IF(I$8="Bayern",SUMIFS(Erl.Gögn!$H$2:$H$30,Erl.Gögn!$E$2:$E$30,$A19,Erl.Gögn!$A$2:$A$30,I$201)/1000,IF(I$8="Allianz",SUMIFS(Erl.Gögn!$H$2:$H$30,Erl.Gögn!$E$2:$E$30,$A19,Erl.Gögn!$A$2:$A$30,I$201)/1000,SUMIFS(Gögn!$I$2:$I$11876,Gögn!$F$2:$F$11876,$A19,Gögn!$A$2:$A$11876,I$201)/1000)))</f>
        <v>0</v>
      </c>
      <c r="J19" s="155">
        <f>IF(LEN(J$8)=0,"",IF(J$8="Bayern",SUMIFS(Erl.Gögn!$H$2:$H$30,Erl.Gögn!$E$2:$E$30,$A19,Erl.Gögn!$A$2:$A$30,J$201)/1000,IF(J$8="Allianz",SUMIFS(Erl.Gögn!$H$2:$H$30,Erl.Gögn!$E$2:$E$30,$A19,Erl.Gögn!$A$2:$A$30,J$201)/1000,SUMIFS(Gögn!$I$2:$I$11876,Gögn!$F$2:$F$11876,$A19,Gögn!$A$2:$A$11876,J$201)/1000)))</f>
        <v>0</v>
      </c>
      <c r="K19" s="155">
        <f>IF(LEN(K$8)=0,"",IF(K$8="Bayern",SUMIFS(Erl.Gögn!$H$2:$H$30,Erl.Gögn!$E$2:$E$30,$A19,Erl.Gögn!$A$2:$A$30,K$201)/1000,IF(K$8="Allianz",SUMIFS(Erl.Gögn!$H$2:$H$30,Erl.Gögn!$E$2:$E$30,$A19,Erl.Gögn!$A$2:$A$30,K$201)/1000,SUMIFS(Gögn!$I$2:$I$11876,Gögn!$F$2:$F$11876,$A19,Gögn!$A$2:$A$11876,K$201)/1000)))</f>
        <v>0</v>
      </c>
      <c r="L19" s="155">
        <f>IF(LEN(L$8)=0,"",IF(L$8="Bayern",SUMIFS(Erl.Gögn!$H$2:$H$30,Erl.Gögn!$E$2:$E$30,$A19,Erl.Gögn!$A$2:$A$30,L$201)/1000,IF(L$8="Allianz",SUMIFS(Erl.Gögn!$H$2:$H$30,Erl.Gögn!$E$2:$E$30,$A19,Erl.Gögn!$A$2:$A$30,L$201)/1000,SUMIFS(Gögn!$I$2:$I$11876,Gögn!$F$2:$F$11876,$A19,Gögn!$A$2:$A$11876,L$201)/1000)))</f>
        <v>0</v>
      </c>
      <c r="M19" s="155">
        <f>IF(LEN(M$8)=0,"",IF(M$8="Bayern",SUMIFS(Erl.Gögn!$H$2:$H$30,Erl.Gögn!$E$2:$E$30,$A19,Erl.Gögn!$A$2:$A$30,M$201)/1000,IF(M$8="Allianz",SUMIFS(Erl.Gögn!$H$2:$H$30,Erl.Gögn!$E$2:$E$30,$A19,Erl.Gögn!$A$2:$A$30,M$201)/1000,SUMIFS(Gögn!$I$2:$I$11876,Gögn!$F$2:$F$11876,$A19,Gögn!$A$2:$A$11876,M$201)/1000)))</f>
        <v>0</v>
      </c>
      <c r="N19" s="155">
        <f>IF(LEN(N$8)=0,"",IF(N$8="Bayern",SUMIFS(Erl.Gögn!$H$2:$H$30,Erl.Gögn!$E$2:$E$30,$A19,Erl.Gögn!$A$2:$A$30,N$201)/1000,IF(N$8="Allianz",SUMIFS(Erl.Gögn!$H$2:$H$30,Erl.Gögn!$E$2:$E$30,$A19,Erl.Gögn!$A$2:$A$30,N$201)/1000,SUMIFS(Gögn!$I$2:$I$11876,Gögn!$F$2:$F$11876,$A19,Gögn!$A$2:$A$11876,N$201)/1000)))</f>
        <v>0</v>
      </c>
      <c r="O19" s="155">
        <f>IF(LEN(O$8)=0,"",IF(O$8="Bayern",SUMIFS(Erl.Gögn!$H$2:$H$30,Erl.Gögn!$E$2:$E$30,$A19,Erl.Gögn!$A$2:$A$30,O$201)/1000,IF(O$8="Allianz",SUMIFS(Erl.Gögn!$H$2:$H$30,Erl.Gögn!$E$2:$E$30,$A19,Erl.Gögn!$A$2:$A$30,O$201)/1000,SUMIFS(Gögn!$I$2:$I$11876,Gögn!$F$2:$F$11876,$A19,Gögn!$A$2:$A$11876,O$201)/1000)))</f>
        <v>0</v>
      </c>
      <c r="P19" s="155">
        <f>IF(LEN(P$8)=0,"",IF(P$8="Bayern",SUMIFS(Erl.Gögn!$H$2:$H$30,Erl.Gögn!$E$2:$E$30,$A19,Erl.Gögn!$A$2:$A$30,P$201)/1000,IF(P$8="Allianz",SUMIFS(Erl.Gögn!$H$2:$H$30,Erl.Gögn!$E$2:$E$30,$A19,Erl.Gögn!$A$2:$A$30,P$201)/1000,SUMIFS(Gögn!$I$2:$I$11876,Gögn!$F$2:$F$11876,$A19,Gögn!$A$2:$A$11876,P$201)/1000)))</f>
        <v>0</v>
      </c>
      <c r="Q19" s="155">
        <f>IF(LEN(Q$8)=0,"",IF(Q$8="Bayern",SUMIFS(Erl.Gögn!$H$2:$H$30,Erl.Gögn!$E$2:$E$30,$A19,Erl.Gögn!$A$2:$A$30,Q$201)/1000,IF(Q$8="Allianz",SUMIFS(Erl.Gögn!$H$2:$H$30,Erl.Gögn!$E$2:$E$30,$A19,Erl.Gögn!$A$2:$A$30,Q$201)/1000,SUMIFS(Gögn!$I$2:$I$11876,Gögn!$F$2:$F$11876,$A19,Gögn!$A$2:$A$11876,Q$201)/1000)))</f>
        <v>0</v>
      </c>
      <c r="R19" s="155">
        <f>IF(LEN(R$8)=0,"",IF(R$8="Bayern",SUMIFS(Erl.Gögn!$H$2:$H$30,Erl.Gögn!$E$2:$E$30,$A19,Erl.Gögn!$A$2:$A$30,R$201)/1000,IF(R$8="Allianz",SUMIFS(Erl.Gögn!$H$2:$H$30,Erl.Gögn!$E$2:$E$30,$A19,Erl.Gögn!$A$2:$A$30,R$201)/1000,SUMIFS(Gögn!$I$2:$I$11876,Gögn!$F$2:$F$11876,$A19,Gögn!$A$2:$A$11876,R$201)/1000)))</f>
        <v>0</v>
      </c>
      <c r="S19" s="155">
        <f>IF(LEN(S$8)=0,"",IF(S$8="Bayern",SUMIFS(Erl.Gögn!$H$2:$H$30,Erl.Gögn!$E$2:$E$30,$A19,Erl.Gögn!$A$2:$A$30,S$201)/1000,IF(S$8="Allianz",SUMIFS(Erl.Gögn!$H$2:$H$30,Erl.Gögn!$E$2:$E$30,$A19,Erl.Gögn!$A$2:$A$30,S$201)/1000,SUMIFS(Gögn!$I$2:$I$11876,Gögn!$F$2:$F$11876,$A19,Gögn!$A$2:$A$11876,S$201)/1000)))</f>
        <v>0</v>
      </c>
      <c r="T19" s="155">
        <f>IF(LEN(T$8)=0,"",IF(T$8="Bayern",SUMIFS(Erl.Gögn!$H$2:$H$30,Erl.Gögn!$E$2:$E$30,$A19,Erl.Gögn!$A$2:$A$30,T$201)/1000,IF(T$8="Allianz",SUMIFS(Erl.Gögn!$H$2:$H$30,Erl.Gögn!$E$2:$E$30,$A19,Erl.Gögn!$A$2:$A$30,T$201)/1000,SUMIFS(Gögn!$I$2:$I$11876,Gögn!$F$2:$F$11876,$A19,Gögn!$A$2:$A$11876,T$201)/1000)))</f>
        <v>0</v>
      </c>
      <c r="U19" s="155">
        <f>IF(LEN(U$8)=0,"",IF(U$8="Bayern",SUMIFS(Erl.Gögn!$H$2:$H$30,Erl.Gögn!$E$2:$E$30,$A19,Erl.Gögn!$A$2:$A$30,U$201)/1000,IF(U$8="Allianz",SUMIFS(Erl.Gögn!$H$2:$H$30,Erl.Gögn!$E$2:$E$30,$A19,Erl.Gögn!$A$2:$A$30,U$201)/1000,SUMIFS(Gögn!$I$2:$I$11876,Gögn!$F$2:$F$11876,$A19,Gögn!$A$2:$A$11876,U$201)/1000)))</f>
        <v>0</v>
      </c>
      <c r="V19" s="155">
        <f>IF(LEN(V$8)=0,"",IF(V$8="Bayern",SUMIFS(Erl.Gögn!$H$2:$H$30,Erl.Gögn!$E$2:$E$30,$A19,Erl.Gögn!$A$2:$A$30,V$201)/1000,IF(V$8="Allianz",SUMIFS(Erl.Gögn!$H$2:$H$30,Erl.Gögn!$E$2:$E$30,$A19,Erl.Gögn!$A$2:$A$30,V$201)/1000,SUMIFS(Gögn!$I$2:$I$11876,Gögn!$F$2:$F$11876,$A19,Gögn!$A$2:$A$11876,V$201)/1000)))</f>
        <v>0</v>
      </c>
      <c r="W19" s="155">
        <f>IF(LEN(W$8)=0,"",IF(W$8="Bayern",SUMIFS(Erl.Gögn!$H$2:$H$30,Erl.Gögn!$E$2:$E$30,$A19,Erl.Gögn!$A$2:$A$30,W$201)/1000,IF(W$8="Allianz",SUMIFS(Erl.Gögn!$H$2:$H$30,Erl.Gögn!$E$2:$E$30,$A19,Erl.Gögn!$A$2:$A$30,W$201)/1000,SUMIFS(Gögn!$I$2:$I$11876,Gögn!$F$2:$F$11876,$A19,Gögn!$A$2:$A$11876,W$201)/1000)))</f>
        <v>0</v>
      </c>
      <c r="X19" s="155">
        <f>IF(LEN(X$8)=0,"",IF(X$8="Bayern",SUMIFS(Erl.Gögn!$H$2:$H$30,Erl.Gögn!$E$2:$E$30,$A19,Erl.Gögn!$A$2:$A$30,X$201)/1000,IF(X$8="Allianz",SUMIFS(Erl.Gögn!$H$2:$H$30,Erl.Gögn!$E$2:$E$30,$A19,Erl.Gögn!$A$2:$A$30,X$201)/1000,SUMIFS(Gögn!$I$2:$I$11876,Gögn!$F$2:$F$11876,$A19,Gögn!$A$2:$A$11876,X$201)/1000)))</f>
        <v>0</v>
      </c>
      <c r="Y19" s="155">
        <f>IF(LEN(Y$8)=0,"",IF(Y$8="Bayern",SUMIFS(Erl.Gögn!$H$2:$H$30,Erl.Gögn!$E$2:$E$30,$A19,Erl.Gögn!$A$2:$A$30,Y$201)/1000,IF(Y$8="Allianz",SUMIFS(Erl.Gögn!$H$2:$H$30,Erl.Gögn!$E$2:$E$30,$A19,Erl.Gögn!$A$2:$A$30,Y$201)/1000,SUMIFS(Gögn!$I$2:$I$11876,Gögn!$F$2:$F$11876,$A19,Gögn!$A$2:$A$11876,Y$201)/1000)))</f>
        <v>0</v>
      </c>
      <c r="Z19" s="155">
        <f>IF(LEN(Z$8)=0,"",IF(Z$8="Bayern",SUMIFS(Erl.Gögn!$H$2:$H$30,Erl.Gögn!$E$2:$E$30,$A19,Erl.Gögn!$A$2:$A$30,Z$201)/1000,IF(Z$8="Allianz",SUMIFS(Erl.Gögn!$H$2:$H$30,Erl.Gögn!$E$2:$E$30,$A19,Erl.Gögn!$A$2:$A$30,Z$201)/1000,SUMIFS(Gögn!$I$2:$I$11876,Gögn!$F$2:$F$11876,$A19,Gögn!$A$2:$A$11876,Z$201)/1000)))</f>
        <v>0</v>
      </c>
      <c r="AA19" s="155">
        <f>IF(LEN(AA$8)=0,"",IF(AA$8="Bayern",SUMIFS(Erl.Gögn!$H$2:$H$30,Erl.Gögn!$E$2:$E$30,$A19,Erl.Gögn!$A$2:$A$30,AA$201)/1000,IF(AA$8="Allianz",SUMIFS(Erl.Gögn!$H$2:$H$30,Erl.Gögn!$E$2:$E$30,$A19,Erl.Gögn!$A$2:$A$30,AA$201)/1000,SUMIFS(Gögn!$I$2:$I$11876,Gögn!$F$2:$F$11876,$A19,Gögn!$A$2:$A$11876,AA$201)/1000)))</f>
        <v>0</v>
      </c>
      <c r="AB19" s="155">
        <f>IF(LEN(AB$8)=0,"",IF(AB$8="Bayern",SUMIFS(Erl.Gögn!$H$2:$H$30,Erl.Gögn!$E$2:$E$30,$A19,Erl.Gögn!$A$2:$A$30,AB$201)/1000,IF(AB$8="Allianz",SUMIFS(Erl.Gögn!$H$2:$H$30,Erl.Gögn!$E$2:$E$30,$A19,Erl.Gögn!$A$2:$A$30,AB$201)/1000,SUMIFS(Gögn!$I$2:$I$11876,Gögn!$F$2:$F$11876,$A19,Gögn!$A$2:$A$11876,AB$201)/1000)))</f>
        <v>0</v>
      </c>
      <c r="AC19" s="155">
        <f>IF(LEN(AC$8)=0,"",IF(AC$8="Bayern",SUMIFS(Erl.Gögn!$H$2:$H$30,Erl.Gögn!$E$2:$E$30,$A19,Erl.Gögn!$A$2:$A$30,AC$201)/1000,IF(AC$8="Allianz",SUMIFS(Erl.Gögn!$H$2:$H$30,Erl.Gögn!$E$2:$E$30,$A19,Erl.Gögn!$A$2:$A$30,AC$201)/1000,SUMIFS(Gögn!$I$2:$I$11876,Gögn!$F$2:$F$11876,$A19,Gögn!$A$2:$A$11876,AC$201)/1000)))</f>
        <v>0</v>
      </c>
      <c r="AD19" s="155">
        <f>IF(LEN(AD$8)=0,"",IF(AD$8="Bayern",SUMIFS(Erl.Gögn!$H$2:$H$30,Erl.Gögn!$E$2:$E$30,$A19,Erl.Gögn!$A$2:$A$30,AD$201)/1000,IF(AD$8="Allianz",SUMIFS(Erl.Gögn!$H$2:$H$30,Erl.Gögn!$E$2:$E$30,$A19,Erl.Gögn!$A$2:$A$30,AD$201)/1000,SUMIFS(Gögn!$I$2:$I$11876,Gögn!$F$2:$F$11876,$A19,Gögn!$A$2:$A$11876,AD$201)/1000)))</f>
        <v>0</v>
      </c>
      <c r="AE19" s="155">
        <f>IF(LEN(AE$8)=0,"",IF(AE$8="Bayern",SUMIFS(Erl.Gögn!$H$2:$H$30,Erl.Gögn!$E$2:$E$30,$A19,Erl.Gögn!$A$2:$A$30,AE$201)/1000,IF(AE$8="Allianz",SUMIFS(Erl.Gögn!$H$2:$H$30,Erl.Gögn!$E$2:$E$30,$A19,Erl.Gögn!$A$2:$A$30,AE$201)/1000,SUMIFS(Gögn!$I$2:$I$11876,Gögn!$F$2:$F$11876,$A19,Gögn!$A$2:$A$11876,AE$201)/1000)))</f>
        <v>0</v>
      </c>
      <c r="AF19" s="155">
        <f>IF(LEN(AF$8)=0,"",IF(AF$8="Bayern",SUMIFS(Erl.Gögn!$H$2:$H$30,Erl.Gögn!$E$2:$E$30,$A19,Erl.Gögn!$A$2:$A$30,AF$201)/1000,IF(AF$8="Allianz",SUMIFS(Erl.Gögn!$H$2:$H$30,Erl.Gögn!$E$2:$E$30,$A19,Erl.Gögn!$A$2:$A$30,AF$201)/1000,SUMIFS(Gögn!$I$2:$I$11876,Gögn!$F$2:$F$11876,$A19,Gögn!$A$2:$A$11876,AF$201)/1000)))</f>
        <v>0</v>
      </c>
      <c r="AG19" s="155">
        <f>IF(LEN(AG$8)=0,"",IF(AG$8="Bayern",SUMIFS(Erl.Gögn!$H$2:$H$30,Erl.Gögn!$E$2:$E$30,$A19,Erl.Gögn!$A$2:$A$30,AG$201)/1000,IF(AG$8="Allianz",SUMIFS(Erl.Gögn!$H$2:$H$30,Erl.Gögn!$E$2:$E$30,$A19,Erl.Gögn!$A$2:$A$30,AG$201)/1000,SUMIFS(Gögn!$I$2:$I$11876,Gögn!$F$2:$F$11876,$A19,Gögn!$A$2:$A$11876,AG$201)/1000)))</f>
        <v>0</v>
      </c>
      <c r="AH19" s="155">
        <f>IF(LEN(AH$8)=0,"",IF(AH$8="Bayern",SUMIFS(Erl.Gögn!$H$2:$H$30,Erl.Gögn!$E$2:$E$30,$A19,Erl.Gögn!$A$2:$A$30,AH$201)/1000,IF(AH$8="Allianz",SUMIFS(Erl.Gögn!$H$2:$H$30,Erl.Gögn!$E$2:$E$30,$A19,Erl.Gögn!$A$2:$A$30,AH$201)/1000,SUMIFS(Gögn!$I$2:$I$11876,Gögn!$F$2:$F$11876,$A19,Gögn!$A$2:$A$11876,AH$201)/1000)))</f>
        <v>0</v>
      </c>
      <c r="AI19" s="155">
        <f>IF(LEN(AI$8)=0,"",IF(AI$8="Bayern",SUMIFS(Erl.Gögn!$H$2:$H$30,Erl.Gögn!$E$2:$E$30,$A19,Erl.Gögn!$A$2:$A$30,AI$201)/1000,IF(AI$8="Allianz",SUMIFS(Erl.Gögn!$H$2:$H$30,Erl.Gögn!$E$2:$E$30,$A19,Erl.Gögn!$A$2:$A$30,AI$201)/1000,SUMIFS(Gögn!$I$2:$I$11876,Gögn!$F$2:$F$11876,$A19,Gögn!$A$2:$A$11876,AI$201)/1000)))</f>
        <v>0</v>
      </c>
      <c r="AJ19" s="155">
        <f>IF(LEN(AJ$8)=0,"",IF(AJ$8="Bayern",SUMIFS(Erl.Gögn!$H$2:$H$30,Erl.Gögn!$E$2:$E$30,$A19,Erl.Gögn!$A$2:$A$30,AJ$201)/1000,IF(AJ$8="Allianz",SUMIFS(Erl.Gögn!$H$2:$H$30,Erl.Gögn!$E$2:$E$30,$A19,Erl.Gögn!$A$2:$A$30,AJ$201)/1000,SUMIFS(Gögn!$I$2:$I$11876,Gögn!$F$2:$F$11876,$A19,Gögn!$A$2:$A$11876,AJ$201)/1000)))</f>
        <v>0</v>
      </c>
      <c r="AK19" s="155">
        <f>IF(LEN(AK$8)=0,"",IF(AK$8="Bayern",SUMIFS(Erl.Gögn!$H$2:$H$30,Erl.Gögn!$E$2:$E$30,$A19,Erl.Gögn!$A$2:$A$30,AK$201)/1000,IF(AK$8="Allianz",SUMIFS(Erl.Gögn!$H$2:$H$30,Erl.Gögn!$E$2:$E$30,$A19,Erl.Gögn!$A$2:$A$30,AK$201)/1000,SUMIFS(Gögn!$I$2:$I$11876,Gögn!$F$2:$F$11876,$A19,Gögn!$A$2:$A$11876,AK$201)/1000)))</f>
        <v>0</v>
      </c>
      <c r="AL19" s="155">
        <f>IF(LEN(AL$8)=0,"",IF(AL$8="Bayern",SUMIFS(Erl.Gögn!$H$2:$H$30,Erl.Gögn!$E$2:$E$30,$A19,Erl.Gögn!$A$2:$A$30,AL$201)/1000,IF(AL$8="Allianz",SUMIFS(Erl.Gögn!$H$2:$H$30,Erl.Gögn!$E$2:$E$30,$A19,Erl.Gögn!$A$2:$A$30,AL$201)/1000,SUMIFS(Gögn!$I$2:$I$11876,Gögn!$F$2:$F$11876,$A19,Gögn!$A$2:$A$11876,AL$201)/1000)))</f>
        <v>0</v>
      </c>
      <c r="AM19" s="155">
        <f>IF(LEN(AM$8)=0,"",IF(AM$8="Bayern",SUMIFS(Erl.Gögn!$H$2:$H$30,Erl.Gögn!$E$2:$E$30,$A19,Erl.Gögn!$A$2:$A$30,AM$201)/1000,IF(AM$8="Allianz",SUMIFS(Erl.Gögn!$H$2:$H$30,Erl.Gögn!$E$2:$E$30,$A19,Erl.Gögn!$A$2:$A$30,AM$201)/1000,SUMIFS(Gögn!$I$2:$I$11876,Gögn!$F$2:$F$11876,$A19,Gögn!$A$2:$A$11876,AM$201)/1000)))</f>
        <v>0</v>
      </c>
      <c r="AN19" s="155">
        <f>IF(LEN(AN$8)=0,"",IF(AN$8="Bayern",SUMIFS(Erl.Gögn!$H$2:$H$30,Erl.Gögn!$E$2:$E$30,$A19,Erl.Gögn!$A$2:$A$30,AN$201)/1000,IF(AN$8="Allianz",SUMIFS(Erl.Gögn!$H$2:$H$30,Erl.Gögn!$E$2:$E$30,$A19,Erl.Gögn!$A$2:$A$30,AN$201)/1000,SUMIFS(Gögn!$I$2:$I$11876,Gögn!$F$2:$F$11876,$A19,Gögn!$A$2:$A$11876,AN$201)/1000)))</f>
        <v>0</v>
      </c>
      <c r="AO19" s="155">
        <f>IF(LEN(AO$8)=0,"",IF(AO$8="Bayern",SUMIFS(Erl.Gögn!$H$2:$H$30,Erl.Gögn!$E$2:$E$30,$A19,Erl.Gögn!$A$2:$A$30,AO$201)/1000,IF(AO$8="Allianz",SUMIFS(Erl.Gögn!$H$2:$H$30,Erl.Gögn!$E$2:$E$30,$A19,Erl.Gögn!$A$2:$A$30,AO$201)/1000,SUMIFS(Gögn!$I$2:$I$11876,Gögn!$F$2:$F$11876,$A19,Gögn!$A$2:$A$11876,AO$201)/1000)))</f>
        <v>0</v>
      </c>
      <c r="AP19" s="155">
        <f>IF(LEN(AP$8)=0,"",IF(AP$8="Bayern",SUMIFS(Erl.Gögn!$H$2:$H$30,Erl.Gögn!$E$2:$E$30,$A19,Erl.Gögn!$A$2:$A$30,AP$201)/1000,IF(AP$8="Allianz",SUMIFS(Erl.Gögn!$H$2:$H$30,Erl.Gögn!$E$2:$E$30,$A19,Erl.Gögn!$A$2:$A$30,AP$201)/1000,SUMIFS(Gögn!$I$2:$I$11876,Gögn!$F$2:$F$11876,$A19,Gögn!$A$2:$A$11876,AP$201)/1000)))</f>
        <v>0</v>
      </c>
      <c r="AQ19" s="155">
        <f>IF(LEN(AQ$8)=0,"",IF(AQ$8="Bayern",SUMIFS(Erl.Gögn!$H$2:$H$30,Erl.Gögn!$E$2:$E$30,$A19,Erl.Gögn!$A$2:$A$30,AQ$201)/1000,IF(AQ$8="Allianz",SUMIFS(Erl.Gögn!$H$2:$H$30,Erl.Gögn!$E$2:$E$30,$A19,Erl.Gögn!$A$2:$A$30,AQ$201)/1000,SUMIFS(Gögn!$I$2:$I$11876,Gögn!$F$2:$F$11876,$A19,Gögn!$A$2:$A$11876,AQ$201)/1000)))</f>
        <v>0</v>
      </c>
      <c r="AR19" s="155">
        <f>IF(LEN(AR$8)=0,"",IF(AR$8="Bayern",SUMIFS(Erl.Gögn!$H$2:$H$30,Erl.Gögn!$E$2:$E$30,$A19,Erl.Gögn!$A$2:$A$30,AR$201)/1000,IF(AR$8="Allianz",SUMIFS(Erl.Gögn!$H$2:$H$30,Erl.Gögn!$E$2:$E$30,$A19,Erl.Gögn!$A$2:$A$30,AR$201)/1000,SUMIFS(Gögn!$I$2:$I$11876,Gögn!$F$2:$F$11876,$A19,Gögn!$A$2:$A$11876,AR$201)/1000)))</f>
        <v>0</v>
      </c>
      <c r="AS19" s="155">
        <f>IF(LEN(AS$8)=0,"",IF(AS$8="Bayern",SUMIFS(Erl.Gögn!$H$2:$H$30,Erl.Gögn!$E$2:$E$30,$A19,Erl.Gögn!$A$2:$A$30,AS$201)/1000,IF(AS$8="Allianz",SUMIFS(Erl.Gögn!$H$2:$H$30,Erl.Gögn!$E$2:$E$30,$A19,Erl.Gögn!$A$2:$A$30,AS$201)/1000,SUMIFS(Gögn!$I$2:$I$11876,Gögn!$F$2:$F$11876,$A19,Gögn!$A$2:$A$11876,AS$201)/1000)))</f>
        <v>0</v>
      </c>
      <c r="AT19" s="155">
        <f>IF(LEN(AT$8)=0,"",IF(AT$8="Bayern",SUMIFS(Erl.Gögn!$H$2:$H$30,Erl.Gögn!$E$2:$E$30,$A19,Erl.Gögn!$A$2:$A$30,AT$201)/1000,IF(AT$8="Allianz",SUMIFS(Erl.Gögn!$H$2:$H$30,Erl.Gögn!$E$2:$E$30,$A19,Erl.Gögn!$A$2:$A$30,AT$201)/1000,SUMIFS(Gögn!$I$2:$I$11876,Gögn!$F$2:$F$11876,$A19,Gögn!$A$2:$A$11876,AT$201)/1000)))</f>
        <v>0</v>
      </c>
      <c r="AU19" s="155">
        <f>IF(LEN(AU$8)=0,"",IF(AU$8="Bayern",SUMIFS(Erl.Gögn!$H$2:$H$30,Erl.Gögn!$E$2:$E$30,$A19,Erl.Gögn!$A$2:$A$30,AU$201)/1000,IF(AU$8="Allianz",SUMIFS(Erl.Gögn!$H$2:$H$30,Erl.Gögn!$E$2:$E$30,$A19,Erl.Gögn!$A$2:$A$30,AU$201)/1000,SUMIFS(Gögn!$I$2:$I$11876,Gögn!$F$2:$F$11876,$A19,Gögn!$A$2:$A$11876,AU$201)/1000)))</f>
        <v>0</v>
      </c>
      <c r="AV19" s="155">
        <f>IF(LEN(AV$8)=0,"",IF(AV$8="Bayern",SUMIFS(Erl.Gögn!$H$2:$H$30,Erl.Gögn!$E$2:$E$30,$A19,Erl.Gögn!$A$2:$A$30,AV$201)/1000,IF(AV$8="Allianz",SUMIFS(Erl.Gögn!$H$2:$H$30,Erl.Gögn!$E$2:$E$30,$A19,Erl.Gögn!$A$2:$A$30,AV$201)/1000,SUMIFS(Gögn!$I$2:$I$11876,Gögn!$F$2:$F$11876,$A19,Gögn!$A$2:$A$11876,AV$201)/1000)))</f>
        <v>0</v>
      </c>
      <c r="AW19" s="155">
        <f>IF(LEN(AW$8)=0,"",IF(AW$8="Bayern",SUMIFS(Erl.Gögn!$H$2:$H$30,Erl.Gögn!$E$2:$E$30,$A19,Erl.Gögn!$A$2:$A$30,AW$201)/1000,IF(AW$8="Allianz",SUMIFS(Erl.Gögn!$H$2:$H$30,Erl.Gögn!$E$2:$E$30,$A19,Erl.Gögn!$A$2:$A$30,AW$201)/1000,SUMIFS(Gögn!$I$2:$I$11876,Gögn!$F$2:$F$11876,$A19,Gögn!$A$2:$A$11876,AW$201)/1000)))</f>
        <v>0</v>
      </c>
      <c r="AX19" s="155">
        <f>IF(LEN(AX$8)=0,"",IF(AX$8="Bayern",SUMIFS(Erl.Gögn!$H$2:$H$30,Erl.Gögn!$E$2:$E$30,$A19,Erl.Gögn!$A$2:$A$30,AX$201)/1000,IF(AX$8="Allianz",SUMIFS(Erl.Gögn!$H$2:$H$30,Erl.Gögn!$E$2:$E$30,$A19,Erl.Gögn!$A$2:$A$30,AX$201)/1000,SUMIFS(Gögn!$I$2:$I$11876,Gögn!$F$2:$F$11876,$A19,Gögn!$A$2:$A$11876,AX$201)/1000)))</f>
        <v>0</v>
      </c>
      <c r="AY19" s="155">
        <f>IF(LEN(AY$8)=0,"",IF(AY$8="Bayern",SUMIFS(Erl.Gögn!$H$2:$H$30,Erl.Gögn!$E$2:$E$30,$A19,Erl.Gögn!$A$2:$A$30,AY$201)/1000,IF(AY$8="Allianz",SUMIFS(Erl.Gögn!$H$2:$H$30,Erl.Gögn!$E$2:$E$30,$A19,Erl.Gögn!$A$2:$A$30,AY$201)/1000,SUMIFS(Gögn!$I$2:$I$11876,Gögn!$F$2:$F$11876,$A19,Gögn!$A$2:$A$11876,AY$201)/1000)))</f>
        <v>0</v>
      </c>
      <c r="AZ19" s="155">
        <f>IF(LEN(AZ$8)=0,"",IF(AZ$8="Bayern",SUMIFS(Erl.Gögn!$H$2:$H$30,Erl.Gögn!$E$2:$E$30,$A19,Erl.Gögn!$A$2:$A$30,AZ$201)/1000,IF(AZ$8="Allianz",SUMIFS(Erl.Gögn!$H$2:$H$30,Erl.Gögn!$E$2:$E$30,$A19,Erl.Gögn!$A$2:$A$30,AZ$201)/1000,SUMIFS(Gögn!$I$2:$I$11876,Gögn!$F$2:$F$11876,$A19,Gögn!$A$2:$A$11876,AZ$201)/1000)))</f>
        <v>0</v>
      </c>
      <c r="BA19" s="155">
        <f>IF(LEN(BA$8)=0,"",IF(BA$8="Bayern",SUMIFS(Erl.Gögn!$H$2:$H$30,Erl.Gögn!$E$2:$E$30,$A19,Erl.Gögn!$A$2:$A$30,BA$201)/1000,IF(BA$8="Allianz",SUMIFS(Erl.Gögn!$H$2:$H$30,Erl.Gögn!$E$2:$E$30,$A19,Erl.Gögn!$A$2:$A$30,BA$201)/1000,SUMIFS(Gögn!$I$2:$I$11876,Gögn!$F$2:$F$11876,$A19,Gögn!$A$2:$A$11876,BA$201)/1000)))</f>
        <v>0</v>
      </c>
      <c r="BB19" s="155">
        <f>IF(LEN(BB$8)=0,"",IF(BB$8="Bayern",SUMIFS(Erl.Gögn!$H$2:$H$30,Erl.Gögn!$E$2:$E$30,$A19,Erl.Gögn!$A$2:$A$30,BB$201)/1000,IF(BB$8="Allianz",SUMIFS(Erl.Gögn!$H$2:$H$30,Erl.Gögn!$E$2:$E$30,$A19,Erl.Gögn!$A$2:$A$30,BB$201)/1000,SUMIFS(Gögn!$I$2:$I$11876,Gögn!$F$2:$F$11876,$A19,Gögn!$A$2:$A$11876,BB$201)/1000)))</f>
        <v>0</v>
      </c>
      <c r="BC19" s="155">
        <f>IF(LEN(BC$8)=0,"",IF(BC$8="Bayern",SUMIFS(Erl.Gögn!$H$2:$H$30,Erl.Gögn!$E$2:$E$30,$A19,Erl.Gögn!$A$2:$A$30,BC$201)/1000,IF(BC$8="Allianz",SUMIFS(Erl.Gögn!$H$2:$H$30,Erl.Gögn!$E$2:$E$30,$A19,Erl.Gögn!$A$2:$A$30,BC$201)/1000,SUMIFS(Gögn!$I$2:$I$11876,Gögn!$F$2:$F$11876,$A19,Gögn!$A$2:$A$11876,BC$201)/1000)))</f>
        <v>0</v>
      </c>
      <c r="BD19" s="155">
        <f>IF(LEN(BD$8)=0,"",IF(BD$8="Bayern",SUMIFS(Erl.Gögn!$H$2:$H$30,Erl.Gögn!$E$2:$E$30,$A19,Erl.Gögn!$A$2:$A$30,BD$201)/1000,IF(BD$8="Allianz",SUMIFS(Erl.Gögn!$H$2:$H$30,Erl.Gögn!$E$2:$E$30,$A19,Erl.Gögn!$A$2:$A$30,BD$201)/1000,SUMIFS(Gögn!$I$2:$I$11876,Gögn!$F$2:$F$11876,$A19,Gögn!$A$2:$A$11876,BD$201)/1000)))</f>
        <v>0</v>
      </c>
      <c r="BE19" s="155">
        <f>IF(LEN(BE$8)=0,"",IF(BE$8="Bayern",SUMIFS(Erl.Gögn!$H$2:$H$30,Erl.Gögn!$E$2:$E$30,$A19,Erl.Gögn!$A$2:$A$30,BE$201)/1000,IF(BE$8="Allianz",SUMIFS(Erl.Gögn!$H$2:$H$30,Erl.Gögn!$E$2:$E$30,$A19,Erl.Gögn!$A$2:$A$30,BE$201)/1000,SUMIFS(Gögn!$I$2:$I$11876,Gögn!$F$2:$F$11876,$A19,Gögn!$A$2:$A$11876,BE$201)/1000)))</f>
        <v>0</v>
      </c>
      <c r="BF19" s="155">
        <f>IF(LEN(BF$8)=0,"",IF(BF$8="Bayern",SUMIFS(Erl.Gögn!$H$2:$H$30,Erl.Gögn!$E$2:$E$30,$A19,Erl.Gögn!$A$2:$A$30,BF$201)/1000,IF(BF$8="Allianz",SUMIFS(Erl.Gögn!$H$2:$H$30,Erl.Gögn!$E$2:$E$30,$A19,Erl.Gögn!$A$2:$A$30,BF$201)/1000,SUMIFS(Gögn!$I$2:$I$11876,Gögn!$F$2:$F$11876,$A19,Gögn!$A$2:$A$11876,BF$201)/1000)))</f>
        <v>0</v>
      </c>
      <c r="BG19" s="155">
        <f>IF(LEN(BG$8)=0,"",IF(BG$8="Bayern",SUMIFS(Erl.Gögn!$H$2:$H$30,Erl.Gögn!$E$2:$E$30,$A19,Erl.Gögn!$A$2:$A$30,BG$201)/1000,IF(BG$8="Allianz",SUMIFS(Erl.Gögn!$H$2:$H$30,Erl.Gögn!$E$2:$E$30,$A19,Erl.Gögn!$A$2:$A$30,BG$201)/1000,SUMIFS(Gögn!$I$2:$I$11876,Gögn!$F$2:$F$11876,$A19,Gögn!$A$2:$A$11876,BG$201)/1000)))</f>
        <v>0</v>
      </c>
      <c r="BH19" s="155">
        <f>IF(LEN(BH$8)=0,"",IF(BH$8="Bayern",SUMIFS(Erl.Gögn!$H$2:$H$30,Erl.Gögn!$E$2:$E$30,$A19,Erl.Gögn!$A$2:$A$30,BH$201)/1000,IF(BH$8="Allianz",SUMIFS(Erl.Gögn!$H$2:$H$30,Erl.Gögn!$E$2:$E$30,$A19,Erl.Gögn!$A$2:$A$30,BH$201)/1000,SUMIFS(Gögn!$I$2:$I$11876,Gögn!$F$2:$F$11876,$A19,Gögn!$A$2:$A$11876,BH$201)/1000)))</f>
        <v>0</v>
      </c>
      <c r="BI19" s="155">
        <f>IF(LEN(BI$8)=0,"",IF(BI$8="Bayern",SUMIFS(Erl.Gögn!$H$2:$H$30,Erl.Gögn!$E$2:$E$30,$A19,Erl.Gögn!$A$2:$A$30,BI$201)/1000,IF(BI$8="Allianz",SUMIFS(Erl.Gögn!$H$2:$H$30,Erl.Gögn!$E$2:$E$30,$A19,Erl.Gögn!$A$2:$A$30,BI$201)/1000,SUMIFS(Gögn!$I$2:$I$11876,Gögn!$F$2:$F$11876,$A19,Gögn!$A$2:$A$11876,BI$201)/1000)))</f>
        <v>0</v>
      </c>
      <c r="BJ19" s="155">
        <f>IF(LEN(BJ$8)=0,"",IF(BJ$8="Bayern",SUMIFS(Erl.Gögn!$H$2:$H$30,Erl.Gögn!$E$2:$E$30,$A19,Erl.Gögn!$A$2:$A$30,BJ$201)/1000,IF(BJ$8="Allianz",SUMIFS(Erl.Gögn!$H$2:$H$30,Erl.Gögn!$E$2:$E$30,$A19,Erl.Gögn!$A$2:$A$30,BJ$201)/1000,SUMIFS(Gögn!$I$2:$I$11876,Gögn!$F$2:$F$11876,$A19,Gögn!$A$2:$A$11876,BJ$201)/1000)))</f>
        <v>0</v>
      </c>
      <c r="BK19" s="155">
        <f>IF(LEN(BK$8)=0,"",IF(BK$8="Bayern",SUMIFS(Erl.Gögn!$H$2:$H$30,Erl.Gögn!$E$2:$E$30,$A19,Erl.Gögn!$A$2:$A$30,BK$201)/1000,IF(BK$8="Allianz",SUMIFS(Erl.Gögn!$H$2:$H$30,Erl.Gögn!$E$2:$E$30,$A19,Erl.Gögn!$A$2:$A$30,BK$201)/1000,SUMIFS(Gögn!$I$2:$I$11876,Gögn!$F$2:$F$11876,$A19,Gögn!$A$2:$A$11876,BK$201)/1000)))</f>
        <v>0</v>
      </c>
      <c r="BL19" s="155">
        <f>IF(LEN(BL$8)=0,"",IF(BL$8="Bayern",SUMIFS(Erl.Gögn!$H$2:$H$30,Erl.Gögn!$E$2:$E$30,$A19,Erl.Gögn!$A$2:$A$30,BL$201)/1000,IF(BL$8="Allianz",SUMIFS(Erl.Gögn!$H$2:$H$30,Erl.Gögn!$E$2:$E$30,$A19,Erl.Gögn!$A$2:$A$30,BL$201)/1000,SUMIFS(Gögn!$I$2:$I$11876,Gögn!$F$2:$F$11876,$A19,Gögn!$A$2:$A$11876,BL$201)/1000)))</f>
        <v>0</v>
      </c>
      <c r="BM19" s="155">
        <f>IF(LEN(BM$8)=0,"",IF(BM$8="Bayern",SUMIFS(Erl.Gögn!$H$2:$H$30,Erl.Gögn!$E$2:$E$30,$A19,Erl.Gögn!$A$2:$A$30,BM$201)/1000,IF(BM$8="Allianz",SUMIFS(Erl.Gögn!$H$2:$H$30,Erl.Gögn!$E$2:$E$30,$A19,Erl.Gögn!$A$2:$A$30,BM$201)/1000,SUMIFS(Gögn!$I$2:$I$11876,Gögn!$F$2:$F$11876,$A19,Gögn!$A$2:$A$11876,BM$201)/1000)))</f>
        <v>0</v>
      </c>
      <c r="BN19" s="155">
        <f>IF(LEN(BN$8)=0,"",IF(BN$8="Bayern",SUMIFS(Erl.Gögn!$H$2:$H$30,Erl.Gögn!$E$2:$E$30,$A19,Erl.Gögn!$A$2:$A$30,BN$201)/1000,IF(BN$8="Allianz",SUMIFS(Erl.Gögn!$H$2:$H$30,Erl.Gögn!$E$2:$E$30,$A19,Erl.Gögn!$A$2:$A$30,BN$201)/1000,SUMIFS(Gögn!$I$2:$I$11876,Gögn!$F$2:$F$11876,$A19,Gögn!$A$2:$A$11876,BN$201)/1000)))</f>
        <v>0</v>
      </c>
      <c r="BO19" s="155">
        <f>IF(LEN(BO$8)=0,"",IF(BO$8="Bayern",SUMIFS(Erl.Gögn!$H$2:$H$30,Erl.Gögn!$E$2:$E$30,$A19,Erl.Gögn!$A$2:$A$30,BO$201)/1000,IF(BO$8="Allianz",SUMIFS(Erl.Gögn!$H$2:$H$30,Erl.Gögn!$E$2:$E$30,$A19,Erl.Gögn!$A$2:$A$30,BO$201)/1000,SUMIFS(Gögn!$I$2:$I$11876,Gögn!$F$2:$F$11876,$A19,Gögn!$A$2:$A$11876,BO$201)/1000)))</f>
        <v>0</v>
      </c>
      <c r="BP19" s="155">
        <f>IF(LEN(BP$8)=0,"",IF(BP$8="Bayern",SUMIFS(Erl.Gögn!$H$2:$H$30,Erl.Gögn!$E$2:$E$30,$A19,Erl.Gögn!$A$2:$A$30,BP$201)/1000,IF(BP$8="Allianz",SUMIFS(Erl.Gögn!$H$2:$H$30,Erl.Gögn!$E$2:$E$30,$A19,Erl.Gögn!$A$2:$A$30,BP$201)/1000,SUMIFS(Gögn!$I$2:$I$11876,Gögn!$F$2:$F$11876,$A19,Gögn!$A$2:$A$11876,BP$201)/1000)))</f>
        <v>0</v>
      </c>
      <c r="BQ19" s="155">
        <f>IF(LEN(BQ$8)=0,"",IF(BQ$8="Bayern",SUMIFS(Erl.Gögn!$H$2:$H$30,Erl.Gögn!$E$2:$E$30,$A19,Erl.Gögn!$A$2:$A$30,BQ$201)/1000,IF(BQ$8="Allianz",SUMIFS(Erl.Gögn!$H$2:$H$30,Erl.Gögn!$E$2:$E$30,$A19,Erl.Gögn!$A$2:$A$30,BQ$201)/1000,SUMIFS(Gögn!$I$2:$I$11876,Gögn!$F$2:$F$11876,$A19,Gögn!$A$2:$A$11876,BQ$201)/1000)))</f>
        <v>0</v>
      </c>
      <c r="BR19" s="155">
        <f>IF(LEN(BR$8)=0,"",IF(BR$8="Bayern",SUMIFS(Erl.Gögn!$H$2:$H$30,Erl.Gögn!$E$2:$E$30,$A19,Erl.Gögn!$A$2:$A$30,BR$201)/1000,IF(BR$8="Allianz",SUMIFS(Erl.Gögn!$H$2:$H$30,Erl.Gögn!$E$2:$E$30,$A19,Erl.Gögn!$A$2:$A$30,BR$201)/1000,SUMIFS(Gögn!$I$2:$I$11876,Gögn!$F$2:$F$11876,$A19,Gögn!$A$2:$A$11876,BR$201)/1000)))</f>
        <v>0</v>
      </c>
      <c r="BS19" s="155">
        <f>IF(LEN(BS$8)=0,"",IF(BS$8="Bayern",SUMIFS(Erl.Gögn!$H$2:$H$30,Erl.Gögn!$E$2:$E$30,$A19,Erl.Gögn!$A$2:$A$30,BS$201)/1000,IF(BS$8="Allianz",SUMIFS(Erl.Gögn!$H$2:$H$30,Erl.Gögn!$E$2:$E$30,$A19,Erl.Gögn!$A$2:$A$30,BS$201)/1000,SUMIFS(Gögn!$I$2:$I$11876,Gögn!$F$2:$F$11876,$A19,Gögn!$A$2:$A$11876,BS$201)/1000)))</f>
        <v>0</v>
      </c>
      <c r="BT19" s="155">
        <f>IF(LEN(BT$8)=0,"",IF(BT$8="Bayern",SUMIFS(Erl.Gögn!$H$2:$H$30,Erl.Gögn!$E$2:$E$30,$A19,Erl.Gögn!$A$2:$A$30,BT$201)/1000,IF(BT$8="Allianz",SUMIFS(Erl.Gögn!$H$2:$H$30,Erl.Gögn!$E$2:$E$30,$A19,Erl.Gögn!$A$2:$A$30,BT$201)/1000,SUMIFS(Gögn!$I$2:$I$11876,Gögn!$F$2:$F$11876,$A19,Gögn!$A$2:$A$11876,BT$201)/1000)))</f>
        <v>0</v>
      </c>
      <c r="BU19" s="155">
        <f>IF(LEN(BU$8)=0,"",IF(BU$8="Bayern",SUMIFS(Erl.Gögn!$H$2:$H$30,Erl.Gögn!$E$2:$E$30,$A19,Erl.Gögn!$A$2:$A$30,BU$201)/1000,IF(BU$8="Allianz",SUMIFS(Erl.Gögn!$H$2:$H$30,Erl.Gögn!$E$2:$E$30,$A19,Erl.Gögn!$A$2:$A$30,BU$201)/1000,SUMIFS(Gögn!$I$2:$I$11876,Gögn!$F$2:$F$11876,$A19,Gögn!$A$2:$A$11876,BU$201)/1000)))</f>
        <v>0</v>
      </c>
      <c r="BV19" s="155">
        <f>IF(LEN(BV$8)=0,"",IF(BV$8="Bayern",SUMIFS(Erl.Gögn!$H$2:$H$30,Erl.Gögn!$E$2:$E$30,$A19,Erl.Gögn!$A$2:$A$30,BV$201)/1000,IF(BV$8="Allianz",SUMIFS(Erl.Gögn!$H$2:$H$30,Erl.Gögn!$E$2:$E$30,$A19,Erl.Gögn!$A$2:$A$30,BV$201)/1000,SUMIFS(Gögn!$I$2:$I$11876,Gögn!$F$2:$F$11876,$A19,Gögn!$A$2:$A$11876,BV$201)/1000)))</f>
        <v>0</v>
      </c>
      <c r="BW19" s="155">
        <f>IF(LEN(BW$8)=0,"",IF(BW$8="Bayern",SUMIFS(Erl.Gögn!$H$2:$H$30,Erl.Gögn!$E$2:$E$30,$A19,Erl.Gögn!$A$2:$A$30,BW$201)/1000,IF(BW$8="Allianz",SUMIFS(Erl.Gögn!$H$2:$H$30,Erl.Gögn!$E$2:$E$30,$A19,Erl.Gögn!$A$2:$A$30,BW$201)/1000,SUMIFS(Gögn!$I$2:$I$11876,Gögn!$F$2:$F$11876,$A19,Gögn!$A$2:$A$11876,BW$201)/1000)))</f>
        <v>0</v>
      </c>
      <c r="BX19" s="155">
        <f>IF(LEN(BX$8)=0,"",IF(BX$8="Bayern",SUMIFS(Erl.Gögn!$H$2:$H$30,Erl.Gögn!$E$2:$E$30,$A19,Erl.Gögn!$A$2:$A$30,BX$201)/1000,IF(BX$8="Allianz",SUMIFS(Erl.Gögn!$H$2:$H$30,Erl.Gögn!$E$2:$E$30,$A19,Erl.Gögn!$A$2:$A$30,BX$201)/1000,SUMIFS(Gögn!$I$2:$I$11876,Gögn!$F$2:$F$11876,$A19,Gögn!$A$2:$A$11876,BX$201)/1000)))</f>
        <v>0</v>
      </c>
      <c r="BY19" s="155">
        <f>IF(LEN(BY$8)=0,"",IF(BY$8="Bayern",SUMIFS(Erl.Gögn!$H$2:$H$30,Erl.Gögn!$E$2:$E$30,$A19,Erl.Gögn!$A$2:$A$30,BY$201)/1000,IF(BY$8="Allianz",SUMIFS(Erl.Gögn!$H$2:$H$30,Erl.Gögn!$E$2:$E$30,$A19,Erl.Gögn!$A$2:$A$30,BY$201)/1000,SUMIFS(Gögn!$I$2:$I$11876,Gögn!$F$2:$F$11876,$A19,Gögn!$A$2:$A$11876,BY$201)/1000)))</f>
        <v>0</v>
      </c>
      <c r="BZ19" s="155">
        <f>IF(LEN(BZ$8)=0,"",IF(BZ$8="Bayern",SUMIFS(Erl.Gögn!$H$2:$H$30,Erl.Gögn!$E$2:$E$30,$A19,Erl.Gögn!$A$2:$A$30,BZ$201)/1000,IF(BZ$8="Allianz",SUMIFS(Erl.Gögn!$H$2:$H$30,Erl.Gögn!$E$2:$E$30,$A19,Erl.Gögn!$A$2:$A$30,BZ$201)/1000,SUMIFS(Gögn!$I$2:$I$11876,Gögn!$F$2:$F$11876,$A19,Gögn!$A$2:$A$11876,BZ$201)/1000)))</f>
        <v>0</v>
      </c>
      <c r="CA19" s="155">
        <f>IF(LEN(CA$8)=0,"",IF(CA$8="Bayern",SUMIFS(Erl.Gögn!$H$2:$H$30,Erl.Gögn!$E$2:$E$30,$A19,Erl.Gögn!$A$2:$A$30,CA$201)/1000,IF(CA$8="Allianz",SUMIFS(Erl.Gögn!$H$2:$H$30,Erl.Gögn!$E$2:$E$30,$A19,Erl.Gögn!$A$2:$A$30,CA$201)/1000,SUMIFS(Gögn!$I$2:$I$11876,Gögn!$F$2:$F$11876,$A19,Gögn!$A$2:$A$11876,CA$201)/1000)))</f>
        <v>0</v>
      </c>
      <c r="CB19" s="155">
        <f>IF(LEN(CB$8)=0,"",IF(CB$8="Bayern",SUMIFS(Erl.Gögn!$H$2:$H$30,Erl.Gögn!$E$2:$E$30,$A19,Erl.Gögn!$A$2:$A$30,CB$201)/1000,IF(CB$8="Allianz",SUMIFS(Erl.Gögn!$H$2:$H$30,Erl.Gögn!$E$2:$E$30,$A19,Erl.Gögn!$A$2:$A$30,CB$201)/1000,SUMIFS(Gögn!$I$2:$I$11876,Gögn!$F$2:$F$11876,$A19,Gögn!$A$2:$A$11876,CB$201)/1000)))</f>
        <v>0</v>
      </c>
      <c r="CC19" s="155">
        <f>IF(LEN(CC$8)=0,"",IF(CC$8="Bayern",SUMIFS(Erl.Gögn!$H$2:$H$30,Erl.Gögn!$E$2:$E$30,$A19,Erl.Gögn!$A$2:$A$30,CC$201)/1000,IF(CC$8="Allianz",SUMIFS(Erl.Gögn!$H$2:$H$30,Erl.Gögn!$E$2:$E$30,$A19,Erl.Gögn!$A$2:$A$30,CC$201)/1000,SUMIFS(Gögn!$I$2:$I$11876,Gögn!$F$2:$F$11876,$A19,Gögn!$A$2:$A$11876,CC$201)/1000)))</f>
        <v>0</v>
      </c>
    </row>
    <row r="20" spans="1:81" ht="15.75" x14ac:dyDescent="0.25">
      <c r="A20" s="5" t="s">
        <v>163</v>
      </c>
      <c r="B20" s="5"/>
      <c r="C20" s="19" t="s">
        <v>164</v>
      </c>
      <c r="D20" s="156">
        <f t="shared" si="2"/>
        <v>0</v>
      </c>
      <c r="E20" s="156">
        <f>IF(LEN(E$8)=0,"",IF(E$8="Bayern",SUMIFS(Erl.Gögn!$H$2:$H$30,Erl.Gögn!$E$2:$E$30,$A20,Erl.Gögn!$A$2:$A$30,E$201)/1000,IF(E$8="Allianz",SUMIFS(Erl.Gögn!$H$2:$H$30,Erl.Gögn!$E$2:$E$30,$A20,Erl.Gögn!$A$2:$A$30,E$201)/1000,SUMIFS(Gögn!$I$2:$I$11876,Gögn!$F$2:$F$11876,$A20,Gögn!$A$2:$A$11876,E$201)/1000)))</f>
        <v>0</v>
      </c>
      <c r="F20" s="156">
        <f>IF(LEN(F$8)=0,"",IF(F$8="Bayern",SUMIFS(Erl.Gögn!$H$2:$H$30,Erl.Gögn!$E$2:$E$30,$A20,Erl.Gögn!$A$2:$A$30,F$201)/1000,IF(F$8="Allianz",SUMIFS(Erl.Gögn!$H$2:$H$30,Erl.Gögn!$E$2:$E$30,$A20,Erl.Gögn!$A$2:$A$30,F$201)/1000,SUMIFS(Gögn!$I$2:$I$11876,Gögn!$F$2:$F$11876,$A20,Gögn!$A$2:$A$11876,F$201)/1000)))</f>
        <v>0</v>
      </c>
      <c r="G20" s="156">
        <f>IF(LEN(G$8)=0,"",IF(G$8="Bayern",SUMIFS(Erl.Gögn!$H$2:$H$30,Erl.Gögn!$E$2:$E$30,$A20,Erl.Gögn!$A$2:$A$30,G$201)/1000,IF(G$8="Allianz",SUMIFS(Erl.Gögn!$H$2:$H$30,Erl.Gögn!$E$2:$E$30,$A20,Erl.Gögn!$A$2:$A$30,G$201)/1000,SUMIFS(Gögn!$I$2:$I$11876,Gögn!$F$2:$F$11876,$A20,Gögn!$A$2:$A$11876,G$201)/1000)))</f>
        <v>0</v>
      </c>
      <c r="H20" s="156">
        <f>IF(LEN(H$8)=0,"",IF(H$8="Bayern",SUMIFS(Erl.Gögn!$H$2:$H$30,Erl.Gögn!$E$2:$E$30,$A20,Erl.Gögn!$A$2:$A$30,H$201)/1000,IF(H$8="Allianz",SUMIFS(Erl.Gögn!$H$2:$H$30,Erl.Gögn!$E$2:$E$30,$A20,Erl.Gögn!$A$2:$A$30,H$201)/1000,SUMIFS(Gögn!$I$2:$I$11876,Gögn!$F$2:$F$11876,$A20,Gögn!$A$2:$A$11876,H$201)/1000)))</f>
        <v>0</v>
      </c>
      <c r="I20" s="156">
        <f>IF(LEN(I$8)=0,"",IF(I$8="Bayern",SUMIFS(Erl.Gögn!$H$2:$H$30,Erl.Gögn!$E$2:$E$30,$A20,Erl.Gögn!$A$2:$A$30,I$201)/1000,IF(I$8="Allianz",SUMIFS(Erl.Gögn!$H$2:$H$30,Erl.Gögn!$E$2:$E$30,$A20,Erl.Gögn!$A$2:$A$30,I$201)/1000,SUMIFS(Gögn!$I$2:$I$11876,Gögn!$F$2:$F$11876,$A20,Gögn!$A$2:$A$11876,I$201)/1000)))</f>
        <v>0</v>
      </c>
      <c r="J20" s="156">
        <f>IF(LEN(J$8)=0,"",IF(J$8="Bayern",SUMIFS(Erl.Gögn!$H$2:$H$30,Erl.Gögn!$E$2:$E$30,$A20,Erl.Gögn!$A$2:$A$30,J$201)/1000,IF(J$8="Allianz",SUMIFS(Erl.Gögn!$H$2:$H$30,Erl.Gögn!$E$2:$E$30,$A20,Erl.Gögn!$A$2:$A$30,J$201)/1000,SUMIFS(Gögn!$I$2:$I$11876,Gögn!$F$2:$F$11876,$A20,Gögn!$A$2:$A$11876,J$201)/1000)))</f>
        <v>0</v>
      </c>
      <c r="K20" s="156">
        <f>IF(LEN(K$8)=0,"",IF(K$8="Bayern",SUMIFS(Erl.Gögn!$H$2:$H$30,Erl.Gögn!$E$2:$E$30,$A20,Erl.Gögn!$A$2:$A$30,K$201)/1000,IF(K$8="Allianz",SUMIFS(Erl.Gögn!$H$2:$H$30,Erl.Gögn!$E$2:$E$30,$A20,Erl.Gögn!$A$2:$A$30,K$201)/1000,SUMIFS(Gögn!$I$2:$I$11876,Gögn!$F$2:$F$11876,$A20,Gögn!$A$2:$A$11876,K$201)/1000)))</f>
        <v>0</v>
      </c>
      <c r="L20" s="156">
        <f>IF(LEN(L$8)=0,"",IF(L$8="Bayern",SUMIFS(Erl.Gögn!$H$2:$H$30,Erl.Gögn!$E$2:$E$30,$A20,Erl.Gögn!$A$2:$A$30,L$201)/1000,IF(L$8="Allianz",SUMIFS(Erl.Gögn!$H$2:$H$30,Erl.Gögn!$E$2:$E$30,$A20,Erl.Gögn!$A$2:$A$30,L$201)/1000,SUMIFS(Gögn!$I$2:$I$11876,Gögn!$F$2:$F$11876,$A20,Gögn!$A$2:$A$11876,L$201)/1000)))</f>
        <v>0</v>
      </c>
      <c r="M20" s="156">
        <f>IF(LEN(M$8)=0,"",IF(M$8="Bayern",SUMIFS(Erl.Gögn!$H$2:$H$30,Erl.Gögn!$E$2:$E$30,$A20,Erl.Gögn!$A$2:$A$30,M$201)/1000,IF(M$8="Allianz",SUMIFS(Erl.Gögn!$H$2:$H$30,Erl.Gögn!$E$2:$E$30,$A20,Erl.Gögn!$A$2:$A$30,M$201)/1000,SUMIFS(Gögn!$I$2:$I$11876,Gögn!$F$2:$F$11876,$A20,Gögn!$A$2:$A$11876,M$201)/1000)))</f>
        <v>0</v>
      </c>
      <c r="N20" s="156">
        <f>IF(LEN(N$8)=0,"",IF(N$8="Bayern",SUMIFS(Erl.Gögn!$H$2:$H$30,Erl.Gögn!$E$2:$E$30,$A20,Erl.Gögn!$A$2:$A$30,N$201)/1000,IF(N$8="Allianz",SUMIFS(Erl.Gögn!$H$2:$H$30,Erl.Gögn!$E$2:$E$30,$A20,Erl.Gögn!$A$2:$A$30,N$201)/1000,SUMIFS(Gögn!$I$2:$I$11876,Gögn!$F$2:$F$11876,$A20,Gögn!$A$2:$A$11876,N$201)/1000)))</f>
        <v>0</v>
      </c>
      <c r="O20" s="156">
        <f>IF(LEN(O$8)=0,"",IF(O$8="Bayern",SUMIFS(Erl.Gögn!$H$2:$H$30,Erl.Gögn!$E$2:$E$30,$A20,Erl.Gögn!$A$2:$A$30,O$201)/1000,IF(O$8="Allianz",SUMIFS(Erl.Gögn!$H$2:$H$30,Erl.Gögn!$E$2:$E$30,$A20,Erl.Gögn!$A$2:$A$30,O$201)/1000,SUMIFS(Gögn!$I$2:$I$11876,Gögn!$F$2:$F$11876,$A20,Gögn!$A$2:$A$11876,O$201)/1000)))</f>
        <v>0</v>
      </c>
      <c r="P20" s="156">
        <f>IF(LEN(P$8)=0,"",IF(P$8="Bayern",SUMIFS(Erl.Gögn!$H$2:$H$30,Erl.Gögn!$E$2:$E$30,$A20,Erl.Gögn!$A$2:$A$30,P$201)/1000,IF(P$8="Allianz",SUMIFS(Erl.Gögn!$H$2:$H$30,Erl.Gögn!$E$2:$E$30,$A20,Erl.Gögn!$A$2:$A$30,P$201)/1000,SUMIFS(Gögn!$I$2:$I$11876,Gögn!$F$2:$F$11876,$A20,Gögn!$A$2:$A$11876,P$201)/1000)))</f>
        <v>0</v>
      </c>
      <c r="Q20" s="156">
        <f>IF(LEN(Q$8)=0,"",IF(Q$8="Bayern",SUMIFS(Erl.Gögn!$H$2:$H$30,Erl.Gögn!$E$2:$E$30,$A20,Erl.Gögn!$A$2:$A$30,Q$201)/1000,IF(Q$8="Allianz",SUMIFS(Erl.Gögn!$H$2:$H$30,Erl.Gögn!$E$2:$E$30,$A20,Erl.Gögn!$A$2:$A$30,Q$201)/1000,SUMIFS(Gögn!$I$2:$I$11876,Gögn!$F$2:$F$11876,$A20,Gögn!$A$2:$A$11876,Q$201)/1000)))</f>
        <v>0</v>
      </c>
      <c r="R20" s="156">
        <f>IF(LEN(R$8)=0,"",IF(R$8="Bayern",SUMIFS(Erl.Gögn!$H$2:$H$30,Erl.Gögn!$E$2:$E$30,$A20,Erl.Gögn!$A$2:$A$30,R$201)/1000,IF(R$8="Allianz",SUMIFS(Erl.Gögn!$H$2:$H$30,Erl.Gögn!$E$2:$E$30,$A20,Erl.Gögn!$A$2:$A$30,R$201)/1000,SUMIFS(Gögn!$I$2:$I$11876,Gögn!$F$2:$F$11876,$A20,Gögn!$A$2:$A$11876,R$201)/1000)))</f>
        <v>0</v>
      </c>
      <c r="S20" s="156">
        <f>IF(LEN(S$8)=0,"",IF(S$8="Bayern",SUMIFS(Erl.Gögn!$H$2:$H$30,Erl.Gögn!$E$2:$E$30,$A20,Erl.Gögn!$A$2:$A$30,S$201)/1000,IF(S$8="Allianz",SUMIFS(Erl.Gögn!$H$2:$H$30,Erl.Gögn!$E$2:$E$30,$A20,Erl.Gögn!$A$2:$A$30,S$201)/1000,SUMIFS(Gögn!$I$2:$I$11876,Gögn!$F$2:$F$11876,$A20,Gögn!$A$2:$A$11876,S$201)/1000)))</f>
        <v>0</v>
      </c>
      <c r="T20" s="156">
        <f>IF(LEN(T$8)=0,"",IF(T$8="Bayern",SUMIFS(Erl.Gögn!$H$2:$H$30,Erl.Gögn!$E$2:$E$30,$A20,Erl.Gögn!$A$2:$A$30,T$201)/1000,IF(T$8="Allianz",SUMIFS(Erl.Gögn!$H$2:$H$30,Erl.Gögn!$E$2:$E$30,$A20,Erl.Gögn!$A$2:$A$30,T$201)/1000,SUMIFS(Gögn!$I$2:$I$11876,Gögn!$F$2:$F$11876,$A20,Gögn!$A$2:$A$11876,T$201)/1000)))</f>
        <v>0</v>
      </c>
      <c r="U20" s="156">
        <f>IF(LEN(U$8)=0,"",IF(U$8="Bayern",SUMIFS(Erl.Gögn!$H$2:$H$30,Erl.Gögn!$E$2:$E$30,$A20,Erl.Gögn!$A$2:$A$30,U$201)/1000,IF(U$8="Allianz",SUMIFS(Erl.Gögn!$H$2:$H$30,Erl.Gögn!$E$2:$E$30,$A20,Erl.Gögn!$A$2:$A$30,U$201)/1000,SUMIFS(Gögn!$I$2:$I$11876,Gögn!$F$2:$F$11876,$A20,Gögn!$A$2:$A$11876,U$201)/1000)))</f>
        <v>0</v>
      </c>
      <c r="V20" s="156">
        <f>IF(LEN(V$8)=0,"",IF(V$8="Bayern",SUMIFS(Erl.Gögn!$H$2:$H$30,Erl.Gögn!$E$2:$E$30,$A20,Erl.Gögn!$A$2:$A$30,V$201)/1000,IF(V$8="Allianz",SUMIFS(Erl.Gögn!$H$2:$H$30,Erl.Gögn!$E$2:$E$30,$A20,Erl.Gögn!$A$2:$A$30,V$201)/1000,SUMIFS(Gögn!$I$2:$I$11876,Gögn!$F$2:$F$11876,$A20,Gögn!$A$2:$A$11876,V$201)/1000)))</f>
        <v>0</v>
      </c>
      <c r="W20" s="156">
        <f>IF(LEN(W$8)=0,"",IF(W$8="Bayern",SUMIFS(Erl.Gögn!$H$2:$H$30,Erl.Gögn!$E$2:$E$30,$A20,Erl.Gögn!$A$2:$A$30,W$201)/1000,IF(W$8="Allianz",SUMIFS(Erl.Gögn!$H$2:$H$30,Erl.Gögn!$E$2:$E$30,$A20,Erl.Gögn!$A$2:$A$30,W$201)/1000,SUMIFS(Gögn!$I$2:$I$11876,Gögn!$F$2:$F$11876,$A20,Gögn!$A$2:$A$11876,W$201)/1000)))</f>
        <v>0</v>
      </c>
      <c r="X20" s="156">
        <f>IF(LEN(X$8)=0,"",IF(X$8="Bayern",SUMIFS(Erl.Gögn!$H$2:$H$30,Erl.Gögn!$E$2:$E$30,$A20,Erl.Gögn!$A$2:$A$30,X$201)/1000,IF(X$8="Allianz",SUMIFS(Erl.Gögn!$H$2:$H$30,Erl.Gögn!$E$2:$E$30,$A20,Erl.Gögn!$A$2:$A$30,X$201)/1000,SUMIFS(Gögn!$I$2:$I$11876,Gögn!$F$2:$F$11876,$A20,Gögn!$A$2:$A$11876,X$201)/1000)))</f>
        <v>0</v>
      </c>
      <c r="Y20" s="156">
        <f>IF(LEN(Y$8)=0,"",IF(Y$8="Bayern",SUMIFS(Erl.Gögn!$H$2:$H$30,Erl.Gögn!$E$2:$E$30,$A20,Erl.Gögn!$A$2:$A$30,Y$201)/1000,IF(Y$8="Allianz",SUMIFS(Erl.Gögn!$H$2:$H$30,Erl.Gögn!$E$2:$E$30,$A20,Erl.Gögn!$A$2:$A$30,Y$201)/1000,SUMIFS(Gögn!$I$2:$I$11876,Gögn!$F$2:$F$11876,$A20,Gögn!$A$2:$A$11876,Y$201)/1000)))</f>
        <v>0</v>
      </c>
      <c r="Z20" s="156">
        <f>IF(LEN(Z$8)=0,"",IF(Z$8="Bayern",SUMIFS(Erl.Gögn!$H$2:$H$30,Erl.Gögn!$E$2:$E$30,$A20,Erl.Gögn!$A$2:$A$30,Z$201)/1000,IF(Z$8="Allianz",SUMIFS(Erl.Gögn!$H$2:$H$30,Erl.Gögn!$E$2:$E$30,$A20,Erl.Gögn!$A$2:$A$30,Z$201)/1000,SUMIFS(Gögn!$I$2:$I$11876,Gögn!$F$2:$F$11876,$A20,Gögn!$A$2:$A$11876,Z$201)/1000)))</f>
        <v>0</v>
      </c>
      <c r="AA20" s="156">
        <f>IF(LEN(AA$8)=0,"",IF(AA$8="Bayern",SUMIFS(Erl.Gögn!$H$2:$H$30,Erl.Gögn!$E$2:$E$30,$A20,Erl.Gögn!$A$2:$A$30,AA$201)/1000,IF(AA$8="Allianz",SUMIFS(Erl.Gögn!$H$2:$H$30,Erl.Gögn!$E$2:$E$30,$A20,Erl.Gögn!$A$2:$A$30,AA$201)/1000,SUMIFS(Gögn!$I$2:$I$11876,Gögn!$F$2:$F$11876,$A20,Gögn!$A$2:$A$11876,AA$201)/1000)))</f>
        <v>0</v>
      </c>
      <c r="AB20" s="156">
        <f>IF(LEN(AB$8)=0,"",IF(AB$8="Bayern",SUMIFS(Erl.Gögn!$H$2:$H$30,Erl.Gögn!$E$2:$E$30,$A20,Erl.Gögn!$A$2:$A$30,AB$201)/1000,IF(AB$8="Allianz",SUMIFS(Erl.Gögn!$H$2:$H$30,Erl.Gögn!$E$2:$E$30,$A20,Erl.Gögn!$A$2:$A$30,AB$201)/1000,SUMIFS(Gögn!$I$2:$I$11876,Gögn!$F$2:$F$11876,$A20,Gögn!$A$2:$A$11876,AB$201)/1000)))</f>
        <v>0</v>
      </c>
      <c r="AC20" s="156">
        <f>IF(LEN(AC$8)=0,"",IF(AC$8="Bayern",SUMIFS(Erl.Gögn!$H$2:$H$30,Erl.Gögn!$E$2:$E$30,$A20,Erl.Gögn!$A$2:$A$30,AC$201)/1000,IF(AC$8="Allianz",SUMIFS(Erl.Gögn!$H$2:$H$30,Erl.Gögn!$E$2:$E$30,$A20,Erl.Gögn!$A$2:$A$30,AC$201)/1000,SUMIFS(Gögn!$I$2:$I$11876,Gögn!$F$2:$F$11876,$A20,Gögn!$A$2:$A$11876,AC$201)/1000)))</f>
        <v>0</v>
      </c>
      <c r="AD20" s="156">
        <f>IF(LEN(AD$8)=0,"",IF(AD$8="Bayern",SUMIFS(Erl.Gögn!$H$2:$H$30,Erl.Gögn!$E$2:$E$30,$A20,Erl.Gögn!$A$2:$A$30,AD$201)/1000,IF(AD$8="Allianz",SUMIFS(Erl.Gögn!$H$2:$H$30,Erl.Gögn!$E$2:$E$30,$A20,Erl.Gögn!$A$2:$A$30,AD$201)/1000,SUMIFS(Gögn!$I$2:$I$11876,Gögn!$F$2:$F$11876,$A20,Gögn!$A$2:$A$11876,AD$201)/1000)))</f>
        <v>0</v>
      </c>
      <c r="AE20" s="156">
        <f>IF(LEN(AE$8)=0,"",IF(AE$8="Bayern",SUMIFS(Erl.Gögn!$H$2:$H$30,Erl.Gögn!$E$2:$E$30,$A20,Erl.Gögn!$A$2:$A$30,AE$201)/1000,IF(AE$8="Allianz",SUMIFS(Erl.Gögn!$H$2:$H$30,Erl.Gögn!$E$2:$E$30,$A20,Erl.Gögn!$A$2:$A$30,AE$201)/1000,SUMIFS(Gögn!$I$2:$I$11876,Gögn!$F$2:$F$11876,$A20,Gögn!$A$2:$A$11876,AE$201)/1000)))</f>
        <v>0</v>
      </c>
      <c r="AF20" s="156">
        <f>IF(LEN(AF$8)=0,"",IF(AF$8="Bayern",SUMIFS(Erl.Gögn!$H$2:$H$30,Erl.Gögn!$E$2:$E$30,$A20,Erl.Gögn!$A$2:$A$30,AF$201)/1000,IF(AF$8="Allianz",SUMIFS(Erl.Gögn!$H$2:$H$30,Erl.Gögn!$E$2:$E$30,$A20,Erl.Gögn!$A$2:$A$30,AF$201)/1000,SUMIFS(Gögn!$I$2:$I$11876,Gögn!$F$2:$F$11876,$A20,Gögn!$A$2:$A$11876,AF$201)/1000)))</f>
        <v>0</v>
      </c>
      <c r="AG20" s="156">
        <f>IF(LEN(AG$8)=0,"",IF(AG$8="Bayern",SUMIFS(Erl.Gögn!$H$2:$H$30,Erl.Gögn!$E$2:$E$30,$A20,Erl.Gögn!$A$2:$A$30,AG$201)/1000,IF(AG$8="Allianz",SUMIFS(Erl.Gögn!$H$2:$H$30,Erl.Gögn!$E$2:$E$30,$A20,Erl.Gögn!$A$2:$A$30,AG$201)/1000,SUMIFS(Gögn!$I$2:$I$11876,Gögn!$F$2:$F$11876,$A20,Gögn!$A$2:$A$11876,AG$201)/1000)))</f>
        <v>0</v>
      </c>
      <c r="AH20" s="156">
        <f>IF(LEN(AH$8)=0,"",IF(AH$8="Bayern",SUMIFS(Erl.Gögn!$H$2:$H$30,Erl.Gögn!$E$2:$E$30,$A20,Erl.Gögn!$A$2:$A$30,AH$201)/1000,IF(AH$8="Allianz",SUMIFS(Erl.Gögn!$H$2:$H$30,Erl.Gögn!$E$2:$E$30,$A20,Erl.Gögn!$A$2:$A$30,AH$201)/1000,SUMIFS(Gögn!$I$2:$I$11876,Gögn!$F$2:$F$11876,$A20,Gögn!$A$2:$A$11876,AH$201)/1000)))</f>
        <v>0</v>
      </c>
      <c r="AI20" s="156">
        <f>IF(LEN(AI$8)=0,"",IF(AI$8="Bayern",SUMIFS(Erl.Gögn!$H$2:$H$30,Erl.Gögn!$E$2:$E$30,$A20,Erl.Gögn!$A$2:$A$30,AI$201)/1000,IF(AI$8="Allianz",SUMIFS(Erl.Gögn!$H$2:$H$30,Erl.Gögn!$E$2:$E$30,$A20,Erl.Gögn!$A$2:$A$30,AI$201)/1000,SUMIFS(Gögn!$I$2:$I$11876,Gögn!$F$2:$F$11876,$A20,Gögn!$A$2:$A$11876,AI$201)/1000)))</f>
        <v>0</v>
      </c>
      <c r="AJ20" s="156">
        <f>IF(LEN(AJ$8)=0,"",IF(AJ$8="Bayern",SUMIFS(Erl.Gögn!$H$2:$H$30,Erl.Gögn!$E$2:$E$30,$A20,Erl.Gögn!$A$2:$A$30,AJ$201)/1000,IF(AJ$8="Allianz",SUMIFS(Erl.Gögn!$H$2:$H$30,Erl.Gögn!$E$2:$E$30,$A20,Erl.Gögn!$A$2:$A$30,AJ$201)/1000,SUMIFS(Gögn!$I$2:$I$11876,Gögn!$F$2:$F$11876,$A20,Gögn!$A$2:$A$11876,AJ$201)/1000)))</f>
        <v>0</v>
      </c>
      <c r="AK20" s="156">
        <f>IF(LEN(AK$8)=0,"",IF(AK$8="Bayern",SUMIFS(Erl.Gögn!$H$2:$H$30,Erl.Gögn!$E$2:$E$30,$A20,Erl.Gögn!$A$2:$A$30,AK$201)/1000,IF(AK$8="Allianz",SUMIFS(Erl.Gögn!$H$2:$H$30,Erl.Gögn!$E$2:$E$30,$A20,Erl.Gögn!$A$2:$A$30,AK$201)/1000,SUMIFS(Gögn!$I$2:$I$11876,Gögn!$F$2:$F$11876,$A20,Gögn!$A$2:$A$11876,AK$201)/1000)))</f>
        <v>0</v>
      </c>
      <c r="AL20" s="156">
        <f>IF(LEN(AL$8)=0,"",IF(AL$8="Bayern",SUMIFS(Erl.Gögn!$H$2:$H$30,Erl.Gögn!$E$2:$E$30,$A20,Erl.Gögn!$A$2:$A$30,AL$201)/1000,IF(AL$8="Allianz",SUMIFS(Erl.Gögn!$H$2:$H$30,Erl.Gögn!$E$2:$E$30,$A20,Erl.Gögn!$A$2:$A$30,AL$201)/1000,SUMIFS(Gögn!$I$2:$I$11876,Gögn!$F$2:$F$11876,$A20,Gögn!$A$2:$A$11876,AL$201)/1000)))</f>
        <v>0</v>
      </c>
      <c r="AM20" s="156">
        <f>IF(LEN(AM$8)=0,"",IF(AM$8="Bayern",SUMIFS(Erl.Gögn!$H$2:$H$30,Erl.Gögn!$E$2:$E$30,$A20,Erl.Gögn!$A$2:$A$30,AM$201)/1000,IF(AM$8="Allianz",SUMIFS(Erl.Gögn!$H$2:$H$30,Erl.Gögn!$E$2:$E$30,$A20,Erl.Gögn!$A$2:$A$30,AM$201)/1000,SUMIFS(Gögn!$I$2:$I$11876,Gögn!$F$2:$F$11876,$A20,Gögn!$A$2:$A$11876,AM$201)/1000)))</f>
        <v>0</v>
      </c>
      <c r="AN20" s="156">
        <f>IF(LEN(AN$8)=0,"",IF(AN$8="Bayern",SUMIFS(Erl.Gögn!$H$2:$H$30,Erl.Gögn!$E$2:$E$30,$A20,Erl.Gögn!$A$2:$A$30,AN$201)/1000,IF(AN$8="Allianz",SUMIFS(Erl.Gögn!$H$2:$H$30,Erl.Gögn!$E$2:$E$30,$A20,Erl.Gögn!$A$2:$A$30,AN$201)/1000,SUMIFS(Gögn!$I$2:$I$11876,Gögn!$F$2:$F$11876,$A20,Gögn!$A$2:$A$11876,AN$201)/1000)))</f>
        <v>0</v>
      </c>
      <c r="AO20" s="156">
        <f>IF(LEN(AO$8)=0,"",IF(AO$8="Bayern",SUMIFS(Erl.Gögn!$H$2:$H$30,Erl.Gögn!$E$2:$E$30,$A20,Erl.Gögn!$A$2:$A$30,AO$201)/1000,IF(AO$8="Allianz",SUMIFS(Erl.Gögn!$H$2:$H$30,Erl.Gögn!$E$2:$E$30,$A20,Erl.Gögn!$A$2:$A$30,AO$201)/1000,SUMIFS(Gögn!$I$2:$I$11876,Gögn!$F$2:$F$11876,$A20,Gögn!$A$2:$A$11876,AO$201)/1000)))</f>
        <v>0</v>
      </c>
      <c r="AP20" s="156">
        <f>IF(LEN(AP$8)=0,"",IF(AP$8="Bayern",SUMIFS(Erl.Gögn!$H$2:$H$30,Erl.Gögn!$E$2:$E$30,$A20,Erl.Gögn!$A$2:$A$30,AP$201)/1000,IF(AP$8="Allianz",SUMIFS(Erl.Gögn!$H$2:$H$30,Erl.Gögn!$E$2:$E$30,$A20,Erl.Gögn!$A$2:$A$30,AP$201)/1000,SUMIFS(Gögn!$I$2:$I$11876,Gögn!$F$2:$F$11876,$A20,Gögn!$A$2:$A$11876,AP$201)/1000)))</f>
        <v>0</v>
      </c>
      <c r="AQ20" s="156">
        <f>IF(LEN(AQ$8)=0,"",IF(AQ$8="Bayern",SUMIFS(Erl.Gögn!$H$2:$H$30,Erl.Gögn!$E$2:$E$30,$A20,Erl.Gögn!$A$2:$A$30,AQ$201)/1000,IF(AQ$8="Allianz",SUMIFS(Erl.Gögn!$H$2:$H$30,Erl.Gögn!$E$2:$E$30,$A20,Erl.Gögn!$A$2:$A$30,AQ$201)/1000,SUMIFS(Gögn!$I$2:$I$11876,Gögn!$F$2:$F$11876,$A20,Gögn!$A$2:$A$11876,AQ$201)/1000)))</f>
        <v>0</v>
      </c>
      <c r="AR20" s="156">
        <f>IF(LEN(AR$8)=0,"",IF(AR$8="Bayern",SUMIFS(Erl.Gögn!$H$2:$H$30,Erl.Gögn!$E$2:$E$30,$A20,Erl.Gögn!$A$2:$A$30,AR$201)/1000,IF(AR$8="Allianz",SUMIFS(Erl.Gögn!$H$2:$H$30,Erl.Gögn!$E$2:$E$30,$A20,Erl.Gögn!$A$2:$A$30,AR$201)/1000,SUMIFS(Gögn!$I$2:$I$11876,Gögn!$F$2:$F$11876,$A20,Gögn!$A$2:$A$11876,AR$201)/1000)))</f>
        <v>0</v>
      </c>
      <c r="AS20" s="156">
        <f>IF(LEN(AS$8)=0,"",IF(AS$8="Bayern",SUMIFS(Erl.Gögn!$H$2:$H$30,Erl.Gögn!$E$2:$E$30,$A20,Erl.Gögn!$A$2:$A$30,AS$201)/1000,IF(AS$8="Allianz",SUMIFS(Erl.Gögn!$H$2:$H$30,Erl.Gögn!$E$2:$E$30,$A20,Erl.Gögn!$A$2:$A$30,AS$201)/1000,SUMIFS(Gögn!$I$2:$I$11876,Gögn!$F$2:$F$11876,$A20,Gögn!$A$2:$A$11876,AS$201)/1000)))</f>
        <v>0</v>
      </c>
      <c r="AT20" s="156">
        <f>IF(LEN(AT$8)=0,"",IF(AT$8="Bayern",SUMIFS(Erl.Gögn!$H$2:$H$30,Erl.Gögn!$E$2:$E$30,$A20,Erl.Gögn!$A$2:$A$30,AT$201)/1000,IF(AT$8="Allianz",SUMIFS(Erl.Gögn!$H$2:$H$30,Erl.Gögn!$E$2:$E$30,$A20,Erl.Gögn!$A$2:$A$30,AT$201)/1000,SUMIFS(Gögn!$I$2:$I$11876,Gögn!$F$2:$F$11876,$A20,Gögn!$A$2:$A$11876,AT$201)/1000)))</f>
        <v>0</v>
      </c>
      <c r="AU20" s="156">
        <f>IF(LEN(AU$8)=0,"",IF(AU$8="Bayern",SUMIFS(Erl.Gögn!$H$2:$H$30,Erl.Gögn!$E$2:$E$30,$A20,Erl.Gögn!$A$2:$A$30,AU$201)/1000,IF(AU$8="Allianz",SUMIFS(Erl.Gögn!$H$2:$H$30,Erl.Gögn!$E$2:$E$30,$A20,Erl.Gögn!$A$2:$A$30,AU$201)/1000,SUMIFS(Gögn!$I$2:$I$11876,Gögn!$F$2:$F$11876,$A20,Gögn!$A$2:$A$11876,AU$201)/1000)))</f>
        <v>0</v>
      </c>
      <c r="AV20" s="156">
        <f>IF(LEN(AV$8)=0,"",IF(AV$8="Bayern",SUMIFS(Erl.Gögn!$H$2:$H$30,Erl.Gögn!$E$2:$E$30,$A20,Erl.Gögn!$A$2:$A$30,AV$201)/1000,IF(AV$8="Allianz",SUMIFS(Erl.Gögn!$H$2:$H$30,Erl.Gögn!$E$2:$E$30,$A20,Erl.Gögn!$A$2:$A$30,AV$201)/1000,SUMIFS(Gögn!$I$2:$I$11876,Gögn!$F$2:$F$11876,$A20,Gögn!$A$2:$A$11876,AV$201)/1000)))</f>
        <v>0</v>
      </c>
      <c r="AW20" s="156">
        <f>IF(LEN(AW$8)=0,"",IF(AW$8="Bayern",SUMIFS(Erl.Gögn!$H$2:$H$30,Erl.Gögn!$E$2:$E$30,$A20,Erl.Gögn!$A$2:$A$30,AW$201)/1000,IF(AW$8="Allianz",SUMIFS(Erl.Gögn!$H$2:$H$30,Erl.Gögn!$E$2:$E$30,$A20,Erl.Gögn!$A$2:$A$30,AW$201)/1000,SUMIFS(Gögn!$I$2:$I$11876,Gögn!$F$2:$F$11876,$A20,Gögn!$A$2:$A$11876,AW$201)/1000)))</f>
        <v>0</v>
      </c>
      <c r="AX20" s="156">
        <f>IF(LEN(AX$8)=0,"",IF(AX$8="Bayern",SUMIFS(Erl.Gögn!$H$2:$H$30,Erl.Gögn!$E$2:$E$30,$A20,Erl.Gögn!$A$2:$A$30,AX$201)/1000,IF(AX$8="Allianz",SUMIFS(Erl.Gögn!$H$2:$H$30,Erl.Gögn!$E$2:$E$30,$A20,Erl.Gögn!$A$2:$A$30,AX$201)/1000,SUMIFS(Gögn!$I$2:$I$11876,Gögn!$F$2:$F$11876,$A20,Gögn!$A$2:$A$11876,AX$201)/1000)))</f>
        <v>0</v>
      </c>
      <c r="AY20" s="156">
        <f>IF(LEN(AY$8)=0,"",IF(AY$8="Bayern",SUMIFS(Erl.Gögn!$H$2:$H$30,Erl.Gögn!$E$2:$E$30,$A20,Erl.Gögn!$A$2:$A$30,AY$201)/1000,IF(AY$8="Allianz",SUMIFS(Erl.Gögn!$H$2:$H$30,Erl.Gögn!$E$2:$E$30,$A20,Erl.Gögn!$A$2:$A$30,AY$201)/1000,SUMIFS(Gögn!$I$2:$I$11876,Gögn!$F$2:$F$11876,$A20,Gögn!$A$2:$A$11876,AY$201)/1000)))</f>
        <v>0</v>
      </c>
      <c r="AZ20" s="156">
        <f>IF(LEN(AZ$8)=0,"",IF(AZ$8="Bayern",SUMIFS(Erl.Gögn!$H$2:$H$30,Erl.Gögn!$E$2:$E$30,$A20,Erl.Gögn!$A$2:$A$30,AZ$201)/1000,IF(AZ$8="Allianz",SUMIFS(Erl.Gögn!$H$2:$H$30,Erl.Gögn!$E$2:$E$30,$A20,Erl.Gögn!$A$2:$A$30,AZ$201)/1000,SUMIFS(Gögn!$I$2:$I$11876,Gögn!$F$2:$F$11876,$A20,Gögn!$A$2:$A$11876,AZ$201)/1000)))</f>
        <v>0</v>
      </c>
      <c r="BA20" s="156">
        <f>IF(LEN(BA$8)=0,"",IF(BA$8="Bayern",SUMIFS(Erl.Gögn!$H$2:$H$30,Erl.Gögn!$E$2:$E$30,$A20,Erl.Gögn!$A$2:$A$30,BA$201)/1000,IF(BA$8="Allianz",SUMIFS(Erl.Gögn!$H$2:$H$30,Erl.Gögn!$E$2:$E$30,$A20,Erl.Gögn!$A$2:$A$30,BA$201)/1000,SUMIFS(Gögn!$I$2:$I$11876,Gögn!$F$2:$F$11876,$A20,Gögn!$A$2:$A$11876,BA$201)/1000)))</f>
        <v>0</v>
      </c>
      <c r="BB20" s="156">
        <f>IF(LEN(BB$8)=0,"",IF(BB$8="Bayern",SUMIFS(Erl.Gögn!$H$2:$H$30,Erl.Gögn!$E$2:$E$30,$A20,Erl.Gögn!$A$2:$A$30,BB$201)/1000,IF(BB$8="Allianz",SUMIFS(Erl.Gögn!$H$2:$H$30,Erl.Gögn!$E$2:$E$30,$A20,Erl.Gögn!$A$2:$A$30,BB$201)/1000,SUMIFS(Gögn!$I$2:$I$11876,Gögn!$F$2:$F$11876,$A20,Gögn!$A$2:$A$11876,BB$201)/1000)))</f>
        <v>0</v>
      </c>
      <c r="BC20" s="156">
        <f>IF(LEN(BC$8)=0,"",IF(BC$8="Bayern",SUMIFS(Erl.Gögn!$H$2:$H$30,Erl.Gögn!$E$2:$E$30,$A20,Erl.Gögn!$A$2:$A$30,BC$201)/1000,IF(BC$8="Allianz",SUMIFS(Erl.Gögn!$H$2:$H$30,Erl.Gögn!$E$2:$E$30,$A20,Erl.Gögn!$A$2:$A$30,BC$201)/1000,SUMIFS(Gögn!$I$2:$I$11876,Gögn!$F$2:$F$11876,$A20,Gögn!$A$2:$A$11876,BC$201)/1000)))</f>
        <v>0</v>
      </c>
      <c r="BD20" s="156">
        <f>IF(LEN(BD$8)=0,"",IF(BD$8="Bayern",SUMIFS(Erl.Gögn!$H$2:$H$30,Erl.Gögn!$E$2:$E$30,$A20,Erl.Gögn!$A$2:$A$30,BD$201)/1000,IF(BD$8="Allianz",SUMIFS(Erl.Gögn!$H$2:$H$30,Erl.Gögn!$E$2:$E$30,$A20,Erl.Gögn!$A$2:$A$30,BD$201)/1000,SUMIFS(Gögn!$I$2:$I$11876,Gögn!$F$2:$F$11876,$A20,Gögn!$A$2:$A$11876,BD$201)/1000)))</f>
        <v>0</v>
      </c>
      <c r="BE20" s="156">
        <f>IF(LEN(BE$8)=0,"",IF(BE$8="Bayern",SUMIFS(Erl.Gögn!$H$2:$H$30,Erl.Gögn!$E$2:$E$30,$A20,Erl.Gögn!$A$2:$A$30,BE$201)/1000,IF(BE$8="Allianz",SUMIFS(Erl.Gögn!$H$2:$H$30,Erl.Gögn!$E$2:$E$30,$A20,Erl.Gögn!$A$2:$A$30,BE$201)/1000,SUMIFS(Gögn!$I$2:$I$11876,Gögn!$F$2:$F$11876,$A20,Gögn!$A$2:$A$11876,BE$201)/1000)))</f>
        <v>0</v>
      </c>
      <c r="BF20" s="156">
        <f>IF(LEN(BF$8)=0,"",IF(BF$8="Bayern",SUMIFS(Erl.Gögn!$H$2:$H$30,Erl.Gögn!$E$2:$E$30,$A20,Erl.Gögn!$A$2:$A$30,BF$201)/1000,IF(BF$8="Allianz",SUMIFS(Erl.Gögn!$H$2:$H$30,Erl.Gögn!$E$2:$E$30,$A20,Erl.Gögn!$A$2:$A$30,BF$201)/1000,SUMIFS(Gögn!$I$2:$I$11876,Gögn!$F$2:$F$11876,$A20,Gögn!$A$2:$A$11876,BF$201)/1000)))</f>
        <v>0</v>
      </c>
      <c r="BG20" s="156">
        <f>IF(LEN(BG$8)=0,"",IF(BG$8="Bayern",SUMIFS(Erl.Gögn!$H$2:$H$30,Erl.Gögn!$E$2:$E$30,$A20,Erl.Gögn!$A$2:$A$30,BG$201)/1000,IF(BG$8="Allianz",SUMIFS(Erl.Gögn!$H$2:$H$30,Erl.Gögn!$E$2:$E$30,$A20,Erl.Gögn!$A$2:$A$30,BG$201)/1000,SUMIFS(Gögn!$I$2:$I$11876,Gögn!$F$2:$F$11876,$A20,Gögn!$A$2:$A$11876,BG$201)/1000)))</f>
        <v>0</v>
      </c>
      <c r="BH20" s="156">
        <f>IF(LEN(BH$8)=0,"",IF(BH$8="Bayern",SUMIFS(Erl.Gögn!$H$2:$H$30,Erl.Gögn!$E$2:$E$30,$A20,Erl.Gögn!$A$2:$A$30,BH$201)/1000,IF(BH$8="Allianz",SUMIFS(Erl.Gögn!$H$2:$H$30,Erl.Gögn!$E$2:$E$30,$A20,Erl.Gögn!$A$2:$A$30,BH$201)/1000,SUMIFS(Gögn!$I$2:$I$11876,Gögn!$F$2:$F$11876,$A20,Gögn!$A$2:$A$11876,BH$201)/1000)))</f>
        <v>0</v>
      </c>
      <c r="BI20" s="156">
        <f>IF(LEN(BI$8)=0,"",IF(BI$8="Bayern",SUMIFS(Erl.Gögn!$H$2:$H$30,Erl.Gögn!$E$2:$E$30,$A20,Erl.Gögn!$A$2:$A$30,BI$201)/1000,IF(BI$8="Allianz",SUMIFS(Erl.Gögn!$H$2:$H$30,Erl.Gögn!$E$2:$E$30,$A20,Erl.Gögn!$A$2:$A$30,BI$201)/1000,SUMIFS(Gögn!$I$2:$I$11876,Gögn!$F$2:$F$11876,$A20,Gögn!$A$2:$A$11876,BI$201)/1000)))</f>
        <v>0</v>
      </c>
      <c r="BJ20" s="156">
        <f>IF(LEN(BJ$8)=0,"",IF(BJ$8="Bayern",SUMIFS(Erl.Gögn!$H$2:$H$30,Erl.Gögn!$E$2:$E$30,$A20,Erl.Gögn!$A$2:$A$30,BJ$201)/1000,IF(BJ$8="Allianz",SUMIFS(Erl.Gögn!$H$2:$H$30,Erl.Gögn!$E$2:$E$30,$A20,Erl.Gögn!$A$2:$A$30,BJ$201)/1000,SUMIFS(Gögn!$I$2:$I$11876,Gögn!$F$2:$F$11876,$A20,Gögn!$A$2:$A$11876,BJ$201)/1000)))</f>
        <v>0</v>
      </c>
      <c r="BK20" s="156">
        <f>IF(LEN(BK$8)=0,"",IF(BK$8="Bayern",SUMIFS(Erl.Gögn!$H$2:$H$30,Erl.Gögn!$E$2:$E$30,$A20,Erl.Gögn!$A$2:$A$30,BK$201)/1000,IF(BK$8="Allianz",SUMIFS(Erl.Gögn!$H$2:$H$30,Erl.Gögn!$E$2:$E$30,$A20,Erl.Gögn!$A$2:$A$30,BK$201)/1000,SUMIFS(Gögn!$I$2:$I$11876,Gögn!$F$2:$F$11876,$A20,Gögn!$A$2:$A$11876,BK$201)/1000)))</f>
        <v>0</v>
      </c>
      <c r="BL20" s="156">
        <f>IF(LEN(BL$8)=0,"",IF(BL$8="Bayern",SUMIFS(Erl.Gögn!$H$2:$H$30,Erl.Gögn!$E$2:$E$30,$A20,Erl.Gögn!$A$2:$A$30,BL$201)/1000,IF(BL$8="Allianz",SUMIFS(Erl.Gögn!$H$2:$H$30,Erl.Gögn!$E$2:$E$30,$A20,Erl.Gögn!$A$2:$A$30,BL$201)/1000,SUMIFS(Gögn!$I$2:$I$11876,Gögn!$F$2:$F$11876,$A20,Gögn!$A$2:$A$11876,BL$201)/1000)))</f>
        <v>0</v>
      </c>
      <c r="BM20" s="156">
        <f>IF(LEN(BM$8)=0,"",IF(BM$8="Bayern",SUMIFS(Erl.Gögn!$H$2:$H$30,Erl.Gögn!$E$2:$E$30,$A20,Erl.Gögn!$A$2:$A$30,BM$201)/1000,IF(BM$8="Allianz",SUMIFS(Erl.Gögn!$H$2:$H$30,Erl.Gögn!$E$2:$E$30,$A20,Erl.Gögn!$A$2:$A$30,BM$201)/1000,SUMIFS(Gögn!$I$2:$I$11876,Gögn!$F$2:$F$11876,$A20,Gögn!$A$2:$A$11876,BM$201)/1000)))</f>
        <v>0</v>
      </c>
      <c r="BN20" s="156">
        <f>IF(LEN(BN$8)=0,"",IF(BN$8="Bayern",SUMIFS(Erl.Gögn!$H$2:$H$30,Erl.Gögn!$E$2:$E$30,$A20,Erl.Gögn!$A$2:$A$30,BN$201)/1000,IF(BN$8="Allianz",SUMIFS(Erl.Gögn!$H$2:$H$30,Erl.Gögn!$E$2:$E$30,$A20,Erl.Gögn!$A$2:$A$30,BN$201)/1000,SUMIFS(Gögn!$I$2:$I$11876,Gögn!$F$2:$F$11876,$A20,Gögn!$A$2:$A$11876,BN$201)/1000)))</f>
        <v>0</v>
      </c>
      <c r="BO20" s="156">
        <f>IF(LEN(BO$8)=0,"",IF(BO$8="Bayern",SUMIFS(Erl.Gögn!$H$2:$H$30,Erl.Gögn!$E$2:$E$30,$A20,Erl.Gögn!$A$2:$A$30,BO$201)/1000,IF(BO$8="Allianz",SUMIFS(Erl.Gögn!$H$2:$H$30,Erl.Gögn!$E$2:$E$30,$A20,Erl.Gögn!$A$2:$A$30,BO$201)/1000,SUMIFS(Gögn!$I$2:$I$11876,Gögn!$F$2:$F$11876,$A20,Gögn!$A$2:$A$11876,BO$201)/1000)))</f>
        <v>0</v>
      </c>
      <c r="BP20" s="156">
        <f>IF(LEN(BP$8)=0,"",IF(BP$8="Bayern",SUMIFS(Erl.Gögn!$H$2:$H$30,Erl.Gögn!$E$2:$E$30,$A20,Erl.Gögn!$A$2:$A$30,BP$201)/1000,IF(BP$8="Allianz",SUMIFS(Erl.Gögn!$H$2:$H$30,Erl.Gögn!$E$2:$E$30,$A20,Erl.Gögn!$A$2:$A$30,BP$201)/1000,SUMIFS(Gögn!$I$2:$I$11876,Gögn!$F$2:$F$11876,$A20,Gögn!$A$2:$A$11876,BP$201)/1000)))</f>
        <v>0</v>
      </c>
      <c r="BQ20" s="156">
        <f>IF(LEN(BQ$8)=0,"",IF(BQ$8="Bayern",SUMIFS(Erl.Gögn!$H$2:$H$30,Erl.Gögn!$E$2:$E$30,$A20,Erl.Gögn!$A$2:$A$30,BQ$201)/1000,IF(BQ$8="Allianz",SUMIFS(Erl.Gögn!$H$2:$H$30,Erl.Gögn!$E$2:$E$30,$A20,Erl.Gögn!$A$2:$A$30,BQ$201)/1000,SUMIFS(Gögn!$I$2:$I$11876,Gögn!$F$2:$F$11876,$A20,Gögn!$A$2:$A$11876,BQ$201)/1000)))</f>
        <v>0</v>
      </c>
      <c r="BR20" s="156">
        <f>IF(LEN(BR$8)=0,"",IF(BR$8="Bayern",SUMIFS(Erl.Gögn!$H$2:$H$30,Erl.Gögn!$E$2:$E$30,$A20,Erl.Gögn!$A$2:$A$30,BR$201)/1000,IF(BR$8="Allianz",SUMIFS(Erl.Gögn!$H$2:$H$30,Erl.Gögn!$E$2:$E$30,$A20,Erl.Gögn!$A$2:$A$30,BR$201)/1000,SUMIFS(Gögn!$I$2:$I$11876,Gögn!$F$2:$F$11876,$A20,Gögn!$A$2:$A$11876,BR$201)/1000)))</f>
        <v>0</v>
      </c>
      <c r="BS20" s="156">
        <f>IF(LEN(BS$8)=0,"",IF(BS$8="Bayern",SUMIFS(Erl.Gögn!$H$2:$H$30,Erl.Gögn!$E$2:$E$30,$A20,Erl.Gögn!$A$2:$A$30,BS$201)/1000,IF(BS$8="Allianz",SUMIFS(Erl.Gögn!$H$2:$H$30,Erl.Gögn!$E$2:$E$30,$A20,Erl.Gögn!$A$2:$A$30,BS$201)/1000,SUMIFS(Gögn!$I$2:$I$11876,Gögn!$F$2:$F$11876,$A20,Gögn!$A$2:$A$11876,BS$201)/1000)))</f>
        <v>0</v>
      </c>
      <c r="BT20" s="156">
        <f>IF(LEN(BT$8)=0,"",IF(BT$8="Bayern",SUMIFS(Erl.Gögn!$H$2:$H$30,Erl.Gögn!$E$2:$E$30,$A20,Erl.Gögn!$A$2:$A$30,BT$201)/1000,IF(BT$8="Allianz",SUMIFS(Erl.Gögn!$H$2:$H$30,Erl.Gögn!$E$2:$E$30,$A20,Erl.Gögn!$A$2:$A$30,BT$201)/1000,SUMIFS(Gögn!$I$2:$I$11876,Gögn!$F$2:$F$11876,$A20,Gögn!$A$2:$A$11876,BT$201)/1000)))</f>
        <v>0</v>
      </c>
      <c r="BU20" s="156">
        <f>IF(LEN(BU$8)=0,"",IF(BU$8="Bayern",SUMIFS(Erl.Gögn!$H$2:$H$30,Erl.Gögn!$E$2:$E$30,$A20,Erl.Gögn!$A$2:$A$30,BU$201)/1000,IF(BU$8="Allianz",SUMIFS(Erl.Gögn!$H$2:$H$30,Erl.Gögn!$E$2:$E$30,$A20,Erl.Gögn!$A$2:$A$30,BU$201)/1000,SUMIFS(Gögn!$I$2:$I$11876,Gögn!$F$2:$F$11876,$A20,Gögn!$A$2:$A$11876,BU$201)/1000)))</f>
        <v>0</v>
      </c>
      <c r="BV20" s="156">
        <f>IF(LEN(BV$8)=0,"",IF(BV$8="Bayern",SUMIFS(Erl.Gögn!$H$2:$H$30,Erl.Gögn!$E$2:$E$30,$A20,Erl.Gögn!$A$2:$A$30,BV$201)/1000,IF(BV$8="Allianz",SUMIFS(Erl.Gögn!$H$2:$H$30,Erl.Gögn!$E$2:$E$30,$A20,Erl.Gögn!$A$2:$A$30,BV$201)/1000,SUMIFS(Gögn!$I$2:$I$11876,Gögn!$F$2:$F$11876,$A20,Gögn!$A$2:$A$11876,BV$201)/1000)))</f>
        <v>0</v>
      </c>
      <c r="BW20" s="156">
        <f>IF(LEN(BW$8)=0,"",IF(BW$8="Bayern",SUMIFS(Erl.Gögn!$H$2:$H$30,Erl.Gögn!$E$2:$E$30,$A20,Erl.Gögn!$A$2:$A$30,BW$201)/1000,IF(BW$8="Allianz",SUMIFS(Erl.Gögn!$H$2:$H$30,Erl.Gögn!$E$2:$E$30,$A20,Erl.Gögn!$A$2:$A$30,BW$201)/1000,SUMIFS(Gögn!$I$2:$I$11876,Gögn!$F$2:$F$11876,$A20,Gögn!$A$2:$A$11876,BW$201)/1000)))</f>
        <v>0</v>
      </c>
      <c r="BX20" s="156">
        <f>IF(LEN(BX$8)=0,"",IF(BX$8="Bayern",SUMIFS(Erl.Gögn!$H$2:$H$30,Erl.Gögn!$E$2:$E$30,$A20,Erl.Gögn!$A$2:$A$30,BX$201)/1000,IF(BX$8="Allianz",SUMIFS(Erl.Gögn!$H$2:$H$30,Erl.Gögn!$E$2:$E$30,$A20,Erl.Gögn!$A$2:$A$30,BX$201)/1000,SUMIFS(Gögn!$I$2:$I$11876,Gögn!$F$2:$F$11876,$A20,Gögn!$A$2:$A$11876,BX$201)/1000)))</f>
        <v>0</v>
      </c>
      <c r="BY20" s="156">
        <f>IF(LEN(BY$8)=0,"",IF(BY$8="Bayern",SUMIFS(Erl.Gögn!$H$2:$H$30,Erl.Gögn!$E$2:$E$30,$A20,Erl.Gögn!$A$2:$A$30,BY$201)/1000,IF(BY$8="Allianz",SUMIFS(Erl.Gögn!$H$2:$H$30,Erl.Gögn!$E$2:$E$30,$A20,Erl.Gögn!$A$2:$A$30,BY$201)/1000,SUMIFS(Gögn!$I$2:$I$11876,Gögn!$F$2:$F$11876,$A20,Gögn!$A$2:$A$11876,BY$201)/1000)))</f>
        <v>0</v>
      </c>
      <c r="BZ20" s="156">
        <f>IF(LEN(BZ$8)=0,"",IF(BZ$8="Bayern",SUMIFS(Erl.Gögn!$H$2:$H$30,Erl.Gögn!$E$2:$E$30,$A20,Erl.Gögn!$A$2:$A$30,BZ$201)/1000,IF(BZ$8="Allianz",SUMIFS(Erl.Gögn!$H$2:$H$30,Erl.Gögn!$E$2:$E$30,$A20,Erl.Gögn!$A$2:$A$30,BZ$201)/1000,SUMIFS(Gögn!$I$2:$I$11876,Gögn!$F$2:$F$11876,$A20,Gögn!$A$2:$A$11876,BZ$201)/1000)))</f>
        <v>0</v>
      </c>
      <c r="CA20" s="156">
        <f>IF(LEN(CA$8)=0,"",IF(CA$8="Bayern",SUMIFS(Erl.Gögn!$H$2:$H$30,Erl.Gögn!$E$2:$E$30,$A20,Erl.Gögn!$A$2:$A$30,CA$201)/1000,IF(CA$8="Allianz",SUMIFS(Erl.Gögn!$H$2:$H$30,Erl.Gögn!$E$2:$E$30,$A20,Erl.Gögn!$A$2:$A$30,CA$201)/1000,SUMIFS(Gögn!$I$2:$I$11876,Gögn!$F$2:$F$11876,$A20,Gögn!$A$2:$A$11876,CA$201)/1000)))</f>
        <v>0</v>
      </c>
      <c r="CB20" s="156">
        <f>IF(LEN(CB$8)=0,"",IF(CB$8="Bayern",SUMIFS(Erl.Gögn!$H$2:$H$30,Erl.Gögn!$E$2:$E$30,$A20,Erl.Gögn!$A$2:$A$30,CB$201)/1000,IF(CB$8="Allianz",SUMIFS(Erl.Gögn!$H$2:$H$30,Erl.Gögn!$E$2:$E$30,$A20,Erl.Gögn!$A$2:$A$30,CB$201)/1000,SUMIFS(Gögn!$I$2:$I$11876,Gögn!$F$2:$F$11876,$A20,Gögn!$A$2:$A$11876,CB$201)/1000)))</f>
        <v>0</v>
      </c>
      <c r="CC20" s="156">
        <f>IF(LEN(CC$8)=0,"",IF(CC$8="Bayern",SUMIFS(Erl.Gögn!$H$2:$H$30,Erl.Gögn!$E$2:$E$30,$A20,Erl.Gögn!$A$2:$A$30,CC$201)/1000,IF(CC$8="Allianz",SUMIFS(Erl.Gögn!$H$2:$H$30,Erl.Gögn!$E$2:$E$30,$A20,Erl.Gögn!$A$2:$A$30,CC$201)/1000,SUMIFS(Gögn!$I$2:$I$11876,Gögn!$F$2:$F$11876,$A20,Gögn!$A$2:$A$11876,CC$201)/1000)))</f>
        <v>0</v>
      </c>
    </row>
    <row r="21" spans="1:81" ht="15.75" x14ac:dyDescent="0.25">
      <c r="A21" s="5" t="s">
        <v>165</v>
      </c>
      <c r="B21" s="5"/>
      <c r="C21" s="18" t="s">
        <v>166</v>
      </c>
      <c r="D21" s="155">
        <f t="shared" si="2"/>
        <v>0</v>
      </c>
      <c r="E21" s="155">
        <f>IF(LEN(E$8)=0,"",IF(E$8="Bayern",SUMIFS(Erl.Gögn!$H$2:$H$30,Erl.Gögn!$E$2:$E$30,$A21,Erl.Gögn!$A$2:$A$30,E$201)/1000,IF(E$8="Allianz",SUMIFS(Erl.Gögn!$H$2:$H$30,Erl.Gögn!$E$2:$E$30,$A21,Erl.Gögn!$A$2:$A$30,E$201)/1000,SUMIFS(Gögn!$I$2:$I$11876,Gögn!$F$2:$F$11876,$A21,Gögn!$A$2:$A$11876,E$201)/1000)))</f>
        <v>0</v>
      </c>
      <c r="F21" s="155">
        <f>IF(LEN(F$8)=0,"",IF(F$8="Bayern",SUMIFS(Erl.Gögn!$H$2:$H$30,Erl.Gögn!$E$2:$E$30,$A21,Erl.Gögn!$A$2:$A$30,F$201)/1000,IF(F$8="Allianz",SUMIFS(Erl.Gögn!$H$2:$H$30,Erl.Gögn!$E$2:$E$30,$A21,Erl.Gögn!$A$2:$A$30,F$201)/1000,SUMIFS(Gögn!$I$2:$I$11876,Gögn!$F$2:$F$11876,$A21,Gögn!$A$2:$A$11876,F$201)/1000)))</f>
        <v>0</v>
      </c>
      <c r="G21" s="155">
        <f>IF(LEN(G$8)=0,"",IF(G$8="Bayern",SUMIFS(Erl.Gögn!$H$2:$H$30,Erl.Gögn!$E$2:$E$30,$A21,Erl.Gögn!$A$2:$A$30,G$201)/1000,IF(G$8="Allianz",SUMIFS(Erl.Gögn!$H$2:$H$30,Erl.Gögn!$E$2:$E$30,$A21,Erl.Gögn!$A$2:$A$30,G$201)/1000,SUMIFS(Gögn!$I$2:$I$11876,Gögn!$F$2:$F$11876,$A21,Gögn!$A$2:$A$11876,G$201)/1000)))</f>
        <v>0</v>
      </c>
      <c r="H21" s="155">
        <f>IF(LEN(H$8)=0,"",IF(H$8="Bayern",SUMIFS(Erl.Gögn!$H$2:$H$30,Erl.Gögn!$E$2:$E$30,$A21,Erl.Gögn!$A$2:$A$30,H$201)/1000,IF(H$8="Allianz",SUMIFS(Erl.Gögn!$H$2:$H$30,Erl.Gögn!$E$2:$E$30,$A21,Erl.Gögn!$A$2:$A$30,H$201)/1000,SUMIFS(Gögn!$I$2:$I$11876,Gögn!$F$2:$F$11876,$A21,Gögn!$A$2:$A$11876,H$201)/1000)))</f>
        <v>0</v>
      </c>
      <c r="I21" s="155">
        <f>IF(LEN(I$8)=0,"",IF(I$8="Bayern",SUMIFS(Erl.Gögn!$H$2:$H$30,Erl.Gögn!$E$2:$E$30,$A21,Erl.Gögn!$A$2:$A$30,I$201)/1000,IF(I$8="Allianz",SUMIFS(Erl.Gögn!$H$2:$H$30,Erl.Gögn!$E$2:$E$30,$A21,Erl.Gögn!$A$2:$A$30,I$201)/1000,SUMIFS(Gögn!$I$2:$I$11876,Gögn!$F$2:$F$11876,$A21,Gögn!$A$2:$A$11876,I$201)/1000)))</f>
        <v>0</v>
      </c>
      <c r="J21" s="155">
        <f>IF(LEN(J$8)=0,"",IF(J$8="Bayern",SUMIFS(Erl.Gögn!$H$2:$H$30,Erl.Gögn!$E$2:$E$30,$A21,Erl.Gögn!$A$2:$A$30,J$201)/1000,IF(J$8="Allianz",SUMIFS(Erl.Gögn!$H$2:$H$30,Erl.Gögn!$E$2:$E$30,$A21,Erl.Gögn!$A$2:$A$30,J$201)/1000,SUMIFS(Gögn!$I$2:$I$11876,Gögn!$F$2:$F$11876,$A21,Gögn!$A$2:$A$11876,J$201)/1000)))</f>
        <v>0</v>
      </c>
      <c r="K21" s="155">
        <f>IF(LEN(K$8)=0,"",IF(K$8="Bayern",SUMIFS(Erl.Gögn!$H$2:$H$30,Erl.Gögn!$E$2:$E$30,$A21,Erl.Gögn!$A$2:$A$30,K$201)/1000,IF(K$8="Allianz",SUMIFS(Erl.Gögn!$H$2:$H$30,Erl.Gögn!$E$2:$E$30,$A21,Erl.Gögn!$A$2:$A$30,K$201)/1000,SUMIFS(Gögn!$I$2:$I$11876,Gögn!$F$2:$F$11876,$A21,Gögn!$A$2:$A$11876,K$201)/1000)))</f>
        <v>0</v>
      </c>
      <c r="L21" s="155">
        <f>IF(LEN(L$8)=0,"",IF(L$8="Bayern",SUMIFS(Erl.Gögn!$H$2:$H$30,Erl.Gögn!$E$2:$E$30,$A21,Erl.Gögn!$A$2:$A$30,L$201)/1000,IF(L$8="Allianz",SUMIFS(Erl.Gögn!$H$2:$H$30,Erl.Gögn!$E$2:$E$30,$A21,Erl.Gögn!$A$2:$A$30,L$201)/1000,SUMIFS(Gögn!$I$2:$I$11876,Gögn!$F$2:$F$11876,$A21,Gögn!$A$2:$A$11876,L$201)/1000)))</f>
        <v>0</v>
      </c>
      <c r="M21" s="155">
        <f>IF(LEN(M$8)=0,"",IF(M$8="Bayern",SUMIFS(Erl.Gögn!$H$2:$H$30,Erl.Gögn!$E$2:$E$30,$A21,Erl.Gögn!$A$2:$A$30,M$201)/1000,IF(M$8="Allianz",SUMIFS(Erl.Gögn!$H$2:$H$30,Erl.Gögn!$E$2:$E$30,$A21,Erl.Gögn!$A$2:$A$30,M$201)/1000,SUMIFS(Gögn!$I$2:$I$11876,Gögn!$F$2:$F$11876,$A21,Gögn!$A$2:$A$11876,M$201)/1000)))</f>
        <v>0</v>
      </c>
      <c r="N21" s="155">
        <f>IF(LEN(N$8)=0,"",IF(N$8="Bayern",SUMIFS(Erl.Gögn!$H$2:$H$30,Erl.Gögn!$E$2:$E$30,$A21,Erl.Gögn!$A$2:$A$30,N$201)/1000,IF(N$8="Allianz",SUMIFS(Erl.Gögn!$H$2:$H$30,Erl.Gögn!$E$2:$E$30,$A21,Erl.Gögn!$A$2:$A$30,N$201)/1000,SUMIFS(Gögn!$I$2:$I$11876,Gögn!$F$2:$F$11876,$A21,Gögn!$A$2:$A$11876,N$201)/1000)))</f>
        <v>0</v>
      </c>
      <c r="O21" s="155">
        <f>IF(LEN(O$8)=0,"",IF(O$8="Bayern",SUMIFS(Erl.Gögn!$H$2:$H$30,Erl.Gögn!$E$2:$E$30,$A21,Erl.Gögn!$A$2:$A$30,O$201)/1000,IF(O$8="Allianz",SUMIFS(Erl.Gögn!$H$2:$H$30,Erl.Gögn!$E$2:$E$30,$A21,Erl.Gögn!$A$2:$A$30,O$201)/1000,SUMIFS(Gögn!$I$2:$I$11876,Gögn!$F$2:$F$11876,$A21,Gögn!$A$2:$A$11876,O$201)/1000)))</f>
        <v>0</v>
      </c>
      <c r="P21" s="155">
        <f>IF(LEN(P$8)=0,"",IF(P$8="Bayern",SUMIFS(Erl.Gögn!$H$2:$H$30,Erl.Gögn!$E$2:$E$30,$A21,Erl.Gögn!$A$2:$A$30,P$201)/1000,IF(P$8="Allianz",SUMIFS(Erl.Gögn!$H$2:$H$30,Erl.Gögn!$E$2:$E$30,$A21,Erl.Gögn!$A$2:$A$30,P$201)/1000,SUMIFS(Gögn!$I$2:$I$11876,Gögn!$F$2:$F$11876,$A21,Gögn!$A$2:$A$11876,P$201)/1000)))</f>
        <v>0</v>
      </c>
      <c r="Q21" s="155">
        <f>IF(LEN(Q$8)=0,"",IF(Q$8="Bayern",SUMIFS(Erl.Gögn!$H$2:$H$30,Erl.Gögn!$E$2:$E$30,$A21,Erl.Gögn!$A$2:$A$30,Q$201)/1000,IF(Q$8="Allianz",SUMIFS(Erl.Gögn!$H$2:$H$30,Erl.Gögn!$E$2:$E$30,$A21,Erl.Gögn!$A$2:$A$30,Q$201)/1000,SUMIFS(Gögn!$I$2:$I$11876,Gögn!$F$2:$F$11876,$A21,Gögn!$A$2:$A$11876,Q$201)/1000)))</f>
        <v>0</v>
      </c>
      <c r="R21" s="155">
        <f>IF(LEN(R$8)=0,"",IF(R$8="Bayern",SUMIFS(Erl.Gögn!$H$2:$H$30,Erl.Gögn!$E$2:$E$30,$A21,Erl.Gögn!$A$2:$A$30,R$201)/1000,IF(R$8="Allianz",SUMIFS(Erl.Gögn!$H$2:$H$30,Erl.Gögn!$E$2:$E$30,$A21,Erl.Gögn!$A$2:$A$30,R$201)/1000,SUMIFS(Gögn!$I$2:$I$11876,Gögn!$F$2:$F$11876,$A21,Gögn!$A$2:$A$11876,R$201)/1000)))</f>
        <v>0</v>
      </c>
      <c r="S21" s="155">
        <f>IF(LEN(S$8)=0,"",IF(S$8="Bayern",SUMIFS(Erl.Gögn!$H$2:$H$30,Erl.Gögn!$E$2:$E$30,$A21,Erl.Gögn!$A$2:$A$30,S$201)/1000,IF(S$8="Allianz",SUMIFS(Erl.Gögn!$H$2:$H$30,Erl.Gögn!$E$2:$E$30,$A21,Erl.Gögn!$A$2:$A$30,S$201)/1000,SUMIFS(Gögn!$I$2:$I$11876,Gögn!$F$2:$F$11876,$A21,Gögn!$A$2:$A$11876,S$201)/1000)))</f>
        <v>0</v>
      </c>
      <c r="T21" s="155">
        <f>IF(LEN(T$8)=0,"",IF(T$8="Bayern",SUMIFS(Erl.Gögn!$H$2:$H$30,Erl.Gögn!$E$2:$E$30,$A21,Erl.Gögn!$A$2:$A$30,T$201)/1000,IF(T$8="Allianz",SUMIFS(Erl.Gögn!$H$2:$H$30,Erl.Gögn!$E$2:$E$30,$A21,Erl.Gögn!$A$2:$A$30,T$201)/1000,SUMIFS(Gögn!$I$2:$I$11876,Gögn!$F$2:$F$11876,$A21,Gögn!$A$2:$A$11876,T$201)/1000)))</f>
        <v>0</v>
      </c>
      <c r="U21" s="155">
        <f>IF(LEN(U$8)=0,"",IF(U$8="Bayern",SUMIFS(Erl.Gögn!$H$2:$H$30,Erl.Gögn!$E$2:$E$30,$A21,Erl.Gögn!$A$2:$A$30,U$201)/1000,IF(U$8="Allianz",SUMIFS(Erl.Gögn!$H$2:$H$30,Erl.Gögn!$E$2:$E$30,$A21,Erl.Gögn!$A$2:$A$30,U$201)/1000,SUMIFS(Gögn!$I$2:$I$11876,Gögn!$F$2:$F$11876,$A21,Gögn!$A$2:$A$11876,U$201)/1000)))</f>
        <v>0</v>
      </c>
      <c r="V21" s="155">
        <f>IF(LEN(V$8)=0,"",IF(V$8="Bayern",SUMIFS(Erl.Gögn!$H$2:$H$30,Erl.Gögn!$E$2:$E$30,$A21,Erl.Gögn!$A$2:$A$30,V$201)/1000,IF(V$8="Allianz",SUMIFS(Erl.Gögn!$H$2:$H$30,Erl.Gögn!$E$2:$E$30,$A21,Erl.Gögn!$A$2:$A$30,V$201)/1000,SUMIFS(Gögn!$I$2:$I$11876,Gögn!$F$2:$F$11876,$A21,Gögn!$A$2:$A$11876,V$201)/1000)))</f>
        <v>0</v>
      </c>
      <c r="W21" s="155">
        <f>IF(LEN(W$8)=0,"",IF(W$8="Bayern",SUMIFS(Erl.Gögn!$H$2:$H$30,Erl.Gögn!$E$2:$E$30,$A21,Erl.Gögn!$A$2:$A$30,W$201)/1000,IF(W$8="Allianz",SUMIFS(Erl.Gögn!$H$2:$H$30,Erl.Gögn!$E$2:$E$30,$A21,Erl.Gögn!$A$2:$A$30,W$201)/1000,SUMIFS(Gögn!$I$2:$I$11876,Gögn!$F$2:$F$11876,$A21,Gögn!$A$2:$A$11876,W$201)/1000)))</f>
        <v>0</v>
      </c>
      <c r="X21" s="155">
        <f>IF(LEN(X$8)=0,"",IF(X$8="Bayern",SUMIFS(Erl.Gögn!$H$2:$H$30,Erl.Gögn!$E$2:$E$30,$A21,Erl.Gögn!$A$2:$A$30,X$201)/1000,IF(X$8="Allianz",SUMIFS(Erl.Gögn!$H$2:$H$30,Erl.Gögn!$E$2:$E$30,$A21,Erl.Gögn!$A$2:$A$30,X$201)/1000,SUMIFS(Gögn!$I$2:$I$11876,Gögn!$F$2:$F$11876,$A21,Gögn!$A$2:$A$11876,X$201)/1000)))</f>
        <v>0</v>
      </c>
      <c r="Y21" s="155">
        <f>IF(LEN(Y$8)=0,"",IF(Y$8="Bayern",SUMIFS(Erl.Gögn!$H$2:$H$30,Erl.Gögn!$E$2:$E$30,$A21,Erl.Gögn!$A$2:$A$30,Y$201)/1000,IF(Y$8="Allianz",SUMIFS(Erl.Gögn!$H$2:$H$30,Erl.Gögn!$E$2:$E$30,$A21,Erl.Gögn!$A$2:$A$30,Y$201)/1000,SUMIFS(Gögn!$I$2:$I$11876,Gögn!$F$2:$F$11876,$A21,Gögn!$A$2:$A$11876,Y$201)/1000)))</f>
        <v>0</v>
      </c>
      <c r="Z21" s="155">
        <f>IF(LEN(Z$8)=0,"",IF(Z$8="Bayern",SUMIFS(Erl.Gögn!$H$2:$H$30,Erl.Gögn!$E$2:$E$30,$A21,Erl.Gögn!$A$2:$A$30,Z$201)/1000,IF(Z$8="Allianz",SUMIFS(Erl.Gögn!$H$2:$H$30,Erl.Gögn!$E$2:$E$30,$A21,Erl.Gögn!$A$2:$A$30,Z$201)/1000,SUMIFS(Gögn!$I$2:$I$11876,Gögn!$F$2:$F$11876,$A21,Gögn!$A$2:$A$11876,Z$201)/1000)))</f>
        <v>0</v>
      </c>
      <c r="AA21" s="155">
        <f>IF(LEN(AA$8)=0,"",IF(AA$8="Bayern",SUMIFS(Erl.Gögn!$H$2:$H$30,Erl.Gögn!$E$2:$E$30,$A21,Erl.Gögn!$A$2:$A$30,AA$201)/1000,IF(AA$8="Allianz",SUMIFS(Erl.Gögn!$H$2:$H$30,Erl.Gögn!$E$2:$E$30,$A21,Erl.Gögn!$A$2:$A$30,AA$201)/1000,SUMIFS(Gögn!$I$2:$I$11876,Gögn!$F$2:$F$11876,$A21,Gögn!$A$2:$A$11876,AA$201)/1000)))</f>
        <v>0</v>
      </c>
      <c r="AB21" s="155">
        <f>IF(LEN(AB$8)=0,"",IF(AB$8="Bayern",SUMIFS(Erl.Gögn!$H$2:$H$30,Erl.Gögn!$E$2:$E$30,$A21,Erl.Gögn!$A$2:$A$30,AB$201)/1000,IF(AB$8="Allianz",SUMIFS(Erl.Gögn!$H$2:$H$30,Erl.Gögn!$E$2:$E$30,$A21,Erl.Gögn!$A$2:$A$30,AB$201)/1000,SUMIFS(Gögn!$I$2:$I$11876,Gögn!$F$2:$F$11876,$A21,Gögn!$A$2:$A$11876,AB$201)/1000)))</f>
        <v>0</v>
      </c>
      <c r="AC21" s="155">
        <f>IF(LEN(AC$8)=0,"",IF(AC$8="Bayern",SUMIFS(Erl.Gögn!$H$2:$H$30,Erl.Gögn!$E$2:$E$30,$A21,Erl.Gögn!$A$2:$A$30,AC$201)/1000,IF(AC$8="Allianz",SUMIFS(Erl.Gögn!$H$2:$H$30,Erl.Gögn!$E$2:$E$30,$A21,Erl.Gögn!$A$2:$A$30,AC$201)/1000,SUMIFS(Gögn!$I$2:$I$11876,Gögn!$F$2:$F$11876,$A21,Gögn!$A$2:$A$11876,AC$201)/1000)))</f>
        <v>0</v>
      </c>
      <c r="AD21" s="155">
        <f>IF(LEN(AD$8)=0,"",IF(AD$8="Bayern",SUMIFS(Erl.Gögn!$H$2:$H$30,Erl.Gögn!$E$2:$E$30,$A21,Erl.Gögn!$A$2:$A$30,AD$201)/1000,IF(AD$8="Allianz",SUMIFS(Erl.Gögn!$H$2:$H$30,Erl.Gögn!$E$2:$E$30,$A21,Erl.Gögn!$A$2:$A$30,AD$201)/1000,SUMIFS(Gögn!$I$2:$I$11876,Gögn!$F$2:$F$11876,$A21,Gögn!$A$2:$A$11876,AD$201)/1000)))</f>
        <v>0</v>
      </c>
      <c r="AE21" s="155">
        <f>IF(LEN(AE$8)=0,"",IF(AE$8="Bayern",SUMIFS(Erl.Gögn!$H$2:$H$30,Erl.Gögn!$E$2:$E$30,$A21,Erl.Gögn!$A$2:$A$30,AE$201)/1000,IF(AE$8="Allianz",SUMIFS(Erl.Gögn!$H$2:$H$30,Erl.Gögn!$E$2:$E$30,$A21,Erl.Gögn!$A$2:$A$30,AE$201)/1000,SUMIFS(Gögn!$I$2:$I$11876,Gögn!$F$2:$F$11876,$A21,Gögn!$A$2:$A$11876,AE$201)/1000)))</f>
        <v>0</v>
      </c>
      <c r="AF21" s="155">
        <f>IF(LEN(AF$8)=0,"",IF(AF$8="Bayern",SUMIFS(Erl.Gögn!$H$2:$H$30,Erl.Gögn!$E$2:$E$30,$A21,Erl.Gögn!$A$2:$A$30,AF$201)/1000,IF(AF$8="Allianz",SUMIFS(Erl.Gögn!$H$2:$H$30,Erl.Gögn!$E$2:$E$30,$A21,Erl.Gögn!$A$2:$A$30,AF$201)/1000,SUMIFS(Gögn!$I$2:$I$11876,Gögn!$F$2:$F$11876,$A21,Gögn!$A$2:$A$11876,AF$201)/1000)))</f>
        <v>0</v>
      </c>
      <c r="AG21" s="155">
        <f>IF(LEN(AG$8)=0,"",IF(AG$8="Bayern",SUMIFS(Erl.Gögn!$H$2:$H$30,Erl.Gögn!$E$2:$E$30,$A21,Erl.Gögn!$A$2:$A$30,AG$201)/1000,IF(AG$8="Allianz",SUMIFS(Erl.Gögn!$H$2:$H$30,Erl.Gögn!$E$2:$E$30,$A21,Erl.Gögn!$A$2:$A$30,AG$201)/1000,SUMIFS(Gögn!$I$2:$I$11876,Gögn!$F$2:$F$11876,$A21,Gögn!$A$2:$A$11876,AG$201)/1000)))</f>
        <v>0</v>
      </c>
      <c r="AH21" s="155">
        <f>IF(LEN(AH$8)=0,"",IF(AH$8="Bayern",SUMIFS(Erl.Gögn!$H$2:$H$30,Erl.Gögn!$E$2:$E$30,$A21,Erl.Gögn!$A$2:$A$30,AH$201)/1000,IF(AH$8="Allianz",SUMIFS(Erl.Gögn!$H$2:$H$30,Erl.Gögn!$E$2:$E$30,$A21,Erl.Gögn!$A$2:$A$30,AH$201)/1000,SUMIFS(Gögn!$I$2:$I$11876,Gögn!$F$2:$F$11876,$A21,Gögn!$A$2:$A$11876,AH$201)/1000)))</f>
        <v>0</v>
      </c>
      <c r="AI21" s="155">
        <f>IF(LEN(AI$8)=0,"",IF(AI$8="Bayern",SUMIFS(Erl.Gögn!$H$2:$H$30,Erl.Gögn!$E$2:$E$30,$A21,Erl.Gögn!$A$2:$A$30,AI$201)/1000,IF(AI$8="Allianz",SUMIFS(Erl.Gögn!$H$2:$H$30,Erl.Gögn!$E$2:$E$30,$A21,Erl.Gögn!$A$2:$A$30,AI$201)/1000,SUMIFS(Gögn!$I$2:$I$11876,Gögn!$F$2:$F$11876,$A21,Gögn!$A$2:$A$11876,AI$201)/1000)))</f>
        <v>0</v>
      </c>
      <c r="AJ21" s="155">
        <f>IF(LEN(AJ$8)=0,"",IF(AJ$8="Bayern",SUMIFS(Erl.Gögn!$H$2:$H$30,Erl.Gögn!$E$2:$E$30,$A21,Erl.Gögn!$A$2:$A$30,AJ$201)/1000,IF(AJ$8="Allianz",SUMIFS(Erl.Gögn!$H$2:$H$30,Erl.Gögn!$E$2:$E$30,$A21,Erl.Gögn!$A$2:$A$30,AJ$201)/1000,SUMIFS(Gögn!$I$2:$I$11876,Gögn!$F$2:$F$11876,$A21,Gögn!$A$2:$A$11876,AJ$201)/1000)))</f>
        <v>0</v>
      </c>
      <c r="AK21" s="155">
        <f>IF(LEN(AK$8)=0,"",IF(AK$8="Bayern",SUMIFS(Erl.Gögn!$H$2:$H$30,Erl.Gögn!$E$2:$E$30,$A21,Erl.Gögn!$A$2:$A$30,AK$201)/1000,IF(AK$8="Allianz",SUMIFS(Erl.Gögn!$H$2:$H$30,Erl.Gögn!$E$2:$E$30,$A21,Erl.Gögn!$A$2:$A$30,AK$201)/1000,SUMIFS(Gögn!$I$2:$I$11876,Gögn!$F$2:$F$11876,$A21,Gögn!$A$2:$A$11876,AK$201)/1000)))</f>
        <v>0</v>
      </c>
      <c r="AL21" s="155">
        <f>IF(LEN(AL$8)=0,"",IF(AL$8="Bayern",SUMIFS(Erl.Gögn!$H$2:$H$30,Erl.Gögn!$E$2:$E$30,$A21,Erl.Gögn!$A$2:$A$30,AL$201)/1000,IF(AL$8="Allianz",SUMIFS(Erl.Gögn!$H$2:$H$30,Erl.Gögn!$E$2:$E$30,$A21,Erl.Gögn!$A$2:$A$30,AL$201)/1000,SUMIFS(Gögn!$I$2:$I$11876,Gögn!$F$2:$F$11876,$A21,Gögn!$A$2:$A$11876,AL$201)/1000)))</f>
        <v>0</v>
      </c>
      <c r="AM21" s="155">
        <f>IF(LEN(AM$8)=0,"",IF(AM$8="Bayern",SUMIFS(Erl.Gögn!$H$2:$H$30,Erl.Gögn!$E$2:$E$30,$A21,Erl.Gögn!$A$2:$A$30,AM$201)/1000,IF(AM$8="Allianz",SUMIFS(Erl.Gögn!$H$2:$H$30,Erl.Gögn!$E$2:$E$30,$A21,Erl.Gögn!$A$2:$A$30,AM$201)/1000,SUMIFS(Gögn!$I$2:$I$11876,Gögn!$F$2:$F$11876,$A21,Gögn!$A$2:$A$11876,AM$201)/1000)))</f>
        <v>0</v>
      </c>
      <c r="AN21" s="155">
        <f>IF(LEN(AN$8)=0,"",IF(AN$8="Bayern",SUMIFS(Erl.Gögn!$H$2:$H$30,Erl.Gögn!$E$2:$E$30,$A21,Erl.Gögn!$A$2:$A$30,AN$201)/1000,IF(AN$8="Allianz",SUMIFS(Erl.Gögn!$H$2:$H$30,Erl.Gögn!$E$2:$E$30,$A21,Erl.Gögn!$A$2:$A$30,AN$201)/1000,SUMIFS(Gögn!$I$2:$I$11876,Gögn!$F$2:$F$11876,$A21,Gögn!$A$2:$A$11876,AN$201)/1000)))</f>
        <v>0</v>
      </c>
      <c r="AO21" s="155">
        <f>IF(LEN(AO$8)=0,"",IF(AO$8="Bayern",SUMIFS(Erl.Gögn!$H$2:$H$30,Erl.Gögn!$E$2:$E$30,$A21,Erl.Gögn!$A$2:$A$30,AO$201)/1000,IF(AO$8="Allianz",SUMIFS(Erl.Gögn!$H$2:$H$30,Erl.Gögn!$E$2:$E$30,$A21,Erl.Gögn!$A$2:$A$30,AO$201)/1000,SUMIFS(Gögn!$I$2:$I$11876,Gögn!$F$2:$F$11876,$A21,Gögn!$A$2:$A$11876,AO$201)/1000)))</f>
        <v>0</v>
      </c>
      <c r="AP21" s="155">
        <f>IF(LEN(AP$8)=0,"",IF(AP$8="Bayern",SUMIFS(Erl.Gögn!$H$2:$H$30,Erl.Gögn!$E$2:$E$30,$A21,Erl.Gögn!$A$2:$A$30,AP$201)/1000,IF(AP$8="Allianz",SUMIFS(Erl.Gögn!$H$2:$H$30,Erl.Gögn!$E$2:$E$30,$A21,Erl.Gögn!$A$2:$A$30,AP$201)/1000,SUMIFS(Gögn!$I$2:$I$11876,Gögn!$F$2:$F$11876,$A21,Gögn!$A$2:$A$11876,AP$201)/1000)))</f>
        <v>0</v>
      </c>
      <c r="AQ21" s="155">
        <f>IF(LEN(AQ$8)=0,"",IF(AQ$8="Bayern",SUMIFS(Erl.Gögn!$H$2:$H$30,Erl.Gögn!$E$2:$E$30,$A21,Erl.Gögn!$A$2:$A$30,AQ$201)/1000,IF(AQ$8="Allianz",SUMIFS(Erl.Gögn!$H$2:$H$30,Erl.Gögn!$E$2:$E$30,$A21,Erl.Gögn!$A$2:$A$30,AQ$201)/1000,SUMIFS(Gögn!$I$2:$I$11876,Gögn!$F$2:$F$11876,$A21,Gögn!$A$2:$A$11876,AQ$201)/1000)))</f>
        <v>0</v>
      </c>
      <c r="AR21" s="155">
        <f>IF(LEN(AR$8)=0,"",IF(AR$8="Bayern",SUMIFS(Erl.Gögn!$H$2:$H$30,Erl.Gögn!$E$2:$E$30,$A21,Erl.Gögn!$A$2:$A$30,AR$201)/1000,IF(AR$8="Allianz",SUMIFS(Erl.Gögn!$H$2:$H$30,Erl.Gögn!$E$2:$E$30,$A21,Erl.Gögn!$A$2:$A$30,AR$201)/1000,SUMIFS(Gögn!$I$2:$I$11876,Gögn!$F$2:$F$11876,$A21,Gögn!$A$2:$A$11876,AR$201)/1000)))</f>
        <v>0</v>
      </c>
      <c r="AS21" s="155">
        <f>IF(LEN(AS$8)=0,"",IF(AS$8="Bayern",SUMIFS(Erl.Gögn!$H$2:$H$30,Erl.Gögn!$E$2:$E$30,$A21,Erl.Gögn!$A$2:$A$30,AS$201)/1000,IF(AS$8="Allianz",SUMIFS(Erl.Gögn!$H$2:$H$30,Erl.Gögn!$E$2:$E$30,$A21,Erl.Gögn!$A$2:$A$30,AS$201)/1000,SUMIFS(Gögn!$I$2:$I$11876,Gögn!$F$2:$F$11876,$A21,Gögn!$A$2:$A$11876,AS$201)/1000)))</f>
        <v>0</v>
      </c>
      <c r="AT21" s="155">
        <f>IF(LEN(AT$8)=0,"",IF(AT$8="Bayern",SUMIFS(Erl.Gögn!$H$2:$H$30,Erl.Gögn!$E$2:$E$30,$A21,Erl.Gögn!$A$2:$A$30,AT$201)/1000,IF(AT$8="Allianz",SUMIFS(Erl.Gögn!$H$2:$H$30,Erl.Gögn!$E$2:$E$30,$A21,Erl.Gögn!$A$2:$A$30,AT$201)/1000,SUMIFS(Gögn!$I$2:$I$11876,Gögn!$F$2:$F$11876,$A21,Gögn!$A$2:$A$11876,AT$201)/1000)))</f>
        <v>0</v>
      </c>
      <c r="AU21" s="155">
        <f>IF(LEN(AU$8)=0,"",IF(AU$8="Bayern",SUMIFS(Erl.Gögn!$H$2:$H$30,Erl.Gögn!$E$2:$E$30,$A21,Erl.Gögn!$A$2:$A$30,AU$201)/1000,IF(AU$8="Allianz",SUMIFS(Erl.Gögn!$H$2:$H$30,Erl.Gögn!$E$2:$E$30,$A21,Erl.Gögn!$A$2:$A$30,AU$201)/1000,SUMIFS(Gögn!$I$2:$I$11876,Gögn!$F$2:$F$11876,$A21,Gögn!$A$2:$A$11876,AU$201)/1000)))</f>
        <v>0</v>
      </c>
      <c r="AV21" s="155">
        <f>IF(LEN(AV$8)=0,"",IF(AV$8="Bayern",SUMIFS(Erl.Gögn!$H$2:$H$30,Erl.Gögn!$E$2:$E$30,$A21,Erl.Gögn!$A$2:$A$30,AV$201)/1000,IF(AV$8="Allianz",SUMIFS(Erl.Gögn!$H$2:$H$30,Erl.Gögn!$E$2:$E$30,$A21,Erl.Gögn!$A$2:$A$30,AV$201)/1000,SUMIFS(Gögn!$I$2:$I$11876,Gögn!$F$2:$F$11876,$A21,Gögn!$A$2:$A$11876,AV$201)/1000)))</f>
        <v>0</v>
      </c>
      <c r="AW21" s="155">
        <f>IF(LEN(AW$8)=0,"",IF(AW$8="Bayern",SUMIFS(Erl.Gögn!$H$2:$H$30,Erl.Gögn!$E$2:$E$30,$A21,Erl.Gögn!$A$2:$A$30,AW$201)/1000,IF(AW$8="Allianz",SUMIFS(Erl.Gögn!$H$2:$H$30,Erl.Gögn!$E$2:$E$30,$A21,Erl.Gögn!$A$2:$A$30,AW$201)/1000,SUMIFS(Gögn!$I$2:$I$11876,Gögn!$F$2:$F$11876,$A21,Gögn!$A$2:$A$11876,AW$201)/1000)))</f>
        <v>0</v>
      </c>
      <c r="AX21" s="155">
        <f>IF(LEN(AX$8)=0,"",IF(AX$8="Bayern",SUMIFS(Erl.Gögn!$H$2:$H$30,Erl.Gögn!$E$2:$E$30,$A21,Erl.Gögn!$A$2:$A$30,AX$201)/1000,IF(AX$8="Allianz",SUMIFS(Erl.Gögn!$H$2:$H$30,Erl.Gögn!$E$2:$E$30,$A21,Erl.Gögn!$A$2:$A$30,AX$201)/1000,SUMIFS(Gögn!$I$2:$I$11876,Gögn!$F$2:$F$11876,$A21,Gögn!$A$2:$A$11876,AX$201)/1000)))</f>
        <v>0</v>
      </c>
      <c r="AY21" s="155">
        <f>IF(LEN(AY$8)=0,"",IF(AY$8="Bayern",SUMIFS(Erl.Gögn!$H$2:$H$30,Erl.Gögn!$E$2:$E$30,$A21,Erl.Gögn!$A$2:$A$30,AY$201)/1000,IF(AY$8="Allianz",SUMIFS(Erl.Gögn!$H$2:$H$30,Erl.Gögn!$E$2:$E$30,$A21,Erl.Gögn!$A$2:$A$30,AY$201)/1000,SUMIFS(Gögn!$I$2:$I$11876,Gögn!$F$2:$F$11876,$A21,Gögn!$A$2:$A$11876,AY$201)/1000)))</f>
        <v>0</v>
      </c>
      <c r="AZ21" s="155">
        <f>IF(LEN(AZ$8)=0,"",IF(AZ$8="Bayern",SUMIFS(Erl.Gögn!$H$2:$H$30,Erl.Gögn!$E$2:$E$30,$A21,Erl.Gögn!$A$2:$A$30,AZ$201)/1000,IF(AZ$8="Allianz",SUMIFS(Erl.Gögn!$H$2:$H$30,Erl.Gögn!$E$2:$E$30,$A21,Erl.Gögn!$A$2:$A$30,AZ$201)/1000,SUMIFS(Gögn!$I$2:$I$11876,Gögn!$F$2:$F$11876,$A21,Gögn!$A$2:$A$11876,AZ$201)/1000)))</f>
        <v>0</v>
      </c>
      <c r="BA21" s="155">
        <f>IF(LEN(BA$8)=0,"",IF(BA$8="Bayern",SUMIFS(Erl.Gögn!$H$2:$H$30,Erl.Gögn!$E$2:$E$30,$A21,Erl.Gögn!$A$2:$A$30,BA$201)/1000,IF(BA$8="Allianz",SUMIFS(Erl.Gögn!$H$2:$H$30,Erl.Gögn!$E$2:$E$30,$A21,Erl.Gögn!$A$2:$A$30,BA$201)/1000,SUMIFS(Gögn!$I$2:$I$11876,Gögn!$F$2:$F$11876,$A21,Gögn!$A$2:$A$11876,BA$201)/1000)))</f>
        <v>0</v>
      </c>
      <c r="BB21" s="155">
        <f>IF(LEN(BB$8)=0,"",IF(BB$8="Bayern",SUMIFS(Erl.Gögn!$H$2:$H$30,Erl.Gögn!$E$2:$E$30,$A21,Erl.Gögn!$A$2:$A$30,BB$201)/1000,IF(BB$8="Allianz",SUMIFS(Erl.Gögn!$H$2:$H$30,Erl.Gögn!$E$2:$E$30,$A21,Erl.Gögn!$A$2:$A$30,BB$201)/1000,SUMIFS(Gögn!$I$2:$I$11876,Gögn!$F$2:$F$11876,$A21,Gögn!$A$2:$A$11876,BB$201)/1000)))</f>
        <v>0</v>
      </c>
      <c r="BC21" s="155">
        <f>IF(LEN(BC$8)=0,"",IF(BC$8="Bayern",SUMIFS(Erl.Gögn!$H$2:$H$30,Erl.Gögn!$E$2:$E$30,$A21,Erl.Gögn!$A$2:$A$30,BC$201)/1000,IF(BC$8="Allianz",SUMIFS(Erl.Gögn!$H$2:$H$30,Erl.Gögn!$E$2:$E$30,$A21,Erl.Gögn!$A$2:$A$30,BC$201)/1000,SUMIFS(Gögn!$I$2:$I$11876,Gögn!$F$2:$F$11876,$A21,Gögn!$A$2:$A$11876,BC$201)/1000)))</f>
        <v>0</v>
      </c>
      <c r="BD21" s="155">
        <f>IF(LEN(BD$8)=0,"",IF(BD$8="Bayern",SUMIFS(Erl.Gögn!$H$2:$H$30,Erl.Gögn!$E$2:$E$30,$A21,Erl.Gögn!$A$2:$A$30,BD$201)/1000,IF(BD$8="Allianz",SUMIFS(Erl.Gögn!$H$2:$H$30,Erl.Gögn!$E$2:$E$30,$A21,Erl.Gögn!$A$2:$A$30,BD$201)/1000,SUMIFS(Gögn!$I$2:$I$11876,Gögn!$F$2:$F$11876,$A21,Gögn!$A$2:$A$11876,BD$201)/1000)))</f>
        <v>0</v>
      </c>
      <c r="BE21" s="155">
        <f>IF(LEN(BE$8)=0,"",IF(BE$8="Bayern",SUMIFS(Erl.Gögn!$H$2:$H$30,Erl.Gögn!$E$2:$E$30,$A21,Erl.Gögn!$A$2:$A$30,BE$201)/1000,IF(BE$8="Allianz",SUMIFS(Erl.Gögn!$H$2:$H$30,Erl.Gögn!$E$2:$E$30,$A21,Erl.Gögn!$A$2:$A$30,BE$201)/1000,SUMIFS(Gögn!$I$2:$I$11876,Gögn!$F$2:$F$11876,$A21,Gögn!$A$2:$A$11876,BE$201)/1000)))</f>
        <v>0</v>
      </c>
      <c r="BF21" s="155">
        <f>IF(LEN(BF$8)=0,"",IF(BF$8="Bayern",SUMIFS(Erl.Gögn!$H$2:$H$30,Erl.Gögn!$E$2:$E$30,$A21,Erl.Gögn!$A$2:$A$30,BF$201)/1000,IF(BF$8="Allianz",SUMIFS(Erl.Gögn!$H$2:$H$30,Erl.Gögn!$E$2:$E$30,$A21,Erl.Gögn!$A$2:$A$30,BF$201)/1000,SUMIFS(Gögn!$I$2:$I$11876,Gögn!$F$2:$F$11876,$A21,Gögn!$A$2:$A$11876,BF$201)/1000)))</f>
        <v>0</v>
      </c>
      <c r="BG21" s="155">
        <f>IF(LEN(BG$8)=0,"",IF(BG$8="Bayern",SUMIFS(Erl.Gögn!$H$2:$H$30,Erl.Gögn!$E$2:$E$30,$A21,Erl.Gögn!$A$2:$A$30,BG$201)/1000,IF(BG$8="Allianz",SUMIFS(Erl.Gögn!$H$2:$H$30,Erl.Gögn!$E$2:$E$30,$A21,Erl.Gögn!$A$2:$A$30,BG$201)/1000,SUMIFS(Gögn!$I$2:$I$11876,Gögn!$F$2:$F$11876,$A21,Gögn!$A$2:$A$11876,BG$201)/1000)))</f>
        <v>0</v>
      </c>
      <c r="BH21" s="155">
        <f>IF(LEN(BH$8)=0,"",IF(BH$8="Bayern",SUMIFS(Erl.Gögn!$H$2:$H$30,Erl.Gögn!$E$2:$E$30,$A21,Erl.Gögn!$A$2:$A$30,BH$201)/1000,IF(BH$8="Allianz",SUMIFS(Erl.Gögn!$H$2:$H$30,Erl.Gögn!$E$2:$E$30,$A21,Erl.Gögn!$A$2:$A$30,BH$201)/1000,SUMIFS(Gögn!$I$2:$I$11876,Gögn!$F$2:$F$11876,$A21,Gögn!$A$2:$A$11876,BH$201)/1000)))</f>
        <v>0</v>
      </c>
      <c r="BI21" s="155">
        <f>IF(LEN(BI$8)=0,"",IF(BI$8="Bayern",SUMIFS(Erl.Gögn!$H$2:$H$30,Erl.Gögn!$E$2:$E$30,$A21,Erl.Gögn!$A$2:$A$30,BI$201)/1000,IF(BI$8="Allianz",SUMIFS(Erl.Gögn!$H$2:$H$30,Erl.Gögn!$E$2:$E$30,$A21,Erl.Gögn!$A$2:$A$30,BI$201)/1000,SUMIFS(Gögn!$I$2:$I$11876,Gögn!$F$2:$F$11876,$A21,Gögn!$A$2:$A$11876,BI$201)/1000)))</f>
        <v>0</v>
      </c>
      <c r="BJ21" s="155">
        <f>IF(LEN(BJ$8)=0,"",IF(BJ$8="Bayern",SUMIFS(Erl.Gögn!$H$2:$H$30,Erl.Gögn!$E$2:$E$30,$A21,Erl.Gögn!$A$2:$A$30,BJ$201)/1000,IF(BJ$8="Allianz",SUMIFS(Erl.Gögn!$H$2:$H$30,Erl.Gögn!$E$2:$E$30,$A21,Erl.Gögn!$A$2:$A$30,BJ$201)/1000,SUMIFS(Gögn!$I$2:$I$11876,Gögn!$F$2:$F$11876,$A21,Gögn!$A$2:$A$11876,BJ$201)/1000)))</f>
        <v>0</v>
      </c>
      <c r="BK21" s="155">
        <f>IF(LEN(BK$8)=0,"",IF(BK$8="Bayern",SUMIFS(Erl.Gögn!$H$2:$H$30,Erl.Gögn!$E$2:$E$30,$A21,Erl.Gögn!$A$2:$A$30,BK$201)/1000,IF(BK$8="Allianz",SUMIFS(Erl.Gögn!$H$2:$H$30,Erl.Gögn!$E$2:$E$30,$A21,Erl.Gögn!$A$2:$A$30,BK$201)/1000,SUMIFS(Gögn!$I$2:$I$11876,Gögn!$F$2:$F$11876,$A21,Gögn!$A$2:$A$11876,BK$201)/1000)))</f>
        <v>0</v>
      </c>
      <c r="BL21" s="155">
        <f>IF(LEN(BL$8)=0,"",IF(BL$8="Bayern",SUMIFS(Erl.Gögn!$H$2:$H$30,Erl.Gögn!$E$2:$E$30,$A21,Erl.Gögn!$A$2:$A$30,BL$201)/1000,IF(BL$8="Allianz",SUMIFS(Erl.Gögn!$H$2:$H$30,Erl.Gögn!$E$2:$E$30,$A21,Erl.Gögn!$A$2:$A$30,BL$201)/1000,SUMIFS(Gögn!$I$2:$I$11876,Gögn!$F$2:$F$11876,$A21,Gögn!$A$2:$A$11876,BL$201)/1000)))</f>
        <v>0</v>
      </c>
      <c r="BM21" s="155">
        <f>IF(LEN(BM$8)=0,"",IF(BM$8="Bayern",SUMIFS(Erl.Gögn!$H$2:$H$30,Erl.Gögn!$E$2:$E$30,$A21,Erl.Gögn!$A$2:$A$30,BM$201)/1000,IF(BM$8="Allianz",SUMIFS(Erl.Gögn!$H$2:$H$30,Erl.Gögn!$E$2:$E$30,$A21,Erl.Gögn!$A$2:$A$30,BM$201)/1000,SUMIFS(Gögn!$I$2:$I$11876,Gögn!$F$2:$F$11876,$A21,Gögn!$A$2:$A$11876,BM$201)/1000)))</f>
        <v>0</v>
      </c>
      <c r="BN21" s="155">
        <f>IF(LEN(BN$8)=0,"",IF(BN$8="Bayern",SUMIFS(Erl.Gögn!$H$2:$H$30,Erl.Gögn!$E$2:$E$30,$A21,Erl.Gögn!$A$2:$A$30,BN$201)/1000,IF(BN$8="Allianz",SUMIFS(Erl.Gögn!$H$2:$H$30,Erl.Gögn!$E$2:$E$30,$A21,Erl.Gögn!$A$2:$A$30,BN$201)/1000,SUMIFS(Gögn!$I$2:$I$11876,Gögn!$F$2:$F$11876,$A21,Gögn!$A$2:$A$11876,BN$201)/1000)))</f>
        <v>0</v>
      </c>
      <c r="BO21" s="155">
        <f>IF(LEN(BO$8)=0,"",IF(BO$8="Bayern",SUMIFS(Erl.Gögn!$H$2:$H$30,Erl.Gögn!$E$2:$E$30,$A21,Erl.Gögn!$A$2:$A$30,BO$201)/1000,IF(BO$8="Allianz",SUMIFS(Erl.Gögn!$H$2:$H$30,Erl.Gögn!$E$2:$E$30,$A21,Erl.Gögn!$A$2:$A$30,BO$201)/1000,SUMIFS(Gögn!$I$2:$I$11876,Gögn!$F$2:$F$11876,$A21,Gögn!$A$2:$A$11876,BO$201)/1000)))</f>
        <v>0</v>
      </c>
      <c r="BP21" s="155">
        <f>IF(LEN(BP$8)=0,"",IF(BP$8="Bayern",SUMIFS(Erl.Gögn!$H$2:$H$30,Erl.Gögn!$E$2:$E$30,$A21,Erl.Gögn!$A$2:$A$30,BP$201)/1000,IF(BP$8="Allianz",SUMIFS(Erl.Gögn!$H$2:$H$30,Erl.Gögn!$E$2:$E$30,$A21,Erl.Gögn!$A$2:$A$30,BP$201)/1000,SUMIFS(Gögn!$I$2:$I$11876,Gögn!$F$2:$F$11876,$A21,Gögn!$A$2:$A$11876,BP$201)/1000)))</f>
        <v>0</v>
      </c>
      <c r="BQ21" s="155">
        <f>IF(LEN(BQ$8)=0,"",IF(BQ$8="Bayern",SUMIFS(Erl.Gögn!$H$2:$H$30,Erl.Gögn!$E$2:$E$30,$A21,Erl.Gögn!$A$2:$A$30,BQ$201)/1000,IF(BQ$8="Allianz",SUMIFS(Erl.Gögn!$H$2:$H$30,Erl.Gögn!$E$2:$E$30,$A21,Erl.Gögn!$A$2:$A$30,BQ$201)/1000,SUMIFS(Gögn!$I$2:$I$11876,Gögn!$F$2:$F$11876,$A21,Gögn!$A$2:$A$11876,BQ$201)/1000)))</f>
        <v>0</v>
      </c>
      <c r="BR21" s="155">
        <f>IF(LEN(BR$8)=0,"",IF(BR$8="Bayern",SUMIFS(Erl.Gögn!$H$2:$H$30,Erl.Gögn!$E$2:$E$30,$A21,Erl.Gögn!$A$2:$A$30,BR$201)/1000,IF(BR$8="Allianz",SUMIFS(Erl.Gögn!$H$2:$H$30,Erl.Gögn!$E$2:$E$30,$A21,Erl.Gögn!$A$2:$A$30,BR$201)/1000,SUMIFS(Gögn!$I$2:$I$11876,Gögn!$F$2:$F$11876,$A21,Gögn!$A$2:$A$11876,BR$201)/1000)))</f>
        <v>0</v>
      </c>
      <c r="BS21" s="155">
        <f>IF(LEN(BS$8)=0,"",IF(BS$8="Bayern",SUMIFS(Erl.Gögn!$H$2:$H$30,Erl.Gögn!$E$2:$E$30,$A21,Erl.Gögn!$A$2:$A$30,BS$201)/1000,IF(BS$8="Allianz",SUMIFS(Erl.Gögn!$H$2:$H$30,Erl.Gögn!$E$2:$E$30,$A21,Erl.Gögn!$A$2:$A$30,BS$201)/1000,SUMIFS(Gögn!$I$2:$I$11876,Gögn!$F$2:$F$11876,$A21,Gögn!$A$2:$A$11876,BS$201)/1000)))</f>
        <v>0</v>
      </c>
      <c r="BT21" s="155">
        <f>IF(LEN(BT$8)=0,"",IF(BT$8="Bayern",SUMIFS(Erl.Gögn!$H$2:$H$30,Erl.Gögn!$E$2:$E$30,$A21,Erl.Gögn!$A$2:$A$30,BT$201)/1000,IF(BT$8="Allianz",SUMIFS(Erl.Gögn!$H$2:$H$30,Erl.Gögn!$E$2:$E$30,$A21,Erl.Gögn!$A$2:$A$30,BT$201)/1000,SUMIFS(Gögn!$I$2:$I$11876,Gögn!$F$2:$F$11876,$A21,Gögn!$A$2:$A$11876,BT$201)/1000)))</f>
        <v>0</v>
      </c>
      <c r="BU21" s="155">
        <f>IF(LEN(BU$8)=0,"",IF(BU$8="Bayern",SUMIFS(Erl.Gögn!$H$2:$H$30,Erl.Gögn!$E$2:$E$30,$A21,Erl.Gögn!$A$2:$A$30,BU$201)/1000,IF(BU$8="Allianz",SUMIFS(Erl.Gögn!$H$2:$H$30,Erl.Gögn!$E$2:$E$30,$A21,Erl.Gögn!$A$2:$A$30,BU$201)/1000,SUMIFS(Gögn!$I$2:$I$11876,Gögn!$F$2:$F$11876,$A21,Gögn!$A$2:$A$11876,BU$201)/1000)))</f>
        <v>0</v>
      </c>
      <c r="BV21" s="155">
        <f>IF(LEN(BV$8)=0,"",IF(BV$8="Bayern",SUMIFS(Erl.Gögn!$H$2:$H$30,Erl.Gögn!$E$2:$E$30,$A21,Erl.Gögn!$A$2:$A$30,BV$201)/1000,IF(BV$8="Allianz",SUMIFS(Erl.Gögn!$H$2:$H$30,Erl.Gögn!$E$2:$E$30,$A21,Erl.Gögn!$A$2:$A$30,BV$201)/1000,SUMIFS(Gögn!$I$2:$I$11876,Gögn!$F$2:$F$11876,$A21,Gögn!$A$2:$A$11876,BV$201)/1000)))</f>
        <v>0</v>
      </c>
      <c r="BW21" s="155">
        <f>IF(LEN(BW$8)=0,"",IF(BW$8="Bayern",SUMIFS(Erl.Gögn!$H$2:$H$30,Erl.Gögn!$E$2:$E$30,$A21,Erl.Gögn!$A$2:$A$30,BW$201)/1000,IF(BW$8="Allianz",SUMIFS(Erl.Gögn!$H$2:$H$30,Erl.Gögn!$E$2:$E$30,$A21,Erl.Gögn!$A$2:$A$30,BW$201)/1000,SUMIFS(Gögn!$I$2:$I$11876,Gögn!$F$2:$F$11876,$A21,Gögn!$A$2:$A$11876,BW$201)/1000)))</f>
        <v>0</v>
      </c>
      <c r="BX21" s="155">
        <f>IF(LEN(BX$8)=0,"",IF(BX$8="Bayern",SUMIFS(Erl.Gögn!$H$2:$H$30,Erl.Gögn!$E$2:$E$30,$A21,Erl.Gögn!$A$2:$A$30,BX$201)/1000,IF(BX$8="Allianz",SUMIFS(Erl.Gögn!$H$2:$H$30,Erl.Gögn!$E$2:$E$30,$A21,Erl.Gögn!$A$2:$A$30,BX$201)/1000,SUMIFS(Gögn!$I$2:$I$11876,Gögn!$F$2:$F$11876,$A21,Gögn!$A$2:$A$11876,BX$201)/1000)))</f>
        <v>0</v>
      </c>
      <c r="BY21" s="155">
        <f>IF(LEN(BY$8)=0,"",IF(BY$8="Bayern",SUMIFS(Erl.Gögn!$H$2:$H$30,Erl.Gögn!$E$2:$E$30,$A21,Erl.Gögn!$A$2:$A$30,BY$201)/1000,IF(BY$8="Allianz",SUMIFS(Erl.Gögn!$H$2:$H$30,Erl.Gögn!$E$2:$E$30,$A21,Erl.Gögn!$A$2:$A$30,BY$201)/1000,SUMIFS(Gögn!$I$2:$I$11876,Gögn!$F$2:$F$11876,$A21,Gögn!$A$2:$A$11876,BY$201)/1000)))</f>
        <v>0</v>
      </c>
      <c r="BZ21" s="155">
        <f>IF(LEN(BZ$8)=0,"",IF(BZ$8="Bayern",SUMIFS(Erl.Gögn!$H$2:$H$30,Erl.Gögn!$E$2:$E$30,$A21,Erl.Gögn!$A$2:$A$30,BZ$201)/1000,IF(BZ$8="Allianz",SUMIFS(Erl.Gögn!$H$2:$H$30,Erl.Gögn!$E$2:$E$30,$A21,Erl.Gögn!$A$2:$A$30,BZ$201)/1000,SUMIFS(Gögn!$I$2:$I$11876,Gögn!$F$2:$F$11876,$A21,Gögn!$A$2:$A$11876,BZ$201)/1000)))</f>
        <v>0</v>
      </c>
      <c r="CA21" s="155">
        <f>IF(LEN(CA$8)=0,"",IF(CA$8="Bayern",SUMIFS(Erl.Gögn!$H$2:$H$30,Erl.Gögn!$E$2:$E$30,$A21,Erl.Gögn!$A$2:$A$30,CA$201)/1000,IF(CA$8="Allianz",SUMIFS(Erl.Gögn!$H$2:$H$30,Erl.Gögn!$E$2:$E$30,$A21,Erl.Gögn!$A$2:$A$30,CA$201)/1000,SUMIFS(Gögn!$I$2:$I$11876,Gögn!$F$2:$F$11876,$A21,Gögn!$A$2:$A$11876,CA$201)/1000)))</f>
        <v>0</v>
      </c>
      <c r="CB21" s="155">
        <f>IF(LEN(CB$8)=0,"",IF(CB$8="Bayern",SUMIFS(Erl.Gögn!$H$2:$H$30,Erl.Gögn!$E$2:$E$30,$A21,Erl.Gögn!$A$2:$A$30,CB$201)/1000,IF(CB$8="Allianz",SUMIFS(Erl.Gögn!$H$2:$H$30,Erl.Gögn!$E$2:$E$30,$A21,Erl.Gögn!$A$2:$A$30,CB$201)/1000,SUMIFS(Gögn!$I$2:$I$11876,Gögn!$F$2:$F$11876,$A21,Gögn!$A$2:$A$11876,CB$201)/1000)))</f>
        <v>0</v>
      </c>
      <c r="CC21" s="155">
        <f>IF(LEN(CC$8)=0,"",IF(CC$8="Bayern",SUMIFS(Erl.Gögn!$H$2:$H$30,Erl.Gögn!$E$2:$E$30,$A21,Erl.Gögn!$A$2:$A$30,CC$201)/1000,IF(CC$8="Allianz",SUMIFS(Erl.Gögn!$H$2:$H$30,Erl.Gögn!$E$2:$E$30,$A21,Erl.Gögn!$A$2:$A$30,CC$201)/1000,SUMIFS(Gögn!$I$2:$I$11876,Gögn!$F$2:$F$11876,$A21,Gögn!$A$2:$A$11876,CC$201)/1000)))</f>
        <v>0</v>
      </c>
    </row>
    <row r="22" spans="1:81" ht="15.75" x14ac:dyDescent="0.25">
      <c r="A22" s="5" t="s">
        <v>167</v>
      </c>
      <c r="B22" s="5"/>
      <c r="C22" s="19" t="s">
        <v>168</v>
      </c>
      <c r="D22" s="156">
        <f t="shared" si="2"/>
        <v>0</v>
      </c>
      <c r="E22" s="156">
        <f>IF(LEN(E$8)=0,"",IF(E$8="Bayern",SUMIFS(Erl.Gögn!$H$2:$H$30,Erl.Gögn!$E$2:$E$30,$A22,Erl.Gögn!$A$2:$A$30,E$201)/1000,IF(E$8="Allianz",SUMIFS(Erl.Gögn!$H$2:$H$30,Erl.Gögn!$E$2:$E$30,$A22,Erl.Gögn!$A$2:$A$30,E$201)/1000,SUMIFS(Gögn!$I$2:$I$11876,Gögn!$F$2:$F$11876,$A22,Gögn!$A$2:$A$11876,E$201)/1000)))</f>
        <v>0</v>
      </c>
      <c r="F22" s="156">
        <f>IF(LEN(F$8)=0,"",IF(F$8="Bayern",SUMIFS(Erl.Gögn!$H$2:$H$30,Erl.Gögn!$E$2:$E$30,$A22,Erl.Gögn!$A$2:$A$30,F$201)/1000,IF(F$8="Allianz",SUMIFS(Erl.Gögn!$H$2:$H$30,Erl.Gögn!$E$2:$E$30,$A22,Erl.Gögn!$A$2:$A$30,F$201)/1000,SUMIFS(Gögn!$I$2:$I$11876,Gögn!$F$2:$F$11876,$A22,Gögn!$A$2:$A$11876,F$201)/1000)))</f>
        <v>0</v>
      </c>
      <c r="G22" s="156">
        <f>IF(LEN(G$8)=0,"",IF(G$8="Bayern",SUMIFS(Erl.Gögn!$H$2:$H$30,Erl.Gögn!$E$2:$E$30,$A22,Erl.Gögn!$A$2:$A$30,G$201)/1000,IF(G$8="Allianz",SUMIFS(Erl.Gögn!$H$2:$H$30,Erl.Gögn!$E$2:$E$30,$A22,Erl.Gögn!$A$2:$A$30,G$201)/1000,SUMIFS(Gögn!$I$2:$I$11876,Gögn!$F$2:$F$11876,$A22,Gögn!$A$2:$A$11876,G$201)/1000)))</f>
        <v>0</v>
      </c>
      <c r="H22" s="156">
        <f>IF(LEN(H$8)=0,"",IF(H$8="Bayern",SUMIFS(Erl.Gögn!$H$2:$H$30,Erl.Gögn!$E$2:$E$30,$A22,Erl.Gögn!$A$2:$A$30,H$201)/1000,IF(H$8="Allianz",SUMIFS(Erl.Gögn!$H$2:$H$30,Erl.Gögn!$E$2:$E$30,$A22,Erl.Gögn!$A$2:$A$30,H$201)/1000,SUMIFS(Gögn!$I$2:$I$11876,Gögn!$F$2:$F$11876,$A22,Gögn!$A$2:$A$11876,H$201)/1000)))</f>
        <v>0</v>
      </c>
      <c r="I22" s="156">
        <f>IF(LEN(I$8)=0,"",IF(I$8="Bayern",SUMIFS(Erl.Gögn!$H$2:$H$30,Erl.Gögn!$E$2:$E$30,$A22,Erl.Gögn!$A$2:$A$30,I$201)/1000,IF(I$8="Allianz",SUMIFS(Erl.Gögn!$H$2:$H$30,Erl.Gögn!$E$2:$E$30,$A22,Erl.Gögn!$A$2:$A$30,I$201)/1000,SUMIFS(Gögn!$I$2:$I$11876,Gögn!$F$2:$F$11876,$A22,Gögn!$A$2:$A$11876,I$201)/1000)))</f>
        <v>0</v>
      </c>
      <c r="J22" s="156">
        <f>IF(LEN(J$8)=0,"",IF(J$8="Bayern",SUMIFS(Erl.Gögn!$H$2:$H$30,Erl.Gögn!$E$2:$E$30,$A22,Erl.Gögn!$A$2:$A$30,J$201)/1000,IF(J$8="Allianz",SUMIFS(Erl.Gögn!$H$2:$H$30,Erl.Gögn!$E$2:$E$30,$A22,Erl.Gögn!$A$2:$A$30,J$201)/1000,SUMIFS(Gögn!$I$2:$I$11876,Gögn!$F$2:$F$11876,$A22,Gögn!$A$2:$A$11876,J$201)/1000)))</f>
        <v>0</v>
      </c>
      <c r="K22" s="156">
        <f>IF(LEN(K$8)=0,"",IF(K$8="Bayern",SUMIFS(Erl.Gögn!$H$2:$H$30,Erl.Gögn!$E$2:$E$30,$A22,Erl.Gögn!$A$2:$A$30,K$201)/1000,IF(K$8="Allianz",SUMIFS(Erl.Gögn!$H$2:$H$30,Erl.Gögn!$E$2:$E$30,$A22,Erl.Gögn!$A$2:$A$30,K$201)/1000,SUMIFS(Gögn!$I$2:$I$11876,Gögn!$F$2:$F$11876,$A22,Gögn!$A$2:$A$11876,K$201)/1000)))</f>
        <v>0</v>
      </c>
      <c r="L22" s="156">
        <f>IF(LEN(L$8)=0,"",IF(L$8="Bayern",SUMIFS(Erl.Gögn!$H$2:$H$30,Erl.Gögn!$E$2:$E$30,$A22,Erl.Gögn!$A$2:$A$30,L$201)/1000,IF(L$8="Allianz",SUMIFS(Erl.Gögn!$H$2:$H$30,Erl.Gögn!$E$2:$E$30,$A22,Erl.Gögn!$A$2:$A$30,L$201)/1000,SUMIFS(Gögn!$I$2:$I$11876,Gögn!$F$2:$F$11876,$A22,Gögn!$A$2:$A$11876,L$201)/1000)))</f>
        <v>0</v>
      </c>
      <c r="M22" s="156">
        <f>IF(LEN(M$8)=0,"",IF(M$8="Bayern",SUMIFS(Erl.Gögn!$H$2:$H$30,Erl.Gögn!$E$2:$E$30,$A22,Erl.Gögn!$A$2:$A$30,M$201)/1000,IF(M$8="Allianz",SUMIFS(Erl.Gögn!$H$2:$H$30,Erl.Gögn!$E$2:$E$30,$A22,Erl.Gögn!$A$2:$A$30,M$201)/1000,SUMIFS(Gögn!$I$2:$I$11876,Gögn!$F$2:$F$11876,$A22,Gögn!$A$2:$A$11876,M$201)/1000)))</f>
        <v>0</v>
      </c>
      <c r="N22" s="156">
        <f>IF(LEN(N$8)=0,"",IF(N$8="Bayern",SUMIFS(Erl.Gögn!$H$2:$H$30,Erl.Gögn!$E$2:$E$30,$A22,Erl.Gögn!$A$2:$A$30,N$201)/1000,IF(N$8="Allianz",SUMIFS(Erl.Gögn!$H$2:$H$30,Erl.Gögn!$E$2:$E$30,$A22,Erl.Gögn!$A$2:$A$30,N$201)/1000,SUMIFS(Gögn!$I$2:$I$11876,Gögn!$F$2:$F$11876,$A22,Gögn!$A$2:$A$11876,N$201)/1000)))</f>
        <v>0</v>
      </c>
      <c r="O22" s="156">
        <f>IF(LEN(O$8)=0,"",IF(O$8="Bayern",SUMIFS(Erl.Gögn!$H$2:$H$30,Erl.Gögn!$E$2:$E$30,$A22,Erl.Gögn!$A$2:$A$30,O$201)/1000,IF(O$8="Allianz",SUMIFS(Erl.Gögn!$H$2:$H$30,Erl.Gögn!$E$2:$E$30,$A22,Erl.Gögn!$A$2:$A$30,O$201)/1000,SUMIFS(Gögn!$I$2:$I$11876,Gögn!$F$2:$F$11876,$A22,Gögn!$A$2:$A$11876,O$201)/1000)))</f>
        <v>0</v>
      </c>
      <c r="P22" s="156">
        <f>IF(LEN(P$8)=0,"",IF(P$8="Bayern",SUMIFS(Erl.Gögn!$H$2:$H$30,Erl.Gögn!$E$2:$E$30,$A22,Erl.Gögn!$A$2:$A$30,P$201)/1000,IF(P$8="Allianz",SUMIFS(Erl.Gögn!$H$2:$H$30,Erl.Gögn!$E$2:$E$30,$A22,Erl.Gögn!$A$2:$A$30,P$201)/1000,SUMIFS(Gögn!$I$2:$I$11876,Gögn!$F$2:$F$11876,$A22,Gögn!$A$2:$A$11876,P$201)/1000)))</f>
        <v>0</v>
      </c>
      <c r="Q22" s="156">
        <f>IF(LEN(Q$8)=0,"",IF(Q$8="Bayern",SUMIFS(Erl.Gögn!$H$2:$H$30,Erl.Gögn!$E$2:$E$30,$A22,Erl.Gögn!$A$2:$A$30,Q$201)/1000,IF(Q$8="Allianz",SUMIFS(Erl.Gögn!$H$2:$H$30,Erl.Gögn!$E$2:$E$30,$A22,Erl.Gögn!$A$2:$A$30,Q$201)/1000,SUMIFS(Gögn!$I$2:$I$11876,Gögn!$F$2:$F$11876,$A22,Gögn!$A$2:$A$11876,Q$201)/1000)))</f>
        <v>0</v>
      </c>
      <c r="R22" s="156">
        <f>IF(LEN(R$8)=0,"",IF(R$8="Bayern",SUMIFS(Erl.Gögn!$H$2:$H$30,Erl.Gögn!$E$2:$E$30,$A22,Erl.Gögn!$A$2:$A$30,R$201)/1000,IF(R$8="Allianz",SUMIFS(Erl.Gögn!$H$2:$H$30,Erl.Gögn!$E$2:$E$30,$A22,Erl.Gögn!$A$2:$A$30,R$201)/1000,SUMIFS(Gögn!$I$2:$I$11876,Gögn!$F$2:$F$11876,$A22,Gögn!$A$2:$A$11876,R$201)/1000)))</f>
        <v>0</v>
      </c>
      <c r="S22" s="156">
        <f>IF(LEN(S$8)=0,"",IF(S$8="Bayern",SUMIFS(Erl.Gögn!$H$2:$H$30,Erl.Gögn!$E$2:$E$30,$A22,Erl.Gögn!$A$2:$A$30,S$201)/1000,IF(S$8="Allianz",SUMIFS(Erl.Gögn!$H$2:$H$30,Erl.Gögn!$E$2:$E$30,$A22,Erl.Gögn!$A$2:$A$30,S$201)/1000,SUMIFS(Gögn!$I$2:$I$11876,Gögn!$F$2:$F$11876,$A22,Gögn!$A$2:$A$11876,S$201)/1000)))</f>
        <v>0</v>
      </c>
      <c r="T22" s="156">
        <f>IF(LEN(T$8)=0,"",IF(T$8="Bayern",SUMIFS(Erl.Gögn!$H$2:$H$30,Erl.Gögn!$E$2:$E$30,$A22,Erl.Gögn!$A$2:$A$30,T$201)/1000,IF(T$8="Allianz",SUMIFS(Erl.Gögn!$H$2:$H$30,Erl.Gögn!$E$2:$E$30,$A22,Erl.Gögn!$A$2:$A$30,T$201)/1000,SUMIFS(Gögn!$I$2:$I$11876,Gögn!$F$2:$F$11876,$A22,Gögn!$A$2:$A$11876,T$201)/1000)))</f>
        <v>0</v>
      </c>
      <c r="U22" s="156">
        <f>IF(LEN(U$8)=0,"",IF(U$8="Bayern",SUMIFS(Erl.Gögn!$H$2:$H$30,Erl.Gögn!$E$2:$E$30,$A22,Erl.Gögn!$A$2:$A$30,U$201)/1000,IF(U$8="Allianz",SUMIFS(Erl.Gögn!$H$2:$H$30,Erl.Gögn!$E$2:$E$30,$A22,Erl.Gögn!$A$2:$A$30,U$201)/1000,SUMIFS(Gögn!$I$2:$I$11876,Gögn!$F$2:$F$11876,$A22,Gögn!$A$2:$A$11876,U$201)/1000)))</f>
        <v>0</v>
      </c>
      <c r="V22" s="156">
        <f>IF(LEN(V$8)=0,"",IF(V$8="Bayern",SUMIFS(Erl.Gögn!$H$2:$H$30,Erl.Gögn!$E$2:$E$30,$A22,Erl.Gögn!$A$2:$A$30,V$201)/1000,IF(V$8="Allianz",SUMIFS(Erl.Gögn!$H$2:$H$30,Erl.Gögn!$E$2:$E$30,$A22,Erl.Gögn!$A$2:$A$30,V$201)/1000,SUMIFS(Gögn!$I$2:$I$11876,Gögn!$F$2:$F$11876,$A22,Gögn!$A$2:$A$11876,V$201)/1000)))</f>
        <v>0</v>
      </c>
      <c r="W22" s="156">
        <f>IF(LEN(W$8)=0,"",IF(W$8="Bayern",SUMIFS(Erl.Gögn!$H$2:$H$30,Erl.Gögn!$E$2:$E$30,$A22,Erl.Gögn!$A$2:$A$30,W$201)/1000,IF(W$8="Allianz",SUMIFS(Erl.Gögn!$H$2:$H$30,Erl.Gögn!$E$2:$E$30,$A22,Erl.Gögn!$A$2:$A$30,W$201)/1000,SUMIFS(Gögn!$I$2:$I$11876,Gögn!$F$2:$F$11876,$A22,Gögn!$A$2:$A$11876,W$201)/1000)))</f>
        <v>0</v>
      </c>
      <c r="X22" s="156">
        <f>IF(LEN(X$8)=0,"",IF(X$8="Bayern",SUMIFS(Erl.Gögn!$H$2:$H$30,Erl.Gögn!$E$2:$E$30,$A22,Erl.Gögn!$A$2:$A$30,X$201)/1000,IF(X$8="Allianz",SUMIFS(Erl.Gögn!$H$2:$H$30,Erl.Gögn!$E$2:$E$30,$A22,Erl.Gögn!$A$2:$A$30,X$201)/1000,SUMIFS(Gögn!$I$2:$I$11876,Gögn!$F$2:$F$11876,$A22,Gögn!$A$2:$A$11876,X$201)/1000)))</f>
        <v>0</v>
      </c>
      <c r="Y22" s="156">
        <f>IF(LEN(Y$8)=0,"",IF(Y$8="Bayern",SUMIFS(Erl.Gögn!$H$2:$H$30,Erl.Gögn!$E$2:$E$30,$A22,Erl.Gögn!$A$2:$A$30,Y$201)/1000,IF(Y$8="Allianz",SUMIFS(Erl.Gögn!$H$2:$H$30,Erl.Gögn!$E$2:$E$30,$A22,Erl.Gögn!$A$2:$A$30,Y$201)/1000,SUMIFS(Gögn!$I$2:$I$11876,Gögn!$F$2:$F$11876,$A22,Gögn!$A$2:$A$11876,Y$201)/1000)))</f>
        <v>0</v>
      </c>
      <c r="Z22" s="156">
        <f>IF(LEN(Z$8)=0,"",IF(Z$8="Bayern",SUMIFS(Erl.Gögn!$H$2:$H$30,Erl.Gögn!$E$2:$E$30,$A22,Erl.Gögn!$A$2:$A$30,Z$201)/1000,IF(Z$8="Allianz",SUMIFS(Erl.Gögn!$H$2:$H$30,Erl.Gögn!$E$2:$E$30,$A22,Erl.Gögn!$A$2:$A$30,Z$201)/1000,SUMIFS(Gögn!$I$2:$I$11876,Gögn!$F$2:$F$11876,$A22,Gögn!$A$2:$A$11876,Z$201)/1000)))</f>
        <v>0</v>
      </c>
      <c r="AA22" s="156">
        <f>IF(LEN(AA$8)=0,"",IF(AA$8="Bayern",SUMIFS(Erl.Gögn!$H$2:$H$30,Erl.Gögn!$E$2:$E$30,$A22,Erl.Gögn!$A$2:$A$30,AA$201)/1000,IF(AA$8="Allianz",SUMIFS(Erl.Gögn!$H$2:$H$30,Erl.Gögn!$E$2:$E$30,$A22,Erl.Gögn!$A$2:$A$30,AA$201)/1000,SUMIFS(Gögn!$I$2:$I$11876,Gögn!$F$2:$F$11876,$A22,Gögn!$A$2:$A$11876,AA$201)/1000)))</f>
        <v>0</v>
      </c>
      <c r="AB22" s="156">
        <f>IF(LEN(AB$8)=0,"",IF(AB$8="Bayern",SUMIFS(Erl.Gögn!$H$2:$H$30,Erl.Gögn!$E$2:$E$30,$A22,Erl.Gögn!$A$2:$A$30,AB$201)/1000,IF(AB$8="Allianz",SUMIFS(Erl.Gögn!$H$2:$H$30,Erl.Gögn!$E$2:$E$30,$A22,Erl.Gögn!$A$2:$A$30,AB$201)/1000,SUMIFS(Gögn!$I$2:$I$11876,Gögn!$F$2:$F$11876,$A22,Gögn!$A$2:$A$11876,AB$201)/1000)))</f>
        <v>0</v>
      </c>
      <c r="AC22" s="156">
        <f>IF(LEN(AC$8)=0,"",IF(AC$8="Bayern",SUMIFS(Erl.Gögn!$H$2:$H$30,Erl.Gögn!$E$2:$E$30,$A22,Erl.Gögn!$A$2:$A$30,AC$201)/1000,IF(AC$8="Allianz",SUMIFS(Erl.Gögn!$H$2:$H$30,Erl.Gögn!$E$2:$E$30,$A22,Erl.Gögn!$A$2:$A$30,AC$201)/1000,SUMIFS(Gögn!$I$2:$I$11876,Gögn!$F$2:$F$11876,$A22,Gögn!$A$2:$A$11876,AC$201)/1000)))</f>
        <v>0</v>
      </c>
      <c r="AD22" s="156">
        <f>IF(LEN(AD$8)=0,"",IF(AD$8="Bayern",SUMIFS(Erl.Gögn!$H$2:$H$30,Erl.Gögn!$E$2:$E$30,$A22,Erl.Gögn!$A$2:$A$30,AD$201)/1000,IF(AD$8="Allianz",SUMIFS(Erl.Gögn!$H$2:$H$30,Erl.Gögn!$E$2:$E$30,$A22,Erl.Gögn!$A$2:$A$30,AD$201)/1000,SUMIFS(Gögn!$I$2:$I$11876,Gögn!$F$2:$F$11876,$A22,Gögn!$A$2:$A$11876,AD$201)/1000)))</f>
        <v>0</v>
      </c>
      <c r="AE22" s="156">
        <f>IF(LEN(AE$8)=0,"",IF(AE$8="Bayern",SUMIFS(Erl.Gögn!$H$2:$H$30,Erl.Gögn!$E$2:$E$30,$A22,Erl.Gögn!$A$2:$A$30,AE$201)/1000,IF(AE$8="Allianz",SUMIFS(Erl.Gögn!$H$2:$H$30,Erl.Gögn!$E$2:$E$30,$A22,Erl.Gögn!$A$2:$A$30,AE$201)/1000,SUMIFS(Gögn!$I$2:$I$11876,Gögn!$F$2:$F$11876,$A22,Gögn!$A$2:$A$11876,AE$201)/1000)))</f>
        <v>0</v>
      </c>
      <c r="AF22" s="156">
        <f>IF(LEN(AF$8)=0,"",IF(AF$8="Bayern",SUMIFS(Erl.Gögn!$H$2:$H$30,Erl.Gögn!$E$2:$E$30,$A22,Erl.Gögn!$A$2:$A$30,AF$201)/1000,IF(AF$8="Allianz",SUMIFS(Erl.Gögn!$H$2:$H$30,Erl.Gögn!$E$2:$E$30,$A22,Erl.Gögn!$A$2:$A$30,AF$201)/1000,SUMIFS(Gögn!$I$2:$I$11876,Gögn!$F$2:$F$11876,$A22,Gögn!$A$2:$A$11876,AF$201)/1000)))</f>
        <v>0</v>
      </c>
      <c r="AG22" s="156">
        <f>IF(LEN(AG$8)=0,"",IF(AG$8="Bayern",SUMIFS(Erl.Gögn!$H$2:$H$30,Erl.Gögn!$E$2:$E$30,$A22,Erl.Gögn!$A$2:$A$30,AG$201)/1000,IF(AG$8="Allianz",SUMIFS(Erl.Gögn!$H$2:$H$30,Erl.Gögn!$E$2:$E$30,$A22,Erl.Gögn!$A$2:$A$30,AG$201)/1000,SUMIFS(Gögn!$I$2:$I$11876,Gögn!$F$2:$F$11876,$A22,Gögn!$A$2:$A$11876,AG$201)/1000)))</f>
        <v>0</v>
      </c>
      <c r="AH22" s="156">
        <f>IF(LEN(AH$8)=0,"",IF(AH$8="Bayern",SUMIFS(Erl.Gögn!$H$2:$H$30,Erl.Gögn!$E$2:$E$30,$A22,Erl.Gögn!$A$2:$A$30,AH$201)/1000,IF(AH$8="Allianz",SUMIFS(Erl.Gögn!$H$2:$H$30,Erl.Gögn!$E$2:$E$30,$A22,Erl.Gögn!$A$2:$A$30,AH$201)/1000,SUMIFS(Gögn!$I$2:$I$11876,Gögn!$F$2:$F$11876,$A22,Gögn!$A$2:$A$11876,AH$201)/1000)))</f>
        <v>0</v>
      </c>
      <c r="AI22" s="156">
        <f>IF(LEN(AI$8)=0,"",IF(AI$8="Bayern",SUMIFS(Erl.Gögn!$H$2:$H$30,Erl.Gögn!$E$2:$E$30,$A22,Erl.Gögn!$A$2:$A$30,AI$201)/1000,IF(AI$8="Allianz",SUMIFS(Erl.Gögn!$H$2:$H$30,Erl.Gögn!$E$2:$E$30,$A22,Erl.Gögn!$A$2:$A$30,AI$201)/1000,SUMIFS(Gögn!$I$2:$I$11876,Gögn!$F$2:$F$11876,$A22,Gögn!$A$2:$A$11876,AI$201)/1000)))</f>
        <v>0</v>
      </c>
      <c r="AJ22" s="156">
        <f>IF(LEN(AJ$8)=0,"",IF(AJ$8="Bayern",SUMIFS(Erl.Gögn!$H$2:$H$30,Erl.Gögn!$E$2:$E$30,$A22,Erl.Gögn!$A$2:$A$30,AJ$201)/1000,IF(AJ$8="Allianz",SUMIFS(Erl.Gögn!$H$2:$H$30,Erl.Gögn!$E$2:$E$30,$A22,Erl.Gögn!$A$2:$A$30,AJ$201)/1000,SUMIFS(Gögn!$I$2:$I$11876,Gögn!$F$2:$F$11876,$A22,Gögn!$A$2:$A$11876,AJ$201)/1000)))</f>
        <v>0</v>
      </c>
      <c r="AK22" s="156">
        <f>IF(LEN(AK$8)=0,"",IF(AK$8="Bayern",SUMIFS(Erl.Gögn!$H$2:$H$30,Erl.Gögn!$E$2:$E$30,$A22,Erl.Gögn!$A$2:$A$30,AK$201)/1000,IF(AK$8="Allianz",SUMIFS(Erl.Gögn!$H$2:$H$30,Erl.Gögn!$E$2:$E$30,$A22,Erl.Gögn!$A$2:$A$30,AK$201)/1000,SUMIFS(Gögn!$I$2:$I$11876,Gögn!$F$2:$F$11876,$A22,Gögn!$A$2:$A$11876,AK$201)/1000)))</f>
        <v>0</v>
      </c>
      <c r="AL22" s="156">
        <f>IF(LEN(AL$8)=0,"",IF(AL$8="Bayern",SUMIFS(Erl.Gögn!$H$2:$H$30,Erl.Gögn!$E$2:$E$30,$A22,Erl.Gögn!$A$2:$A$30,AL$201)/1000,IF(AL$8="Allianz",SUMIFS(Erl.Gögn!$H$2:$H$30,Erl.Gögn!$E$2:$E$30,$A22,Erl.Gögn!$A$2:$A$30,AL$201)/1000,SUMIFS(Gögn!$I$2:$I$11876,Gögn!$F$2:$F$11876,$A22,Gögn!$A$2:$A$11876,AL$201)/1000)))</f>
        <v>0</v>
      </c>
      <c r="AM22" s="156">
        <f>IF(LEN(AM$8)=0,"",IF(AM$8="Bayern",SUMIFS(Erl.Gögn!$H$2:$H$30,Erl.Gögn!$E$2:$E$30,$A22,Erl.Gögn!$A$2:$A$30,AM$201)/1000,IF(AM$8="Allianz",SUMIFS(Erl.Gögn!$H$2:$H$30,Erl.Gögn!$E$2:$E$30,$A22,Erl.Gögn!$A$2:$A$30,AM$201)/1000,SUMIFS(Gögn!$I$2:$I$11876,Gögn!$F$2:$F$11876,$A22,Gögn!$A$2:$A$11876,AM$201)/1000)))</f>
        <v>0</v>
      </c>
      <c r="AN22" s="156">
        <f>IF(LEN(AN$8)=0,"",IF(AN$8="Bayern",SUMIFS(Erl.Gögn!$H$2:$H$30,Erl.Gögn!$E$2:$E$30,$A22,Erl.Gögn!$A$2:$A$30,AN$201)/1000,IF(AN$8="Allianz",SUMIFS(Erl.Gögn!$H$2:$H$30,Erl.Gögn!$E$2:$E$30,$A22,Erl.Gögn!$A$2:$A$30,AN$201)/1000,SUMIFS(Gögn!$I$2:$I$11876,Gögn!$F$2:$F$11876,$A22,Gögn!$A$2:$A$11876,AN$201)/1000)))</f>
        <v>0</v>
      </c>
      <c r="AO22" s="156">
        <f>IF(LEN(AO$8)=0,"",IF(AO$8="Bayern",SUMIFS(Erl.Gögn!$H$2:$H$30,Erl.Gögn!$E$2:$E$30,$A22,Erl.Gögn!$A$2:$A$30,AO$201)/1000,IF(AO$8="Allianz",SUMIFS(Erl.Gögn!$H$2:$H$30,Erl.Gögn!$E$2:$E$30,$A22,Erl.Gögn!$A$2:$A$30,AO$201)/1000,SUMIFS(Gögn!$I$2:$I$11876,Gögn!$F$2:$F$11876,$A22,Gögn!$A$2:$A$11876,AO$201)/1000)))</f>
        <v>0</v>
      </c>
      <c r="AP22" s="156">
        <f>IF(LEN(AP$8)=0,"",IF(AP$8="Bayern",SUMIFS(Erl.Gögn!$H$2:$H$30,Erl.Gögn!$E$2:$E$30,$A22,Erl.Gögn!$A$2:$A$30,AP$201)/1000,IF(AP$8="Allianz",SUMIFS(Erl.Gögn!$H$2:$H$30,Erl.Gögn!$E$2:$E$30,$A22,Erl.Gögn!$A$2:$A$30,AP$201)/1000,SUMIFS(Gögn!$I$2:$I$11876,Gögn!$F$2:$F$11876,$A22,Gögn!$A$2:$A$11876,AP$201)/1000)))</f>
        <v>0</v>
      </c>
      <c r="AQ22" s="156">
        <f>IF(LEN(AQ$8)=0,"",IF(AQ$8="Bayern",SUMIFS(Erl.Gögn!$H$2:$H$30,Erl.Gögn!$E$2:$E$30,$A22,Erl.Gögn!$A$2:$A$30,AQ$201)/1000,IF(AQ$8="Allianz",SUMIFS(Erl.Gögn!$H$2:$H$30,Erl.Gögn!$E$2:$E$30,$A22,Erl.Gögn!$A$2:$A$30,AQ$201)/1000,SUMIFS(Gögn!$I$2:$I$11876,Gögn!$F$2:$F$11876,$A22,Gögn!$A$2:$A$11876,AQ$201)/1000)))</f>
        <v>0</v>
      </c>
      <c r="AR22" s="156">
        <f>IF(LEN(AR$8)=0,"",IF(AR$8="Bayern",SUMIFS(Erl.Gögn!$H$2:$H$30,Erl.Gögn!$E$2:$E$30,$A22,Erl.Gögn!$A$2:$A$30,AR$201)/1000,IF(AR$8="Allianz",SUMIFS(Erl.Gögn!$H$2:$H$30,Erl.Gögn!$E$2:$E$30,$A22,Erl.Gögn!$A$2:$A$30,AR$201)/1000,SUMIFS(Gögn!$I$2:$I$11876,Gögn!$F$2:$F$11876,$A22,Gögn!$A$2:$A$11876,AR$201)/1000)))</f>
        <v>0</v>
      </c>
      <c r="AS22" s="156">
        <f>IF(LEN(AS$8)=0,"",IF(AS$8="Bayern",SUMIFS(Erl.Gögn!$H$2:$H$30,Erl.Gögn!$E$2:$E$30,$A22,Erl.Gögn!$A$2:$A$30,AS$201)/1000,IF(AS$8="Allianz",SUMIFS(Erl.Gögn!$H$2:$H$30,Erl.Gögn!$E$2:$E$30,$A22,Erl.Gögn!$A$2:$A$30,AS$201)/1000,SUMIFS(Gögn!$I$2:$I$11876,Gögn!$F$2:$F$11876,$A22,Gögn!$A$2:$A$11876,AS$201)/1000)))</f>
        <v>0</v>
      </c>
      <c r="AT22" s="156">
        <f>IF(LEN(AT$8)=0,"",IF(AT$8="Bayern",SUMIFS(Erl.Gögn!$H$2:$H$30,Erl.Gögn!$E$2:$E$30,$A22,Erl.Gögn!$A$2:$A$30,AT$201)/1000,IF(AT$8="Allianz",SUMIFS(Erl.Gögn!$H$2:$H$30,Erl.Gögn!$E$2:$E$30,$A22,Erl.Gögn!$A$2:$A$30,AT$201)/1000,SUMIFS(Gögn!$I$2:$I$11876,Gögn!$F$2:$F$11876,$A22,Gögn!$A$2:$A$11876,AT$201)/1000)))</f>
        <v>0</v>
      </c>
      <c r="AU22" s="156">
        <f>IF(LEN(AU$8)=0,"",IF(AU$8="Bayern",SUMIFS(Erl.Gögn!$H$2:$H$30,Erl.Gögn!$E$2:$E$30,$A22,Erl.Gögn!$A$2:$A$30,AU$201)/1000,IF(AU$8="Allianz",SUMIFS(Erl.Gögn!$H$2:$H$30,Erl.Gögn!$E$2:$E$30,$A22,Erl.Gögn!$A$2:$A$30,AU$201)/1000,SUMIFS(Gögn!$I$2:$I$11876,Gögn!$F$2:$F$11876,$A22,Gögn!$A$2:$A$11876,AU$201)/1000)))</f>
        <v>0</v>
      </c>
      <c r="AV22" s="156">
        <f>IF(LEN(AV$8)=0,"",IF(AV$8="Bayern",SUMIFS(Erl.Gögn!$H$2:$H$30,Erl.Gögn!$E$2:$E$30,$A22,Erl.Gögn!$A$2:$A$30,AV$201)/1000,IF(AV$8="Allianz",SUMIFS(Erl.Gögn!$H$2:$H$30,Erl.Gögn!$E$2:$E$30,$A22,Erl.Gögn!$A$2:$A$30,AV$201)/1000,SUMIFS(Gögn!$I$2:$I$11876,Gögn!$F$2:$F$11876,$A22,Gögn!$A$2:$A$11876,AV$201)/1000)))</f>
        <v>0</v>
      </c>
      <c r="AW22" s="156">
        <f>IF(LEN(AW$8)=0,"",IF(AW$8="Bayern",SUMIFS(Erl.Gögn!$H$2:$H$30,Erl.Gögn!$E$2:$E$30,$A22,Erl.Gögn!$A$2:$A$30,AW$201)/1000,IF(AW$8="Allianz",SUMIFS(Erl.Gögn!$H$2:$H$30,Erl.Gögn!$E$2:$E$30,$A22,Erl.Gögn!$A$2:$A$30,AW$201)/1000,SUMIFS(Gögn!$I$2:$I$11876,Gögn!$F$2:$F$11876,$A22,Gögn!$A$2:$A$11876,AW$201)/1000)))</f>
        <v>0</v>
      </c>
      <c r="AX22" s="156">
        <f>IF(LEN(AX$8)=0,"",IF(AX$8="Bayern",SUMIFS(Erl.Gögn!$H$2:$H$30,Erl.Gögn!$E$2:$E$30,$A22,Erl.Gögn!$A$2:$A$30,AX$201)/1000,IF(AX$8="Allianz",SUMIFS(Erl.Gögn!$H$2:$H$30,Erl.Gögn!$E$2:$E$30,$A22,Erl.Gögn!$A$2:$A$30,AX$201)/1000,SUMIFS(Gögn!$I$2:$I$11876,Gögn!$F$2:$F$11876,$A22,Gögn!$A$2:$A$11876,AX$201)/1000)))</f>
        <v>0</v>
      </c>
      <c r="AY22" s="156">
        <f>IF(LEN(AY$8)=0,"",IF(AY$8="Bayern",SUMIFS(Erl.Gögn!$H$2:$H$30,Erl.Gögn!$E$2:$E$30,$A22,Erl.Gögn!$A$2:$A$30,AY$201)/1000,IF(AY$8="Allianz",SUMIFS(Erl.Gögn!$H$2:$H$30,Erl.Gögn!$E$2:$E$30,$A22,Erl.Gögn!$A$2:$A$30,AY$201)/1000,SUMIFS(Gögn!$I$2:$I$11876,Gögn!$F$2:$F$11876,$A22,Gögn!$A$2:$A$11876,AY$201)/1000)))</f>
        <v>0</v>
      </c>
      <c r="AZ22" s="156">
        <f>IF(LEN(AZ$8)=0,"",IF(AZ$8="Bayern",SUMIFS(Erl.Gögn!$H$2:$H$30,Erl.Gögn!$E$2:$E$30,$A22,Erl.Gögn!$A$2:$A$30,AZ$201)/1000,IF(AZ$8="Allianz",SUMIFS(Erl.Gögn!$H$2:$H$30,Erl.Gögn!$E$2:$E$30,$A22,Erl.Gögn!$A$2:$A$30,AZ$201)/1000,SUMIFS(Gögn!$I$2:$I$11876,Gögn!$F$2:$F$11876,$A22,Gögn!$A$2:$A$11876,AZ$201)/1000)))</f>
        <v>0</v>
      </c>
      <c r="BA22" s="156">
        <f>IF(LEN(BA$8)=0,"",IF(BA$8="Bayern",SUMIFS(Erl.Gögn!$H$2:$H$30,Erl.Gögn!$E$2:$E$30,$A22,Erl.Gögn!$A$2:$A$30,BA$201)/1000,IF(BA$8="Allianz",SUMIFS(Erl.Gögn!$H$2:$H$30,Erl.Gögn!$E$2:$E$30,$A22,Erl.Gögn!$A$2:$A$30,BA$201)/1000,SUMIFS(Gögn!$I$2:$I$11876,Gögn!$F$2:$F$11876,$A22,Gögn!$A$2:$A$11876,BA$201)/1000)))</f>
        <v>0</v>
      </c>
      <c r="BB22" s="156">
        <f>IF(LEN(BB$8)=0,"",IF(BB$8="Bayern",SUMIFS(Erl.Gögn!$H$2:$H$30,Erl.Gögn!$E$2:$E$30,$A22,Erl.Gögn!$A$2:$A$30,BB$201)/1000,IF(BB$8="Allianz",SUMIFS(Erl.Gögn!$H$2:$H$30,Erl.Gögn!$E$2:$E$30,$A22,Erl.Gögn!$A$2:$A$30,BB$201)/1000,SUMIFS(Gögn!$I$2:$I$11876,Gögn!$F$2:$F$11876,$A22,Gögn!$A$2:$A$11876,BB$201)/1000)))</f>
        <v>0</v>
      </c>
      <c r="BC22" s="156">
        <f>IF(LEN(BC$8)=0,"",IF(BC$8="Bayern",SUMIFS(Erl.Gögn!$H$2:$H$30,Erl.Gögn!$E$2:$E$30,$A22,Erl.Gögn!$A$2:$A$30,BC$201)/1000,IF(BC$8="Allianz",SUMIFS(Erl.Gögn!$H$2:$H$30,Erl.Gögn!$E$2:$E$30,$A22,Erl.Gögn!$A$2:$A$30,BC$201)/1000,SUMIFS(Gögn!$I$2:$I$11876,Gögn!$F$2:$F$11876,$A22,Gögn!$A$2:$A$11876,BC$201)/1000)))</f>
        <v>0</v>
      </c>
      <c r="BD22" s="156">
        <f>IF(LEN(BD$8)=0,"",IF(BD$8="Bayern",SUMIFS(Erl.Gögn!$H$2:$H$30,Erl.Gögn!$E$2:$E$30,$A22,Erl.Gögn!$A$2:$A$30,BD$201)/1000,IF(BD$8="Allianz",SUMIFS(Erl.Gögn!$H$2:$H$30,Erl.Gögn!$E$2:$E$30,$A22,Erl.Gögn!$A$2:$A$30,BD$201)/1000,SUMIFS(Gögn!$I$2:$I$11876,Gögn!$F$2:$F$11876,$A22,Gögn!$A$2:$A$11876,BD$201)/1000)))</f>
        <v>0</v>
      </c>
      <c r="BE22" s="156">
        <f>IF(LEN(BE$8)=0,"",IF(BE$8="Bayern",SUMIFS(Erl.Gögn!$H$2:$H$30,Erl.Gögn!$E$2:$E$30,$A22,Erl.Gögn!$A$2:$A$30,BE$201)/1000,IF(BE$8="Allianz",SUMIFS(Erl.Gögn!$H$2:$H$30,Erl.Gögn!$E$2:$E$30,$A22,Erl.Gögn!$A$2:$A$30,BE$201)/1000,SUMIFS(Gögn!$I$2:$I$11876,Gögn!$F$2:$F$11876,$A22,Gögn!$A$2:$A$11876,BE$201)/1000)))</f>
        <v>0</v>
      </c>
      <c r="BF22" s="156">
        <f>IF(LEN(BF$8)=0,"",IF(BF$8="Bayern",SUMIFS(Erl.Gögn!$H$2:$H$30,Erl.Gögn!$E$2:$E$30,$A22,Erl.Gögn!$A$2:$A$30,BF$201)/1000,IF(BF$8="Allianz",SUMIFS(Erl.Gögn!$H$2:$H$30,Erl.Gögn!$E$2:$E$30,$A22,Erl.Gögn!$A$2:$A$30,BF$201)/1000,SUMIFS(Gögn!$I$2:$I$11876,Gögn!$F$2:$F$11876,$A22,Gögn!$A$2:$A$11876,BF$201)/1000)))</f>
        <v>0</v>
      </c>
      <c r="BG22" s="156">
        <f>IF(LEN(BG$8)=0,"",IF(BG$8="Bayern",SUMIFS(Erl.Gögn!$H$2:$H$30,Erl.Gögn!$E$2:$E$30,$A22,Erl.Gögn!$A$2:$A$30,BG$201)/1000,IF(BG$8="Allianz",SUMIFS(Erl.Gögn!$H$2:$H$30,Erl.Gögn!$E$2:$E$30,$A22,Erl.Gögn!$A$2:$A$30,BG$201)/1000,SUMIFS(Gögn!$I$2:$I$11876,Gögn!$F$2:$F$11876,$A22,Gögn!$A$2:$A$11876,BG$201)/1000)))</f>
        <v>0</v>
      </c>
      <c r="BH22" s="156">
        <f>IF(LEN(BH$8)=0,"",IF(BH$8="Bayern",SUMIFS(Erl.Gögn!$H$2:$H$30,Erl.Gögn!$E$2:$E$30,$A22,Erl.Gögn!$A$2:$A$30,BH$201)/1000,IF(BH$8="Allianz",SUMIFS(Erl.Gögn!$H$2:$H$30,Erl.Gögn!$E$2:$E$30,$A22,Erl.Gögn!$A$2:$A$30,BH$201)/1000,SUMIFS(Gögn!$I$2:$I$11876,Gögn!$F$2:$F$11876,$A22,Gögn!$A$2:$A$11876,BH$201)/1000)))</f>
        <v>0</v>
      </c>
      <c r="BI22" s="156">
        <f>IF(LEN(BI$8)=0,"",IF(BI$8="Bayern",SUMIFS(Erl.Gögn!$H$2:$H$30,Erl.Gögn!$E$2:$E$30,$A22,Erl.Gögn!$A$2:$A$30,BI$201)/1000,IF(BI$8="Allianz",SUMIFS(Erl.Gögn!$H$2:$H$30,Erl.Gögn!$E$2:$E$30,$A22,Erl.Gögn!$A$2:$A$30,BI$201)/1000,SUMIFS(Gögn!$I$2:$I$11876,Gögn!$F$2:$F$11876,$A22,Gögn!$A$2:$A$11876,BI$201)/1000)))</f>
        <v>0</v>
      </c>
      <c r="BJ22" s="156">
        <f>IF(LEN(BJ$8)=0,"",IF(BJ$8="Bayern",SUMIFS(Erl.Gögn!$H$2:$H$30,Erl.Gögn!$E$2:$E$30,$A22,Erl.Gögn!$A$2:$A$30,BJ$201)/1000,IF(BJ$8="Allianz",SUMIFS(Erl.Gögn!$H$2:$H$30,Erl.Gögn!$E$2:$E$30,$A22,Erl.Gögn!$A$2:$A$30,BJ$201)/1000,SUMIFS(Gögn!$I$2:$I$11876,Gögn!$F$2:$F$11876,$A22,Gögn!$A$2:$A$11876,BJ$201)/1000)))</f>
        <v>0</v>
      </c>
      <c r="BK22" s="156">
        <f>IF(LEN(BK$8)=0,"",IF(BK$8="Bayern",SUMIFS(Erl.Gögn!$H$2:$H$30,Erl.Gögn!$E$2:$E$30,$A22,Erl.Gögn!$A$2:$A$30,BK$201)/1000,IF(BK$8="Allianz",SUMIFS(Erl.Gögn!$H$2:$H$30,Erl.Gögn!$E$2:$E$30,$A22,Erl.Gögn!$A$2:$A$30,BK$201)/1000,SUMIFS(Gögn!$I$2:$I$11876,Gögn!$F$2:$F$11876,$A22,Gögn!$A$2:$A$11876,BK$201)/1000)))</f>
        <v>0</v>
      </c>
      <c r="BL22" s="156">
        <f>IF(LEN(BL$8)=0,"",IF(BL$8="Bayern",SUMIFS(Erl.Gögn!$H$2:$H$30,Erl.Gögn!$E$2:$E$30,$A22,Erl.Gögn!$A$2:$A$30,BL$201)/1000,IF(BL$8="Allianz",SUMIFS(Erl.Gögn!$H$2:$H$30,Erl.Gögn!$E$2:$E$30,$A22,Erl.Gögn!$A$2:$A$30,BL$201)/1000,SUMIFS(Gögn!$I$2:$I$11876,Gögn!$F$2:$F$11876,$A22,Gögn!$A$2:$A$11876,BL$201)/1000)))</f>
        <v>0</v>
      </c>
      <c r="BM22" s="156">
        <f>IF(LEN(BM$8)=0,"",IF(BM$8="Bayern",SUMIFS(Erl.Gögn!$H$2:$H$30,Erl.Gögn!$E$2:$E$30,$A22,Erl.Gögn!$A$2:$A$30,BM$201)/1000,IF(BM$8="Allianz",SUMIFS(Erl.Gögn!$H$2:$H$30,Erl.Gögn!$E$2:$E$30,$A22,Erl.Gögn!$A$2:$A$30,BM$201)/1000,SUMIFS(Gögn!$I$2:$I$11876,Gögn!$F$2:$F$11876,$A22,Gögn!$A$2:$A$11876,BM$201)/1000)))</f>
        <v>0</v>
      </c>
      <c r="BN22" s="156">
        <f>IF(LEN(BN$8)=0,"",IF(BN$8="Bayern",SUMIFS(Erl.Gögn!$H$2:$H$30,Erl.Gögn!$E$2:$E$30,$A22,Erl.Gögn!$A$2:$A$30,BN$201)/1000,IF(BN$8="Allianz",SUMIFS(Erl.Gögn!$H$2:$H$30,Erl.Gögn!$E$2:$E$30,$A22,Erl.Gögn!$A$2:$A$30,BN$201)/1000,SUMIFS(Gögn!$I$2:$I$11876,Gögn!$F$2:$F$11876,$A22,Gögn!$A$2:$A$11876,BN$201)/1000)))</f>
        <v>0</v>
      </c>
      <c r="BO22" s="156">
        <f>IF(LEN(BO$8)=0,"",IF(BO$8="Bayern",SUMIFS(Erl.Gögn!$H$2:$H$30,Erl.Gögn!$E$2:$E$30,$A22,Erl.Gögn!$A$2:$A$30,BO$201)/1000,IF(BO$8="Allianz",SUMIFS(Erl.Gögn!$H$2:$H$30,Erl.Gögn!$E$2:$E$30,$A22,Erl.Gögn!$A$2:$A$30,BO$201)/1000,SUMIFS(Gögn!$I$2:$I$11876,Gögn!$F$2:$F$11876,$A22,Gögn!$A$2:$A$11876,BO$201)/1000)))</f>
        <v>0</v>
      </c>
      <c r="BP22" s="156">
        <f>IF(LEN(BP$8)=0,"",IF(BP$8="Bayern",SUMIFS(Erl.Gögn!$H$2:$H$30,Erl.Gögn!$E$2:$E$30,$A22,Erl.Gögn!$A$2:$A$30,BP$201)/1000,IF(BP$8="Allianz",SUMIFS(Erl.Gögn!$H$2:$H$30,Erl.Gögn!$E$2:$E$30,$A22,Erl.Gögn!$A$2:$A$30,BP$201)/1000,SUMIFS(Gögn!$I$2:$I$11876,Gögn!$F$2:$F$11876,$A22,Gögn!$A$2:$A$11876,BP$201)/1000)))</f>
        <v>0</v>
      </c>
      <c r="BQ22" s="156">
        <f>IF(LEN(BQ$8)=0,"",IF(BQ$8="Bayern",SUMIFS(Erl.Gögn!$H$2:$H$30,Erl.Gögn!$E$2:$E$30,$A22,Erl.Gögn!$A$2:$A$30,BQ$201)/1000,IF(BQ$8="Allianz",SUMIFS(Erl.Gögn!$H$2:$H$30,Erl.Gögn!$E$2:$E$30,$A22,Erl.Gögn!$A$2:$A$30,BQ$201)/1000,SUMIFS(Gögn!$I$2:$I$11876,Gögn!$F$2:$F$11876,$A22,Gögn!$A$2:$A$11876,BQ$201)/1000)))</f>
        <v>0</v>
      </c>
      <c r="BR22" s="156">
        <f>IF(LEN(BR$8)=0,"",IF(BR$8="Bayern",SUMIFS(Erl.Gögn!$H$2:$H$30,Erl.Gögn!$E$2:$E$30,$A22,Erl.Gögn!$A$2:$A$30,BR$201)/1000,IF(BR$8="Allianz",SUMIFS(Erl.Gögn!$H$2:$H$30,Erl.Gögn!$E$2:$E$30,$A22,Erl.Gögn!$A$2:$A$30,BR$201)/1000,SUMIFS(Gögn!$I$2:$I$11876,Gögn!$F$2:$F$11876,$A22,Gögn!$A$2:$A$11876,BR$201)/1000)))</f>
        <v>0</v>
      </c>
      <c r="BS22" s="156">
        <f>IF(LEN(BS$8)=0,"",IF(BS$8="Bayern",SUMIFS(Erl.Gögn!$H$2:$H$30,Erl.Gögn!$E$2:$E$30,$A22,Erl.Gögn!$A$2:$A$30,BS$201)/1000,IF(BS$8="Allianz",SUMIFS(Erl.Gögn!$H$2:$H$30,Erl.Gögn!$E$2:$E$30,$A22,Erl.Gögn!$A$2:$A$30,BS$201)/1000,SUMIFS(Gögn!$I$2:$I$11876,Gögn!$F$2:$F$11876,$A22,Gögn!$A$2:$A$11876,BS$201)/1000)))</f>
        <v>0</v>
      </c>
      <c r="BT22" s="156">
        <f>IF(LEN(BT$8)=0,"",IF(BT$8="Bayern",SUMIFS(Erl.Gögn!$H$2:$H$30,Erl.Gögn!$E$2:$E$30,$A22,Erl.Gögn!$A$2:$A$30,BT$201)/1000,IF(BT$8="Allianz",SUMIFS(Erl.Gögn!$H$2:$H$30,Erl.Gögn!$E$2:$E$30,$A22,Erl.Gögn!$A$2:$A$30,BT$201)/1000,SUMIFS(Gögn!$I$2:$I$11876,Gögn!$F$2:$F$11876,$A22,Gögn!$A$2:$A$11876,BT$201)/1000)))</f>
        <v>0</v>
      </c>
      <c r="BU22" s="156">
        <f>IF(LEN(BU$8)=0,"",IF(BU$8="Bayern",SUMIFS(Erl.Gögn!$H$2:$H$30,Erl.Gögn!$E$2:$E$30,$A22,Erl.Gögn!$A$2:$A$30,BU$201)/1000,IF(BU$8="Allianz",SUMIFS(Erl.Gögn!$H$2:$H$30,Erl.Gögn!$E$2:$E$30,$A22,Erl.Gögn!$A$2:$A$30,BU$201)/1000,SUMIFS(Gögn!$I$2:$I$11876,Gögn!$F$2:$F$11876,$A22,Gögn!$A$2:$A$11876,BU$201)/1000)))</f>
        <v>0</v>
      </c>
      <c r="BV22" s="156">
        <f>IF(LEN(BV$8)=0,"",IF(BV$8="Bayern",SUMIFS(Erl.Gögn!$H$2:$H$30,Erl.Gögn!$E$2:$E$30,$A22,Erl.Gögn!$A$2:$A$30,BV$201)/1000,IF(BV$8="Allianz",SUMIFS(Erl.Gögn!$H$2:$H$30,Erl.Gögn!$E$2:$E$30,$A22,Erl.Gögn!$A$2:$A$30,BV$201)/1000,SUMIFS(Gögn!$I$2:$I$11876,Gögn!$F$2:$F$11876,$A22,Gögn!$A$2:$A$11876,BV$201)/1000)))</f>
        <v>0</v>
      </c>
      <c r="BW22" s="156">
        <f>IF(LEN(BW$8)=0,"",IF(BW$8="Bayern",SUMIFS(Erl.Gögn!$H$2:$H$30,Erl.Gögn!$E$2:$E$30,$A22,Erl.Gögn!$A$2:$A$30,BW$201)/1000,IF(BW$8="Allianz",SUMIFS(Erl.Gögn!$H$2:$H$30,Erl.Gögn!$E$2:$E$30,$A22,Erl.Gögn!$A$2:$A$30,BW$201)/1000,SUMIFS(Gögn!$I$2:$I$11876,Gögn!$F$2:$F$11876,$A22,Gögn!$A$2:$A$11876,BW$201)/1000)))</f>
        <v>0</v>
      </c>
      <c r="BX22" s="156">
        <f>IF(LEN(BX$8)=0,"",IF(BX$8="Bayern",SUMIFS(Erl.Gögn!$H$2:$H$30,Erl.Gögn!$E$2:$E$30,$A22,Erl.Gögn!$A$2:$A$30,BX$201)/1000,IF(BX$8="Allianz",SUMIFS(Erl.Gögn!$H$2:$H$30,Erl.Gögn!$E$2:$E$30,$A22,Erl.Gögn!$A$2:$A$30,BX$201)/1000,SUMIFS(Gögn!$I$2:$I$11876,Gögn!$F$2:$F$11876,$A22,Gögn!$A$2:$A$11876,BX$201)/1000)))</f>
        <v>0</v>
      </c>
      <c r="BY22" s="156">
        <f>IF(LEN(BY$8)=0,"",IF(BY$8="Bayern",SUMIFS(Erl.Gögn!$H$2:$H$30,Erl.Gögn!$E$2:$E$30,$A22,Erl.Gögn!$A$2:$A$30,BY$201)/1000,IF(BY$8="Allianz",SUMIFS(Erl.Gögn!$H$2:$H$30,Erl.Gögn!$E$2:$E$30,$A22,Erl.Gögn!$A$2:$A$30,BY$201)/1000,SUMIFS(Gögn!$I$2:$I$11876,Gögn!$F$2:$F$11876,$A22,Gögn!$A$2:$A$11876,BY$201)/1000)))</f>
        <v>0</v>
      </c>
      <c r="BZ22" s="156">
        <f>IF(LEN(BZ$8)=0,"",IF(BZ$8="Bayern",SUMIFS(Erl.Gögn!$H$2:$H$30,Erl.Gögn!$E$2:$E$30,$A22,Erl.Gögn!$A$2:$A$30,BZ$201)/1000,IF(BZ$8="Allianz",SUMIFS(Erl.Gögn!$H$2:$H$30,Erl.Gögn!$E$2:$E$30,$A22,Erl.Gögn!$A$2:$A$30,BZ$201)/1000,SUMIFS(Gögn!$I$2:$I$11876,Gögn!$F$2:$F$11876,$A22,Gögn!$A$2:$A$11876,BZ$201)/1000)))</f>
        <v>0</v>
      </c>
      <c r="CA22" s="156">
        <f>IF(LEN(CA$8)=0,"",IF(CA$8="Bayern",SUMIFS(Erl.Gögn!$H$2:$H$30,Erl.Gögn!$E$2:$E$30,$A22,Erl.Gögn!$A$2:$A$30,CA$201)/1000,IF(CA$8="Allianz",SUMIFS(Erl.Gögn!$H$2:$H$30,Erl.Gögn!$E$2:$E$30,$A22,Erl.Gögn!$A$2:$A$30,CA$201)/1000,SUMIFS(Gögn!$I$2:$I$11876,Gögn!$F$2:$F$11876,$A22,Gögn!$A$2:$A$11876,CA$201)/1000)))</f>
        <v>0</v>
      </c>
      <c r="CB22" s="156">
        <f>IF(LEN(CB$8)=0,"",IF(CB$8="Bayern",SUMIFS(Erl.Gögn!$H$2:$H$30,Erl.Gögn!$E$2:$E$30,$A22,Erl.Gögn!$A$2:$A$30,CB$201)/1000,IF(CB$8="Allianz",SUMIFS(Erl.Gögn!$H$2:$H$30,Erl.Gögn!$E$2:$E$30,$A22,Erl.Gögn!$A$2:$A$30,CB$201)/1000,SUMIFS(Gögn!$I$2:$I$11876,Gögn!$F$2:$F$11876,$A22,Gögn!$A$2:$A$11876,CB$201)/1000)))</f>
        <v>0</v>
      </c>
      <c r="CC22" s="156">
        <f>IF(LEN(CC$8)=0,"",IF(CC$8="Bayern",SUMIFS(Erl.Gögn!$H$2:$H$30,Erl.Gögn!$E$2:$E$30,$A22,Erl.Gögn!$A$2:$A$30,CC$201)/1000,IF(CC$8="Allianz",SUMIFS(Erl.Gögn!$H$2:$H$30,Erl.Gögn!$E$2:$E$30,$A22,Erl.Gögn!$A$2:$A$30,CC$201)/1000,SUMIFS(Gögn!$I$2:$I$11876,Gögn!$F$2:$F$11876,$A22,Gögn!$A$2:$A$11876,CC$201)/1000)))</f>
        <v>0</v>
      </c>
    </row>
    <row r="23" spans="1:81" ht="15.75" x14ac:dyDescent="0.25">
      <c r="A23" s="5" t="s">
        <v>169</v>
      </c>
      <c r="B23" s="5"/>
      <c r="C23" s="18" t="s">
        <v>170</v>
      </c>
      <c r="D23" s="155">
        <f t="shared" si="2"/>
        <v>22104553.945</v>
      </c>
      <c r="E23" s="155">
        <f>IF(LEN(E$8)=0,"",IF(E$8="Bayern",SUMIFS(Erl.Gögn!$H$2:$H$30,Erl.Gögn!$E$2:$E$30,$A23,Erl.Gögn!$A$2:$A$30,E$201)/1000,IF(E$8="Allianz",SUMIFS(Erl.Gögn!$H$2:$H$30,Erl.Gögn!$E$2:$E$30,$A23,Erl.Gögn!$A$2:$A$30,E$201)/1000,SUMIFS(Gögn!$I$2:$I$11876,Gögn!$F$2:$F$11876,$A23,Gögn!$A$2:$A$11876,E$201)/1000)))</f>
        <v>484411.87699999998</v>
      </c>
      <c r="F23" s="155">
        <f>IF(LEN(F$8)=0,"",IF(F$8="Bayern",SUMIFS(Erl.Gögn!$H$2:$H$30,Erl.Gögn!$E$2:$E$30,$A23,Erl.Gögn!$A$2:$A$30,F$201)/1000,IF(F$8="Allianz",SUMIFS(Erl.Gögn!$H$2:$H$30,Erl.Gögn!$E$2:$E$30,$A23,Erl.Gögn!$A$2:$A$30,F$201)/1000,SUMIFS(Gögn!$I$2:$I$11876,Gögn!$F$2:$F$11876,$A23,Gögn!$A$2:$A$11876,F$201)/1000)))</f>
        <v>363192.25</v>
      </c>
      <c r="G23" s="155">
        <f>IF(LEN(G$8)=0,"",IF(G$8="Bayern",SUMIFS(Erl.Gögn!$H$2:$H$30,Erl.Gögn!$E$2:$E$30,$A23,Erl.Gögn!$A$2:$A$30,G$201)/1000,IF(G$8="Allianz",SUMIFS(Erl.Gögn!$H$2:$H$30,Erl.Gögn!$E$2:$E$30,$A23,Erl.Gögn!$A$2:$A$30,G$201)/1000,SUMIFS(Gögn!$I$2:$I$11876,Gögn!$F$2:$F$11876,$A23,Gögn!$A$2:$A$11876,G$201)/1000)))</f>
        <v>154853.05300000001</v>
      </c>
      <c r="H23" s="155">
        <f>IF(LEN(H$8)=0,"",IF(H$8="Bayern",SUMIFS(Erl.Gögn!$H$2:$H$30,Erl.Gögn!$E$2:$E$30,$A23,Erl.Gögn!$A$2:$A$30,H$201)/1000,IF(H$8="Allianz",SUMIFS(Erl.Gögn!$H$2:$H$30,Erl.Gögn!$E$2:$E$30,$A23,Erl.Gögn!$A$2:$A$30,H$201)/1000,SUMIFS(Gögn!$I$2:$I$11876,Gögn!$F$2:$F$11876,$A23,Gögn!$A$2:$A$11876,H$201)/1000)))</f>
        <v>86560.993000000002</v>
      </c>
      <c r="I23" s="155">
        <f>IF(LEN(I$8)=0,"",IF(I$8="Bayern",SUMIFS(Erl.Gögn!$H$2:$H$30,Erl.Gögn!$E$2:$E$30,$A23,Erl.Gögn!$A$2:$A$30,I$201)/1000,IF(I$8="Allianz",SUMIFS(Erl.Gögn!$H$2:$H$30,Erl.Gögn!$E$2:$E$30,$A23,Erl.Gögn!$A$2:$A$30,I$201)/1000,SUMIFS(Gögn!$I$2:$I$11876,Gögn!$F$2:$F$11876,$A23,Gögn!$A$2:$A$11876,I$201)/1000)))</f>
        <v>219274.712</v>
      </c>
      <c r="J23" s="155">
        <f>IF(LEN(J$8)=0,"",IF(J$8="Bayern",SUMIFS(Erl.Gögn!$H$2:$H$30,Erl.Gögn!$E$2:$E$30,$A23,Erl.Gögn!$A$2:$A$30,J$201)/1000,IF(J$8="Allianz",SUMIFS(Erl.Gögn!$H$2:$H$30,Erl.Gögn!$E$2:$E$30,$A23,Erl.Gögn!$A$2:$A$30,J$201)/1000,SUMIFS(Gögn!$I$2:$I$11876,Gögn!$F$2:$F$11876,$A23,Gögn!$A$2:$A$11876,J$201)/1000)))</f>
        <v>7514.6549999999997</v>
      </c>
      <c r="K23" s="155">
        <f>IF(LEN(K$8)=0,"",IF(K$8="Bayern",SUMIFS(Erl.Gögn!$H$2:$H$30,Erl.Gögn!$E$2:$E$30,$A23,Erl.Gögn!$A$2:$A$30,K$201)/1000,IF(K$8="Allianz",SUMIFS(Erl.Gögn!$H$2:$H$30,Erl.Gögn!$E$2:$E$30,$A23,Erl.Gögn!$A$2:$A$30,K$201)/1000,SUMIFS(Gögn!$I$2:$I$11876,Gögn!$F$2:$F$11876,$A23,Gögn!$A$2:$A$11876,K$201)/1000)))</f>
        <v>16580</v>
      </c>
      <c r="L23" s="155">
        <f>IF(LEN(L$8)=0,"",IF(L$8="Bayern",SUMIFS(Erl.Gögn!$H$2:$H$30,Erl.Gögn!$E$2:$E$30,$A23,Erl.Gögn!$A$2:$A$30,L$201)/1000,IF(L$8="Allianz",SUMIFS(Erl.Gögn!$H$2:$H$30,Erl.Gögn!$E$2:$E$30,$A23,Erl.Gögn!$A$2:$A$30,L$201)/1000,SUMIFS(Gögn!$I$2:$I$11876,Gögn!$F$2:$F$11876,$A23,Gögn!$A$2:$A$11876,L$201)/1000)))</f>
        <v>132345</v>
      </c>
      <c r="M23" s="155">
        <f>IF(LEN(M$8)=0,"",IF(M$8="Bayern",SUMIFS(Erl.Gögn!$H$2:$H$30,Erl.Gögn!$E$2:$E$30,$A23,Erl.Gögn!$A$2:$A$30,M$201)/1000,IF(M$8="Allianz",SUMIFS(Erl.Gögn!$H$2:$H$30,Erl.Gögn!$E$2:$E$30,$A23,Erl.Gögn!$A$2:$A$30,M$201)/1000,SUMIFS(Gögn!$I$2:$I$11876,Gögn!$F$2:$F$11876,$A23,Gögn!$A$2:$A$11876,M$201)/1000)))</f>
        <v>561307</v>
      </c>
      <c r="N23" s="155">
        <f>IF(LEN(N$8)=0,"",IF(N$8="Bayern",SUMIFS(Erl.Gögn!$H$2:$H$30,Erl.Gögn!$E$2:$E$30,$A23,Erl.Gögn!$A$2:$A$30,N$201)/1000,IF(N$8="Allianz",SUMIFS(Erl.Gögn!$H$2:$H$30,Erl.Gögn!$E$2:$E$30,$A23,Erl.Gögn!$A$2:$A$30,N$201)/1000,SUMIFS(Gögn!$I$2:$I$11876,Gögn!$F$2:$F$11876,$A23,Gögn!$A$2:$A$11876,N$201)/1000)))</f>
        <v>866861</v>
      </c>
      <c r="O23" s="155">
        <f>IF(LEN(O$8)=0,"",IF(O$8="Bayern",SUMIFS(Erl.Gögn!$H$2:$H$30,Erl.Gögn!$E$2:$E$30,$A23,Erl.Gögn!$A$2:$A$30,O$201)/1000,IF(O$8="Allianz",SUMIFS(Erl.Gögn!$H$2:$H$30,Erl.Gögn!$E$2:$E$30,$A23,Erl.Gögn!$A$2:$A$30,O$201)/1000,SUMIFS(Gögn!$I$2:$I$11876,Gögn!$F$2:$F$11876,$A23,Gögn!$A$2:$A$11876,O$201)/1000)))</f>
        <v>752741</v>
      </c>
      <c r="P23" s="155">
        <f>IF(LEN(P$8)=0,"",IF(P$8="Bayern",SUMIFS(Erl.Gögn!$H$2:$H$30,Erl.Gögn!$E$2:$E$30,$A23,Erl.Gögn!$A$2:$A$30,P$201)/1000,IF(P$8="Allianz",SUMIFS(Erl.Gögn!$H$2:$H$30,Erl.Gögn!$E$2:$E$30,$A23,Erl.Gögn!$A$2:$A$30,P$201)/1000,SUMIFS(Gögn!$I$2:$I$11876,Gögn!$F$2:$F$11876,$A23,Gögn!$A$2:$A$11876,P$201)/1000)))</f>
        <v>402339</v>
      </c>
      <c r="Q23" s="155">
        <f>IF(LEN(Q$8)=0,"",IF(Q$8="Bayern",SUMIFS(Erl.Gögn!$H$2:$H$30,Erl.Gögn!$E$2:$E$30,$A23,Erl.Gögn!$A$2:$A$30,Q$201)/1000,IF(Q$8="Allianz",SUMIFS(Erl.Gögn!$H$2:$H$30,Erl.Gögn!$E$2:$E$30,$A23,Erl.Gögn!$A$2:$A$30,Q$201)/1000,SUMIFS(Gögn!$I$2:$I$11876,Gögn!$F$2:$F$11876,$A23,Gögn!$A$2:$A$11876,Q$201)/1000)))</f>
        <v>1371833</v>
      </c>
      <c r="R23" s="155">
        <f>IF(LEN(R$8)=0,"",IF(R$8="Bayern",SUMIFS(Erl.Gögn!$H$2:$H$30,Erl.Gögn!$E$2:$E$30,$A23,Erl.Gögn!$A$2:$A$30,R$201)/1000,IF(R$8="Allianz",SUMIFS(Erl.Gögn!$H$2:$H$30,Erl.Gögn!$E$2:$E$30,$A23,Erl.Gögn!$A$2:$A$30,R$201)/1000,SUMIFS(Gögn!$I$2:$I$11876,Gögn!$F$2:$F$11876,$A23,Gögn!$A$2:$A$11876,R$201)/1000)))</f>
        <v>103388.868</v>
      </c>
      <c r="S23" s="155">
        <f>IF(LEN(S$8)=0,"",IF(S$8="Bayern",SUMIFS(Erl.Gögn!$H$2:$H$30,Erl.Gögn!$E$2:$E$30,$A23,Erl.Gögn!$A$2:$A$30,S$201)/1000,IF(S$8="Allianz",SUMIFS(Erl.Gögn!$H$2:$H$30,Erl.Gögn!$E$2:$E$30,$A23,Erl.Gögn!$A$2:$A$30,S$201)/1000,SUMIFS(Gögn!$I$2:$I$11876,Gögn!$F$2:$F$11876,$A23,Gögn!$A$2:$A$11876,S$201)/1000)))</f>
        <v>99229.312000000005</v>
      </c>
      <c r="T23" s="155">
        <f>IF(LEN(T$8)=0,"",IF(T$8="Bayern",SUMIFS(Erl.Gögn!$H$2:$H$30,Erl.Gögn!$E$2:$E$30,$A23,Erl.Gögn!$A$2:$A$30,T$201)/1000,IF(T$8="Allianz",SUMIFS(Erl.Gögn!$H$2:$H$30,Erl.Gögn!$E$2:$E$30,$A23,Erl.Gögn!$A$2:$A$30,T$201)/1000,SUMIFS(Gögn!$I$2:$I$11876,Gögn!$F$2:$F$11876,$A23,Gögn!$A$2:$A$11876,T$201)/1000)))</f>
        <v>85048.611999999994</v>
      </c>
      <c r="U23" s="155">
        <f>IF(LEN(U$8)=0,"",IF(U$8="Bayern",SUMIFS(Erl.Gögn!$H$2:$H$30,Erl.Gögn!$E$2:$E$30,$A23,Erl.Gögn!$A$2:$A$30,U$201)/1000,IF(U$8="Allianz",SUMIFS(Erl.Gögn!$H$2:$H$30,Erl.Gögn!$E$2:$E$30,$A23,Erl.Gögn!$A$2:$A$30,U$201)/1000,SUMIFS(Gögn!$I$2:$I$11876,Gögn!$F$2:$F$11876,$A23,Gögn!$A$2:$A$11876,U$201)/1000)))</f>
        <v>10235.418</v>
      </c>
      <c r="V23" s="155">
        <f>IF(LEN(V$8)=0,"",IF(V$8="Bayern",SUMIFS(Erl.Gögn!$H$2:$H$30,Erl.Gögn!$E$2:$E$30,$A23,Erl.Gögn!$A$2:$A$30,V$201)/1000,IF(V$8="Allianz",SUMIFS(Erl.Gögn!$H$2:$H$30,Erl.Gögn!$E$2:$E$30,$A23,Erl.Gögn!$A$2:$A$30,V$201)/1000,SUMIFS(Gögn!$I$2:$I$11876,Gögn!$F$2:$F$11876,$A23,Gögn!$A$2:$A$11876,V$201)/1000)))</f>
        <v>12838.985000000001</v>
      </c>
      <c r="W23" s="155">
        <f>IF(LEN(W$8)=0,"",IF(W$8="Bayern",SUMIFS(Erl.Gögn!$H$2:$H$30,Erl.Gögn!$E$2:$E$30,$A23,Erl.Gögn!$A$2:$A$30,W$201)/1000,IF(W$8="Allianz",SUMIFS(Erl.Gögn!$H$2:$H$30,Erl.Gögn!$E$2:$E$30,$A23,Erl.Gögn!$A$2:$A$30,W$201)/1000,SUMIFS(Gögn!$I$2:$I$11876,Gögn!$F$2:$F$11876,$A23,Gögn!$A$2:$A$11876,W$201)/1000)))</f>
        <v>1123669</v>
      </c>
      <c r="X23" s="155">
        <f>IF(LEN(X$8)=0,"",IF(X$8="Bayern",SUMIFS(Erl.Gögn!$H$2:$H$30,Erl.Gögn!$E$2:$E$30,$A23,Erl.Gögn!$A$2:$A$30,X$201)/1000,IF(X$8="Allianz",SUMIFS(Erl.Gögn!$H$2:$H$30,Erl.Gögn!$E$2:$E$30,$A23,Erl.Gögn!$A$2:$A$30,X$201)/1000,SUMIFS(Gögn!$I$2:$I$11876,Gögn!$F$2:$F$11876,$A23,Gögn!$A$2:$A$11876,X$201)/1000)))</f>
        <v>134836</v>
      </c>
      <c r="Y23" s="155">
        <f>IF(LEN(Y$8)=0,"",IF(Y$8="Bayern",SUMIFS(Erl.Gögn!$H$2:$H$30,Erl.Gögn!$E$2:$E$30,$A23,Erl.Gögn!$A$2:$A$30,Y$201)/1000,IF(Y$8="Allianz",SUMIFS(Erl.Gögn!$H$2:$H$30,Erl.Gögn!$E$2:$E$30,$A23,Erl.Gögn!$A$2:$A$30,Y$201)/1000,SUMIFS(Gögn!$I$2:$I$11876,Gögn!$F$2:$F$11876,$A23,Gögn!$A$2:$A$11876,Y$201)/1000)))</f>
        <v>142285</v>
      </c>
      <c r="Z23" s="155">
        <f>IF(LEN(Z$8)=0,"",IF(Z$8="Bayern",SUMIFS(Erl.Gögn!$H$2:$H$30,Erl.Gögn!$E$2:$E$30,$A23,Erl.Gögn!$A$2:$A$30,Z$201)/1000,IF(Z$8="Allianz",SUMIFS(Erl.Gögn!$H$2:$H$30,Erl.Gögn!$E$2:$E$30,$A23,Erl.Gögn!$A$2:$A$30,Z$201)/1000,SUMIFS(Gögn!$I$2:$I$11876,Gögn!$F$2:$F$11876,$A23,Gögn!$A$2:$A$11876,Z$201)/1000)))</f>
        <v>66316</v>
      </c>
      <c r="AA23" s="155">
        <f>IF(LEN(AA$8)=0,"",IF(AA$8="Bayern",SUMIFS(Erl.Gögn!$H$2:$H$30,Erl.Gögn!$E$2:$E$30,$A23,Erl.Gögn!$A$2:$A$30,AA$201)/1000,IF(AA$8="Allianz",SUMIFS(Erl.Gögn!$H$2:$H$30,Erl.Gögn!$E$2:$E$30,$A23,Erl.Gögn!$A$2:$A$30,AA$201)/1000,SUMIFS(Gögn!$I$2:$I$11876,Gögn!$F$2:$F$11876,$A23,Gögn!$A$2:$A$11876,AA$201)/1000)))</f>
        <v>0</v>
      </c>
      <c r="AB23" s="155">
        <f>IF(LEN(AB$8)=0,"",IF(AB$8="Bayern",SUMIFS(Erl.Gögn!$H$2:$H$30,Erl.Gögn!$E$2:$E$30,$A23,Erl.Gögn!$A$2:$A$30,AB$201)/1000,IF(AB$8="Allianz",SUMIFS(Erl.Gögn!$H$2:$H$30,Erl.Gögn!$E$2:$E$30,$A23,Erl.Gögn!$A$2:$A$30,AB$201)/1000,SUMIFS(Gögn!$I$2:$I$11876,Gögn!$F$2:$F$11876,$A23,Gögn!$A$2:$A$11876,AB$201)/1000)))</f>
        <v>59860.887000000002</v>
      </c>
      <c r="AC23" s="155">
        <f>IF(LEN(AC$8)=0,"",IF(AC$8="Bayern",SUMIFS(Erl.Gögn!$H$2:$H$30,Erl.Gögn!$E$2:$E$30,$A23,Erl.Gögn!$A$2:$A$30,AC$201)/1000,IF(AC$8="Allianz",SUMIFS(Erl.Gögn!$H$2:$H$30,Erl.Gögn!$E$2:$E$30,$A23,Erl.Gögn!$A$2:$A$30,AC$201)/1000,SUMIFS(Gögn!$I$2:$I$11876,Gögn!$F$2:$F$11876,$A23,Gögn!$A$2:$A$11876,AC$201)/1000)))</f>
        <v>72532.654999999999</v>
      </c>
      <c r="AD23" s="155">
        <f>IF(LEN(AD$8)=0,"",IF(AD$8="Bayern",SUMIFS(Erl.Gögn!$H$2:$H$30,Erl.Gögn!$E$2:$E$30,$A23,Erl.Gögn!$A$2:$A$30,AD$201)/1000,IF(AD$8="Allianz",SUMIFS(Erl.Gögn!$H$2:$H$30,Erl.Gögn!$E$2:$E$30,$A23,Erl.Gögn!$A$2:$A$30,AD$201)/1000,SUMIFS(Gögn!$I$2:$I$11876,Gögn!$F$2:$F$11876,$A23,Gögn!$A$2:$A$11876,AD$201)/1000)))</f>
        <v>50334.51</v>
      </c>
      <c r="AE23" s="155">
        <f>IF(LEN(AE$8)=0,"",IF(AE$8="Bayern",SUMIFS(Erl.Gögn!$H$2:$H$30,Erl.Gögn!$E$2:$E$30,$A23,Erl.Gögn!$A$2:$A$30,AE$201)/1000,IF(AE$8="Allianz",SUMIFS(Erl.Gögn!$H$2:$H$30,Erl.Gögn!$E$2:$E$30,$A23,Erl.Gögn!$A$2:$A$30,AE$201)/1000,SUMIFS(Gögn!$I$2:$I$11876,Gögn!$F$2:$F$11876,$A23,Gögn!$A$2:$A$11876,AE$201)/1000)))</f>
        <v>7819.9979999999996</v>
      </c>
      <c r="AF23" s="155">
        <f>IF(LEN(AF$8)=0,"",IF(AF$8="Bayern",SUMIFS(Erl.Gögn!$H$2:$H$30,Erl.Gögn!$E$2:$E$30,$A23,Erl.Gögn!$A$2:$A$30,AF$201)/1000,IF(AF$8="Allianz",SUMIFS(Erl.Gögn!$H$2:$H$30,Erl.Gögn!$E$2:$E$30,$A23,Erl.Gögn!$A$2:$A$30,AF$201)/1000,SUMIFS(Gögn!$I$2:$I$11876,Gögn!$F$2:$F$11876,$A23,Gögn!$A$2:$A$11876,AF$201)/1000)))</f>
        <v>746393.14899999998</v>
      </c>
      <c r="AG23" s="155">
        <f>IF(LEN(AG$8)=0,"",IF(AG$8="Bayern",SUMIFS(Erl.Gögn!$H$2:$H$30,Erl.Gögn!$E$2:$E$30,$A23,Erl.Gögn!$A$2:$A$30,AG$201)/1000,IF(AG$8="Allianz",SUMIFS(Erl.Gögn!$H$2:$H$30,Erl.Gögn!$E$2:$E$30,$A23,Erl.Gögn!$A$2:$A$30,AG$201)/1000,SUMIFS(Gögn!$I$2:$I$11876,Gögn!$F$2:$F$11876,$A23,Gögn!$A$2:$A$11876,AG$201)/1000)))</f>
        <v>442641.42800000001</v>
      </c>
      <c r="AH23" s="155">
        <f>IF(LEN(AH$8)=0,"",IF(AH$8="Bayern",SUMIFS(Erl.Gögn!$H$2:$H$30,Erl.Gögn!$E$2:$E$30,$A23,Erl.Gögn!$A$2:$A$30,AH$201)/1000,IF(AH$8="Allianz",SUMIFS(Erl.Gögn!$H$2:$H$30,Erl.Gögn!$E$2:$E$30,$A23,Erl.Gögn!$A$2:$A$30,AH$201)/1000,SUMIFS(Gögn!$I$2:$I$11876,Gögn!$F$2:$F$11876,$A23,Gögn!$A$2:$A$11876,AH$201)/1000)))</f>
        <v>1315224.6610000001</v>
      </c>
      <c r="AI23" s="155">
        <f>IF(LEN(AI$8)=0,"",IF(AI$8="Bayern",SUMIFS(Erl.Gögn!$H$2:$H$30,Erl.Gögn!$E$2:$E$30,$A23,Erl.Gögn!$A$2:$A$30,AI$201)/1000,IF(AI$8="Allianz",SUMIFS(Erl.Gögn!$H$2:$H$30,Erl.Gögn!$E$2:$E$30,$A23,Erl.Gögn!$A$2:$A$30,AI$201)/1000,SUMIFS(Gögn!$I$2:$I$11876,Gögn!$F$2:$F$11876,$A23,Gögn!$A$2:$A$11876,AI$201)/1000)))</f>
        <v>14343.075999999999</v>
      </c>
      <c r="AJ23" s="155">
        <f>IF(LEN(AJ$8)=0,"",IF(AJ$8="Bayern",SUMIFS(Erl.Gögn!$H$2:$H$30,Erl.Gögn!$E$2:$E$30,$A23,Erl.Gögn!$A$2:$A$30,AJ$201)/1000,IF(AJ$8="Allianz",SUMIFS(Erl.Gögn!$H$2:$H$30,Erl.Gögn!$E$2:$E$30,$A23,Erl.Gögn!$A$2:$A$30,AJ$201)/1000,SUMIFS(Gögn!$I$2:$I$11876,Gögn!$F$2:$F$11876,$A23,Gögn!$A$2:$A$11876,AJ$201)/1000)))</f>
        <v>55362.372000000003</v>
      </c>
      <c r="AK23" s="155">
        <f>IF(LEN(AK$8)=0,"",IF(AK$8="Bayern",SUMIFS(Erl.Gögn!$H$2:$H$30,Erl.Gögn!$E$2:$E$30,$A23,Erl.Gögn!$A$2:$A$30,AK$201)/1000,IF(AK$8="Allianz",SUMIFS(Erl.Gögn!$H$2:$H$30,Erl.Gögn!$E$2:$E$30,$A23,Erl.Gögn!$A$2:$A$30,AK$201)/1000,SUMIFS(Gögn!$I$2:$I$11876,Gögn!$F$2:$F$11876,$A23,Gögn!$A$2:$A$11876,AK$201)/1000)))</f>
        <v>121325.97199999999</v>
      </c>
      <c r="AL23" s="155">
        <f>IF(LEN(AL$8)=0,"",IF(AL$8="Bayern",SUMIFS(Erl.Gögn!$H$2:$H$30,Erl.Gögn!$E$2:$E$30,$A23,Erl.Gögn!$A$2:$A$30,AL$201)/1000,IF(AL$8="Allianz",SUMIFS(Erl.Gögn!$H$2:$H$30,Erl.Gögn!$E$2:$E$30,$A23,Erl.Gögn!$A$2:$A$30,AL$201)/1000,SUMIFS(Gögn!$I$2:$I$11876,Gögn!$F$2:$F$11876,$A23,Gögn!$A$2:$A$11876,AL$201)/1000)))</f>
        <v>264543.26500000001</v>
      </c>
      <c r="AM23" s="155">
        <f>IF(LEN(AM$8)=0,"",IF(AM$8="Bayern",SUMIFS(Erl.Gögn!$H$2:$H$30,Erl.Gögn!$E$2:$E$30,$A23,Erl.Gögn!$A$2:$A$30,AM$201)/1000,IF(AM$8="Allianz",SUMIFS(Erl.Gögn!$H$2:$H$30,Erl.Gögn!$E$2:$E$30,$A23,Erl.Gögn!$A$2:$A$30,AM$201)/1000,SUMIFS(Gögn!$I$2:$I$11876,Gögn!$F$2:$F$11876,$A23,Gögn!$A$2:$A$11876,AM$201)/1000)))</f>
        <v>845974.40399999998</v>
      </c>
      <c r="AN23" s="155">
        <f>IF(LEN(AN$8)=0,"",IF(AN$8="Bayern",SUMIFS(Erl.Gögn!$H$2:$H$30,Erl.Gögn!$E$2:$E$30,$A23,Erl.Gögn!$A$2:$A$30,AN$201)/1000,IF(AN$8="Allianz",SUMIFS(Erl.Gögn!$H$2:$H$30,Erl.Gögn!$E$2:$E$30,$A23,Erl.Gögn!$A$2:$A$30,AN$201)/1000,SUMIFS(Gögn!$I$2:$I$11876,Gögn!$F$2:$F$11876,$A23,Gögn!$A$2:$A$11876,AN$201)/1000)))</f>
        <v>8555.2579999999998</v>
      </c>
      <c r="AO23" s="155">
        <f>IF(LEN(AO$8)=0,"",IF(AO$8="Bayern",SUMIFS(Erl.Gögn!$H$2:$H$30,Erl.Gögn!$E$2:$E$30,$A23,Erl.Gögn!$A$2:$A$30,AO$201)/1000,IF(AO$8="Allianz",SUMIFS(Erl.Gögn!$H$2:$H$30,Erl.Gögn!$E$2:$E$30,$A23,Erl.Gögn!$A$2:$A$30,AO$201)/1000,SUMIFS(Gögn!$I$2:$I$11876,Gögn!$F$2:$F$11876,$A23,Gögn!$A$2:$A$11876,AO$201)/1000)))</f>
        <v>2274254.23</v>
      </c>
      <c r="AP23" s="155">
        <f>IF(LEN(AP$8)=0,"",IF(AP$8="Bayern",SUMIFS(Erl.Gögn!$H$2:$H$30,Erl.Gögn!$E$2:$E$30,$A23,Erl.Gögn!$A$2:$A$30,AP$201)/1000,IF(AP$8="Allianz",SUMIFS(Erl.Gögn!$H$2:$H$30,Erl.Gögn!$E$2:$E$30,$A23,Erl.Gögn!$A$2:$A$30,AP$201)/1000,SUMIFS(Gögn!$I$2:$I$11876,Gögn!$F$2:$F$11876,$A23,Gögn!$A$2:$A$11876,AP$201)/1000)))</f>
        <v>435218.74200000003</v>
      </c>
      <c r="AQ23" s="155">
        <f>IF(LEN(AQ$8)=0,"",IF(AQ$8="Bayern",SUMIFS(Erl.Gögn!$H$2:$H$30,Erl.Gögn!$E$2:$E$30,$A23,Erl.Gögn!$A$2:$A$30,AQ$201)/1000,IF(AQ$8="Allianz",SUMIFS(Erl.Gögn!$H$2:$H$30,Erl.Gögn!$E$2:$E$30,$A23,Erl.Gögn!$A$2:$A$30,AQ$201)/1000,SUMIFS(Gögn!$I$2:$I$11876,Gögn!$F$2:$F$11876,$A23,Gögn!$A$2:$A$11876,AQ$201)/1000)))</f>
        <v>203432.51300000001</v>
      </c>
      <c r="AR23" s="155">
        <f>IF(LEN(AR$8)=0,"",IF(AR$8="Bayern",SUMIFS(Erl.Gögn!$H$2:$H$30,Erl.Gögn!$E$2:$E$30,$A23,Erl.Gögn!$A$2:$A$30,AR$201)/1000,IF(AR$8="Allianz",SUMIFS(Erl.Gögn!$H$2:$H$30,Erl.Gögn!$E$2:$E$30,$A23,Erl.Gögn!$A$2:$A$30,AR$201)/1000,SUMIFS(Gögn!$I$2:$I$11876,Gögn!$F$2:$F$11876,$A23,Gögn!$A$2:$A$11876,AR$201)/1000)))</f>
        <v>87977.486999999994</v>
      </c>
      <c r="AS23" s="155">
        <f>IF(LEN(AS$8)=0,"",IF(AS$8="Bayern",SUMIFS(Erl.Gögn!$H$2:$H$30,Erl.Gögn!$E$2:$E$30,$A23,Erl.Gögn!$A$2:$A$30,AS$201)/1000,IF(AS$8="Allianz",SUMIFS(Erl.Gögn!$H$2:$H$30,Erl.Gögn!$E$2:$E$30,$A23,Erl.Gögn!$A$2:$A$30,AS$201)/1000,SUMIFS(Gögn!$I$2:$I$11876,Gögn!$F$2:$F$11876,$A23,Gögn!$A$2:$A$11876,AS$201)/1000)))</f>
        <v>5061.2669999999998</v>
      </c>
      <c r="AT23" s="155">
        <f>IF(LEN(AT$8)=0,"",IF(AT$8="Bayern",SUMIFS(Erl.Gögn!$H$2:$H$30,Erl.Gögn!$E$2:$E$30,$A23,Erl.Gögn!$A$2:$A$30,AT$201)/1000,IF(AT$8="Allianz",SUMIFS(Erl.Gögn!$H$2:$H$30,Erl.Gögn!$E$2:$E$30,$A23,Erl.Gögn!$A$2:$A$30,AT$201)/1000,SUMIFS(Gögn!$I$2:$I$11876,Gögn!$F$2:$F$11876,$A23,Gögn!$A$2:$A$11876,AT$201)/1000)))</f>
        <v>155470.587</v>
      </c>
      <c r="AU23" s="155">
        <f>IF(LEN(AU$8)=0,"",IF(AU$8="Bayern",SUMIFS(Erl.Gögn!$H$2:$H$30,Erl.Gögn!$E$2:$E$30,$A23,Erl.Gögn!$A$2:$A$30,AU$201)/1000,IF(AU$8="Allianz",SUMIFS(Erl.Gögn!$H$2:$H$30,Erl.Gögn!$E$2:$E$30,$A23,Erl.Gögn!$A$2:$A$30,AU$201)/1000,SUMIFS(Gögn!$I$2:$I$11876,Gögn!$F$2:$F$11876,$A23,Gögn!$A$2:$A$11876,AU$201)/1000)))</f>
        <v>0</v>
      </c>
      <c r="AV23" s="155">
        <f>IF(LEN(AV$8)=0,"",IF(AV$8="Bayern",SUMIFS(Erl.Gögn!$H$2:$H$30,Erl.Gögn!$E$2:$E$30,$A23,Erl.Gögn!$A$2:$A$30,AV$201)/1000,IF(AV$8="Allianz",SUMIFS(Erl.Gögn!$H$2:$H$30,Erl.Gögn!$E$2:$E$30,$A23,Erl.Gögn!$A$2:$A$30,AV$201)/1000,SUMIFS(Gögn!$I$2:$I$11876,Gögn!$F$2:$F$11876,$A23,Gögn!$A$2:$A$11876,AV$201)/1000)))</f>
        <v>11006.47</v>
      </c>
      <c r="AW23" s="155">
        <f>IF(LEN(AW$8)=0,"",IF(AW$8="Bayern",SUMIFS(Erl.Gögn!$H$2:$H$30,Erl.Gögn!$E$2:$E$30,$A23,Erl.Gögn!$A$2:$A$30,AW$201)/1000,IF(AW$8="Allianz",SUMIFS(Erl.Gögn!$H$2:$H$30,Erl.Gögn!$E$2:$E$30,$A23,Erl.Gögn!$A$2:$A$30,AW$201)/1000,SUMIFS(Gögn!$I$2:$I$11876,Gögn!$F$2:$F$11876,$A23,Gögn!$A$2:$A$11876,AW$201)/1000)))</f>
        <v>9417.09</v>
      </c>
      <c r="AX23" s="155">
        <f>IF(LEN(AX$8)=0,"",IF(AX$8="Bayern",SUMIFS(Erl.Gögn!$H$2:$H$30,Erl.Gögn!$E$2:$E$30,$A23,Erl.Gögn!$A$2:$A$30,AX$201)/1000,IF(AX$8="Allianz",SUMIFS(Erl.Gögn!$H$2:$H$30,Erl.Gögn!$E$2:$E$30,$A23,Erl.Gögn!$A$2:$A$30,AX$201)/1000,SUMIFS(Gögn!$I$2:$I$11876,Gögn!$F$2:$F$11876,$A23,Gögn!$A$2:$A$11876,AX$201)/1000)))</f>
        <v>1740.7550000000001</v>
      </c>
      <c r="AY23" s="155">
        <f>IF(LEN(AY$8)=0,"",IF(AY$8="Bayern",SUMIFS(Erl.Gögn!$H$2:$H$30,Erl.Gögn!$E$2:$E$30,$A23,Erl.Gögn!$A$2:$A$30,AY$201)/1000,IF(AY$8="Allianz",SUMIFS(Erl.Gögn!$H$2:$H$30,Erl.Gögn!$E$2:$E$30,$A23,Erl.Gögn!$A$2:$A$30,AY$201)/1000,SUMIFS(Gögn!$I$2:$I$11876,Gögn!$F$2:$F$11876,$A23,Gögn!$A$2:$A$11876,AY$201)/1000)))</f>
        <v>500</v>
      </c>
      <c r="AZ23" s="155">
        <f>IF(LEN(AZ$8)=0,"",IF(AZ$8="Bayern",SUMIFS(Erl.Gögn!$H$2:$H$30,Erl.Gögn!$E$2:$E$30,$A23,Erl.Gögn!$A$2:$A$30,AZ$201)/1000,IF(AZ$8="Allianz",SUMIFS(Erl.Gögn!$H$2:$H$30,Erl.Gögn!$E$2:$E$30,$A23,Erl.Gögn!$A$2:$A$30,AZ$201)/1000,SUMIFS(Gögn!$I$2:$I$11876,Gögn!$F$2:$F$11876,$A23,Gögn!$A$2:$A$11876,AZ$201)/1000)))</f>
        <v>20608.581999999999</v>
      </c>
      <c r="BA23" s="155">
        <f>IF(LEN(BA$8)=0,"",IF(BA$8="Bayern",SUMIFS(Erl.Gögn!$H$2:$H$30,Erl.Gögn!$E$2:$E$30,$A23,Erl.Gögn!$A$2:$A$30,BA$201)/1000,IF(BA$8="Allianz",SUMIFS(Erl.Gögn!$H$2:$H$30,Erl.Gögn!$E$2:$E$30,$A23,Erl.Gögn!$A$2:$A$30,BA$201)/1000,SUMIFS(Gögn!$I$2:$I$11876,Gögn!$F$2:$F$11876,$A23,Gögn!$A$2:$A$11876,BA$201)/1000)))</f>
        <v>190511.46599999999</v>
      </c>
      <c r="BB23" s="155">
        <f>IF(LEN(BB$8)=0,"",IF(BB$8="Bayern",SUMIFS(Erl.Gögn!$H$2:$H$30,Erl.Gögn!$E$2:$E$30,$A23,Erl.Gögn!$A$2:$A$30,BB$201)/1000,IF(BB$8="Allianz",SUMIFS(Erl.Gögn!$H$2:$H$30,Erl.Gögn!$E$2:$E$30,$A23,Erl.Gögn!$A$2:$A$30,BB$201)/1000,SUMIFS(Gögn!$I$2:$I$11876,Gögn!$F$2:$F$11876,$A23,Gögn!$A$2:$A$11876,BB$201)/1000)))</f>
        <v>2667660.4619999998</v>
      </c>
      <c r="BC23" s="155">
        <f>IF(LEN(BC$8)=0,"",IF(BC$8="Bayern",SUMIFS(Erl.Gögn!$H$2:$H$30,Erl.Gögn!$E$2:$E$30,$A23,Erl.Gögn!$A$2:$A$30,BC$201)/1000,IF(BC$8="Allianz",SUMIFS(Erl.Gögn!$H$2:$H$30,Erl.Gögn!$E$2:$E$30,$A23,Erl.Gögn!$A$2:$A$30,BC$201)/1000,SUMIFS(Gögn!$I$2:$I$11876,Gögn!$F$2:$F$11876,$A23,Gögn!$A$2:$A$11876,BC$201)/1000)))</f>
        <v>187575.66500000001</v>
      </c>
      <c r="BD23" s="155">
        <f>IF(LEN(BD$8)=0,"",IF(BD$8="Bayern",SUMIFS(Erl.Gögn!$H$2:$H$30,Erl.Gögn!$E$2:$E$30,$A23,Erl.Gögn!$A$2:$A$30,BD$201)/1000,IF(BD$8="Allianz",SUMIFS(Erl.Gögn!$H$2:$H$30,Erl.Gögn!$E$2:$E$30,$A23,Erl.Gögn!$A$2:$A$30,BD$201)/1000,SUMIFS(Gögn!$I$2:$I$11876,Gögn!$F$2:$F$11876,$A23,Gögn!$A$2:$A$11876,BD$201)/1000)))</f>
        <v>139877.96799999999</v>
      </c>
      <c r="BE23" s="155">
        <f>IF(LEN(BE$8)=0,"",IF(BE$8="Bayern",SUMIFS(Erl.Gögn!$H$2:$H$30,Erl.Gögn!$E$2:$E$30,$A23,Erl.Gögn!$A$2:$A$30,BE$201)/1000,IF(BE$8="Allianz",SUMIFS(Erl.Gögn!$H$2:$H$30,Erl.Gögn!$E$2:$E$30,$A23,Erl.Gögn!$A$2:$A$30,BE$201)/1000,SUMIFS(Gögn!$I$2:$I$11876,Gögn!$F$2:$F$11876,$A23,Gögn!$A$2:$A$11876,BE$201)/1000)))</f>
        <v>182477.03</v>
      </c>
      <c r="BF23" s="155">
        <f>IF(LEN(BF$8)=0,"",IF(BF$8="Bayern",SUMIFS(Erl.Gögn!$H$2:$H$30,Erl.Gögn!$E$2:$E$30,$A23,Erl.Gögn!$A$2:$A$30,BF$201)/1000,IF(BF$8="Allianz",SUMIFS(Erl.Gögn!$H$2:$H$30,Erl.Gögn!$E$2:$E$30,$A23,Erl.Gögn!$A$2:$A$30,BF$201)/1000,SUMIFS(Gögn!$I$2:$I$11876,Gögn!$F$2:$F$11876,$A23,Gögn!$A$2:$A$11876,BF$201)/1000)))</f>
        <v>0</v>
      </c>
      <c r="BG23" s="155">
        <f>IF(LEN(BG$8)=0,"",IF(BG$8="Bayern",SUMIFS(Erl.Gögn!$H$2:$H$30,Erl.Gögn!$E$2:$E$30,$A23,Erl.Gögn!$A$2:$A$30,BG$201)/1000,IF(BG$8="Allianz",SUMIFS(Erl.Gögn!$H$2:$H$30,Erl.Gögn!$E$2:$E$30,$A23,Erl.Gögn!$A$2:$A$30,BG$201)/1000,SUMIFS(Gögn!$I$2:$I$11876,Gögn!$F$2:$F$11876,$A23,Gögn!$A$2:$A$11876,BG$201)/1000)))</f>
        <v>10924.25</v>
      </c>
      <c r="BH23" s="155">
        <f>IF(LEN(BH$8)=0,"",IF(BH$8="Bayern",SUMIFS(Erl.Gögn!$H$2:$H$30,Erl.Gögn!$E$2:$E$30,$A23,Erl.Gögn!$A$2:$A$30,BH$201)/1000,IF(BH$8="Allianz",SUMIFS(Erl.Gögn!$H$2:$H$30,Erl.Gögn!$E$2:$E$30,$A23,Erl.Gögn!$A$2:$A$30,BH$201)/1000,SUMIFS(Gögn!$I$2:$I$11876,Gögn!$F$2:$F$11876,$A23,Gögn!$A$2:$A$11876,BH$201)/1000)))</f>
        <v>152263.17199999999</v>
      </c>
      <c r="BI23" s="155">
        <f>IF(LEN(BI$8)=0,"",IF(BI$8="Bayern",SUMIFS(Erl.Gögn!$H$2:$H$30,Erl.Gögn!$E$2:$E$30,$A23,Erl.Gögn!$A$2:$A$30,BI$201)/1000,IF(BI$8="Allianz",SUMIFS(Erl.Gögn!$H$2:$H$30,Erl.Gögn!$E$2:$E$30,$A23,Erl.Gögn!$A$2:$A$30,BI$201)/1000,SUMIFS(Gögn!$I$2:$I$11876,Gögn!$F$2:$F$11876,$A23,Gögn!$A$2:$A$11876,BI$201)/1000)))</f>
        <v>34488.669000000002</v>
      </c>
      <c r="BJ23" s="155">
        <f>IF(LEN(BJ$8)=0,"",IF(BJ$8="Bayern",SUMIFS(Erl.Gögn!$H$2:$H$30,Erl.Gögn!$E$2:$E$30,$A23,Erl.Gögn!$A$2:$A$30,BJ$201)/1000,IF(BJ$8="Allianz",SUMIFS(Erl.Gögn!$H$2:$H$30,Erl.Gögn!$E$2:$E$30,$A23,Erl.Gögn!$A$2:$A$30,BJ$201)/1000,SUMIFS(Gögn!$I$2:$I$11876,Gögn!$F$2:$F$11876,$A23,Gögn!$A$2:$A$11876,BJ$201)/1000)))</f>
        <v>72506.055999999997</v>
      </c>
      <c r="BK23" s="155">
        <f>IF(LEN(BK$8)=0,"",IF(BK$8="Bayern",SUMIFS(Erl.Gögn!$H$2:$H$30,Erl.Gögn!$E$2:$E$30,$A23,Erl.Gögn!$A$2:$A$30,BK$201)/1000,IF(BK$8="Allianz",SUMIFS(Erl.Gögn!$H$2:$H$30,Erl.Gögn!$E$2:$E$30,$A23,Erl.Gögn!$A$2:$A$30,BK$201)/1000,SUMIFS(Gögn!$I$2:$I$11876,Gögn!$F$2:$F$11876,$A23,Gögn!$A$2:$A$11876,BK$201)/1000)))</f>
        <v>193000.992</v>
      </c>
      <c r="BL23" s="155">
        <f>IF(LEN(BL$8)=0,"",IF(BL$8="Bayern",SUMIFS(Erl.Gögn!$H$2:$H$30,Erl.Gögn!$E$2:$E$30,$A23,Erl.Gögn!$A$2:$A$30,BL$201)/1000,IF(BL$8="Allianz",SUMIFS(Erl.Gögn!$H$2:$H$30,Erl.Gögn!$E$2:$E$30,$A23,Erl.Gögn!$A$2:$A$30,BL$201)/1000,SUMIFS(Gögn!$I$2:$I$11876,Gögn!$F$2:$F$11876,$A23,Gögn!$A$2:$A$11876,BL$201)/1000)))</f>
        <v>0</v>
      </c>
      <c r="BM23" s="155">
        <f>IF(LEN(BM$8)=0,"",IF(BM$8="Bayern",SUMIFS(Erl.Gögn!$H$2:$H$30,Erl.Gögn!$E$2:$E$30,$A23,Erl.Gögn!$A$2:$A$30,BM$201)/1000,IF(BM$8="Allianz",SUMIFS(Erl.Gögn!$H$2:$H$30,Erl.Gögn!$E$2:$E$30,$A23,Erl.Gögn!$A$2:$A$30,BM$201)/1000,SUMIFS(Gögn!$I$2:$I$11876,Gögn!$F$2:$F$11876,$A23,Gögn!$A$2:$A$11876,BM$201)/1000)))</f>
        <v>0</v>
      </c>
      <c r="BN23" s="155">
        <f>IF(LEN(BN$8)=0,"",IF(BN$8="Bayern",SUMIFS(Erl.Gögn!$H$2:$H$30,Erl.Gögn!$E$2:$E$30,$A23,Erl.Gögn!$A$2:$A$30,BN$201)/1000,IF(BN$8="Allianz",SUMIFS(Erl.Gögn!$H$2:$H$30,Erl.Gögn!$E$2:$E$30,$A23,Erl.Gögn!$A$2:$A$30,BN$201)/1000,SUMIFS(Gögn!$I$2:$I$11876,Gögn!$F$2:$F$11876,$A23,Gögn!$A$2:$A$11876,BN$201)/1000)))</f>
        <v>56575.639000000003</v>
      </c>
      <c r="BO23" s="155">
        <f>IF(LEN(BO$8)=0,"",IF(BO$8="Bayern",SUMIFS(Erl.Gögn!$H$2:$H$30,Erl.Gögn!$E$2:$E$30,$A23,Erl.Gögn!$A$2:$A$30,BO$201)/1000,IF(BO$8="Allianz",SUMIFS(Erl.Gögn!$H$2:$H$30,Erl.Gögn!$E$2:$E$30,$A23,Erl.Gögn!$A$2:$A$30,BO$201)/1000,SUMIFS(Gögn!$I$2:$I$11876,Gögn!$F$2:$F$11876,$A23,Gögn!$A$2:$A$11876,BO$201)/1000)))</f>
        <v>4412.1030000000001</v>
      </c>
      <c r="BP23" s="155">
        <f>IF(LEN(BP$8)=0,"",IF(BP$8="Bayern",SUMIFS(Erl.Gögn!$H$2:$H$30,Erl.Gögn!$E$2:$E$30,$A23,Erl.Gögn!$A$2:$A$30,BP$201)/1000,IF(BP$8="Allianz",SUMIFS(Erl.Gögn!$H$2:$H$30,Erl.Gögn!$E$2:$E$30,$A23,Erl.Gögn!$A$2:$A$30,BP$201)/1000,SUMIFS(Gögn!$I$2:$I$11876,Gögn!$F$2:$F$11876,$A23,Gögn!$A$2:$A$11876,BP$201)/1000)))</f>
        <v>6600.6350000000002</v>
      </c>
      <c r="BQ23" s="155">
        <f>IF(LEN(BQ$8)=0,"",IF(BQ$8="Bayern",SUMIFS(Erl.Gögn!$H$2:$H$30,Erl.Gögn!$E$2:$E$30,$A23,Erl.Gögn!$A$2:$A$30,BQ$201)/1000,IF(BQ$8="Allianz",SUMIFS(Erl.Gögn!$H$2:$H$30,Erl.Gögn!$E$2:$E$30,$A23,Erl.Gögn!$A$2:$A$30,BQ$201)/1000,SUMIFS(Gögn!$I$2:$I$11876,Gögn!$F$2:$F$11876,$A23,Gögn!$A$2:$A$11876,BQ$201)/1000)))</f>
        <v>9751.6810000000005</v>
      </c>
      <c r="BR23" s="155">
        <f>IF(LEN(BR$8)=0,"",IF(BR$8="Bayern",SUMIFS(Erl.Gögn!$H$2:$H$30,Erl.Gögn!$E$2:$E$30,$A23,Erl.Gögn!$A$2:$A$30,BR$201)/1000,IF(BR$8="Allianz",SUMIFS(Erl.Gögn!$H$2:$H$30,Erl.Gögn!$E$2:$E$30,$A23,Erl.Gögn!$A$2:$A$30,BR$201)/1000,SUMIFS(Gögn!$I$2:$I$11876,Gögn!$F$2:$F$11876,$A23,Gögn!$A$2:$A$11876,BR$201)/1000)))</f>
        <v>0</v>
      </c>
      <c r="BS23" s="155">
        <f>IF(LEN(BS$8)=0,"",IF(BS$8="Bayern",SUMIFS(Erl.Gögn!$H$2:$H$30,Erl.Gögn!$E$2:$E$30,$A23,Erl.Gögn!$A$2:$A$30,BS$201)/1000,IF(BS$8="Allianz",SUMIFS(Erl.Gögn!$H$2:$H$30,Erl.Gögn!$E$2:$E$30,$A23,Erl.Gögn!$A$2:$A$30,BS$201)/1000,SUMIFS(Gögn!$I$2:$I$11876,Gögn!$F$2:$F$11876,$A23,Gögn!$A$2:$A$11876,BS$201)/1000)))</f>
        <v>0</v>
      </c>
      <c r="BT23" s="155">
        <f>IF(LEN(BT$8)=0,"",IF(BT$8="Bayern",SUMIFS(Erl.Gögn!$H$2:$H$30,Erl.Gögn!$E$2:$E$30,$A23,Erl.Gögn!$A$2:$A$30,BT$201)/1000,IF(BT$8="Allianz",SUMIFS(Erl.Gögn!$H$2:$H$30,Erl.Gögn!$E$2:$E$30,$A23,Erl.Gögn!$A$2:$A$30,BT$201)/1000,SUMIFS(Gögn!$I$2:$I$11876,Gögn!$F$2:$F$11876,$A23,Gögn!$A$2:$A$11876,BT$201)/1000)))</f>
        <v>0</v>
      </c>
      <c r="BU23" s="155">
        <f>IF(LEN(BU$8)=0,"",IF(BU$8="Bayern",SUMIFS(Erl.Gögn!$H$2:$H$30,Erl.Gögn!$E$2:$E$30,$A23,Erl.Gögn!$A$2:$A$30,BU$201)/1000,IF(BU$8="Allianz",SUMIFS(Erl.Gögn!$H$2:$H$30,Erl.Gögn!$E$2:$E$30,$A23,Erl.Gögn!$A$2:$A$30,BU$201)/1000,SUMIFS(Gögn!$I$2:$I$11876,Gögn!$F$2:$F$11876,$A23,Gögn!$A$2:$A$11876,BU$201)/1000)))</f>
        <v>23459.877</v>
      </c>
      <c r="BV23" s="155">
        <f>IF(LEN(BV$8)=0,"",IF(BV$8="Bayern",SUMIFS(Erl.Gögn!$H$2:$H$30,Erl.Gögn!$E$2:$E$30,$A23,Erl.Gögn!$A$2:$A$30,BV$201)/1000,IF(BV$8="Allianz",SUMIFS(Erl.Gögn!$H$2:$H$30,Erl.Gögn!$E$2:$E$30,$A23,Erl.Gögn!$A$2:$A$30,BV$201)/1000,SUMIFS(Gögn!$I$2:$I$11876,Gögn!$F$2:$F$11876,$A23,Gögn!$A$2:$A$11876,BV$201)/1000)))</f>
        <v>28742.080999999998</v>
      </c>
      <c r="BW23" s="155">
        <f>IF(LEN(BW$8)=0,"",IF(BW$8="Bayern",SUMIFS(Erl.Gögn!$H$2:$H$30,Erl.Gögn!$E$2:$E$30,$A23,Erl.Gögn!$A$2:$A$30,BW$201)/1000,IF(BW$8="Allianz",SUMIFS(Erl.Gögn!$H$2:$H$30,Erl.Gögn!$E$2:$E$30,$A23,Erl.Gögn!$A$2:$A$30,BW$201)/1000,SUMIFS(Gögn!$I$2:$I$11876,Gögn!$F$2:$F$11876,$A23,Gögn!$A$2:$A$11876,BW$201)/1000)))</f>
        <v>5587.1059999999998</v>
      </c>
      <c r="BX23" s="155">
        <f>IF(LEN(BX$8)=0,"",IF(BX$8="Bayern",SUMIFS(Erl.Gögn!$H$2:$H$30,Erl.Gögn!$E$2:$E$30,$A23,Erl.Gögn!$A$2:$A$30,BX$201)/1000,IF(BX$8="Allianz",SUMIFS(Erl.Gögn!$H$2:$H$30,Erl.Gögn!$E$2:$E$30,$A23,Erl.Gögn!$A$2:$A$30,BX$201)/1000,SUMIFS(Gögn!$I$2:$I$11876,Gögn!$F$2:$F$11876,$A23,Gögn!$A$2:$A$11876,BX$201)/1000)))</f>
        <v>0</v>
      </c>
      <c r="BY23" s="155">
        <f>IF(LEN(BY$8)=0,"",IF(BY$8="Bayern",SUMIFS(Erl.Gögn!$H$2:$H$30,Erl.Gögn!$E$2:$E$30,$A23,Erl.Gögn!$A$2:$A$30,BY$201)/1000,IF(BY$8="Allianz",SUMIFS(Erl.Gögn!$H$2:$H$30,Erl.Gögn!$E$2:$E$30,$A23,Erl.Gögn!$A$2:$A$30,BY$201)/1000,SUMIFS(Gögn!$I$2:$I$11876,Gögn!$F$2:$F$11876,$A23,Gögn!$A$2:$A$11876,BY$201)/1000)))</f>
        <v>0</v>
      </c>
      <c r="BZ23" s="155">
        <f>IF(LEN(BZ$8)=0,"",IF(BZ$8="Bayern",SUMIFS(Erl.Gögn!$H$2:$H$30,Erl.Gögn!$E$2:$E$30,$A23,Erl.Gögn!$A$2:$A$30,BZ$201)/1000,IF(BZ$8="Allianz",SUMIFS(Erl.Gögn!$H$2:$H$30,Erl.Gögn!$E$2:$E$30,$A23,Erl.Gögn!$A$2:$A$30,BZ$201)/1000,SUMIFS(Gögn!$I$2:$I$11876,Gögn!$F$2:$F$11876,$A23,Gögn!$A$2:$A$11876,BZ$201)/1000)))</f>
        <v>0</v>
      </c>
      <c r="CA23" s="155">
        <f>IF(LEN(CA$8)=0,"",IF(CA$8="Bayern",SUMIFS(Erl.Gögn!$H$2:$H$30,Erl.Gögn!$E$2:$E$30,$A23,Erl.Gögn!$A$2:$A$30,CA$201)/1000,IF(CA$8="Allianz",SUMIFS(Erl.Gögn!$H$2:$H$30,Erl.Gögn!$E$2:$E$30,$A23,Erl.Gögn!$A$2:$A$30,CA$201)/1000,SUMIFS(Gögn!$I$2:$I$11876,Gögn!$F$2:$F$11876,$A23,Gögn!$A$2:$A$11876,CA$201)/1000)))</f>
        <v>0</v>
      </c>
      <c r="CB23" s="155">
        <f>IF(LEN(CB$8)=0,"",IF(CB$8="Bayern",SUMIFS(Erl.Gögn!$H$2:$H$30,Erl.Gögn!$E$2:$E$30,$A23,Erl.Gögn!$A$2:$A$30,CB$201)/1000,IF(CB$8="Allianz",SUMIFS(Erl.Gögn!$H$2:$H$30,Erl.Gögn!$E$2:$E$30,$A23,Erl.Gögn!$A$2:$A$30,CB$201)/1000,SUMIFS(Gögn!$I$2:$I$11876,Gögn!$F$2:$F$11876,$A23,Gögn!$A$2:$A$11876,CB$201)/1000)))</f>
        <v>2044236</v>
      </c>
      <c r="CC23" s="155">
        <f>IF(LEN(CC$8)=0,"",IF(CC$8="Bayern",SUMIFS(Erl.Gögn!$H$2:$H$30,Erl.Gögn!$E$2:$E$30,$A23,Erl.Gögn!$A$2:$A$30,CC$201)/1000,IF(CC$8="Allianz",SUMIFS(Erl.Gögn!$H$2:$H$30,Erl.Gögn!$E$2:$E$30,$A23,Erl.Gögn!$A$2:$A$30,CC$201)/1000,SUMIFS(Gögn!$I$2:$I$11876,Gögn!$F$2:$F$11876,$A23,Gögn!$A$2:$A$11876,CC$201)/1000)))</f>
        <v>1686643</v>
      </c>
    </row>
    <row r="24" spans="1:81" s="34" customFormat="1" ht="15.75" x14ac:dyDescent="0.25">
      <c r="A24" s="33" t="s">
        <v>458</v>
      </c>
      <c r="B24" s="33"/>
      <c r="C24" s="22" t="s">
        <v>273</v>
      </c>
      <c r="D24" s="158">
        <f>SUM(E24:CC24)</f>
        <v>48708135.90299999</v>
      </c>
      <c r="E24" s="158">
        <f>IF(LEN(E$8)=0,"",SUM(E18:E23))</f>
        <v>847836.61100000003</v>
      </c>
      <c r="F24" s="158">
        <f t="shared" ref="F24:BQ24" si="3">IF(LEN(F$8)=0,"",SUM(F18:F23))</f>
        <v>2450137.196</v>
      </c>
      <c r="G24" s="158">
        <f t="shared" si="3"/>
        <v>2450781.9679999999</v>
      </c>
      <c r="H24" s="158">
        <f t="shared" si="3"/>
        <v>95115.087</v>
      </c>
      <c r="I24" s="158">
        <f t="shared" si="3"/>
        <v>1147355.4939999999</v>
      </c>
      <c r="J24" s="158">
        <f t="shared" si="3"/>
        <v>45175.021000000001</v>
      </c>
      <c r="K24" s="158">
        <f t="shared" si="3"/>
        <v>27562</v>
      </c>
      <c r="L24" s="158">
        <f t="shared" si="3"/>
        <v>535886</v>
      </c>
      <c r="M24" s="158">
        <f t="shared" si="3"/>
        <v>603644</v>
      </c>
      <c r="N24" s="158">
        <f t="shared" si="3"/>
        <v>1066188</v>
      </c>
      <c r="O24" s="158">
        <f t="shared" si="3"/>
        <v>939867</v>
      </c>
      <c r="P24" s="158">
        <f t="shared" si="3"/>
        <v>889800</v>
      </c>
      <c r="Q24" s="158">
        <f t="shared" si="3"/>
        <v>2823511</v>
      </c>
      <c r="R24" s="158">
        <f t="shared" si="3"/>
        <v>395290.43800000002</v>
      </c>
      <c r="S24" s="158">
        <f t="shared" si="3"/>
        <v>321035.58600000001</v>
      </c>
      <c r="T24" s="158">
        <f t="shared" si="3"/>
        <v>355556.68499999994</v>
      </c>
      <c r="U24" s="158">
        <f t="shared" si="3"/>
        <v>15480.341</v>
      </c>
      <c r="V24" s="158">
        <f t="shared" si="3"/>
        <v>44326.043000000005</v>
      </c>
      <c r="W24" s="158">
        <f t="shared" si="3"/>
        <v>4007543</v>
      </c>
      <c r="X24" s="158">
        <f t="shared" si="3"/>
        <v>882099</v>
      </c>
      <c r="Y24" s="158">
        <f t="shared" si="3"/>
        <v>2786595</v>
      </c>
      <c r="Z24" s="158">
        <f t="shared" si="3"/>
        <v>75591</v>
      </c>
      <c r="AA24" s="158">
        <f t="shared" si="3"/>
        <v>0</v>
      </c>
      <c r="AB24" s="158">
        <f t="shared" si="3"/>
        <v>166145.40100000001</v>
      </c>
      <c r="AC24" s="158">
        <f t="shared" si="3"/>
        <v>156169.758</v>
      </c>
      <c r="AD24" s="158">
        <f t="shared" si="3"/>
        <v>132864.30300000001</v>
      </c>
      <c r="AE24" s="158">
        <f t="shared" si="3"/>
        <v>19238.794000000002</v>
      </c>
      <c r="AF24" s="158">
        <f t="shared" si="3"/>
        <v>762143.94799999997</v>
      </c>
      <c r="AG24" s="158">
        <f t="shared" si="3"/>
        <v>539408.11400000006</v>
      </c>
      <c r="AH24" s="158">
        <f t="shared" si="3"/>
        <v>2666473.6570000001</v>
      </c>
      <c r="AI24" s="158">
        <f t="shared" si="3"/>
        <v>34419.536</v>
      </c>
      <c r="AJ24" s="158">
        <f t="shared" si="3"/>
        <v>285787.19200000004</v>
      </c>
      <c r="AK24" s="158">
        <f t="shared" si="3"/>
        <v>333672.37900000002</v>
      </c>
      <c r="AL24" s="158">
        <f t="shared" si="3"/>
        <v>347438.592</v>
      </c>
      <c r="AM24" s="158">
        <f t="shared" si="3"/>
        <v>886212.527</v>
      </c>
      <c r="AN24" s="158">
        <f t="shared" si="3"/>
        <v>8578.58</v>
      </c>
      <c r="AO24" s="158">
        <f t="shared" si="3"/>
        <v>2447136.335</v>
      </c>
      <c r="AP24" s="158">
        <f t="shared" si="3"/>
        <v>578733.90100000007</v>
      </c>
      <c r="AQ24" s="158">
        <f t="shared" si="3"/>
        <v>908136.99200000009</v>
      </c>
      <c r="AR24" s="158">
        <f t="shared" si="3"/>
        <v>986229.20899999992</v>
      </c>
      <c r="AS24" s="158">
        <f t="shared" si="3"/>
        <v>5454.8519999999999</v>
      </c>
      <c r="AT24" s="158">
        <f t="shared" si="3"/>
        <v>186463.356</v>
      </c>
      <c r="AU24" s="158">
        <f t="shared" si="3"/>
        <v>0</v>
      </c>
      <c r="AV24" s="158">
        <f t="shared" si="3"/>
        <v>37942.059000000001</v>
      </c>
      <c r="AW24" s="158">
        <f t="shared" si="3"/>
        <v>20821.084999999999</v>
      </c>
      <c r="AX24" s="158">
        <f t="shared" si="3"/>
        <v>7860.7550000000001</v>
      </c>
      <c r="AY24" s="158">
        <f t="shared" si="3"/>
        <v>500</v>
      </c>
      <c r="AZ24" s="158">
        <f t="shared" si="3"/>
        <v>105083.69799999999</v>
      </c>
      <c r="BA24" s="158">
        <f t="shared" si="3"/>
        <v>295702.28099999996</v>
      </c>
      <c r="BB24" s="158">
        <f t="shared" si="3"/>
        <v>4951933.6579999998</v>
      </c>
      <c r="BC24" s="158">
        <f t="shared" si="3"/>
        <v>499627.42599999998</v>
      </c>
      <c r="BD24" s="158">
        <f t="shared" si="3"/>
        <v>199458.166</v>
      </c>
      <c r="BE24" s="158">
        <f t="shared" si="3"/>
        <v>734574.36300000001</v>
      </c>
      <c r="BF24" s="158">
        <f t="shared" si="3"/>
        <v>0</v>
      </c>
      <c r="BG24" s="158">
        <f t="shared" si="3"/>
        <v>223016.171</v>
      </c>
      <c r="BH24" s="158">
        <f t="shared" si="3"/>
        <v>198012.592</v>
      </c>
      <c r="BI24" s="158">
        <f t="shared" si="3"/>
        <v>156491.70000000001</v>
      </c>
      <c r="BJ24" s="158">
        <f t="shared" si="3"/>
        <v>236258.47999999998</v>
      </c>
      <c r="BK24" s="158">
        <f t="shared" si="3"/>
        <v>675062.91200000001</v>
      </c>
      <c r="BL24" s="158">
        <f t="shared" si="3"/>
        <v>13343.093000000001</v>
      </c>
      <c r="BM24" s="158">
        <f t="shared" si="3"/>
        <v>3902.5219999999999</v>
      </c>
      <c r="BN24" s="158">
        <f t="shared" si="3"/>
        <v>119941.25200000001</v>
      </c>
      <c r="BO24" s="158">
        <f t="shared" si="3"/>
        <v>6714.65</v>
      </c>
      <c r="BP24" s="158">
        <f t="shared" si="3"/>
        <v>8800.7360000000008</v>
      </c>
      <c r="BQ24" s="158">
        <f t="shared" si="3"/>
        <v>9751.6810000000005</v>
      </c>
      <c r="BR24" s="158">
        <f t="shared" ref="BR24:CC24" si="4">IF(LEN(BR$8)=0,"",SUM(BR18:BR23))</f>
        <v>384398</v>
      </c>
      <c r="BS24" s="158">
        <f t="shared" si="4"/>
        <v>161829</v>
      </c>
      <c r="BT24" s="158">
        <f t="shared" si="4"/>
        <v>47628</v>
      </c>
      <c r="BU24" s="158">
        <f t="shared" si="4"/>
        <v>149005.85500000001</v>
      </c>
      <c r="BV24" s="158">
        <f t="shared" si="4"/>
        <v>76307.936000000002</v>
      </c>
      <c r="BW24" s="158">
        <f t="shared" si="4"/>
        <v>6356.491</v>
      </c>
      <c r="BX24" s="158">
        <f t="shared" si="4"/>
        <v>126258.333</v>
      </c>
      <c r="BY24" s="158">
        <f t="shared" si="4"/>
        <v>140768.6</v>
      </c>
      <c r="BZ24" s="158">
        <f t="shared" si="4"/>
        <v>9666.9339999999993</v>
      </c>
      <c r="CA24" s="158">
        <f t="shared" si="4"/>
        <v>28324.578000000001</v>
      </c>
      <c r="CB24" s="158">
        <f t="shared" si="4"/>
        <v>2230723</v>
      </c>
      <c r="CC24" s="158">
        <f t="shared" si="4"/>
        <v>2584986</v>
      </c>
    </row>
    <row r="25" spans="1:81" ht="15.75" x14ac:dyDescent="0.25">
      <c r="A25" s="5" t="s">
        <v>458</v>
      </c>
      <c r="B25" s="5"/>
      <c r="C25" s="18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</row>
    <row r="26" spans="1:81" ht="15.75" x14ac:dyDescent="0.25">
      <c r="A26" s="5" t="s">
        <v>458</v>
      </c>
      <c r="B26" s="5"/>
      <c r="C26" s="16" t="s">
        <v>294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</row>
    <row r="27" spans="1:81" ht="15.75" x14ac:dyDescent="0.25">
      <c r="A27" s="5" t="s">
        <v>172</v>
      </c>
      <c r="B27" s="5"/>
      <c r="C27" s="18" t="s">
        <v>173</v>
      </c>
      <c r="D27" s="155">
        <f>SUM(E27:CC27)</f>
        <v>40578547.847000025</v>
      </c>
      <c r="E27" s="155">
        <f>IF(LEN(E$8)=0,"",IF(E$8="Bayern",SUMIFS(Erl.Gögn!$H$2:$H$30,Erl.Gögn!$E$2:$E$30,$A27,Erl.Gögn!$A$2:$A$30,E$201)/1000,IF(E$8="Allianz",SUMIFS(Erl.Gögn!$H$2:$H$30,Erl.Gögn!$E$2:$E$30,$A27,Erl.Gögn!$A$2:$A$30,E$201)/1000,SUMIFS(Gögn!$I$2:$I$11876,Gögn!$F$2:$F$11876,$A27,Gögn!$A$2:$A$11876,E$201)/1000)))</f>
        <v>4260528.0920000002</v>
      </c>
      <c r="F27" s="155">
        <f>IF(LEN(F$8)=0,"",IF(F$8="Bayern",SUMIFS(Erl.Gögn!$H$2:$H$30,Erl.Gögn!$E$2:$E$30,$A27,Erl.Gögn!$A$2:$A$30,F$201)/1000,IF(F$8="Allianz",SUMIFS(Erl.Gögn!$H$2:$H$30,Erl.Gögn!$E$2:$E$30,$A27,Erl.Gögn!$A$2:$A$30,F$201)/1000,SUMIFS(Gögn!$I$2:$I$11876,Gögn!$F$2:$F$11876,$A27,Gögn!$A$2:$A$11876,F$201)/1000)))</f>
        <v>6312548.7659999998</v>
      </c>
      <c r="G27" s="155">
        <f>IF(LEN(G$8)=0,"",IF(G$8="Bayern",SUMIFS(Erl.Gögn!$H$2:$H$30,Erl.Gögn!$E$2:$E$30,$A27,Erl.Gögn!$A$2:$A$30,G$201)/1000,IF(G$8="Allianz",SUMIFS(Erl.Gögn!$H$2:$H$30,Erl.Gögn!$E$2:$E$30,$A27,Erl.Gögn!$A$2:$A$30,G$201)/1000,SUMIFS(Gögn!$I$2:$I$11876,Gögn!$F$2:$F$11876,$A27,Gögn!$A$2:$A$11876,G$201)/1000)))</f>
        <v>1818662.3089999999</v>
      </c>
      <c r="H27" s="155">
        <f>IF(LEN(H$8)=0,"",IF(H$8="Bayern",SUMIFS(Erl.Gögn!$H$2:$H$30,Erl.Gögn!$E$2:$E$30,$A27,Erl.Gögn!$A$2:$A$30,H$201)/1000,IF(H$8="Allianz",SUMIFS(Erl.Gögn!$H$2:$H$30,Erl.Gögn!$E$2:$E$30,$A27,Erl.Gögn!$A$2:$A$30,H$201)/1000,SUMIFS(Gögn!$I$2:$I$11876,Gögn!$F$2:$F$11876,$A27,Gögn!$A$2:$A$11876,H$201)/1000)))</f>
        <v>4140.6319999999996</v>
      </c>
      <c r="I27" s="155">
        <f>IF(LEN(I$8)=0,"",IF(I$8="Bayern",SUMIFS(Erl.Gögn!$H$2:$H$30,Erl.Gögn!$E$2:$E$30,$A27,Erl.Gögn!$A$2:$A$30,I$201)/1000,IF(I$8="Allianz",SUMIFS(Erl.Gögn!$H$2:$H$30,Erl.Gögn!$E$2:$E$30,$A27,Erl.Gögn!$A$2:$A$30,I$201)/1000,SUMIFS(Gögn!$I$2:$I$11876,Gögn!$F$2:$F$11876,$A27,Gögn!$A$2:$A$11876,I$201)/1000)))</f>
        <v>0</v>
      </c>
      <c r="J27" s="155">
        <f>IF(LEN(J$8)=0,"",IF(J$8="Bayern",SUMIFS(Erl.Gögn!$H$2:$H$30,Erl.Gögn!$E$2:$E$30,$A27,Erl.Gögn!$A$2:$A$30,J$201)/1000,IF(J$8="Allianz",SUMIFS(Erl.Gögn!$H$2:$H$30,Erl.Gögn!$E$2:$E$30,$A27,Erl.Gögn!$A$2:$A$30,J$201)/1000,SUMIFS(Gögn!$I$2:$I$11876,Gögn!$F$2:$F$11876,$A27,Gögn!$A$2:$A$11876,J$201)/1000)))</f>
        <v>8589.3639999999996</v>
      </c>
      <c r="K27" s="155">
        <f>IF(LEN(K$8)=0,"",IF(K$8="Bayern",SUMIFS(Erl.Gögn!$H$2:$H$30,Erl.Gögn!$E$2:$E$30,$A27,Erl.Gögn!$A$2:$A$30,K$201)/1000,IF(K$8="Allianz",SUMIFS(Erl.Gögn!$H$2:$H$30,Erl.Gögn!$E$2:$E$30,$A27,Erl.Gögn!$A$2:$A$30,K$201)/1000,SUMIFS(Gögn!$I$2:$I$11876,Gögn!$F$2:$F$11876,$A27,Gögn!$A$2:$A$11876,K$201)/1000)))</f>
        <v>136767</v>
      </c>
      <c r="L27" s="155">
        <f>IF(LEN(L$8)=0,"",IF(L$8="Bayern",SUMIFS(Erl.Gögn!$H$2:$H$30,Erl.Gögn!$E$2:$E$30,$A27,Erl.Gögn!$A$2:$A$30,L$201)/1000,IF(L$8="Allianz",SUMIFS(Erl.Gögn!$H$2:$H$30,Erl.Gögn!$E$2:$E$30,$A27,Erl.Gögn!$A$2:$A$30,L$201)/1000,SUMIFS(Gögn!$I$2:$I$11876,Gögn!$F$2:$F$11876,$A27,Gögn!$A$2:$A$11876,L$201)/1000)))</f>
        <v>19364</v>
      </c>
      <c r="M27" s="155">
        <f>IF(LEN(M$8)=0,"",IF(M$8="Bayern",SUMIFS(Erl.Gögn!$H$2:$H$30,Erl.Gögn!$E$2:$E$30,$A27,Erl.Gögn!$A$2:$A$30,M$201)/1000,IF(M$8="Allianz",SUMIFS(Erl.Gögn!$H$2:$H$30,Erl.Gögn!$E$2:$E$30,$A27,Erl.Gögn!$A$2:$A$30,M$201)/1000,SUMIFS(Gögn!$I$2:$I$11876,Gögn!$F$2:$F$11876,$A27,Gögn!$A$2:$A$11876,M$201)/1000)))</f>
        <v>549858</v>
      </c>
      <c r="N27" s="155">
        <f>IF(LEN(N$8)=0,"",IF(N$8="Bayern",SUMIFS(Erl.Gögn!$H$2:$H$30,Erl.Gögn!$E$2:$E$30,$A27,Erl.Gögn!$A$2:$A$30,N$201)/1000,IF(N$8="Allianz",SUMIFS(Erl.Gögn!$H$2:$H$30,Erl.Gögn!$E$2:$E$30,$A27,Erl.Gögn!$A$2:$A$30,N$201)/1000,SUMIFS(Gögn!$I$2:$I$11876,Gögn!$F$2:$F$11876,$A27,Gögn!$A$2:$A$11876,N$201)/1000)))</f>
        <v>1283731</v>
      </c>
      <c r="O27" s="155">
        <f>IF(LEN(O$8)=0,"",IF(O$8="Bayern",SUMIFS(Erl.Gögn!$H$2:$H$30,Erl.Gögn!$E$2:$E$30,$A27,Erl.Gögn!$A$2:$A$30,O$201)/1000,IF(O$8="Allianz",SUMIFS(Erl.Gögn!$H$2:$H$30,Erl.Gögn!$E$2:$E$30,$A27,Erl.Gögn!$A$2:$A$30,O$201)/1000,SUMIFS(Gögn!$I$2:$I$11876,Gögn!$F$2:$F$11876,$A27,Gögn!$A$2:$A$11876,O$201)/1000)))</f>
        <v>1186474</v>
      </c>
      <c r="P27" s="155">
        <f>IF(LEN(P$8)=0,"",IF(P$8="Bayern",SUMIFS(Erl.Gögn!$H$2:$H$30,Erl.Gögn!$E$2:$E$30,$A27,Erl.Gögn!$A$2:$A$30,P$201)/1000,IF(P$8="Allianz",SUMIFS(Erl.Gögn!$H$2:$H$30,Erl.Gögn!$E$2:$E$30,$A27,Erl.Gögn!$A$2:$A$30,P$201)/1000,SUMIFS(Gögn!$I$2:$I$11876,Gögn!$F$2:$F$11876,$A27,Gögn!$A$2:$A$11876,P$201)/1000)))</f>
        <v>386671</v>
      </c>
      <c r="Q27" s="155">
        <f>IF(LEN(Q$8)=0,"",IF(Q$8="Bayern",SUMIFS(Erl.Gögn!$H$2:$H$30,Erl.Gögn!$E$2:$E$30,$A27,Erl.Gögn!$A$2:$A$30,Q$201)/1000,IF(Q$8="Allianz",SUMIFS(Erl.Gögn!$H$2:$H$30,Erl.Gögn!$E$2:$E$30,$A27,Erl.Gögn!$A$2:$A$30,Q$201)/1000,SUMIFS(Gögn!$I$2:$I$11876,Gögn!$F$2:$F$11876,$A27,Gögn!$A$2:$A$11876,Q$201)/1000)))</f>
        <v>0</v>
      </c>
      <c r="R27" s="155">
        <f>IF(LEN(R$8)=0,"",IF(R$8="Bayern",SUMIFS(Erl.Gögn!$H$2:$H$30,Erl.Gögn!$E$2:$E$30,$A27,Erl.Gögn!$A$2:$A$30,R$201)/1000,IF(R$8="Allianz",SUMIFS(Erl.Gögn!$H$2:$H$30,Erl.Gögn!$E$2:$E$30,$A27,Erl.Gögn!$A$2:$A$30,R$201)/1000,SUMIFS(Gögn!$I$2:$I$11876,Gögn!$F$2:$F$11876,$A27,Gögn!$A$2:$A$11876,R$201)/1000)))</f>
        <v>452722.97700000001</v>
      </c>
      <c r="S27" s="155">
        <f>IF(LEN(S$8)=0,"",IF(S$8="Bayern",SUMIFS(Erl.Gögn!$H$2:$H$30,Erl.Gögn!$E$2:$E$30,$A27,Erl.Gögn!$A$2:$A$30,S$201)/1000,IF(S$8="Allianz",SUMIFS(Erl.Gögn!$H$2:$H$30,Erl.Gögn!$E$2:$E$30,$A27,Erl.Gögn!$A$2:$A$30,S$201)/1000,SUMIFS(Gögn!$I$2:$I$11876,Gögn!$F$2:$F$11876,$A27,Gögn!$A$2:$A$11876,S$201)/1000)))</f>
        <v>0</v>
      </c>
      <c r="T27" s="155">
        <f>IF(LEN(T$8)=0,"",IF(T$8="Bayern",SUMIFS(Erl.Gögn!$H$2:$H$30,Erl.Gögn!$E$2:$E$30,$A27,Erl.Gögn!$A$2:$A$30,T$201)/1000,IF(T$8="Allianz",SUMIFS(Erl.Gögn!$H$2:$H$30,Erl.Gögn!$E$2:$E$30,$A27,Erl.Gögn!$A$2:$A$30,T$201)/1000,SUMIFS(Gögn!$I$2:$I$11876,Gögn!$F$2:$F$11876,$A27,Gögn!$A$2:$A$11876,T$201)/1000)))</f>
        <v>39409.146000000001</v>
      </c>
      <c r="U27" s="155">
        <f>IF(LEN(U$8)=0,"",IF(U$8="Bayern",SUMIFS(Erl.Gögn!$H$2:$H$30,Erl.Gögn!$E$2:$E$30,$A27,Erl.Gögn!$A$2:$A$30,U$201)/1000,IF(U$8="Allianz",SUMIFS(Erl.Gögn!$H$2:$H$30,Erl.Gögn!$E$2:$E$30,$A27,Erl.Gögn!$A$2:$A$30,U$201)/1000,SUMIFS(Gögn!$I$2:$I$11876,Gögn!$F$2:$F$11876,$A27,Gögn!$A$2:$A$11876,U$201)/1000)))</f>
        <v>997.346</v>
      </c>
      <c r="V27" s="155">
        <f>IF(LEN(V$8)=0,"",IF(V$8="Bayern",SUMIFS(Erl.Gögn!$H$2:$H$30,Erl.Gögn!$E$2:$E$30,$A27,Erl.Gögn!$A$2:$A$30,V$201)/1000,IF(V$8="Allianz",SUMIFS(Erl.Gögn!$H$2:$H$30,Erl.Gögn!$E$2:$E$30,$A27,Erl.Gögn!$A$2:$A$30,V$201)/1000,SUMIFS(Gögn!$I$2:$I$11876,Gögn!$F$2:$F$11876,$A27,Gögn!$A$2:$A$11876,V$201)/1000)))</f>
        <v>108995.223</v>
      </c>
      <c r="W27" s="155">
        <f>IF(LEN(W$8)=0,"",IF(W$8="Bayern",SUMIFS(Erl.Gögn!$H$2:$H$30,Erl.Gögn!$E$2:$E$30,$A27,Erl.Gögn!$A$2:$A$30,W$201)/1000,IF(W$8="Allianz",SUMIFS(Erl.Gögn!$H$2:$H$30,Erl.Gögn!$E$2:$E$30,$A27,Erl.Gögn!$A$2:$A$30,W$201)/1000,SUMIFS(Gögn!$I$2:$I$11876,Gögn!$F$2:$F$11876,$A27,Gögn!$A$2:$A$11876,W$201)/1000)))</f>
        <v>12426955</v>
      </c>
      <c r="X27" s="155">
        <f>IF(LEN(X$8)=0,"",IF(X$8="Bayern",SUMIFS(Erl.Gögn!$H$2:$H$30,Erl.Gögn!$E$2:$E$30,$A27,Erl.Gögn!$A$2:$A$30,X$201)/1000,IF(X$8="Allianz",SUMIFS(Erl.Gögn!$H$2:$H$30,Erl.Gögn!$E$2:$E$30,$A27,Erl.Gögn!$A$2:$A$30,X$201)/1000,SUMIFS(Gögn!$I$2:$I$11876,Gögn!$F$2:$F$11876,$A27,Gögn!$A$2:$A$11876,X$201)/1000)))</f>
        <v>1134103</v>
      </c>
      <c r="Y27" s="155">
        <f>IF(LEN(Y$8)=0,"",IF(Y$8="Bayern",SUMIFS(Erl.Gögn!$H$2:$H$30,Erl.Gögn!$E$2:$E$30,$A27,Erl.Gögn!$A$2:$A$30,Y$201)/1000,IF(Y$8="Allianz",SUMIFS(Erl.Gögn!$H$2:$H$30,Erl.Gögn!$E$2:$E$30,$A27,Erl.Gögn!$A$2:$A$30,Y$201)/1000,SUMIFS(Gögn!$I$2:$I$11876,Gögn!$F$2:$F$11876,$A27,Gögn!$A$2:$A$11876,Y$201)/1000)))</f>
        <v>97526</v>
      </c>
      <c r="Z27" s="155">
        <f>IF(LEN(Z$8)=0,"",IF(Z$8="Bayern",SUMIFS(Erl.Gögn!$H$2:$H$30,Erl.Gögn!$E$2:$E$30,$A27,Erl.Gögn!$A$2:$A$30,Z$201)/1000,IF(Z$8="Allianz",SUMIFS(Erl.Gögn!$H$2:$H$30,Erl.Gögn!$E$2:$E$30,$A27,Erl.Gögn!$A$2:$A$30,Z$201)/1000,SUMIFS(Gögn!$I$2:$I$11876,Gögn!$F$2:$F$11876,$A27,Gögn!$A$2:$A$11876,Z$201)/1000)))</f>
        <v>225970</v>
      </c>
      <c r="AA27" s="155">
        <f>IF(LEN(AA$8)=0,"",IF(AA$8="Bayern",SUMIFS(Erl.Gögn!$H$2:$H$30,Erl.Gögn!$E$2:$E$30,$A27,Erl.Gögn!$A$2:$A$30,AA$201)/1000,IF(AA$8="Allianz",SUMIFS(Erl.Gögn!$H$2:$H$30,Erl.Gögn!$E$2:$E$30,$A27,Erl.Gögn!$A$2:$A$30,AA$201)/1000,SUMIFS(Gögn!$I$2:$I$11876,Gögn!$F$2:$F$11876,$A27,Gögn!$A$2:$A$11876,AA$201)/1000)))</f>
        <v>0</v>
      </c>
      <c r="AB27" s="155">
        <f>IF(LEN(AB$8)=0,"",IF(AB$8="Bayern",SUMIFS(Erl.Gögn!$H$2:$H$30,Erl.Gögn!$E$2:$E$30,$A27,Erl.Gögn!$A$2:$A$30,AB$201)/1000,IF(AB$8="Allianz",SUMIFS(Erl.Gögn!$H$2:$H$30,Erl.Gögn!$E$2:$E$30,$A27,Erl.Gögn!$A$2:$A$30,AB$201)/1000,SUMIFS(Gögn!$I$2:$I$11876,Gögn!$F$2:$F$11876,$A27,Gögn!$A$2:$A$11876,AB$201)/1000)))</f>
        <v>84276.498000000007</v>
      </c>
      <c r="AC27" s="155">
        <f>IF(LEN(AC$8)=0,"",IF(AC$8="Bayern",SUMIFS(Erl.Gögn!$H$2:$H$30,Erl.Gögn!$E$2:$E$30,$A27,Erl.Gögn!$A$2:$A$30,AC$201)/1000,IF(AC$8="Allianz",SUMIFS(Erl.Gögn!$H$2:$H$30,Erl.Gögn!$E$2:$E$30,$A27,Erl.Gögn!$A$2:$A$30,AC$201)/1000,SUMIFS(Gögn!$I$2:$I$11876,Gögn!$F$2:$F$11876,$A27,Gögn!$A$2:$A$11876,AC$201)/1000)))</f>
        <v>47323.976000000002</v>
      </c>
      <c r="AD27" s="155">
        <f>IF(LEN(AD$8)=0,"",IF(AD$8="Bayern",SUMIFS(Erl.Gögn!$H$2:$H$30,Erl.Gögn!$E$2:$E$30,$A27,Erl.Gögn!$A$2:$A$30,AD$201)/1000,IF(AD$8="Allianz",SUMIFS(Erl.Gögn!$H$2:$H$30,Erl.Gögn!$E$2:$E$30,$A27,Erl.Gögn!$A$2:$A$30,AD$201)/1000,SUMIFS(Gögn!$I$2:$I$11876,Gögn!$F$2:$F$11876,$A27,Gögn!$A$2:$A$11876,AD$201)/1000)))</f>
        <v>0</v>
      </c>
      <c r="AE27" s="155">
        <f>IF(LEN(AE$8)=0,"",IF(AE$8="Bayern",SUMIFS(Erl.Gögn!$H$2:$H$30,Erl.Gögn!$E$2:$E$30,$A27,Erl.Gögn!$A$2:$A$30,AE$201)/1000,IF(AE$8="Allianz",SUMIFS(Erl.Gögn!$H$2:$H$30,Erl.Gögn!$E$2:$E$30,$A27,Erl.Gögn!$A$2:$A$30,AE$201)/1000,SUMIFS(Gögn!$I$2:$I$11876,Gögn!$F$2:$F$11876,$A27,Gögn!$A$2:$A$11876,AE$201)/1000)))</f>
        <v>148045.367</v>
      </c>
      <c r="AF27" s="155">
        <f>IF(LEN(AF$8)=0,"",IF(AF$8="Bayern",SUMIFS(Erl.Gögn!$H$2:$H$30,Erl.Gögn!$E$2:$E$30,$A27,Erl.Gögn!$A$2:$A$30,AF$201)/1000,IF(AF$8="Allianz",SUMIFS(Erl.Gögn!$H$2:$H$30,Erl.Gögn!$E$2:$E$30,$A27,Erl.Gögn!$A$2:$A$30,AF$201)/1000,SUMIFS(Gögn!$I$2:$I$11876,Gögn!$F$2:$F$11876,$A27,Gögn!$A$2:$A$11876,AF$201)/1000)))</f>
        <v>45990.103000000003</v>
      </c>
      <c r="AG27" s="155">
        <f>IF(LEN(AG$8)=0,"",IF(AG$8="Bayern",SUMIFS(Erl.Gögn!$H$2:$H$30,Erl.Gögn!$E$2:$E$30,$A27,Erl.Gögn!$A$2:$A$30,AG$201)/1000,IF(AG$8="Allianz",SUMIFS(Erl.Gögn!$H$2:$H$30,Erl.Gögn!$E$2:$E$30,$A27,Erl.Gögn!$A$2:$A$30,AG$201)/1000,SUMIFS(Gögn!$I$2:$I$11876,Gögn!$F$2:$F$11876,$A27,Gögn!$A$2:$A$11876,AG$201)/1000)))</f>
        <v>0</v>
      </c>
      <c r="AH27" s="155">
        <f>IF(LEN(AH$8)=0,"",IF(AH$8="Bayern",SUMIFS(Erl.Gögn!$H$2:$H$30,Erl.Gögn!$E$2:$E$30,$A27,Erl.Gögn!$A$2:$A$30,AH$201)/1000,IF(AH$8="Allianz",SUMIFS(Erl.Gögn!$H$2:$H$30,Erl.Gögn!$E$2:$E$30,$A27,Erl.Gögn!$A$2:$A$30,AH$201)/1000,SUMIFS(Gögn!$I$2:$I$11876,Gögn!$F$2:$F$11876,$A27,Gögn!$A$2:$A$11876,AH$201)/1000)))</f>
        <v>0</v>
      </c>
      <c r="AI27" s="155">
        <f>IF(LEN(AI$8)=0,"",IF(AI$8="Bayern",SUMIFS(Erl.Gögn!$H$2:$H$30,Erl.Gögn!$E$2:$E$30,$A27,Erl.Gögn!$A$2:$A$30,AI$201)/1000,IF(AI$8="Allianz",SUMIFS(Erl.Gögn!$H$2:$H$30,Erl.Gögn!$E$2:$E$30,$A27,Erl.Gögn!$A$2:$A$30,AI$201)/1000,SUMIFS(Gögn!$I$2:$I$11876,Gögn!$F$2:$F$11876,$A27,Gögn!$A$2:$A$11876,AI$201)/1000)))</f>
        <v>4978.0820000000003</v>
      </c>
      <c r="AJ27" s="155">
        <f>IF(LEN(AJ$8)=0,"",IF(AJ$8="Bayern",SUMIFS(Erl.Gögn!$H$2:$H$30,Erl.Gögn!$E$2:$E$30,$A27,Erl.Gögn!$A$2:$A$30,AJ$201)/1000,IF(AJ$8="Allianz",SUMIFS(Erl.Gögn!$H$2:$H$30,Erl.Gögn!$E$2:$E$30,$A27,Erl.Gögn!$A$2:$A$30,AJ$201)/1000,SUMIFS(Gögn!$I$2:$I$11876,Gögn!$F$2:$F$11876,$A27,Gögn!$A$2:$A$11876,AJ$201)/1000)))</f>
        <v>39936.334999999999</v>
      </c>
      <c r="AK27" s="155">
        <f>IF(LEN(AK$8)=0,"",IF(AK$8="Bayern",SUMIFS(Erl.Gögn!$H$2:$H$30,Erl.Gögn!$E$2:$E$30,$A27,Erl.Gögn!$A$2:$A$30,AK$201)/1000,IF(AK$8="Allianz",SUMIFS(Erl.Gögn!$H$2:$H$30,Erl.Gögn!$E$2:$E$30,$A27,Erl.Gögn!$A$2:$A$30,AK$201)/1000,SUMIFS(Gögn!$I$2:$I$11876,Gögn!$F$2:$F$11876,$A27,Gögn!$A$2:$A$11876,AK$201)/1000)))</f>
        <v>113552.83900000001</v>
      </c>
      <c r="AL27" s="155">
        <f>IF(LEN(AL$8)=0,"",IF(AL$8="Bayern",SUMIFS(Erl.Gögn!$H$2:$H$30,Erl.Gögn!$E$2:$E$30,$A27,Erl.Gögn!$A$2:$A$30,AL$201)/1000,IF(AL$8="Allianz",SUMIFS(Erl.Gögn!$H$2:$H$30,Erl.Gögn!$E$2:$E$30,$A27,Erl.Gögn!$A$2:$A$30,AL$201)/1000,SUMIFS(Gögn!$I$2:$I$11876,Gögn!$F$2:$F$11876,$A27,Gögn!$A$2:$A$11876,AL$201)/1000)))</f>
        <v>205097.38500000001</v>
      </c>
      <c r="AM27" s="155">
        <f>IF(LEN(AM$8)=0,"",IF(AM$8="Bayern",SUMIFS(Erl.Gögn!$H$2:$H$30,Erl.Gögn!$E$2:$E$30,$A27,Erl.Gögn!$A$2:$A$30,AM$201)/1000,IF(AM$8="Allianz",SUMIFS(Erl.Gögn!$H$2:$H$30,Erl.Gögn!$E$2:$E$30,$A27,Erl.Gögn!$A$2:$A$30,AM$201)/1000,SUMIFS(Gögn!$I$2:$I$11876,Gögn!$F$2:$F$11876,$A27,Gögn!$A$2:$A$11876,AM$201)/1000)))</f>
        <v>200652.35500000001</v>
      </c>
      <c r="AN27" s="155">
        <f>IF(LEN(AN$8)=0,"",IF(AN$8="Bayern",SUMIFS(Erl.Gögn!$H$2:$H$30,Erl.Gögn!$E$2:$E$30,$A27,Erl.Gögn!$A$2:$A$30,AN$201)/1000,IF(AN$8="Allianz",SUMIFS(Erl.Gögn!$H$2:$H$30,Erl.Gögn!$E$2:$E$30,$A27,Erl.Gögn!$A$2:$A$30,AN$201)/1000,SUMIFS(Gögn!$I$2:$I$11876,Gögn!$F$2:$F$11876,$A27,Gögn!$A$2:$A$11876,AN$201)/1000)))</f>
        <v>8287.0910000000003</v>
      </c>
      <c r="AO27" s="155">
        <f>IF(LEN(AO$8)=0,"",IF(AO$8="Bayern",SUMIFS(Erl.Gögn!$H$2:$H$30,Erl.Gögn!$E$2:$E$30,$A27,Erl.Gögn!$A$2:$A$30,AO$201)/1000,IF(AO$8="Allianz",SUMIFS(Erl.Gögn!$H$2:$H$30,Erl.Gögn!$E$2:$E$30,$A27,Erl.Gögn!$A$2:$A$30,AO$201)/1000,SUMIFS(Gögn!$I$2:$I$11876,Gögn!$F$2:$F$11876,$A27,Gögn!$A$2:$A$11876,AO$201)/1000)))</f>
        <v>2004209.372</v>
      </c>
      <c r="AP27" s="155">
        <f>IF(LEN(AP$8)=0,"",IF(AP$8="Bayern",SUMIFS(Erl.Gögn!$H$2:$H$30,Erl.Gögn!$E$2:$E$30,$A27,Erl.Gögn!$A$2:$A$30,AP$201)/1000,IF(AP$8="Allianz",SUMIFS(Erl.Gögn!$H$2:$H$30,Erl.Gögn!$E$2:$E$30,$A27,Erl.Gögn!$A$2:$A$30,AP$201)/1000,SUMIFS(Gögn!$I$2:$I$11876,Gögn!$F$2:$F$11876,$A27,Gögn!$A$2:$A$11876,AP$201)/1000)))</f>
        <v>1422195.2860000001</v>
      </c>
      <c r="AQ27" s="155">
        <f>IF(LEN(AQ$8)=0,"",IF(AQ$8="Bayern",SUMIFS(Erl.Gögn!$H$2:$H$30,Erl.Gögn!$E$2:$E$30,$A27,Erl.Gögn!$A$2:$A$30,AQ$201)/1000,IF(AQ$8="Allianz",SUMIFS(Erl.Gögn!$H$2:$H$30,Erl.Gögn!$E$2:$E$30,$A27,Erl.Gögn!$A$2:$A$30,AQ$201)/1000,SUMIFS(Gögn!$I$2:$I$11876,Gögn!$F$2:$F$11876,$A27,Gögn!$A$2:$A$11876,AQ$201)/1000)))</f>
        <v>891186.58100000001</v>
      </c>
      <c r="AR27" s="155">
        <f>IF(LEN(AR$8)=0,"",IF(AR$8="Bayern",SUMIFS(Erl.Gögn!$H$2:$H$30,Erl.Gögn!$E$2:$E$30,$A27,Erl.Gögn!$A$2:$A$30,AR$201)/1000,IF(AR$8="Allianz",SUMIFS(Erl.Gögn!$H$2:$H$30,Erl.Gögn!$E$2:$E$30,$A27,Erl.Gögn!$A$2:$A$30,AR$201)/1000,SUMIFS(Gögn!$I$2:$I$11876,Gögn!$F$2:$F$11876,$A27,Gögn!$A$2:$A$11876,AR$201)/1000)))</f>
        <v>0</v>
      </c>
      <c r="AS27" s="155">
        <f>IF(LEN(AS$8)=0,"",IF(AS$8="Bayern",SUMIFS(Erl.Gögn!$H$2:$H$30,Erl.Gögn!$E$2:$E$30,$A27,Erl.Gögn!$A$2:$A$30,AS$201)/1000,IF(AS$8="Allianz",SUMIFS(Erl.Gögn!$H$2:$H$30,Erl.Gögn!$E$2:$E$30,$A27,Erl.Gögn!$A$2:$A$30,AS$201)/1000,SUMIFS(Gögn!$I$2:$I$11876,Gögn!$F$2:$F$11876,$A27,Gögn!$A$2:$A$11876,AS$201)/1000)))</f>
        <v>446.476</v>
      </c>
      <c r="AT27" s="155">
        <f>IF(LEN(AT$8)=0,"",IF(AT$8="Bayern",SUMIFS(Erl.Gögn!$H$2:$H$30,Erl.Gögn!$E$2:$E$30,$A27,Erl.Gögn!$A$2:$A$30,AT$201)/1000,IF(AT$8="Allianz",SUMIFS(Erl.Gögn!$H$2:$H$30,Erl.Gögn!$E$2:$E$30,$A27,Erl.Gögn!$A$2:$A$30,AT$201)/1000,SUMIFS(Gögn!$I$2:$I$11876,Gögn!$F$2:$F$11876,$A27,Gögn!$A$2:$A$11876,AT$201)/1000)))</f>
        <v>0</v>
      </c>
      <c r="AU27" s="155">
        <f>IF(LEN(AU$8)=0,"",IF(AU$8="Bayern",SUMIFS(Erl.Gögn!$H$2:$H$30,Erl.Gögn!$E$2:$E$30,$A27,Erl.Gögn!$A$2:$A$30,AU$201)/1000,IF(AU$8="Allianz",SUMIFS(Erl.Gögn!$H$2:$H$30,Erl.Gögn!$E$2:$E$30,$A27,Erl.Gögn!$A$2:$A$30,AU$201)/1000,SUMIFS(Gögn!$I$2:$I$11876,Gögn!$F$2:$F$11876,$A27,Gögn!$A$2:$A$11876,AU$201)/1000)))</f>
        <v>-314.339</v>
      </c>
      <c r="AV27" s="155">
        <f>IF(LEN(AV$8)=0,"",IF(AV$8="Bayern",SUMIFS(Erl.Gögn!$H$2:$H$30,Erl.Gögn!$E$2:$E$30,$A27,Erl.Gögn!$A$2:$A$30,AV$201)/1000,IF(AV$8="Allianz",SUMIFS(Erl.Gögn!$H$2:$H$30,Erl.Gögn!$E$2:$E$30,$A27,Erl.Gögn!$A$2:$A$30,AV$201)/1000,SUMIFS(Gögn!$I$2:$I$11876,Gögn!$F$2:$F$11876,$A27,Gögn!$A$2:$A$11876,AV$201)/1000)))</f>
        <v>0</v>
      </c>
      <c r="AW27" s="155">
        <f>IF(LEN(AW$8)=0,"",IF(AW$8="Bayern",SUMIFS(Erl.Gögn!$H$2:$H$30,Erl.Gögn!$E$2:$E$30,$A27,Erl.Gögn!$A$2:$A$30,AW$201)/1000,IF(AW$8="Allianz",SUMIFS(Erl.Gögn!$H$2:$H$30,Erl.Gögn!$E$2:$E$30,$A27,Erl.Gögn!$A$2:$A$30,AW$201)/1000,SUMIFS(Gögn!$I$2:$I$11876,Gögn!$F$2:$F$11876,$A27,Gögn!$A$2:$A$11876,AW$201)/1000)))</f>
        <v>23034.45</v>
      </c>
      <c r="AX27" s="155">
        <f>IF(LEN(AX$8)=0,"",IF(AX$8="Bayern",SUMIFS(Erl.Gögn!$H$2:$H$30,Erl.Gögn!$E$2:$E$30,$A27,Erl.Gögn!$A$2:$A$30,AX$201)/1000,IF(AX$8="Allianz",SUMIFS(Erl.Gögn!$H$2:$H$30,Erl.Gögn!$E$2:$E$30,$A27,Erl.Gögn!$A$2:$A$30,AX$201)/1000,SUMIFS(Gögn!$I$2:$I$11876,Gögn!$F$2:$F$11876,$A27,Gögn!$A$2:$A$11876,AX$201)/1000)))</f>
        <v>484.04300000000001</v>
      </c>
      <c r="AY27" s="155">
        <f>IF(LEN(AY$8)=0,"",IF(AY$8="Bayern",SUMIFS(Erl.Gögn!$H$2:$H$30,Erl.Gögn!$E$2:$E$30,$A27,Erl.Gögn!$A$2:$A$30,AY$201)/1000,IF(AY$8="Allianz",SUMIFS(Erl.Gögn!$H$2:$H$30,Erl.Gögn!$E$2:$E$30,$A27,Erl.Gögn!$A$2:$A$30,AY$201)/1000,SUMIFS(Gögn!$I$2:$I$11876,Gögn!$F$2:$F$11876,$A27,Gögn!$A$2:$A$11876,AY$201)/1000)))</f>
        <v>1952.4639999999999</v>
      </c>
      <c r="AZ27" s="155">
        <f>IF(LEN(AZ$8)=0,"",IF(AZ$8="Bayern",SUMIFS(Erl.Gögn!$H$2:$H$30,Erl.Gögn!$E$2:$E$30,$A27,Erl.Gögn!$A$2:$A$30,AZ$201)/1000,IF(AZ$8="Allianz",SUMIFS(Erl.Gögn!$H$2:$H$30,Erl.Gögn!$E$2:$E$30,$A27,Erl.Gögn!$A$2:$A$30,AZ$201)/1000,SUMIFS(Gögn!$I$2:$I$11876,Gögn!$F$2:$F$11876,$A27,Gögn!$A$2:$A$11876,AZ$201)/1000)))</f>
        <v>414755.929</v>
      </c>
      <c r="BA27" s="155">
        <f>IF(LEN(BA$8)=0,"",IF(BA$8="Bayern",SUMIFS(Erl.Gögn!$H$2:$H$30,Erl.Gögn!$E$2:$E$30,$A27,Erl.Gögn!$A$2:$A$30,BA$201)/1000,IF(BA$8="Allianz",SUMIFS(Erl.Gögn!$H$2:$H$30,Erl.Gögn!$E$2:$E$30,$A27,Erl.Gögn!$A$2:$A$30,BA$201)/1000,SUMIFS(Gögn!$I$2:$I$11876,Gögn!$F$2:$F$11876,$A27,Gögn!$A$2:$A$11876,BA$201)/1000)))</f>
        <v>0</v>
      </c>
      <c r="BB27" s="155">
        <f>IF(LEN(BB$8)=0,"",IF(BB$8="Bayern",SUMIFS(Erl.Gögn!$H$2:$H$30,Erl.Gögn!$E$2:$E$30,$A27,Erl.Gögn!$A$2:$A$30,BB$201)/1000,IF(BB$8="Allianz",SUMIFS(Erl.Gögn!$H$2:$H$30,Erl.Gögn!$E$2:$E$30,$A27,Erl.Gögn!$A$2:$A$30,BB$201)/1000,SUMIFS(Gögn!$I$2:$I$11876,Gögn!$F$2:$F$11876,$A27,Gögn!$A$2:$A$11876,BB$201)/1000)))</f>
        <v>0</v>
      </c>
      <c r="BC27" s="155">
        <f>IF(LEN(BC$8)=0,"",IF(BC$8="Bayern",SUMIFS(Erl.Gögn!$H$2:$H$30,Erl.Gögn!$E$2:$E$30,$A27,Erl.Gögn!$A$2:$A$30,BC$201)/1000,IF(BC$8="Allianz",SUMIFS(Erl.Gögn!$H$2:$H$30,Erl.Gögn!$E$2:$E$30,$A27,Erl.Gögn!$A$2:$A$30,BC$201)/1000,SUMIFS(Gögn!$I$2:$I$11876,Gögn!$F$2:$F$11876,$A27,Gögn!$A$2:$A$11876,BC$201)/1000)))</f>
        <v>1034026.189</v>
      </c>
      <c r="BD27" s="155">
        <f>IF(LEN(BD$8)=0,"",IF(BD$8="Bayern",SUMIFS(Erl.Gögn!$H$2:$H$30,Erl.Gögn!$E$2:$E$30,$A27,Erl.Gögn!$A$2:$A$30,BD$201)/1000,IF(BD$8="Allianz",SUMIFS(Erl.Gögn!$H$2:$H$30,Erl.Gögn!$E$2:$E$30,$A27,Erl.Gögn!$A$2:$A$30,BD$201)/1000,SUMIFS(Gögn!$I$2:$I$11876,Gögn!$F$2:$F$11876,$A27,Gögn!$A$2:$A$11876,BD$201)/1000)))</f>
        <v>226457.976</v>
      </c>
      <c r="BE27" s="155">
        <f>IF(LEN(BE$8)=0,"",IF(BE$8="Bayern",SUMIFS(Erl.Gögn!$H$2:$H$30,Erl.Gögn!$E$2:$E$30,$A27,Erl.Gögn!$A$2:$A$30,BE$201)/1000,IF(BE$8="Allianz",SUMIFS(Erl.Gögn!$H$2:$H$30,Erl.Gögn!$E$2:$E$30,$A27,Erl.Gögn!$A$2:$A$30,BE$201)/1000,SUMIFS(Gögn!$I$2:$I$11876,Gögn!$F$2:$F$11876,$A27,Gögn!$A$2:$A$11876,BE$201)/1000)))</f>
        <v>0</v>
      </c>
      <c r="BF27" s="155">
        <f>IF(LEN(BF$8)=0,"",IF(BF$8="Bayern",SUMIFS(Erl.Gögn!$H$2:$H$30,Erl.Gögn!$E$2:$E$30,$A27,Erl.Gögn!$A$2:$A$30,BF$201)/1000,IF(BF$8="Allianz",SUMIFS(Erl.Gögn!$H$2:$H$30,Erl.Gögn!$E$2:$E$30,$A27,Erl.Gögn!$A$2:$A$30,BF$201)/1000,SUMIFS(Gögn!$I$2:$I$11876,Gögn!$F$2:$F$11876,$A27,Gögn!$A$2:$A$11876,BF$201)/1000)))</f>
        <v>594</v>
      </c>
      <c r="BG27" s="155">
        <f>IF(LEN(BG$8)=0,"",IF(BG$8="Bayern",SUMIFS(Erl.Gögn!$H$2:$H$30,Erl.Gögn!$E$2:$E$30,$A27,Erl.Gögn!$A$2:$A$30,BG$201)/1000,IF(BG$8="Allianz",SUMIFS(Erl.Gögn!$H$2:$H$30,Erl.Gögn!$E$2:$E$30,$A27,Erl.Gögn!$A$2:$A$30,BG$201)/1000,SUMIFS(Gögn!$I$2:$I$11876,Gögn!$F$2:$F$11876,$A27,Gögn!$A$2:$A$11876,BG$201)/1000)))</f>
        <v>387439.80300000001</v>
      </c>
      <c r="BH27" s="155">
        <f>IF(LEN(BH$8)=0,"",IF(BH$8="Bayern",SUMIFS(Erl.Gögn!$H$2:$H$30,Erl.Gögn!$E$2:$E$30,$A27,Erl.Gögn!$A$2:$A$30,BH$201)/1000,IF(BH$8="Allianz",SUMIFS(Erl.Gögn!$H$2:$H$30,Erl.Gögn!$E$2:$E$30,$A27,Erl.Gögn!$A$2:$A$30,BH$201)/1000,SUMIFS(Gögn!$I$2:$I$11876,Gögn!$F$2:$F$11876,$A27,Gögn!$A$2:$A$11876,BH$201)/1000)))</f>
        <v>201228.12299999999</v>
      </c>
      <c r="BI27" s="155">
        <f>IF(LEN(BI$8)=0,"",IF(BI$8="Bayern",SUMIFS(Erl.Gögn!$H$2:$H$30,Erl.Gögn!$E$2:$E$30,$A27,Erl.Gögn!$A$2:$A$30,BI$201)/1000,IF(BI$8="Allianz",SUMIFS(Erl.Gögn!$H$2:$H$30,Erl.Gögn!$E$2:$E$30,$A27,Erl.Gögn!$A$2:$A$30,BI$201)/1000,SUMIFS(Gögn!$I$2:$I$11876,Gögn!$F$2:$F$11876,$A27,Gögn!$A$2:$A$11876,BI$201)/1000)))</f>
        <v>82262.214999999997</v>
      </c>
      <c r="BJ27" s="155">
        <f>IF(LEN(BJ$8)=0,"",IF(BJ$8="Bayern",SUMIFS(Erl.Gögn!$H$2:$H$30,Erl.Gögn!$E$2:$E$30,$A27,Erl.Gögn!$A$2:$A$30,BJ$201)/1000,IF(BJ$8="Allianz",SUMIFS(Erl.Gögn!$H$2:$H$30,Erl.Gögn!$E$2:$E$30,$A27,Erl.Gögn!$A$2:$A$30,BJ$201)/1000,SUMIFS(Gögn!$I$2:$I$11876,Gögn!$F$2:$F$11876,$A27,Gögn!$A$2:$A$11876,BJ$201)/1000)))</f>
        <v>30933.598000000002</v>
      </c>
      <c r="BK27" s="155">
        <f>IF(LEN(BK$8)=0,"",IF(BK$8="Bayern",SUMIFS(Erl.Gögn!$H$2:$H$30,Erl.Gögn!$E$2:$E$30,$A27,Erl.Gögn!$A$2:$A$30,BK$201)/1000,IF(BK$8="Allianz",SUMIFS(Erl.Gögn!$H$2:$H$30,Erl.Gögn!$E$2:$E$30,$A27,Erl.Gögn!$A$2:$A$30,BK$201)/1000,SUMIFS(Gögn!$I$2:$I$11876,Gögn!$F$2:$F$11876,$A27,Gögn!$A$2:$A$11876,BK$201)/1000)))</f>
        <v>1005573.884</v>
      </c>
      <c r="BL27" s="155">
        <f>IF(LEN(BL$8)=0,"",IF(BL$8="Bayern",SUMIFS(Erl.Gögn!$H$2:$H$30,Erl.Gögn!$E$2:$E$30,$A27,Erl.Gögn!$A$2:$A$30,BL$201)/1000,IF(BL$8="Allianz",SUMIFS(Erl.Gögn!$H$2:$H$30,Erl.Gögn!$E$2:$E$30,$A27,Erl.Gögn!$A$2:$A$30,BL$201)/1000,SUMIFS(Gögn!$I$2:$I$11876,Gögn!$F$2:$F$11876,$A27,Gögn!$A$2:$A$11876,BL$201)/1000)))</f>
        <v>13691.674000000001</v>
      </c>
      <c r="BM27" s="155">
        <f>IF(LEN(BM$8)=0,"",IF(BM$8="Bayern",SUMIFS(Erl.Gögn!$H$2:$H$30,Erl.Gögn!$E$2:$E$30,$A27,Erl.Gögn!$A$2:$A$30,BM$201)/1000,IF(BM$8="Allianz",SUMIFS(Erl.Gögn!$H$2:$H$30,Erl.Gögn!$E$2:$E$30,$A27,Erl.Gögn!$A$2:$A$30,BM$201)/1000,SUMIFS(Gögn!$I$2:$I$11876,Gögn!$F$2:$F$11876,$A27,Gögn!$A$2:$A$11876,BM$201)/1000)))</f>
        <v>24496.365000000002</v>
      </c>
      <c r="BN27" s="155">
        <f>IF(LEN(BN$8)=0,"",IF(BN$8="Bayern",SUMIFS(Erl.Gögn!$H$2:$H$30,Erl.Gögn!$E$2:$E$30,$A27,Erl.Gögn!$A$2:$A$30,BN$201)/1000,IF(BN$8="Allianz",SUMIFS(Erl.Gögn!$H$2:$H$30,Erl.Gögn!$E$2:$E$30,$A27,Erl.Gögn!$A$2:$A$30,BN$201)/1000,SUMIFS(Gögn!$I$2:$I$11876,Gögn!$F$2:$F$11876,$A27,Gögn!$A$2:$A$11876,BN$201)/1000)))</f>
        <v>0</v>
      </c>
      <c r="BO27" s="155">
        <f>IF(LEN(BO$8)=0,"",IF(BO$8="Bayern",SUMIFS(Erl.Gögn!$H$2:$H$30,Erl.Gögn!$E$2:$E$30,$A27,Erl.Gögn!$A$2:$A$30,BO$201)/1000,IF(BO$8="Allianz",SUMIFS(Erl.Gögn!$H$2:$H$30,Erl.Gögn!$E$2:$E$30,$A27,Erl.Gögn!$A$2:$A$30,BO$201)/1000,SUMIFS(Gögn!$I$2:$I$11876,Gögn!$F$2:$F$11876,$A27,Gögn!$A$2:$A$11876,BO$201)/1000)))</f>
        <v>2408.5859999999998</v>
      </c>
      <c r="BP27" s="155">
        <f>IF(LEN(BP$8)=0,"",IF(BP$8="Bayern",SUMIFS(Erl.Gögn!$H$2:$H$30,Erl.Gögn!$E$2:$E$30,$A27,Erl.Gögn!$A$2:$A$30,BP$201)/1000,IF(BP$8="Allianz",SUMIFS(Erl.Gögn!$H$2:$H$30,Erl.Gögn!$E$2:$E$30,$A27,Erl.Gögn!$A$2:$A$30,BP$201)/1000,SUMIFS(Gögn!$I$2:$I$11876,Gögn!$F$2:$F$11876,$A27,Gögn!$A$2:$A$11876,BP$201)/1000)))</f>
        <v>5254.7280000000001</v>
      </c>
      <c r="BQ27" s="155">
        <f>IF(LEN(BQ$8)=0,"",IF(BQ$8="Bayern",SUMIFS(Erl.Gögn!$H$2:$H$30,Erl.Gögn!$E$2:$E$30,$A27,Erl.Gögn!$A$2:$A$30,BQ$201)/1000,IF(BQ$8="Allianz",SUMIFS(Erl.Gögn!$H$2:$H$30,Erl.Gögn!$E$2:$E$30,$A27,Erl.Gögn!$A$2:$A$30,BQ$201)/1000,SUMIFS(Gögn!$I$2:$I$11876,Gögn!$F$2:$F$11876,$A27,Gögn!$A$2:$A$11876,BQ$201)/1000)))</f>
        <v>3146.7750000000001</v>
      </c>
      <c r="BR27" s="155">
        <f>IF(LEN(BR$8)=0,"",IF(BR$8="Bayern",SUMIFS(Erl.Gögn!$H$2:$H$30,Erl.Gögn!$E$2:$E$30,$A27,Erl.Gögn!$A$2:$A$30,BR$201)/1000,IF(BR$8="Allianz",SUMIFS(Erl.Gögn!$H$2:$H$30,Erl.Gögn!$E$2:$E$30,$A27,Erl.Gögn!$A$2:$A$30,BR$201)/1000,SUMIFS(Gögn!$I$2:$I$11876,Gögn!$F$2:$F$11876,$A27,Gögn!$A$2:$A$11876,BR$201)/1000)))</f>
        <v>694793</v>
      </c>
      <c r="BS27" s="155">
        <f>IF(LEN(BS$8)=0,"",IF(BS$8="Bayern",SUMIFS(Erl.Gögn!$H$2:$H$30,Erl.Gögn!$E$2:$E$30,$A27,Erl.Gögn!$A$2:$A$30,BS$201)/1000,IF(BS$8="Allianz",SUMIFS(Erl.Gögn!$H$2:$H$30,Erl.Gögn!$E$2:$E$30,$A27,Erl.Gögn!$A$2:$A$30,BS$201)/1000,SUMIFS(Gögn!$I$2:$I$11876,Gögn!$F$2:$F$11876,$A27,Gögn!$A$2:$A$11876,BS$201)/1000)))</f>
        <v>180747</v>
      </c>
      <c r="BT27" s="155">
        <f>IF(LEN(BT$8)=0,"",IF(BT$8="Bayern",SUMIFS(Erl.Gögn!$H$2:$H$30,Erl.Gögn!$E$2:$E$30,$A27,Erl.Gögn!$A$2:$A$30,BT$201)/1000,IF(BT$8="Allianz",SUMIFS(Erl.Gögn!$H$2:$H$30,Erl.Gögn!$E$2:$E$30,$A27,Erl.Gögn!$A$2:$A$30,BT$201)/1000,SUMIFS(Gögn!$I$2:$I$11876,Gögn!$F$2:$F$11876,$A27,Gögn!$A$2:$A$11876,BT$201)/1000)))</f>
        <v>12928</v>
      </c>
      <c r="BU27" s="155">
        <f>IF(LEN(BU$8)=0,"",IF(BU$8="Bayern",SUMIFS(Erl.Gögn!$H$2:$H$30,Erl.Gögn!$E$2:$E$30,$A27,Erl.Gögn!$A$2:$A$30,BU$201)/1000,IF(BU$8="Allianz",SUMIFS(Erl.Gögn!$H$2:$H$30,Erl.Gögn!$E$2:$E$30,$A27,Erl.Gögn!$A$2:$A$30,BU$201)/1000,SUMIFS(Gögn!$I$2:$I$11876,Gögn!$F$2:$F$11876,$A27,Gögn!$A$2:$A$11876,BU$201)/1000)))</f>
        <v>0</v>
      </c>
      <c r="BV27" s="155">
        <f>IF(LEN(BV$8)=0,"",IF(BV$8="Bayern",SUMIFS(Erl.Gögn!$H$2:$H$30,Erl.Gögn!$E$2:$E$30,$A27,Erl.Gögn!$A$2:$A$30,BV$201)/1000,IF(BV$8="Allianz",SUMIFS(Erl.Gögn!$H$2:$H$30,Erl.Gögn!$E$2:$E$30,$A27,Erl.Gögn!$A$2:$A$30,BV$201)/1000,SUMIFS(Gögn!$I$2:$I$11876,Gögn!$F$2:$F$11876,$A27,Gögn!$A$2:$A$11876,BV$201)/1000)))</f>
        <v>80050.437000000005</v>
      </c>
      <c r="BW27" s="155">
        <f>IF(LEN(BW$8)=0,"",IF(BW$8="Bayern",SUMIFS(Erl.Gögn!$H$2:$H$30,Erl.Gögn!$E$2:$E$30,$A27,Erl.Gögn!$A$2:$A$30,BW$201)/1000,IF(BW$8="Allianz",SUMIFS(Erl.Gögn!$H$2:$H$30,Erl.Gögn!$E$2:$E$30,$A27,Erl.Gögn!$A$2:$A$30,BW$201)/1000,SUMIFS(Gögn!$I$2:$I$11876,Gögn!$F$2:$F$11876,$A27,Gögn!$A$2:$A$11876,BW$201)/1000)))</f>
        <v>5622.8490000000002</v>
      </c>
      <c r="BX27" s="155">
        <f>IF(LEN(BX$8)=0,"",IF(BX$8="Bayern",SUMIFS(Erl.Gögn!$H$2:$H$30,Erl.Gögn!$E$2:$E$30,$A27,Erl.Gögn!$A$2:$A$30,BX$201)/1000,IF(BX$8="Allianz",SUMIFS(Erl.Gögn!$H$2:$H$30,Erl.Gögn!$E$2:$E$30,$A27,Erl.Gögn!$A$2:$A$30,BX$201)/1000,SUMIFS(Gögn!$I$2:$I$11876,Gögn!$F$2:$F$11876,$A27,Gögn!$A$2:$A$11876,BX$201)/1000)))</f>
        <v>109654.3</v>
      </c>
      <c r="BY27" s="155">
        <f>IF(LEN(BY$8)=0,"",IF(BY$8="Bayern",SUMIFS(Erl.Gögn!$H$2:$H$30,Erl.Gögn!$E$2:$E$30,$A27,Erl.Gögn!$A$2:$A$30,BY$201)/1000,IF(BY$8="Allianz",SUMIFS(Erl.Gögn!$H$2:$H$30,Erl.Gögn!$E$2:$E$30,$A27,Erl.Gögn!$A$2:$A$30,BY$201)/1000,SUMIFS(Gögn!$I$2:$I$11876,Gögn!$F$2:$F$11876,$A27,Gögn!$A$2:$A$11876,BY$201)/1000)))</f>
        <v>330270.60399999999</v>
      </c>
      <c r="BZ27" s="155">
        <f>IF(LEN(BZ$8)=0,"",IF(BZ$8="Bayern",SUMIFS(Erl.Gögn!$H$2:$H$30,Erl.Gögn!$E$2:$E$30,$A27,Erl.Gögn!$A$2:$A$30,BZ$201)/1000,IF(BZ$8="Allianz",SUMIFS(Erl.Gögn!$H$2:$H$30,Erl.Gögn!$E$2:$E$30,$A27,Erl.Gögn!$A$2:$A$30,BZ$201)/1000,SUMIFS(Gögn!$I$2:$I$11876,Gögn!$F$2:$F$11876,$A27,Gögn!$A$2:$A$11876,BZ$201)/1000)))</f>
        <v>0</v>
      </c>
      <c r="CA27" s="155">
        <f>IF(LEN(CA$8)=0,"",IF(CA$8="Bayern",SUMIFS(Erl.Gögn!$H$2:$H$30,Erl.Gögn!$E$2:$E$30,$A27,Erl.Gögn!$A$2:$A$30,CA$201)/1000,IF(CA$8="Allianz",SUMIFS(Erl.Gögn!$H$2:$H$30,Erl.Gögn!$E$2:$E$30,$A27,Erl.Gögn!$A$2:$A$30,CA$201)/1000,SUMIFS(Gögn!$I$2:$I$11876,Gögn!$F$2:$F$11876,$A27,Gögn!$A$2:$A$11876,CA$201)/1000)))</f>
        <v>36864.593000000001</v>
      </c>
      <c r="CB27" s="155">
        <f>IF(LEN(CB$8)=0,"",IF(CB$8="Bayern",SUMIFS(Erl.Gögn!$H$2:$H$30,Erl.Gögn!$E$2:$E$30,$A27,Erl.Gögn!$A$2:$A$30,CB$201)/1000,IF(CB$8="Allianz",SUMIFS(Erl.Gögn!$H$2:$H$30,Erl.Gögn!$E$2:$E$30,$A27,Erl.Gögn!$A$2:$A$30,CB$201)/1000,SUMIFS(Gögn!$I$2:$I$11876,Gögn!$F$2:$F$11876,$A27,Gögn!$A$2:$A$11876,CB$201)/1000)))</f>
        <v>0</v>
      </c>
      <c r="CC27" s="155">
        <f>IF(LEN(CC$8)=0,"",IF(CC$8="Bayern",SUMIFS(Erl.Gögn!$H$2:$H$30,Erl.Gögn!$E$2:$E$30,$A27,Erl.Gögn!$A$2:$A$30,CC$201)/1000,IF(CC$8="Allianz",SUMIFS(Erl.Gögn!$H$2:$H$30,Erl.Gögn!$E$2:$E$30,$A27,Erl.Gögn!$A$2:$A$30,CC$201)/1000,SUMIFS(Gögn!$I$2:$I$11876,Gögn!$F$2:$F$11876,$A27,Gögn!$A$2:$A$11876,CC$201)/1000)))</f>
        <v>0</v>
      </c>
    </row>
    <row r="28" spans="1:81" ht="15.75" x14ac:dyDescent="0.25">
      <c r="A28" s="5" t="s">
        <v>174</v>
      </c>
      <c r="B28" s="5"/>
      <c r="C28" s="19" t="s">
        <v>175</v>
      </c>
      <c r="D28" s="156">
        <f>SUM(E28:CC28)</f>
        <v>24602650.410999991</v>
      </c>
      <c r="E28" s="156">
        <f>IF(LEN(E$8)=0,"",IF(E$8="Bayern",SUMIFS(Erl.Gögn!$H$2:$H$30,Erl.Gögn!$E$2:$E$30,$A28,Erl.Gögn!$A$2:$A$30,E$201)/1000,IF(E$8="Allianz",SUMIFS(Erl.Gögn!$H$2:$H$30,Erl.Gögn!$E$2:$E$30,$A28,Erl.Gögn!$A$2:$A$30,E$201)/1000,SUMIFS(Gögn!$I$2:$I$11876,Gögn!$F$2:$F$11876,$A28,Gögn!$A$2:$A$11876,E$201)/1000)))</f>
        <v>833895.80200000003</v>
      </c>
      <c r="F28" s="156">
        <f>IF(LEN(F$8)=0,"",IF(F$8="Bayern",SUMIFS(Erl.Gögn!$H$2:$H$30,Erl.Gögn!$E$2:$E$30,$A28,Erl.Gögn!$A$2:$A$30,F$201)/1000,IF(F$8="Allianz",SUMIFS(Erl.Gögn!$H$2:$H$30,Erl.Gögn!$E$2:$E$30,$A28,Erl.Gögn!$A$2:$A$30,F$201)/1000,SUMIFS(Gögn!$I$2:$I$11876,Gögn!$F$2:$F$11876,$A28,Gögn!$A$2:$A$11876,F$201)/1000)))</f>
        <v>2425379.4019999998</v>
      </c>
      <c r="G28" s="156">
        <f>IF(LEN(G$8)=0,"",IF(G$8="Bayern",SUMIFS(Erl.Gögn!$H$2:$H$30,Erl.Gögn!$E$2:$E$30,$A28,Erl.Gögn!$A$2:$A$30,G$201)/1000,IF(G$8="Allianz",SUMIFS(Erl.Gögn!$H$2:$H$30,Erl.Gögn!$E$2:$E$30,$A28,Erl.Gögn!$A$2:$A$30,G$201)/1000,SUMIFS(Gögn!$I$2:$I$11876,Gögn!$F$2:$F$11876,$A28,Gögn!$A$2:$A$11876,G$201)/1000)))</f>
        <v>1480147.7660000001</v>
      </c>
      <c r="H28" s="156">
        <f>IF(LEN(H$8)=0,"",IF(H$8="Bayern",SUMIFS(Erl.Gögn!$H$2:$H$30,Erl.Gögn!$E$2:$E$30,$A28,Erl.Gögn!$A$2:$A$30,H$201)/1000,IF(H$8="Allianz",SUMIFS(Erl.Gögn!$H$2:$H$30,Erl.Gögn!$E$2:$E$30,$A28,Erl.Gögn!$A$2:$A$30,H$201)/1000,SUMIFS(Gögn!$I$2:$I$11876,Gögn!$F$2:$F$11876,$A28,Gögn!$A$2:$A$11876,H$201)/1000)))</f>
        <v>52438.625</v>
      </c>
      <c r="I28" s="156">
        <f>IF(LEN(I$8)=0,"",IF(I$8="Bayern",SUMIFS(Erl.Gögn!$H$2:$H$30,Erl.Gögn!$E$2:$E$30,$A28,Erl.Gögn!$A$2:$A$30,I$201)/1000,IF(I$8="Allianz",SUMIFS(Erl.Gögn!$H$2:$H$30,Erl.Gögn!$E$2:$E$30,$A28,Erl.Gögn!$A$2:$A$30,I$201)/1000,SUMIFS(Gögn!$I$2:$I$11876,Gögn!$F$2:$F$11876,$A28,Gögn!$A$2:$A$11876,I$201)/1000)))</f>
        <v>0</v>
      </c>
      <c r="J28" s="156">
        <f>IF(LEN(J$8)=0,"",IF(J$8="Bayern",SUMIFS(Erl.Gögn!$H$2:$H$30,Erl.Gögn!$E$2:$E$30,$A28,Erl.Gögn!$A$2:$A$30,J$201)/1000,IF(J$8="Allianz",SUMIFS(Erl.Gögn!$H$2:$H$30,Erl.Gögn!$E$2:$E$30,$A28,Erl.Gögn!$A$2:$A$30,J$201)/1000,SUMIFS(Gögn!$I$2:$I$11876,Gögn!$F$2:$F$11876,$A28,Gögn!$A$2:$A$11876,J$201)/1000)))</f>
        <v>84754.811000000002</v>
      </c>
      <c r="K28" s="156">
        <f>IF(LEN(K$8)=0,"",IF(K$8="Bayern",SUMIFS(Erl.Gögn!$H$2:$H$30,Erl.Gögn!$E$2:$E$30,$A28,Erl.Gögn!$A$2:$A$30,K$201)/1000,IF(K$8="Allianz",SUMIFS(Erl.Gögn!$H$2:$H$30,Erl.Gögn!$E$2:$E$30,$A28,Erl.Gögn!$A$2:$A$30,K$201)/1000,SUMIFS(Gögn!$I$2:$I$11876,Gögn!$F$2:$F$11876,$A28,Gögn!$A$2:$A$11876,K$201)/1000)))</f>
        <v>1493</v>
      </c>
      <c r="L28" s="156">
        <f>IF(LEN(L$8)=0,"",IF(L$8="Bayern",SUMIFS(Erl.Gögn!$H$2:$H$30,Erl.Gögn!$E$2:$E$30,$A28,Erl.Gögn!$A$2:$A$30,L$201)/1000,IF(L$8="Allianz",SUMIFS(Erl.Gögn!$H$2:$H$30,Erl.Gögn!$E$2:$E$30,$A28,Erl.Gögn!$A$2:$A$30,L$201)/1000,SUMIFS(Gögn!$I$2:$I$11876,Gögn!$F$2:$F$11876,$A28,Gögn!$A$2:$A$11876,L$201)/1000)))</f>
        <v>500729</v>
      </c>
      <c r="M28" s="156">
        <f>IF(LEN(M$8)=0,"",IF(M$8="Bayern",SUMIFS(Erl.Gögn!$H$2:$H$30,Erl.Gögn!$E$2:$E$30,$A28,Erl.Gögn!$A$2:$A$30,M$201)/1000,IF(M$8="Allianz",SUMIFS(Erl.Gögn!$H$2:$H$30,Erl.Gögn!$E$2:$E$30,$A28,Erl.Gögn!$A$2:$A$30,M$201)/1000,SUMIFS(Gögn!$I$2:$I$11876,Gögn!$F$2:$F$11876,$A28,Gögn!$A$2:$A$11876,M$201)/1000)))</f>
        <v>93341</v>
      </c>
      <c r="N28" s="156">
        <f>IF(LEN(N$8)=0,"",IF(N$8="Bayern",SUMIFS(Erl.Gögn!$H$2:$H$30,Erl.Gögn!$E$2:$E$30,$A28,Erl.Gögn!$A$2:$A$30,N$201)/1000,IF(N$8="Allianz",SUMIFS(Erl.Gögn!$H$2:$H$30,Erl.Gögn!$E$2:$E$30,$A28,Erl.Gögn!$A$2:$A$30,N$201)/1000,SUMIFS(Gögn!$I$2:$I$11876,Gögn!$F$2:$F$11876,$A28,Gögn!$A$2:$A$11876,N$201)/1000)))</f>
        <v>471159</v>
      </c>
      <c r="O28" s="156">
        <f>IF(LEN(O$8)=0,"",IF(O$8="Bayern",SUMIFS(Erl.Gögn!$H$2:$H$30,Erl.Gögn!$E$2:$E$30,$A28,Erl.Gögn!$A$2:$A$30,O$201)/1000,IF(O$8="Allianz",SUMIFS(Erl.Gögn!$H$2:$H$30,Erl.Gögn!$E$2:$E$30,$A28,Erl.Gögn!$A$2:$A$30,O$201)/1000,SUMIFS(Gögn!$I$2:$I$11876,Gögn!$F$2:$F$11876,$A28,Gögn!$A$2:$A$11876,O$201)/1000)))</f>
        <v>996415</v>
      </c>
      <c r="P28" s="156">
        <f>IF(LEN(P$8)=0,"",IF(P$8="Bayern",SUMIFS(Erl.Gögn!$H$2:$H$30,Erl.Gögn!$E$2:$E$30,$A28,Erl.Gögn!$A$2:$A$30,P$201)/1000,IF(P$8="Allianz",SUMIFS(Erl.Gögn!$H$2:$H$30,Erl.Gögn!$E$2:$E$30,$A28,Erl.Gögn!$A$2:$A$30,P$201)/1000,SUMIFS(Gögn!$I$2:$I$11876,Gögn!$F$2:$F$11876,$A28,Gögn!$A$2:$A$11876,P$201)/1000)))</f>
        <v>698726</v>
      </c>
      <c r="Q28" s="156">
        <f>IF(LEN(Q$8)=0,"",IF(Q$8="Bayern",SUMIFS(Erl.Gögn!$H$2:$H$30,Erl.Gögn!$E$2:$E$30,$A28,Erl.Gögn!$A$2:$A$30,Q$201)/1000,IF(Q$8="Allianz",SUMIFS(Erl.Gögn!$H$2:$H$30,Erl.Gögn!$E$2:$E$30,$A28,Erl.Gögn!$A$2:$A$30,Q$201)/1000,SUMIFS(Gögn!$I$2:$I$11876,Gögn!$F$2:$F$11876,$A28,Gögn!$A$2:$A$11876,Q$201)/1000)))</f>
        <v>0</v>
      </c>
      <c r="R28" s="156">
        <f>IF(LEN(R$8)=0,"",IF(R$8="Bayern",SUMIFS(Erl.Gögn!$H$2:$H$30,Erl.Gögn!$E$2:$E$30,$A28,Erl.Gögn!$A$2:$A$30,R$201)/1000,IF(R$8="Allianz",SUMIFS(Erl.Gögn!$H$2:$H$30,Erl.Gögn!$E$2:$E$30,$A28,Erl.Gögn!$A$2:$A$30,R$201)/1000,SUMIFS(Gögn!$I$2:$I$11876,Gögn!$F$2:$F$11876,$A28,Gögn!$A$2:$A$11876,R$201)/1000)))</f>
        <v>255114.89199999999</v>
      </c>
      <c r="S28" s="156">
        <f>IF(LEN(S$8)=0,"",IF(S$8="Bayern",SUMIFS(Erl.Gögn!$H$2:$H$30,Erl.Gögn!$E$2:$E$30,$A28,Erl.Gögn!$A$2:$A$30,S$201)/1000,IF(S$8="Allianz",SUMIFS(Erl.Gögn!$H$2:$H$30,Erl.Gögn!$E$2:$E$30,$A28,Erl.Gögn!$A$2:$A$30,S$201)/1000,SUMIFS(Gögn!$I$2:$I$11876,Gögn!$F$2:$F$11876,$A28,Gögn!$A$2:$A$11876,S$201)/1000)))</f>
        <v>0</v>
      </c>
      <c r="T28" s="156">
        <f>IF(LEN(T$8)=0,"",IF(T$8="Bayern",SUMIFS(Erl.Gögn!$H$2:$H$30,Erl.Gögn!$E$2:$E$30,$A28,Erl.Gögn!$A$2:$A$30,T$201)/1000,IF(T$8="Allianz",SUMIFS(Erl.Gögn!$H$2:$H$30,Erl.Gögn!$E$2:$E$30,$A28,Erl.Gögn!$A$2:$A$30,T$201)/1000,SUMIFS(Gögn!$I$2:$I$11876,Gögn!$F$2:$F$11876,$A28,Gögn!$A$2:$A$11876,T$201)/1000)))</f>
        <v>621407.15300000005</v>
      </c>
      <c r="U28" s="156">
        <f>IF(LEN(U$8)=0,"",IF(U$8="Bayern",SUMIFS(Erl.Gögn!$H$2:$H$30,Erl.Gögn!$E$2:$E$30,$A28,Erl.Gögn!$A$2:$A$30,U$201)/1000,IF(U$8="Allianz",SUMIFS(Erl.Gögn!$H$2:$H$30,Erl.Gögn!$E$2:$E$30,$A28,Erl.Gögn!$A$2:$A$30,U$201)/1000,SUMIFS(Gögn!$I$2:$I$11876,Gögn!$F$2:$F$11876,$A28,Gögn!$A$2:$A$11876,U$201)/1000)))</f>
        <v>2780.8029999999999</v>
      </c>
      <c r="V28" s="156">
        <f>IF(LEN(V$8)=0,"",IF(V$8="Bayern",SUMIFS(Erl.Gögn!$H$2:$H$30,Erl.Gögn!$E$2:$E$30,$A28,Erl.Gögn!$A$2:$A$30,V$201)/1000,IF(V$8="Allianz",SUMIFS(Erl.Gögn!$H$2:$H$30,Erl.Gögn!$E$2:$E$30,$A28,Erl.Gögn!$A$2:$A$30,V$201)/1000,SUMIFS(Gögn!$I$2:$I$11876,Gögn!$F$2:$F$11876,$A28,Gögn!$A$2:$A$11876,V$201)/1000)))</f>
        <v>24936.146000000001</v>
      </c>
      <c r="W28" s="156">
        <f>IF(LEN(W$8)=0,"",IF(W$8="Bayern",SUMIFS(Erl.Gögn!$H$2:$H$30,Erl.Gögn!$E$2:$E$30,$A28,Erl.Gögn!$A$2:$A$30,W$201)/1000,IF(W$8="Allianz",SUMIFS(Erl.Gögn!$H$2:$H$30,Erl.Gögn!$E$2:$E$30,$A28,Erl.Gögn!$A$2:$A$30,W$201)/1000,SUMIFS(Gögn!$I$2:$I$11876,Gögn!$F$2:$F$11876,$A28,Gögn!$A$2:$A$11876,W$201)/1000)))</f>
        <v>4009202</v>
      </c>
      <c r="X28" s="156">
        <f>IF(LEN(X$8)=0,"",IF(X$8="Bayern",SUMIFS(Erl.Gögn!$H$2:$H$30,Erl.Gögn!$E$2:$E$30,$A28,Erl.Gögn!$A$2:$A$30,X$201)/1000,IF(X$8="Allianz",SUMIFS(Erl.Gögn!$H$2:$H$30,Erl.Gögn!$E$2:$E$30,$A28,Erl.Gögn!$A$2:$A$30,X$201)/1000,SUMIFS(Gögn!$I$2:$I$11876,Gögn!$F$2:$F$11876,$A28,Gögn!$A$2:$A$11876,X$201)/1000)))</f>
        <v>1205847</v>
      </c>
      <c r="Y28" s="156">
        <f>IF(LEN(Y$8)=0,"",IF(Y$8="Bayern",SUMIFS(Erl.Gögn!$H$2:$H$30,Erl.Gögn!$E$2:$E$30,$A28,Erl.Gögn!$A$2:$A$30,Y$201)/1000,IF(Y$8="Allianz",SUMIFS(Erl.Gögn!$H$2:$H$30,Erl.Gögn!$E$2:$E$30,$A28,Erl.Gögn!$A$2:$A$30,Y$201)/1000,SUMIFS(Gögn!$I$2:$I$11876,Gögn!$F$2:$F$11876,$A28,Gögn!$A$2:$A$11876,Y$201)/1000)))</f>
        <v>2963806</v>
      </c>
      <c r="Z28" s="156">
        <f>IF(LEN(Z$8)=0,"",IF(Z$8="Bayern",SUMIFS(Erl.Gögn!$H$2:$H$30,Erl.Gögn!$E$2:$E$30,$A28,Erl.Gögn!$A$2:$A$30,Z$201)/1000,IF(Z$8="Allianz",SUMIFS(Erl.Gögn!$H$2:$H$30,Erl.Gögn!$E$2:$E$30,$A28,Erl.Gögn!$A$2:$A$30,Z$201)/1000,SUMIFS(Gögn!$I$2:$I$11876,Gögn!$F$2:$F$11876,$A28,Gögn!$A$2:$A$11876,Z$201)/1000)))</f>
        <v>52662</v>
      </c>
      <c r="AA28" s="156">
        <f>IF(LEN(AA$8)=0,"",IF(AA$8="Bayern",SUMIFS(Erl.Gögn!$H$2:$H$30,Erl.Gögn!$E$2:$E$30,$A28,Erl.Gögn!$A$2:$A$30,AA$201)/1000,IF(AA$8="Allianz",SUMIFS(Erl.Gögn!$H$2:$H$30,Erl.Gögn!$E$2:$E$30,$A28,Erl.Gögn!$A$2:$A$30,AA$201)/1000,SUMIFS(Gögn!$I$2:$I$11876,Gögn!$F$2:$F$11876,$A28,Gögn!$A$2:$A$11876,AA$201)/1000)))</f>
        <v>0</v>
      </c>
      <c r="AB28" s="156">
        <f>IF(LEN(AB$8)=0,"",IF(AB$8="Bayern",SUMIFS(Erl.Gögn!$H$2:$H$30,Erl.Gögn!$E$2:$E$30,$A28,Erl.Gögn!$A$2:$A$30,AB$201)/1000,IF(AB$8="Allianz",SUMIFS(Erl.Gögn!$H$2:$H$30,Erl.Gögn!$E$2:$E$30,$A28,Erl.Gögn!$A$2:$A$30,AB$201)/1000,SUMIFS(Gögn!$I$2:$I$11876,Gögn!$F$2:$F$11876,$A28,Gögn!$A$2:$A$11876,AB$201)/1000)))</f>
        <v>102695.867</v>
      </c>
      <c r="AC28" s="156">
        <f>IF(LEN(AC$8)=0,"",IF(AC$8="Bayern",SUMIFS(Erl.Gögn!$H$2:$H$30,Erl.Gögn!$E$2:$E$30,$A28,Erl.Gögn!$A$2:$A$30,AC$201)/1000,IF(AC$8="Allianz",SUMIFS(Erl.Gögn!$H$2:$H$30,Erl.Gögn!$E$2:$E$30,$A28,Erl.Gögn!$A$2:$A$30,AC$201)/1000,SUMIFS(Gögn!$I$2:$I$11876,Gögn!$F$2:$F$11876,$A28,Gögn!$A$2:$A$11876,AC$201)/1000)))</f>
        <v>129707.72900000001</v>
      </c>
      <c r="AD28" s="156">
        <f>IF(LEN(AD$8)=0,"",IF(AD$8="Bayern",SUMIFS(Erl.Gögn!$H$2:$H$30,Erl.Gögn!$E$2:$E$30,$A28,Erl.Gögn!$A$2:$A$30,AD$201)/1000,IF(AD$8="Allianz",SUMIFS(Erl.Gögn!$H$2:$H$30,Erl.Gögn!$E$2:$E$30,$A28,Erl.Gögn!$A$2:$A$30,AD$201)/1000,SUMIFS(Gögn!$I$2:$I$11876,Gögn!$F$2:$F$11876,$A28,Gögn!$A$2:$A$11876,AD$201)/1000)))</f>
        <v>0</v>
      </c>
      <c r="AE28" s="156">
        <f>IF(LEN(AE$8)=0,"",IF(AE$8="Bayern",SUMIFS(Erl.Gögn!$H$2:$H$30,Erl.Gögn!$E$2:$E$30,$A28,Erl.Gögn!$A$2:$A$30,AE$201)/1000,IF(AE$8="Allianz",SUMIFS(Erl.Gögn!$H$2:$H$30,Erl.Gögn!$E$2:$E$30,$A28,Erl.Gögn!$A$2:$A$30,AE$201)/1000,SUMIFS(Gögn!$I$2:$I$11876,Gögn!$F$2:$F$11876,$A28,Gögn!$A$2:$A$11876,AE$201)/1000)))</f>
        <v>3173.7420000000002</v>
      </c>
      <c r="AF28" s="156">
        <f>IF(LEN(AF$8)=0,"",IF(AF$8="Bayern",SUMIFS(Erl.Gögn!$H$2:$H$30,Erl.Gögn!$E$2:$E$30,$A28,Erl.Gögn!$A$2:$A$30,AF$201)/1000,IF(AF$8="Allianz",SUMIFS(Erl.Gögn!$H$2:$H$30,Erl.Gögn!$E$2:$E$30,$A28,Erl.Gögn!$A$2:$A$30,AF$201)/1000,SUMIFS(Gögn!$I$2:$I$11876,Gögn!$F$2:$F$11876,$A28,Gögn!$A$2:$A$11876,AF$201)/1000)))</f>
        <v>109663.569</v>
      </c>
      <c r="AG28" s="156">
        <f>IF(LEN(AG$8)=0,"",IF(AG$8="Bayern",SUMIFS(Erl.Gögn!$H$2:$H$30,Erl.Gögn!$E$2:$E$30,$A28,Erl.Gögn!$A$2:$A$30,AG$201)/1000,IF(AG$8="Allianz",SUMIFS(Erl.Gögn!$H$2:$H$30,Erl.Gögn!$E$2:$E$30,$A28,Erl.Gögn!$A$2:$A$30,AG$201)/1000,SUMIFS(Gögn!$I$2:$I$11876,Gögn!$F$2:$F$11876,$A28,Gögn!$A$2:$A$11876,AG$201)/1000)))</f>
        <v>0</v>
      </c>
      <c r="AH28" s="156">
        <f>IF(LEN(AH$8)=0,"",IF(AH$8="Bayern",SUMIFS(Erl.Gögn!$H$2:$H$30,Erl.Gögn!$E$2:$E$30,$A28,Erl.Gögn!$A$2:$A$30,AH$201)/1000,IF(AH$8="Allianz",SUMIFS(Erl.Gögn!$H$2:$H$30,Erl.Gögn!$E$2:$E$30,$A28,Erl.Gögn!$A$2:$A$30,AH$201)/1000,SUMIFS(Gögn!$I$2:$I$11876,Gögn!$F$2:$F$11876,$A28,Gögn!$A$2:$A$11876,AH$201)/1000)))</f>
        <v>0</v>
      </c>
      <c r="AI28" s="156">
        <f>IF(LEN(AI$8)=0,"",IF(AI$8="Bayern",SUMIFS(Erl.Gögn!$H$2:$H$30,Erl.Gögn!$E$2:$E$30,$A28,Erl.Gögn!$A$2:$A$30,AI$201)/1000,IF(AI$8="Allianz",SUMIFS(Erl.Gögn!$H$2:$H$30,Erl.Gögn!$E$2:$E$30,$A28,Erl.Gögn!$A$2:$A$30,AI$201)/1000,SUMIFS(Gögn!$I$2:$I$11876,Gögn!$F$2:$F$11876,$A28,Gögn!$A$2:$A$11876,AI$201)/1000)))</f>
        <v>32598.999</v>
      </c>
      <c r="AJ28" s="156">
        <f>IF(LEN(AJ$8)=0,"",IF(AJ$8="Bayern",SUMIFS(Erl.Gögn!$H$2:$H$30,Erl.Gögn!$E$2:$E$30,$A28,Erl.Gögn!$A$2:$A$30,AJ$201)/1000,IF(AJ$8="Allianz",SUMIFS(Erl.Gögn!$H$2:$H$30,Erl.Gögn!$E$2:$E$30,$A28,Erl.Gögn!$A$2:$A$30,AJ$201)/1000,SUMIFS(Gögn!$I$2:$I$11876,Gögn!$F$2:$F$11876,$A28,Gögn!$A$2:$A$11876,AJ$201)/1000)))</f>
        <v>182898.68400000001</v>
      </c>
      <c r="AK28" s="156">
        <f>IF(LEN(AK$8)=0,"",IF(AK$8="Bayern",SUMIFS(Erl.Gögn!$H$2:$H$30,Erl.Gögn!$E$2:$E$30,$A28,Erl.Gögn!$A$2:$A$30,AK$201)/1000,IF(AK$8="Allianz",SUMIFS(Erl.Gögn!$H$2:$H$30,Erl.Gögn!$E$2:$E$30,$A28,Erl.Gögn!$A$2:$A$30,AK$201)/1000,SUMIFS(Gögn!$I$2:$I$11876,Gögn!$F$2:$F$11876,$A28,Gögn!$A$2:$A$11876,AK$201)/1000)))</f>
        <v>232895.48800000001</v>
      </c>
      <c r="AL28" s="156">
        <f>IF(LEN(AL$8)=0,"",IF(AL$8="Bayern",SUMIFS(Erl.Gögn!$H$2:$H$30,Erl.Gögn!$E$2:$E$30,$A28,Erl.Gögn!$A$2:$A$30,AL$201)/1000,IF(AL$8="Allianz",SUMIFS(Erl.Gögn!$H$2:$H$30,Erl.Gögn!$E$2:$E$30,$A28,Erl.Gögn!$A$2:$A$30,AL$201)/1000,SUMIFS(Gögn!$I$2:$I$11876,Gögn!$F$2:$F$11876,$A28,Gögn!$A$2:$A$11876,AL$201)/1000)))</f>
        <v>233615.94399999999</v>
      </c>
      <c r="AM28" s="156">
        <f>IF(LEN(AM$8)=0,"",IF(AM$8="Bayern",SUMIFS(Erl.Gögn!$H$2:$H$30,Erl.Gögn!$E$2:$E$30,$A28,Erl.Gögn!$A$2:$A$30,AM$201)/1000,IF(AM$8="Allianz",SUMIFS(Erl.Gögn!$H$2:$H$30,Erl.Gögn!$E$2:$E$30,$A28,Erl.Gögn!$A$2:$A$30,AM$201)/1000,SUMIFS(Gögn!$I$2:$I$11876,Gögn!$F$2:$F$11876,$A28,Gögn!$A$2:$A$11876,AM$201)/1000)))</f>
        <v>171049.47399999999</v>
      </c>
      <c r="AN28" s="156">
        <f>IF(LEN(AN$8)=0,"",IF(AN$8="Bayern",SUMIFS(Erl.Gögn!$H$2:$H$30,Erl.Gögn!$E$2:$E$30,$A28,Erl.Gögn!$A$2:$A$30,AN$201)/1000,IF(AN$8="Allianz",SUMIFS(Erl.Gögn!$H$2:$H$30,Erl.Gögn!$E$2:$E$30,$A28,Erl.Gögn!$A$2:$A$30,AN$201)/1000,SUMIFS(Gögn!$I$2:$I$11876,Gögn!$F$2:$F$11876,$A28,Gögn!$A$2:$A$11876,AN$201)/1000)))</f>
        <v>2237.817</v>
      </c>
      <c r="AO28" s="156">
        <f>IF(LEN(AO$8)=0,"",IF(AO$8="Bayern",SUMIFS(Erl.Gögn!$H$2:$H$30,Erl.Gögn!$E$2:$E$30,$A28,Erl.Gögn!$A$2:$A$30,AO$201)/1000,IF(AO$8="Allianz",SUMIFS(Erl.Gögn!$H$2:$H$30,Erl.Gögn!$E$2:$E$30,$A28,Erl.Gögn!$A$2:$A$30,AO$201)/1000,SUMIFS(Gögn!$I$2:$I$11876,Gögn!$F$2:$F$11876,$A28,Gögn!$A$2:$A$11876,AO$201)/1000)))</f>
        <v>1006786.806</v>
      </c>
      <c r="AP28" s="156">
        <f>IF(LEN(AP$8)=0,"",IF(AP$8="Bayern",SUMIFS(Erl.Gögn!$H$2:$H$30,Erl.Gögn!$E$2:$E$30,$A28,Erl.Gögn!$A$2:$A$30,AP$201)/1000,IF(AP$8="Allianz",SUMIFS(Erl.Gögn!$H$2:$H$30,Erl.Gögn!$E$2:$E$30,$A28,Erl.Gögn!$A$2:$A$30,AP$201)/1000,SUMIFS(Gögn!$I$2:$I$11876,Gögn!$F$2:$F$11876,$A28,Gögn!$A$2:$A$11876,AP$201)/1000)))</f>
        <v>990211.28599999996</v>
      </c>
      <c r="AQ28" s="156">
        <f>IF(LEN(AQ$8)=0,"",IF(AQ$8="Bayern",SUMIFS(Erl.Gögn!$H$2:$H$30,Erl.Gögn!$E$2:$E$30,$A28,Erl.Gögn!$A$2:$A$30,AQ$201)/1000,IF(AQ$8="Allianz",SUMIFS(Erl.Gögn!$H$2:$H$30,Erl.Gögn!$E$2:$E$30,$A28,Erl.Gögn!$A$2:$A$30,AQ$201)/1000,SUMIFS(Gögn!$I$2:$I$11876,Gögn!$F$2:$F$11876,$A28,Gögn!$A$2:$A$11876,AQ$201)/1000)))</f>
        <v>1022386.008</v>
      </c>
      <c r="AR28" s="156">
        <f>IF(LEN(AR$8)=0,"",IF(AR$8="Bayern",SUMIFS(Erl.Gögn!$H$2:$H$30,Erl.Gögn!$E$2:$E$30,$A28,Erl.Gögn!$A$2:$A$30,AR$201)/1000,IF(AR$8="Allianz",SUMIFS(Erl.Gögn!$H$2:$H$30,Erl.Gögn!$E$2:$E$30,$A28,Erl.Gögn!$A$2:$A$30,AR$201)/1000,SUMIFS(Gögn!$I$2:$I$11876,Gögn!$F$2:$F$11876,$A28,Gögn!$A$2:$A$11876,AR$201)/1000)))</f>
        <v>916790.61399999994</v>
      </c>
      <c r="AS28" s="156">
        <f>IF(LEN(AS$8)=0,"",IF(AS$8="Bayern",SUMIFS(Erl.Gögn!$H$2:$H$30,Erl.Gögn!$E$2:$E$30,$A28,Erl.Gögn!$A$2:$A$30,AS$201)/1000,IF(AS$8="Allianz",SUMIFS(Erl.Gögn!$H$2:$H$30,Erl.Gögn!$E$2:$E$30,$A28,Erl.Gögn!$A$2:$A$30,AS$201)/1000,SUMIFS(Gögn!$I$2:$I$11876,Gögn!$F$2:$F$11876,$A28,Gögn!$A$2:$A$11876,AS$201)/1000)))</f>
        <v>2562.837</v>
      </c>
      <c r="AT28" s="156">
        <f>IF(LEN(AT$8)=0,"",IF(AT$8="Bayern",SUMIFS(Erl.Gögn!$H$2:$H$30,Erl.Gögn!$E$2:$E$30,$A28,Erl.Gögn!$A$2:$A$30,AT$201)/1000,IF(AT$8="Allianz",SUMIFS(Erl.Gögn!$H$2:$H$30,Erl.Gögn!$E$2:$E$30,$A28,Erl.Gögn!$A$2:$A$30,AT$201)/1000,SUMIFS(Gögn!$I$2:$I$11876,Gögn!$F$2:$F$11876,$A28,Gögn!$A$2:$A$11876,AT$201)/1000)))</f>
        <v>0</v>
      </c>
      <c r="AU28" s="156">
        <f>IF(LEN(AU$8)=0,"",IF(AU$8="Bayern",SUMIFS(Erl.Gögn!$H$2:$H$30,Erl.Gögn!$E$2:$E$30,$A28,Erl.Gögn!$A$2:$A$30,AU$201)/1000,IF(AU$8="Allianz",SUMIFS(Erl.Gögn!$H$2:$H$30,Erl.Gögn!$E$2:$E$30,$A28,Erl.Gögn!$A$2:$A$30,AU$201)/1000,SUMIFS(Gögn!$I$2:$I$11876,Gögn!$F$2:$F$11876,$A28,Gögn!$A$2:$A$11876,AU$201)/1000)))</f>
        <v>85806.592999999993</v>
      </c>
      <c r="AV28" s="156">
        <f>IF(LEN(AV$8)=0,"",IF(AV$8="Bayern",SUMIFS(Erl.Gögn!$H$2:$H$30,Erl.Gögn!$E$2:$E$30,$A28,Erl.Gögn!$A$2:$A$30,AV$201)/1000,IF(AV$8="Allianz",SUMIFS(Erl.Gögn!$H$2:$H$30,Erl.Gögn!$E$2:$E$30,$A28,Erl.Gögn!$A$2:$A$30,AV$201)/1000,SUMIFS(Gögn!$I$2:$I$11876,Gögn!$F$2:$F$11876,$A28,Gögn!$A$2:$A$11876,AV$201)/1000)))</f>
        <v>0</v>
      </c>
      <c r="AW28" s="156">
        <f>IF(LEN(AW$8)=0,"",IF(AW$8="Bayern",SUMIFS(Erl.Gögn!$H$2:$H$30,Erl.Gögn!$E$2:$E$30,$A28,Erl.Gögn!$A$2:$A$30,AW$201)/1000,IF(AW$8="Allianz",SUMIFS(Erl.Gögn!$H$2:$H$30,Erl.Gögn!$E$2:$E$30,$A28,Erl.Gögn!$A$2:$A$30,AW$201)/1000,SUMIFS(Gögn!$I$2:$I$11876,Gögn!$F$2:$F$11876,$A28,Gögn!$A$2:$A$11876,AW$201)/1000)))</f>
        <v>41712.661</v>
      </c>
      <c r="AX28" s="156">
        <f>IF(LEN(AX$8)=0,"",IF(AX$8="Bayern",SUMIFS(Erl.Gögn!$H$2:$H$30,Erl.Gögn!$E$2:$E$30,$A28,Erl.Gögn!$A$2:$A$30,AX$201)/1000,IF(AX$8="Allianz",SUMIFS(Erl.Gögn!$H$2:$H$30,Erl.Gögn!$E$2:$E$30,$A28,Erl.Gögn!$A$2:$A$30,AX$201)/1000,SUMIFS(Gögn!$I$2:$I$11876,Gögn!$F$2:$F$11876,$A28,Gögn!$A$2:$A$11876,AX$201)/1000)))</f>
        <v>5566.0129999999999</v>
      </c>
      <c r="AY28" s="156">
        <f>IF(LEN(AY$8)=0,"",IF(AY$8="Bayern",SUMIFS(Erl.Gögn!$H$2:$H$30,Erl.Gögn!$E$2:$E$30,$A28,Erl.Gögn!$A$2:$A$30,AY$201)/1000,IF(AY$8="Allianz",SUMIFS(Erl.Gögn!$H$2:$H$30,Erl.Gögn!$E$2:$E$30,$A28,Erl.Gögn!$A$2:$A$30,AY$201)/1000,SUMIFS(Gögn!$I$2:$I$11876,Gögn!$F$2:$F$11876,$A28,Gögn!$A$2:$A$11876,AY$201)/1000)))</f>
        <v>565.05999999999995</v>
      </c>
      <c r="AZ28" s="156">
        <f>IF(LEN(AZ$8)=0,"",IF(AZ$8="Bayern",SUMIFS(Erl.Gögn!$H$2:$H$30,Erl.Gögn!$E$2:$E$30,$A28,Erl.Gögn!$A$2:$A$30,AZ$201)/1000,IF(AZ$8="Allianz",SUMIFS(Erl.Gögn!$H$2:$H$30,Erl.Gögn!$E$2:$E$30,$A28,Erl.Gögn!$A$2:$A$30,AZ$201)/1000,SUMIFS(Gögn!$I$2:$I$11876,Gögn!$F$2:$F$11876,$A28,Gögn!$A$2:$A$11876,AZ$201)/1000)))</f>
        <v>-2901.06</v>
      </c>
      <c r="BA28" s="156">
        <f>IF(LEN(BA$8)=0,"",IF(BA$8="Bayern",SUMIFS(Erl.Gögn!$H$2:$H$30,Erl.Gögn!$E$2:$E$30,$A28,Erl.Gögn!$A$2:$A$30,BA$201)/1000,IF(BA$8="Allianz",SUMIFS(Erl.Gögn!$H$2:$H$30,Erl.Gögn!$E$2:$E$30,$A28,Erl.Gögn!$A$2:$A$30,BA$201)/1000,SUMIFS(Gögn!$I$2:$I$11876,Gögn!$F$2:$F$11876,$A28,Gögn!$A$2:$A$11876,BA$201)/1000)))</f>
        <v>0</v>
      </c>
      <c r="BB28" s="156">
        <f>IF(LEN(BB$8)=0,"",IF(BB$8="Bayern",SUMIFS(Erl.Gögn!$H$2:$H$30,Erl.Gögn!$E$2:$E$30,$A28,Erl.Gögn!$A$2:$A$30,BB$201)/1000,IF(BB$8="Allianz",SUMIFS(Erl.Gögn!$H$2:$H$30,Erl.Gögn!$E$2:$E$30,$A28,Erl.Gögn!$A$2:$A$30,BB$201)/1000,SUMIFS(Gögn!$I$2:$I$11876,Gögn!$F$2:$F$11876,$A28,Gögn!$A$2:$A$11876,BB$201)/1000)))</f>
        <v>0</v>
      </c>
      <c r="BC28" s="156">
        <f>IF(LEN(BC$8)=0,"",IF(BC$8="Bayern",SUMIFS(Erl.Gögn!$H$2:$H$30,Erl.Gögn!$E$2:$E$30,$A28,Erl.Gögn!$A$2:$A$30,BC$201)/1000,IF(BC$8="Allianz",SUMIFS(Erl.Gögn!$H$2:$H$30,Erl.Gögn!$E$2:$E$30,$A28,Erl.Gögn!$A$2:$A$30,BC$201)/1000,SUMIFS(Gögn!$I$2:$I$11876,Gögn!$F$2:$F$11876,$A28,Gögn!$A$2:$A$11876,BC$201)/1000)))</f>
        <v>26204.032999999999</v>
      </c>
      <c r="BD28" s="156">
        <f>IF(LEN(BD$8)=0,"",IF(BD$8="Bayern",SUMIFS(Erl.Gögn!$H$2:$H$30,Erl.Gögn!$E$2:$E$30,$A28,Erl.Gögn!$A$2:$A$30,BD$201)/1000,IF(BD$8="Allianz",SUMIFS(Erl.Gögn!$H$2:$H$30,Erl.Gögn!$E$2:$E$30,$A28,Erl.Gögn!$A$2:$A$30,BD$201)/1000,SUMIFS(Gögn!$I$2:$I$11876,Gögn!$F$2:$F$11876,$A28,Gögn!$A$2:$A$11876,BD$201)/1000)))</f>
        <v>24114.478999999999</v>
      </c>
      <c r="BE28" s="156">
        <f>IF(LEN(BE$8)=0,"",IF(BE$8="Bayern",SUMIFS(Erl.Gögn!$H$2:$H$30,Erl.Gögn!$E$2:$E$30,$A28,Erl.Gögn!$A$2:$A$30,BE$201)/1000,IF(BE$8="Allianz",SUMIFS(Erl.Gögn!$H$2:$H$30,Erl.Gögn!$E$2:$E$30,$A28,Erl.Gögn!$A$2:$A$30,BE$201)/1000,SUMIFS(Gögn!$I$2:$I$11876,Gögn!$F$2:$F$11876,$A28,Gögn!$A$2:$A$11876,BE$201)/1000)))</f>
        <v>0</v>
      </c>
      <c r="BF28" s="156">
        <f>IF(LEN(BF$8)=0,"",IF(BF$8="Bayern",SUMIFS(Erl.Gögn!$H$2:$H$30,Erl.Gögn!$E$2:$E$30,$A28,Erl.Gögn!$A$2:$A$30,BF$201)/1000,IF(BF$8="Allianz",SUMIFS(Erl.Gögn!$H$2:$H$30,Erl.Gögn!$E$2:$E$30,$A28,Erl.Gögn!$A$2:$A$30,BF$201)/1000,SUMIFS(Gögn!$I$2:$I$11876,Gögn!$F$2:$F$11876,$A28,Gögn!$A$2:$A$11876,BF$201)/1000)))</f>
        <v>451.8</v>
      </c>
      <c r="BG28" s="156">
        <f>IF(LEN(BG$8)=0,"",IF(BG$8="Bayern",SUMIFS(Erl.Gögn!$H$2:$H$30,Erl.Gögn!$E$2:$E$30,$A28,Erl.Gögn!$A$2:$A$30,BG$201)/1000,IF(BG$8="Allianz",SUMIFS(Erl.Gögn!$H$2:$H$30,Erl.Gögn!$E$2:$E$30,$A28,Erl.Gögn!$A$2:$A$30,BG$201)/1000,SUMIFS(Gögn!$I$2:$I$11876,Gögn!$F$2:$F$11876,$A28,Gögn!$A$2:$A$11876,BG$201)/1000)))</f>
        <v>186609.35200000001</v>
      </c>
      <c r="BH28" s="156">
        <f>IF(LEN(BH$8)=0,"",IF(BH$8="Bayern",SUMIFS(Erl.Gögn!$H$2:$H$30,Erl.Gögn!$E$2:$E$30,$A28,Erl.Gögn!$A$2:$A$30,BH$201)/1000,IF(BH$8="Allianz",SUMIFS(Erl.Gögn!$H$2:$H$30,Erl.Gögn!$E$2:$E$30,$A28,Erl.Gögn!$A$2:$A$30,BH$201)/1000,SUMIFS(Gögn!$I$2:$I$11876,Gögn!$F$2:$F$11876,$A28,Gögn!$A$2:$A$11876,BH$201)/1000)))</f>
        <v>73900.755000000005</v>
      </c>
      <c r="BI28" s="156">
        <f>IF(LEN(BI$8)=0,"",IF(BI$8="Bayern",SUMIFS(Erl.Gögn!$H$2:$H$30,Erl.Gögn!$E$2:$E$30,$A28,Erl.Gögn!$A$2:$A$30,BI$201)/1000,IF(BI$8="Allianz",SUMIFS(Erl.Gögn!$H$2:$H$30,Erl.Gögn!$E$2:$E$30,$A28,Erl.Gögn!$A$2:$A$30,BI$201)/1000,SUMIFS(Gögn!$I$2:$I$11876,Gögn!$F$2:$F$11876,$A28,Gögn!$A$2:$A$11876,BI$201)/1000)))</f>
        <v>94267.478000000003</v>
      </c>
      <c r="BJ28" s="156">
        <f>IF(LEN(BJ$8)=0,"",IF(BJ$8="Bayern",SUMIFS(Erl.Gögn!$H$2:$H$30,Erl.Gögn!$E$2:$E$30,$A28,Erl.Gögn!$A$2:$A$30,BJ$201)/1000,IF(BJ$8="Allianz",SUMIFS(Erl.Gögn!$H$2:$H$30,Erl.Gögn!$E$2:$E$30,$A28,Erl.Gögn!$A$2:$A$30,BJ$201)/1000,SUMIFS(Gögn!$I$2:$I$11876,Gögn!$F$2:$F$11876,$A28,Gögn!$A$2:$A$11876,BJ$201)/1000)))</f>
        <v>78210.596000000005</v>
      </c>
      <c r="BK28" s="156">
        <f>IF(LEN(BK$8)=0,"",IF(BK$8="Bayern",SUMIFS(Erl.Gögn!$H$2:$H$30,Erl.Gögn!$E$2:$E$30,$A28,Erl.Gögn!$A$2:$A$30,BK$201)/1000,IF(BK$8="Allianz",SUMIFS(Erl.Gögn!$H$2:$H$30,Erl.Gögn!$E$2:$E$30,$A28,Erl.Gögn!$A$2:$A$30,BK$201)/1000,SUMIFS(Gögn!$I$2:$I$11876,Gögn!$F$2:$F$11876,$A28,Gögn!$A$2:$A$11876,BK$201)/1000)))</f>
        <v>663367.06599999999</v>
      </c>
      <c r="BL28" s="156">
        <f>IF(LEN(BL$8)=0,"",IF(BL$8="Bayern",SUMIFS(Erl.Gögn!$H$2:$H$30,Erl.Gögn!$E$2:$E$30,$A28,Erl.Gögn!$A$2:$A$30,BL$201)/1000,IF(BL$8="Allianz",SUMIFS(Erl.Gögn!$H$2:$H$30,Erl.Gögn!$E$2:$E$30,$A28,Erl.Gögn!$A$2:$A$30,BL$201)/1000,SUMIFS(Gögn!$I$2:$I$11876,Gögn!$F$2:$F$11876,$A28,Gögn!$A$2:$A$11876,BL$201)/1000)))</f>
        <v>20874.073</v>
      </c>
      <c r="BM28" s="156">
        <f>IF(LEN(BM$8)=0,"",IF(BM$8="Bayern",SUMIFS(Erl.Gögn!$H$2:$H$30,Erl.Gögn!$E$2:$E$30,$A28,Erl.Gögn!$A$2:$A$30,BM$201)/1000,IF(BM$8="Allianz",SUMIFS(Erl.Gögn!$H$2:$H$30,Erl.Gögn!$E$2:$E$30,$A28,Erl.Gögn!$A$2:$A$30,BM$201)/1000,SUMIFS(Gögn!$I$2:$I$11876,Gögn!$F$2:$F$11876,$A28,Gögn!$A$2:$A$11876,BM$201)/1000)))</f>
        <v>29071.041000000001</v>
      </c>
      <c r="BN28" s="156">
        <f>IF(LEN(BN$8)=0,"",IF(BN$8="Bayern",SUMIFS(Erl.Gögn!$H$2:$H$30,Erl.Gögn!$E$2:$E$30,$A28,Erl.Gögn!$A$2:$A$30,BN$201)/1000,IF(BN$8="Allianz",SUMIFS(Erl.Gögn!$H$2:$H$30,Erl.Gögn!$E$2:$E$30,$A28,Erl.Gögn!$A$2:$A$30,BN$201)/1000,SUMIFS(Gögn!$I$2:$I$11876,Gögn!$F$2:$F$11876,$A28,Gögn!$A$2:$A$11876,BN$201)/1000)))</f>
        <v>0</v>
      </c>
      <c r="BO28" s="156">
        <f>IF(LEN(BO$8)=0,"",IF(BO$8="Bayern",SUMIFS(Erl.Gögn!$H$2:$H$30,Erl.Gögn!$E$2:$E$30,$A28,Erl.Gögn!$A$2:$A$30,BO$201)/1000,IF(BO$8="Allianz",SUMIFS(Erl.Gögn!$H$2:$H$30,Erl.Gögn!$E$2:$E$30,$A28,Erl.Gögn!$A$2:$A$30,BO$201)/1000,SUMIFS(Gögn!$I$2:$I$11876,Gögn!$F$2:$F$11876,$A28,Gögn!$A$2:$A$11876,BO$201)/1000)))</f>
        <v>2301.1610000000001</v>
      </c>
      <c r="BP28" s="156">
        <f>IF(LEN(BP$8)=0,"",IF(BP$8="Bayern",SUMIFS(Erl.Gögn!$H$2:$H$30,Erl.Gögn!$E$2:$E$30,$A28,Erl.Gögn!$A$2:$A$30,BP$201)/1000,IF(BP$8="Allianz",SUMIFS(Erl.Gögn!$H$2:$H$30,Erl.Gögn!$E$2:$E$30,$A28,Erl.Gögn!$A$2:$A$30,BP$201)/1000,SUMIFS(Gögn!$I$2:$I$11876,Gögn!$F$2:$F$11876,$A28,Gögn!$A$2:$A$11876,BP$201)/1000)))</f>
        <v>3401.498</v>
      </c>
      <c r="BQ28" s="156">
        <f>IF(LEN(BQ$8)=0,"",IF(BQ$8="Bayern",SUMIFS(Erl.Gögn!$H$2:$H$30,Erl.Gögn!$E$2:$E$30,$A28,Erl.Gögn!$A$2:$A$30,BQ$201)/1000,IF(BQ$8="Allianz",SUMIFS(Erl.Gögn!$H$2:$H$30,Erl.Gögn!$E$2:$E$30,$A28,Erl.Gögn!$A$2:$A$30,BQ$201)/1000,SUMIFS(Gögn!$I$2:$I$11876,Gögn!$F$2:$F$11876,$A28,Gögn!$A$2:$A$11876,BQ$201)/1000)))</f>
        <v>1175.789</v>
      </c>
      <c r="BR28" s="156">
        <f>IF(LEN(BR$8)=0,"",IF(BR$8="Bayern",SUMIFS(Erl.Gögn!$H$2:$H$30,Erl.Gögn!$E$2:$E$30,$A28,Erl.Gögn!$A$2:$A$30,BR$201)/1000,IF(BR$8="Allianz",SUMIFS(Erl.Gögn!$H$2:$H$30,Erl.Gögn!$E$2:$E$30,$A28,Erl.Gögn!$A$2:$A$30,BR$201)/1000,SUMIFS(Gögn!$I$2:$I$11876,Gögn!$F$2:$F$11876,$A28,Gögn!$A$2:$A$11876,BR$201)/1000)))</f>
        <v>831807</v>
      </c>
      <c r="BS28" s="156">
        <f>IF(LEN(BS$8)=0,"",IF(BS$8="Bayern",SUMIFS(Erl.Gögn!$H$2:$H$30,Erl.Gögn!$E$2:$E$30,$A28,Erl.Gögn!$A$2:$A$30,BS$201)/1000,IF(BS$8="Allianz",SUMIFS(Erl.Gögn!$H$2:$H$30,Erl.Gögn!$E$2:$E$30,$A28,Erl.Gögn!$A$2:$A$30,BS$201)/1000,SUMIFS(Gögn!$I$2:$I$11876,Gögn!$F$2:$F$11876,$A28,Gögn!$A$2:$A$11876,BS$201)/1000)))</f>
        <v>113236</v>
      </c>
      <c r="BT28" s="156">
        <f>IF(LEN(BT$8)=0,"",IF(BT$8="Bayern",SUMIFS(Erl.Gögn!$H$2:$H$30,Erl.Gögn!$E$2:$E$30,$A28,Erl.Gögn!$A$2:$A$30,BT$201)/1000,IF(BT$8="Allianz",SUMIFS(Erl.Gögn!$H$2:$H$30,Erl.Gögn!$E$2:$E$30,$A28,Erl.Gögn!$A$2:$A$30,BT$201)/1000,SUMIFS(Gögn!$I$2:$I$11876,Gögn!$F$2:$F$11876,$A28,Gögn!$A$2:$A$11876,BT$201)/1000)))</f>
        <v>33715</v>
      </c>
      <c r="BU28" s="156">
        <f>IF(LEN(BU$8)=0,"",IF(BU$8="Bayern",SUMIFS(Erl.Gögn!$H$2:$H$30,Erl.Gögn!$E$2:$E$30,$A28,Erl.Gögn!$A$2:$A$30,BU$201)/1000,IF(BU$8="Allianz",SUMIFS(Erl.Gögn!$H$2:$H$30,Erl.Gögn!$E$2:$E$30,$A28,Erl.Gögn!$A$2:$A$30,BU$201)/1000,SUMIFS(Gögn!$I$2:$I$11876,Gögn!$F$2:$F$11876,$A28,Gögn!$A$2:$A$11876,BU$201)/1000)))</f>
        <v>72853.89</v>
      </c>
      <c r="BV28" s="156">
        <f>IF(LEN(BV$8)=0,"",IF(BV$8="Bayern",SUMIFS(Erl.Gögn!$H$2:$H$30,Erl.Gögn!$E$2:$E$30,$A28,Erl.Gögn!$A$2:$A$30,BV$201)/1000,IF(BV$8="Allianz",SUMIFS(Erl.Gögn!$H$2:$H$30,Erl.Gögn!$E$2:$E$30,$A28,Erl.Gögn!$A$2:$A$30,BV$201)/1000,SUMIFS(Gögn!$I$2:$I$11876,Gögn!$F$2:$F$11876,$A28,Gögn!$A$2:$A$11876,BV$201)/1000)))</f>
        <v>85320.877999999997</v>
      </c>
      <c r="BW28" s="156">
        <f>IF(LEN(BW$8)=0,"",IF(BW$8="Bayern",SUMIFS(Erl.Gögn!$H$2:$H$30,Erl.Gögn!$E$2:$E$30,$A28,Erl.Gögn!$A$2:$A$30,BW$201)/1000,IF(BW$8="Allianz",SUMIFS(Erl.Gögn!$H$2:$H$30,Erl.Gögn!$E$2:$E$30,$A28,Erl.Gögn!$A$2:$A$30,BW$201)/1000,SUMIFS(Gögn!$I$2:$I$11876,Gögn!$F$2:$F$11876,$A28,Gögn!$A$2:$A$11876,BW$201)/1000)))</f>
        <v>0</v>
      </c>
      <c r="BX28" s="156">
        <f>IF(LEN(BX$8)=0,"",IF(BX$8="Bayern",SUMIFS(Erl.Gögn!$H$2:$H$30,Erl.Gögn!$E$2:$E$30,$A28,Erl.Gögn!$A$2:$A$30,BX$201)/1000,IF(BX$8="Allianz",SUMIFS(Erl.Gögn!$H$2:$H$30,Erl.Gögn!$E$2:$E$30,$A28,Erl.Gögn!$A$2:$A$30,BX$201)/1000,SUMIFS(Gögn!$I$2:$I$11876,Gögn!$F$2:$F$11876,$A28,Gögn!$A$2:$A$11876,BX$201)/1000)))</f>
        <v>74757.941000000006</v>
      </c>
      <c r="BY28" s="156">
        <f>IF(LEN(BY$8)=0,"",IF(BY$8="Bayern",SUMIFS(Erl.Gögn!$H$2:$H$30,Erl.Gögn!$E$2:$E$30,$A28,Erl.Gögn!$A$2:$A$30,BY$201)/1000,IF(BY$8="Allianz",SUMIFS(Erl.Gögn!$H$2:$H$30,Erl.Gögn!$E$2:$E$30,$A28,Erl.Gögn!$A$2:$A$30,BY$201)/1000,SUMIFS(Gögn!$I$2:$I$11876,Gögn!$F$2:$F$11876,$A28,Gögn!$A$2:$A$11876,BY$201)/1000)))</f>
        <v>133169.64799999999</v>
      </c>
      <c r="BZ28" s="156">
        <f>IF(LEN(BZ$8)=0,"",IF(BZ$8="Bayern",SUMIFS(Erl.Gögn!$H$2:$H$30,Erl.Gögn!$E$2:$E$30,$A28,Erl.Gögn!$A$2:$A$30,BZ$201)/1000,IF(BZ$8="Allianz",SUMIFS(Erl.Gögn!$H$2:$H$30,Erl.Gögn!$E$2:$E$30,$A28,Erl.Gögn!$A$2:$A$30,BZ$201)/1000,SUMIFS(Gögn!$I$2:$I$11876,Gögn!$F$2:$F$11876,$A28,Gögn!$A$2:$A$11876,BZ$201)/1000)))</f>
        <v>0</v>
      </c>
      <c r="CA28" s="156">
        <f>IF(LEN(CA$8)=0,"",IF(CA$8="Bayern",SUMIFS(Erl.Gögn!$H$2:$H$30,Erl.Gögn!$E$2:$E$30,$A28,Erl.Gögn!$A$2:$A$30,CA$201)/1000,IF(CA$8="Allianz",SUMIFS(Erl.Gögn!$H$2:$H$30,Erl.Gögn!$E$2:$E$30,$A28,Erl.Gögn!$A$2:$A$30,CA$201)/1000,SUMIFS(Gögn!$I$2:$I$11876,Gögn!$F$2:$F$11876,$A28,Gögn!$A$2:$A$11876,CA$201)/1000)))</f>
        <v>9581.402</v>
      </c>
      <c r="CB28" s="156">
        <f>IF(LEN(CB$8)=0,"",IF(CB$8="Bayern",SUMIFS(Erl.Gögn!$H$2:$H$30,Erl.Gögn!$E$2:$E$30,$A28,Erl.Gögn!$A$2:$A$30,CB$201)/1000,IF(CB$8="Allianz",SUMIFS(Erl.Gögn!$H$2:$H$30,Erl.Gögn!$E$2:$E$30,$A28,Erl.Gögn!$A$2:$A$30,CB$201)/1000,SUMIFS(Gögn!$I$2:$I$11876,Gögn!$F$2:$F$11876,$A28,Gögn!$A$2:$A$11876,CB$201)/1000)))</f>
        <v>0</v>
      </c>
      <c r="CC28" s="156">
        <f>IF(LEN(CC$8)=0,"",IF(CC$8="Bayern",SUMIFS(Erl.Gögn!$H$2:$H$30,Erl.Gögn!$E$2:$E$30,$A28,Erl.Gögn!$A$2:$A$30,CC$201)/1000,IF(CC$8="Allianz",SUMIFS(Erl.Gögn!$H$2:$H$30,Erl.Gögn!$E$2:$E$30,$A28,Erl.Gögn!$A$2:$A$30,CC$201)/1000,SUMIFS(Gögn!$I$2:$I$11876,Gögn!$F$2:$F$11876,$A28,Gögn!$A$2:$A$11876,CC$201)/1000)))</f>
        <v>0</v>
      </c>
    </row>
    <row r="29" spans="1:81" ht="15.75" x14ac:dyDescent="0.25">
      <c r="A29" s="5" t="s">
        <v>176</v>
      </c>
      <c r="B29" s="5"/>
      <c r="C29" s="18" t="s">
        <v>177</v>
      </c>
      <c r="D29" s="155">
        <f>SUM(E29:CC29)</f>
        <v>-463</v>
      </c>
      <c r="E29" s="155">
        <f>IF(LEN(E$8)=0,"",IF(E$8="Bayern",SUMIFS(Erl.Gögn!$H$2:$H$30,Erl.Gögn!$E$2:$E$30,$A29,Erl.Gögn!$A$2:$A$30,E$201)/1000,IF(E$8="Allianz",SUMIFS(Erl.Gögn!$H$2:$H$30,Erl.Gögn!$E$2:$E$30,$A29,Erl.Gögn!$A$2:$A$30,E$201)/1000,SUMIFS(Gögn!$I$2:$I$11876,Gögn!$F$2:$F$11876,$A29,Gögn!$A$2:$A$11876,E$201)/1000)))</f>
        <v>0</v>
      </c>
      <c r="F29" s="155">
        <f>IF(LEN(F$8)=0,"",IF(F$8="Bayern",SUMIFS(Erl.Gögn!$H$2:$H$30,Erl.Gögn!$E$2:$E$30,$A29,Erl.Gögn!$A$2:$A$30,F$201)/1000,IF(F$8="Allianz",SUMIFS(Erl.Gögn!$H$2:$H$30,Erl.Gögn!$E$2:$E$30,$A29,Erl.Gögn!$A$2:$A$30,F$201)/1000,SUMIFS(Gögn!$I$2:$I$11876,Gögn!$F$2:$F$11876,$A29,Gögn!$A$2:$A$11876,F$201)/1000)))</f>
        <v>0</v>
      </c>
      <c r="G29" s="155">
        <f>IF(LEN(G$8)=0,"",IF(G$8="Bayern",SUMIFS(Erl.Gögn!$H$2:$H$30,Erl.Gögn!$E$2:$E$30,$A29,Erl.Gögn!$A$2:$A$30,G$201)/1000,IF(G$8="Allianz",SUMIFS(Erl.Gögn!$H$2:$H$30,Erl.Gögn!$E$2:$E$30,$A29,Erl.Gögn!$A$2:$A$30,G$201)/1000,SUMIFS(Gögn!$I$2:$I$11876,Gögn!$F$2:$F$11876,$A29,Gögn!$A$2:$A$11876,G$201)/1000)))</f>
        <v>0</v>
      </c>
      <c r="H29" s="155">
        <f>IF(LEN(H$8)=0,"",IF(H$8="Bayern",SUMIFS(Erl.Gögn!$H$2:$H$30,Erl.Gögn!$E$2:$E$30,$A29,Erl.Gögn!$A$2:$A$30,H$201)/1000,IF(H$8="Allianz",SUMIFS(Erl.Gögn!$H$2:$H$30,Erl.Gögn!$E$2:$E$30,$A29,Erl.Gögn!$A$2:$A$30,H$201)/1000,SUMIFS(Gögn!$I$2:$I$11876,Gögn!$F$2:$F$11876,$A29,Gögn!$A$2:$A$11876,H$201)/1000)))</f>
        <v>0</v>
      </c>
      <c r="I29" s="155">
        <f>IF(LEN(I$8)=0,"",IF(I$8="Bayern",SUMIFS(Erl.Gögn!$H$2:$H$30,Erl.Gögn!$E$2:$E$30,$A29,Erl.Gögn!$A$2:$A$30,I$201)/1000,IF(I$8="Allianz",SUMIFS(Erl.Gögn!$H$2:$H$30,Erl.Gögn!$E$2:$E$30,$A29,Erl.Gögn!$A$2:$A$30,I$201)/1000,SUMIFS(Gögn!$I$2:$I$11876,Gögn!$F$2:$F$11876,$A29,Gögn!$A$2:$A$11876,I$201)/1000)))</f>
        <v>0</v>
      </c>
      <c r="J29" s="155">
        <f>IF(LEN(J$8)=0,"",IF(J$8="Bayern",SUMIFS(Erl.Gögn!$H$2:$H$30,Erl.Gögn!$E$2:$E$30,$A29,Erl.Gögn!$A$2:$A$30,J$201)/1000,IF(J$8="Allianz",SUMIFS(Erl.Gögn!$H$2:$H$30,Erl.Gögn!$E$2:$E$30,$A29,Erl.Gögn!$A$2:$A$30,J$201)/1000,SUMIFS(Gögn!$I$2:$I$11876,Gögn!$F$2:$F$11876,$A29,Gögn!$A$2:$A$11876,J$201)/1000)))</f>
        <v>0</v>
      </c>
      <c r="K29" s="155">
        <f>IF(LEN(K$8)=0,"",IF(K$8="Bayern",SUMIFS(Erl.Gögn!$H$2:$H$30,Erl.Gögn!$E$2:$E$30,$A29,Erl.Gögn!$A$2:$A$30,K$201)/1000,IF(K$8="Allianz",SUMIFS(Erl.Gögn!$H$2:$H$30,Erl.Gögn!$E$2:$E$30,$A29,Erl.Gögn!$A$2:$A$30,K$201)/1000,SUMIFS(Gögn!$I$2:$I$11876,Gögn!$F$2:$F$11876,$A29,Gögn!$A$2:$A$11876,K$201)/1000)))</f>
        <v>0</v>
      </c>
      <c r="L29" s="155">
        <f>IF(LEN(L$8)=0,"",IF(L$8="Bayern",SUMIFS(Erl.Gögn!$H$2:$H$30,Erl.Gögn!$E$2:$E$30,$A29,Erl.Gögn!$A$2:$A$30,L$201)/1000,IF(L$8="Allianz",SUMIFS(Erl.Gögn!$H$2:$H$30,Erl.Gögn!$E$2:$E$30,$A29,Erl.Gögn!$A$2:$A$30,L$201)/1000,SUMIFS(Gögn!$I$2:$I$11876,Gögn!$F$2:$F$11876,$A29,Gögn!$A$2:$A$11876,L$201)/1000)))</f>
        <v>0</v>
      </c>
      <c r="M29" s="155">
        <f>IF(LEN(M$8)=0,"",IF(M$8="Bayern",SUMIFS(Erl.Gögn!$H$2:$H$30,Erl.Gögn!$E$2:$E$30,$A29,Erl.Gögn!$A$2:$A$30,M$201)/1000,IF(M$8="Allianz",SUMIFS(Erl.Gögn!$H$2:$H$30,Erl.Gögn!$E$2:$E$30,$A29,Erl.Gögn!$A$2:$A$30,M$201)/1000,SUMIFS(Gögn!$I$2:$I$11876,Gögn!$F$2:$F$11876,$A29,Gögn!$A$2:$A$11876,M$201)/1000)))</f>
        <v>0</v>
      </c>
      <c r="N29" s="155">
        <f>IF(LEN(N$8)=0,"",IF(N$8="Bayern",SUMIFS(Erl.Gögn!$H$2:$H$30,Erl.Gögn!$E$2:$E$30,$A29,Erl.Gögn!$A$2:$A$30,N$201)/1000,IF(N$8="Allianz",SUMIFS(Erl.Gögn!$H$2:$H$30,Erl.Gögn!$E$2:$E$30,$A29,Erl.Gögn!$A$2:$A$30,N$201)/1000,SUMIFS(Gögn!$I$2:$I$11876,Gögn!$F$2:$F$11876,$A29,Gögn!$A$2:$A$11876,N$201)/1000)))</f>
        <v>0</v>
      </c>
      <c r="O29" s="155">
        <f>IF(LEN(O$8)=0,"",IF(O$8="Bayern",SUMIFS(Erl.Gögn!$H$2:$H$30,Erl.Gögn!$E$2:$E$30,$A29,Erl.Gögn!$A$2:$A$30,O$201)/1000,IF(O$8="Allianz",SUMIFS(Erl.Gögn!$H$2:$H$30,Erl.Gögn!$E$2:$E$30,$A29,Erl.Gögn!$A$2:$A$30,O$201)/1000,SUMIFS(Gögn!$I$2:$I$11876,Gögn!$F$2:$F$11876,$A29,Gögn!$A$2:$A$11876,O$201)/1000)))</f>
        <v>0</v>
      </c>
      <c r="P29" s="155">
        <f>IF(LEN(P$8)=0,"",IF(P$8="Bayern",SUMIFS(Erl.Gögn!$H$2:$H$30,Erl.Gögn!$E$2:$E$30,$A29,Erl.Gögn!$A$2:$A$30,P$201)/1000,IF(P$8="Allianz",SUMIFS(Erl.Gögn!$H$2:$H$30,Erl.Gögn!$E$2:$E$30,$A29,Erl.Gögn!$A$2:$A$30,P$201)/1000,SUMIFS(Gögn!$I$2:$I$11876,Gögn!$F$2:$F$11876,$A29,Gögn!$A$2:$A$11876,P$201)/1000)))</f>
        <v>0</v>
      </c>
      <c r="Q29" s="155">
        <f>IF(LEN(Q$8)=0,"",IF(Q$8="Bayern",SUMIFS(Erl.Gögn!$H$2:$H$30,Erl.Gögn!$E$2:$E$30,$A29,Erl.Gögn!$A$2:$A$30,Q$201)/1000,IF(Q$8="Allianz",SUMIFS(Erl.Gögn!$H$2:$H$30,Erl.Gögn!$E$2:$E$30,$A29,Erl.Gögn!$A$2:$A$30,Q$201)/1000,SUMIFS(Gögn!$I$2:$I$11876,Gögn!$F$2:$F$11876,$A29,Gögn!$A$2:$A$11876,Q$201)/1000)))</f>
        <v>0</v>
      </c>
      <c r="R29" s="155">
        <f>IF(LEN(R$8)=0,"",IF(R$8="Bayern",SUMIFS(Erl.Gögn!$H$2:$H$30,Erl.Gögn!$E$2:$E$30,$A29,Erl.Gögn!$A$2:$A$30,R$201)/1000,IF(R$8="Allianz",SUMIFS(Erl.Gögn!$H$2:$H$30,Erl.Gögn!$E$2:$E$30,$A29,Erl.Gögn!$A$2:$A$30,R$201)/1000,SUMIFS(Gögn!$I$2:$I$11876,Gögn!$F$2:$F$11876,$A29,Gögn!$A$2:$A$11876,R$201)/1000)))</f>
        <v>0</v>
      </c>
      <c r="S29" s="155">
        <f>IF(LEN(S$8)=0,"",IF(S$8="Bayern",SUMIFS(Erl.Gögn!$H$2:$H$30,Erl.Gögn!$E$2:$E$30,$A29,Erl.Gögn!$A$2:$A$30,S$201)/1000,IF(S$8="Allianz",SUMIFS(Erl.Gögn!$H$2:$H$30,Erl.Gögn!$E$2:$E$30,$A29,Erl.Gögn!$A$2:$A$30,S$201)/1000,SUMIFS(Gögn!$I$2:$I$11876,Gögn!$F$2:$F$11876,$A29,Gögn!$A$2:$A$11876,S$201)/1000)))</f>
        <v>0</v>
      </c>
      <c r="T29" s="155">
        <f>IF(LEN(T$8)=0,"",IF(T$8="Bayern",SUMIFS(Erl.Gögn!$H$2:$H$30,Erl.Gögn!$E$2:$E$30,$A29,Erl.Gögn!$A$2:$A$30,T$201)/1000,IF(T$8="Allianz",SUMIFS(Erl.Gögn!$H$2:$H$30,Erl.Gögn!$E$2:$E$30,$A29,Erl.Gögn!$A$2:$A$30,T$201)/1000,SUMIFS(Gögn!$I$2:$I$11876,Gögn!$F$2:$F$11876,$A29,Gögn!$A$2:$A$11876,T$201)/1000)))</f>
        <v>0</v>
      </c>
      <c r="U29" s="155">
        <f>IF(LEN(U$8)=0,"",IF(U$8="Bayern",SUMIFS(Erl.Gögn!$H$2:$H$30,Erl.Gögn!$E$2:$E$30,$A29,Erl.Gögn!$A$2:$A$30,U$201)/1000,IF(U$8="Allianz",SUMIFS(Erl.Gögn!$H$2:$H$30,Erl.Gögn!$E$2:$E$30,$A29,Erl.Gögn!$A$2:$A$30,U$201)/1000,SUMIFS(Gögn!$I$2:$I$11876,Gögn!$F$2:$F$11876,$A29,Gögn!$A$2:$A$11876,U$201)/1000)))</f>
        <v>0</v>
      </c>
      <c r="V29" s="155">
        <f>IF(LEN(V$8)=0,"",IF(V$8="Bayern",SUMIFS(Erl.Gögn!$H$2:$H$30,Erl.Gögn!$E$2:$E$30,$A29,Erl.Gögn!$A$2:$A$30,V$201)/1000,IF(V$8="Allianz",SUMIFS(Erl.Gögn!$H$2:$H$30,Erl.Gögn!$E$2:$E$30,$A29,Erl.Gögn!$A$2:$A$30,V$201)/1000,SUMIFS(Gögn!$I$2:$I$11876,Gögn!$F$2:$F$11876,$A29,Gögn!$A$2:$A$11876,V$201)/1000)))</f>
        <v>0</v>
      </c>
      <c r="W29" s="155">
        <f>IF(LEN(W$8)=0,"",IF(W$8="Bayern",SUMIFS(Erl.Gögn!$H$2:$H$30,Erl.Gögn!$E$2:$E$30,$A29,Erl.Gögn!$A$2:$A$30,W$201)/1000,IF(W$8="Allianz",SUMIFS(Erl.Gögn!$H$2:$H$30,Erl.Gögn!$E$2:$E$30,$A29,Erl.Gögn!$A$2:$A$30,W$201)/1000,SUMIFS(Gögn!$I$2:$I$11876,Gögn!$F$2:$F$11876,$A29,Gögn!$A$2:$A$11876,W$201)/1000)))</f>
        <v>0</v>
      </c>
      <c r="X29" s="155">
        <f>IF(LEN(X$8)=0,"",IF(X$8="Bayern",SUMIFS(Erl.Gögn!$H$2:$H$30,Erl.Gögn!$E$2:$E$30,$A29,Erl.Gögn!$A$2:$A$30,X$201)/1000,IF(X$8="Allianz",SUMIFS(Erl.Gögn!$H$2:$H$30,Erl.Gögn!$E$2:$E$30,$A29,Erl.Gögn!$A$2:$A$30,X$201)/1000,SUMIFS(Gögn!$I$2:$I$11876,Gögn!$F$2:$F$11876,$A29,Gögn!$A$2:$A$11876,X$201)/1000)))</f>
        <v>0</v>
      </c>
      <c r="Y29" s="155">
        <f>IF(LEN(Y$8)=0,"",IF(Y$8="Bayern",SUMIFS(Erl.Gögn!$H$2:$H$30,Erl.Gögn!$E$2:$E$30,$A29,Erl.Gögn!$A$2:$A$30,Y$201)/1000,IF(Y$8="Allianz",SUMIFS(Erl.Gögn!$H$2:$H$30,Erl.Gögn!$E$2:$E$30,$A29,Erl.Gögn!$A$2:$A$30,Y$201)/1000,SUMIFS(Gögn!$I$2:$I$11876,Gögn!$F$2:$F$11876,$A29,Gögn!$A$2:$A$11876,Y$201)/1000)))</f>
        <v>0</v>
      </c>
      <c r="Z29" s="155">
        <f>IF(LEN(Z$8)=0,"",IF(Z$8="Bayern",SUMIFS(Erl.Gögn!$H$2:$H$30,Erl.Gögn!$E$2:$E$30,$A29,Erl.Gögn!$A$2:$A$30,Z$201)/1000,IF(Z$8="Allianz",SUMIFS(Erl.Gögn!$H$2:$H$30,Erl.Gögn!$E$2:$E$30,$A29,Erl.Gögn!$A$2:$A$30,Z$201)/1000,SUMIFS(Gögn!$I$2:$I$11876,Gögn!$F$2:$F$11876,$A29,Gögn!$A$2:$A$11876,Z$201)/1000)))</f>
        <v>0</v>
      </c>
      <c r="AA29" s="155">
        <f>IF(LEN(AA$8)=0,"",IF(AA$8="Bayern",SUMIFS(Erl.Gögn!$H$2:$H$30,Erl.Gögn!$E$2:$E$30,$A29,Erl.Gögn!$A$2:$A$30,AA$201)/1000,IF(AA$8="Allianz",SUMIFS(Erl.Gögn!$H$2:$H$30,Erl.Gögn!$E$2:$E$30,$A29,Erl.Gögn!$A$2:$A$30,AA$201)/1000,SUMIFS(Gögn!$I$2:$I$11876,Gögn!$F$2:$F$11876,$A29,Gögn!$A$2:$A$11876,AA$201)/1000)))</f>
        <v>0</v>
      </c>
      <c r="AB29" s="155">
        <f>IF(LEN(AB$8)=0,"",IF(AB$8="Bayern",SUMIFS(Erl.Gögn!$H$2:$H$30,Erl.Gögn!$E$2:$E$30,$A29,Erl.Gögn!$A$2:$A$30,AB$201)/1000,IF(AB$8="Allianz",SUMIFS(Erl.Gögn!$H$2:$H$30,Erl.Gögn!$E$2:$E$30,$A29,Erl.Gögn!$A$2:$A$30,AB$201)/1000,SUMIFS(Gögn!$I$2:$I$11876,Gögn!$F$2:$F$11876,$A29,Gögn!$A$2:$A$11876,AB$201)/1000)))</f>
        <v>0</v>
      </c>
      <c r="AC29" s="155">
        <f>IF(LEN(AC$8)=0,"",IF(AC$8="Bayern",SUMIFS(Erl.Gögn!$H$2:$H$30,Erl.Gögn!$E$2:$E$30,$A29,Erl.Gögn!$A$2:$A$30,AC$201)/1000,IF(AC$8="Allianz",SUMIFS(Erl.Gögn!$H$2:$H$30,Erl.Gögn!$E$2:$E$30,$A29,Erl.Gögn!$A$2:$A$30,AC$201)/1000,SUMIFS(Gögn!$I$2:$I$11876,Gögn!$F$2:$F$11876,$A29,Gögn!$A$2:$A$11876,AC$201)/1000)))</f>
        <v>0</v>
      </c>
      <c r="AD29" s="155">
        <f>IF(LEN(AD$8)=0,"",IF(AD$8="Bayern",SUMIFS(Erl.Gögn!$H$2:$H$30,Erl.Gögn!$E$2:$E$30,$A29,Erl.Gögn!$A$2:$A$30,AD$201)/1000,IF(AD$8="Allianz",SUMIFS(Erl.Gögn!$H$2:$H$30,Erl.Gögn!$E$2:$E$30,$A29,Erl.Gögn!$A$2:$A$30,AD$201)/1000,SUMIFS(Gögn!$I$2:$I$11876,Gögn!$F$2:$F$11876,$A29,Gögn!$A$2:$A$11876,AD$201)/1000)))</f>
        <v>0</v>
      </c>
      <c r="AE29" s="155">
        <f>IF(LEN(AE$8)=0,"",IF(AE$8="Bayern",SUMIFS(Erl.Gögn!$H$2:$H$30,Erl.Gögn!$E$2:$E$30,$A29,Erl.Gögn!$A$2:$A$30,AE$201)/1000,IF(AE$8="Allianz",SUMIFS(Erl.Gögn!$H$2:$H$30,Erl.Gögn!$E$2:$E$30,$A29,Erl.Gögn!$A$2:$A$30,AE$201)/1000,SUMIFS(Gögn!$I$2:$I$11876,Gögn!$F$2:$F$11876,$A29,Gögn!$A$2:$A$11876,AE$201)/1000)))</f>
        <v>0</v>
      </c>
      <c r="AF29" s="155">
        <f>IF(LEN(AF$8)=0,"",IF(AF$8="Bayern",SUMIFS(Erl.Gögn!$H$2:$H$30,Erl.Gögn!$E$2:$E$30,$A29,Erl.Gögn!$A$2:$A$30,AF$201)/1000,IF(AF$8="Allianz",SUMIFS(Erl.Gögn!$H$2:$H$30,Erl.Gögn!$E$2:$E$30,$A29,Erl.Gögn!$A$2:$A$30,AF$201)/1000,SUMIFS(Gögn!$I$2:$I$11876,Gögn!$F$2:$F$11876,$A29,Gögn!$A$2:$A$11876,AF$201)/1000)))</f>
        <v>0</v>
      </c>
      <c r="AG29" s="155">
        <f>IF(LEN(AG$8)=0,"",IF(AG$8="Bayern",SUMIFS(Erl.Gögn!$H$2:$H$30,Erl.Gögn!$E$2:$E$30,$A29,Erl.Gögn!$A$2:$A$30,AG$201)/1000,IF(AG$8="Allianz",SUMIFS(Erl.Gögn!$H$2:$H$30,Erl.Gögn!$E$2:$E$30,$A29,Erl.Gögn!$A$2:$A$30,AG$201)/1000,SUMIFS(Gögn!$I$2:$I$11876,Gögn!$F$2:$F$11876,$A29,Gögn!$A$2:$A$11876,AG$201)/1000)))</f>
        <v>0</v>
      </c>
      <c r="AH29" s="155">
        <f>IF(LEN(AH$8)=0,"",IF(AH$8="Bayern",SUMIFS(Erl.Gögn!$H$2:$H$30,Erl.Gögn!$E$2:$E$30,$A29,Erl.Gögn!$A$2:$A$30,AH$201)/1000,IF(AH$8="Allianz",SUMIFS(Erl.Gögn!$H$2:$H$30,Erl.Gögn!$E$2:$E$30,$A29,Erl.Gögn!$A$2:$A$30,AH$201)/1000,SUMIFS(Gögn!$I$2:$I$11876,Gögn!$F$2:$F$11876,$A29,Gögn!$A$2:$A$11876,AH$201)/1000)))</f>
        <v>0</v>
      </c>
      <c r="AI29" s="155">
        <f>IF(LEN(AI$8)=0,"",IF(AI$8="Bayern",SUMIFS(Erl.Gögn!$H$2:$H$30,Erl.Gögn!$E$2:$E$30,$A29,Erl.Gögn!$A$2:$A$30,AI$201)/1000,IF(AI$8="Allianz",SUMIFS(Erl.Gögn!$H$2:$H$30,Erl.Gögn!$E$2:$E$30,$A29,Erl.Gögn!$A$2:$A$30,AI$201)/1000,SUMIFS(Gögn!$I$2:$I$11876,Gögn!$F$2:$F$11876,$A29,Gögn!$A$2:$A$11876,AI$201)/1000)))</f>
        <v>0</v>
      </c>
      <c r="AJ29" s="155">
        <f>IF(LEN(AJ$8)=0,"",IF(AJ$8="Bayern",SUMIFS(Erl.Gögn!$H$2:$H$30,Erl.Gögn!$E$2:$E$30,$A29,Erl.Gögn!$A$2:$A$30,AJ$201)/1000,IF(AJ$8="Allianz",SUMIFS(Erl.Gögn!$H$2:$H$30,Erl.Gögn!$E$2:$E$30,$A29,Erl.Gögn!$A$2:$A$30,AJ$201)/1000,SUMIFS(Gögn!$I$2:$I$11876,Gögn!$F$2:$F$11876,$A29,Gögn!$A$2:$A$11876,AJ$201)/1000)))</f>
        <v>0</v>
      </c>
      <c r="AK29" s="155">
        <f>IF(LEN(AK$8)=0,"",IF(AK$8="Bayern",SUMIFS(Erl.Gögn!$H$2:$H$30,Erl.Gögn!$E$2:$E$30,$A29,Erl.Gögn!$A$2:$A$30,AK$201)/1000,IF(AK$8="Allianz",SUMIFS(Erl.Gögn!$H$2:$H$30,Erl.Gögn!$E$2:$E$30,$A29,Erl.Gögn!$A$2:$A$30,AK$201)/1000,SUMIFS(Gögn!$I$2:$I$11876,Gögn!$F$2:$F$11876,$A29,Gögn!$A$2:$A$11876,AK$201)/1000)))</f>
        <v>0</v>
      </c>
      <c r="AL29" s="155">
        <f>IF(LEN(AL$8)=0,"",IF(AL$8="Bayern",SUMIFS(Erl.Gögn!$H$2:$H$30,Erl.Gögn!$E$2:$E$30,$A29,Erl.Gögn!$A$2:$A$30,AL$201)/1000,IF(AL$8="Allianz",SUMIFS(Erl.Gögn!$H$2:$H$30,Erl.Gögn!$E$2:$E$30,$A29,Erl.Gögn!$A$2:$A$30,AL$201)/1000,SUMIFS(Gögn!$I$2:$I$11876,Gögn!$F$2:$F$11876,$A29,Gögn!$A$2:$A$11876,AL$201)/1000)))</f>
        <v>0</v>
      </c>
      <c r="AM29" s="155">
        <f>IF(LEN(AM$8)=0,"",IF(AM$8="Bayern",SUMIFS(Erl.Gögn!$H$2:$H$30,Erl.Gögn!$E$2:$E$30,$A29,Erl.Gögn!$A$2:$A$30,AM$201)/1000,IF(AM$8="Allianz",SUMIFS(Erl.Gögn!$H$2:$H$30,Erl.Gögn!$E$2:$E$30,$A29,Erl.Gögn!$A$2:$A$30,AM$201)/1000,SUMIFS(Gögn!$I$2:$I$11876,Gögn!$F$2:$F$11876,$A29,Gögn!$A$2:$A$11876,AM$201)/1000)))</f>
        <v>0</v>
      </c>
      <c r="AN29" s="155">
        <f>IF(LEN(AN$8)=0,"",IF(AN$8="Bayern",SUMIFS(Erl.Gögn!$H$2:$H$30,Erl.Gögn!$E$2:$E$30,$A29,Erl.Gögn!$A$2:$A$30,AN$201)/1000,IF(AN$8="Allianz",SUMIFS(Erl.Gögn!$H$2:$H$30,Erl.Gögn!$E$2:$E$30,$A29,Erl.Gögn!$A$2:$A$30,AN$201)/1000,SUMIFS(Gögn!$I$2:$I$11876,Gögn!$F$2:$F$11876,$A29,Gögn!$A$2:$A$11876,AN$201)/1000)))</f>
        <v>0</v>
      </c>
      <c r="AO29" s="155">
        <f>IF(LEN(AO$8)=0,"",IF(AO$8="Bayern",SUMIFS(Erl.Gögn!$H$2:$H$30,Erl.Gögn!$E$2:$E$30,$A29,Erl.Gögn!$A$2:$A$30,AO$201)/1000,IF(AO$8="Allianz",SUMIFS(Erl.Gögn!$H$2:$H$30,Erl.Gögn!$E$2:$E$30,$A29,Erl.Gögn!$A$2:$A$30,AO$201)/1000,SUMIFS(Gögn!$I$2:$I$11876,Gögn!$F$2:$F$11876,$A29,Gögn!$A$2:$A$11876,AO$201)/1000)))</f>
        <v>0</v>
      </c>
      <c r="AP29" s="155">
        <f>IF(LEN(AP$8)=0,"",IF(AP$8="Bayern",SUMIFS(Erl.Gögn!$H$2:$H$30,Erl.Gögn!$E$2:$E$30,$A29,Erl.Gögn!$A$2:$A$30,AP$201)/1000,IF(AP$8="Allianz",SUMIFS(Erl.Gögn!$H$2:$H$30,Erl.Gögn!$E$2:$E$30,$A29,Erl.Gögn!$A$2:$A$30,AP$201)/1000,SUMIFS(Gögn!$I$2:$I$11876,Gögn!$F$2:$F$11876,$A29,Gögn!$A$2:$A$11876,AP$201)/1000)))</f>
        <v>0</v>
      </c>
      <c r="AQ29" s="155">
        <f>IF(LEN(AQ$8)=0,"",IF(AQ$8="Bayern",SUMIFS(Erl.Gögn!$H$2:$H$30,Erl.Gögn!$E$2:$E$30,$A29,Erl.Gögn!$A$2:$A$30,AQ$201)/1000,IF(AQ$8="Allianz",SUMIFS(Erl.Gögn!$H$2:$H$30,Erl.Gögn!$E$2:$E$30,$A29,Erl.Gögn!$A$2:$A$30,AQ$201)/1000,SUMIFS(Gögn!$I$2:$I$11876,Gögn!$F$2:$F$11876,$A29,Gögn!$A$2:$A$11876,AQ$201)/1000)))</f>
        <v>0</v>
      </c>
      <c r="AR29" s="155">
        <f>IF(LEN(AR$8)=0,"",IF(AR$8="Bayern",SUMIFS(Erl.Gögn!$H$2:$H$30,Erl.Gögn!$E$2:$E$30,$A29,Erl.Gögn!$A$2:$A$30,AR$201)/1000,IF(AR$8="Allianz",SUMIFS(Erl.Gögn!$H$2:$H$30,Erl.Gögn!$E$2:$E$30,$A29,Erl.Gögn!$A$2:$A$30,AR$201)/1000,SUMIFS(Gögn!$I$2:$I$11876,Gögn!$F$2:$F$11876,$A29,Gögn!$A$2:$A$11876,AR$201)/1000)))</f>
        <v>0</v>
      </c>
      <c r="AS29" s="155">
        <f>IF(LEN(AS$8)=0,"",IF(AS$8="Bayern",SUMIFS(Erl.Gögn!$H$2:$H$30,Erl.Gögn!$E$2:$E$30,$A29,Erl.Gögn!$A$2:$A$30,AS$201)/1000,IF(AS$8="Allianz",SUMIFS(Erl.Gögn!$H$2:$H$30,Erl.Gögn!$E$2:$E$30,$A29,Erl.Gögn!$A$2:$A$30,AS$201)/1000,SUMIFS(Gögn!$I$2:$I$11876,Gögn!$F$2:$F$11876,$A29,Gögn!$A$2:$A$11876,AS$201)/1000)))</f>
        <v>0</v>
      </c>
      <c r="AT29" s="155">
        <f>IF(LEN(AT$8)=0,"",IF(AT$8="Bayern",SUMIFS(Erl.Gögn!$H$2:$H$30,Erl.Gögn!$E$2:$E$30,$A29,Erl.Gögn!$A$2:$A$30,AT$201)/1000,IF(AT$8="Allianz",SUMIFS(Erl.Gögn!$H$2:$H$30,Erl.Gögn!$E$2:$E$30,$A29,Erl.Gögn!$A$2:$A$30,AT$201)/1000,SUMIFS(Gögn!$I$2:$I$11876,Gögn!$F$2:$F$11876,$A29,Gögn!$A$2:$A$11876,AT$201)/1000)))</f>
        <v>0</v>
      </c>
      <c r="AU29" s="155">
        <f>IF(LEN(AU$8)=0,"",IF(AU$8="Bayern",SUMIFS(Erl.Gögn!$H$2:$H$30,Erl.Gögn!$E$2:$E$30,$A29,Erl.Gögn!$A$2:$A$30,AU$201)/1000,IF(AU$8="Allianz",SUMIFS(Erl.Gögn!$H$2:$H$30,Erl.Gögn!$E$2:$E$30,$A29,Erl.Gögn!$A$2:$A$30,AU$201)/1000,SUMIFS(Gögn!$I$2:$I$11876,Gögn!$F$2:$F$11876,$A29,Gögn!$A$2:$A$11876,AU$201)/1000)))</f>
        <v>0</v>
      </c>
      <c r="AV29" s="155">
        <f>IF(LEN(AV$8)=0,"",IF(AV$8="Bayern",SUMIFS(Erl.Gögn!$H$2:$H$30,Erl.Gögn!$E$2:$E$30,$A29,Erl.Gögn!$A$2:$A$30,AV$201)/1000,IF(AV$8="Allianz",SUMIFS(Erl.Gögn!$H$2:$H$30,Erl.Gögn!$E$2:$E$30,$A29,Erl.Gögn!$A$2:$A$30,AV$201)/1000,SUMIFS(Gögn!$I$2:$I$11876,Gögn!$F$2:$F$11876,$A29,Gögn!$A$2:$A$11876,AV$201)/1000)))</f>
        <v>0</v>
      </c>
      <c r="AW29" s="155">
        <f>IF(LEN(AW$8)=0,"",IF(AW$8="Bayern",SUMIFS(Erl.Gögn!$H$2:$H$30,Erl.Gögn!$E$2:$E$30,$A29,Erl.Gögn!$A$2:$A$30,AW$201)/1000,IF(AW$8="Allianz",SUMIFS(Erl.Gögn!$H$2:$H$30,Erl.Gögn!$E$2:$E$30,$A29,Erl.Gögn!$A$2:$A$30,AW$201)/1000,SUMIFS(Gögn!$I$2:$I$11876,Gögn!$F$2:$F$11876,$A29,Gögn!$A$2:$A$11876,AW$201)/1000)))</f>
        <v>0</v>
      </c>
      <c r="AX29" s="155">
        <f>IF(LEN(AX$8)=0,"",IF(AX$8="Bayern",SUMIFS(Erl.Gögn!$H$2:$H$30,Erl.Gögn!$E$2:$E$30,$A29,Erl.Gögn!$A$2:$A$30,AX$201)/1000,IF(AX$8="Allianz",SUMIFS(Erl.Gögn!$H$2:$H$30,Erl.Gögn!$E$2:$E$30,$A29,Erl.Gögn!$A$2:$A$30,AX$201)/1000,SUMIFS(Gögn!$I$2:$I$11876,Gögn!$F$2:$F$11876,$A29,Gögn!$A$2:$A$11876,AX$201)/1000)))</f>
        <v>0</v>
      </c>
      <c r="AY29" s="155">
        <f>IF(LEN(AY$8)=0,"",IF(AY$8="Bayern",SUMIFS(Erl.Gögn!$H$2:$H$30,Erl.Gögn!$E$2:$E$30,$A29,Erl.Gögn!$A$2:$A$30,AY$201)/1000,IF(AY$8="Allianz",SUMIFS(Erl.Gögn!$H$2:$H$30,Erl.Gögn!$E$2:$E$30,$A29,Erl.Gögn!$A$2:$A$30,AY$201)/1000,SUMIFS(Gögn!$I$2:$I$11876,Gögn!$F$2:$F$11876,$A29,Gögn!$A$2:$A$11876,AY$201)/1000)))</f>
        <v>0</v>
      </c>
      <c r="AZ29" s="155">
        <f>IF(LEN(AZ$8)=0,"",IF(AZ$8="Bayern",SUMIFS(Erl.Gögn!$H$2:$H$30,Erl.Gögn!$E$2:$E$30,$A29,Erl.Gögn!$A$2:$A$30,AZ$201)/1000,IF(AZ$8="Allianz",SUMIFS(Erl.Gögn!$H$2:$H$30,Erl.Gögn!$E$2:$E$30,$A29,Erl.Gögn!$A$2:$A$30,AZ$201)/1000,SUMIFS(Gögn!$I$2:$I$11876,Gögn!$F$2:$F$11876,$A29,Gögn!$A$2:$A$11876,AZ$201)/1000)))</f>
        <v>0</v>
      </c>
      <c r="BA29" s="155">
        <f>IF(LEN(BA$8)=0,"",IF(BA$8="Bayern",SUMIFS(Erl.Gögn!$H$2:$H$30,Erl.Gögn!$E$2:$E$30,$A29,Erl.Gögn!$A$2:$A$30,BA$201)/1000,IF(BA$8="Allianz",SUMIFS(Erl.Gögn!$H$2:$H$30,Erl.Gögn!$E$2:$E$30,$A29,Erl.Gögn!$A$2:$A$30,BA$201)/1000,SUMIFS(Gögn!$I$2:$I$11876,Gögn!$F$2:$F$11876,$A29,Gögn!$A$2:$A$11876,BA$201)/1000)))</f>
        <v>0</v>
      </c>
      <c r="BB29" s="155">
        <f>IF(LEN(BB$8)=0,"",IF(BB$8="Bayern",SUMIFS(Erl.Gögn!$H$2:$H$30,Erl.Gögn!$E$2:$E$30,$A29,Erl.Gögn!$A$2:$A$30,BB$201)/1000,IF(BB$8="Allianz",SUMIFS(Erl.Gögn!$H$2:$H$30,Erl.Gögn!$E$2:$E$30,$A29,Erl.Gögn!$A$2:$A$30,BB$201)/1000,SUMIFS(Gögn!$I$2:$I$11876,Gögn!$F$2:$F$11876,$A29,Gögn!$A$2:$A$11876,BB$201)/1000)))</f>
        <v>0</v>
      </c>
      <c r="BC29" s="155">
        <f>IF(LEN(BC$8)=0,"",IF(BC$8="Bayern",SUMIFS(Erl.Gögn!$H$2:$H$30,Erl.Gögn!$E$2:$E$30,$A29,Erl.Gögn!$A$2:$A$30,BC$201)/1000,IF(BC$8="Allianz",SUMIFS(Erl.Gögn!$H$2:$H$30,Erl.Gögn!$E$2:$E$30,$A29,Erl.Gögn!$A$2:$A$30,BC$201)/1000,SUMIFS(Gögn!$I$2:$I$11876,Gögn!$F$2:$F$11876,$A29,Gögn!$A$2:$A$11876,BC$201)/1000)))</f>
        <v>0</v>
      </c>
      <c r="BD29" s="155">
        <f>IF(LEN(BD$8)=0,"",IF(BD$8="Bayern",SUMIFS(Erl.Gögn!$H$2:$H$30,Erl.Gögn!$E$2:$E$30,$A29,Erl.Gögn!$A$2:$A$30,BD$201)/1000,IF(BD$8="Allianz",SUMIFS(Erl.Gögn!$H$2:$H$30,Erl.Gögn!$E$2:$E$30,$A29,Erl.Gögn!$A$2:$A$30,BD$201)/1000,SUMIFS(Gögn!$I$2:$I$11876,Gögn!$F$2:$F$11876,$A29,Gögn!$A$2:$A$11876,BD$201)/1000)))</f>
        <v>0</v>
      </c>
      <c r="BE29" s="155">
        <f>IF(LEN(BE$8)=0,"",IF(BE$8="Bayern",SUMIFS(Erl.Gögn!$H$2:$H$30,Erl.Gögn!$E$2:$E$30,$A29,Erl.Gögn!$A$2:$A$30,BE$201)/1000,IF(BE$8="Allianz",SUMIFS(Erl.Gögn!$H$2:$H$30,Erl.Gögn!$E$2:$E$30,$A29,Erl.Gögn!$A$2:$A$30,BE$201)/1000,SUMIFS(Gögn!$I$2:$I$11876,Gögn!$F$2:$F$11876,$A29,Gögn!$A$2:$A$11876,BE$201)/1000)))</f>
        <v>0</v>
      </c>
      <c r="BF29" s="155">
        <f>IF(LEN(BF$8)=0,"",IF(BF$8="Bayern",SUMIFS(Erl.Gögn!$H$2:$H$30,Erl.Gögn!$E$2:$E$30,$A29,Erl.Gögn!$A$2:$A$30,BF$201)/1000,IF(BF$8="Allianz",SUMIFS(Erl.Gögn!$H$2:$H$30,Erl.Gögn!$E$2:$E$30,$A29,Erl.Gögn!$A$2:$A$30,BF$201)/1000,SUMIFS(Gögn!$I$2:$I$11876,Gögn!$F$2:$F$11876,$A29,Gögn!$A$2:$A$11876,BF$201)/1000)))</f>
        <v>0</v>
      </c>
      <c r="BG29" s="155">
        <f>IF(LEN(BG$8)=0,"",IF(BG$8="Bayern",SUMIFS(Erl.Gögn!$H$2:$H$30,Erl.Gögn!$E$2:$E$30,$A29,Erl.Gögn!$A$2:$A$30,BG$201)/1000,IF(BG$8="Allianz",SUMIFS(Erl.Gögn!$H$2:$H$30,Erl.Gögn!$E$2:$E$30,$A29,Erl.Gögn!$A$2:$A$30,BG$201)/1000,SUMIFS(Gögn!$I$2:$I$11876,Gögn!$F$2:$F$11876,$A29,Gögn!$A$2:$A$11876,BG$201)/1000)))</f>
        <v>0</v>
      </c>
      <c r="BH29" s="155">
        <f>IF(LEN(BH$8)=0,"",IF(BH$8="Bayern",SUMIFS(Erl.Gögn!$H$2:$H$30,Erl.Gögn!$E$2:$E$30,$A29,Erl.Gögn!$A$2:$A$30,BH$201)/1000,IF(BH$8="Allianz",SUMIFS(Erl.Gögn!$H$2:$H$30,Erl.Gögn!$E$2:$E$30,$A29,Erl.Gögn!$A$2:$A$30,BH$201)/1000,SUMIFS(Gögn!$I$2:$I$11876,Gögn!$F$2:$F$11876,$A29,Gögn!$A$2:$A$11876,BH$201)/1000)))</f>
        <v>0</v>
      </c>
      <c r="BI29" s="155">
        <f>IF(LEN(BI$8)=0,"",IF(BI$8="Bayern",SUMIFS(Erl.Gögn!$H$2:$H$30,Erl.Gögn!$E$2:$E$30,$A29,Erl.Gögn!$A$2:$A$30,BI$201)/1000,IF(BI$8="Allianz",SUMIFS(Erl.Gögn!$H$2:$H$30,Erl.Gögn!$E$2:$E$30,$A29,Erl.Gögn!$A$2:$A$30,BI$201)/1000,SUMIFS(Gögn!$I$2:$I$11876,Gögn!$F$2:$F$11876,$A29,Gögn!$A$2:$A$11876,BI$201)/1000)))</f>
        <v>0</v>
      </c>
      <c r="BJ29" s="155">
        <f>IF(LEN(BJ$8)=0,"",IF(BJ$8="Bayern",SUMIFS(Erl.Gögn!$H$2:$H$30,Erl.Gögn!$E$2:$E$30,$A29,Erl.Gögn!$A$2:$A$30,BJ$201)/1000,IF(BJ$8="Allianz",SUMIFS(Erl.Gögn!$H$2:$H$30,Erl.Gögn!$E$2:$E$30,$A29,Erl.Gögn!$A$2:$A$30,BJ$201)/1000,SUMIFS(Gögn!$I$2:$I$11876,Gögn!$F$2:$F$11876,$A29,Gögn!$A$2:$A$11876,BJ$201)/1000)))</f>
        <v>0</v>
      </c>
      <c r="BK29" s="155">
        <f>IF(LEN(BK$8)=0,"",IF(BK$8="Bayern",SUMIFS(Erl.Gögn!$H$2:$H$30,Erl.Gögn!$E$2:$E$30,$A29,Erl.Gögn!$A$2:$A$30,BK$201)/1000,IF(BK$8="Allianz",SUMIFS(Erl.Gögn!$H$2:$H$30,Erl.Gögn!$E$2:$E$30,$A29,Erl.Gögn!$A$2:$A$30,BK$201)/1000,SUMIFS(Gögn!$I$2:$I$11876,Gögn!$F$2:$F$11876,$A29,Gögn!$A$2:$A$11876,BK$201)/1000)))</f>
        <v>0</v>
      </c>
      <c r="BL29" s="155">
        <f>IF(LEN(BL$8)=0,"",IF(BL$8="Bayern",SUMIFS(Erl.Gögn!$H$2:$H$30,Erl.Gögn!$E$2:$E$30,$A29,Erl.Gögn!$A$2:$A$30,BL$201)/1000,IF(BL$8="Allianz",SUMIFS(Erl.Gögn!$H$2:$H$30,Erl.Gögn!$E$2:$E$30,$A29,Erl.Gögn!$A$2:$A$30,BL$201)/1000,SUMIFS(Gögn!$I$2:$I$11876,Gögn!$F$2:$F$11876,$A29,Gögn!$A$2:$A$11876,BL$201)/1000)))</f>
        <v>0</v>
      </c>
      <c r="BM29" s="155">
        <f>IF(LEN(BM$8)=0,"",IF(BM$8="Bayern",SUMIFS(Erl.Gögn!$H$2:$H$30,Erl.Gögn!$E$2:$E$30,$A29,Erl.Gögn!$A$2:$A$30,BM$201)/1000,IF(BM$8="Allianz",SUMIFS(Erl.Gögn!$H$2:$H$30,Erl.Gögn!$E$2:$E$30,$A29,Erl.Gögn!$A$2:$A$30,BM$201)/1000,SUMIFS(Gögn!$I$2:$I$11876,Gögn!$F$2:$F$11876,$A29,Gögn!$A$2:$A$11876,BM$201)/1000)))</f>
        <v>0</v>
      </c>
      <c r="BN29" s="155">
        <f>IF(LEN(BN$8)=0,"",IF(BN$8="Bayern",SUMIFS(Erl.Gögn!$H$2:$H$30,Erl.Gögn!$E$2:$E$30,$A29,Erl.Gögn!$A$2:$A$30,BN$201)/1000,IF(BN$8="Allianz",SUMIFS(Erl.Gögn!$H$2:$H$30,Erl.Gögn!$E$2:$E$30,$A29,Erl.Gögn!$A$2:$A$30,BN$201)/1000,SUMIFS(Gögn!$I$2:$I$11876,Gögn!$F$2:$F$11876,$A29,Gögn!$A$2:$A$11876,BN$201)/1000)))</f>
        <v>0</v>
      </c>
      <c r="BO29" s="155">
        <f>IF(LEN(BO$8)=0,"",IF(BO$8="Bayern",SUMIFS(Erl.Gögn!$H$2:$H$30,Erl.Gögn!$E$2:$E$30,$A29,Erl.Gögn!$A$2:$A$30,BO$201)/1000,IF(BO$8="Allianz",SUMIFS(Erl.Gögn!$H$2:$H$30,Erl.Gögn!$E$2:$E$30,$A29,Erl.Gögn!$A$2:$A$30,BO$201)/1000,SUMIFS(Gögn!$I$2:$I$11876,Gögn!$F$2:$F$11876,$A29,Gögn!$A$2:$A$11876,BO$201)/1000)))</f>
        <v>0</v>
      </c>
      <c r="BP29" s="155">
        <f>IF(LEN(BP$8)=0,"",IF(BP$8="Bayern",SUMIFS(Erl.Gögn!$H$2:$H$30,Erl.Gögn!$E$2:$E$30,$A29,Erl.Gögn!$A$2:$A$30,BP$201)/1000,IF(BP$8="Allianz",SUMIFS(Erl.Gögn!$H$2:$H$30,Erl.Gögn!$E$2:$E$30,$A29,Erl.Gögn!$A$2:$A$30,BP$201)/1000,SUMIFS(Gögn!$I$2:$I$11876,Gögn!$F$2:$F$11876,$A29,Gögn!$A$2:$A$11876,BP$201)/1000)))</f>
        <v>0</v>
      </c>
      <c r="BQ29" s="155">
        <f>IF(LEN(BQ$8)=0,"",IF(BQ$8="Bayern",SUMIFS(Erl.Gögn!$H$2:$H$30,Erl.Gögn!$E$2:$E$30,$A29,Erl.Gögn!$A$2:$A$30,BQ$201)/1000,IF(BQ$8="Allianz",SUMIFS(Erl.Gögn!$H$2:$H$30,Erl.Gögn!$E$2:$E$30,$A29,Erl.Gögn!$A$2:$A$30,BQ$201)/1000,SUMIFS(Gögn!$I$2:$I$11876,Gögn!$F$2:$F$11876,$A29,Gögn!$A$2:$A$11876,BQ$201)/1000)))</f>
        <v>0</v>
      </c>
      <c r="BR29" s="155">
        <f>IF(LEN(BR$8)=0,"",IF(BR$8="Bayern",SUMIFS(Erl.Gögn!$H$2:$H$30,Erl.Gögn!$E$2:$E$30,$A29,Erl.Gögn!$A$2:$A$30,BR$201)/1000,IF(BR$8="Allianz",SUMIFS(Erl.Gögn!$H$2:$H$30,Erl.Gögn!$E$2:$E$30,$A29,Erl.Gögn!$A$2:$A$30,BR$201)/1000,SUMIFS(Gögn!$I$2:$I$11876,Gögn!$F$2:$F$11876,$A29,Gögn!$A$2:$A$11876,BR$201)/1000)))</f>
        <v>-404</v>
      </c>
      <c r="BS29" s="155">
        <f>IF(LEN(BS$8)=0,"",IF(BS$8="Bayern",SUMIFS(Erl.Gögn!$H$2:$H$30,Erl.Gögn!$E$2:$E$30,$A29,Erl.Gögn!$A$2:$A$30,BS$201)/1000,IF(BS$8="Allianz",SUMIFS(Erl.Gögn!$H$2:$H$30,Erl.Gögn!$E$2:$E$30,$A29,Erl.Gögn!$A$2:$A$30,BS$201)/1000,SUMIFS(Gögn!$I$2:$I$11876,Gögn!$F$2:$F$11876,$A29,Gögn!$A$2:$A$11876,BS$201)/1000)))</f>
        <v>-59</v>
      </c>
      <c r="BT29" s="155">
        <f>IF(LEN(BT$8)=0,"",IF(BT$8="Bayern",SUMIFS(Erl.Gögn!$H$2:$H$30,Erl.Gögn!$E$2:$E$30,$A29,Erl.Gögn!$A$2:$A$30,BT$201)/1000,IF(BT$8="Allianz",SUMIFS(Erl.Gögn!$H$2:$H$30,Erl.Gögn!$E$2:$E$30,$A29,Erl.Gögn!$A$2:$A$30,BT$201)/1000,SUMIFS(Gögn!$I$2:$I$11876,Gögn!$F$2:$F$11876,$A29,Gögn!$A$2:$A$11876,BT$201)/1000)))</f>
        <v>0</v>
      </c>
      <c r="BU29" s="155">
        <f>IF(LEN(BU$8)=0,"",IF(BU$8="Bayern",SUMIFS(Erl.Gögn!$H$2:$H$30,Erl.Gögn!$E$2:$E$30,$A29,Erl.Gögn!$A$2:$A$30,BU$201)/1000,IF(BU$8="Allianz",SUMIFS(Erl.Gögn!$H$2:$H$30,Erl.Gögn!$E$2:$E$30,$A29,Erl.Gögn!$A$2:$A$30,BU$201)/1000,SUMIFS(Gögn!$I$2:$I$11876,Gögn!$F$2:$F$11876,$A29,Gögn!$A$2:$A$11876,BU$201)/1000)))</f>
        <v>0</v>
      </c>
      <c r="BV29" s="155">
        <f>IF(LEN(BV$8)=0,"",IF(BV$8="Bayern",SUMIFS(Erl.Gögn!$H$2:$H$30,Erl.Gögn!$E$2:$E$30,$A29,Erl.Gögn!$A$2:$A$30,BV$201)/1000,IF(BV$8="Allianz",SUMIFS(Erl.Gögn!$H$2:$H$30,Erl.Gögn!$E$2:$E$30,$A29,Erl.Gögn!$A$2:$A$30,BV$201)/1000,SUMIFS(Gögn!$I$2:$I$11876,Gögn!$F$2:$F$11876,$A29,Gögn!$A$2:$A$11876,BV$201)/1000)))</f>
        <v>0</v>
      </c>
      <c r="BW29" s="155">
        <f>IF(LEN(BW$8)=0,"",IF(BW$8="Bayern",SUMIFS(Erl.Gögn!$H$2:$H$30,Erl.Gögn!$E$2:$E$30,$A29,Erl.Gögn!$A$2:$A$30,BW$201)/1000,IF(BW$8="Allianz",SUMIFS(Erl.Gögn!$H$2:$H$30,Erl.Gögn!$E$2:$E$30,$A29,Erl.Gögn!$A$2:$A$30,BW$201)/1000,SUMIFS(Gögn!$I$2:$I$11876,Gögn!$F$2:$F$11876,$A29,Gögn!$A$2:$A$11876,BW$201)/1000)))</f>
        <v>0</v>
      </c>
      <c r="BX29" s="155">
        <f>IF(LEN(BX$8)=0,"",IF(BX$8="Bayern",SUMIFS(Erl.Gögn!$H$2:$H$30,Erl.Gögn!$E$2:$E$30,$A29,Erl.Gögn!$A$2:$A$30,BX$201)/1000,IF(BX$8="Allianz",SUMIFS(Erl.Gögn!$H$2:$H$30,Erl.Gögn!$E$2:$E$30,$A29,Erl.Gögn!$A$2:$A$30,BX$201)/1000,SUMIFS(Gögn!$I$2:$I$11876,Gögn!$F$2:$F$11876,$A29,Gögn!$A$2:$A$11876,BX$201)/1000)))</f>
        <v>0</v>
      </c>
      <c r="BY29" s="155">
        <f>IF(LEN(BY$8)=0,"",IF(BY$8="Bayern",SUMIFS(Erl.Gögn!$H$2:$H$30,Erl.Gögn!$E$2:$E$30,$A29,Erl.Gögn!$A$2:$A$30,BY$201)/1000,IF(BY$8="Allianz",SUMIFS(Erl.Gögn!$H$2:$H$30,Erl.Gögn!$E$2:$E$30,$A29,Erl.Gögn!$A$2:$A$30,BY$201)/1000,SUMIFS(Gögn!$I$2:$I$11876,Gögn!$F$2:$F$11876,$A29,Gögn!$A$2:$A$11876,BY$201)/1000)))</f>
        <v>0</v>
      </c>
      <c r="BZ29" s="155">
        <f>IF(LEN(BZ$8)=0,"",IF(BZ$8="Bayern",SUMIFS(Erl.Gögn!$H$2:$H$30,Erl.Gögn!$E$2:$E$30,$A29,Erl.Gögn!$A$2:$A$30,BZ$201)/1000,IF(BZ$8="Allianz",SUMIFS(Erl.Gögn!$H$2:$H$30,Erl.Gögn!$E$2:$E$30,$A29,Erl.Gögn!$A$2:$A$30,BZ$201)/1000,SUMIFS(Gögn!$I$2:$I$11876,Gögn!$F$2:$F$11876,$A29,Gögn!$A$2:$A$11876,BZ$201)/1000)))</f>
        <v>0</v>
      </c>
      <c r="CA29" s="155">
        <f>IF(LEN(CA$8)=0,"",IF(CA$8="Bayern",SUMIFS(Erl.Gögn!$H$2:$H$30,Erl.Gögn!$E$2:$E$30,$A29,Erl.Gögn!$A$2:$A$30,CA$201)/1000,IF(CA$8="Allianz",SUMIFS(Erl.Gögn!$H$2:$H$30,Erl.Gögn!$E$2:$E$30,$A29,Erl.Gögn!$A$2:$A$30,CA$201)/1000,SUMIFS(Gögn!$I$2:$I$11876,Gögn!$F$2:$F$11876,$A29,Gögn!$A$2:$A$11876,CA$201)/1000)))</f>
        <v>0</v>
      </c>
      <c r="CB29" s="155">
        <f>IF(LEN(CB$8)=0,"",IF(CB$8="Bayern",SUMIFS(Erl.Gögn!$H$2:$H$30,Erl.Gögn!$E$2:$E$30,$A29,Erl.Gögn!$A$2:$A$30,CB$201)/1000,IF(CB$8="Allianz",SUMIFS(Erl.Gögn!$H$2:$H$30,Erl.Gögn!$E$2:$E$30,$A29,Erl.Gögn!$A$2:$A$30,CB$201)/1000,SUMIFS(Gögn!$I$2:$I$11876,Gögn!$F$2:$F$11876,$A29,Gögn!$A$2:$A$11876,CB$201)/1000)))</f>
        <v>0</v>
      </c>
      <c r="CC29" s="155">
        <f>IF(LEN(CC$8)=0,"",IF(CC$8="Bayern",SUMIFS(Erl.Gögn!$H$2:$H$30,Erl.Gögn!$E$2:$E$30,$A29,Erl.Gögn!$A$2:$A$30,CC$201)/1000,IF(CC$8="Allianz",SUMIFS(Erl.Gögn!$H$2:$H$30,Erl.Gögn!$E$2:$E$30,$A29,Erl.Gögn!$A$2:$A$30,CC$201)/1000,SUMIFS(Gögn!$I$2:$I$11876,Gögn!$F$2:$F$11876,$A29,Gögn!$A$2:$A$11876,CC$201)/1000)))</f>
        <v>0</v>
      </c>
    </row>
    <row r="30" spans="1:81" ht="15.75" x14ac:dyDescent="0.25">
      <c r="A30" s="5" t="s">
        <v>178</v>
      </c>
      <c r="B30" s="5"/>
      <c r="C30" s="19" t="s">
        <v>179</v>
      </c>
      <c r="D30" s="156">
        <f>SUM(E30:CC30)</f>
        <v>21202003.384</v>
      </c>
      <c r="E30" s="156">
        <f>IF(LEN(E$8)=0,"",IF(E$8="Bayern",SUMIFS(Erl.Gögn!$H$2:$H$30,Erl.Gögn!$E$2:$E$30,$A30,Erl.Gögn!$A$2:$A$30,E$201)/1000,IF(E$8="Allianz",SUMIFS(Erl.Gögn!$H$2:$H$30,Erl.Gögn!$E$2:$E$30,$A30,Erl.Gögn!$A$2:$A$30,E$201)/1000,SUMIFS(Gögn!$I$2:$I$11876,Gögn!$F$2:$F$11876,$A30,Gögn!$A$2:$A$11876,E$201)/1000)))</f>
        <v>0</v>
      </c>
      <c r="F30" s="156">
        <f>IF(LEN(F$8)=0,"",IF(F$8="Bayern",SUMIFS(Erl.Gögn!$H$2:$H$30,Erl.Gögn!$E$2:$E$30,$A30,Erl.Gögn!$A$2:$A$30,F$201)/1000,IF(F$8="Allianz",SUMIFS(Erl.Gögn!$H$2:$H$30,Erl.Gögn!$E$2:$E$30,$A30,Erl.Gögn!$A$2:$A$30,F$201)/1000,SUMIFS(Gögn!$I$2:$I$11876,Gögn!$F$2:$F$11876,$A30,Gögn!$A$2:$A$11876,F$201)/1000)))</f>
        <v>0</v>
      </c>
      <c r="G30" s="156">
        <f>IF(LEN(G$8)=0,"",IF(G$8="Bayern",SUMIFS(Erl.Gögn!$H$2:$H$30,Erl.Gögn!$E$2:$E$30,$A30,Erl.Gögn!$A$2:$A$30,G$201)/1000,IF(G$8="Allianz",SUMIFS(Erl.Gögn!$H$2:$H$30,Erl.Gögn!$E$2:$E$30,$A30,Erl.Gögn!$A$2:$A$30,G$201)/1000,SUMIFS(Gögn!$I$2:$I$11876,Gögn!$F$2:$F$11876,$A30,Gögn!$A$2:$A$11876,G$201)/1000)))</f>
        <v>410390.58</v>
      </c>
      <c r="H30" s="156">
        <f>IF(LEN(H$8)=0,"",IF(H$8="Bayern",SUMIFS(Erl.Gögn!$H$2:$H$30,Erl.Gögn!$E$2:$E$30,$A30,Erl.Gögn!$A$2:$A$30,H$201)/1000,IF(H$8="Allianz",SUMIFS(Erl.Gögn!$H$2:$H$30,Erl.Gögn!$E$2:$E$30,$A30,Erl.Gögn!$A$2:$A$30,H$201)/1000,SUMIFS(Gögn!$I$2:$I$11876,Gögn!$F$2:$F$11876,$A30,Gögn!$A$2:$A$11876,H$201)/1000)))</f>
        <v>0</v>
      </c>
      <c r="I30" s="156">
        <f>IF(LEN(I$8)=0,"",IF(I$8="Bayern",SUMIFS(Erl.Gögn!$H$2:$H$30,Erl.Gögn!$E$2:$E$30,$A30,Erl.Gögn!$A$2:$A$30,I$201)/1000,IF(I$8="Allianz",SUMIFS(Erl.Gögn!$H$2:$H$30,Erl.Gögn!$E$2:$E$30,$A30,Erl.Gögn!$A$2:$A$30,I$201)/1000,SUMIFS(Gögn!$I$2:$I$11876,Gögn!$F$2:$F$11876,$A30,Gögn!$A$2:$A$11876,I$201)/1000)))</f>
        <v>2673490.9580000001</v>
      </c>
      <c r="J30" s="156">
        <f>IF(LEN(J$8)=0,"",IF(J$8="Bayern",SUMIFS(Erl.Gögn!$H$2:$H$30,Erl.Gögn!$E$2:$E$30,$A30,Erl.Gögn!$A$2:$A$30,J$201)/1000,IF(J$8="Allianz",SUMIFS(Erl.Gögn!$H$2:$H$30,Erl.Gögn!$E$2:$E$30,$A30,Erl.Gögn!$A$2:$A$30,J$201)/1000,SUMIFS(Gögn!$I$2:$I$11876,Gögn!$F$2:$F$11876,$A30,Gögn!$A$2:$A$11876,J$201)/1000)))</f>
        <v>0</v>
      </c>
      <c r="K30" s="156">
        <f>IF(LEN(K$8)=0,"",IF(K$8="Bayern",SUMIFS(Erl.Gögn!$H$2:$H$30,Erl.Gögn!$E$2:$E$30,$A30,Erl.Gögn!$A$2:$A$30,K$201)/1000,IF(K$8="Allianz",SUMIFS(Erl.Gögn!$H$2:$H$30,Erl.Gögn!$E$2:$E$30,$A30,Erl.Gögn!$A$2:$A$30,K$201)/1000,SUMIFS(Gögn!$I$2:$I$11876,Gögn!$F$2:$F$11876,$A30,Gögn!$A$2:$A$11876,K$201)/1000)))</f>
        <v>0</v>
      </c>
      <c r="L30" s="156">
        <f>IF(LEN(L$8)=0,"",IF(L$8="Bayern",SUMIFS(Erl.Gögn!$H$2:$H$30,Erl.Gögn!$E$2:$E$30,$A30,Erl.Gögn!$A$2:$A$30,L$201)/1000,IF(L$8="Allianz",SUMIFS(Erl.Gögn!$H$2:$H$30,Erl.Gögn!$E$2:$E$30,$A30,Erl.Gögn!$A$2:$A$30,L$201)/1000,SUMIFS(Gögn!$I$2:$I$11876,Gögn!$F$2:$F$11876,$A30,Gögn!$A$2:$A$11876,L$201)/1000)))</f>
        <v>0</v>
      </c>
      <c r="M30" s="156">
        <f>IF(LEN(M$8)=0,"",IF(M$8="Bayern",SUMIFS(Erl.Gögn!$H$2:$H$30,Erl.Gögn!$E$2:$E$30,$A30,Erl.Gögn!$A$2:$A$30,M$201)/1000,IF(M$8="Allianz",SUMIFS(Erl.Gögn!$H$2:$H$30,Erl.Gögn!$E$2:$E$30,$A30,Erl.Gögn!$A$2:$A$30,M$201)/1000,SUMIFS(Gögn!$I$2:$I$11876,Gögn!$F$2:$F$11876,$A30,Gögn!$A$2:$A$11876,M$201)/1000)))</f>
        <v>0</v>
      </c>
      <c r="N30" s="156">
        <f>IF(LEN(N$8)=0,"",IF(N$8="Bayern",SUMIFS(Erl.Gögn!$H$2:$H$30,Erl.Gögn!$E$2:$E$30,$A30,Erl.Gögn!$A$2:$A$30,N$201)/1000,IF(N$8="Allianz",SUMIFS(Erl.Gögn!$H$2:$H$30,Erl.Gögn!$E$2:$E$30,$A30,Erl.Gögn!$A$2:$A$30,N$201)/1000,SUMIFS(Gögn!$I$2:$I$11876,Gögn!$F$2:$F$11876,$A30,Gögn!$A$2:$A$11876,N$201)/1000)))</f>
        <v>0</v>
      </c>
      <c r="O30" s="156">
        <f>IF(LEN(O$8)=0,"",IF(O$8="Bayern",SUMIFS(Erl.Gögn!$H$2:$H$30,Erl.Gögn!$E$2:$E$30,$A30,Erl.Gögn!$A$2:$A$30,O$201)/1000,IF(O$8="Allianz",SUMIFS(Erl.Gögn!$H$2:$H$30,Erl.Gögn!$E$2:$E$30,$A30,Erl.Gögn!$A$2:$A$30,O$201)/1000,SUMIFS(Gögn!$I$2:$I$11876,Gögn!$F$2:$F$11876,$A30,Gögn!$A$2:$A$11876,O$201)/1000)))</f>
        <v>0</v>
      </c>
      <c r="P30" s="156">
        <f>IF(LEN(P$8)=0,"",IF(P$8="Bayern",SUMIFS(Erl.Gögn!$H$2:$H$30,Erl.Gögn!$E$2:$E$30,$A30,Erl.Gögn!$A$2:$A$30,P$201)/1000,IF(P$8="Allianz",SUMIFS(Erl.Gögn!$H$2:$H$30,Erl.Gögn!$E$2:$E$30,$A30,Erl.Gögn!$A$2:$A$30,P$201)/1000,SUMIFS(Gögn!$I$2:$I$11876,Gögn!$F$2:$F$11876,$A30,Gögn!$A$2:$A$11876,P$201)/1000)))</f>
        <v>0</v>
      </c>
      <c r="Q30" s="156">
        <f>IF(LEN(Q$8)=0,"",IF(Q$8="Bayern",SUMIFS(Erl.Gögn!$H$2:$H$30,Erl.Gögn!$E$2:$E$30,$A30,Erl.Gögn!$A$2:$A$30,Q$201)/1000,IF(Q$8="Allianz",SUMIFS(Erl.Gögn!$H$2:$H$30,Erl.Gögn!$E$2:$E$30,$A30,Erl.Gögn!$A$2:$A$30,Q$201)/1000,SUMIFS(Gögn!$I$2:$I$11876,Gögn!$F$2:$F$11876,$A30,Gögn!$A$2:$A$11876,Q$201)/1000)))</f>
        <v>4649263</v>
      </c>
      <c r="R30" s="156">
        <f>IF(LEN(R$8)=0,"",IF(R$8="Bayern",SUMIFS(Erl.Gögn!$H$2:$H$30,Erl.Gögn!$E$2:$E$30,$A30,Erl.Gögn!$A$2:$A$30,R$201)/1000,IF(R$8="Allianz",SUMIFS(Erl.Gögn!$H$2:$H$30,Erl.Gögn!$E$2:$E$30,$A30,Erl.Gögn!$A$2:$A$30,R$201)/1000,SUMIFS(Gögn!$I$2:$I$11876,Gögn!$F$2:$F$11876,$A30,Gögn!$A$2:$A$11876,R$201)/1000)))</f>
        <v>0</v>
      </c>
      <c r="S30" s="156">
        <f>IF(LEN(S$8)=0,"",IF(S$8="Bayern",SUMIFS(Erl.Gögn!$H$2:$H$30,Erl.Gögn!$E$2:$E$30,$A30,Erl.Gögn!$A$2:$A$30,S$201)/1000,IF(S$8="Allianz",SUMIFS(Erl.Gögn!$H$2:$H$30,Erl.Gögn!$E$2:$E$30,$A30,Erl.Gögn!$A$2:$A$30,S$201)/1000,SUMIFS(Gögn!$I$2:$I$11876,Gögn!$F$2:$F$11876,$A30,Gögn!$A$2:$A$11876,S$201)/1000)))</f>
        <v>399093.10800000001</v>
      </c>
      <c r="T30" s="156">
        <f>IF(LEN(T$8)=0,"",IF(T$8="Bayern",SUMIFS(Erl.Gögn!$H$2:$H$30,Erl.Gögn!$E$2:$E$30,$A30,Erl.Gögn!$A$2:$A$30,T$201)/1000,IF(T$8="Allianz",SUMIFS(Erl.Gögn!$H$2:$H$30,Erl.Gögn!$E$2:$E$30,$A30,Erl.Gögn!$A$2:$A$30,T$201)/1000,SUMIFS(Gögn!$I$2:$I$11876,Gögn!$F$2:$F$11876,$A30,Gögn!$A$2:$A$11876,T$201)/1000)))</f>
        <v>0</v>
      </c>
      <c r="U30" s="156">
        <f>IF(LEN(U$8)=0,"",IF(U$8="Bayern",SUMIFS(Erl.Gögn!$H$2:$H$30,Erl.Gögn!$E$2:$E$30,$A30,Erl.Gögn!$A$2:$A$30,U$201)/1000,IF(U$8="Allianz",SUMIFS(Erl.Gögn!$H$2:$H$30,Erl.Gögn!$E$2:$E$30,$A30,Erl.Gögn!$A$2:$A$30,U$201)/1000,SUMIFS(Gögn!$I$2:$I$11876,Gögn!$F$2:$F$11876,$A30,Gögn!$A$2:$A$11876,U$201)/1000)))</f>
        <v>0</v>
      </c>
      <c r="V30" s="156">
        <f>IF(LEN(V$8)=0,"",IF(V$8="Bayern",SUMIFS(Erl.Gögn!$H$2:$H$30,Erl.Gögn!$E$2:$E$30,$A30,Erl.Gögn!$A$2:$A$30,V$201)/1000,IF(V$8="Allianz",SUMIFS(Erl.Gögn!$H$2:$H$30,Erl.Gögn!$E$2:$E$30,$A30,Erl.Gögn!$A$2:$A$30,V$201)/1000,SUMIFS(Gögn!$I$2:$I$11876,Gögn!$F$2:$F$11876,$A30,Gögn!$A$2:$A$11876,V$201)/1000)))</f>
        <v>0</v>
      </c>
      <c r="W30" s="156">
        <f>IF(LEN(W$8)=0,"",IF(W$8="Bayern",SUMIFS(Erl.Gögn!$H$2:$H$30,Erl.Gögn!$E$2:$E$30,$A30,Erl.Gögn!$A$2:$A$30,W$201)/1000,IF(W$8="Allianz",SUMIFS(Erl.Gögn!$H$2:$H$30,Erl.Gögn!$E$2:$E$30,$A30,Erl.Gögn!$A$2:$A$30,W$201)/1000,SUMIFS(Gögn!$I$2:$I$11876,Gögn!$F$2:$F$11876,$A30,Gögn!$A$2:$A$11876,W$201)/1000)))</f>
        <v>0</v>
      </c>
      <c r="X30" s="156">
        <f>IF(LEN(X$8)=0,"",IF(X$8="Bayern",SUMIFS(Erl.Gögn!$H$2:$H$30,Erl.Gögn!$E$2:$E$30,$A30,Erl.Gögn!$A$2:$A$30,X$201)/1000,IF(X$8="Allianz",SUMIFS(Erl.Gögn!$H$2:$H$30,Erl.Gögn!$E$2:$E$30,$A30,Erl.Gögn!$A$2:$A$30,X$201)/1000,SUMIFS(Gögn!$I$2:$I$11876,Gögn!$F$2:$F$11876,$A30,Gögn!$A$2:$A$11876,X$201)/1000)))</f>
        <v>0</v>
      </c>
      <c r="Y30" s="156">
        <f>IF(LEN(Y$8)=0,"",IF(Y$8="Bayern",SUMIFS(Erl.Gögn!$H$2:$H$30,Erl.Gögn!$E$2:$E$30,$A30,Erl.Gögn!$A$2:$A$30,Y$201)/1000,IF(Y$8="Allianz",SUMIFS(Erl.Gögn!$H$2:$H$30,Erl.Gögn!$E$2:$E$30,$A30,Erl.Gögn!$A$2:$A$30,Y$201)/1000,SUMIFS(Gögn!$I$2:$I$11876,Gögn!$F$2:$F$11876,$A30,Gögn!$A$2:$A$11876,Y$201)/1000)))</f>
        <v>1106</v>
      </c>
      <c r="Z30" s="156">
        <f>IF(LEN(Z$8)=0,"",IF(Z$8="Bayern",SUMIFS(Erl.Gögn!$H$2:$H$30,Erl.Gögn!$E$2:$E$30,$A30,Erl.Gögn!$A$2:$A$30,Z$201)/1000,IF(Z$8="Allianz",SUMIFS(Erl.Gögn!$H$2:$H$30,Erl.Gögn!$E$2:$E$30,$A30,Erl.Gögn!$A$2:$A$30,Z$201)/1000,SUMIFS(Gögn!$I$2:$I$11876,Gögn!$F$2:$F$11876,$A30,Gögn!$A$2:$A$11876,Z$201)/1000)))</f>
        <v>0</v>
      </c>
      <c r="AA30" s="156">
        <f>IF(LEN(AA$8)=0,"",IF(AA$8="Bayern",SUMIFS(Erl.Gögn!$H$2:$H$30,Erl.Gögn!$E$2:$E$30,$A30,Erl.Gögn!$A$2:$A$30,AA$201)/1000,IF(AA$8="Allianz",SUMIFS(Erl.Gögn!$H$2:$H$30,Erl.Gögn!$E$2:$E$30,$A30,Erl.Gögn!$A$2:$A$30,AA$201)/1000,SUMIFS(Gögn!$I$2:$I$11876,Gögn!$F$2:$F$11876,$A30,Gögn!$A$2:$A$11876,AA$201)/1000)))</f>
        <v>0</v>
      </c>
      <c r="AB30" s="156">
        <f>IF(LEN(AB$8)=0,"",IF(AB$8="Bayern",SUMIFS(Erl.Gögn!$H$2:$H$30,Erl.Gögn!$E$2:$E$30,$A30,Erl.Gögn!$A$2:$A$30,AB$201)/1000,IF(AB$8="Allianz",SUMIFS(Erl.Gögn!$H$2:$H$30,Erl.Gögn!$E$2:$E$30,$A30,Erl.Gögn!$A$2:$A$30,AB$201)/1000,SUMIFS(Gögn!$I$2:$I$11876,Gögn!$F$2:$F$11876,$A30,Gögn!$A$2:$A$11876,AB$201)/1000)))</f>
        <v>0</v>
      </c>
      <c r="AC30" s="156">
        <f>IF(LEN(AC$8)=0,"",IF(AC$8="Bayern",SUMIFS(Erl.Gögn!$H$2:$H$30,Erl.Gögn!$E$2:$E$30,$A30,Erl.Gögn!$A$2:$A$30,AC$201)/1000,IF(AC$8="Allianz",SUMIFS(Erl.Gögn!$H$2:$H$30,Erl.Gögn!$E$2:$E$30,$A30,Erl.Gögn!$A$2:$A$30,AC$201)/1000,SUMIFS(Gögn!$I$2:$I$11876,Gögn!$F$2:$F$11876,$A30,Gögn!$A$2:$A$11876,AC$201)/1000)))</f>
        <v>0</v>
      </c>
      <c r="AD30" s="156">
        <f>IF(LEN(AD$8)=0,"",IF(AD$8="Bayern",SUMIFS(Erl.Gögn!$H$2:$H$30,Erl.Gögn!$E$2:$E$30,$A30,Erl.Gögn!$A$2:$A$30,AD$201)/1000,IF(AD$8="Allianz",SUMIFS(Erl.Gögn!$H$2:$H$30,Erl.Gögn!$E$2:$E$30,$A30,Erl.Gögn!$A$2:$A$30,AD$201)/1000,SUMIFS(Gögn!$I$2:$I$11876,Gögn!$F$2:$F$11876,$A30,Gögn!$A$2:$A$11876,AD$201)/1000)))</f>
        <v>142498.62599999999</v>
      </c>
      <c r="AE30" s="156">
        <f>IF(LEN(AE$8)=0,"",IF(AE$8="Bayern",SUMIFS(Erl.Gögn!$H$2:$H$30,Erl.Gögn!$E$2:$E$30,$A30,Erl.Gögn!$A$2:$A$30,AE$201)/1000,IF(AE$8="Allianz",SUMIFS(Erl.Gögn!$H$2:$H$30,Erl.Gögn!$E$2:$E$30,$A30,Erl.Gögn!$A$2:$A$30,AE$201)/1000,SUMIFS(Gögn!$I$2:$I$11876,Gögn!$F$2:$F$11876,$A30,Gögn!$A$2:$A$11876,AE$201)/1000)))</f>
        <v>0</v>
      </c>
      <c r="AF30" s="156">
        <f>IF(LEN(AF$8)=0,"",IF(AF$8="Bayern",SUMIFS(Erl.Gögn!$H$2:$H$30,Erl.Gögn!$E$2:$E$30,$A30,Erl.Gögn!$A$2:$A$30,AF$201)/1000,IF(AF$8="Allianz",SUMIFS(Erl.Gögn!$H$2:$H$30,Erl.Gögn!$E$2:$E$30,$A30,Erl.Gögn!$A$2:$A$30,AF$201)/1000,SUMIFS(Gögn!$I$2:$I$11876,Gögn!$F$2:$F$11876,$A30,Gögn!$A$2:$A$11876,AF$201)/1000)))</f>
        <v>0</v>
      </c>
      <c r="AG30" s="156">
        <f>IF(LEN(AG$8)=0,"",IF(AG$8="Bayern",SUMIFS(Erl.Gögn!$H$2:$H$30,Erl.Gögn!$E$2:$E$30,$A30,Erl.Gögn!$A$2:$A$30,AG$201)/1000,IF(AG$8="Allianz",SUMIFS(Erl.Gögn!$H$2:$H$30,Erl.Gögn!$E$2:$E$30,$A30,Erl.Gögn!$A$2:$A$30,AG$201)/1000,SUMIFS(Gögn!$I$2:$I$11876,Gögn!$F$2:$F$11876,$A30,Gögn!$A$2:$A$11876,AG$201)/1000)))</f>
        <v>272648.78600000002</v>
      </c>
      <c r="AH30" s="156">
        <f>IF(LEN(AH$8)=0,"",IF(AH$8="Bayern",SUMIFS(Erl.Gögn!$H$2:$H$30,Erl.Gögn!$E$2:$E$30,$A30,Erl.Gögn!$A$2:$A$30,AH$201)/1000,IF(AH$8="Allianz",SUMIFS(Erl.Gögn!$H$2:$H$30,Erl.Gögn!$E$2:$E$30,$A30,Erl.Gögn!$A$2:$A$30,AH$201)/1000,SUMIFS(Gögn!$I$2:$I$11876,Gögn!$F$2:$F$11876,$A30,Gögn!$A$2:$A$11876,AH$201)/1000)))</f>
        <v>3636815.7590000001</v>
      </c>
      <c r="AI30" s="156">
        <f>IF(LEN(AI$8)=0,"",IF(AI$8="Bayern",SUMIFS(Erl.Gögn!$H$2:$H$30,Erl.Gögn!$E$2:$E$30,$A30,Erl.Gögn!$A$2:$A$30,AI$201)/1000,IF(AI$8="Allianz",SUMIFS(Erl.Gögn!$H$2:$H$30,Erl.Gögn!$E$2:$E$30,$A30,Erl.Gögn!$A$2:$A$30,AI$201)/1000,SUMIFS(Gögn!$I$2:$I$11876,Gögn!$F$2:$F$11876,$A30,Gögn!$A$2:$A$11876,AI$201)/1000)))</f>
        <v>0</v>
      </c>
      <c r="AJ30" s="156">
        <f>IF(LEN(AJ$8)=0,"",IF(AJ$8="Bayern",SUMIFS(Erl.Gögn!$H$2:$H$30,Erl.Gögn!$E$2:$E$30,$A30,Erl.Gögn!$A$2:$A$30,AJ$201)/1000,IF(AJ$8="Allianz",SUMIFS(Erl.Gögn!$H$2:$H$30,Erl.Gögn!$E$2:$E$30,$A30,Erl.Gögn!$A$2:$A$30,AJ$201)/1000,SUMIFS(Gögn!$I$2:$I$11876,Gögn!$F$2:$F$11876,$A30,Gögn!$A$2:$A$11876,AJ$201)/1000)))</f>
        <v>0</v>
      </c>
      <c r="AK30" s="156">
        <f>IF(LEN(AK$8)=0,"",IF(AK$8="Bayern",SUMIFS(Erl.Gögn!$H$2:$H$30,Erl.Gögn!$E$2:$E$30,$A30,Erl.Gögn!$A$2:$A$30,AK$201)/1000,IF(AK$8="Allianz",SUMIFS(Erl.Gögn!$H$2:$H$30,Erl.Gögn!$E$2:$E$30,$A30,Erl.Gögn!$A$2:$A$30,AK$201)/1000,SUMIFS(Gögn!$I$2:$I$11876,Gögn!$F$2:$F$11876,$A30,Gögn!$A$2:$A$11876,AK$201)/1000)))</f>
        <v>0</v>
      </c>
      <c r="AL30" s="156">
        <f>IF(LEN(AL$8)=0,"",IF(AL$8="Bayern",SUMIFS(Erl.Gögn!$H$2:$H$30,Erl.Gögn!$E$2:$E$30,$A30,Erl.Gögn!$A$2:$A$30,AL$201)/1000,IF(AL$8="Allianz",SUMIFS(Erl.Gögn!$H$2:$H$30,Erl.Gögn!$E$2:$E$30,$A30,Erl.Gögn!$A$2:$A$30,AL$201)/1000,SUMIFS(Gögn!$I$2:$I$11876,Gögn!$F$2:$F$11876,$A30,Gögn!$A$2:$A$11876,AL$201)/1000)))</f>
        <v>0</v>
      </c>
      <c r="AM30" s="156">
        <f>IF(LEN(AM$8)=0,"",IF(AM$8="Bayern",SUMIFS(Erl.Gögn!$H$2:$H$30,Erl.Gögn!$E$2:$E$30,$A30,Erl.Gögn!$A$2:$A$30,AM$201)/1000,IF(AM$8="Allianz",SUMIFS(Erl.Gögn!$H$2:$H$30,Erl.Gögn!$E$2:$E$30,$A30,Erl.Gögn!$A$2:$A$30,AM$201)/1000,SUMIFS(Gögn!$I$2:$I$11876,Gögn!$F$2:$F$11876,$A30,Gögn!$A$2:$A$11876,AM$201)/1000)))</f>
        <v>0</v>
      </c>
      <c r="AN30" s="156">
        <f>IF(LEN(AN$8)=0,"",IF(AN$8="Bayern",SUMIFS(Erl.Gögn!$H$2:$H$30,Erl.Gögn!$E$2:$E$30,$A30,Erl.Gögn!$A$2:$A$30,AN$201)/1000,IF(AN$8="Allianz",SUMIFS(Erl.Gögn!$H$2:$H$30,Erl.Gögn!$E$2:$E$30,$A30,Erl.Gögn!$A$2:$A$30,AN$201)/1000,SUMIFS(Gögn!$I$2:$I$11876,Gögn!$F$2:$F$11876,$A30,Gögn!$A$2:$A$11876,AN$201)/1000)))</f>
        <v>0</v>
      </c>
      <c r="AO30" s="156">
        <f>IF(LEN(AO$8)=0,"",IF(AO$8="Bayern",SUMIFS(Erl.Gögn!$H$2:$H$30,Erl.Gögn!$E$2:$E$30,$A30,Erl.Gögn!$A$2:$A$30,AO$201)/1000,IF(AO$8="Allianz",SUMIFS(Erl.Gögn!$H$2:$H$30,Erl.Gögn!$E$2:$E$30,$A30,Erl.Gögn!$A$2:$A$30,AO$201)/1000,SUMIFS(Gögn!$I$2:$I$11876,Gögn!$F$2:$F$11876,$A30,Gögn!$A$2:$A$11876,AO$201)/1000)))</f>
        <v>3052.741</v>
      </c>
      <c r="AP30" s="156">
        <f>IF(LEN(AP$8)=0,"",IF(AP$8="Bayern",SUMIFS(Erl.Gögn!$H$2:$H$30,Erl.Gögn!$E$2:$E$30,$A30,Erl.Gögn!$A$2:$A$30,AP$201)/1000,IF(AP$8="Allianz",SUMIFS(Erl.Gögn!$H$2:$H$30,Erl.Gögn!$E$2:$E$30,$A30,Erl.Gögn!$A$2:$A$30,AP$201)/1000,SUMIFS(Gögn!$I$2:$I$11876,Gögn!$F$2:$F$11876,$A30,Gögn!$A$2:$A$11876,AP$201)/1000)))</f>
        <v>1613.527</v>
      </c>
      <c r="AQ30" s="156">
        <f>IF(LEN(AQ$8)=0,"",IF(AQ$8="Bayern",SUMIFS(Erl.Gögn!$H$2:$H$30,Erl.Gögn!$E$2:$E$30,$A30,Erl.Gögn!$A$2:$A$30,AQ$201)/1000,IF(AQ$8="Allianz",SUMIFS(Erl.Gögn!$H$2:$H$30,Erl.Gögn!$E$2:$E$30,$A30,Erl.Gögn!$A$2:$A$30,AQ$201)/1000,SUMIFS(Gögn!$I$2:$I$11876,Gögn!$F$2:$F$11876,$A30,Gögn!$A$2:$A$11876,AQ$201)/1000)))</f>
        <v>1702.8620000000001</v>
      </c>
      <c r="AR30" s="156">
        <f>IF(LEN(AR$8)=0,"",IF(AR$8="Bayern",SUMIFS(Erl.Gögn!$H$2:$H$30,Erl.Gögn!$E$2:$E$30,$A30,Erl.Gögn!$A$2:$A$30,AR$201)/1000,IF(AR$8="Allianz",SUMIFS(Erl.Gögn!$H$2:$H$30,Erl.Gögn!$E$2:$E$30,$A30,Erl.Gögn!$A$2:$A$30,AR$201)/1000,SUMIFS(Gögn!$I$2:$I$11876,Gögn!$F$2:$F$11876,$A30,Gögn!$A$2:$A$11876,AR$201)/1000)))</f>
        <v>0</v>
      </c>
      <c r="AS30" s="156">
        <f>IF(LEN(AS$8)=0,"",IF(AS$8="Bayern",SUMIFS(Erl.Gögn!$H$2:$H$30,Erl.Gögn!$E$2:$E$30,$A30,Erl.Gögn!$A$2:$A$30,AS$201)/1000,IF(AS$8="Allianz",SUMIFS(Erl.Gögn!$H$2:$H$30,Erl.Gögn!$E$2:$E$30,$A30,Erl.Gögn!$A$2:$A$30,AS$201)/1000,SUMIFS(Gögn!$I$2:$I$11876,Gögn!$F$2:$F$11876,$A30,Gögn!$A$2:$A$11876,AS$201)/1000)))</f>
        <v>0</v>
      </c>
      <c r="AT30" s="156">
        <f>IF(LEN(AT$8)=0,"",IF(AT$8="Bayern",SUMIFS(Erl.Gögn!$H$2:$H$30,Erl.Gögn!$E$2:$E$30,$A30,Erl.Gögn!$A$2:$A$30,AT$201)/1000,IF(AT$8="Allianz",SUMIFS(Erl.Gögn!$H$2:$H$30,Erl.Gögn!$E$2:$E$30,$A30,Erl.Gögn!$A$2:$A$30,AT$201)/1000,SUMIFS(Gögn!$I$2:$I$11876,Gögn!$F$2:$F$11876,$A30,Gögn!$A$2:$A$11876,AT$201)/1000)))</f>
        <v>209511.976</v>
      </c>
      <c r="AU30" s="156">
        <f>IF(LEN(AU$8)=0,"",IF(AU$8="Bayern",SUMIFS(Erl.Gögn!$H$2:$H$30,Erl.Gögn!$E$2:$E$30,$A30,Erl.Gögn!$A$2:$A$30,AU$201)/1000,IF(AU$8="Allianz",SUMIFS(Erl.Gögn!$H$2:$H$30,Erl.Gögn!$E$2:$E$30,$A30,Erl.Gögn!$A$2:$A$30,AU$201)/1000,SUMIFS(Gögn!$I$2:$I$11876,Gögn!$F$2:$F$11876,$A30,Gögn!$A$2:$A$11876,AU$201)/1000)))</f>
        <v>0</v>
      </c>
      <c r="AV30" s="156">
        <f>IF(LEN(AV$8)=0,"",IF(AV$8="Bayern",SUMIFS(Erl.Gögn!$H$2:$H$30,Erl.Gögn!$E$2:$E$30,$A30,Erl.Gögn!$A$2:$A$30,AV$201)/1000,IF(AV$8="Allianz",SUMIFS(Erl.Gögn!$H$2:$H$30,Erl.Gögn!$E$2:$E$30,$A30,Erl.Gögn!$A$2:$A$30,AV$201)/1000,SUMIFS(Gögn!$I$2:$I$11876,Gögn!$F$2:$F$11876,$A30,Gögn!$A$2:$A$11876,AV$201)/1000)))</f>
        <v>68658.353000000003</v>
      </c>
      <c r="AW30" s="156">
        <f>IF(LEN(AW$8)=0,"",IF(AW$8="Bayern",SUMIFS(Erl.Gögn!$H$2:$H$30,Erl.Gögn!$E$2:$E$30,$A30,Erl.Gögn!$A$2:$A$30,AW$201)/1000,IF(AW$8="Allianz",SUMIFS(Erl.Gögn!$H$2:$H$30,Erl.Gögn!$E$2:$E$30,$A30,Erl.Gögn!$A$2:$A$30,AW$201)/1000,SUMIFS(Gögn!$I$2:$I$11876,Gögn!$F$2:$F$11876,$A30,Gögn!$A$2:$A$11876,AW$201)/1000)))</f>
        <v>0</v>
      </c>
      <c r="AX30" s="156">
        <f>IF(LEN(AX$8)=0,"",IF(AX$8="Bayern",SUMIFS(Erl.Gögn!$H$2:$H$30,Erl.Gögn!$E$2:$E$30,$A30,Erl.Gögn!$A$2:$A$30,AX$201)/1000,IF(AX$8="Allianz",SUMIFS(Erl.Gögn!$H$2:$H$30,Erl.Gögn!$E$2:$E$30,$A30,Erl.Gögn!$A$2:$A$30,AX$201)/1000,SUMIFS(Gögn!$I$2:$I$11876,Gögn!$F$2:$F$11876,$A30,Gögn!$A$2:$A$11876,AX$201)/1000)))</f>
        <v>0</v>
      </c>
      <c r="AY30" s="156">
        <f>IF(LEN(AY$8)=0,"",IF(AY$8="Bayern",SUMIFS(Erl.Gögn!$H$2:$H$30,Erl.Gögn!$E$2:$E$30,$A30,Erl.Gögn!$A$2:$A$30,AY$201)/1000,IF(AY$8="Allianz",SUMIFS(Erl.Gögn!$H$2:$H$30,Erl.Gögn!$E$2:$E$30,$A30,Erl.Gögn!$A$2:$A$30,AY$201)/1000,SUMIFS(Gögn!$I$2:$I$11876,Gögn!$F$2:$F$11876,$A30,Gögn!$A$2:$A$11876,AY$201)/1000)))</f>
        <v>0</v>
      </c>
      <c r="AZ30" s="156">
        <f>IF(LEN(AZ$8)=0,"",IF(AZ$8="Bayern",SUMIFS(Erl.Gögn!$H$2:$H$30,Erl.Gögn!$E$2:$E$30,$A30,Erl.Gögn!$A$2:$A$30,AZ$201)/1000,IF(AZ$8="Allianz",SUMIFS(Erl.Gögn!$H$2:$H$30,Erl.Gögn!$E$2:$E$30,$A30,Erl.Gögn!$A$2:$A$30,AZ$201)/1000,SUMIFS(Gögn!$I$2:$I$11876,Gögn!$F$2:$F$11876,$A30,Gögn!$A$2:$A$11876,AZ$201)/1000)))</f>
        <v>320.65100000000001</v>
      </c>
      <c r="BA30" s="156">
        <f>IF(LEN(BA$8)=0,"",IF(BA$8="Bayern",SUMIFS(Erl.Gögn!$H$2:$H$30,Erl.Gögn!$E$2:$E$30,$A30,Erl.Gögn!$A$2:$A$30,BA$201)/1000,IF(BA$8="Allianz",SUMIFS(Erl.Gögn!$H$2:$H$30,Erl.Gögn!$E$2:$E$30,$A30,Erl.Gögn!$A$2:$A$30,BA$201)/1000,SUMIFS(Gögn!$I$2:$I$11876,Gögn!$F$2:$F$11876,$A30,Gögn!$A$2:$A$11876,BA$201)/1000)))</f>
        <v>299976.80200000003</v>
      </c>
      <c r="BB30" s="156">
        <f>IF(LEN(BB$8)=0,"",IF(BB$8="Bayern",SUMIFS(Erl.Gögn!$H$2:$H$30,Erl.Gögn!$E$2:$E$30,$A30,Erl.Gögn!$A$2:$A$30,BB$201)/1000,IF(BB$8="Allianz",SUMIFS(Erl.Gögn!$H$2:$H$30,Erl.Gögn!$E$2:$E$30,$A30,Erl.Gögn!$A$2:$A$30,BB$201)/1000,SUMIFS(Gögn!$I$2:$I$11876,Gögn!$F$2:$F$11876,$A30,Gögn!$A$2:$A$11876,BB$201)/1000)))</f>
        <v>7114151.2089999998</v>
      </c>
      <c r="BC30" s="156">
        <f>IF(LEN(BC$8)=0,"",IF(BC$8="Bayern",SUMIFS(Erl.Gögn!$H$2:$H$30,Erl.Gögn!$E$2:$E$30,$A30,Erl.Gögn!$A$2:$A$30,BC$201)/1000,IF(BC$8="Allianz",SUMIFS(Erl.Gögn!$H$2:$H$30,Erl.Gögn!$E$2:$E$30,$A30,Erl.Gögn!$A$2:$A$30,BC$201)/1000,SUMIFS(Gögn!$I$2:$I$11876,Gögn!$F$2:$F$11876,$A30,Gögn!$A$2:$A$11876,BC$201)/1000)))</f>
        <v>0</v>
      </c>
      <c r="BD30" s="156">
        <f>IF(LEN(BD$8)=0,"",IF(BD$8="Bayern",SUMIFS(Erl.Gögn!$H$2:$H$30,Erl.Gögn!$E$2:$E$30,$A30,Erl.Gögn!$A$2:$A$30,BD$201)/1000,IF(BD$8="Allianz",SUMIFS(Erl.Gögn!$H$2:$H$30,Erl.Gögn!$E$2:$E$30,$A30,Erl.Gögn!$A$2:$A$30,BD$201)/1000,SUMIFS(Gögn!$I$2:$I$11876,Gögn!$F$2:$F$11876,$A30,Gögn!$A$2:$A$11876,BD$201)/1000)))</f>
        <v>0</v>
      </c>
      <c r="BE30" s="156">
        <f>IF(LEN(BE$8)=0,"",IF(BE$8="Bayern",SUMIFS(Erl.Gögn!$H$2:$H$30,Erl.Gögn!$E$2:$E$30,$A30,Erl.Gögn!$A$2:$A$30,BE$201)/1000,IF(BE$8="Allianz",SUMIFS(Erl.Gögn!$H$2:$H$30,Erl.Gögn!$E$2:$E$30,$A30,Erl.Gögn!$A$2:$A$30,BE$201)/1000,SUMIFS(Gögn!$I$2:$I$11876,Gögn!$F$2:$F$11876,$A30,Gögn!$A$2:$A$11876,BE$201)/1000)))</f>
        <v>1046106.34</v>
      </c>
      <c r="BF30" s="156">
        <f>IF(LEN(BF$8)=0,"",IF(BF$8="Bayern",SUMIFS(Erl.Gögn!$H$2:$H$30,Erl.Gögn!$E$2:$E$30,$A30,Erl.Gögn!$A$2:$A$30,BF$201)/1000,IF(BF$8="Allianz",SUMIFS(Erl.Gögn!$H$2:$H$30,Erl.Gögn!$E$2:$E$30,$A30,Erl.Gögn!$A$2:$A$30,BF$201)/1000,SUMIFS(Gögn!$I$2:$I$11876,Gögn!$F$2:$F$11876,$A30,Gögn!$A$2:$A$11876,BF$201)/1000)))</f>
        <v>0</v>
      </c>
      <c r="BG30" s="156">
        <f>IF(LEN(BG$8)=0,"",IF(BG$8="Bayern",SUMIFS(Erl.Gögn!$H$2:$H$30,Erl.Gögn!$E$2:$E$30,$A30,Erl.Gögn!$A$2:$A$30,BG$201)/1000,IF(BG$8="Allianz",SUMIFS(Erl.Gögn!$H$2:$H$30,Erl.Gögn!$E$2:$E$30,$A30,Erl.Gögn!$A$2:$A$30,BG$201)/1000,SUMIFS(Gögn!$I$2:$I$11876,Gögn!$F$2:$F$11876,$A30,Gögn!$A$2:$A$11876,BG$201)/1000)))</f>
        <v>93.332999999999998</v>
      </c>
      <c r="BH30" s="156">
        <f>IF(LEN(BH$8)=0,"",IF(BH$8="Bayern",SUMIFS(Erl.Gögn!$H$2:$H$30,Erl.Gögn!$E$2:$E$30,$A30,Erl.Gögn!$A$2:$A$30,BH$201)/1000,IF(BH$8="Allianz",SUMIFS(Erl.Gögn!$H$2:$H$30,Erl.Gögn!$E$2:$E$30,$A30,Erl.Gögn!$A$2:$A$30,BH$201)/1000,SUMIFS(Gögn!$I$2:$I$11876,Gögn!$F$2:$F$11876,$A30,Gögn!$A$2:$A$11876,BH$201)/1000)))</f>
        <v>0</v>
      </c>
      <c r="BI30" s="156">
        <f>IF(LEN(BI$8)=0,"",IF(BI$8="Bayern",SUMIFS(Erl.Gögn!$H$2:$H$30,Erl.Gögn!$E$2:$E$30,$A30,Erl.Gögn!$A$2:$A$30,BI$201)/1000,IF(BI$8="Allianz",SUMIFS(Erl.Gögn!$H$2:$H$30,Erl.Gögn!$E$2:$E$30,$A30,Erl.Gögn!$A$2:$A$30,BI$201)/1000,SUMIFS(Gögn!$I$2:$I$11876,Gögn!$F$2:$F$11876,$A30,Gögn!$A$2:$A$11876,BI$201)/1000)))</f>
        <v>0</v>
      </c>
      <c r="BJ30" s="156">
        <f>IF(LEN(BJ$8)=0,"",IF(BJ$8="Bayern",SUMIFS(Erl.Gögn!$H$2:$H$30,Erl.Gögn!$E$2:$E$30,$A30,Erl.Gögn!$A$2:$A$30,BJ$201)/1000,IF(BJ$8="Allianz",SUMIFS(Erl.Gögn!$H$2:$H$30,Erl.Gögn!$E$2:$E$30,$A30,Erl.Gögn!$A$2:$A$30,BJ$201)/1000,SUMIFS(Gögn!$I$2:$I$11876,Gögn!$F$2:$F$11876,$A30,Gögn!$A$2:$A$11876,BJ$201)/1000)))</f>
        <v>0</v>
      </c>
      <c r="BK30" s="156">
        <f>IF(LEN(BK$8)=0,"",IF(BK$8="Bayern",SUMIFS(Erl.Gögn!$H$2:$H$30,Erl.Gögn!$E$2:$E$30,$A30,Erl.Gögn!$A$2:$A$30,BK$201)/1000,IF(BK$8="Allianz",SUMIFS(Erl.Gögn!$H$2:$H$30,Erl.Gögn!$E$2:$E$30,$A30,Erl.Gögn!$A$2:$A$30,BK$201)/1000,SUMIFS(Gögn!$I$2:$I$11876,Gögn!$F$2:$F$11876,$A30,Gögn!$A$2:$A$11876,BK$201)/1000)))</f>
        <v>0</v>
      </c>
      <c r="BL30" s="156">
        <f>IF(LEN(BL$8)=0,"",IF(BL$8="Bayern",SUMIFS(Erl.Gögn!$H$2:$H$30,Erl.Gögn!$E$2:$E$30,$A30,Erl.Gögn!$A$2:$A$30,BL$201)/1000,IF(BL$8="Allianz",SUMIFS(Erl.Gögn!$H$2:$H$30,Erl.Gögn!$E$2:$E$30,$A30,Erl.Gögn!$A$2:$A$30,BL$201)/1000,SUMIFS(Gögn!$I$2:$I$11876,Gögn!$F$2:$F$11876,$A30,Gögn!$A$2:$A$11876,BL$201)/1000)))</f>
        <v>0</v>
      </c>
      <c r="BM30" s="156">
        <f>IF(LEN(BM$8)=0,"",IF(BM$8="Bayern",SUMIFS(Erl.Gögn!$H$2:$H$30,Erl.Gögn!$E$2:$E$30,$A30,Erl.Gögn!$A$2:$A$30,BM$201)/1000,IF(BM$8="Allianz",SUMIFS(Erl.Gögn!$H$2:$H$30,Erl.Gögn!$E$2:$E$30,$A30,Erl.Gögn!$A$2:$A$30,BM$201)/1000,SUMIFS(Gögn!$I$2:$I$11876,Gögn!$F$2:$F$11876,$A30,Gögn!$A$2:$A$11876,BM$201)/1000)))</f>
        <v>0</v>
      </c>
      <c r="BN30" s="156">
        <f>IF(LEN(BN$8)=0,"",IF(BN$8="Bayern",SUMIFS(Erl.Gögn!$H$2:$H$30,Erl.Gögn!$E$2:$E$30,$A30,Erl.Gögn!$A$2:$A$30,BN$201)/1000,IF(BN$8="Allianz",SUMIFS(Erl.Gögn!$H$2:$H$30,Erl.Gögn!$E$2:$E$30,$A30,Erl.Gögn!$A$2:$A$30,BN$201)/1000,SUMIFS(Gögn!$I$2:$I$11876,Gögn!$F$2:$F$11876,$A30,Gögn!$A$2:$A$11876,BN$201)/1000)))</f>
        <v>183637.62299999999</v>
      </c>
      <c r="BO30" s="156">
        <f>IF(LEN(BO$8)=0,"",IF(BO$8="Bayern",SUMIFS(Erl.Gögn!$H$2:$H$30,Erl.Gögn!$E$2:$E$30,$A30,Erl.Gögn!$A$2:$A$30,BO$201)/1000,IF(BO$8="Allianz",SUMIFS(Erl.Gögn!$H$2:$H$30,Erl.Gögn!$E$2:$E$30,$A30,Erl.Gögn!$A$2:$A$30,BO$201)/1000,SUMIFS(Gögn!$I$2:$I$11876,Gögn!$F$2:$F$11876,$A30,Gögn!$A$2:$A$11876,BO$201)/1000)))</f>
        <v>269.92599999999999</v>
      </c>
      <c r="BP30" s="156">
        <f>IF(LEN(BP$8)=0,"",IF(BP$8="Bayern",SUMIFS(Erl.Gögn!$H$2:$H$30,Erl.Gögn!$E$2:$E$30,$A30,Erl.Gögn!$A$2:$A$30,BP$201)/1000,IF(BP$8="Allianz",SUMIFS(Erl.Gögn!$H$2:$H$30,Erl.Gögn!$E$2:$E$30,$A30,Erl.Gögn!$A$2:$A$30,BP$201)/1000,SUMIFS(Gögn!$I$2:$I$11876,Gögn!$F$2:$F$11876,$A30,Gögn!$A$2:$A$11876,BP$201)/1000)))</f>
        <v>400.91500000000002</v>
      </c>
      <c r="BQ30" s="156">
        <f>IF(LEN(BQ$8)=0,"",IF(BQ$8="Bayern",SUMIFS(Erl.Gögn!$H$2:$H$30,Erl.Gögn!$E$2:$E$30,$A30,Erl.Gögn!$A$2:$A$30,BQ$201)/1000,IF(BQ$8="Allianz",SUMIFS(Erl.Gögn!$H$2:$H$30,Erl.Gögn!$E$2:$E$30,$A30,Erl.Gögn!$A$2:$A$30,BQ$201)/1000,SUMIFS(Gögn!$I$2:$I$11876,Gögn!$F$2:$F$11876,$A30,Gögn!$A$2:$A$11876,BQ$201)/1000)))</f>
        <v>589.26300000000003</v>
      </c>
      <c r="BR30" s="156">
        <f>IF(LEN(BR$8)=0,"",IF(BR$8="Bayern",SUMIFS(Erl.Gögn!$H$2:$H$30,Erl.Gögn!$E$2:$E$30,$A30,Erl.Gögn!$A$2:$A$30,BR$201)/1000,IF(BR$8="Allianz",SUMIFS(Erl.Gögn!$H$2:$H$30,Erl.Gögn!$E$2:$E$30,$A30,Erl.Gögn!$A$2:$A$30,BR$201)/1000,SUMIFS(Gögn!$I$2:$I$11876,Gögn!$F$2:$F$11876,$A30,Gögn!$A$2:$A$11876,BR$201)/1000)))</f>
        <v>423</v>
      </c>
      <c r="BS30" s="156">
        <f>IF(LEN(BS$8)=0,"",IF(BS$8="Bayern",SUMIFS(Erl.Gögn!$H$2:$H$30,Erl.Gögn!$E$2:$E$30,$A30,Erl.Gögn!$A$2:$A$30,BS$201)/1000,IF(BS$8="Allianz",SUMIFS(Erl.Gögn!$H$2:$H$30,Erl.Gögn!$E$2:$E$30,$A30,Erl.Gögn!$A$2:$A$30,BS$201)/1000,SUMIFS(Gögn!$I$2:$I$11876,Gögn!$F$2:$F$11876,$A30,Gögn!$A$2:$A$11876,BS$201)/1000)))</f>
        <v>0</v>
      </c>
      <c r="BT30" s="156">
        <f>IF(LEN(BT$8)=0,"",IF(BT$8="Bayern",SUMIFS(Erl.Gögn!$H$2:$H$30,Erl.Gögn!$E$2:$E$30,$A30,Erl.Gögn!$A$2:$A$30,BT$201)/1000,IF(BT$8="Allianz",SUMIFS(Erl.Gögn!$H$2:$H$30,Erl.Gögn!$E$2:$E$30,$A30,Erl.Gögn!$A$2:$A$30,BT$201)/1000,SUMIFS(Gögn!$I$2:$I$11876,Gögn!$F$2:$F$11876,$A30,Gögn!$A$2:$A$11876,BT$201)/1000)))</f>
        <v>0</v>
      </c>
      <c r="BU30" s="156">
        <f>IF(LEN(BU$8)=0,"",IF(BU$8="Bayern",SUMIFS(Erl.Gögn!$H$2:$H$30,Erl.Gögn!$E$2:$E$30,$A30,Erl.Gögn!$A$2:$A$30,BU$201)/1000,IF(BU$8="Allianz",SUMIFS(Erl.Gögn!$H$2:$H$30,Erl.Gögn!$E$2:$E$30,$A30,Erl.Gögn!$A$2:$A$30,BU$201)/1000,SUMIFS(Gögn!$I$2:$I$11876,Gögn!$F$2:$F$11876,$A30,Gögn!$A$2:$A$11876,BU$201)/1000)))</f>
        <v>86188.046000000002</v>
      </c>
      <c r="BV30" s="156">
        <f>IF(LEN(BV$8)=0,"",IF(BV$8="Bayern",SUMIFS(Erl.Gögn!$H$2:$H$30,Erl.Gögn!$E$2:$E$30,$A30,Erl.Gögn!$A$2:$A$30,BV$201)/1000,IF(BV$8="Allianz",SUMIFS(Erl.Gögn!$H$2:$H$30,Erl.Gögn!$E$2:$E$30,$A30,Erl.Gögn!$A$2:$A$30,BV$201)/1000,SUMIFS(Gögn!$I$2:$I$11876,Gögn!$F$2:$F$11876,$A30,Gögn!$A$2:$A$11876,BV$201)/1000)))</f>
        <v>0</v>
      </c>
      <c r="BW30" s="156">
        <f>IF(LEN(BW$8)=0,"",IF(BW$8="Bayern",SUMIFS(Erl.Gögn!$H$2:$H$30,Erl.Gögn!$E$2:$E$30,$A30,Erl.Gögn!$A$2:$A$30,BW$201)/1000,IF(BW$8="Allianz",SUMIFS(Erl.Gögn!$H$2:$H$30,Erl.Gögn!$E$2:$E$30,$A30,Erl.Gögn!$A$2:$A$30,BW$201)/1000,SUMIFS(Gögn!$I$2:$I$11876,Gögn!$F$2:$F$11876,$A30,Gögn!$A$2:$A$11876,BW$201)/1000)))</f>
        <v>0</v>
      </c>
      <c r="BX30" s="156">
        <f>IF(LEN(BX$8)=0,"",IF(BX$8="Bayern",SUMIFS(Erl.Gögn!$H$2:$H$30,Erl.Gögn!$E$2:$E$30,$A30,Erl.Gögn!$A$2:$A$30,BX$201)/1000,IF(BX$8="Allianz",SUMIFS(Erl.Gögn!$H$2:$H$30,Erl.Gögn!$E$2:$E$30,$A30,Erl.Gögn!$A$2:$A$30,BX$201)/1000,SUMIFS(Gögn!$I$2:$I$11876,Gögn!$F$2:$F$11876,$A30,Gögn!$A$2:$A$11876,BX$201)/1000)))</f>
        <v>0</v>
      </c>
      <c r="BY30" s="156">
        <f>IF(LEN(BY$8)=0,"",IF(BY$8="Bayern",SUMIFS(Erl.Gögn!$H$2:$H$30,Erl.Gögn!$E$2:$E$30,$A30,Erl.Gögn!$A$2:$A$30,BY$201)/1000,IF(BY$8="Allianz",SUMIFS(Erl.Gögn!$H$2:$H$30,Erl.Gögn!$E$2:$E$30,$A30,Erl.Gögn!$A$2:$A$30,BY$201)/1000,SUMIFS(Gögn!$I$2:$I$11876,Gögn!$F$2:$F$11876,$A30,Gögn!$A$2:$A$11876,BY$201)/1000)))</f>
        <v>0</v>
      </c>
      <c r="BZ30" s="156">
        <f>IF(LEN(BZ$8)=0,"",IF(BZ$8="Bayern",SUMIFS(Erl.Gögn!$H$2:$H$30,Erl.Gögn!$E$2:$E$30,$A30,Erl.Gögn!$A$2:$A$30,BZ$201)/1000,IF(BZ$8="Allianz",SUMIFS(Erl.Gögn!$H$2:$H$30,Erl.Gögn!$E$2:$E$30,$A30,Erl.Gögn!$A$2:$A$30,BZ$201)/1000,SUMIFS(Gögn!$I$2:$I$11876,Gögn!$F$2:$F$11876,$A30,Gögn!$A$2:$A$11876,BZ$201)/1000)))</f>
        <v>0</v>
      </c>
      <c r="CA30" s="156">
        <f>IF(LEN(CA$8)=0,"",IF(CA$8="Bayern",SUMIFS(Erl.Gögn!$H$2:$H$30,Erl.Gögn!$E$2:$E$30,$A30,Erl.Gögn!$A$2:$A$30,CA$201)/1000,IF(CA$8="Allianz",SUMIFS(Erl.Gögn!$H$2:$H$30,Erl.Gögn!$E$2:$E$30,$A30,Erl.Gögn!$A$2:$A$30,CA$201)/1000,SUMIFS(Gögn!$I$2:$I$11876,Gögn!$F$2:$F$11876,$A30,Gögn!$A$2:$A$11876,CA$201)/1000)))</f>
        <v>0</v>
      </c>
      <c r="CB30" s="156">
        <f>IF(LEN(CB$8)=0,"",IF(CB$8="Bayern",SUMIFS(Erl.Gögn!$H$2:$H$30,Erl.Gögn!$E$2:$E$30,$A30,Erl.Gögn!$A$2:$A$30,CB$201)/1000,IF(CB$8="Allianz",SUMIFS(Erl.Gögn!$H$2:$H$30,Erl.Gögn!$E$2:$E$30,$A30,Erl.Gögn!$A$2:$A$30,CB$201)/1000,SUMIFS(Gögn!$I$2:$I$11876,Gögn!$F$2:$F$11876,$A30,Gögn!$A$2:$A$11876,CB$201)/1000)))</f>
        <v>0</v>
      </c>
      <c r="CC30" s="156">
        <f>IF(LEN(CC$8)=0,"",IF(CC$8="Bayern",SUMIFS(Erl.Gögn!$H$2:$H$30,Erl.Gögn!$E$2:$E$30,$A30,Erl.Gögn!$A$2:$A$30,CC$201)/1000,IF(CC$8="Allianz",SUMIFS(Erl.Gögn!$H$2:$H$30,Erl.Gögn!$E$2:$E$30,$A30,Erl.Gögn!$A$2:$A$30,CC$201)/1000,SUMIFS(Gögn!$I$2:$I$11876,Gögn!$F$2:$F$11876,$A30,Gögn!$A$2:$A$11876,CC$201)/1000)))</f>
        <v>0</v>
      </c>
    </row>
    <row r="31" spans="1:81" ht="15.75" x14ac:dyDescent="0.25">
      <c r="A31" s="5" t="s">
        <v>180</v>
      </c>
      <c r="B31" s="5"/>
      <c r="C31" s="18" t="s">
        <v>181</v>
      </c>
      <c r="D31" s="155">
        <f>SUM(E31:CC31)</f>
        <v>0</v>
      </c>
      <c r="E31" s="155">
        <f>IF(LEN(E$8)=0,"",IF(E$8="Bayern",SUMIFS(Erl.Gögn!$H$2:$H$30,Erl.Gögn!$E$2:$E$30,$A31,Erl.Gögn!$A$2:$A$30,E$201)/1000,IF(E$8="Allianz",SUMIFS(Erl.Gögn!$H$2:$H$30,Erl.Gögn!$E$2:$E$30,$A31,Erl.Gögn!$A$2:$A$30,E$201)/1000,SUMIFS(Gögn!$I$2:$I$11876,Gögn!$F$2:$F$11876,$A31,Gögn!$A$2:$A$11876,E$201)/1000)))</f>
        <v>0</v>
      </c>
      <c r="F31" s="155">
        <f>IF(LEN(F$8)=0,"",IF(F$8="Bayern",SUMIFS(Erl.Gögn!$H$2:$H$30,Erl.Gögn!$E$2:$E$30,$A31,Erl.Gögn!$A$2:$A$30,F$201)/1000,IF(F$8="Allianz",SUMIFS(Erl.Gögn!$H$2:$H$30,Erl.Gögn!$E$2:$E$30,$A31,Erl.Gögn!$A$2:$A$30,F$201)/1000,SUMIFS(Gögn!$I$2:$I$11876,Gögn!$F$2:$F$11876,$A31,Gögn!$A$2:$A$11876,F$201)/1000)))</f>
        <v>0</v>
      </c>
      <c r="G31" s="155">
        <f>IF(LEN(G$8)=0,"",IF(G$8="Bayern",SUMIFS(Erl.Gögn!$H$2:$H$30,Erl.Gögn!$E$2:$E$30,$A31,Erl.Gögn!$A$2:$A$30,G$201)/1000,IF(G$8="Allianz",SUMIFS(Erl.Gögn!$H$2:$H$30,Erl.Gögn!$E$2:$E$30,$A31,Erl.Gögn!$A$2:$A$30,G$201)/1000,SUMIFS(Gögn!$I$2:$I$11876,Gögn!$F$2:$F$11876,$A31,Gögn!$A$2:$A$11876,G$201)/1000)))</f>
        <v>0</v>
      </c>
      <c r="H31" s="155">
        <f>IF(LEN(H$8)=0,"",IF(H$8="Bayern",SUMIFS(Erl.Gögn!$H$2:$H$30,Erl.Gögn!$E$2:$E$30,$A31,Erl.Gögn!$A$2:$A$30,H$201)/1000,IF(H$8="Allianz",SUMIFS(Erl.Gögn!$H$2:$H$30,Erl.Gögn!$E$2:$E$30,$A31,Erl.Gögn!$A$2:$A$30,H$201)/1000,SUMIFS(Gögn!$I$2:$I$11876,Gögn!$F$2:$F$11876,$A31,Gögn!$A$2:$A$11876,H$201)/1000)))</f>
        <v>0</v>
      </c>
      <c r="I31" s="155">
        <f>IF(LEN(I$8)=0,"",IF(I$8="Bayern",SUMIFS(Erl.Gögn!$H$2:$H$30,Erl.Gögn!$E$2:$E$30,$A31,Erl.Gögn!$A$2:$A$30,I$201)/1000,IF(I$8="Allianz",SUMIFS(Erl.Gögn!$H$2:$H$30,Erl.Gögn!$E$2:$E$30,$A31,Erl.Gögn!$A$2:$A$30,I$201)/1000,SUMIFS(Gögn!$I$2:$I$11876,Gögn!$F$2:$F$11876,$A31,Gögn!$A$2:$A$11876,I$201)/1000)))</f>
        <v>0</v>
      </c>
      <c r="J31" s="155">
        <f>IF(LEN(J$8)=0,"",IF(J$8="Bayern",SUMIFS(Erl.Gögn!$H$2:$H$30,Erl.Gögn!$E$2:$E$30,$A31,Erl.Gögn!$A$2:$A$30,J$201)/1000,IF(J$8="Allianz",SUMIFS(Erl.Gögn!$H$2:$H$30,Erl.Gögn!$E$2:$E$30,$A31,Erl.Gögn!$A$2:$A$30,J$201)/1000,SUMIFS(Gögn!$I$2:$I$11876,Gögn!$F$2:$F$11876,$A31,Gögn!$A$2:$A$11876,J$201)/1000)))</f>
        <v>0</v>
      </c>
      <c r="K31" s="155">
        <f>IF(LEN(K$8)=0,"",IF(K$8="Bayern",SUMIFS(Erl.Gögn!$H$2:$H$30,Erl.Gögn!$E$2:$E$30,$A31,Erl.Gögn!$A$2:$A$30,K$201)/1000,IF(K$8="Allianz",SUMIFS(Erl.Gögn!$H$2:$H$30,Erl.Gögn!$E$2:$E$30,$A31,Erl.Gögn!$A$2:$A$30,K$201)/1000,SUMIFS(Gögn!$I$2:$I$11876,Gögn!$F$2:$F$11876,$A31,Gögn!$A$2:$A$11876,K$201)/1000)))</f>
        <v>0</v>
      </c>
      <c r="L31" s="155">
        <f>IF(LEN(L$8)=0,"",IF(L$8="Bayern",SUMIFS(Erl.Gögn!$H$2:$H$30,Erl.Gögn!$E$2:$E$30,$A31,Erl.Gögn!$A$2:$A$30,L$201)/1000,IF(L$8="Allianz",SUMIFS(Erl.Gögn!$H$2:$H$30,Erl.Gögn!$E$2:$E$30,$A31,Erl.Gögn!$A$2:$A$30,L$201)/1000,SUMIFS(Gögn!$I$2:$I$11876,Gögn!$F$2:$F$11876,$A31,Gögn!$A$2:$A$11876,L$201)/1000)))</f>
        <v>0</v>
      </c>
      <c r="M31" s="155">
        <f>IF(LEN(M$8)=0,"",IF(M$8="Bayern",SUMIFS(Erl.Gögn!$H$2:$H$30,Erl.Gögn!$E$2:$E$30,$A31,Erl.Gögn!$A$2:$A$30,M$201)/1000,IF(M$8="Allianz",SUMIFS(Erl.Gögn!$H$2:$H$30,Erl.Gögn!$E$2:$E$30,$A31,Erl.Gögn!$A$2:$A$30,M$201)/1000,SUMIFS(Gögn!$I$2:$I$11876,Gögn!$F$2:$F$11876,$A31,Gögn!$A$2:$A$11876,M$201)/1000)))</f>
        <v>0</v>
      </c>
      <c r="N31" s="155">
        <f>IF(LEN(N$8)=0,"",IF(N$8="Bayern",SUMIFS(Erl.Gögn!$H$2:$H$30,Erl.Gögn!$E$2:$E$30,$A31,Erl.Gögn!$A$2:$A$30,N$201)/1000,IF(N$8="Allianz",SUMIFS(Erl.Gögn!$H$2:$H$30,Erl.Gögn!$E$2:$E$30,$A31,Erl.Gögn!$A$2:$A$30,N$201)/1000,SUMIFS(Gögn!$I$2:$I$11876,Gögn!$F$2:$F$11876,$A31,Gögn!$A$2:$A$11876,N$201)/1000)))</f>
        <v>0</v>
      </c>
      <c r="O31" s="155">
        <f>IF(LEN(O$8)=0,"",IF(O$8="Bayern",SUMIFS(Erl.Gögn!$H$2:$H$30,Erl.Gögn!$E$2:$E$30,$A31,Erl.Gögn!$A$2:$A$30,O$201)/1000,IF(O$8="Allianz",SUMIFS(Erl.Gögn!$H$2:$H$30,Erl.Gögn!$E$2:$E$30,$A31,Erl.Gögn!$A$2:$A$30,O$201)/1000,SUMIFS(Gögn!$I$2:$I$11876,Gögn!$F$2:$F$11876,$A31,Gögn!$A$2:$A$11876,O$201)/1000)))</f>
        <v>0</v>
      </c>
      <c r="P31" s="155">
        <f>IF(LEN(P$8)=0,"",IF(P$8="Bayern",SUMIFS(Erl.Gögn!$H$2:$H$30,Erl.Gögn!$E$2:$E$30,$A31,Erl.Gögn!$A$2:$A$30,P$201)/1000,IF(P$8="Allianz",SUMIFS(Erl.Gögn!$H$2:$H$30,Erl.Gögn!$E$2:$E$30,$A31,Erl.Gögn!$A$2:$A$30,P$201)/1000,SUMIFS(Gögn!$I$2:$I$11876,Gögn!$F$2:$F$11876,$A31,Gögn!$A$2:$A$11876,P$201)/1000)))</f>
        <v>0</v>
      </c>
      <c r="Q31" s="155">
        <f>IF(LEN(Q$8)=0,"",IF(Q$8="Bayern",SUMIFS(Erl.Gögn!$H$2:$H$30,Erl.Gögn!$E$2:$E$30,$A31,Erl.Gögn!$A$2:$A$30,Q$201)/1000,IF(Q$8="Allianz",SUMIFS(Erl.Gögn!$H$2:$H$30,Erl.Gögn!$E$2:$E$30,$A31,Erl.Gögn!$A$2:$A$30,Q$201)/1000,SUMIFS(Gögn!$I$2:$I$11876,Gögn!$F$2:$F$11876,$A31,Gögn!$A$2:$A$11876,Q$201)/1000)))</f>
        <v>0</v>
      </c>
      <c r="R31" s="155">
        <f>IF(LEN(R$8)=0,"",IF(R$8="Bayern",SUMIFS(Erl.Gögn!$H$2:$H$30,Erl.Gögn!$E$2:$E$30,$A31,Erl.Gögn!$A$2:$A$30,R$201)/1000,IF(R$8="Allianz",SUMIFS(Erl.Gögn!$H$2:$H$30,Erl.Gögn!$E$2:$E$30,$A31,Erl.Gögn!$A$2:$A$30,R$201)/1000,SUMIFS(Gögn!$I$2:$I$11876,Gögn!$F$2:$F$11876,$A31,Gögn!$A$2:$A$11876,R$201)/1000)))</f>
        <v>0</v>
      </c>
      <c r="S31" s="155">
        <f>IF(LEN(S$8)=0,"",IF(S$8="Bayern",SUMIFS(Erl.Gögn!$H$2:$H$30,Erl.Gögn!$E$2:$E$30,$A31,Erl.Gögn!$A$2:$A$30,S$201)/1000,IF(S$8="Allianz",SUMIFS(Erl.Gögn!$H$2:$H$30,Erl.Gögn!$E$2:$E$30,$A31,Erl.Gögn!$A$2:$A$30,S$201)/1000,SUMIFS(Gögn!$I$2:$I$11876,Gögn!$F$2:$F$11876,$A31,Gögn!$A$2:$A$11876,S$201)/1000)))</f>
        <v>0</v>
      </c>
      <c r="T31" s="155">
        <f>IF(LEN(T$8)=0,"",IF(T$8="Bayern",SUMIFS(Erl.Gögn!$H$2:$H$30,Erl.Gögn!$E$2:$E$30,$A31,Erl.Gögn!$A$2:$A$30,T$201)/1000,IF(T$8="Allianz",SUMIFS(Erl.Gögn!$H$2:$H$30,Erl.Gögn!$E$2:$E$30,$A31,Erl.Gögn!$A$2:$A$30,T$201)/1000,SUMIFS(Gögn!$I$2:$I$11876,Gögn!$F$2:$F$11876,$A31,Gögn!$A$2:$A$11876,T$201)/1000)))</f>
        <v>0</v>
      </c>
      <c r="U31" s="155">
        <f>IF(LEN(U$8)=0,"",IF(U$8="Bayern",SUMIFS(Erl.Gögn!$H$2:$H$30,Erl.Gögn!$E$2:$E$30,$A31,Erl.Gögn!$A$2:$A$30,U$201)/1000,IF(U$8="Allianz",SUMIFS(Erl.Gögn!$H$2:$H$30,Erl.Gögn!$E$2:$E$30,$A31,Erl.Gögn!$A$2:$A$30,U$201)/1000,SUMIFS(Gögn!$I$2:$I$11876,Gögn!$F$2:$F$11876,$A31,Gögn!$A$2:$A$11876,U$201)/1000)))</f>
        <v>0</v>
      </c>
      <c r="V31" s="155">
        <f>IF(LEN(V$8)=0,"",IF(V$8="Bayern",SUMIFS(Erl.Gögn!$H$2:$H$30,Erl.Gögn!$E$2:$E$30,$A31,Erl.Gögn!$A$2:$A$30,V$201)/1000,IF(V$8="Allianz",SUMIFS(Erl.Gögn!$H$2:$H$30,Erl.Gögn!$E$2:$E$30,$A31,Erl.Gögn!$A$2:$A$30,V$201)/1000,SUMIFS(Gögn!$I$2:$I$11876,Gögn!$F$2:$F$11876,$A31,Gögn!$A$2:$A$11876,V$201)/1000)))</f>
        <v>0</v>
      </c>
      <c r="W31" s="155">
        <f>IF(LEN(W$8)=0,"",IF(W$8="Bayern",SUMIFS(Erl.Gögn!$H$2:$H$30,Erl.Gögn!$E$2:$E$30,$A31,Erl.Gögn!$A$2:$A$30,W$201)/1000,IF(W$8="Allianz",SUMIFS(Erl.Gögn!$H$2:$H$30,Erl.Gögn!$E$2:$E$30,$A31,Erl.Gögn!$A$2:$A$30,W$201)/1000,SUMIFS(Gögn!$I$2:$I$11876,Gögn!$F$2:$F$11876,$A31,Gögn!$A$2:$A$11876,W$201)/1000)))</f>
        <v>0</v>
      </c>
      <c r="X31" s="155">
        <f>IF(LEN(X$8)=0,"",IF(X$8="Bayern",SUMIFS(Erl.Gögn!$H$2:$H$30,Erl.Gögn!$E$2:$E$30,$A31,Erl.Gögn!$A$2:$A$30,X$201)/1000,IF(X$8="Allianz",SUMIFS(Erl.Gögn!$H$2:$H$30,Erl.Gögn!$E$2:$E$30,$A31,Erl.Gögn!$A$2:$A$30,X$201)/1000,SUMIFS(Gögn!$I$2:$I$11876,Gögn!$F$2:$F$11876,$A31,Gögn!$A$2:$A$11876,X$201)/1000)))</f>
        <v>0</v>
      </c>
      <c r="Y31" s="155">
        <f>IF(LEN(Y$8)=0,"",IF(Y$8="Bayern",SUMIFS(Erl.Gögn!$H$2:$H$30,Erl.Gögn!$E$2:$E$30,$A31,Erl.Gögn!$A$2:$A$30,Y$201)/1000,IF(Y$8="Allianz",SUMIFS(Erl.Gögn!$H$2:$H$30,Erl.Gögn!$E$2:$E$30,$A31,Erl.Gögn!$A$2:$A$30,Y$201)/1000,SUMIFS(Gögn!$I$2:$I$11876,Gögn!$F$2:$F$11876,$A31,Gögn!$A$2:$A$11876,Y$201)/1000)))</f>
        <v>0</v>
      </c>
      <c r="Z31" s="155">
        <f>IF(LEN(Z$8)=0,"",IF(Z$8="Bayern",SUMIFS(Erl.Gögn!$H$2:$H$30,Erl.Gögn!$E$2:$E$30,$A31,Erl.Gögn!$A$2:$A$30,Z$201)/1000,IF(Z$8="Allianz",SUMIFS(Erl.Gögn!$H$2:$H$30,Erl.Gögn!$E$2:$E$30,$A31,Erl.Gögn!$A$2:$A$30,Z$201)/1000,SUMIFS(Gögn!$I$2:$I$11876,Gögn!$F$2:$F$11876,$A31,Gögn!$A$2:$A$11876,Z$201)/1000)))</f>
        <v>0</v>
      </c>
      <c r="AA31" s="155">
        <f>IF(LEN(AA$8)=0,"",IF(AA$8="Bayern",SUMIFS(Erl.Gögn!$H$2:$H$30,Erl.Gögn!$E$2:$E$30,$A31,Erl.Gögn!$A$2:$A$30,AA$201)/1000,IF(AA$8="Allianz",SUMIFS(Erl.Gögn!$H$2:$H$30,Erl.Gögn!$E$2:$E$30,$A31,Erl.Gögn!$A$2:$A$30,AA$201)/1000,SUMIFS(Gögn!$I$2:$I$11876,Gögn!$F$2:$F$11876,$A31,Gögn!$A$2:$A$11876,AA$201)/1000)))</f>
        <v>0</v>
      </c>
      <c r="AB31" s="155">
        <f>IF(LEN(AB$8)=0,"",IF(AB$8="Bayern",SUMIFS(Erl.Gögn!$H$2:$H$30,Erl.Gögn!$E$2:$E$30,$A31,Erl.Gögn!$A$2:$A$30,AB$201)/1000,IF(AB$8="Allianz",SUMIFS(Erl.Gögn!$H$2:$H$30,Erl.Gögn!$E$2:$E$30,$A31,Erl.Gögn!$A$2:$A$30,AB$201)/1000,SUMIFS(Gögn!$I$2:$I$11876,Gögn!$F$2:$F$11876,$A31,Gögn!$A$2:$A$11876,AB$201)/1000)))</f>
        <v>0</v>
      </c>
      <c r="AC31" s="155">
        <f>IF(LEN(AC$8)=0,"",IF(AC$8="Bayern",SUMIFS(Erl.Gögn!$H$2:$H$30,Erl.Gögn!$E$2:$E$30,$A31,Erl.Gögn!$A$2:$A$30,AC$201)/1000,IF(AC$8="Allianz",SUMIFS(Erl.Gögn!$H$2:$H$30,Erl.Gögn!$E$2:$E$30,$A31,Erl.Gögn!$A$2:$A$30,AC$201)/1000,SUMIFS(Gögn!$I$2:$I$11876,Gögn!$F$2:$F$11876,$A31,Gögn!$A$2:$A$11876,AC$201)/1000)))</f>
        <v>0</v>
      </c>
      <c r="AD31" s="155">
        <f>IF(LEN(AD$8)=0,"",IF(AD$8="Bayern",SUMIFS(Erl.Gögn!$H$2:$H$30,Erl.Gögn!$E$2:$E$30,$A31,Erl.Gögn!$A$2:$A$30,AD$201)/1000,IF(AD$8="Allianz",SUMIFS(Erl.Gögn!$H$2:$H$30,Erl.Gögn!$E$2:$E$30,$A31,Erl.Gögn!$A$2:$A$30,AD$201)/1000,SUMIFS(Gögn!$I$2:$I$11876,Gögn!$F$2:$F$11876,$A31,Gögn!$A$2:$A$11876,AD$201)/1000)))</f>
        <v>0</v>
      </c>
      <c r="AE31" s="155">
        <f>IF(LEN(AE$8)=0,"",IF(AE$8="Bayern",SUMIFS(Erl.Gögn!$H$2:$H$30,Erl.Gögn!$E$2:$E$30,$A31,Erl.Gögn!$A$2:$A$30,AE$201)/1000,IF(AE$8="Allianz",SUMIFS(Erl.Gögn!$H$2:$H$30,Erl.Gögn!$E$2:$E$30,$A31,Erl.Gögn!$A$2:$A$30,AE$201)/1000,SUMIFS(Gögn!$I$2:$I$11876,Gögn!$F$2:$F$11876,$A31,Gögn!$A$2:$A$11876,AE$201)/1000)))</f>
        <v>0</v>
      </c>
      <c r="AF31" s="155">
        <f>IF(LEN(AF$8)=0,"",IF(AF$8="Bayern",SUMIFS(Erl.Gögn!$H$2:$H$30,Erl.Gögn!$E$2:$E$30,$A31,Erl.Gögn!$A$2:$A$30,AF$201)/1000,IF(AF$8="Allianz",SUMIFS(Erl.Gögn!$H$2:$H$30,Erl.Gögn!$E$2:$E$30,$A31,Erl.Gögn!$A$2:$A$30,AF$201)/1000,SUMIFS(Gögn!$I$2:$I$11876,Gögn!$F$2:$F$11876,$A31,Gögn!$A$2:$A$11876,AF$201)/1000)))</f>
        <v>0</v>
      </c>
      <c r="AG31" s="155">
        <f>IF(LEN(AG$8)=0,"",IF(AG$8="Bayern",SUMIFS(Erl.Gögn!$H$2:$H$30,Erl.Gögn!$E$2:$E$30,$A31,Erl.Gögn!$A$2:$A$30,AG$201)/1000,IF(AG$8="Allianz",SUMIFS(Erl.Gögn!$H$2:$H$30,Erl.Gögn!$E$2:$E$30,$A31,Erl.Gögn!$A$2:$A$30,AG$201)/1000,SUMIFS(Gögn!$I$2:$I$11876,Gögn!$F$2:$F$11876,$A31,Gögn!$A$2:$A$11876,AG$201)/1000)))</f>
        <v>0</v>
      </c>
      <c r="AH31" s="155">
        <f>IF(LEN(AH$8)=0,"",IF(AH$8="Bayern",SUMIFS(Erl.Gögn!$H$2:$H$30,Erl.Gögn!$E$2:$E$30,$A31,Erl.Gögn!$A$2:$A$30,AH$201)/1000,IF(AH$8="Allianz",SUMIFS(Erl.Gögn!$H$2:$H$30,Erl.Gögn!$E$2:$E$30,$A31,Erl.Gögn!$A$2:$A$30,AH$201)/1000,SUMIFS(Gögn!$I$2:$I$11876,Gögn!$F$2:$F$11876,$A31,Gögn!$A$2:$A$11876,AH$201)/1000)))</f>
        <v>0</v>
      </c>
      <c r="AI31" s="155">
        <f>IF(LEN(AI$8)=0,"",IF(AI$8="Bayern",SUMIFS(Erl.Gögn!$H$2:$H$30,Erl.Gögn!$E$2:$E$30,$A31,Erl.Gögn!$A$2:$A$30,AI$201)/1000,IF(AI$8="Allianz",SUMIFS(Erl.Gögn!$H$2:$H$30,Erl.Gögn!$E$2:$E$30,$A31,Erl.Gögn!$A$2:$A$30,AI$201)/1000,SUMIFS(Gögn!$I$2:$I$11876,Gögn!$F$2:$F$11876,$A31,Gögn!$A$2:$A$11876,AI$201)/1000)))</f>
        <v>0</v>
      </c>
      <c r="AJ31" s="155">
        <f>IF(LEN(AJ$8)=0,"",IF(AJ$8="Bayern",SUMIFS(Erl.Gögn!$H$2:$H$30,Erl.Gögn!$E$2:$E$30,$A31,Erl.Gögn!$A$2:$A$30,AJ$201)/1000,IF(AJ$8="Allianz",SUMIFS(Erl.Gögn!$H$2:$H$30,Erl.Gögn!$E$2:$E$30,$A31,Erl.Gögn!$A$2:$A$30,AJ$201)/1000,SUMIFS(Gögn!$I$2:$I$11876,Gögn!$F$2:$F$11876,$A31,Gögn!$A$2:$A$11876,AJ$201)/1000)))</f>
        <v>0</v>
      </c>
      <c r="AK31" s="155">
        <f>IF(LEN(AK$8)=0,"",IF(AK$8="Bayern",SUMIFS(Erl.Gögn!$H$2:$H$30,Erl.Gögn!$E$2:$E$30,$A31,Erl.Gögn!$A$2:$A$30,AK$201)/1000,IF(AK$8="Allianz",SUMIFS(Erl.Gögn!$H$2:$H$30,Erl.Gögn!$E$2:$E$30,$A31,Erl.Gögn!$A$2:$A$30,AK$201)/1000,SUMIFS(Gögn!$I$2:$I$11876,Gögn!$F$2:$F$11876,$A31,Gögn!$A$2:$A$11876,AK$201)/1000)))</f>
        <v>0</v>
      </c>
      <c r="AL31" s="155">
        <f>IF(LEN(AL$8)=0,"",IF(AL$8="Bayern",SUMIFS(Erl.Gögn!$H$2:$H$30,Erl.Gögn!$E$2:$E$30,$A31,Erl.Gögn!$A$2:$A$30,AL$201)/1000,IF(AL$8="Allianz",SUMIFS(Erl.Gögn!$H$2:$H$30,Erl.Gögn!$E$2:$E$30,$A31,Erl.Gögn!$A$2:$A$30,AL$201)/1000,SUMIFS(Gögn!$I$2:$I$11876,Gögn!$F$2:$F$11876,$A31,Gögn!$A$2:$A$11876,AL$201)/1000)))</f>
        <v>0</v>
      </c>
      <c r="AM31" s="155">
        <f>IF(LEN(AM$8)=0,"",IF(AM$8="Bayern",SUMIFS(Erl.Gögn!$H$2:$H$30,Erl.Gögn!$E$2:$E$30,$A31,Erl.Gögn!$A$2:$A$30,AM$201)/1000,IF(AM$8="Allianz",SUMIFS(Erl.Gögn!$H$2:$H$30,Erl.Gögn!$E$2:$E$30,$A31,Erl.Gögn!$A$2:$A$30,AM$201)/1000,SUMIFS(Gögn!$I$2:$I$11876,Gögn!$F$2:$F$11876,$A31,Gögn!$A$2:$A$11876,AM$201)/1000)))</f>
        <v>0</v>
      </c>
      <c r="AN31" s="155">
        <f>IF(LEN(AN$8)=0,"",IF(AN$8="Bayern",SUMIFS(Erl.Gögn!$H$2:$H$30,Erl.Gögn!$E$2:$E$30,$A31,Erl.Gögn!$A$2:$A$30,AN$201)/1000,IF(AN$8="Allianz",SUMIFS(Erl.Gögn!$H$2:$H$30,Erl.Gögn!$E$2:$E$30,$A31,Erl.Gögn!$A$2:$A$30,AN$201)/1000,SUMIFS(Gögn!$I$2:$I$11876,Gögn!$F$2:$F$11876,$A31,Gögn!$A$2:$A$11876,AN$201)/1000)))</f>
        <v>0</v>
      </c>
      <c r="AO31" s="155">
        <f>IF(LEN(AO$8)=0,"",IF(AO$8="Bayern",SUMIFS(Erl.Gögn!$H$2:$H$30,Erl.Gögn!$E$2:$E$30,$A31,Erl.Gögn!$A$2:$A$30,AO$201)/1000,IF(AO$8="Allianz",SUMIFS(Erl.Gögn!$H$2:$H$30,Erl.Gögn!$E$2:$E$30,$A31,Erl.Gögn!$A$2:$A$30,AO$201)/1000,SUMIFS(Gögn!$I$2:$I$11876,Gögn!$F$2:$F$11876,$A31,Gögn!$A$2:$A$11876,AO$201)/1000)))</f>
        <v>0</v>
      </c>
      <c r="AP31" s="155">
        <f>IF(LEN(AP$8)=0,"",IF(AP$8="Bayern",SUMIFS(Erl.Gögn!$H$2:$H$30,Erl.Gögn!$E$2:$E$30,$A31,Erl.Gögn!$A$2:$A$30,AP$201)/1000,IF(AP$8="Allianz",SUMIFS(Erl.Gögn!$H$2:$H$30,Erl.Gögn!$E$2:$E$30,$A31,Erl.Gögn!$A$2:$A$30,AP$201)/1000,SUMIFS(Gögn!$I$2:$I$11876,Gögn!$F$2:$F$11876,$A31,Gögn!$A$2:$A$11876,AP$201)/1000)))</f>
        <v>0</v>
      </c>
      <c r="AQ31" s="155">
        <f>IF(LEN(AQ$8)=0,"",IF(AQ$8="Bayern",SUMIFS(Erl.Gögn!$H$2:$H$30,Erl.Gögn!$E$2:$E$30,$A31,Erl.Gögn!$A$2:$A$30,AQ$201)/1000,IF(AQ$8="Allianz",SUMIFS(Erl.Gögn!$H$2:$H$30,Erl.Gögn!$E$2:$E$30,$A31,Erl.Gögn!$A$2:$A$30,AQ$201)/1000,SUMIFS(Gögn!$I$2:$I$11876,Gögn!$F$2:$F$11876,$A31,Gögn!$A$2:$A$11876,AQ$201)/1000)))</f>
        <v>0</v>
      </c>
      <c r="AR31" s="155">
        <f>IF(LEN(AR$8)=0,"",IF(AR$8="Bayern",SUMIFS(Erl.Gögn!$H$2:$H$30,Erl.Gögn!$E$2:$E$30,$A31,Erl.Gögn!$A$2:$A$30,AR$201)/1000,IF(AR$8="Allianz",SUMIFS(Erl.Gögn!$H$2:$H$30,Erl.Gögn!$E$2:$E$30,$A31,Erl.Gögn!$A$2:$A$30,AR$201)/1000,SUMIFS(Gögn!$I$2:$I$11876,Gögn!$F$2:$F$11876,$A31,Gögn!$A$2:$A$11876,AR$201)/1000)))</f>
        <v>0</v>
      </c>
      <c r="AS31" s="155">
        <f>IF(LEN(AS$8)=0,"",IF(AS$8="Bayern",SUMIFS(Erl.Gögn!$H$2:$H$30,Erl.Gögn!$E$2:$E$30,$A31,Erl.Gögn!$A$2:$A$30,AS$201)/1000,IF(AS$8="Allianz",SUMIFS(Erl.Gögn!$H$2:$H$30,Erl.Gögn!$E$2:$E$30,$A31,Erl.Gögn!$A$2:$A$30,AS$201)/1000,SUMIFS(Gögn!$I$2:$I$11876,Gögn!$F$2:$F$11876,$A31,Gögn!$A$2:$A$11876,AS$201)/1000)))</f>
        <v>0</v>
      </c>
      <c r="AT31" s="155">
        <f>IF(LEN(AT$8)=0,"",IF(AT$8="Bayern",SUMIFS(Erl.Gögn!$H$2:$H$30,Erl.Gögn!$E$2:$E$30,$A31,Erl.Gögn!$A$2:$A$30,AT$201)/1000,IF(AT$8="Allianz",SUMIFS(Erl.Gögn!$H$2:$H$30,Erl.Gögn!$E$2:$E$30,$A31,Erl.Gögn!$A$2:$A$30,AT$201)/1000,SUMIFS(Gögn!$I$2:$I$11876,Gögn!$F$2:$F$11876,$A31,Gögn!$A$2:$A$11876,AT$201)/1000)))</f>
        <v>0</v>
      </c>
      <c r="AU31" s="155">
        <f>IF(LEN(AU$8)=0,"",IF(AU$8="Bayern",SUMIFS(Erl.Gögn!$H$2:$H$30,Erl.Gögn!$E$2:$E$30,$A31,Erl.Gögn!$A$2:$A$30,AU$201)/1000,IF(AU$8="Allianz",SUMIFS(Erl.Gögn!$H$2:$H$30,Erl.Gögn!$E$2:$E$30,$A31,Erl.Gögn!$A$2:$A$30,AU$201)/1000,SUMIFS(Gögn!$I$2:$I$11876,Gögn!$F$2:$F$11876,$A31,Gögn!$A$2:$A$11876,AU$201)/1000)))</f>
        <v>0</v>
      </c>
      <c r="AV31" s="155">
        <f>IF(LEN(AV$8)=0,"",IF(AV$8="Bayern",SUMIFS(Erl.Gögn!$H$2:$H$30,Erl.Gögn!$E$2:$E$30,$A31,Erl.Gögn!$A$2:$A$30,AV$201)/1000,IF(AV$8="Allianz",SUMIFS(Erl.Gögn!$H$2:$H$30,Erl.Gögn!$E$2:$E$30,$A31,Erl.Gögn!$A$2:$A$30,AV$201)/1000,SUMIFS(Gögn!$I$2:$I$11876,Gögn!$F$2:$F$11876,$A31,Gögn!$A$2:$A$11876,AV$201)/1000)))</f>
        <v>0</v>
      </c>
      <c r="AW31" s="155">
        <f>IF(LEN(AW$8)=0,"",IF(AW$8="Bayern",SUMIFS(Erl.Gögn!$H$2:$H$30,Erl.Gögn!$E$2:$E$30,$A31,Erl.Gögn!$A$2:$A$30,AW$201)/1000,IF(AW$8="Allianz",SUMIFS(Erl.Gögn!$H$2:$H$30,Erl.Gögn!$E$2:$E$30,$A31,Erl.Gögn!$A$2:$A$30,AW$201)/1000,SUMIFS(Gögn!$I$2:$I$11876,Gögn!$F$2:$F$11876,$A31,Gögn!$A$2:$A$11876,AW$201)/1000)))</f>
        <v>0</v>
      </c>
      <c r="AX31" s="155">
        <f>IF(LEN(AX$8)=0,"",IF(AX$8="Bayern",SUMIFS(Erl.Gögn!$H$2:$H$30,Erl.Gögn!$E$2:$E$30,$A31,Erl.Gögn!$A$2:$A$30,AX$201)/1000,IF(AX$8="Allianz",SUMIFS(Erl.Gögn!$H$2:$H$30,Erl.Gögn!$E$2:$E$30,$A31,Erl.Gögn!$A$2:$A$30,AX$201)/1000,SUMIFS(Gögn!$I$2:$I$11876,Gögn!$F$2:$F$11876,$A31,Gögn!$A$2:$A$11876,AX$201)/1000)))</f>
        <v>0</v>
      </c>
      <c r="AY31" s="155">
        <f>IF(LEN(AY$8)=0,"",IF(AY$8="Bayern",SUMIFS(Erl.Gögn!$H$2:$H$30,Erl.Gögn!$E$2:$E$30,$A31,Erl.Gögn!$A$2:$A$30,AY$201)/1000,IF(AY$8="Allianz",SUMIFS(Erl.Gögn!$H$2:$H$30,Erl.Gögn!$E$2:$E$30,$A31,Erl.Gögn!$A$2:$A$30,AY$201)/1000,SUMIFS(Gögn!$I$2:$I$11876,Gögn!$F$2:$F$11876,$A31,Gögn!$A$2:$A$11876,AY$201)/1000)))</f>
        <v>0</v>
      </c>
      <c r="AZ31" s="155">
        <f>IF(LEN(AZ$8)=0,"",IF(AZ$8="Bayern",SUMIFS(Erl.Gögn!$H$2:$H$30,Erl.Gögn!$E$2:$E$30,$A31,Erl.Gögn!$A$2:$A$30,AZ$201)/1000,IF(AZ$8="Allianz",SUMIFS(Erl.Gögn!$H$2:$H$30,Erl.Gögn!$E$2:$E$30,$A31,Erl.Gögn!$A$2:$A$30,AZ$201)/1000,SUMIFS(Gögn!$I$2:$I$11876,Gögn!$F$2:$F$11876,$A31,Gögn!$A$2:$A$11876,AZ$201)/1000)))</f>
        <v>0</v>
      </c>
      <c r="BA31" s="155">
        <f>IF(LEN(BA$8)=0,"",IF(BA$8="Bayern",SUMIFS(Erl.Gögn!$H$2:$H$30,Erl.Gögn!$E$2:$E$30,$A31,Erl.Gögn!$A$2:$A$30,BA$201)/1000,IF(BA$8="Allianz",SUMIFS(Erl.Gögn!$H$2:$H$30,Erl.Gögn!$E$2:$E$30,$A31,Erl.Gögn!$A$2:$A$30,BA$201)/1000,SUMIFS(Gögn!$I$2:$I$11876,Gögn!$F$2:$F$11876,$A31,Gögn!$A$2:$A$11876,BA$201)/1000)))</f>
        <v>0</v>
      </c>
      <c r="BB31" s="155">
        <f>IF(LEN(BB$8)=0,"",IF(BB$8="Bayern",SUMIFS(Erl.Gögn!$H$2:$H$30,Erl.Gögn!$E$2:$E$30,$A31,Erl.Gögn!$A$2:$A$30,BB$201)/1000,IF(BB$8="Allianz",SUMIFS(Erl.Gögn!$H$2:$H$30,Erl.Gögn!$E$2:$E$30,$A31,Erl.Gögn!$A$2:$A$30,BB$201)/1000,SUMIFS(Gögn!$I$2:$I$11876,Gögn!$F$2:$F$11876,$A31,Gögn!$A$2:$A$11876,BB$201)/1000)))</f>
        <v>0</v>
      </c>
      <c r="BC31" s="155">
        <f>IF(LEN(BC$8)=0,"",IF(BC$8="Bayern",SUMIFS(Erl.Gögn!$H$2:$H$30,Erl.Gögn!$E$2:$E$30,$A31,Erl.Gögn!$A$2:$A$30,BC$201)/1000,IF(BC$8="Allianz",SUMIFS(Erl.Gögn!$H$2:$H$30,Erl.Gögn!$E$2:$E$30,$A31,Erl.Gögn!$A$2:$A$30,BC$201)/1000,SUMIFS(Gögn!$I$2:$I$11876,Gögn!$F$2:$F$11876,$A31,Gögn!$A$2:$A$11876,BC$201)/1000)))</f>
        <v>0</v>
      </c>
      <c r="BD31" s="155">
        <f>IF(LEN(BD$8)=0,"",IF(BD$8="Bayern",SUMIFS(Erl.Gögn!$H$2:$H$30,Erl.Gögn!$E$2:$E$30,$A31,Erl.Gögn!$A$2:$A$30,BD$201)/1000,IF(BD$8="Allianz",SUMIFS(Erl.Gögn!$H$2:$H$30,Erl.Gögn!$E$2:$E$30,$A31,Erl.Gögn!$A$2:$A$30,BD$201)/1000,SUMIFS(Gögn!$I$2:$I$11876,Gögn!$F$2:$F$11876,$A31,Gögn!$A$2:$A$11876,BD$201)/1000)))</f>
        <v>0</v>
      </c>
      <c r="BE31" s="155">
        <f>IF(LEN(BE$8)=0,"",IF(BE$8="Bayern",SUMIFS(Erl.Gögn!$H$2:$H$30,Erl.Gögn!$E$2:$E$30,$A31,Erl.Gögn!$A$2:$A$30,BE$201)/1000,IF(BE$8="Allianz",SUMIFS(Erl.Gögn!$H$2:$H$30,Erl.Gögn!$E$2:$E$30,$A31,Erl.Gögn!$A$2:$A$30,BE$201)/1000,SUMIFS(Gögn!$I$2:$I$11876,Gögn!$F$2:$F$11876,$A31,Gögn!$A$2:$A$11876,BE$201)/1000)))</f>
        <v>0</v>
      </c>
      <c r="BF31" s="155">
        <f>IF(LEN(BF$8)=0,"",IF(BF$8="Bayern",SUMIFS(Erl.Gögn!$H$2:$H$30,Erl.Gögn!$E$2:$E$30,$A31,Erl.Gögn!$A$2:$A$30,BF$201)/1000,IF(BF$8="Allianz",SUMIFS(Erl.Gögn!$H$2:$H$30,Erl.Gögn!$E$2:$E$30,$A31,Erl.Gögn!$A$2:$A$30,BF$201)/1000,SUMIFS(Gögn!$I$2:$I$11876,Gögn!$F$2:$F$11876,$A31,Gögn!$A$2:$A$11876,BF$201)/1000)))</f>
        <v>0</v>
      </c>
      <c r="BG31" s="155">
        <f>IF(LEN(BG$8)=0,"",IF(BG$8="Bayern",SUMIFS(Erl.Gögn!$H$2:$H$30,Erl.Gögn!$E$2:$E$30,$A31,Erl.Gögn!$A$2:$A$30,BG$201)/1000,IF(BG$8="Allianz",SUMIFS(Erl.Gögn!$H$2:$H$30,Erl.Gögn!$E$2:$E$30,$A31,Erl.Gögn!$A$2:$A$30,BG$201)/1000,SUMIFS(Gögn!$I$2:$I$11876,Gögn!$F$2:$F$11876,$A31,Gögn!$A$2:$A$11876,BG$201)/1000)))</f>
        <v>0</v>
      </c>
      <c r="BH31" s="155">
        <f>IF(LEN(BH$8)=0,"",IF(BH$8="Bayern",SUMIFS(Erl.Gögn!$H$2:$H$30,Erl.Gögn!$E$2:$E$30,$A31,Erl.Gögn!$A$2:$A$30,BH$201)/1000,IF(BH$8="Allianz",SUMIFS(Erl.Gögn!$H$2:$H$30,Erl.Gögn!$E$2:$E$30,$A31,Erl.Gögn!$A$2:$A$30,BH$201)/1000,SUMIFS(Gögn!$I$2:$I$11876,Gögn!$F$2:$F$11876,$A31,Gögn!$A$2:$A$11876,BH$201)/1000)))</f>
        <v>0</v>
      </c>
      <c r="BI31" s="155">
        <f>IF(LEN(BI$8)=0,"",IF(BI$8="Bayern",SUMIFS(Erl.Gögn!$H$2:$H$30,Erl.Gögn!$E$2:$E$30,$A31,Erl.Gögn!$A$2:$A$30,BI$201)/1000,IF(BI$8="Allianz",SUMIFS(Erl.Gögn!$H$2:$H$30,Erl.Gögn!$E$2:$E$30,$A31,Erl.Gögn!$A$2:$A$30,BI$201)/1000,SUMIFS(Gögn!$I$2:$I$11876,Gögn!$F$2:$F$11876,$A31,Gögn!$A$2:$A$11876,BI$201)/1000)))</f>
        <v>0</v>
      </c>
      <c r="BJ31" s="155">
        <f>IF(LEN(BJ$8)=0,"",IF(BJ$8="Bayern",SUMIFS(Erl.Gögn!$H$2:$H$30,Erl.Gögn!$E$2:$E$30,$A31,Erl.Gögn!$A$2:$A$30,BJ$201)/1000,IF(BJ$8="Allianz",SUMIFS(Erl.Gögn!$H$2:$H$30,Erl.Gögn!$E$2:$E$30,$A31,Erl.Gögn!$A$2:$A$30,BJ$201)/1000,SUMIFS(Gögn!$I$2:$I$11876,Gögn!$F$2:$F$11876,$A31,Gögn!$A$2:$A$11876,BJ$201)/1000)))</f>
        <v>0</v>
      </c>
      <c r="BK31" s="155">
        <f>IF(LEN(BK$8)=0,"",IF(BK$8="Bayern",SUMIFS(Erl.Gögn!$H$2:$H$30,Erl.Gögn!$E$2:$E$30,$A31,Erl.Gögn!$A$2:$A$30,BK$201)/1000,IF(BK$8="Allianz",SUMIFS(Erl.Gögn!$H$2:$H$30,Erl.Gögn!$E$2:$E$30,$A31,Erl.Gögn!$A$2:$A$30,BK$201)/1000,SUMIFS(Gögn!$I$2:$I$11876,Gögn!$F$2:$F$11876,$A31,Gögn!$A$2:$A$11876,BK$201)/1000)))</f>
        <v>0</v>
      </c>
      <c r="BL31" s="155">
        <f>IF(LEN(BL$8)=0,"",IF(BL$8="Bayern",SUMIFS(Erl.Gögn!$H$2:$H$30,Erl.Gögn!$E$2:$E$30,$A31,Erl.Gögn!$A$2:$A$30,BL$201)/1000,IF(BL$8="Allianz",SUMIFS(Erl.Gögn!$H$2:$H$30,Erl.Gögn!$E$2:$E$30,$A31,Erl.Gögn!$A$2:$A$30,BL$201)/1000,SUMIFS(Gögn!$I$2:$I$11876,Gögn!$F$2:$F$11876,$A31,Gögn!$A$2:$A$11876,BL$201)/1000)))</f>
        <v>0</v>
      </c>
      <c r="BM31" s="155">
        <f>IF(LEN(BM$8)=0,"",IF(BM$8="Bayern",SUMIFS(Erl.Gögn!$H$2:$H$30,Erl.Gögn!$E$2:$E$30,$A31,Erl.Gögn!$A$2:$A$30,BM$201)/1000,IF(BM$8="Allianz",SUMIFS(Erl.Gögn!$H$2:$H$30,Erl.Gögn!$E$2:$E$30,$A31,Erl.Gögn!$A$2:$A$30,BM$201)/1000,SUMIFS(Gögn!$I$2:$I$11876,Gögn!$F$2:$F$11876,$A31,Gögn!$A$2:$A$11876,BM$201)/1000)))</f>
        <v>0</v>
      </c>
      <c r="BN31" s="155">
        <f>IF(LEN(BN$8)=0,"",IF(BN$8="Bayern",SUMIFS(Erl.Gögn!$H$2:$H$30,Erl.Gögn!$E$2:$E$30,$A31,Erl.Gögn!$A$2:$A$30,BN$201)/1000,IF(BN$8="Allianz",SUMIFS(Erl.Gögn!$H$2:$H$30,Erl.Gögn!$E$2:$E$30,$A31,Erl.Gögn!$A$2:$A$30,BN$201)/1000,SUMIFS(Gögn!$I$2:$I$11876,Gögn!$F$2:$F$11876,$A31,Gögn!$A$2:$A$11876,BN$201)/1000)))</f>
        <v>0</v>
      </c>
      <c r="BO31" s="155">
        <f>IF(LEN(BO$8)=0,"",IF(BO$8="Bayern",SUMIFS(Erl.Gögn!$H$2:$H$30,Erl.Gögn!$E$2:$E$30,$A31,Erl.Gögn!$A$2:$A$30,BO$201)/1000,IF(BO$8="Allianz",SUMIFS(Erl.Gögn!$H$2:$H$30,Erl.Gögn!$E$2:$E$30,$A31,Erl.Gögn!$A$2:$A$30,BO$201)/1000,SUMIFS(Gögn!$I$2:$I$11876,Gögn!$F$2:$F$11876,$A31,Gögn!$A$2:$A$11876,BO$201)/1000)))</f>
        <v>0</v>
      </c>
      <c r="BP31" s="155">
        <f>IF(LEN(BP$8)=0,"",IF(BP$8="Bayern",SUMIFS(Erl.Gögn!$H$2:$H$30,Erl.Gögn!$E$2:$E$30,$A31,Erl.Gögn!$A$2:$A$30,BP$201)/1000,IF(BP$8="Allianz",SUMIFS(Erl.Gögn!$H$2:$H$30,Erl.Gögn!$E$2:$E$30,$A31,Erl.Gögn!$A$2:$A$30,BP$201)/1000,SUMIFS(Gögn!$I$2:$I$11876,Gögn!$F$2:$F$11876,$A31,Gögn!$A$2:$A$11876,BP$201)/1000)))</f>
        <v>0</v>
      </c>
      <c r="BQ31" s="155">
        <f>IF(LEN(BQ$8)=0,"",IF(BQ$8="Bayern",SUMIFS(Erl.Gögn!$H$2:$H$30,Erl.Gögn!$E$2:$E$30,$A31,Erl.Gögn!$A$2:$A$30,BQ$201)/1000,IF(BQ$8="Allianz",SUMIFS(Erl.Gögn!$H$2:$H$30,Erl.Gögn!$E$2:$E$30,$A31,Erl.Gögn!$A$2:$A$30,BQ$201)/1000,SUMIFS(Gögn!$I$2:$I$11876,Gögn!$F$2:$F$11876,$A31,Gögn!$A$2:$A$11876,BQ$201)/1000)))</f>
        <v>0</v>
      </c>
      <c r="BR31" s="155">
        <f>IF(LEN(BR$8)=0,"",IF(BR$8="Bayern",SUMIFS(Erl.Gögn!$H$2:$H$30,Erl.Gögn!$E$2:$E$30,$A31,Erl.Gögn!$A$2:$A$30,BR$201)/1000,IF(BR$8="Allianz",SUMIFS(Erl.Gögn!$H$2:$H$30,Erl.Gögn!$E$2:$E$30,$A31,Erl.Gögn!$A$2:$A$30,BR$201)/1000,SUMIFS(Gögn!$I$2:$I$11876,Gögn!$F$2:$F$11876,$A31,Gögn!$A$2:$A$11876,BR$201)/1000)))</f>
        <v>0</v>
      </c>
      <c r="BS31" s="155">
        <f>IF(LEN(BS$8)=0,"",IF(BS$8="Bayern",SUMIFS(Erl.Gögn!$H$2:$H$30,Erl.Gögn!$E$2:$E$30,$A31,Erl.Gögn!$A$2:$A$30,BS$201)/1000,IF(BS$8="Allianz",SUMIFS(Erl.Gögn!$H$2:$H$30,Erl.Gögn!$E$2:$E$30,$A31,Erl.Gögn!$A$2:$A$30,BS$201)/1000,SUMIFS(Gögn!$I$2:$I$11876,Gögn!$F$2:$F$11876,$A31,Gögn!$A$2:$A$11876,BS$201)/1000)))</f>
        <v>0</v>
      </c>
      <c r="BT31" s="155">
        <f>IF(LEN(BT$8)=0,"",IF(BT$8="Bayern",SUMIFS(Erl.Gögn!$H$2:$H$30,Erl.Gögn!$E$2:$E$30,$A31,Erl.Gögn!$A$2:$A$30,BT$201)/1000,IF(BT$8="Allianz",SUMIFS(Erl.Gögn!$H$2:$H$30,Erl.Gögn!$E$2:$E$30,$A31,Erl.Gögn!$A$2:$A$30,BT$201)/1000,SUMIFS(Gögn!$I$2:$I$11876,Gögn!$F$2:$F$11876,$A31,Gögn!$A$2:$A$11876,BT$201)/1000)))</f>
        <v>0</v>
      </c>
      <c r="BU31" s="155">
        <f>IF(LEN(BU$8)=0,"",IF(BU$8="Bayern",SUMIFS(Erl.Gögn!$H$2:$H$30,Erl.Gögn!$E$2:$E$30,$A31,Erl.Gögn!$A$2:$A$30,BU$201)/1000,IF(BU$8="Allianz",SUMIFS(Erl.Gögn!$H$2:$H$30,Erl.Gögn!$E$2:$E$30,$A31,Erl.Gögn!$A$2:$A$30,BU$201)/1000,SUMIFS(Gögn!$I$2:$I$11876,Gögn!$F$2:$F$11876,$A31,Gögn!$A$2:$A$11876,BU$201)/1000)))</f>
        <v>0</v>
      </c>
      <c r="BV31" s="155">
        <f>IF(LEN(BV$8)=0,"",IF(BV$8="Bayern",SUMIFS(Erl.Gögn!$H$2:$H$30,Erl.Gögn!$E$2:$E$30,$A31,Erl.Gögn!$A$2:$A$30,BV$201)/1000,IF(BV$8="Allianz",SUMIFS(Erl.Gögn!$H$2:$H$30,Erl.Gögn!$E$2:$E$30,$A31,Erl.Gögn!$A$2:$A$30,BV$201)/1000,SUMIFS(Gögn!$I$2:$I$11876,Gögn!$F$2:$F$11876,$A31,Gögn!$A$2:$A$11876,BV$201)/1000)))</f>
        <v>0</v>
      </c>
      <c r="BW31" s="155">
        <f>IF(LEN(BW$8)=0,"",IF(BW$8="Bayern",SUMIFS(Erl.Gögn!$H$2:$H$30,Erl.Gögn!$E$2:$E$30,$A31,Erl.Gögn!$A$2:$A$30,BW$201)/1000,IF(BW$8="Allianz",SUMIFS(Erl.Gögn!$H$2:$H$30,Erl.Gögn!$E$2:$E$30,$A31,Erl.Gögn!$A$2:$A$30,BW$201)/1000,SUMIFS(Gögn!$I$2:$I$11876,Gögn!$F$2:$F$11876,$A31,Gögn!$A$2:$A$11876,BW$201)/1000)))</f>
        <v>0</v>
      </c>
      <c r="BX31" s="155">
        <f>IF(LEN(BX$8)=0,"",IF(BX$8="Bayern",SUMIFS(Erl.Gögn!$H$2:$H$30,Erl.Gögn!$E$2:$E$30,$A31,Erl.Gögn!$A$2:$A$30,BX$201)/1000,IF(BX$8="Allianz",SUMIFS(Erl.Gögn!$H$2:$H$30,Erl.Gögn!$E$2:$E$30,$A31,Erl.Gögn!$A$2:$A$30,BX$201)/1000,SUMIFS(Gögn!$I$2:$I$11876,Gögn!$F$2:$F$11876,$A31,Gögn!$A$2:$A$11876,BX$201)/1000)))</f>
        <v>0</v>
      </c>
      <c r="BY31" s="155">
        <f>IF(LEN(BY$8)=0,"",IF(BY$8="Bayern",SUMIFS(Erl.Gögn!$H$2:$H$30,Erl.Gögn!$E$2:$E$30,$A31,Erl.Gögn!$A$2:$A$30,BY$201)/1000,IF(BY$8="Allianz",SUMIFS(Erl.Gögn!$H$2:$H$30,Erl.Gögn!$E$2:$E$30,$A31,Erl.Gögn!$A$2:$A$30,BY$201)/1000,SUMIFS(Gögn!$I$2:$I$11876,Gögn!$F$2:$F$11876,$A31,Gögn!$A$2:$A$11876,BY$201)/1000)))</f>
        <v>0</v>
      </c>
      <c r="BZ31" s="155">
        <f>IF(LEN(BZ$8)=0,"",IF(BZ$8="Bayern",SUMIFS(Erl.Gögn!$H$2:$H$30,Erl.Gögn!$E$2:$E$30,$A31,Erl.Gögn!$A$2:$A$30,BZ$201)/1000,IF(BZ$8="Allianz",SUMIFS(Erl.Gögn!$H$2:$H$30,Erl.Gögn!$E$2:$E$30,$A31,Erl.Gögn!$A$2:$A$30,BZ$201)/1000,SUMIFS(Gögn!$I$2:$I$11876,Gögn!$F$2:$F$11876,$A31,Gögn!$A$2:$A$11876,BZ$201)/1000)))</f>
        <v>0</v>
      </c>
      <c r="CA31" s="155">
        <f>IF(LEN(CA$8)=0,"",IF(CA$8="Bayern",SUMIFS(Erl.Gögn!$H$2:$H$30,Erl.Gögn!$E$2:$E$30,$A31,Erl.Gögn!$A$2:$A$30,CA$201)/1000,IF(CA$8="Allianz",SUMIFS(Erl.Gögn!$H$2:$H$30,Erl.Gögn!$E$2:$E$30,$A31,Erl.Gögn!$A$2:$A$30,CA$201)/1000,SUMIFS(Gögn!$I$2:$I$11876,Gögn!$F$2:$F$11876,$A31,Gögn!$A$2:$A$11876,CA$201)/1000)))</f>
        <v>0</v>
      </c>
      <c r="CB31" s="155">
        <f>IF(LEN(CB$8)=0,"",IF(CB$8="Bayern",SUMIFS(Erl.Gögn!$H$2:$H$30,Erl.Gögn!$E$2:$E$30,$A31,Erl.Gögn!$A$2:$A$30,CB$201)/1000,IF(CB$8="Allianz",SUMIFS(Erl.Gögn!$H$2:$H$30,Erl.Gögn!$E$2:$E$30,$A31,Erl.Gögn!$A$2:$A$30,CB$201)/1000,SUMIFS(Gögn!$I$2:$I$11876,Gögn!$F$2:$F$11876,$A31,Gögn!$A$2:$A$11876,CB$201)/1000)))</f>
        <v>0</v>
      </c>
      <c r="CC31" s="155">
        <f>IF(LEN(CC$8)=0,"",IF(CC$8="Bayern",SUMIFS(Erl.Gögn!$H$2:$H$30,Erl.Gögn!$E$2:$E$30,$A31,Erl.Gögn!$A$2:$A$30,CC$201)/1000,IF(CC$8="Allianz",SUMIFS(Erl.Gögn!$H$2:$H$30,Erl.Gögn!$E$2:$E$30,$A31,Erl.Gögn!$A$2:$A$30,CC$201)/1000,SUMIFS(Gögn!$I$2:$I$11876,Gögn!$F$2:$F$11876,$A31,Gögn!$A$2:$A$11876,CC$201)/1000)))</f>
        <v>0</v>
      </c>
    </row>
    <row r="32" spans="1:81" ht="15.75" x14ac:dyDescent="0.25">
      <c r="A32" s="5" t="s">
        <v>458</v>
      </c>
      <c r="B32" s="5"/>
      <c r="C32" s="19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</row>
    <row r="33" spans="1:81" s="34" customFormat="1" ht="15.75" x14ac:dyDescent="0.25">
      <c r="A33" s="33" t="s">
        <v>458</v>
      </c>
      <c r="B33" s="33"/>
      <c r="C33" s="20" t="s">
        <v>559</v>
      </c>
      <c r="D33" s="157">
        <f>SUM(E33:CC33)</f>
        <v>931037.3000000004</v>
      </c>
      <c r="E33" s="157">
        <f>IF(LEN(E$8)=0,"",E34+E35+E36)</f>
        <v>43812.885999999999</v>
      </c>
      <c r="F33" s="157">
        <f t="shared" ref="F33:BQ33" si="5">IF(LEN(F$8)=0,"",F34+F35+F36)</f>
        <v>72186.755999999994</v>
      </c>
      <c r="G33" s="157">
        <f t="shared" si="5"/>
        <v>59776.551999999996</v>
      </c>
      <c r="H33" s="157">
        <f t="shared" si="5"/>
        <v>4505.0749999999998</v>
      </c>
      <c r="I33" s="157">
        <f t="shared" si="5"/>
        <v>59568.216</v>
      </c>
      <c r="J33" s="157">
        <f t="shared" si="5"/>
        <v>5977.6399999999994</v>
      </c>
      <c r="K33" s="157">
        <f t="shared" si="5"/>
        <v>4310</v>
      </c>
      <c r="L33" s="157">
        <f t="shared" si="5"/>
        <v>7729</v>
      </c>
      <c r="M33" s="157">
        <f t="shared" si="5"/>
        <v>14379</v>
      </c>
      <c r="N33" s="157">
        <f t="shared" si="5"/>
        <v>13198</v>
      </c>
      <c r="O33" s="157">
        <f t="shared" si="5"/>
        <v>14262</v>
      </c>
      <c r="P33" s="157">
        <f t="shared" si="5"/>
        <v>9998</v>
      </c>
      <c r="Q33" s="157">
        <f t="shared" si="5"/>
        <v>276</v>
      </c>
      <c r="R33" s="157">
        <f t="shared" si="5"/>
        <v>14780.946</v>
      </c>
      <c r="S33" s="157">
        <f t="shared" si="5"/>
        <v>0</v>
      </c>
      <c r="T33" s="157">
        <f t="shared" si="5"/>
        <v>10452.828</v>
      </c>
      <c r="U33" s="157">
        <f t="shared" si="5"/>
        <v>422.71100000000001</v>
      </c>
      <c r="V33" s="157">
        <f t="shared" si="5"/>
        <v>-2184.384</v>
      </c>
      <c r="W33" s="157">
        <f t="shared" si="5"/>
        <v>140380</v>
      </c>
      <c r="X33" s="157">
        <f t="shared" si="5"/>
        <v>32532</v>
      </c>
      <c r="Y33" s="157">
        <f t="shared" si="5"/>
        <v>38176</v>
      </c>
      <c r="Z33" s="157">
        <f t="shared" si="5"/>
        <v>3913</v>
      </c>
      <c r="AA33" s="157">
        <f t="shared" si="5"/>
        <v>0</v>
      </c>
      <c r="AB33" s="157">
        <f t="shared" si="5"/>
        <v>3540.5039999999999</v>
      </c>
      <c r="AC33" s="157">
        <f t="shared" si="5"/>
        <v>5107.0600000000004</v>
      </c>
      <c r="AD33" s="157">
        <f t="shared" si="5"/>
        <v>238.31100000000001</v>
      </c>
      <c r="AE33" s="157">
        <f t="shared" si="5"/>
        <v>1313.402</v>
      </c>
      <c r="AF33" s="157">
        <f t="shared" si="5"/>
        <v>60728.624000000003</v>
      </c>
      <c r="AG33" s="157">
        <f t="shared" si="5"/>
        <v>0</v>
      </c>
      <c r="AH33" s="157">
        <f t="shared" si="5"/>
        <v>0</v>
      </c>
      <c r="AI33" s="157">
        <f t="shared" si="5"/>
        <v>1427.181</v>
      </c>
      <c r="AJ33" s="157">
        <f t="shared" si="5"/>
        <v>8364.9449999999997</v>
      </c>
      <c r="AK33" s="157">
        <f t="shared" si="5"/>
        <v>12782.8</v>
      </c>
      <c r="AL33" s="157">
        <f t="shared" si="5"/>
        <v>14478.64</v>
      </c>
      <c r="AM33" s="157">
        <f t="shared" si="5"/>
        <v>21356.29</v>
      </c>
      <c r="AN33" s="157">
        <f t="shared" si="5"/>
        <v>272.44</v>
      </c>
      <c r="AO33" s="157">
        <f t="shared" si="5"/>
        <v>43801.915000000001</v>
      </c>
      <c r="AP33" s="157">
        <f t="shared" si="5"/>
        <v>21884.312000000002</v>
      </c>
      <c r="AQ33" s="157">
        <f t="shared" si="5"/>
        <v>12543.468000000001</v>
      </c>
      <c r="AR33" s="157">
        <f t="shared" si="5"/>
        <v>12498.008</v>
      </c>
      <c r="AS33" s="157">
        <f t="shared" si="5"/>
        <v>383.72899999999998</v>
      </c>
      <c r="AT33" s="157">
        <f t="shared" si="5"/>
        <v>0</v>
      </c>
      <c r="AU33" s="157">
        <f t="shared" si="5"/>
        <v>718.39099999999996</v>
      </c>
      <c r="AV33" s="157">
        <f t="shared" si="5"/>
        <v>0</v>
      </c>
      <c r="AW33" s="157">
        <f t="shared" si="5"/>
        <v>729.86300000000006</v>
      </c>
      <c r="AX33" s="157">
        <f t="shared" si="5"/>
        <v>103.104</v>
      </c>
      <c r="AY33" s="157">
        <f t="shared" si="5"/>
        <v>133.38999999999999</v>
      </c>
      <c r="AZ33" s="157">
        <f t="shared" si="5"/>
        <v>12159.519</v>
      </c>
      <c r="BA33" s="157">
        <f t="shared" si="5"/>
        <v>0</v>
      </c>
      <c r="BB33" s="157">
        <f t="shared" si="5"/>
        <v>0</v>
      </c>
      <c r="BC33" s="157">
        <f t="shared" si="5"/>
        <v>15634.788</v>
      </c>
      <c r="BD33" s="157">
        <f t="shared" si="5"/>
        <v>9627.2929999999997</v>
      </c>
      <c r="BE33" s="157">
        <f t="shared" si="5"/>
        <v>20539.131000000001</v>
      </c>
      <c r="BF33" s="157">
        <f t="shared" si="5"/>
        <v>301.02300000000002</v>
      </c>
      <c r="BG33" s="157">
        <f t="shared" si="5"/>
        <v>5722.6049999999996</v>
      </c>
      <c r="BH33" s="157">
        <f t="shared" si="5"/>
        <v>10010.723</v>
      </c>
      <c r="BI33" s="157">
        <f t="shared" si="5"/>
        <v>7953.7039999999997</v>
      </c>
      <c r="BJ33" s="157">
        <f t="shared" si="5"/>
        <v>4398.2020000000002</v>
      </c>
      <c r="BK33" s="157">
        <f t="shared" si="5"/>
        <v>19986.113000000001</v>
      </c>
      <c r="BL33" s="157">
        <f t="shared" si="5"/>
        <v>42.654000000000003</v>
      </c>
      <c r="BM33" s="157">
        <f t="shared" si="5"/>
        <v>9.9260000000000002</v>
      </c>
      <c r="BN33" s="157">
        <f t="shared" si="5"/>
        <v>61.000999999999998</v>
      </c>
      <c r="BO33" s="157">
        <f t="shared" si="5"/>
        <v>9.8000000000000004E-2</v>
      </c>
      <c r="BP33" s="157">
        <f t="shared" si="5"/>
        <v>5.0679999999999996</v>
      </c>
      <c r="BQ33" s="157">
        <f t="shared" si="5"/>
        <v>10.468999999999999</v>
      </c>
      <c r="BR33" s="157">
        <f t="shared" ref="BR33:CC33" si="6">IF(LEN(BR$8)=0,"",BR34+BR35+BR36)</f>
        <v>16936</v>
      </c>
      <c r="BS33" s="157">
        <f t="shared" si="6"/>
        <v>4226</v>
      </c>
      <c r="BT33" s="157">
        <f t="shared" si="6"/>
        <v>2402</v>
      </c>
      <c r="BU33" s="157">
        <f t="shared" si="6"/>
        <v>128.238</v>
      </c>
      <c r="BV33" s="157">
        <f t="shared" si="6"/>
        <v>5467.5959999999995</v>
      </c>
      <c r="BW33" s="157">
        <f t="shared" si="6"/>
        <v>30.565999999999999</v>
      </c>
      <c r="BX33" s="157">
        <f t="shared" si="6"/>
        <v>2173.2190000000001</v>
      </c>
      <c r="BY33" s="157">
        <f t="shared" si="6"/>
        <v>3383.5329999999999</v>
      </c>
      <c r="BZ33" s="157">
        <f t="shared" si="6"/>
        <v>17427.726000000002</v>
      </c>
      <c r="CA33" s="157">
        <f t="shared" si="6"/>
        <v>1541.502</v>
      </c>
      <c r="CB33" s="157">
        <f t="shared" si="6"/>
        <v>0</v>
      </c>
      <c r="CC33" s="157">
        <f t="shared" si="6"/>
        <v>0</v>
      </c>
    </row>
    <row r="34" spans="1:81" ht="15.75" x14ac:dyDescent="0.25">
      <c r="A34" s="5" t="s">
        <v>182</v>
      </c>
      <c r="B34" s="5"/>
      <c r="C34" s="19" t="s">
        <v>183</v>
      </c>
      <c r="D34" s="156">
        <f>SUM(E34:CC34)</f>
        <v>901808.04600000009</v>
      </c>
      <c r="E34" s="156">
        <f>IF(LEN(E$8)=0,"",IF(E$8="Bayern",SUMIFS(Erl.Gögn!$H$2:$H$30,Erl.Gögn!$E$2:$E$30,$A34,Erl.Gögn!$A$2:$A$30,E$201)/1000,IF(E$8="Allianz",SUMIFS(Erl.Gögn!$H$2:$H$30,Erl.Gögn!$E$2:$E$30,$A34,Erl.Gögn!$A$2:$A$30,E$201)/1000,SUMIFS(Gögn!$I$2:$I$11876,Gögn!$F$2:$F$11876,$A34,Gögn!$A$2:$A$11876,E$201)/1000)))</f>
        <v>36856.644999999997</v>
      </c>
      <c r="F34" s="156">
        <f>IF(LEN(F$8)=0,"",IF(F$8="Bayern",SUMIFS(Erl.Gögn!$H$2:$H$30,Erl.Gögn!$E$2:$E$30,$A34,Erl.Gögn!$A$2:$A$30,F$201)/1000,IF(F$8="Allianz",SUMIFS(Erl.Gögn!$H$2:$H$30,Erl.Gögn!$E$2:$E$30,$A34,Erl.Gögn!$A$2:$A$30,F$201)/1000,SUMIFS(Gögn!$I$2:$I$11876,Gögn!$F$2:$F$11876,$A34,Gögn!$A$2:$A$11876,F$201)/1000)))</f>
        <v>66395.971999999994</v>
      </c>
      <c r="G34" s="156">
        <f>IF(LEN(G$8)=0,"",IF(G$8="Bayern",SUMIFS(Erl.Gögn!$H$2:$H$30,Erl.Gögn!$E$2:$E$30,$A34,Erl.Gögn!$A$2:$A$30,G$201)/1000,IF(G$8="Allianz",SUMIFS(Erl.Gögn!$H$2:$H$30,Erl.Gögn!$E$2:$E$30,$A34,Erl.Gögn!$A$2:$A$30,G$201)/1000,SUMIFS(Gögn!$I$2:$I$11876,Gögn!$F$2:$F$11876,$A34,Gögn!$A$2:$A$11876,G$201)/1000)))</f>
        <v>56591.826999999997</v>
      </c>
      <c r="H34" s="156">
        <f>IF(LEN(H$8)=0,"",IF(H$8="Bayern",SUMIFS(Erl.Gögn!$H$2:$H$30,Erl.Gögn!$E$2:$E$30,$A34,Erl.Gögn!$A$2:$A$30,H$201)/1000,IF(H$8="Allianz",SUMIFS(Erl.Gögn!$H$2:$H$30,Erl.Gögn!$E$2:$E$30,$A34,Erl.Gögn!$A$2:$A$30,H$201)/1000,SUMIFS(Gögn!$I$2:$I$11876,Gögn!$F$2:$F$11876,$A34,Gögn!$A$2:$A$11876,H$201)/1000)))</f>
        <v>4228.7939999999999</v>
      </c>
      <c r="I34" s="156">
        <f>IF(LEN(I$8)=0,"",IF(I$8="Bayern",SUMIFS(Erl.Gögn!$H$2:$H$30,Erl.Gögn!$E$2:$E$30,$A34,Erl.Gögn!$A$2:$A$30,I$201)/1000,IF(I$8="Allianz",SUMIFS(Erl.Gögn!$H$2:$H$30,Erl.Gögn!$E$2:$E$30,$A34,Erl.Gögn!$A$2:$A$30,I$201)/1000,SUMIFS(Gögn!$I$2:$I$11876,Gögn!$F$2:$F$11876,$A34,Gögn!$A$2:$A$11876,I$201)/1000)))</f>
        <v>58851.063999999998</v>
      </c>
      <c r="J34" s="156">
        <f>IF(LEN(J$8)=0,"",IF(J$8="Bayern",SUMIFS(Erl.Gögn!$H$2:$H$30,Erl.Gögn!$E$2:$E$30,$A34,Erl.Gögn!$A$2:$A$30,J$201)/1000,IF(J$8="Allianz",SUMIFS(Erl.Gögn!$H$2:$H$30,Erl.Gögn!$E$2:$E$30,$A34,Erl.Gögn!$A$2:$A$30,J$201)/1000,SUMIFS(Gögn!$I$2:$I$11876,Gögn!$F$2:$F$11876,$A34,Gögn!$A$2:$A$11876,J$201)/1000)))</f>
        <v>5960.3019999999997</v>
      </c>
      <c r="K34" s="156">
        <f>IF(LEN(K$8)=0,"",IF(K$8="Bayern",SUMIFS(Erl.Gögn!$H$2:$H$30,Erl.Gögn!$E$2:$E$30,$A34,Erl.Gögn!$A$2:$A$30,K$201)/1000,IF(K$8="Allianz",SUMIFS(Erl.Gögn!$H$2:$H$30,Erl.Gögn!$E$2:$E$30,$A34,Erl.Gögn!$A$2:$A$30,K$201)/1000,SUMIFS(Gögn!$I$2:$I$11876,Gögn!$F$2:$F$11876,$A34,Gögn!$A$2:$A$11876,K$201)/1000)))</f>
        <v>4310</v>
      </c>
      <c r="L34" s="156">
        <f>IF(LEN(L$8)=0,"",IF(L$8="Bayern",SUMIFS(Erl.Gögn!$H$2:$H$30,Erl.Gögn!$E$2:$E$30,$A34,Erl.Gögn!$A$2:$A$30,L$201)/1000,IF(L$8="Allianz",SUMIFS(Erl.Gögn!$H$2:$H$30,Erl.Gögn!$E$2:$E$30,$A34,Erl.Gögn!$A$2:$A$30,L$201)/1000,SUMIFS(Gögn!$I$2:$I$11876,Gögn!$F$2:$F$11876,$A34,Gögn!$A$2:$A$11876,L$201)/1000)))</f>
        <v>7729</v>
      </c>
      <c r="M34" s="156">
        <f>IF(LEN(M$8)=0,"",IF(M$8="Bayern",SUMIFS(Erl.Gögn!$H$2:$H$30,Erl.Gögn!$E$2:$E$30,$A34,Erl.Gögn!$A$2:$A$30,M$201)/1000,IF(M$8="Allianz",SUMIFS(Erl.Gögn!$H$2:$H$30,Erl.Gögn!$E$2:$E$30,$A34,Erl.Gögn!$A$2:$A$30,M$201)/1000,SUMIFS(Gögn!$I$2:$I$11876,Gögn!$F$2:$F$11876,$A34,Gögn!$A$2:$A$11876,M$201)/1000)))</f>
        <v>14379</v>
      </c>
      <c r="N34" s="156">
        <f>IF(LEN(N$8)=0,"",IF(N$8="Bayern",SUMIFS(Erl.Gögn!$H$2:$H$30,Erl.Gögn!$E$2:$E$30,$A34,Erl.Gögn!$A$2:$A$30,N$201)/1000,IF(N$8="Allianz",SUMIFS(Erl.Gögn!$H$2:$H$30,Erl.Gögn!$E$2:$E$30,$A34,Erl.Gögn!$A$2:$A$30,N$201)/1000,SUMIFS(Gögn!$I$2:$I$11876,Gögn!$F$2:$F$11876,$A34,Gögn!$A$2:$A$11876,N$201)/1000)))</f>
        <v>13198</v>
      </c>
      <c r="O34" s="156">
        <f>IF(LEN(O$8)=0,"",IF(O$8="Bayern",SUMIFS(Erl.Gögn!$H$2:$H$30,Erl.Gögn!$E$2:$E$30,$A34,Erl.Gögn!$A$2:$A$30,O$201)/1000,IF(O$8="Allianz",SUMIFS(Erl.Gögn!$H$2:$H$30,Erl.Gögn!$E$2:$E$30,$A34,Erl.Gögn!$A$2:$A$30,O$201)/1000,SUMIFS(Gögn!$I$2:$I$11876,Gögn!$F$2:$F$11876,$A34,Gögn!$A$2:$A$11876,O$201)/1000)))</f>
        <v>14262</v>
      </c>
      <c r="P34" s="156">
        <f>IF(LEN(P$8)=0,"",IF(P$8="Bayern",SUMIFS(Erl.Gögn!$H$2:$H$30,Erl.Gögn!$E$2:$E$30,$A34,Erl.Gögn!$A$2:$A$30,P$201)/1000,IF(P$8="Allianz",SUMIFS(Erl.Gögn!$H$2:$H$30,Erl.Gögn!$E$2:$E$30,$A34,Erl.Gögn!$A$2:$A$30,P$201)/1000,SUMIFS(Gögn!$I$2:$I$11876,Gögn!$F$2:$F$11876,$A34,Gögn!$A$2:$A$11876,P$201)/1000)))</f>
        <v>9998</v>
      </c>
      <c r="Q34" s="156">
        <f>IF(LEN(Q$8)=0,"",IF(Q$8="Bayern",SUMIFS(Erl.Gögn!$H$2:$H$30,Erl.Gögn!$E$2:$E$30,$A34,Erl.Gögn!$A$2:$A$30,Q$201)/1000,IF(Q$8="Allianz",SUMIFS(Erl.Gögn!$H$2:$H$30,Erl.Gögn!$E$2:$E$30,$A34,Erl.Gögn!$A$2:$A$30,Q$201)/1000,SUMIFS(Gögn!$I$2:$I$11876,Gögn!$F$2:$F$11876,$A34,Gögn!$A$2:$A$11876,Q$201)/1000)))</f>
        <v>276</v>
      </c>
      <c r="R34" s="156">
        <f>IF(LEN(R$8)=0,"",IF(R$8="Bayern",SUMIFS(Erl.Gögn!$H$2:$H$30,Erl.Gögn!$E$2:$E$30,$A34,Erl.Gögn!$A$2:$A$30,R$201)/1000,IF(R$8="Allianz",SUMIFS(Erl.Gögn!$H$2:$H$30,Erl.Gögn!$E$2:$E$30,$A34,Erl.Gögn!$A$2:$A$30,R$201)/1000,SUMIFS(Gögn!$I$2:$I$11876,Gögn!$F$2:$F$11876,$A34,Gögn!$A$2:$A$11876,R$201)/1000)))</f>
        <v>14780.946</v>
      </c>
      <c r="S34" s="156">
        <f>IF(LEN(S$8)=0,"",IF(S$8="Bayern",SUMIFS(Erl.Gögn!$H$2:$H$30,Erl.Gögn!$E$2:$E$30,$A34,Erl.Gögn!$A$2:$A$30,S$201)/1000,IF(S$8="Allianz",SUMIFS(Erl.Gögn!$H$2:$H$30,Erl.Gögn!$E$2:$E$30,$A34,Erl.Gögn!$A$2:$A$30,S$201)/1000,SUMIFS(Gögn!$I$2:$I$11876,Gögn!$F$2:$F$11876,$A34,Gögn!$A$2:$A$11876,S$201)/1000)))</f>
        <v>0</v>
      </c>
      <c r="T34" s="156">
        <f>IF(LEN(T$8)=0,"",IF(T$8="Bayern",SUMIFS(Erl.Gögn!$H$2:$H$30,Erl.Gögn!$E$2:$E$30,$A34,Erl.Gögn!$A$2:$A$30,T$201)/1000,IF(T$8="Allianz",SUMIFS(Erl.Gögn!$H$2:$H$30,Erl.Gögn!$E$2:$E$30,$A34,Erl.Gögn!$A$2:$A$30,T$201)/1000,SUMIFS(Gögn!$I$2:$I$11876,Gögn!$F$2:$F$11876,$A34,Gögn!$A$2:$A$11876,T$201)/1000)))</f>
        <v>10452.828</v>
      </c>
      <c r="U34" s="156">
        <f>IF(LEN(U$8)=0,"",IF(U$8="Bayern",SUMIFS(Erl.Gögn!$H$2:$H$30,Erl.Gögn!$E$2:$E$30,$A34,Erl.Gögn!$A$2:$A$30,U$201)/1000,IF(U$8="Allianz",SUMIFS(Erl.Gögn!$H$2:$H$30,Erl.Gögn!$E$2:$E$30,$A34,Erl.Gögn!$A$2:$A$30,U$201)/1000,SUMIFS(Gögn!$I$2:$I$11876,Gögn!$F$2:$F$11876,$A34,Gögn!$A$2:$A$11876,U$201)/1000)))</f>
        <v>290.89299999999997</v>
      </c>
      <c r="V34" s="156">
        <f>IF(LEN(V$8)=0,"",IF(V$8="Bayern",SUMIFS(Erl.Gögn!$H$2:$H$30,Erl.Gögn!$E$2:$E$30,$A34,Erl.Gögn!$A$2:$A$30,V$201)/1000,IF(V$8="Allianz",SUMIFS(Erl.Gögn!$H$2:$H$30,Erl.Gögn!$E$2:$E$30,$A34,Erl.Gögn!$A$2:$A$30,V$201)/1000,SUMIFS(Gögn!$I$2:$I$11876,Gögn!$F$2:$F$11876,$A34,Gögn!$A$2:$A$11876,V$201)/1000)))</f>
        <v>-2747.527</v>
      </c>
      <c r="W34" s="156">
        <f>IF(LEN(W$8)=0,"",IF(W$8="Bayern",SUMIFS(Erl.Gögn!$H$2:$H$30,Erl.Gögn!$E$2:$E$30,$A34,Erl.Gögn!$A$2:$A$30,W$201)/1000,IF(W$8="Allianz",SUMIFS(Erl.Gögn!$H$2:$H$30,Erl.Gögn!$E$2:$E$30,$A34,Erl.Gögn!$A$2:$A$30,W$201)/1000,SUMIFS(Gögn!$I$2:$I$11876,Gögn!$F$2:$F$11876,$A34,Gögn!$A$2:$A$11876,W$201)/1000)))</f>
        <v>140063</v>
      </c>
      <c r="X34" s="156">
        <f>IF(LEN(X$8)=0,"",IF(X$8="Bayern",SUMIFS(Erl.Gögn!$H$2:$H$30,Erl.Gögn!$E$2:$E$30,$A34,Erl.Gögn!$A$2:$A$30,X$201)/1000,IF(X$8="Allianz",SUMIFS(Erl.Gögn!$H$2:$H$30,Erl.Gögn!$E$2:$E$30,$A34,Erl.Gögn!$A$2:$A$30,X$201)/1000,SUMIFS(Gögn!$I$2:$I$11876,Gögn!$F$2:$F$11876,$A34,Gögn!$A$2:$A$11876,X$201)/1000)))</f>
        <v>32506</v>
      </c>
      <c r="Y34" s="156">
        <f>IF(LEN(Y$8)=0,"",IF(Y$8="Bayern",SUMIFS(Erl.Gögn!$H$2:$H$30,Erl.Gögn!$E$2:$E$30,$A34,Erl.Gögn!$A$2:$A$30,Y$201)/1000,IF(Y$8="Allianz",SUMIFS(Erl.Gögn!$H$2:$H$30,Erl.Gögn!$E$2:$E$30,$A34,Erl.Gögn!$A$2:$A$30,Y$201)/1000,SUMIFS(Gögn!$I$2:$I$11876,Gögn!$F$2:$F$11876,$A34,Gögn!$A$2:$A$11876,Y$201)/1000)))</f>
        <v>38176</v>
      </c>
      <c r="Z34" s="156">
        <f>IF(LEN(Z$8)=0,"",IF(Z$8="Bayern",SUMIFS(Erl.Gögn!$H$2:$H$30,Erl.Gögn!$E$2:$E$30,$A34,Erl.Gögn!$A$2:$A$30,Z$201)/1000,IF(Z$8="Allianz",SUMIFS(Erl.Gögn!$H$2:$H$30,Erl.Gögn!$E$2:$E$30,$A34,Erl.Gögn!$A$2:$A$30,Z$201)/1000,SUMIFS(Gögn!$I$2:$I$11876,Gögn!$F$2:$F$11876,$A34,Gögn!$A$2:$A$11876,Z$201)/1000)))</f>
        <v>3913</v>
      </c>
      <c r="AA34" s="156">
        <f>IF(LEN(AA$8)=0,"",IF(AA$8="Bayern",SUMIFS(Erl.Gögn!$H$2:$H$30,Erl.Gögn!$E$2:$E$30,$A34,Erl.Gögn!$A$2:$A$30,AA$201)/1000,IF(AA$8="Allianz",SUMIFS(Erl.Gögn!$H$2:$H$30,Erl.Gögn!$E$2:$E$30,$A34,Erl.Gögn!$A$2:$A$30,AA$201)/1000,SUMIFS(Gögn!$I$2:$I$11876,Gögn!$F$2:$F$11876,$A34,Gögn!$A$2:$A$11876,AA$201)/1000)))</f>
        <v>0</v>
      </c>
      <c r="AB34" s="156">
        <f>IF(LEN(AB$8)=0,"",IF(AB$8="Bayern",SUMIFS(Erl.Gögn!$H$2:$H$30,Erl.Gögn!$E$2:$E$30,$A34,Erl.Gögn!$A$2:$A$30,AB$201)/1000,IF(AB$8="Allianz",SUMIFS(Erl.Gögn!$H$2:$H$30,Erl.Gögn!$E$2:$E$30,$A34,Erl.Gögn!$A$2:$A$30,AB$201)/1000,SUMIFS(Gögn!$I$2:$I$11876,Gögn!$F$2:$F$11876,$A34,Gögn!$A$2:$A$11876,AB$201)/1000)))</f>
        <v>3195.4259999999999</v>
      </c>
      <c r="AC34" s="156">
        <f>IF(LEN(AC$8)=0,"",IF(AC$8="Bayern",SUMIFS(Erl.Gögn!$H$2:$H$30,Erl.Gögn!$E$2:$E$30,$A34,Erl.Gögn!$A$2:$A$30,AC$201)/1000,IF(AC$8="Allianz",SUMIFS(Erl.Gögn!$H$2:$H$30,Erl.Gögn!$E$2:$E$30,$A34,Erl.Gögn!$A$2:$A$30,AC$201)/1000,SUMIFS(Gögn!$I$2:$I$11876,Gögn!$F$2:$F$11876,$A34,Gögn!$A$2:$A$11876,AC$201)/1000)))</f>
        <v>4657.1040000000003</v>
      </c>
      <c r="AD34" s="156">
        <f>IF(LEN(AD$8)=0,"",IF(AD$8="Bayern",SUMIFS(Erl.Gögn!$H$2:$H$30,Erl.Gögn!$E$2:$E$30,$A34,Erl.Gögn!$A$2:$A$30,AD$201)/1000,IF(AD$8="Allianz",SUMIFS(Erl.Gögn!$H$2:$H$30,Erl.Gögn!$E$2:$E$30,$A34,Erl.Gögn!$A$2:$A$30,AD$201)/1000,SUMIFS(Gögn!$I$2:$I$11876,Gögn!$F$2:$F$11876,$A34,Gögn!$A$2:$A$11876,AD$201)/1000)))</f>
        <v>0</v>
      </c>
      <c r="AE34" s="156">
        <f>IF(LEN(AE$8)=0,"",IF(AE$8="Bayern",SUMIFS(Erl.Gögn!$H$2:$H$30,Erl.Gögn!$E$2:$E$30,$A34,Erl.Gögn!$A$2:$A$30,AE$201)/1000,IF(AE$8="Allianz",SUMIFS(Erl.Gögn!$H$2:$H$30,Erl.Gögn!$E$2:$E$30,$A34,Erl.Gögn!$A$2:$A$30,AE$201)/1000,SUMIFS(Gögn!$I$2:$I$11876,Gögn!$F$2:$F$11876,$A34,Gögn!$A$2:$A$11876,AE$201)/1000)))</f>
        <v>1313.402</v>
      </c>
      <c r="AF34" s="156">
        <f>IF(LEN(AF$8)=0,"",IF(AF$8="Bayern",SUMIFS(Erl.Gögn!$H$2:$H$30,Erl.Gögn!$E$2:$E$30,$A34,Erl.Gögn!$A$2:$A$30,AF$201)/1000,IF(AF$8="Allianz",SUMIFS(Erl.Gögn!$H$2:$H$30,Erl.Gögn!$E$2:$E$30,$A34,Erl.Gögn!$A$2:$A$30,AF$201)/1000,SUMIFS(Gögn!$I$2:$I$11876,Gögn!$F$2:$F$11876,$A34,Gögn!$A$2:$A$11876,AF$201)/1000)))</f>
        <v>60728.624000000003</v>
      </c>
      <c r="AG34" s="156">
        <f>IF(LEN(AG$8)=0,"",IF(AG$8="Bayern",SUMIFS(Erl.Gögn!$H$2:$H$30,Erl.Gögn!$E$2:$E$30,$A34,Erl.Gögn!$A$2:$A$30,AG$201)/1000,IF(AG$8="Allianz",SUMIFS(Erl.Gögn!$H$2:$H$30,Erl.Gögn!$E$2:$E$30,$A34,Erl.Gögn!$A$2:$A$30,AG$201)/1000,SUMIFS(Gögn!$I$2:$I$11876,Gögn!$F$2:$F$11876,$A34,Gögn!$A$2:$A$11876,AG$201)/1000)))</f>
        <v>0</v>
      </c>
      <c r="AH34" s="156">
        <f>IF(LEN(AH$8)=0,"",IF(AH$8="Bayern",SUMIFS(Erl.Gögn!$H$2:$H$30,Erl.Gögn!$E$2:$E$30,$A34,Erl.Gögn!$A$2:$A$30,AH$201)/1000,IF(AH$8="Allianz",SUMIFS(Erl.Gögn!$H$2:$H$30,Erl.Gögn!$E$2:$E$30,$A34,Erl.Gögn!$A$2:$A$30,AH$201)/1000,SUMIFS(Gögn!$I$2:$I$11876,Gögn!$F$2:$F$11876,$A34,Gögn!$A$2:$A$11876,AH$201)/1000)))</f>
        <v>0</v>
      </c>
      <c r="AI34" s="156">
        <f>IF(LEN(AI$8)=0,"",IF(AI$8="Bayern",SUMIFS(Erl.Gögn!$H$2:$H$30,Erl.Gögn!$E$2:$E$30,$A34,Erl.Gögn!$A$2:$A$30,AI$201)/1000,IF(AI$8="Allianz",SUMIFS(Erl.Gögn!$H$2:$H$30,Erl.Gögn!$E$2:$E$30,$A34,Erl.Gögn!$A$2:$A$30,AI$201)/1000,SUMIFS(Gögn!$I$2:$I$11876,Gögn!$F$2:$F$11876,$A34,Gögn!$A$2:$A$11876,AI$201)/1000)))</f>
        <v>1427.181</v>
      </c>
      <c r="AJ34" s="156">
        <f>IF(LEN(AJ$8)=0,"",IF(AJ$8="Bayern",SUMIFS(Erl.Gögn!$H$2:$H$30,Erl.Gögn!$E$2:$E$30,$A34,Erl.Gögn!$A$2:$A$30,AJ$201)/1000,IF(AJ$8="Allianz",SUMIFS(Erl.Gögn!$H$2:$H$30,Erl.Gögn!$E$2:$E$30,$A34,Erl.Gögn!$A$2:$A$30,AJ$201)/1000,SUMIFS(Gögn!$I$2:$I$11876,Gögn!$F$2:$F$11876,$A34,Gögn!$A$2:$A$11876,AJ$201)/1000)))</f>
        <v>8364.9449999999997</v>
      </c>
      <c r="AK34" s="156">
        <f>IF(LEN(AK$8)=0,"",IF(AK$8="Bayern",SUMIFS(Erl.Gögn!$H$2:$H$30,Erl.Gögn!$E$2:$E$30,$A34,Erl.Gögn!$A$2:$A$30,AK$201)/1000,IF(AK$8="Allianz",SUMIFS(Erl.Gögn!$H$2:$H$30,Erl.Gögn!$E$2:$E$30,$A34,Erl.Gögn!$A$2:$A$30,AK$201)/1000,SUMIFS(Gögn!$I$2:$I$11876,Gögn!$F$2:$F$11876,$A34,Gögn!$A$2:$A$11876,AK$201)/1000)))</f>
        <v>12782.8</v>
      </c>
      <c r="AL34" s="156">
        <f>IF(LEN(AL$8)=0,"",IF(AL$8="Bayern",SUMIFS(Erl.Gögn!$H$2:$H$30,Erl.Gögn!$E$2:$E$30,$A34,Erl.Gögn!$A$2:$A$30,AL$201)/1000,IF(AL$8="Allianz",SUMIFS(Erl.Gögn!$H$2:$H$30,Erl.Gögn!$E$2:$E$30,$A34,Erl.Gögn!$A$2:$A$30,AL$201)/1000,SUMIFS(Gögn!$I$2:$I$11876,Gögn!$F$2:$F$11876,$A34,Gögn!$A$2:$A$11876,AL$201)/1000)))</f>
        <v>14478.64</v>
      </c>
      <c r="AM34" s="156">
        <f>IF(LEN(AM$8)=0,"",IF(AM$8="Bayern",SUMIFS(Erl.Gögn!$H$2:$H$30,Erl.Gögn!$E$2:$E$30,$A34,Erl.Gögn!$A$2:$A$30,AM$201)/1000,IF(AM$8="Allianz",SUMIFS(Erl.Gögn!$H$2:$H$30,Erl.Gögn!$E$2:$E$30,$A34,Erl.Gögn!$A$2:$A$30,AM$201)/1000,SUMIFS(Gögn!$I$2:$I$11876,Gögn!$F$2:$F$11876,$A34,Gögn!$A$2:$A$11876,AM$201)/1000)))</f>
        <v>21356.29</v>
      </c>
      <c r="AN34" s="156">
        <f>IF(LEN(AN$8)=0,"",IF(AN$8="Bayern",SUMIFS(Erl.Gögn!$H$2:$H$30,Erl.Gögn!$E$2:$E$30,$A34,Erl.Gögn!$A$2:$A$30,AN$201)/1000,IF(AN$8="Allianz",SUMIFS(Erl.Gögn!$H$2:$H$30,Erl.Gögn!$E$2:$E$30,$A34,Erl.Gögn!$A$2:$A$30,AN$201)/1000,SUMIFS(Gögn!$I$2:$I$11876,Gögn!$F$2:$F$11876,$A34,Gögn!$A$2:$A$11876,AN$201)/1000)))</f>
        <v>272.44</v>
      </c>
      <c r="AO34" s="156">
        <f>IF(LEN(AO$8)=0,"",IF(AO$8="Bayern",SUMIFS(Erl.Gögn!$H$2:$H$30,Erl.Gögn!$E$2:$E$30,$A34,Erl.Gögn!$A$2:$A$30,AO$201)/1000,IF(AO$8="Allianz",SUMIFS(Erl.Gögn!$H$2:$H$30,Erl.Gögn!$E$2:$E$30,$A34,Erl.Gögn!$A$2:$A$30,AO$201)/1000,SUMIFS(Gögn!$I$2:$I$11876,Gögn!$F$2:$F$11876,$A34,Gögn!$A$2:$A$11876,AO$201)/1000)))</f>
        <v>43801.915000000001</v>
      </c>
      <c r="AP34" s="156">
        <f>IF(LEN(AP$8)=0,"",IF(AP$8="Bayern",SUMIFS(Erl.Gögn!$H$2:$H$30,Erl.Gögn!$E$2:$E$30,$A34,Erl.Gögn!$A$2:$A$30,AP$201)/1000,IF(AP$8="Allianz",SUMIFS(Erl.Gögn!$H$2:$H$30,Erl.Gögn!$E$2:$E$30,$A34,Erl.Gögn!$A$2:$A$30,AP$201)/1000,SUMIFS(Gögn!$I$2:$I$11876,Gögn!$F$2:$F$11876,$A34,Gögn!$A$2:$A$11876,AP$201)/1000)))</f>
        <v>21884.312000000002</v>
      </c>
      <c r="AQ34" s="156">
        <f>IF(LEN(AQ$8)=0,"",IF(AQ$8="Bayern",SUMIFS(Erl.Gögn!$H$2:$H$30,Erl.Gögn!$E$2:$E$30,$A34,Erl.Gögn!$A$2:$A$30,AQ$201)/1000,IF(AQ$8="Allianz",SUMIFS(Erl.Gögn!$H$2:$H$30,Erl.Gögn!$E$2:$E$30,$A34,Erl.Gögn!$A$2:$A$30,AQ$201)/1000,SUMIFS(Gögn!$I$2:$I$11876,Gögn!$F$2:$F$11876,$A34,Gögn!$A$2:$A$11876,AQ$201)/1000)))</f>
        <v>12543.468000000001</v>
      </c>
      <c r="AR34" s="156">
        <f>IF(LEN(AR$8)=0,"",IF(AR$8="Bayern",SUMIFS(Erl.Gögn!$H$2:$H$30,Erl.Gögn!$E$2:$E$30,$A34,Erl.Gögn!$A$2:$A$30,AR$201)/1000,IF(AR$8="Allianz",SUMIFS(Erl.Gögn!$H$2:$H$30,Erl.Gögn!$E$2:$E$30,$A34,Erl.Gögn!$A$2:$A$30,AR$201)/1000,SUMIFS(Gögn!$I$2:$I$11876,Gögn!$F$2:$F$11876,$A34,Gögn!$A$2:$A$11876,AR$201)/1000)))</f>
        <v>12498.008</v>
      </c>
      <c r="AS34" s="156">
        <f>IF(LEN(AS$8)=0,"",IF(AS$8="Bayern",SUMIFS(Erl.Gögn!$H$2:$H$30,Erl.Gögn!$E$2:$E$30,$A34,Erl.Gögn!$A$2:$A$30,AS$201)/1000,IF(AS$8="Allianz",SUMIFS(Erl.Gögn!$H$2:$H$30,Erl.Gögn!$E$2:$E$30,$A34,Erl.Gögn!$A$2:$A$30,AS$201)/1000,SUMIFS(Gögn!$I$2:$I$11876,Gögn!$F$2:$F$11876,$A34,Gögn!$A$2:$A$11876,AS$201)/1000)))</f>
        <v>383.72899999999998</v>
      </c>
      <c r="AT34" s="156">
        <f>IF(LEN(AT$8)=0,"",IF(AT$8="Bayern",SUMIFS(Erl.Gögn!$H$2:$H$30,Erl.Gögn!$E$2:$E$30,$A34,Erl.Gögn!$A$2:$A$30,AT$201)/1000,IF(AT$8="Allianz",SUMIFS(Erl.Gögn!$H$2:$H$30,Erl.Gögn!$E$2:$E$30,$A34,Erl.Gögn!$A$2:$A$30,AT$201)/1000,SUMIFS(Gögn!$I$2:$I$11876,Gögn!$F$2:$F$11876,$A34,Gögn!$A$2:$A$11876,AT$201)/1000)))</f>
        <v>0</v>
      </c>
      <c r="AU34" s="156">
        <f>IF(LEN(AU$8)=0,"",IF(AU$8="Bayern",SUMIFS(Erl.Gögn!$H$2:$H$30,Erl.Gögn!$E$2:$E$30,$A34,Erl.Gögn!$A$2:$A$30,AU$201)/1000,IF(AU$8="Allianz",SUMIFS(Erl.Gögn!$H$2:$H$30,Erl.Gögn!$E$2:$E$30,$A34,Erl.Gögn!$A$2:$A$30,AU$201)/1000,SUMIFS(Gögn!$I$2:$I$11876,Gögn!$F$2:$F$11876,$A34,Gögn!$A$2:$A$11876,AU$201)/1000)))</f>
        <v>718.39099999999996</v>
      </c>
      <c r="AV34" s="156">
        <f>IF(LEN(AV$8)=0,"",IF(AV$8="Bayern",SUMIFS(Erl.Gögn!$H$2:$H$30,Erl.Gögn!$E$2:$E$30,$A34,Erl.Gögn!$A$2:$A$30,AV$201)/1000,IF(AV$8="Allianz",SUMIFS(Erl.Gögn!$H$2:$H$30,Erl.Gögn!$E$2:$E$30,$A34,Erl.Gögn!$A$2:$A$30,AV$201)/1000,SUMIFS(Gögn!$I$2:$I$11876,Gögn!$F$2:$F$11876,$A34,Gögn!$A$2:$A$11876,AV$201)/1000)))</f>
        <v>0</v>
      </c>
      <c r="AW34" s="156">
        <f>IF(LEN(AW$8)=0,"",IF(AW$8="Bayern",SUMIFS(Erl.Gögn!$H$2:$H$30,Erl.Gögn!$E$2:$E$30,$A34,Erl.Gögn!$A$2:$A$30,AW$201)/1000,IF(AW$8="Allianz",SUMIFS(Erl.Gögn!$H$2:$H$30,Erl.Gögn!$E$2:$E$30,$A34,Erl.Gögn!$A$2:$A$30,AW$201)/1000,SUMIFS(Gögn!$I$2:$I$11876,Gögn!$F$2:$F$11876,$A34,Gögn!$A$2:$A$11876,AW$201)/1000)))</f>
        <v>729.86300000000006</v>
      </c>
      <c r="AX34" s="156">
        <f>IF(LEN(AX$8)=0,"",IF(AX$8="Bayern",SUMIFS(Erl.Gögn!$H$2:$H$30,Erl.Gögn!$E$2:$E$30,$A34,Erl.Gögn!$A$2:$A$30,AX$201)/1000,IF(AX$8="Allianz",SUMIFS(Erl.Gögn!$H$2:$H$30,Erl.Gögn!$E$2:$E$30,$A34,Erl.Gögn!$A$2:$A$30,AX$201)/1000,SUMIFS(Gögn!$I$2:$I$11876,Gögn!$F$2:$F$11876,$A34,Gögn!$A$2:$A$11876,AX$201)/1000)))</f>
        <v>103.104</v>
      </c>
      <c r="AY34" s="156">
        <f>IF(LEN(AY$8)=0,"",IF(AY$8="Bayern",SUMIFS(Erl.Gögn!$H$2:$H$30,Erl.Gögn!$E$2:$E$30,$A34,Erl.Gögn!$A$2:$A$30,AY$201)/1000,IF(AY$8="Allianz",SUMIFS(Erl.Gögn!$H$2:$H$30,Erl.Gögn!$E$2:$E$30,$A34,Erl.Gögn!$A$2:$A$30,AY$201)/1000,SUMIFS(Gögn!$I$2:$I$11876,Gögn!$F$2:$F$11876,$A34,Gögn!$A$2:$A$11876,AY$201)/1000)))</f>
        <v>133.38999999999999</v>
      </c>
      <c r="AZ34" s="156">
        <f>IF(LEN(AZ$8)=0,"",IF(AZ$8="Bayern",SUMIFS(Erl.Gögn!$H$2:$H$30,Erl.Gögn!$E$2:$E$30,$A34,Erl.Gögn!$A$2:$A$30,AZ$201)/1000,IF(AZ$8="Allianz",SUMIFS(Erl.Gögn!$H$2:$H$30,Erl.Gögn!$E$2:$E$30,$A34,Erl.Gögn!$A$2:$A$30,AZ$201)/1000,SUMIFS(Gögn!$I$2:$I$11876,Gögn!$F$2:$F$11876,$A34,Gögn!$A$2:$A$11876,AZ$201)/1000)))</f>
        <v>12159.519</v>
      </c>
      <c r="BA34" s="156">
        <f>IF(LEN(BA$8)=0,"",IF(BA$8="Bayern",SUMIFS(Erl.Gögn!$H$2:$H$30,Erl.Gögn!$E$2:$E$30,$A34,Erl.Gögn!$A$2:$A$30,BA$201)/1000,IF(BA$8="Allianz",SUMIFS(Erl.Gögn!$H$2:$H$30,Erl.Gögn!$E$2:$E$30,$A34,Erl.Gögn!$A$2:$A$30,BA$201)/1000,SUMIFS(Gögn!$I$2:$I$11876,Gögn!$F$2:$F$11876,$A34,Gögn!$A$2:$A$11876,BA$201)/1000)))</f>
        <v>0</v>
      </c>
      <c r="BB34" s="156">
        <f>IF(LEN(BB$8)=0,"",IF(BB$8="Bayern",SUMIFS(Erl.Gögn!$H$2:$H$30,Erl.Gögn!$E$2:$E$30,$A34,Erl.Gögn!$A$2:$A$30,BB$201)/1000,IF(BB$8="Allianz",SUMIFS(Erl.Gögn!$H$2:$H$30,Erl.Gögn!$E$2:$E$30,$A34,Erl.Gögn!$A$2:$A$30,BB$201)/1000,SUMIFS(Gögn!$I$2:$I$11876,Gögn!$F$2:$F$11876,$A34,Gögn!$A$2:$A$11876,BB$201)/1000)))</f>
        <v>0</v>
      </c>
      <c r="BC34" s="156">
        <f>IF(LEN(BC$8)=0,"",IF(BC$8="Bayern",SUMIFS(Erl.Gögn!$H$2:$H$30,Erl.Gögn!$E$2:$E$30,$A34,Erl.Gögn!$A$2:$A$30,BC$201)/1000,IF(BC$8="Allianz",SUMIFS(Erl.Gögn!$H$2:$H$30,Erl.Gögn!$E$2:$E$30,$A34,Erl.Gögn!$A$2:$A$30,BC$201)/1000,SUMIFS(Gögn!$I$2:$I$11876,Gögn!$F$2:$F$11876,$A34,Gögn!$A$2:$A$11876,BC$201)/1000)))</f>
        <v>15634.788</v>
      </c>
      <c r="BD34" s="156">
        <f>IF(LEN(BD$8)=0,"",IF(BD$8="Bayern",SUMIFS(Erl.Gögn!$H$2:$H$30,Erl.Gögn!$E$2:$E$30,$A34,Erl.Gögn!$A$2:$A$30,BD$201)/1000,IF(BD$8="Allianz",SUMIFS(Erl.Gögn!$H$2:$H$30,Erl.Gögn!$E$2:$E$30,$A34,Erl.Gögn!$A$2:$A$30,BD$201)/1000,SUMIFS(Gögn!$I$2:$I$11876,Gögn!$F$2:$F$11876,$A34,Gögn!$A$2:$A$11876,BD$201)/1000)))</f>
        <v>9627.2929999999997</v>
      </c>
      <c r="BE34" s="156">
        <f>IF(LEN(BE$8)=0,"",IF(BE$8="Bayern",SUMIFS(Erl.Gögn!$H$2:$H$30,Erl.Gögn!$E$2:$E$30,$A34,Erl.Gögn!$A$2:$A$30,BE$201)/1000,IF(BE$8="Allianz",SUMIFS(Erl.Gögn!$H$2:$H$30,Erl.Gögn!$E$2:$E$30,$A34,Erl.Gögn!$A$2:$A$30,BE$201)/1000,SUMIFS(Gögn!$I$2:$I$11876,Gögn!$F$2:$F$11876,$A34,Gögn!$A$2:$A$11876,BE$201)/1000)))</f>
        <v>20539.131000000001</v>
      </c>
      <c r="BF34" s="156">
        <f>IF(LEN(BF$8)=0,"",IF(BF$8="Bayern",SUMIFS(Erl.Gögn!$H$2:$H$30,Erl.Gögn!$E$2:$E$30,$A34,Erl.Gögn!$A$2:$A$30,BF$201)/1000,IF(BF$8="Allianz",SUMIFS(Erl.Gögn!$H$2:$H$30,Erl.Gögn!$E$2:$E$30,$A34,Erl.Gögn!$A$2:$A$30,BF$201)/1000,SUMIFS(Gögn!$I$2:$I$11876,Gögn!$F$2:$F$11876,$A34,Gögn!$A$2:$A$11876,BF$201)/1000)))</f>
        <v>301.02300000000002</v>
      </c>
      <c r="BG34" s="156">
        <f>IF(LEN(BG$8)=0,"",IF(BG$8="Bayern",SUMIFS(Erl.Gögn!$H$2:$H$30,Erl.Gögn!$E$2:$E$30,$A34,Erl.Gögn!$A$2:$A$30,BG$201)/1000,IF(BG$8="Allianz",SUMIFS(Erl.Gögn!$H$2:$H$30,Erl.Gögn!$E$2:$E$30,$A34,Erl.Gögn!$A$2:$A$30,BG$201)/1000,SUMIFS(Gögn!$I$2:$I$11876,Gögn!$F$2:$F$11876,$A34,Gögn!$A$2:$A$11876,BG$201)/1000)))</f>
        <v>5722.6049999999996</v>
      </c>
      <c r="BH34" s="156">
        <f>IF(LEN(BH$8)=0,"",IF(BH$8="Bayern",SUMIFS(Erl.Gögn!$H$2:$H$30,Erl.Gögn!$E$2:$E$30,$A34,Erl.Gögn!$A$2:$A$30,BH$201)/1000,IF(BH$8="Allianz",SUMIFS(Erl.Gögn!$H$2:$H$30,Erl.Gögn!$E$2:$E$30,$A34,Erl.Gögn!$A$2:$A$30,BH$201)/1000,SUMIFS(Gögn!$I$2:$I$11876,Gögn!$F$2:$F$11876,$A34,Gögn!$A$2:$A$11876,BH$201)/1000)))</f>
        <v>8385.6810000000005</v>
      </c>
      <c r="BI34" s="156">
        <f>IF(LEN(BI$8)=0,"",IF(BI$8="Bayern",SUMIFS(Erl.Gögn!$H$2:$H$30,Erl.Gögn!$E$2:$E$30,$A34,Erl.Gögn!$A$2:$A$30,BI$201)/1000,IF(BI$8="Allianz",SUMIFS(Erl.Gögn!$H$2:$H$30,Erl.Gögn!$E$2:$E$30,$A34,Erl.Gögn!$A$2:$A$30,BI$201)/1000,SUMIFS(Gögn!$I$2:$I$11876,Gögn!$F$2:$F$11876,$A34,Gögn!$A$2:$A$11876,BI$201)/1000)))</f>
        <v>7263.576</v>
      </c>
      <c r="BJ34" s="156">
        <f>IF(LEN(BJ$8)=0,"",IF(BJ$8="Bayern",SUMIFS(Erl.Gögn!$H$2:$H$30,Erl.Gögn!$E$2:$E$30,$A34,Erl.Gögn!$A$2:$A$30,BJ$201)/1000,IF(BJ$8="Allianz",SUMIFS(Erl.Gögn!$H$2:$H$30,Erl.Gögn!$E$2:$E$30,$A34,Erl.Gögn!$A$2:$A$30,BJ$201)/1000,SUMIFS(Gögn!$I$2:$I$11876,Gögn!$F$2:$F$11876,$A34,Gögn!$A$2:$A$11876,BJ$201)/1000)))</f>
        <v>3889.6590000000001</v>
      </c>
      <c r="BK34" s="156">
        <f>IF(LEN(BK$8)=0,"",IF(BK$8="Bayern",SUMIFS(Erl.Gögn!$H$2:$H$30,Erl.Gögn!$E$2:$E$30,$A34,Erl.Gögn!$A$2:$A$30,BK$201)/1000,IF(BK$8="Allianz",SUMIFS(Erl.Gögn!$H$2:$H$30,Erl.Gögn!$E$2:$E$30,$A34,Erl.Gögn!$A$2:$A$30,BK$201)/1000,SUMIFS(Gögn!$I$2:$I$11876,Gögn!$F$2:$F$11876,$A34,Gögn!$A$2:$A$11876,BK$201)/1000)))</f>
        <v>17558.128000000001</v>
      </c>
      <c r="BL34" s="156">
        <f>IF(LEN(BL$8)=0,"",IF(BL$8="Bayern",SUMIFS(Erl.Gögn!$H$2:$H$30,Erl.Gögn!$E$2:$E$30,$A34,Erl.Gögn!$A$2:$A$30,BL$201)/1000,IF(BL$8="Allianz",SUMIFS(Erl.Gögn!$H$2:$H$30,Erl.Gögn!$E$2:$E$30,$A34,Erl.Gögn!$A$2:$A$30,BL$201)/1000,SUMIFS(Gögn!$I$2:$I$11876,Gögn!$F$2:$F$11876,$A34,Gögn!$A$2:$A$11876,BL$201)/1000)))</f>
        <v>0</v>
      </c>
      <c r="BM34" s="156">
        <f>IF(LEN(BM$8)=0,"",IF(BM$8="Bayern",SUMIFS(Erl.Gögn!$H$2:$H$30,Erl.Gögn!$E$2:$E$30,$A34,Erl.Gögn!$A$2:$A$30,BM$201)/1000,IF(BM$8="Allianz",SUMIFS(Erl.Gögn!$H$2:$H$30,Erl.Gögn!$E$2:$E$30,$A34,Erl.Gögn!$A$2:$A$30,BM$201)/1000,SUMIFS(Gögn!$I$2:$I$11876,Gögn!$F$2:$F$11876,$A34,Gögn!$A$2:$A$11876,BM$201)/1000)))</f>
        <v>0</v>
      </c>
      <c r="BN34" s="156">
        <f>IF(LEN(BN$8)=0,"",IF(BN$8="Bayern",SUMIFS(Erl.Gögn!$H$2:$H$30,Erl.Gögn!$E$2:$E$30,$A34,Erl.Gögn!$A$2:$A$30,BN$201)/1000,IF(BN$8="Allianz",SUMIFS(Erl.Gögn!$H$2:$H$30,Erl.Gögn!$E$2:$E$30,$A34,Erl.Gögn!$A$2:$A$30,BN$201)/1000,SUMIFS(Gögn!$I$2:$I$11876,Gögn!$F$2:$F$11876,$A34,Gögn!$A$2:$A$11876,BN$201)/1000)))</f>
        <v>0</v>
      </c>
      <c r="BO34" s="156">
        <f>IF(LEN(BO$8)=0,"",IF(BO$8="Bayern",SUMIFS(Erl.Gögn!$H$2:$H$30,Erl.Gögn!$E$2:$E$30,$A34,Erl.Gögn!$A$2:$A$30,BO$201)/1000,IF(BO$8="Allianz",SUMIFS(Erl.Gögn!$H$2:$H$30,Erl.Gögn!$E$2:$E$30,$A34,Erl.Gögn!$A$2:$A$30,BO$201)/1000,SUMIFS(Gögn!$I$2:$I$11876,Gögn!$F$2:$F$11876,$A34,Gögn!$A$2:$A$11876,BO$201)/1000)))</f>
        <v>0</v>
      </c>
      <c r="BP34" s="156">
        <f>IF(LEN(BP$8)=0,"",IF(BP$8="Bayern",SUMIFS(Erl.Gögn!$H$2:$H$30,Erl.Gögn!$E$2:$E$30,$A34,Erl.Gögn!$A$2:$A$30,BP$201)/1000,IF(BP$8="Allianz",SUMIFS(Erl.Gögn!$H$2:$H$30,Erl.Gögn!$E$2:$E$30,$A34,Erl.Gögn!$A$2:$A$30,BP$201)/1000,SUMIFS(Gögn!$I$2:$I$11876,Gögn!$F$2:$F$11876,$A34,Gögn!$A$2:$A$11876,BP$201)/1000)))</f>
        <v>0</v>
      </c>
      <c r="BQ34" s="156">
        <f>IF(LEN(BQ$8)=0,"",IF(BQ$8="Bayern",SUMIFS(Erl.Gögn!$H$2:$H$30,Erl.Gögn!$E$2:$E$30,$A34,Erl.Gögn!$A$2:$A$30,BQ$201)/1000,IF(BQ$8="Allianz",SUMIFS(Erl.Gögn!$H$2:$H$30,Erl.Gögn!$E$2:$E$30,$A34,Erl.Gögn!$A$2:$A$30,BQ$201)/1000,SUMIFS(Gögn!$I$2:$I$11876,Gögn!$F$2:$F$11876,$A34,Gögn!$A$2:$A$11876,BQ$201)/1000)))</f>
        <v>0</v>
      </c>
      <c r="BR34" s="156">
        <f>IF(LEN(BR$8)=0,"",IF(BR$8="Bayern",SUMIFS(Erl.Gögn!$H$2:$H$30,Erl.Gögn!$E$2:$E$30,$A34,Erl.Gögn!$A$2:$A$30,BR$201)/1000,IF(BR$8="Allianz",SUMIFS(Erl.Gögn!$H$2:$H$30,Erl.Gögn!$E$2:$E$30,$A34,Erl.Gögn!$A$2:$A$30,BR$201)/1000,SUMIFS(Gögn!$I$2:$I$11876,Gögn!$F$2:$F$11876,$A34,Gögn!$A$2:$A$11876,BR$201)/1000)))</f>
        <v>14655</v>
      </c>
      <c r="BS34" s="156">
        <f>IF(LEN(BS$8)=0,"",IF(BS$8="Bayern",SUMIFS(Erl.Gögn!$H$2:$H$30,Erl.Gögn!$E$2:$E$30,$A34,Erl.Gögn!$A$2:$A$30,BS$201)/1000,IF(BS$8="Allianz",SUMIFS(Erl.Gögn!$H$2:$H$30,Erl.Gögn!$E$2:$E$30,$A34,Erl.Gögn!$A$2:$A$30,BS$201)/1000,SUMIFS(Gögn!$I$2:$I$11876,Gögn!$F$2:$F$11876,$A34,Gögn!$A$2:$A$11876,BS$201)/1000)))</f>
        <v>3249</v>
      </c>
      <c r="BT34" s="156">
        <f>IF(LEN(BT$8)=0,"",IF(BT$8="Bayern",SUMIFS(Erl.Gögn!$H$2:$H$30,Erl.Gögn!$E$2:$E$30,$A34,Erl.Gögn!$A$2:$A$30,BT$201)/1000,IF(BT$8="Allianz",SUMIFS(Erl.Gögn!$H$2:$H$30,Erl.Gögn!$E$2:$E$30,$A34,Erl.Gögn!$A$2:$A$30,BT$201)/1000,SUMIFS(Gögn!$I$2:$I$11876,Gögn!$F$2:$F$11876,$A34,Gögn!$A$2:$A$11876,BT$201)/1000)))</f>
        <v>2308</v>
      </c>
      <c r="BU34" s="156">
        <f>IF(LEN(BU$8)=0,"",IF(BU$8="Bayern",SUMIFS(Erl.Gögn!$H$2:$H$30,Erl.Gögn!$E$2:$E$30,$A34,Erl.Gögn!$A$2:$A$30,BU$201)/1000,IF(BU$8="Allianz",SUMIFS(Erl.Gögn!$H$2:$H$30,Erl.Gögn!$E$2:$E$30,$A34,Erl.Gögn!$A$2:$A$30,BU$201)/1000,SUMIFS(Gögn!$I$2:$I$11876,Gögn!$F$2:$F$11876,$A34,Gögn!$A$2:$A$11876,BU$201)/1000)))</f>
        <v>0</v>
      </c>
      <c r="BV34" s="156">
        <f>IF(LEN(BV$8)=0,"",IF(BV$8="Bayern",SUMIFS(Erl.Gögn!$H$2:$H$30,Erl.Gögn!$E$2:$E$30,$A34,Erl.Gögn!$A$2:$A$30,BV$201)/1000,IF(BV$8="Allianz",SUMIFS(Erl.Gögn!$H$2:$H$30,Erl.Gögn!$E$2:$E$30,$A34,Erl.Gögn!$A$2:$A$30,BV$201)/1000,SUMIFS(Gögn!$I$2:$I$11876,Gögn!$F$2:$F$11876,$A34,Gögn!$A$2:$A$11876,BV$201)/1000)))</f>
        <v>5297.41</v>
      </c>
      <c r="BW34" s="156">
        <f>IF(LEN(BW$8)=0,"",IF(BW$8="Bayern",SUMIFS(Erl.Gögn!$H$2:$H$30,Erl.Gögn!$E$2:$E$30,$A34,Erl.Gögn!$A$2:$A$30,BW$201)/1000,IF(BW$8="Allianz",SUMIFS(Erl.Gögn!$H$2:$H$30,Erl.Gögn!$E$2:$E$30,$A34,Erl.Gögn!$A$2:$A$30,BW$201)/1000,SUMIFS(Gögn!$I$2:$I$11876,Gögn!$F$2:$F$11876,$A34,Gögn!$A$2:$A$11876,BW$201)/1000)))</f>
        <v>25.808</v>
      </c>
      <c r="BX34" s="156">
        <f>IF(LEN(BX$8)=0,"",IF(BX$8="Bayern",SUMIFS(Erl.Gögn!$H$2:$H$30,Erl.Gögn!$E$2:$E$30,$A34,Erl.Gögn!$A$2:$A$30,BX$201)/1000,IF(BX$8="Allianz",SUMIFS(Erl.Gögn!$H$2:$H$30,Erl.Gögn!$E$2:$E$30,$A34,Erl.Gögn!$A$2:$A$30,BX$201)/1000,SUMIFS(Gögn!$I$2:$I$11876,Gögn!$F$2:$F$11876,$A34,Gögn!$A$2:$A$11876,BX$201)/1000)))</f>
        <v>2085.5129999999999</v>
      </c>
      <c r="BY34" s="156">
        <f>IF(LEN(BY$8)=0,"",IF(BY$8="Bayern",SUMIFS(Erl.Gögn!$H$2:$H$30,Erl.Gögn!$E$2:$E$30,$A34,Erl.Gögn!$A$2:$A$30,BY$201)/1000,IF(BY$8="Allianz",SUMIFS(Erl.Gögn!$H$2:$H$30,Erl.Gögn!$E$2:$E$30,$A34,Erl.Gögn!$A$2:$A$30,BY$201)/1000,SUMIFS(Gögn!$I$2:$I$11876,Gögn!$F$2:$F$11876,$A34,Gögn!$A$2:$A$11876,BY$201)/1000)))</f>
        <v>3057.268</v>
      </c>
      <c r="BZ34" s="156">
        <f>IF(LEN(BZ$8)=0,"",IF(BZ$8="Bayern",SUMIFS(Erl.Gögn!$H$2:$H$30,Erl.Gögn!$E$2:$E$30,$A34,Erl.Gögn!$A$2:$A$30,BZ$201)/1000,IF(BZ$8="Allianz",SUMIFS(Erl.Gögn!$H$2:$H$30,Erl.Gögn!$E$2:$E$30,$A34,Erl.Gögn!$A$2:$A$30,BZ$201)/1000,SUMIFS(Gögn!$I$2:$I$11876,Gögn!$F$2:$F$11876,$A34,Gögn!$A$2:$A$11876,BZ$201)/1000)))</f>
        <v>17406.580000000002</v>
      </c>
      <c r="CA34" s="156">
        <f>IF(LEN(CA$8)=0,"",IF(CA$8="Bayern",SUMIFS(Erl.Gögn!$H$2:$H$30,Erl.Gögn!$E$2:$E$30,$A34,Erl.Gögn!$A$2:$A$30,CA$201)/1000,IF(CA$8="Allianz",SUMIFS(Erl.Gögn!$H$2:$H$30,Erl.Gögn!$E$2:$E$30,$A34,Erl.Gögn!$A$2:$A$30,CA$201)/1000,SUMIFS(Gögn!$I$2:$I$11876,Gögn!$F$2:$F$11876,$A34,Gögn!$A$2:$A$11876,CA$201)/1000)))</f>
        <v>797.28800000000001</v>
      </c>
      <c r="CB34" s="156">
        <f>IF(LEN(CB$8)=0,"",IF(CB$8="Bayern",SUMIFS(Erl.Gögn!$H$2:$H$30,Erl.Gögn!$E$2:$E$30,$A34,Erl.Gögn!$A$2:$A$30,CB$201)/1000,IF(CB$8="Allianz",SUMIFS(Erl.Gögn!$H$2:$H$30,Erl.Gögn!$E$2:$E$30,$A34,Erl.Gögn!$A$2:$A$30,CB$201)/1000,SUMIFS(Gögn!$I$2:$I$11876,Gögn!$F$2:$F$11876,$A34,Gögn!$A$2:$A$11876,CB$201)/1000)))</f>
        <v>0</v>
      </c>
      <c r="CC34" s="156">
        <f>IF(LEN(CC$8)=0,"",IF(CC$8="Bayern",SUMIFS(Erl.Gögn!$H$2:$H$30,Erl.Gögn!$E$2:$E$30,$A34,Erl.Gögn!$A$2:$A$30,CC$201)/1000,IF(CC$8="Allianz",SUMIFS(Erl.Gögn!$H$2:$H$30,Erl.Gögn!$E$2:$E$30,$A34,Erl.Gögn!$A$2:$A$30,CC$201)/1000,SUMIFS(Gögn!$I$2:$I$11876,Gögn!$F$2:$F$11876,$A34,Gögn!$A$2:$A$11876,CC$201)/1000)))</f>
        <v>0</v>
      </c>
    </row>
    <row r="35" spans="1:81" ht="15.75" x14ac:dyDescent="0.25">
      <c r="A35" s="5" t="s">
        <v>184</v>
      </c>
      <c r="B35" s="5"/>
      <c r="C35" s="18" t="s">
        <v>185</v>
      </c>
      <c r="D35" s="155">
        <f>SUM(E35:CC35)</f>
        <v>28886.254000000008</v>
      </c>
      <c r="E35" s="155">
        <f>IF(LEN(E$8)=0,"",IF(E$8="Bayern",SUMIFS(Erl.Gögn!$H$2:$H$30,Erl.Gögn!$E$2:$E$30,$A35,Erl.Gögn!$A$2:$A$30,E$201)/1000,IF(E$8="Allianz",SUMIFS(Erl.Gögn!$H$2:$H$30,Erl.Gögn!$E$2:$E$30,$A35,Erl.Gögn!$A$2:$A$30,E$201)/1000,SUMIFS(Gögn!$I$2:$I$11876,Gögn!$F$2:$F$11876,$A35,Gögn!$A$2:$A$11876,E$201)/1000)))</f>
        <v>6956.241</v>
      </c>
      <c r="F35" s="155">
        <f>IF(LEN(F$8)=0,"",IF(F$8="Bayern",SUMIFS(Erl.Gögn!$H$2:$H$30,Erl.Gögn!$E$2:$E$30,$A35,Erl.Gögn!$A$2:$A$30,F$201)/1000,IF(F$8="Allianz",SUMIFS(Erl.Gögn!$H$2:$H$30,Erl.Gögn!$E$2:$E$30,$A35,Erl.Gögn!$A$2:$A$30,F$201)/1000,SUMIFS(Gögn!$I$2:$I$11876,Gögn!$F$2:$F$11876,$A35,Gögn!$A$2:$A$11876,F$201)/1000)))</f>
        <v>5790.7839999999997</v>
      </c>
      <c r="G35" s="155">
        <f>IF(LEN(G$8)=0,"",IF(G$8="Bayern",SUMIFS(Erl.Gögn!$H$2:$H$30,Erl.Gögn!$E$2:$E$30,$A35,Erl.Gögn!$A$2:$A$30,G$201)/1000,IF(G$8="Allianz",SUMIFS(Erl.Gögn!$H$2:$H$30,Erl.Gögn!$E$2:$E$30,$A35,Erl.Gögn!$A$2:$A$30,G$201)/1000,SUMIFS(Gögn!$I$2:$I$11876,Gögn!$F$2:$F$11876,$A35,Gögn!$A$2:$A$11876,G$201)/1000)))</f>
        <v>3184.7249999999999</v>
      </c>
      <c r="H35" s="155">
        <f>IF(LEN(H$8)=0,"",IF(H$8="Bayern",SUMIFS(Erl.Gögn!$H$2:$H$30,Erl.Gögn!$E$2:$E$30,$A35,Erl.Gögn!$A$2:$A$30,H$201)/1000,IF(H$8="Allianz",SUMIFS(Erl.Gögn!$H$2:$H$30,Erl.Gögn!$E$2:$E$30,$A35,Erl.Gögn!$A$2:$A$30,H$201)/1000,SUMIFS(Gögn!$I$2:$I$11876,Gögn!$F$2:$F$11876,$A35,Gögn!$A$2:$A$11876,H$201)/1000)))</f>
        <v>276.28100000000001</v>
      </c>
      <c r="I35" s="155">
        <f>IF(LEN(I$8)=0,"",IF(I$8="Bayern",SUMIFS(Erl.Gögn!$H$2:$H$30,Erl.Gögn!$E$2:$E$30,$A35,Erl.Gögn!$A$2:$A$30,I$201)/1000,IF(I$8="Allianz",SUMIFS(Erl.Gögn!$H$2:$H$30,Erl.Gögn!$E$2:$E$30,$A35,Erl.Gögn!$A$2:$A$30,I$201)/1000,SUMIFS(Gögn!$I$2:$I$11876,Gögn!$F$2:$F$11876,$A35,Gögn!$A$2:$A$11876,I$201)/1000)))</f>
        <v>717.15200000000004</v>
      </c>
      <c r="J35" s="155">
        <f>IF(LEN(J$8)=0,"",IF(J$8="Bayern",SUMIFS(Erl.Gögn!$H$2:$H$30,Erl.Gögn!$E$2:$E$30,$A35,Erl.Gögn!$A$2:$A$30,J$201)/1000,IF(J$8="Allianz",SUMIFS(Erl.Gögn!$H$2:$H$30,Erl.Gögn!$E$2:$E$30,$A35,Erl.Gögn!$A$2:$A$30,J$201)/1000,SUMIFS(Gögn!$I$2:$I$11876,Gögn!$F$2:$F$11876,$A35,Gögn!$A$2:$A$11876,J$201)/1000)))</f>
        <v>17.338000000000001</v>
      </c>
      <c r="K35" s="155">
        <f>IF(LEN(K$8)=0,"",IF(K$8="Bayern",SUMIFS(Erl.Gögn!$H$2:$H$30,Erl.Gögn!$E$2:$E$30,$A35,Erl.Gögn!$A$2:$A$30,K$201)/1000,IF(K$8="Allianz",SUMIFS(Erl.Gögn!$H$2:$H$30,Erl.Gögn!$E$2:$E$30,$A35,Erl.Gögn!$A$2:$A$30,K$201)/1000,SUMIFS(Gögn!$I$2:$I$11876,Gögn!$F$2:$F$11876,$A35,Gögn!$A$2:$A$11876,K$201)/1000)))</f>
        <v>0</v>
      </c>
      <c r="L35" s="155">
        <f>IF(LEN(L$8)=0,"",IF(L$8="Bayern",SUMIFS(Erl.Gögn!$H$2:$H$30,Erl.Gögn!$E$2:$E$30,$A35,Erl.Gögn!$A$2:$A$30,L$201)/1000,IF(L$8="Allianz",SUMIFS(Erl.Gögn!$H$2:$H$30,Erl.Gögn!$E$2:$E$30,$A35,Erl.Gögn!$A$2:$A$30,L$201)/1000,SUMIFS(Gögn!$I$2:$I$11876,Gögn!$F$2:$F$11876,$A35,Gögn!$A$2:$A$11876,L$201)/1000)))</f>
        <v>0</v>
      </c>
      <c r="M35" s="155">
        <f>IF(LEN(M$8)=0,"",IF(M$8="Bayern",SUMIFS(Erl.Gögn!$H$2:$H$30,Erl.Gögn!$E$2:$E$30,$A35,Erl.Gögn!$A$2:$A$30,M$201)/1000,IF(M$8="Allianz",SUMIFS(Erl.Gögn!$H$2:$H$30,Erl.Gögn!$E$2:$E$30,$A35,Erl.Gögn!$A$2:$A$30,M$201)/1000,SUMIFS(Gögn!$I$2:$I$11876,Gögn!$F$2:$F$11876,$A35,Gögn!$A$2:$A$11876,M$201)/1000)))</f>
        <v>0</v>
      </c>
      <c r="N35" s="155">
        <f>IF(LEN(N$8)=0,"",IF(N$8="Bayern",SUMIFS(Erl.Gögn!$H$2:$H$30,Erl.Gögn!$E$2:$E$30,$A35,Erl.Gögn!$A$2:$A$30,N$201)/1000,IF(N$8="Allianz",SUMIFS(Erl.Gögn!$H$2:$H$30,Erl.Gögn!$E$2:$E$30,$A35,Erl.Gögn!$A$2:$A$30,N$201)/1000,SUMIFS(Gögn!$I$2:$I$11876,Gögn!$F$2:$F$11876,$A35,Gögn!$A$2:$A$11876,N$201)/1000)))</f>
        <v>0</v>
      </c>
      <c r="O35" s="155">
        <f>IF(LEN(O$8)=0,"",IF(O$8="Bayern",SUMIFS(Erl.Gögn!$H$2:$H$30,Erl.Gögn!$E$2:$E$30,$A35,Erl.Gögn!$A$2:$A$30,O$201)/1000,IF(O$8="Allianz",SUMIFS(Erl.Gögn!$H$2:$H$30,Erl.Gögn!$E$2:$E$30,$A35,Erl.Gögn!$A$2:$A$30,O$201)/1000,SUMIFS(Gögn!$I$2:$I$11876,Gögn!$F$2:$F$11876,$A35,Gögn!$A$2:$A$11876,O$201)/1000)))</f>
        <v>0</v>
      </c>
      <c r="P35" s="155">
        <f>IF(LEN(P$8)=0,"",IF(P$8="Bayern",SUMIFS(Erl.Gögn!$H$2:$H$30,Erl.Gögn!$E$2:$E$30,$A35,Erl.Gögn!$A$2:$A$30,P$201)/1000,IF(P$8="Allianz",SUMIFS(Erl.Gögn!$H$2:$H$30,Erl.Gögn!$E$2:$E$30,$A35,Erl.Gögn!$A$2:$A$30,P$201)/1000,SUMIFS(Gögn!$I$2:$I$11876,Gögn!$F$2:$F$11876,$A35,Gögn!$A$2:$A$11876,P$201)/1000)))</f>
        <v>0</v>
      </c>
      <c r="Q35" s="155">
        <f>IF(LEN(Q$8)=0,"",IF(Q$8="Bayern",SUMIFS(Erl.Gögn!$H$2:$H$30,Erl.Gögn!$E$2:$E$30,$A35,Erl.Gögn!$A$2:$A$30,Q$201)/1000,IF(Q$8="Allianz",SUMIFS(Erl.Gögn!$H$2:$H$30,Erl.Gögn!$E$2:$E$30,$A35,Erl.Gögn!$A$2:$A$30,Q$201)/1000,SUMIFS(Gögn!$I$2:$I$11876,Gögn!$F$2:$F$11876,$A35,Gögn!$A$2:$A$11876,Q$201)/1000)))</f>
        <v>0</v>
      </c>
      <c r="R35" s="155">
        <f>IF(LEN(R$8)=0,"",IF(R$8="Bayern",SUMIFS(Erl.Gögn!$H$2:$H$30,Erl.Gögn!$E$2:$E$30,$A35,Erl.Gögn!$A$2:$A$30,R$201)/1000,IF(R$8="Allianz",SUMIFS(Erl.Gögn!$H$2:$H$30,Erl.Gögn!$E$2:$E$30,$A35,Erl.Gögn!$A$2:$A$30,R$201)/1000,SUMIFS(Gögn!$I$2:$I$11876,Gögn!$F$2:$F$11876,$A35,Gögn!$A$2:$A$11876,R$201)/1000)))</f>
        <v>0</v>
      </c>
      <c r="S35" s="155">
        <f>IF(LEN(S$8)=0,"",IF(S$8="Bayern",SUMIFS(Erl.Gögn!$H$2:$H$30,Erl.Gögn!$E$2:$E$30,$A35,Erl.Gögn!$A$2:$A$30,S$201)/1000,IF(S$8="Allianz",SUMIFS(Erl.Gögn!$H$2:$H$30,Erl.Gögn!$E$2:$E$30,$A35,Erl.Gögn!$A$2:$A$30,S$201)/1000,SUMIFS(Gögn!$I$2:$I$11876,Gögn!$F$2:$F$11876,$A35,Gögn!$A$2:$A$11876,S$201)/1000)))</f>
        <v>0</v>
      </c>
      <c r="T35" s="155">
        <f>IF(LEN(T$8)=0,"",IF(T$8="Bayern",SUMIFS(Erl.Gögn!$H$2:$H$30,Erl.Gögn!$E$2:$E$30,$A35,Erl.Gögn!$A$2:$A$30,T$201)/1000,IF(T$8="Allianz",SUMIFS(Erl.Gögn!$H$2:$H$30,Erl.Gögn!$E$2:$E$30,$A35,Erl.Gögn!$A$2:$A$30,T$201)/1000,SUMIFS(Gögn!$I$2:$I$11876,Gögn!$F$2:$F$11876,$A35,Gögn!$A$2:$A$11876,T$201)/1000)))</f>
        <v>0</v>
      </c>
      <c r="U35" s="155">
        <f>IF(LEN(U$8)=0,"",IF(U$8="Bayern",SUMIFS(Erl.Gögn!$H$2:$H$30,Erl.Gögn!$E$2:$E$30,$A35,Erl.Gögn!$A$2:$A$30,U$201)/1000,IF(U$8="Allianz",SUMIFS(Erl.Gögn!$H$2:$H$30,Erl.Gögn!$E$2:$E$30,$A35,Erl.Gögn!$A$2:$A$30,U$201)/1000,SUMIFS(Gögn!$I$2:$I$11876,Gögn!$F$2:$F$11876,$A35,Gögn!$A$2:$A$11876,U$201)/1000)))</f>
        <v>131.81800000000001</v>
      </c>
      <c r="V35" s="155">
        <f>IF(LEN(V$8)=0,"",IF(V$8="Bayern",SUMIFS(Erl.Gögn!$H$2:$H$30,Erl.Gögn!$E$2:$E$30,$A35,Erl.Gögn!$A$2:$A$30,V$201)/1000,IF(V$8="Allianz",SUMIFS(Erl.Gögn!$H$2:$H$30,Erl.Gögn!$E$2:$E$30,$A35,Erl.Gögn!$A$2:$A$30,V$201)/1000,SUMIFS(Gögn!$I$2:$I$11876,Gögn!$F$2:$F$11876,$A35,Gögn!$A$2:$A$11876,V$201)/1000)))</f>
        <v>563.14300000000003</v>
      </c>
      <c r="W35" s="155">
        <f>IF(LEN(W$8)=0,"",IF(W$8="Bayern",SUMIFS(Erl.Gögn!$H$2:$H$30,Erl.Gögn!$E$2:$E$30,$A35,Erl.Gögn!$A$2:$A$30,W$201)/1000,IF(W$8="Allianz",SUMIFS(Erl.Gögn!$H$2:$H$30,Erl.Gögn!$E$2:$E$30,$A35,Erl.Gögn!$A$2:$A$30,W$201)/1000,SUMIFS(Gögn!$I$2:$I$11876,Gögn!$F$2:$F$11876,$A35,Gögn!$A$2:$A$11876,W$201)/1000)))</f>
        <v>0</v>
      </c>
      <c r="X35" s="155">
        <f>IF(LEN(X$8)=0,"",IF(X$8="Bayern",SUMIFS(Erl.Gögn!$H$2:$H$30,Erl.Gögn!$E$2:$E$30,$A35,Erl.Gögn!$A$2:$A$30,X$201)/1000,IF(X$8="Allianz",SUMIFS(Erl.Gögn!$H$2:$H$30,Erl.Gögn!$E$2:$E$30,$A35,Erl.Gögn!$A$2:$A$30,X$201)/1000,SUMIFS(Gögn!$I$2:$I$11876,Gögn!$F$2:$F$11876,$A35,Gögn!$A$2:$A$11876,X$201)/1000)))</f>
        <v>0</v>
      </c>
      <c r="Y35" s="155">
        <f>IF(LEN(Y$8)=0,"",IF(Y$8="Bayern",SUMIFS(Erl.Gögn!$H$2:$H$30,Erl.Gögn!$E$2:$E$30,$A35,Erl.Gögn!$A$2:$A$30,Y$201)/1000,IF(Y$8="Allianz",SUMIFS(Erl.Gögn!$H$2:$H$30,Erl.Gögn!$E$2:$E$30,$A35,Erl.Gögn!$A$2:$A$30,Y$201)/1000,SUMIFS(Gögn!$I$2:$I$11876,Gögn!$F$2:$F$11876,$A35,Gögn!$A$2:$A$11876,Y$201)/1000)))</f>
        <v>0</v>
      </c>
      <c r="Z35" s="155">
        <f>IF(LEN(Z$8)=0,"",IF(Z$8="Bayern",SUMIFS(Erl.Gögn!$H$2:$H$30,Erl.Gögn!$E$2:$E$30,$A35,Erl.Gögn!$A$2:$A$30,Z$201)/1000,IF(Z$8="Allianz",SUMIFS(Erl.Gögn!$H$2:$H$30,Erl.Gögn!$E$2:$E$30,$A35,Erl.Gögn!$A$2:$A$30,Z$201)/1000,SUMIFS(Gögn!$I$2:$I$11876,Gögn!$F$2:$F$11876,$A35,Gögn!$A$2:$A$11876,Z$201)/1000)))</f>
        <v>0</v>
      </c>
      <c r="AA35" s="155">
        <f>IF(LEN(AA$8)=0,"",IF(AA$8="Bayern",SUMIFS(Erl.Gögn!$H$2:$H$30,Erl.Gögn!$E$2:$E$30,$A35,Erl.Gögn!$A$2:$A$30,AA$201)/1000,IF(AA$8="Allianz",SUMIFS(Erl.Gögn!$H$2:$H$30,Erl.Gögn!$E$2:$E$30,$A35,Erl.Gögn!$A$2:$A$30,AA$201)/1000,SUMIFS(Gögn!$I$2:$I$11876,Gögn!$F$2:$F$11876,$A35,Gögn!$A$2:$A$11876,AA$201)/1000)))</f>
        <v>0</v>
      </c>
      <c r="AB35" s="155">
        <f>IF(LEN(AB$8)=0,"",IF(AB$8="Bayern",SUMIFS(Erl.Gögn!$H$2:$H$30,Erl.Gögn!$E$2:$E$30,$A35,Erl.Gögn!$A$2:$A$30,AB$201)/1000,IF(AB$8="Allianz",SUMIFS(Erl.Gögn!$H$2:$H$30,Erl.Gögn!$E$2:$E$30,$A35,Erl.Gögn!$A$2:$A$30,AB$201)/1000,SUMIFS(Gögn!$I$2:$I$11876,Gögn!$F$2:$F$11876,$A35,Gögn!$A$2:$A$11876,AB$201)/1000)))</f>
        <v>345.07799999999997</v>
      </c>
      <c r="AC35" s="155">
        <f>IF(LEN(AC$8)=0,"",IF(AC$8="Bayern",SUMIFS(Erl.Gögn!$H$2:$H$30,Erl.Gögn!$E$2:$E$30,$A35,Erl.Gögn!$A$2:$A$30,AC$201)/1000,IF(AC$8="Allianz",SUMIFS(Erl.Gögn!$H$2:$H$30,Erl.Gögn!$E$2:$E$30,$A35,Erl.Gögn!$A$2:$A$30,AC$201)/1000,SUMIFS(Gögn!$I$2:$I$11876,Gögn!$F$2:$F$11876,$A35,Gögn!$A$2:$A$11876,AC$201)/1000)))</f>
        <v>449.95600000000002</v>
      </c>
      <c r="AD35" s="155">
        <f>IF(LEN(AD$8)=0,"",IF(AD$8="Bayern",SUMIFS(Erl.Gögn!$H$2:$H$30,Erl.Gögn!$E$2:$E$30,$A35,Erl.Gögn!$A$2:$A$30,AD$201)/1000,IF(AD$8="Allianz",SUMIFS(Erl.Gögn!$H$2:$H$30,Erl.Gögn!$E$2:$E$30,$A35,Erl.Gögn!$A$2:$A$30,AD$201)/1000,SUMIFS(Gögn!$I$2:$I$11876,Gögn!$F$2:$F$11876,$A35,Gögn!$A$2:$A$11876,AD$201)/1000)))</f>
        <v>238.31100000000001</v>
      </c>
      <c r="AE35" s="155">
        <f>IF(LEN(AE$8)=0,"",IF(AE$8="Bayern",SUMIFS(Erl.Gögn!$H$2:$H$30,Erl.Gögn!$E$2:$E$30,$A35,Erl.Gögn!$A$2:$A$30,AE$201)/1000,IF(AE$8="Allianz",SUMIFS(Erl.Gögn!$H$2:$H$30,Erl.Gögn!$E$2:$E$30,$A35,Erl.Gögn!$A$2:$A$30,AE$201)/1000,SUMIFS(Gögn!$I$2:$I$11876,Gögn!$F$2:$F$11876,$A35,Gögn!$A$2:$A$11876,AE$201)/1000)))</f>
        <v>0</v>
      </c>
      <c r="AF35" s="155">
        <f>IF(LEN(AF$8)=0,"",IF(AF$8="Bayern",SUMIFS(Erl.Gögn!$H$2:$H$30,Erl.Gögn!$E$2:$E$30,$A35,Erl.Gögn!$A$2:$A$30,AF$201)/1000,IF(AF$8="Allianz",SUMIFS(Erl.Gögn!$H$2:$H$30,Erl.Gögn!$E$2:$E$30,$A35,Erl.Gögn!$A$2:$A$30,AF$201)/1000,SUMIFS(Gögn!$I$2:$I$11876,Gögn!$F$2:$F$11876,$A35,Gögn!$A$2:$A$11876,AF$201)/1000)))</f>
        <v>0</v>
      </c>
      <c r="AG35" s="155">
        <f>IF(LEN(AG$8)=0,"",IF(AG$8="Bayern",SUMIFS(Erl.Gögn!$H$2:$H$30,Erl.Gögn!$E$2:$E$30,$A35,Erl.Gögn!$A$2:$A$30,AG$201)/1000,IF(AG$8="Allianz",SUMIFS(Erl.Gögn!$H$2:$H$30,Erl.Gögn!$E$2:$E$30,$A35,Erl.Gögn!$A$2:$A$30,AG$201)/1000,SUMIFS(Gögn!$I$2:$I$11876,Gögn!$F$2:$F$11876,$A35,Gögn!$A$2:$A$11876,AG$201)/1000)))</f>
        <v>0</v>
      </c>
      <c r="AH35" s="155">
        <f>IF(LEN(AH$8)=0,"",IF(AH$8="Bayern",SUMIFS(Erl.Gögn!$H$2:$H$30,Erl.Gögn!$E$2:$E$30,$A35,Erl.Gögn!$A$2:$A$30,AH$201)/1000,IF(AH$8="Allianz",SUMIFS(Erl.Gögn!$H$2:$H$30,Erl.Gögn!$E$2:$E$30,$A35,Erl.Gögn!$A$2:$A$30,AH$201)/1000,SUMIFS(Gögn!$I$2:$I$11876,Gögn!$F$2:$F$11876,$A35,Gögn!$A$2:$A$11876,AH$201)/1000)))</f>
        <v>0</v>
      </c>
      <c r="AI35" s="155">
        <f>IF(LEN(AI$8)=0,"",IF(AI$8="Bayern",SUMIFS(Erl.Gögn!$H$2:$H$30,Erl.Gögn!$E$2:$E$30,$A35,Erl.Gögn!$A$2:$A$30,AI$201)/1000,IF(AI$8="Allianz",SUMIFS(Erl.Gögn!$H$2:$H$30,Erl.Gögn!$E$2:$E$30,$A35,Erl.Gögn!$A$2:$A$30,AI$201)/1000,SUMIFS(Gögn!$I$2:$I$11876,Gögn!$F$2:$F$11876,$A35,Gögn!$A$2:$A$11876,AI$201)/1000)))</f>
        <v>0</v>
      </c>
      <c r="AJ35" s="155">
        <f>IF(LEN(AJ$8)=0,"",IF(AJ$8="Bayern",SUMIFS(Erl.Gögn!$H$2:$H$30,Erl.Gögn!$E$2:$E$30,$A35,Erl.Gögn!$A$2:$A$30,AJ$201)/1000,IF(AJ$8="Allianz",SUMIFS(Erl.Gögn!$H$2:$H$30,Erl.Gögn!$E$2:$E$30,$A35,Erl.Gögn!$A$2:$A$30,AJ$201)/1000,SUMIFS(Gögn!$I$2:$I$11876,Gögn!$F$2:$F$11876,$A35,Gögn!$A$2:$A$11876,AJ$201)/1000)))</f>
        <v>0</v>
      </c>
      <c r="AK35" s="155">
        <f>IF(LEN(AK$8)=0,"",IF(AK$8="Bayern",SUMIFS(Erl.Gögn!$H$2:$H$30,Erl.Gögn!$E$2:$E$30,$A35,Erl.Gögn!$A$2:$A$30,AK$201)/1000,IF(AK$8="Allianz",SUMIFS(Erl.Gögn!$H$2:$H$30,Erl.Gögn!$E$2:$E$30,$A35,Erl.Gögn!$A$2:$A$30,AK$201)/1000,SUMIFS(Gögn!$I$2:$I$11876,Gögn!$F$2:$F$11876,$A35,Gögn!$A$2:$A$11876,AK$201)/1000)))</f>
        <v>0</v>
      </c>
      <c r="AL35" s="155">
        <f>IF(LEN(AL$8)=0,"",IF(AL$8="Bayern",SUMIFS(Erl.Gögn!$H$2:$H$30,Erl.Gögn!$E$2:$E$30,$A35,Erl.Gögn!$A$2:$A$30,AL$201)/1000,IF(AL$8="Allianz",SUMIFS(Erl.Gögn!$H$2:$H$30,Erl.Gögn!$E$2:$E$30,$A35,Erl.Gögn!$A$2:$A$30,AL$201)/1000,SUMIFS(Gögn!$I$2:$I$11876,Gögn!$F$2:$F$11876,$A35,Gögn!$A$2:$A$11876,AL$201)/1000)))</f>
        <v>0</v>
      </c>
      <c r="AM35" s="155">
        <f>IF(LEN(AM$8)=0,"",IF(AM$8="Bayern",SUMIFS(Erl.Gögn!$H$2:$H$30,Erl.Gögn!$E$2:$E$30,$A35,Erl.Gögn!$A$2:$A$30,AM$201)/1000,IF(AM$8="Allianz",SUMIFS(Erl.Gögn!$H$2:$H$30,Erl.Gögn!$E$2:$E$30,$A35,Erl.Gögn!$A$2:$A$30,AM$201)/1000,SUMIFS(Gögn!$I$2:$I$11876,Gögn!$F$2:$F$11876,$A35,Gögn!$A$2:$A$11876,AM$201)/1000)))</f>
        <v>0</v>
      </c>
      <c r="AN35" s="155">
        <f>IF(LEN(AN$8)=0,"",IF(AN$8="Bayern",SUMIFS(Erl.Gögn!$H$2:$H$30,Erl.Gögn!$E$2:$E$30,$A35,Erl.Gögn!$A$2:$A$30,AN$201)/1000,IF(AN$8="Allianz",SUMIFS(Erl.Gögn!$H$2:$H$30,Erl.Gögn!$E$2:$E$30,$A35,Erl.Gögn!$A$2:$A$30,AN$201)/1000,SUMIFS(Gögn!$I$2:$I$11876,Gögn!$F$2:$F$11876,$A35,Gögn!$A$2:$A$11876,AN$201)/1000)))</f>
        <v>0</v>
      </c>
      <c r="AO35" s="155">
        <f>IF(LEN(AO$8)=0,"",IF(AO$8="Bayern",SUMIFS(Erl.Gögn!$H$2:$H$30,Erl.Gögn!$E$2:$E$30,$A35,Erl.Gögn!$A$2:$A$30,AO$201)/1000,IF(AO$8="Allianz",SUMIFS(Erl.Gögn!$H$2:$H$30,Erl.Gögn!$E$2:$E$30,$A35,Erl.Gögn!$A$2:$A$30,AO$201)/1000,SUMIFS(Gögn!$I$2:$I$11876,Gögn!$F$2:$F$11876,$A35,Gögn!$A$2:$A$11876,AO$201)/1000)))</f>
        <v>0</v>
      </c>
      <c r="AP35" s="155">
        <f>IF(LEN(AP$8)=0,"",IF(AP$8="Bayern",SUMIFS(Erl.Gögn!$H$2:$H$30,Erl.Gögn!$E$2:$E$30,$A35,Erl.Gögn!$A$2:$A$30,AP$201)/1000,IF(AP$8="Allianz",SUMIFS(Erl.Gögn!$H$2:$H$30,Erl.Gögn!$E$2:$E$30,$A35,Erl.Gögn!$A$2:$A$30,AP$201)/1000,SUMIFS(Gögn!$I$2:$I$11876,Gögn!$F$2:$F$11876,$A35,Gögn!$A$2:$A$11876,AP$201)/1000)))</f>
        <v>0</v>
      </c>
      <c r="AQ35" s="155">
        <f>IF(LEN(AQ$8)=0,"",IF(AQ$8="Bayern",SUMIFS(Erl.Gögn!$H$2:$H$30,Erl.Gögn!$E$2:$E$30,$A35,Erl.Gögn!$A$2:$A$30,AQ$201)/1000,IF(AQ$8="Allianz",SUMIFS(Erl.Gögn!$H$2:$H$30,Erl.Gögn!$E$2:$E$30,$A35,Erl.Gögn!$A$2:$A$30,AQ$201)/1000,SUMIFS(Gögn!$I$2:$I$11876,Gögn!$F$2:$F$11876,$A35,Gögn!$A$2:$A$11876,AQ$201)/1000)))</f>
        <v>0</v>
      </c>
      <c r="AR35" s="155">
        <f>IF(LEN(AR$8)=0,"",IF(AR$8="Bayern",SUMIFS(Erl.Gögn!$H$2:$H$30,Erl.Gögn!$E$2:$E$30,$A35,Erl.Gögn!$A$2:$A$30,AR$201)/1000,IF(AR$8="Allianz",SUMIFS(Erl.Gögn!$H$2:$H$30,Erl.Gögn!$E$2:$E$30,$A35,Erl.Gögn!$A$2:$A$30,AR$201)/1000,SUMIFS(Gögn!$I$2:$I$11876,Gögn!$F$2:$F$11876,$A35,Gögn!$A$2:$A$11876,AR$201)/1000)))</f>
        <v>0</v>
      </c>
      <c r="AS35" s="155">
        <f>IF(LEN(AS$8)=0,"",IF(AS$8="Bayern",SUMIFS(Erl.Gögn!$H$2:$H$30,Erl.Gögn!$E$2:$E$30,$A35,Erl.Gögn!$A$2:$A$30,AS$201)/1000,IF(AS$8="Allianz",SUMIFS(Erl.Gögn!$H$2:$H$30,Erl.Gögn!$E$2:$E$30,$A35,Erl.Gögn!$A$2:$A$30,AS$201)/1000,SUMIFS(Gögn!$I$2:$I$11876,Gögn!$F$2:$F$11876,$A35,Gögn!$A$2:$A$11876,AS$201)/1000)))</f>
        <v>0</v>
      </c>
      <c r="AT35" s="155">
        <f>IF(LEN(AT$8)=0,"",IF(AT$8="Bayern",SUMIFS(Erl.Gögn!$H$2:$H$30,Erl.Gögn!$E$2:$E$30,$A35,Erl.Gögn!$A$2:$A$30,AT$201)/1000,IF(AT$8="Allianz",SUMIFS(Erl.Gögn!$H$2:$H$30,Erl.Gögn!$E$2:$E$30,$A35,Erl.Gögn!$A$2:$A$30,AT$201)/1000,SUMIFS(Gögn!$I$2:$I$11876,Gögn!$F$2:$F$11876,$A35,Gögn!$A$2:$A$11876,AT$201)/1000)))</f>
        <v>0</v>
      </c>
      <c r="AU35" s="155">
        <f>IF(LEN(AU$8)=0,"",IF(AU$8="Bayern",SUMIFS(Erl.Gögn!$H$2:$H$30,Erl.Gögn!$E$2:$E$30,$A35,Erl.Gögn!$A$2:$A$30,AU$201)/1000,IF(AU$8="Allianz",SUMIFS(Erl.Gögn!$H$2:$H$30,Erl.Gögn!$E$2:$E$30,$A35,Erl.Gögn!$A$2:$A$30,AU$201)/1000,SUMIFS(Gögn!$I$2:$I$11876,Gögn!$F$2:$F$11876,$A35,Gögn!$A$2:$A$11876,AU$201)/1000)))</f>
        <v>0</v>
      </c>
      <c r="AV35" s="155">
        <f>IF(LEN(AV$8)=0,"",IF(AV$8="Bayern",SUMIFS(Erl.Gögn!$H$2:$H$30,Erl.Gögn!$E$2:$E$30,$A35,Erl.Gögn!$A$2:$A$30,AV$201)/1000,IF(AV$8="Allianz",SUMIFS(Erl.Gögn!$H$2:$H$30,Erl.Gögn!$E$2:$E$30,$A35,Erl.Gögn!$A$2:$A$30,AV$201)/1000,SUMIFS(Gögn!$I$2:$I$11876,Gögn!$F$2:$F$11876,$A35,Gögn!$A$2:$A$11876,AV$201)/1000)))</f>
        <v>0</v>
      </c>
      <c r="AW35" s="155">
        <f>IF(LEN(AW$8)=0,"",IF(AW$8="Bayern",SUMIFS(Erl.Gögn!$H$2:$H$30,Erl.Gögn!$E$2:$E$30,$A35,Erl.Gögn!$A$2:$A$30,AW$201)/1000,IF(AW$8="Allianz",SUMIFS(Erl.Gögn!$H$2:$H$30,Erl.Gögn!$E$2:$E$30,$A35,Erl.Gögn!$A$2:$A$30,AW$201)/1000,SUMIFS(Gögn!$I$2:$I$11876,Gögn!$F$2:$F$11876,$A35,Gögn!$A$2:$A$11876,AW$201)/1000)))</f>
        <v>0</v>
      </c>
      <c r="AX35" s="155">
        <f>IF(LEN(AX$8)=0,"",IF(AX$8="Bayern",SUMIFS(Erl.Gögn!$H$2:$H$30,Erl.Gögn!$E$2:$E$30,$A35,Erl.Gögn!$A$2:$A$30,AX$201)/1000,IF(AX$8="Allianz",SUMIFS(Erl.Gögn!$H$2:$H$30,Erl.Gögn!$E$2:$E$30,$A35,Erl.Gögn!$A$2:$A$30,AX$201)/1000,SUMIFS(Gögn!$I$2:$I$11876,Gögn!$F$2:$F$11876,$A35,Gögn!$A$2:$A$11876,AX$201)/1000)))</f>
        <v>0</v>
      </c>
      <c r="AY35" s="155">
        <f>IF(LEN(AY$8)=0,"",IF(AY$8="Bayern",SUMIFS(Erl.Gögn!$H$2:$H$30,Erl.Gögn!$E$2:$E$30,$A35,Erl.Gögn!$A$2:$A$30,AY$201)/1000,IF(AY$8="Allianz",SUMIFS(Erl.Gögn!$H$2:$H$30,Erl.Gögn!$E$2:$E$30,$A35,Erl.Gögn!$A$2:$A$30,AY$201)/1000,SUMIFS(Gögn!$I$2:$I$11876,Gögn!$F$2:$F$11876,$A35,Gögn!$A$2:$A$11876,AY$201)/1000)))</f>
        <v>0</v>
      </c>
      <c r="AZ35" s="155">
        <f>IF(LEN(AZ$8)=0,"",IF(AZ$8="Bayern",SUMIFS(Erl.Gögn!$H$2:$H$30,Erl.Gögn!$E$2:$E$30,$A35,Erl.Gögn!$A$2:$A$30,AZ$201)/1000,IF(AZ$8="Allianz",SUMIFS(Erl.Gögn!$H$2:$H$30,Erl.Gögn!$E$2:$E$30,$A35,Erl.Gögn!$A$2:$A$30,AZ$201)/1000,SUMIFS(Gögn!$I$2:$I$11876,Gögn!$F$2:$F$11876,$A35,Gögn!$A$2:$A$11876,AZ$201)/1000)))</f>
        <v>0</v>
      </c>
      <c r="BA35" s="155">
        <f>IF(LEN(BA$8)=0,"",IF(BA$8="Bayern",SUMIFS(Erl.Gögn!$H$2:$H$30,Erl.Gögn!$E$2:$E$30,$A35,Erl.Gögn!$A$2:$A$30,BA$201)/1000,IF(BA$8="Allianz",SUMIFS(Erl.Gögn!$H$2:$H$30,Erl.Gögn!$E$2:$E$30,$A35,Erl.Gögn!$A$2:$A$30,BA$201)/1000,SUMIFS(Gögn!$I$2:$I$11876,Gögn!$F$2:$F$11876,$A35,Gögn!$A$2:$A$11876,BA$201)/1000)))</f>
        <v>0</v>
      </c>
      <c r="BB35" s="155">
        <f>IF(LEN(BB$8)=0,"",IF(BB$8="Bayern",SUMIFS(Erl.Gögn!$H$2:$H$30,Erl.Gögn!$E$2:$E$30,$A35,Erl.Gögn!$A$2:$A$30,BB$201)/1000,IF(BB$8="Allianz",SUMIFS(Erl.Gögn!$H$2:$H$30,Erl.Gögn!$E$2:$E$30,$A35,Erl.Gögn!$A$2:$A$30,BB$201)/1000,SUMIFS(Gögn!$I$2:$I$11876,Gögn!$F$2:$F$11876,$A35,Gögn!$A$2:$A$11876,BB$201)/1000)))</f>
        <v>0</v>
      </c>
      <c r="BC35" s="155">
        <f>IF(LEN(BC$8)=0,"",IF(BC$8="Bayern",SUMIFS(Erl.Gögn!$H$2:$H$30,Erl.Gögn!$E$2:$E$30,$A35,Erl.Gögn!$A$2:$A$30,BC$201)/1000,IF(BC$8="Allianz",SUMIFS(Erl.Gögn!$H$2:$H$30,Erl.Gögn!$E$2:$E$30,$A35,Erl.Gögn!$A$2:$A$30,BC$201)/1000,SUMIFS(Gögn!$I$2:$I$11876,Gögn!$F$2:$F$11876,$A35,Gögn!$A$2:$A$11876,BC$201)/1000)))</f>
        <v>0</v>
      </c>
      <c r="BD35" s="155">
        <f>IF(LEN(BD$8)=0,"",IF(BD$8="Bayern",SUMIFS(Erl.Gögn!$H$2:$H$30,Erl.Gögn!$E$2:$E$30,$A35,Erl.Gögn!$A$2:$A$30,BD$201)/1000,IF(BD$8="Allianz",SUMIFS(Erl.Gögn!$H$2:$H$30,Erl.Gögn!$E$2:$E$30,$A35,Erl.Gögn!$A$2:$A$30,BD$201)/1000,SUMIFS(Gögn!$I$2:$I$11876,Gögn!$F$2:$F$11876,$A35,Gögn!$A$2:$A$11876,BD$201)/1000)))</f>
        <v>0</v>
      </c>
      <c r="BE35" s="155">
        <f>IF(LEN(BE$8)=0,"",IF(BE$8="Bayern",SUMIFS(Erl.Gögn!$H$2:$H$30,Erl.Gögn!$E$2:$E$30,$A35,Erl.Gögn!$A$2:$A$30,BE$201)/1000,IF(BE$8="Allianz",SUMIFS(Erl.Gögn!$H$2:$H$30,Erl.Gögn!$E$2:$E$30,$A35,Erl.Gögn!$A$2:$A$30,BE$201)/1000,SUMIFS(Gögn!$I$2:$I$11876,Gögn!$F$2:$F$11876,$A35,Gögn!$A$2:$A$11876,BE$201)/1000)))</f>
        <v>0</v>
      </c>
      <c r="BF35" s="155">
        <f>IF(LEN(BF$8)=0,"",IF(BF$8="Bayern",SUMIFS(Erl.Gögn!$H$2:$H$30,Erl.Gögn!$E$2:$E$30,$A35,Erl.Gögn!$A$2:$A$30,BF$201)/1000,IF(BF$8="Allianz",SUMIFS(Erl.Gögn!$H$2:$H$30,Erl.Gögn!$E$2:$E$30,$A35,Erl.Gögn!$A$2:$A$30,BF$201)/1000,SUMIFS(Gögn!$I$2:$I$11876,Gögn!$F$2:$F$11876,$A35,Gögn!$A$2:$A$11876,BF$201)/1000)))</f>
        <v>0</v>
      </c>
      <c r="BG35" s="155">
        <f>IF(LEN(BG$8)=0,"",IF(BG$8="Bayern",SUMIFS(Erl.Gögn!$H$2:$H$30,Erl.Gögn!$E$2:$E$30,$A35,Erl.Gögn!$A$2:$A$30,BG$201)/1000,IF(BG$8="Allianz",SUMIFS(Erl.Gögn!$H$2:$H$30,Erl.Gögn!$E$2:$E$30,$A35,Erl.Gögn!$A$2:$A$30,BG$201)/1000,SUMIFS(Gögn!$I$2:$I$11876,Gögn!$F$2:$F$11876,$A35,Gögn!$A$2:$A$11876,BG$201)/1000)))</f>
        <v>0</v>
      </c>
      <c r="BH35" s="155">
        <f>IF(LEN(BH$8)=0,"",IF(BH$8="Bayern",SUMIFS(Erl.Gögn!$H$2:$H$30,Erl.Gögn!$E$2:$E$30,$A35,Erl.Gögn!$A$2:$A$30,BH$201)/1000,IF(BH$8="Allianz",SUMIFS(Erl.Gögn!$H$2:$H$30,Erl.Gögn!$E$2:$E$30,$A35,Erl.Gögn!$A$2:$A$30,BH$201)/1000,SUMIFS(Gögn!$I$2:$I$11876,Gögn!$F$2:$F$11876,$A35,Gögn!$A$2:$A$11876,BH$201)/1000)))</f>
        <v>1625.0419999999999</v>
      </c>
      <c r="BI35" s="155">
        <f>IF(LEN(BI$8)=0,"",IF(BI$8="Bayern",SUMIFS(Erl.Gögn!$H$2:$H$30,Erl.Gögn!$E$2:$E$30,$A35,Erl.Gögn!$A$2:$A$30,BI$201)/1000,IF(BI$8="Allianz",SUMIFS(Erl.Gögn!$H$2:$H$30,Erl.Gögn!$E$2:$E$30,$A35,Erl.Gögn!$A$2:$A$30,BI$201)/1000,SUMIFS(Gögn!$I$2:$I$11876,Gögn!$F$2:$F$11876,$A35,Gögn!$A$2:$A$11876,BI$201)/1000)))</f>
        <v>690.12800000000004</v>
      </c>
      <c r="BJ35" s="155">
        <f>IF(LEN(BJ$8)=0,"",IF(BJ$8="Bayern",SUMIFS(Erl.Gögn!$H$2:$H$30,Erl.Gögn!$E$2:$E$30,$A35,Erl.Gögn!$A$2:$A$30,BJ$201)/1000,IF(BJ$8="Allianz",SUMIFS(Erl.Gögn!$H$2:$H$30,Erl.Gögn!$E$2:$E$30,$A35,Erl.Gögn!$A$2:$A$30,BJ$201)/1000,SUMIFS(Gögn!$I$2:$I$11876,Gögn!$F$2:$F$11876,$A35,Gögn!$A$2:$A$11876,BJ$201)/1000)))</f>
        <v>508.54300000000001</v>
      </c>
      <c r="BK35" s="155">
        <f>IF(LEN(BK$8)=0,"",IF(BK$8="Bayern",SUMIFS(Erl.Gögn!$H$2:$H$30,Erl.Gögn!$E$2:$E$30,$A35,Erl.Gögn!$A$2:$A$30,BK$201)/1000,IF(BK$8="Allianz",SUMIFS(Erl.Gögn!$H$2:$H$30,Erl.Gögn!$E$2:$E$30,$A35,Erl.Gögn!$A$2:$A$30,BK$201)/1000,SUMIFS(Gögn!$I$2:$I$11876,Gögn!$F$2:$F$11876,$A35,Gögn!$A$2:$A$11876,BK$201)/1000)))</f>
        <v>2427.9850000000001</v>
      </c>
      <c r="BL35" s="155">
        <f>IF(LEN(BL$8)=0,"",IF(BL$8="Bayern",SUMIFS(Erl.Gögn!$H$2:$H$30,Erl.Gögn!$E$2:$E$30,$A35,Erl.Gögn!$A$2:$A$30,BL$201)/1000,IF(BL$8="Allianz",SUMIFS(Erl.Gögn!$H$2:$H$30,Erl.Gögn!$E$2:$E$30,$A35,Erl.Gögn!$A$2:$A$30,BL$201)/1000,SUMIFS(Gögn!$I$2:$I$11876,Gögn!$F$2:$F$11876,$A35,Gögn!$A$2:$A$11876,BL$201)/1000)))</f>
        <v>42.654000000000003</v>
      </c>
      <c r="BM35" s="155">
        <f>IF(LEN(BM$8)=0,"",IF(BM$8="Bayern",SUMIFS(Erl.Gögn!$H$2:$H$30,Erl.Gögn!$E$2:$E$30,$A35,Erl.Gögn!$A$2:$A$30,BM$201)/1000,IF(BM$8="Allianz",SUMIFS(Erl.Gögn!$H$2:$H$30,Erl.Gögn!$E$2:$E$30,$A35,Erl.Gögn!$A$2:$A$30,BM$201)/1000,SUMIFS(Gögn!$I$2:$I$11876,Gögn!$F$2:$F$11876,$A35,Gögn!$A$2:$A$11876,BM$201)/1000)))</f>
        <v>9.9260000000000002</v>
      </c>
      <c r="BN35" s="155">
        <f>IF(LEN(BN$8)=0,"",IF(BN$8="Bayern",SUMIFS(Erl.Gögn!$H$2:$H$30,Erl.Gögn!$E$2:$E$30,$A35,Erl.Gögn!$A$2:$A$30,BN$201)/1000,IF(BN$8="Allianz",SUMIFS(Erl.Gögn!$H$2:$H$30,Erl.Gögn!$E$2:$E$30,$A35,Erl.Gögn!$A$2:$A$30,BN$201)/1000,SUMIFS(Gögn!$I$2:$I$11876,Gögn!$F$2:$F$11876,$A35,Gögn!$A$2:$A$11876,BN$201)/1000)))</f>
        <v>61.000999999999998</v>
      </c>
      <c r="BO35" s="155">
        <f>IF(LEN(BO$8)=0,"",IF(BO$8="Bayern",SUMIFS(Erl.Gögn!$H$2:$H$30,Erl.Gögn!$E$2:$E$30,$A35,Erl.Gögn!$A$2:$A$30,BO$201)/1000,IF(BO$8="Allianz",SUMIFS(Erl.Gögn!$H$2:$H$30,Erl.Gögn!$E$2:$E$30,$A35,Erl.Gögn!$A$2:$A$30,BO$201)/1000,SUMIFS(Gögn!$I$2:$I$11876,Gögn!$F$2:$F$11876,$A35,Gögn!$A$2:$A$11876,BO$201)/1000)))</f>
        <v>9.8000000000000004E-2</v>
      </c>
      <c r="BP35" s="155">
        <f>IF(LEN(BP$8)=0,"",IF(BP$8="Bayern",SUMIFS(Erl.Gögn!$H$2:$H$30,Erl.Gögn!$E$2:$E$30,$A35,Erl.Gögn!$A$2:$A$30,BP$201)/1000,IF(BP$8="Allianz",SUMIFS(Erl.Gögn!$H$2:$H$30,Erl.Gögn!$E$2:$E$30,$A35,Erl.Gögn!$A$2:$A$30,BP$201)/1000,SUMIFS(Gögn!$I$2:$I$11876,Gögn!$F$2:$F$11876,$A35,Gögn!$A$2:$A$11876,BP$201)/1000)))</f>
        <v>5.0679999999999996</v>
      </c>
      <c r="BQ35" s="155">
        <f>IF(LEN(BQ$8)=0,"",IF(BQ$8="Bayern",SUMIFS(Erl.Gögn!$H$2:$H$30,Erl.Gögn!$E$2:$E$30,$A35,Erl.Gögn!$A$2:$A$30,BQ$201)/1000,IF(BQ$8="Allianz",SUMIFS(Erl.Gögn!$H$2:$H$30,Erl.Gögn!$E$2:$E$30,$A35,Erl.Gögn!$A$2:$A$30,BQ$201)/1000,SUMIFS(Gögn!$I$2:$I$11876,Gögn!$F$2:$F$11876,$A35,Gögn!$A$2:$A$11876,BQ$201)/1000)))</f>
        <v>10.468999999999999</v>
      </c>
      <c r="BR35" s="155">
        <f>IF(LEN(BR$8)=0,"",IF(BR$8="Bayern",SUMIFS(Erl.Gögn!$H$2:$H$30,Erl.Gögn!$E$2:$E$30,$A35,Erl.Gögn!$A$2:$A$30,BR$201)/1000,IF(BR$8="Allianz",SUMIFS(Erl.Gögn!$H$2:$H$30,Erl.Gögn!$E$2:$E$30,$A35,Erl.Gögn!$A$2:$A$30,BR$201)/1000,SUMIFS(Gögn!$I$2:$I$11876,Gögn!$F$2:$F$11876,$A35,Gögn!$A$2:$A$11876,BR$201)/1000)))</f>
        <v>2281</v>
      </c>
      <c r="BS35" s="155">
        <f>IF(LEN(BS$8)=0,"",IF(BS$8="Bayern",SUMIFS(Erl.Gögn!$H$2:$H$30,Erl.Gögn!$E$2:$E$30,$A35,Erl.Gögn!$A$2:$A$30,BS$201)/1000,IF(BS$8="Allianz",SUMIFS(Erl.Gögn!$H$2:$H$30,Erl.Gögn!$E$2:$E$30,$A35,Erl.Gögn!$A$2:$A$30,BS$201)/1000,SUMIFS(Gögn!$I$2:$I$11876,Gögn!$F$2:$F$11876,$A35,Gögn!$A$2:$A$11876,BS$201)/1000)))</f>
        <v>977</v>
      </c>
      <c r="BT35" s="155">
        <f>IF(LEN(BT$8)=0,"",IF(BT$8="Bayern",SUMIFS(Erl.Gögn!$H$2:$H$30,Erl.Gögn!$E$2:$E$30,$A35,Erl.Gögn!$A$2:$A$30,BT$201)/1000,IF(BT$8="Allianz",SUMIFS(Erl.Gögn!$H$2:$H$30,Erl.Gögn!$E$2:$E$30,$A35,Erl.Gögn!$A$2:$A$30,BT$201)/1000,SUMIFS(Gögn!$I$2:$I$11876,Gögn!$F$2:$F$11876,$A35,Gögn!$A$2:$A$11876,BT$201)/1000)))</f>
        <v>94</v>
      </c>
      <c r="BU35" s="155">
        <f>IF(LEN(BU$8)=0,"",IF(BU$8="Bayern",SUMIFS(Erl.Gögn!$H$2:$H$30,Erl.Gögn!$E$2:$E$30,$A35,Erl.Gögn!$A$2:$A$30,BU$201)/1000,IF(BU$8="Allianz",SUMIFS(Erl.Gögn!$H$2:$H$30,Erl.Gögn!$E$2:$E$30,$A35,Erl.Gögn!$A$2:$A$30,BU$201)/1000,SUMIFS(Gögn!$I$2:$I$11876,Gögn!$F$2:$F$11876,$A35,Gögn!$A$2:$A$11876,BU$201)/1000)))</f>
        <v>128.238</v>
      </c>
      <c r="BV35" s="155">
        <f>IF(LEN(BV$8)=0,"",IF(BV$8="Bayern",SUMIFS(Erl.Gögn!$H$2:$H$30,Erl.Gögn!$E$2:$E$30,$A35,Erl.Gögn!$A$2:$A$30,BV$201)/1000,IF(BV$8="Allianz",SUMIFS(Erl.Gögn!$H$2:$H$30,Erl.Gögn!$E$2:$E$30,$A35,Erl.Gögn!$A$2:$A$30,BV$201)/1000,SUMIFS(Gögn!$I$2:$I$11876,Gögn!$F$2:$F$11876,$A35,Gögn!$A$2:$A$11876,BV$201)/1000)))</f>
        <v>170.18600000000001</v>
      </c>
      <c r="BW35" s="155">
        <f>IF(LEN(BW$8)=0,"",IF(BW$8="Bayern",SUMIFS(Erl.Gögn!$H$2:$H$30,Erl.Gögn!$E$2:$E$30,$A35,Erl.Gögn!$A$2:$A$30,BW$201)/1000,IF(BW$8="Allianz",SUMIFS(Erl.Gögn!$H$2:$H$30,Erl.Gögn!$E$2:$E$30,$A35,Erl.Gögn!$A$2:$A$30,BW$201)/1000,SUMIFS(Gögn!$I$2:$I$11876,Gögn!$F$2:$F$11876,$A35,Gögn!$A$2:$A$11876,BW$201)/1000)))</f>
        <v>4.758</v>
      </c>
      <c r="BX35" s="155">
        <f>IF(LEN(BX$8)=0,"",IF(BX$8="Bayern",SUMIFS(Erl.Gögn!$H$2:$H$30,Erl.Gögn!$E$2:$E$30,$A35,Erl.Gögn!$A$2:$A$30,BX$201)/1000,IF(BX$8="Allianz",SUMIFS(Erl.Gögn!$H$2:$H$30,Erl.Gögn!$E$2:$E$30,$A35,Erl.Gögn!$A$2:$A$30,BX$201)/1000,SUMIFS(Gögn!$I$2:$I$11876,Gögn!$F$2:$F$11876,$A35,Gögn!$A$2:$A$11876,BX$201)/1000)))</f>
        <v>87.706000000000003</v>
      </c>
      <c r="BY35" s="155">
        <f>IF(LEN(BY$8)=0,"",IF(BY$8="Bayern",SUMIFS(Erl.Gögn!$H$2:$H$30,Erl.Gögn!$E$2:$E$30,$A35,Erl.Gögn!$A$2:$A$30,BY$201)/1000,IF(BY$8="Allianz",SUMIFS(Erl.Gögn!$H$2:$H$30,Erl.Gögn!$E$2:$E$30,$A35,Erl.Gögn!$A$2:$A$30,BY$201)/1000,SUMIFS(Gögn!$I$2:$I$11876,Gögn!$F$2:$F$11876,$A35,Gögn!$A$2:$A$11876,BY$201)/1000)))</f>
        <v>326.26499999999999</v>
      </c>
      <c r="BZ35" s="155">
        <f>IF(LEN(BZ$8)=0,"",IF(BZ$8="Bayern",SUMIFS(Erl.Gögn!$H$2:$H$30,Erl.Gögn!$E$2:$E$30,$A35,Erl.Gögn!$A$2:$A$30,BZ$201)/1000,IF(BZ$8="Allianz",SUMIFS(Erl.Gögn!$H$2:$H$30,Erl.Gögn!$E$2:$E$30,$A35,Erl.Gögn!$A$2:$A$30,BZ$201)/1000,SUMIFS(Gögn!$I$2:$I$11876,Gögn!$F$2:$F$11876,$A35,Gögn!$A$2:$A$11876,BZ$201)/1000)))</f>
        <v>21.146000000000001</v>
      </c>
      <c r="CA35" s="155">
        <f>IF(LEN(CA$8)=0,"",IF(CA$8="Bayern",SUMIFS(Erl.Gögn!$H$2:$H$30,Erl.Gögn!$E$2:$E$30,$A35,Erl.Gögn!$A$2:$A$30,CA$201)/1000,IF(CA$8="Allianz",SUMIFS(Erl.Gögn!$H$2:$H$30,Erl.Gögn!$E$2:$E$30,$A35,Erl.Gögn!$A$2:$A$30,CA$201)/1000,SUMIFS(Gögn!$I$2:$I$11876,Gögn!$F$2:$F$11876,$A35,Gögn!$A$2:$A$11876,CA$201)/1000)))</f>
        <v>744.21400000000006</v>
      </c>
      <c r="CB35" s="155">
        <f>IF(LEN(CB$8)=0,"",IF(CB$8="Bayern",SUMIFS(Erl.Gögn!$H$2:$H$30,Erl.Gögn!$E$2:$E$30,$A35,Erl.Gögn!$A$2:$A$30,CB$201)/1000,IF(CB$8="Allianz",SUMIFS(Erl.Gögn!$H$2:$H$30,Erl.Gögn!$E$2:$E$30,$A35,Erl.Gögn!$A$2:$A$30,CB$201)/1000,SUMIFS(Gögn!$I$2:$I$11876,Gögn!$F$2:$F$11876,$A35,Gögn!$A$2:$A$11876,CB$201)/1000)))</f>
        <v>0</v>
      </c>
      <c r="CC35" s="155">
        <f>IF(LEN(CC$8)=0,"",IF(CC$8="Bayern",SUMIFS(Erl.Gögn!$H$2:$H$30,Erl.Gögn!$E$2:$E$30,$A35,Erl.Gögn!$A$2:$A$30,CC$201)/1000,IF(CC$8="Allianz",SUMIFS(Erl.Gögn!$H$2:$H$30,Erl.Gögn!$E$2:$E$30,$A35,Erl.Gögn!$A$2:$A$30,CC$201)/1000,SUMIFS(Gögn!$I$2:$I$11876,Gögn!$F$2:$F$11876,$A35,Gögn!$A$2:$A$11876,CC$201)/1000)))</f>
        <v>0</v>
      </c>
    </row>
    <row r="36" spans="1:81" ht="15.75" x14ac:dyDescent="0.25">
      <c r="A36" s="5" t="s">
        <v>186</v>
      </c>
      <c r="B36" s="5"/>
      <c r="C36" s="19" t="s">
        <v>187</v>
      </c>
      <c r="D36" s="156">
        <f>SUM(E36:CC36)</f>
        <v>343</v>
      </c>
      <c r="E36" s="156">
        <f>IF(LEN(E$8)=0,"",IF(E$8="Bayern",SUMIFS(Erl.Gögn!$H$2:$H$30,Erl.Gögn!$E$2:$E$30,$A36,Erl.Gögn!$A$2:$A$30,E$201)/1000,IF(E$8="Allianz",SUMIFS(Erl.Gögn!$H$2:$H$30,Erl.Gögn!$E$2:$E$30,$A36,Erl.Gögn!$A$2:$A$30,E$201)/1000,SUMIFS(Gögn!$I$2:$I$11876,Gögn!$F$2:$F$11876,$A36,Gögn!$A$2:$A$11876,E$201)/1000)))</f>
        <v>0</v>
      </c>
      <c r="F36" s="156">
        <f>IF(LEN(F$8)=0,"",IF(F$8="Bayern",SUMIFS(Erl.Gögn!$H$2:$H$30,Erl.Gögn!$E$2:$E$30,$A36,Erl.Gögn!$A$2:$A$30,F$201)/1000,IF(F$8="Allianz",SUMIFS(Erl.Gögn!$H$2:$H$30,Erl.Gögn!$E$2:$E$30,$A36,Erl.Gögn!$A$2:$A$30,F$201)/1000,SUMIFS(Gögn!$I$2:$I$11876,Gögn!$F$2:$F$11876,$A36,Gögn!$A$2:$A$11876,F$201)/1000)))</f>
        <v>0</v>
      </c>
      <c r="G36" s="156">
        <f>IF(LEN(G$8)=0,"",IF(G$8="Bayern",SUMIFS(Erl.Gögn!$H$2:$H$30,Erl.Gögn!$E$2:$E$30,$A36,Erl.Gögn!$A$2:$A$30,G$201)/1000,IF(G$8="Allianz",SUMIFS(Erl.Gögn!$H$2:$H$30,Erl.Gögn!$E$2:$E$30,$A36,Erl.Gögn!$A$2:$A$30,G$201)/1000,SUMIFS(Gögn!$I$2:$I$11876,Gögn!$F$2:$F$11876,$A36,Gögn!$A$2:$A$11876,G$201)/1000)))</f>
        <v>0</v>
      </c>
      <c r="H36" s="156">
        <f>IF(LEN(H$8)=0,"",IF(H$8="Bayern",SUMIFS(Erl.Gögn!$H$2:$H$30,Erl.Gögn!$E$2:$E$30,$A36,Erl.Gögn!$A$2:$A$30,H$201)/1000,IF(H$8="Allianz",SUMIFS(Erl.Gögn!$H$2:$H$30,Erl.Gögn!$E$2:$E$30,$A36,Erl.Gögn!$A$2:$A$30,H$201)/1000,SUMIFS(Gögn!$I$2:$I$11876,Gögn!$F$2:$F$11876,$A36,Gögn!$A$2:$A$11876,H$201)/1000)))</f>
        <v>0</v>
      </c>
      <c r="I36" s="156">
        <f>IF(LEN(I$8)=0,"",IF(I$8="Bayern",SUMIFS(Erl.Gögn!$H$2:$H$30,Erl.Gögn!$E$2:$E$30,$A36,Erl.Gögn!$A$2:$A$30,I$201)/1000,IF(I$8="Allianz",SUMIFS(Erl.Gögn!$H$2:$H$30,Erl.Gögn!$E$2:$E$30,$A36,Erl.Gögn!$A$2:$A$30,I$201)/1000,SUMIFS(Gögn!$I$2:$I$11876,Gögn!$F$2:$F$11876,$A36,Gögn!$A$2:$A$11876,I$201)/1000)))</f>
        <v>0</v>
      </c>
      <c r="J36" s="156">
        <f>IF(LEN(J$8)=0,"",IF(J$8="Bayern",SUMIFS(Erl.Gögn!$H$2:$H$30,Erl.Gögn!$E$2:$E$30,$A36,Erl.Gögn!$A$2:$A$30,J$201)/1000,IF(J$8="Allianz",SUMIFS(Erl.Gögn!$H$2:$H$30,Erl.Gögn!$E$2:$E$30,$A36,Erl.Gögn!$A$2:$A$30,J$201)/1000,SUMIFS(Gögn!$I$2:$I$11876,Gögn!$F$2:$F$11876,$A36,Gögn!$A$2:$A$11876,J$201)/1000)))</f>
        <v>0</v>
      </c>
      <c r="K36" s="156">
        <f>IF(LEN(K$8)=0,"",IF(K$8="Bayern",SUMIFS(Erl.Gögn!$H$2:$H$30,Erl.Gögn!$E$2:$E$30,$A36,Erl.Gögn!$A$2:$A$30,K$201)/1000,IF(K$8="Allianz",SUMIFS(Erl.Gögn!$H$2:$H$30,Erl.Gögn!$E$2:$E$30,$A36,Erl.Gögn!$A$2:$A$30,K$201)/1000,SUMIFS(Gögn!$I$2:$I$11876,Gögn!$F$2:$F$11876,$A36,Gögn!$A$2:$A$11876,K$201)/1000)))</f>
        <v>0</v>
      </c>
      <c r="L36" s="156">
        <f>IF(LEN(L$8)=0,"",IF(L$8="Bayern",SUMIFS(Erl.Gögn!$H$2:$H$30,Erl.Gögn!$E$2:$E$30,$A36,Erl.Gögn!$A$2:$A$30,L$201)/1000,IF(L$8="Allianz",SUMIFS(Erl.Gögn!$H$2:$H$30,Erl.Gögn!$E$2:$E$30,$A36,Erl.Gögn!$A$2:$A$30,L$201)/1000,SUMIFS(Gögn!$I$2:$I$11876,Gögn!$F$2:$F$11876,$A36,Gögn!$A$2:$A$11876,L$201)/1000)))</f>
        <v>0</v>
      </c>
      <c r="M36" s="156">
        <f>IF(LEN(M$8)=0,"",IF(M$8="Bayern",SUMIFS(Erl.Gögn!$H$2:$H$30,Erl.Gögn!$E$2:$E$30,$A36,Erl.Gögn!$A$2:$A$30,M$201)/1000,IF(M$8="Allianz",SUMIFS(Erl.Gögn!$H$2:$H$30,Erl.Gögn!$E$2:$E$30,$A36,Erl.Gögn!$A$2:$A$30,M$201)/1000,SUMIFS(Gögn!$I$2:$I$11876,Gögn!$F$2:$F$11876,$A36,Gögn!$A$2:$A$11876,M$201)/1000)))</f>
        <v>0</v>
      </c>
      <c r="N36" s="156">
        <f>IF(LEN(N$8)=0,"",IF(N$8="Bayern",SUMIFS(Erl.Gögn!$H$2:$H$30,Erl.Gögn!$E$2:$E$30,$A36,Erl.Gögn!$A$2:$A$30,N$201)/1000,IF(N$8="Allianz",SUMIFS(Erl.Gögn!$H$2:$H$30,Erl.Gögn!$E$2:$E$30,$A36,Erl.Gögn!$A$2:$A$30,N$201)/1000,SUMIFS(Gögn!$I$2:$I$11876,Gögn!$F$2:$F$11876,$A36,Gögn!$A$2:$A$11876,N$201)/1000)))</f>
        <v>0</v>
      </c>
      <c r="O36" s="156">
        <f>IF(LEN(O$8)=0,"",IF(O$8="Bayern",SUMIFS(Erl.Gögn!$H$2:$H$30,Erl.Gögn!$E$2:$E$30,$A36,Erl.Gögn!$A$2:$A$30,O$201)/1000,IF(O$8="Allianz",SUMIFS(Erl.Gögn!$H$2:$H$30,Erl.Gögn!$E$2:$E$30,$A36,Erl.Gögn!$A$2:$A$30,O$201)/1000,SUMIFS(Gögn!$I$2:$I$11876,Gögn!$F$2:$F$11876,$A36,Gögn!$A$2:$A$11876,O$201)/1000)))</f>
        <v>0</v>
      </c>
      <c r="P36" s="156">
        <f>IF(LEN(P$8)=0,"",IF(P$8="Bayern",SUMIFS(Erl.Gögn!$H$2:$H$30,Erl.Gögn!$E$2:$E$30,$A36,Erl.Gögn!$A$2:$A$30,P$201)/1000,IF(P$8="Allianz",SUMIFS(Erl.Gögn!$H$2:$H$30,Erl.Gögn!$E$2:$E$30,$A36,Erl.Gögn!$A$2:$A$30,P$201)/1000,SUMIFS(Gögn!$I$2:$I$11876,Gögn!$F$2:$F$11876,$A36,Gögn!$A$2:$A$11876,P$201)/1000)))</f>
        <v>0</v>
      </c>
      <c r="Q36" s="156">
        <f>IF(LEN(Q$8)=0,"",IF(Q$8="Bayern",SUMIFS(Erl.Gögn!$H$2:$H$30,Erl.Gögn!$E$2:$E$30,$A36,Erl.Gögn!$A$2:$A$30,Q$201)/1000,IF(Q$8="Allianz",SUMIFS(Erl.Gögn!$H$2:$H$30,Erl.Gögn!$E$2:$E$30,$A36,Erl.Gögn!$A$2:$A$30,Q$201)/1000,SUMIFS(Gögn!$I$2:$I$11876,Gögn!$F$2:$F$11876,$A36,Gögn!$A$2:$A$11876,Q$201)/1000)))</f>
        <v>0</v>
      </c>
      <c r="R36" s="156">
        <f>IF(LEN(R$8)=0,"",IF(R$8="Bayern",SUMIFS(Erl.Gögn!$H$2:$H$30,Erl.Gögn!$E$2:$E$30,$A36,Erl.Gögn!$A$2:$A$30,R$201)/1000,IF(R$8="Allianz",SUMIFS(Erl.Gögn!$H$2:$H$30,Erl.Gögn!$E$2:$E$30,$A36,Erl.Gögn!$A$2:$A$30,R$201)/1000,SUMIFS(Gögn!$I$2:$I$11876,Gögn!$F$2:$F$11876,$A36,Gögn!$A$2:$A$11876,R$201)/1000)))</f>
        <v>0</v>
      </c>
      <c r="S36" s="156">
        <f>IF(LEN(S$8)=0,"",IF(S$8="Bayern",SUMIFS(Erl.Gögn!$H$2:$H$30,Erl.Gögn!$E$2:$E$30,$A36,Erl.Gögn!$A$2:$A$30,S$201)/1000,IF(S$8="Allianz",SUMIFS(Erl.Gögn!$H$2:$H$30,Erl.Gögn!$E$2:$E$30,$A36,Erl.Gögn!$A$2:$A$30,S$201)/1000,SUMIFS(Gögn!$I$2:$I$11876,Gögn!$F$2:$F$11876,$A36,Gögn!$A$2:$A$11876,S$201)/1000)))</f>
        <v>0</v>
      </c>
      <c r="T36" s="156">
        <f>IF(LEN(T$8)=0,"",IF(T$8="Bayern",SUMIFS(Erl.Gögn!$H$2:$H$30,Erl.Gögn!$E$2:$E$30,$A36,Erl.Gögn!$A$2:$A$30,T$201)/1000,IF(T$8="Allianz",SUMIFS(Erl.Gögn!$H$2:$H$30,Erl.Gögn!$E$2:$E$30,$A36,Erl.Gögn!$A$2:$A$30,T$201)/1000,SUMIFS(Gögn!$I$2:$I$11876,Gögn!$F$2:$F$11876,$A36,Gögn!$A$2:$A$11876,T$201)/1000)))</f>
        <v>0</v>
      </c>
      <c r="U36" s="156">
        <f>IF(LEN(U$8)=0,"",IF(U$8="Bayern",SUMIFS(Erl.Gögn!$H$2:$H$30,Erl.Gögn!$E$2:$E$30,$A36,Erl.Gögn!$A$2:$A$30,U$201)/1000,IF(U$8="Allianz",SUMIFS(Erl.Gögn!$H$2:$H$30,Erl.Gögn!$E$2:$E$30,$A36,Erl.Gögn!$A$2:$A$30,U$201)/1000,SUMIFS(Gögn!$I$2:$I$11876,Gögn!$F$2:$F$11876,$A36,Gögn!$A$2:$A$11876,U$201)/1000)))</f>
        <v>0</v>
      </c>
      <c r="V36" s="156">
        <f>IF(LEN(V$8)=0,"",IF(V$8="Bayern",SUMIFS(Erl.Gögn!$H$2:$H$30,Erl.Gögn!$E$2:$E$30,$A36,Erl.Gögn!$A$2:$A$30,V$201)/1000,IF(V$8="Allianz",SUMIFS(Erl.Gögn!$H$2:$H$30,Erl.Gögn!$E$2:$E$30,$A36,Erl.Gögn!$A$2:$A$30,V$201)/1000,SUMIFS(Gögn!$I$2:$I$11876,Gögn!$F$2:$F$11876,$A36,Gögn!$A$2:$A$11876,V$201)/1000)))</f>
        <v>0</v>
      </c>
      <c r="W36" s="156">
        <f>IF(LEN(W$8)=0,"",IF(W$8="Bayern",SUMIFS(Erl.Gögn!$H$2:$H$30,Erl.Gögn!$E$2:$E$30,$A36,Erl.Gögn!$A$2:$A$30,W$201)/1000,IF(W$8="Allianz",SUMIFS(Erl.Gögn!$H$2:$H$30,Erl.Gögn!$E$2:$E$30,$A36,Erl.Gögn!$A$2:$A$30,W$201)/1000,SUMIFS(Gögn!$I$2:$I$11876,Gögn!$F$2:$F$11876,$A36,Gögn!$A$2:$A$11876,W$201)/1000)))</f>
        <v>317</v>
      </c>
      <c r="X36" s="156">
        <f>IF(LEN(X$8)=0,"",IF(X$8="Bayern",SUMIFS(Erl.Gögn!$H$2:$H$30,Erl.Gögn!$E$2:$E$30,$A36,Erl.Gögn!$A$2:$A$30,X$201)/1000,IF(X$8="Allianz",SUMIFS(Erl.Gögn!$H$2:$H$30,Erl.Gögn!$E$2:$E$30,$A36,Erl.Gögn!$A$2:$A$30,X$201)/1000,SUMIFS(Gögn!$I$2:$I$11876,Gögn!$F$2:$F$11876,$A36,Gögn!$A$2:$A$11876,X$201)/1000)))</f>
        <v>26</v>
      </c>
      <c r="Y36" s="156">
        <f>IF(LEN(Y$8)=0,"",IF(Y$8="Bayern",SUMIFS(Erl.Gögn!$H$2:$H$30,Erl.Gögn!$E$2:$E$30,$A36,Erl.Gögn!$A$2:$A$30,Y$201)/1000,IF(Y$8="Allianz",SUMIFS(Erl.Gögn!$H$2:$H$30,Erl.Gögn!$E$2:$E$30,$A36,Erl.Gögn!$A$2:$A$30,Y$201)/1000,SUMIFS(Gögn!$I$2:$I$11876,Gögn!$F$2:$F$11876,$A36,Gögn!$A$2:$A$11876,Y$201)/1000)))</f>
        <v>0</v>
      </c>
      <c r="Z36" s="156">
        <f>IF(LEN(Z$8)=0,"",IF(Z$8="Bayern",SUMIFS(Erl.Gögn!$H$2:$H$30,Erl.Gögn!$E$2:$E$30,$A36,Erl.Gögn!$A$2:$A$30,Z$201)/1000,IF(Z$8="Allianz",SUMIFS(Erl.Gögn!$H$2:$H$30,Erl.Gögn!$E$2:$E$30,$A36,Erl.Gögn!$A$2:$A$30,Z$201)/1000,SUMIFS(Gögn!$I$2:$I$11876,Gögn!$F$2:$F$11876,$A36,Gögn!$A$2:$A$11876,Z$201)/1000)))</f>
        <v>0</v>
      </c>
      <c r="AA36" s="156">
        <f>IF(LEN(AA$8)=0,"",IF(AA$8="Bayern",SUMIFS(Erl.Gögn!$H$2:$H$30,Erl.Gögn!$E$2:$E$30,$A36,Erl.Gögn!$A$2:$A$30,AA$201)/1000,IF(AA$8="Allianz",SUMIFS(Erl.Gögn!$H$2:$H$30,Erl.Gögn!$E$2:$E$30,$A36,Erl.Gögn!$A$2:$A$30,AA$201)/1000,SUMIFS(Gögn!$I$2:$I$11876,Gögn!$F$2:$F$11876,$A36,Gögn!$A$2:$A$11876,AA$201)/1000)))</f>
        <v>0</v>
      </c>
      <c r="AB36" s="156">
        <f>IF(LEN(AB$8)=0,"",IF(AB$8="Bayern",SUMIFS(Erl.Gögn!$H$2:$H$30,Erl.Gögn!$E$2:$E$30,$A36,Erl.Gögn!$A$2:$A$30,AB$201)/1000,IF(AB$8="Allianz",SUMIFS(Erl.Gögn!$H$2:$H$30,Erl.Gögn!$E$2:$E$30,$A36,Erl.Gögn!$A$2:$A$30,AB$201)/1000,SUMIFS(Gögn!$I$2:$I$11876,Gögn!$F$2:$F$11876,$A36,Gögn!$A$2:$A$11876,AB$201)/1000)))</f>
        <v>0</v>
      </c>
      <c r="AC36" s="156">
        <f>IF(LEN(AC$8)=0,"",IF(AC$8="Bayern",SUMIFS(Erl.Gögn!$H$2:$H$30,Erl.Gögn!$E$2:$E$30,$A36,Erl.Gögn!$A$2:$A$30,AC$201)/1000,IF(AC$8="Allianz",SUMIFS(Erl.Gögn!$H$2:$H$30,Erl.Gögn!$E$2:$E$30,$A36,Erl.Gögn!$A$2:$A$30,AC$201)/1000,SUMIFS(Gögn!$I$2:$I$11876,Gögn!$F$2:$F$11876,$A36,Gögn!$A$2:$A$11876,AC$201)/1000)))</f>
        <v>0</v>
      </c>
      <c r="AD36" s="156">
        <f>IF(LEN(AD$8)=0,"",IF(AD$8="Bayern",SUMIFS(Erl.Gögn!$H$2:$H$30,Erl.Gögn!$E$2:$E$30,$A36,Erl.Gögn!$A$2:$A$30,AD$201)/1000,IF(AD$8="Allianz",SUMIFS(Erl.Gögn!$H$2:$H$30,Erl.Gögn!$E$2:$E$30,$A36,Erl.Gögn!$A$2:$A$30,AD$201)/1000,SUMIFS(Gögn!$I$2:$I$11876,Gögn!$F$2:$F$11876,$A36,Gögn!$A$2:$A$11876,AD$201)/1000)))</f>
        <v>0</v>
      </c>
      <c r="AE36" s="156">
        <f>IF(LEN(AE$8)=0,"",IF(AE$8="Bayern",SUMIFS(Erl.Gögn!$H$2:$H$30,Erl.Gögn!$E$2:$E$30,$A36,Erl.Gögn!$A$2:$A$30,AE$201)/1000,IF(AE$8="Allianz",SUMIFS(Erl.Gögn!$H$2:$H$30,Erl.Gögn!$E$2:$E$30,$A36,Erl.Gögn!$A$2:$A$30,AE$201)/1000,SUMIFS(Gögn!$I$2:$I$11876,Gögn!$F$2:$F$11876,$A36,Gögn!$A$2:$A$11876,AE$201)/1000)))</f>
        <v>0</v>
      </c>
      <c r="AF36" s="156">
        <f>IF(LEN(AF$8)=0,"",IF(AF$8="Bayern",SUMIFS(Erl.Gögn!$H$2:$H$30,Erl.Gögn!$E$2:$E$30,$A36,Erl.Gögn!$A$2:$A$30,AF$201)/1000,IF(AF$8="Allianz",SUMIFS(Erl.Gögn!$H$2:$H$30,Erl.Gögn!$E$2:$E$30,$A36,Erl.Gögn!$A$2:$A$30,AF$201)/1000,SUMIFS(Gögn!$I$2:$I$11876,Gögn!$F$2:$F$11876,$A36,Gögn!$A$2:$A$11876,AF$201)/1000)))</f>
        <v>0</v>
      </c>
      <c r="AG36" s="156">
        <f>IF(LEN(AG$8)=0,"",IF(AG$8="Bayern",SUMIFS(Erl.Gögn!$H$2:$H$30,Erl.Gögn!$E$2:$E$30,$A36,Erl.Gögn!$A$2:$A$30,AG$201)/1000,IF(AG$8="Allianz",SUMIFS(Erl.Gögn!$H$2:$H$30,Erl.Gögn!$E$2:$E$30,$A36,Erl.Gögn!$A$2:$A$30,AG$201)/1000,SUMIFS(Gögn!$I$2:$I$11876,Gögn!$F$2:$F$11876,$A36,Gögn!$A$2:$A$11876,AG$201)/1000)))</f>
        <v>0</v>
      </c>
      <c r="AH36" s="156">
        <f>IF(LEN(AH$8)=0,"",IF(AH$8="Bayern",SUMIFS(Erl.Gögn!$H$2:$H$30,Erl.Gögn!$E$2:$E$30,$A36,Erl.Gögn!$A$2:$A$30,AH$201)/1000,IF(AH$8="Allianz",SUMIFS(Erl.Gögn!$H$2:$H$30,Erl.Gögn!$E$2:$E$30,$A36,Erl.Gögn!$A$2:$A$30,AH$201)/1000,SUMIFS(Gögn!$I$2:$I$11876,Gögn!$F$2:$F$11876,$A36,Gögn!$A$2:$A$11876,AH$201)/1000)))</f>
        <v>0</v>
      </c>
      <c r="AI36" s="156">
        <f>IF(LEN(AI$8)=0,"",IF(AI$8="Bayern",SUMIFS(Erl.Gögn!$H$2:$H$30,Erl.Gögn!$E$2:$E$30,$A36,Erl.Gögn!$A$2:$A$30,AI$201)/1000,IF(AI$8="Allianz",SUMIFS(Erl.Gögn!$H$2:$H$30,Erl.Gögn!$E$2:$E$30,$A36,Erl.Gögn!$A$2:$A$30,AI$201)/1000,SUMIFS(Gögn!$I$2:$I$11876,Gögn!$F$2:$F$11876,$A36,Gögn!$A$2:$A$11876,AI$201)/1000)))</f>
        <v>0</v>
      </c>
      <c r="AJ36" s="156">
        <f>IF(LEN(AJ$8)=0,"",IF(AJ$8="Bayern",SUMIFS(Erl.Gögn!$H$2:$H$30,Erl.Gögn!$E$2:$E$30,$A36,Erl.Gögn!$A$2:$A$30,AJ$201)/1000,IF(AJ$8="Allianz",SUMIFS(Erl.Gögn!$H$2:$H$30,Erl.Gögn!$E$2:$E$30,$A36,Erl.Gögn!$A$2:$A$30,AJ$201)/1000,SUMIFS(Gögn!$I$2:$I$11876,Gögn!$F$2:$F$11876,$A36,Gögn!$A$2:$A$11876,AJ$201)/1000)))</f>
        <v>0</v>
      </c>
      <c r="AK36" s="156">
        <f>IF(LEN(AK$8)=0,"",IF(AK$8="Bayern",SUMIFS(Erl.Gögn!$H$2:$H$30,Erl.Gögn!$E$2:$E$30,$A36,Erl.Gögn!$A$2:$A$30,AK$201)/1000,IF(AK$8="Allianz",SUMIFS(Erl.Gögn!$H$2:$H$30,Erl.Gögn!$E$2:$E$30,$A36,Erl.Gögn!$A$2:$A$30,AK$201)/1000,SUMIFS(Gögn!$I$2:$I$11876,Gögn!$F$2:$F$11876,$A36,Gögn!$A$2:$A$11876,AK$201)/1000)))</f>
        <v>0</v>
      </c>
      <c r="AL36" s="156">
        <f>IF(LEN(AL$8)=0,"",IF(AL$8="Bayern",SUMIFS(Erl.Gögn!$H$2:$H$30,Erl.Gögn!$E$2:$E$30,$A36,Erl.Gögn!$A$2:$A$30,AL$201)/1000,IF(AL$8="Allianz",SUMIFS(Erl.Gögn!$H$2:$H$30,Erl.Gögn!$E$2:$E$30,$A36,Erl.Gögn!$A$2:$A$30,AL$201)/1000,SUMIFS(Gögn!$I$2:$I$11876,Gögn!$F$2:$F$11876,$A36,Gögn!$A$2:$A$11876,AL$201)/1000)))</f>
        <v>0</v>
      </c>
      <c r="AM36" s="156">
        <f>IF(LEN(AM$8)=0,"",IF(AM$8="Bayern",SUMIFS(Erl.Gögn!$H$2:$H$30,Erl.Gögn!$E$2:$E$30,$A36,Erl.Gögn!$A$2:$A$30,AM$201)/1000,IF(AM$8="Allianz",SUMIFS(Erl.Gögn!$H$2:$H$30,Erl.Gögn!$E$2:$E$30,$A36,Erl.Gögn!$A$2:$A$30,AM$201)/1000,SUMIFS(Gögn!$I$2:$I$11876,Gögn!$F$2:$F$11876,$A36,Gögn!$A$2:$A$11876,AM$201)/1000)))</f>
        <v>0</v>
      </c>
      <c r="AN36" s="156">
        <f>IF(LEN(AN$8)=0,"",IF(AN$8="Bayern",SUMIFS(Erl.Gögn!$H$2:$H$30,Erl.Gögn!$E$2:$E$30,$A36,Erl.Gögn!$A$2:$A$30,AN$201)/1000,IF(AN$8="Allianz",SUMIFS(Erl.Gögn!$H$2:$H$30,Erl.Gögn!$E$2:$E$30,$A36,Erl.Gögn!$A$2:$A$30,AN$201)/1000,SUMIFS(Gögn!$I$2:$I$11876,Gögn!$F$2:$F$11876,$A36,Gögn!$A$2:$A$11876,AN$201)/1000)))</f>
        <v>0</v>
      </c>
      <c r="AO36" s="156">
        <f>IF(LEN(AO$8)=0,"",IF(AO$8="Bayern",SUMIFS(Erl.Gögn!$H$2:$H$30,Erl.Gögn!$E$2:$E$30,$A36,Erl.Gögn!$A$2:$A$30,AO$201)/1000,IF(AO$8="Allianz",SUMIFS(Erl.Gögn!$H$2:$H$30,Erl.Gögn!$E$2:$E$30,$A36,Erl.Gögn!$A$2:$A$30,AO$201)/1000,SUMIFS(Gögn!$I$2:$I$11876,Gögn!$F$2:$F$11876,$A36,Gögn!$A$2:$A$11876,AO$201)/1000)))</f>
        <v>0</v>
      </c>
      <c r="AP36" s="156">
        <f>IF(LEN(AP$8)=0,"",IF(AP$8="Bayern",SUMIFS(Erl.Gögn!$H$2:$H$30,Erl.Gögn!$E$2:$E$30,$A36,Erl.Gögn!$A$2:$A$30,AP$201)/1000,IF(AP$8="Allianz",SUMIFS(Erl.Gögn!$H$2:$H$30,Erl.Gögn!$E$2:$E$30,$A36,Erl.Gögn!$A$2:$A$30,AP$201)/1000,SUMIFS(Gögn!$I$2:$I$11876,Gögn!$F$2:$F$11876,$A36,Gögn!$A$2:$A$11876,AP$201)/1000)))</f>
        <v>0</v>
      </c>
      <c r="AQ36" s="156">
        <f>IF(LEN(AQ$8)=0,"",IF(AQ$8="Bayern",SUMIFS(Erl.Gögn!$H$2:$H$30,Erl.Gögn!$E$2:$E$30,$A36,Erl.Gögn!$A$2:$A$30,AQ$201)/1000,IF(AQ$8="Allianz",SUMIFS(Erl.Gögn!$H$2:$H$30,Erl.Gögn!$E$2:$E$30,$A36,Erl.Gögn!$A$2:$A$30,AQ$201)/1000,SUMIFS(Gögn!$I$2:$I$11876,Gögn!$F$2:$F$11876,$A36,Gögn!$A$2:$A$11876,AQ$201)/1000)))</f>
        <v>0</v>
      </c>
      <c r="AR36" s="156">
        <f>IF(LEN(AR$8)=0,"",IF(AR$8="Bayern",SUMIFS(Erl.Gögn!$H$2:$H$30,Erl.Gögn!$E$2:$E$30,$A36,Erl.Gögn!$A$2:$A$30,AR$201)/1000,IF(AR$8="Allianz",SUMIFS(Erl.Gögn!$H$2:$H$30,Erl.Gögn!$E$2:$E$30,$A36,Erl.Gögn!$A$2:$A$30,AR$201)/1000,SUMIFS(Gögn!$I$2:$I$11876,Gögn!$F$2:$F$11876,$A36,Gögn!$A$2:$A$11876,AR$201)/1000)))</f>
        <v>0</v>
      </c>
      <c r="AS36" s="156">
        <f>IF(LEN(AS$8)=0,"",IF(AS$8="Bayern",SUMIFS(Erl.Gögn!$H$2:$H$30,Erl.Gögn!$E$2:$E$30,$A36,Erl.Gögn!$A$2:$A$30,AS$201)/1000,IF(AS$8="Allianz",SUMIFS(Erl.Gögn!$H$2:$H$30,Erl.Gögn!$E$2:$E$30,$A36,Erl.Gögn!$A$2:$A$30,AS$201)/1000,SUMIFS(Gögn!$I$2:$I$11876,Gögn!$F$2:$F$11876,$A36,Gögn!$A$2:$A$11876,AS$201)/1000)))</f>
        <v>0</v>
      </c>
      <c r="AT36" s="156">
        <f>IF(LEN(AT$8)=0,"",IF(AT$8="Bayern",SUMIFS(Erl.Gögn!$H$2:$H$30,Erl.Gögn!$E$2:$E$30,$A36,Erl.Gögn!$A$2:$A$30,AT$201)/1000,IF(AT$8="Allianz",SUMIFS(Erl.Gögn!$H$2:$H$30,Erl.Gögn!$E$2:$E$30,$A36,Erl.Gögn!$A$2:$A$30,AT$201)/1000,SUMIFS(Gögn!$I$2:$I$11876,Gögn!$F$2:$F$11876,$A36,Gögn!$A$2:$A$11876,AT$201)/1000)))</f>
        <v>0</v>
      </c>
      <c r="AU36" s="156">
        <f>IF(LEN(AU$8)=0,"",IF(AU$8="Bayern",SUMIFS(Erl.Gögn!$H$2:$H$30,Erl.Gögn!$E$2:$E$30,$A36,Erl.Gögn!$A$2:$A$30,AU$201)/1000,IF(AU$8="Allianz",SUMIFS(Erl.Gögn!$H$2:$H$30,Erl.Gögn!$E$2:$E$30,$A36,Erl.Gögn!$A$2:$A$30,AU$201)/1000,SUMIFS(Gögn!$I$2:$I$11876,Gögn!$F$2:$F$11876,$A36,Gögn!$A$2:$A$11876,AU$201)/1000)))</f>
        <v>0</v>
      </c>
      <c r="AV36" s="156">
        <f>IF(LEN(AV$8)=0,"",IF(AV$8="Bayern",SUMIFS(Erl.Gögn!$H$2:$H$30,Erl.Gögn!$E$2:$E$30,$A36,Erl.Gögn!$A$2:$A$30,AV$201)/1000,IF(AV$8="Allianz",SUMIFS(Erl.Gögn!$H$2:$H$30,Erl.Gögn!$E$2:$E$30,$A36,Erl.Gögn!$A$2:$A$30,AV$201)/1000,SUMIFS(Gögn!$I$2:$I$11876,Gögn!$F$2:$F$11876,$A36,Gögn!$A$2:$A$11876,AV$201)/1000)))</f>
        <v>0</v>
      </c>
      <c r="AW36" s="156">
        <f>IF(LEN(AW$8)=0,"",IF(AW$8="Bayern",SUMIFS(Erl.Gögn!$H$2:$H$30,Erl.Gögn!$E$2:$E$30,$A36,Erl.Gögn!$A$2:$A$30,AW$201)/1000,IF(AW$8="Allianz",SUMIFS(Erl.Gögn!$H$2:$H$30,Erl.Gögn!$E$2:$E$30,$A36,Erl.Gögn!$A$2:$A$30,AW$201)/1000,SUMIFS(Gögn!$I$2:$I$11876,Gögn!$F$2:$F$11876,$A36,Gögn!$A$2:$A$11876,AW$201)/1000)))</f>
        <v>0</v>
      </c>
      <c r="AX36" s="156">
        <f>IF(LEN(AX$8)=0,"",IF(AX$8="Bayern",SUMIFS(Erl.Gögn!$H$2:$H$30,Erl.Gögn!$E$2:$E$30,$A36,Erl.Gögn!$A$2:$A$30,AX$201)/1000,IF(AX$8="Allianz",SUMIFS(Erl.Gögn!$H$2:$H$30,Erl.Gögn!$E$2:$E$30,$A36,Erl.Gögn!$A$2:$A$30,AX$201)/1000,SUMIFS(Gögn!$I$2:$I$11876,Gögn!$F$2:$F$11876,$A36,Gögn!$A$2:$A$11876,AX$201)/1000)))</f>
        <v>0</v>
      </c>
      <c r="AY36" s="156">
        <f>IF(LEN(AY$8)=0,"",IF(AY$8="Bayern",SUMIFS(Erl.Gögn!$H$2:$H$30,Erl.Gögn!$E$2:$E$30,$A36,Erl.Gögn!$A$2:$A$30,AY$201)/1000,IF(AY$8="Allianz",SUMIFS(Erl.Gögn!$H$2:$H$30,Erl.Gögn!$E$2:$E$30,$A36,Erl.Gögn!$A$2:$A$30,AY$201)/1000,SUMIFS(Gögn!$I$2:$I$11876,Gögn!$F$2:$F$11876,$A36,Gögn!$A$2:$A$11876,AY$201)/1000)))</f>
        <v>0</v>
      </c>
      <c r="AZ36" s="156">
        <f>IF(LEN(AZ$8)=0,"",IF(AZ$8="Bayern",SUMIFS(Erl.Gögn!$H$2:$H$30,Erl.Gögn!$E$2:$E$30,$A36,Erl.Gögn!$A$2:$A$30,AZ$201)/1000,IF(AZ$8="Allianz",SUMIFS(Erl.Gögn!$H$2:$H$30,Erl.Gögn!$E$2:$E$30,$A36,Erl.Gögn!$A$2:$A$30,AZ$201)/1000,SUMIFS(Gögn!$I$2:$I$11876,Gögn!$F$2:$F$11876,$A36,Gögn!$A$2:$A$11876,AZ$201)/1000)))</f>
        <v>0</v>
      </c>
      <c r="BA36" s="156">
        <f>IF(LEN(BA$8)=0,"",IF(BA$8="Bayern",SUMIFS(Erl.Gögn!$H$2:$H$30,Erl.Gögn!$E$2:$E$30,$A36,Erl.Gögn!$A$2:$A$30,BA$201)/1000,IF(BA$8="Allianz",SUMIFS(Erl.Gögn!$H$2:$H$30,Erl.Gögn!$E$2:$E$30,$A36,Erl.Gögn!$A$2:$A$30,BA$201)/1000,SUMIFS(Gögn!$I$2:$I$11876,Gögn!$F$2:$F$11876,$A36,Gögn!$A$2:$A$11876,BA$201)/1000)))</f>
        <v>0</v>
      </c>
      <c r="BB36" s="156">
        <f>IF(LEN(BB$8)=0,"",IF(BB$8="Bayern",SUMIFS(Erl.Gögn!$H$2:$H$30,Erl.Gögn!$E$2:$E$30,$A36,Erl.Gögn!$A$2:$A$30,BB$201)/1000,IF(BB$8="Allianz",SUMIFS(Erl.Gögn!$H$2:$H$30,Erl.Gögn!$E$2:$E$30,$A36,Erl.Gögn!$A$2:$A$30,BB$201)/1000,SUMIFS(Gögn!$I$2:$I$11876,Gögn!$F$2:$F$11876,$A36,Gögn!$A$2:$A$11876,BB$201)/1000)))</f>
        <v>0</v>
      </c>
      <c r="BC36" s="156">
        <f>IF(LEN(BC$8)=0,"",IF(BC$8="Bayern",SUMIFS(Erl.Gögn!$H$2:$H$30,Erl.Gögn!$E$2:$E$30,$A36,Erl.Gögn!$A$2:$A$30,BC$201)/1000,IF(BC$8="Allianz",SUMIFS(Erl.Gögn!$H$2:$H$30,Erl.Gögn!$E$2:$E$30,$A36,Erl.Gögn!$A$2:$A$30,BC$201)/1000,SUMIFS(Gögn!$I$2:$I$11876,Gögn!$F$2:$F$11876,$A36,Gögn!$A$2:$A$11876,BC$201)/1000)))</f>
        <v>0</v>
      </c>
      <c r="BD36" s="156">
        <f>IF(LEN(BD$8)=0,"",IF(BD$8="Bayern",SUMIFS(Erl.Gögn!$H$2:$H$30,Erl.Gögn!$E$2:$E$30,$A36,Erl.Gögn!$A$2:$A$30,BD$201)/1000,IF(BD$8="Allianz",SUMIFS(Erl.Gögn!$H$2:$H$30,Erl.Gögn!$E$2:$E$30,$A36,Erl.Gögn!$A$2:$A$30,BD$201)/1000,SUMIFS(Gögn!$I$2:$I$11876,Gögn!$F$2:$F$11876,$A36,Gögn!$A$2:$A$11876,BD$201)/1000)))</f>
        <v>0</v>
      </c>
      <c r="BE36" s="156">
        <f>IF(LEN(BE$8)=0,"",IF(BE$8="Bayern",SUMIFS(Erl.Gögn!$H$2:$H$30,Erl.Gögn!$E$2:$E$30,$A36,Erl.Gögn!$A$2:$A$30,BE$201)/1000,IF(BE$8="Allianz",SUMIFS(Erl.Gögn!$H$2:$H$30,Erl.Gögn!$E$2:$E$30,$A36,Erl.Gögn!$A$2:$A$30,BE$201)/1000,SUMIFS(Gögn!$I$2:$I$11876,Gögn!$F$2:$F$11876,$A36,Gögn!$A$2:$A$11876,BE$201)/1000)))</f>
        <v>0</v>
      </c>
      <c r="BF36" s="156">
        <f>IF(LEN(BF$8)=0,"",IF(BF$8="Bayern",SUMIFS(Erl.Gögn!$H$2:$H$30,Erl.Gögn!$E$2:$E$30,$A36,Erl.Gögn!$A$2:$A$30,BF$201)/1000,IF(BF$8="Allianz",SUMIFS(Erl.Gögn!$H$2:$H$30,Erl.Gögn!$E$2:$E$30,$A36,Erl.Gögn!$A$2:$A$30,BF$201)/1000,SUMIFS(Gögn!$I$2:$I$11876,Gögn!$F$2:$F$11876,$A36,Gögn!$A$2:$A$11876,BF$201)/1000)))</f>
        <v>0</v>
      </c>
      <c r="BG36" s="156">
        <f>IF(LEN(BG$8)=0,"",IF(BG$8="Bayern",SUMIFS(Erl.Gögn!$H$2:$H$30,Erl.Gögn!$E$2:$E$30,$A36,Erl.Gögn!$A$2:$A$30,BG$201)/1000,IF(BG$8="Allianz",SUMIFS(Erl.Gögn!$H$2:$H$30,Erl.Gögn!$E$2:$E$30,$A36,Erl.Gögn!$A$2:$A$30,BG$201)/1000,SUMIFS(Gögn!$I$2:$I$11876,Gögn!$F$2:$F$11876,$A36,Gögn!$A$2:$A$11876,BG$201)/1000)))</f>
        <v>0</v>
      </c>
      <c r="BH36" s="156">
        <f>IF(LEN(BH$8)=0,"",IF(BH$8="Bayern",SUMIFS(Erl.Gögn!$H$2:$H$30,Erl.Gögn!$E$2:$E$30,$A36,Erl.Gögn!$A$2:$A$30,BH$201)/1000,IF(BH$8="Allianz",SUMIFS(Erl.Gögn!$H$2:$H$30,Erl.Gögn!$E$2:$E$30,$A36,Erl.Gögn!$A$2:$A$30,BH$201)/1000,SUMIFS(Gögn!$I$2:$I$11876,Gögn!$F$2:$F$11876,$A36,Gögn!$A$2:$A$11876,BH$201)/1000)))</f>
        <v>0</v>
      </c>
      <c r="BI36" s="156">
        <f>IF(LEN(BI$8)=0,"",IF(BI$8="Bayern",SUMIFS(Erl.Gögn!$H$2:$H$30,Erl.Gögn!$E$2:$E$30,$A36,Erl.Gögn!$A$2:$A$30,BI$201)/1000,IF(BI$8="Allianz",SUMIFS(Erl.Gögn!$H$2:$H$30,Erl.Gögn!$E$2:$E$30,$A36,Erl.Gögn!$A$2:$A$30,BI$201)/1000,SUMIFS(Gögn!$I$2:$I$11876,Gögn!$F$2:$F$11876,$A36,Gögn!$A$2:$A$11876,BI$201)/1000)))</f>
        <v>0</v>
      </c>
      <c r="BJ36" s="156">
        <f>IF(LEN(BJ$8)=0,"",IF(BJ$8="Bayern",SUMIFS(Erl.Gögn!$H$2:$H$30,Erl.Gögn!$E$2:$E$30,$A36,Erl.Gögn!$A$2:$A$30,BJ$201)/1000,IF(BJ$8="Allianz",SUMIFS(Erl.Gögn!$H$2:$H$30,Erl.Gögn!$E$2:$E$30,$A36,Erl.Gögn!$A$2:$A$30,BJ$201)/1000,SUMIFS(Gögn!$I$2:$I$11876,Gögn!$F$2:$F$11876,$A36,Gögn!$A$2:$A$11876,BJ$201)/1000)))</f>
        <v>0</v>
      </c>
      <c r="BK36" s="156">
        <f>IF(LEN(BK$8)=0,"",IF(BK$8="Bayern",SUMIFS(Erl.Gögn!$H$2:$H$30,Erl.Gögn!$E$2:$E$30,$A36,Erl.Gögn!$A$2:$A$30,BK$201)/1000,IF(BK$8="Allianz",SUMIFS(Erl.Gögn!$H$2:$H$30,Erl.Gögn!$E$2:$E$30,$A36,Erl.Gögn!$A$2:$A$30,BK$201)/1000,SUMIFS(Gögn!$I$2:$I$11876,Gögn!$F$2:$F$11876,$A36,Gögn!$A$2:$A$11876,BK$201)/1000)))</f>
        <v>0</v>
      </c>
      <c r="BL36" s="156">
        <f>IF(LEN(BL$8)=0,"",IF(BL$8="Bayern",SUMIFS(Erl.Gögn!$H$2:$H$30,Erl.Gögn!$E$2:$E$30,$A36,Erl.Gögn!$A$2:$A$30,BL$201)/1000,IF(BL$8="Allianz",SUMIFS(Erl.Gögn!$H$2:$H$30,Erl.Gögn!$E$2:$E$30,$A36,Erl.Gögn!$A$2:$A$30,BL$201)/1000,SUMIFS(Gögn!$I$2:$I$11876,Gögn!$F$2:$F$11876,$A36,Gögn!$A$2:$A$11876,BL$201)/1000)))</f>
        <v>0</v>
      </c>
      <c r="BM36" s="156">
        <f>IF(LEN(BM$8)=0,"",IF(BM$8="Bayern",SUMIFS(Erl.Gögn!$H$2:$H$30,Erl.Gögn!$E$2:$E$30,$A36,Erl.Gögn!$A$2:$A$30,BM$201)/1000,IF(BM$8="Allianz",SUMIFS(Erl.Gögn!$H$2:$H$30,Erl.Gögn!$E$2:$E$30,$A36,Erl.Gögn!$A$2:$A$30,BM$201)/1000,SUMIFS(Gögn!$I$2:$I$11876,Gögn!$F$2:$F$11876,$A36,Gögn!$A$2:$A$11876,BM$201)/1000)))</f>
        <v>0</v>
      </c>
      <c r="BN36" s="156">
        <f>IF(LEN(BN$8)=0,"",IF(BN$8="Bayern",SUMIFS(Erl.Gögn!$H$2:$H$30,Erl.Gögn!$E$2:$E$30,$A36,Erl.Gögn!$A$2:$A$30,BN$201)/1000,IF(BN$8="Allianz",SUMIFS(Erl.Gögn!$H$2:$H$30,Erl.Gögn!$E$2:$E$30,$A36,Erl.Gögn!$A$2:$A$30,BN$201)/1000,SUMIFS(Gögn!$I$2:$I$11876,Gögn!$F$2:$F$11876,$A36,Gögn!$A$2:$A$11876,BN$201)/1000)))</f>
        <v>0</v>
      </c>
      <c r="BO36" s="156">
        <f>IF(LEN(BO$8)=0,"",IF(BO$8="Bayern",SUMIFS(Erl.Gögn!$H$2:$H$30,Erl.Gögn!$E$2:$E$30,$A36,Erl.Gögn!$A$2:$A$30,BO$201)/1000,IF(BO$8="Allianz",SUMIFS(Erl.Gögn!$H$2:$H$30,Erl.Gögn!$E$2:$E$30,$A36,Erl.Gögn!$A$2:$A$30,BO$201)/1000,SUMIFS(Gögn!$I$2:$I$11876,Gögn!$F$2:$F$11876,$A36,Gögn!$A$2:$A$11876,BO$201)/1000)))</f>
        <v>0</v>
      </c>
      <c r="BP36" s="156">
        <f>IF(LEN(BP$8)=0,"",IF(BP$8="Bayern",SUMIFS(Erl.Gögn!$H$2:$H$30,Erl.Gögn!$E$2:$E$30,$A36,Erl.Gögn!$A$2:$A$30,BP$201)/1000,IF(BP$8="Allianz",SUMIFS(Erl.Gögn!$H$2:$H$30,Erl.Gögn!$E$2:$E$30,$A36,Erl.Gögn!$A$2:$A$30,BP$201)/1000,SUMIFS(Gögn!$I$2:$I$11876,Gögn!$F$2:$F$11876,$A36,Gögn!$A$2:$A$11876,BP$201)/1000)))</f>
        <v>0</v>
      </c>
      <c r="BQ36" s="156">
        <f>IF(LEN(BQ$8)=0,"",IF(BQ$8="Bayern",SUMIFS(Erl.Gögn!$H$2:$H$30,Erl.Gögn!$E$2:$E$30,$A36,Erl.Gögn!$A$2:$A$30,BQ$201)/1000,IF(BQ$8="Allianz",SUMIFS(Erl.Gögn!$H$2:$H$30,Erl.Gögn!$E$2:$E$30,$A36,Erl.Gögn!$A$2:$A$30,BQ$201)/1000,SUMIFS(Gögn!$I$2:$I$11876,Gögn!$F$2:$F$11876,$A36,Gögn!$A$2:$A$11876,BQ$201)/1000)))</f>
        <v>0</v>
      </c>
      <c r="BR36" s="156">
        <f>IF(LEN(BR$8)=0,"",IF(BR$8="Bayern",SUMIFS(Erl.Gögn!$H$2:$H$30,Erl.Gögn!$E$2:$E$30,$A36,Erl.Gögn!$A$2:$A$30,BR$201)/1000,IF(BR$8="Allianz",SUMIFS(Erl.Gögn!$H$2:$H$30,Erl.Gögn!$E$2:$E$30,$A36,Erl.Gögn!$A$2:$A$30,BR$201)/1000,SUMIFS(Gögn!$I$2:$I$11876,Gögn!$F$2:$F$11876,$A36,Gögn!$A$2:$A$11876,BR$201)/1000)))</f>
        <v>0</v>
      </c>
      <c r="BS36" s="156">
        <f>IF(LEN(BS$8)=0,"",IF(BS$8="Bayern",SUMIFS(Erl.Gögn!$H$2:$H$30,Erl.Gögn!$E$2:$E$30,$A36,Erl.Gögn!$A$2:$A$30,BS$201)/1000,IF(BS$8="Allianz",SUMIFS(Erl.Gögn!$H$2:$H$30,Erl.Gögn!$E$2:$E$30,$A36,Erl.Gögn!$A$2:$A$30,BS$201)/1000,SUMIFS(Gögn!$I$2:$I$11876,Gögn!$F$2:$F$11876,$A36,Gögn!$A$2:$A$11876,BS$201)/1000)))</f>
        <v>0</v>
      </c>
      <c r="BT36" s="156">
        <f>IF(LEN(BT$8)=0,"",IF(BT$8="Bayern",SUMIFS(Erl.Gögn!$H$2:$H$30,Erl.Gögn!$E$2:$E$30,$A36,Erl.Gögn!$A$2:$A$30,BT$201)/1000,IF(BT$8="Allianz",SUMIFS(Erl.Gögn!$H$2:$H$30,Erl.Gögn!$E$2:$E$30,$A36,Erl.Gögn!$A$2:$A$30,BT$201)/1000,SUMIFS(Gögn!$I$2:$I$11876,Gögn!$F$2:$F$11876,$A36,Gögn!$A$2:$A$11876,BT$201)/1000)))</f>
        <v>0</v>
      </c>
      <c r="BU36" s="156">
        <f>IF(LEN(BU$8)=0,"",IF(BU$8="Bayern",SUMIFS(Erl.Gögn!$H$2:$H$30,Erl.Gögn!$E$2:$E$30,$A36,Erl.Gögn!$A$2:$A$30,BU$201)/1000,IF(BU$8="Allianz",SUMIFS(Erl.Gögn!$H$2:$H$30,Erl.Gögn!$E$2:$E$30,$A36,Erl.Gögn!$A$2:$A$30,BU$201)/1000,SUMIFS(Gögn!$I$2:$I$11876,Gögn!$F$2:$F$11876,$A36,Gögn!$A$2:$A$11876,BU$201)/1000)))</f>
        <v>0</v>
      </c>
      <c r="BV36" s="156">
        <f>IF(LEN(BV$8)=0,"",IF(BV$8="Bayern",SUMIFS(Erl.Gögn!$H$2:$H$30,Erl.Gögn!$E$2:$E$30,$A36,Erl.Gögn!$A$2:$A$30,BV$201)/1000,IF(BV$8="Allianz",SUMIFS(Erl.Gögn!$H$2:$H$30,Erl.Gögn!$E$2:$E$30,$A36,Erl.Gögn!$A$2:$A$30,BV$201)/1000,SUMIFS(Gögn!$I$2:$I$11876,Gögn!$F$2:$F$11876,$A36,Gögn!$A$2:$A$11876,BV$201)/1000)))</f>
        <v>0</v>
      </c>
      <c r="BW36" s="156">
        <f>IF(LEN(BW$8)=0,"",IF(BW$8="Bayern",SUMIFS(Erl.Gögn!$H$2:$H$30,Erl.Gögn!$E$2:$E$30,$A36,Erl.Gögn!$A$2:$A$30,BW$201)/1000,IF(BW$8="Allianz",SUMIFS(Erl.Gögn!$H$2:$H$30,Erl.Gögn!$E$2:$E$30,$A36,Erl.Gögn!$A$2:$A$30,BW$201)/1000,SUMIFS(Gögn!$I$2:$I$11876,Gögn!$F$2:$F$11876,$A36,Gögn!$A$2:$A$11876,BW$201)/1000)))</f>
        <v>0</v>
      </c>
      <c r="BX36" s="156">
        <f>IF(LEN(BX$8)=0,"",IF(BX$8="Bayern",SUMIFS(Erl.Gögn!$H$2:$H$30,Erl.Gögn!$E$2:$E$30,$A36,Erl.Gögn!$A$2:$A$30,BX$201)/1000,IF(BX$8="Allianz",SUMIFS(Erl.Gögn!$H$2:$H$30,Erl.Gögn!$E$2:$E$30,$A36,Erl.Gögn!$A$2:$A$30,BX$201)/1000,SUMIFS(Gögn!$I$2:$I$11876,Gögn!$F$2:$F$11876,$A36,Gögn!$A$2:$A$11876,BX$201)/1000)))</f>
        <v>0</v>
      </c>
      <c r="BY36" s="156">
        <f>IF(LEN(BY$8)=0,"",IF(BY$8="Bayern",SUMIFS(Erl.Gögn!$H$2:$H$30,Erl.Gögn!$E$2:$E$30,$A36,Erl.Gögn!$A$2:$A$30,BY$201)/1000,IF(BY$8="Allianz",SUMIFS(Erl.Gögn!$H$2:$H$30,Erl.Gögn!$E$2:$E$30,$A36,Erl.Gögn!$A$2:$A$30,BY$201)/1000,SUMIFS(Gögn!$I$2:$I$11876,Gögn!$F$2:$F$11876,$A36,Gögn!$A$2:$A$11876,BY$201)/1000)))</f>
        <v>0</v>
      </c>
      <c r="BZ36" s="156">
        <f>IF(LEN(BZ$8)=0,"",IF(BZ$8="Bayern",SUMIFS(Erl.Gögn!$H$2:$H$30,Erl.Gögn!$E$2:$E$30,$A36,Erl.Gögn!$A$2:$A$30,BZ$201)/1000,IF(BZ$8="Allianz",SUMIFS(Erl.Gögn!$H$2:$H$30,Erl.Gögn!$E$2:$E$30,$A36,Erl.Gögn!$A$2:$A$30,BZ$201)/1000,SUMIFS(Gögn!$I$2:$I$11876,Gögn!$F$2:$F$11876,$A36,Gögn!$A$2:$A$11876,BZ$201)/1000)))</f>
        <v>0</v>
      </c>
      <c r="CA36" s="156">
        <f>IF(LEN(CA$8)=0,"",IF(CA$8="Bayern",SUMIFS(Erl.Gögn!$H$2:$H$30,Erl.Gögn!$E$2:$E$30,$A36,Erl.Gögn!$A$2:$A$30,CA$201)/1000,IF(CA$8="Allianz",SUMIFS(Erl.Gögn!$H$2:$H$30,Erl.Gögn!$E$2:$E$30,$A36,Erl.Gögn!$A$2:$A$30,CA$201)/1000,SUMIFS(Gögn!$I$2:$I$11876,Gögn!$F$2:$F$11876,$A36,Gögn!$A$2:$A$11876,CA$201)/1000)))</f>
        <v>0</v>
      </c>
      <c r="CB36" s="156">
        <f>IF(LEN(CB$8)=0,"",IF(CB$8="Bayern",SUMIFS(Erl.Gögn!$H$2:$H$30,Erl.Gögn!$E$2:$E$30,$A36,Erl.Gögn!$A$2:$A$30,CB$201)/1000,IF(CB$8="Allianz",SUMIFS(Erl.Gögn!$H$2:$H$30,Erl.Gögn!$E$2:$E$30,$A36,Erl.Gögn!$A$2:$A$30,CB$201)/1000,SUMIFS(Gögn!$I$2:$I$11876,Gögn!$F$2:$F$11876,$A36,Gögn!$A$2:$A$11876,CB$201)/1000)))</f>
        <v>0</v>
      </c>
      <c r="CC36" s="156">
        <f>IF(LEN(CC$8)=0,"",IF(CC$8="Bayern",SUMIFS(Erl.Gögn!$H$2:$H$30,Erl.Gögn!$E$2:$E$30,$A36,Erl.Gögn!$A$2:$A$30,CC$201)/1000,IF(CC$8="Allianz",SUMIFS(Erl.Gögn!$H$2:$H$30,Erl.Gögn!$E$2:$E$30,$A36,Erl.Gögn!$A$2:$A$30,CC$201)/1000,SUMIFS(Gögn!$I$2:$I$11876,Gögn!$F$2:$F$11876,$A36,Gögn!$A$2:$A$11876,CC$201)/1000)))</f>
        <v>0</v>
      </c>
    </row>
    <row r="37" spans="1:81" ht="15.75" x14ac:dyDescent="0.25">
      <c r="A37" s="5" t="s">
        <v>458</v>
      </c>
      <c r="B37" s="5"/>
      <c r="C37" s="18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</row>
    <row r="38" spans="1:81" ht="15.75" x14ac:dyDescent="0.25">
      <c r="A38" s="5" t="s">
        <v>188</v>
      </c>
      <c r="B38" s="5"/>
      <c r="C38" s="19" t="s">
        <v>274</v>
      </c>
      <c r="D38" s="156">
        <f>SUM(E38:CC38)</f>
        <v>901072.19799999986</v>
      </c>
      <c r="E38" s="156">
        <f>IF(LEN(E$8)=0,"",IF(E$8="Bayern",SUMIFS(Erl.Gögn!$H$2:$H$30,Erl.Gögn!$E$2:$E$30,$A38,Erl.Gögn!$A$2:$A$30,E$201)/1000,IF(E$8="Allianz",SUMIFS(Erl.Gögn!$H$2:$H$30,Erl.Gögn!$E$2:$E$30,$A38,Erl.Gögn!$A$2:$A$30,E$201)/1000,SUMIFS(Gögn!$I$2:$I$11876,Gögn!$F$2:$F$11876,$A38,Gögn!$A$2:$A$11876,E$201)/1000)))</f>
        <v>2778.79</v>
      </c>
      <c r="F38" s="156">
        <f>IF(LEN(F$8)=0,"",IF(F$8="Bayern",SUMIFS(Erl.Gögn!$H$2:$H$30,Erl.Gögn!$E$2:$E$30,$A38,Erl.Gögn!$A$2:$A$30,F$201)/1000,IF(F$8="Allianz",SUMIFS(Erl.Gögn!$H$2:$H$30,Erl.Gögn!$E$2:$E$30,$A38,Erl.Gögn!$A$2:$A$30,F$201)/1000,SUMIFS(Gögn!$I$2:$I$11876,Gögn!$F$2:$F$11876,$A38,Gögn!$A$2:$A$11876,F$201)/1000)))</f>
        <v>5012.1589999999997</v>
      </c>
      <c r="G38" s="156">
        <f>IF(LEN(G$8)=0,"",IF(G$8="Bayern",SUMIFS(Erl.Gögn!$H$2:$H$30,Erl.Gögn!$E$2:$E$30,$A38,Erl.Gögn!$A$2:$A$30,G$201)/1000,IF(G$8="Allianz",SUMIFS(Erl.Gögn!$H$2:$H$30,Erl.Gögn!$E$2:$E$30,$A38,Erl.Gögn!$A$2:$A$30,G$201)/1000,SUMIFS(Gögn!$I$2:$I$11876,Gögn!$F$2:$F$11876,$A38,Gögn!$A$2:$A$11876,G$201)/1000)))</f>
        <v>2280.4110000000001</v>
      </c>
      <c r="H38" s="156">
        <f>IF(LEN(H$8)=0,"",IF(H$8="Bayern",SUMIFS(Erl.Gögn!$H$2:$H$30,Erl.Gögn!$E$2:$E$30,$A38,Erl.Gögn!$A$2:$A$30,H$201)/1000,IF(H$8="Allianz",SUMIFS(Erl.Gögn!$H$2:$H$30,Erl.Gögn!$E$2:$E$30,$A38,Erl.Gögn!$A$2:$A$30,H$201)/1000,SUMIFS(Gögn!$I$2:$I$11876,Gögn!$F$2:$F$11876,$A38,Gögn!$A$2:$A$11876,H$201)/1000)))</f>
        <v>43.47</v>
      </c>
      <c r="I38" s="156">
        <f>IF(LEN(I$8)=0,"",IF(I$8="Bayern",SUMIFS(Erl.Gögn!$H$2:$H$30,Erl.Gögn!$E$2:$E$30,$A38,Erl.Gögn!$A$2:$A$30,I$201)/1000,IF(I$8="Allianz",SUMIFS(Erl.Gögn!$H$2:$H$30,Erl.Gögn!$E$2:$E$30,$A38,Erl.Gögn!$A$2:$A$30,I$201)/1000,SUMIFS(Gögn!$I$2:$I$11876,Gögn!$F$2:$F$11876,$A38,Gögn!$A$2:$A$11876,I$201)/1000)))</f>
        <v>0</v>
      </c>
      <c r="J38" s="156">
        <f>IF(LEN(J$8)=0,"",IF(J$8="Bayern",SUMIFS(Erl.Gögn!$H$2:$H$30,Erl.Gögn!$E$2:$E$30,$A38,Erl.Gögn!$A$2:$A$30,J$201)/1000,IF(J$8="Allianz",SUMIFS(Erl.Gögn!$H$2:$H$30,Erl.Gögn!$E$2:$E$30,$A38,Erl.Gögn!$A$2:$A$30,J$201)/1000,SUMIFS(Gögn!$I$2:$I$11876,Gögn!$F$2:$F$11876,$A38,Gögn!$A$2:$A$11876,J$201)/1000)))</f>
        <v>137.77500000000001</v>
      </c>
      <c r="K38" s="156">
        <f>IF(LEN(K$8)=0,"",IF(K$8="Bayern",SUMIFS(Erl.Gögn!$H$2:$H$30,Erl.Gögn!$E$2:$E$30,$A38,Erl.Gögn!$A$2:$A$30,K$201)/1000,IF(K$8="Allianz",SUMIFS(Erl.Gögn!$H$2:$H$30,Erl.Gögn!$E$2:$E$30,$A38,Erl.Gögn!$A$2:$A$30,K$201)/1000,SUMIFS(Gögn!$I$2:$I$11876,Gögn!$F$2:$F$11876,$A38,Gögn!$A$2:$A$11876,K$201)/1000)))</f>
        <v>4170</v>
      </c>
      <c r="L38" s="156">
        <f>IF(LEN(L$8)=0,"",IF(L$8="Bayern",SUMIFS(Erl.Gögn!$H$2:$H$30,Erl.Gögn!$E$2:$E$30,$A38,Erl.Gögn!$A$2:$A$30,L$201)/1000,IF(L$8="Allianz",SUMIFS(Erl.Gögn!$H$2:$H$30,Erl.Gögn!$E$2:$E$30,$A38,Erl.Gögn!$A$2:$A$30,L$201)/1000,SUMIFS(Gögn!$I$2:$I$11876,Gögn!$F$2:$F$11876,$A38,Gögn!$A$2:$A$11876,L$201)/1000)))</f>
        <v>34500</v>
      </c>
      <c r="M38" s="156">
        <f>IF(LEN(M$8)=0,"",IF(M$8="Bayern",SUMIFS(Erl.Gögn!$H$2:$H$30,Erl.Gögn!$E$2:$E$30,$A38,Erl.Gögn!$A$2:$A$30,M$201)/1000,IF(M$8="Allianz",SUMIFS(Erl.Gögn!$H$2:$H$30,Erl.Gögn!$E$2:$E$30,$A38,Erl.Gögn!$A$2:$A$30,M$201)/1000,SUMIFS(Gögn!$I$2:$I$11876,Gögn!$F$2:$F$11876,$A38,Gögn!$A$2:$A$11876,M$201)/1000)))</f>
        <v>24186</v>
      </c>
      <c r="N38" s="156">
        <f>IF(LEN(N$8)=0,"",IF(N$8="Bayern",SUMIFS(Erl.Gögn!$H$2:$H$30,Erl.Gögn!$E$2:$E$30,$A38,Erl.Gögn!$A$2:$A$30,N$201)/1000,IF(N$8="Allianz",SUMIFS(Erl.Gögn!$H$2:$H$30,Erl.Gögn!$E$2:$E$30,$A38,Erl.Gögn!$A$2:$A$30,N$201)/1000,SUMIFS(Gögn!$I$2:$I$11876,Gögn!$F$2:$F$11876,$A38,Gögn!$A$2:$A$11876,N$201)/1000)))</f>
        <v>78244</v>
      </c>
      <c r="O38" s="156">
        <f>IF(LEN(O$8)=0,"",IF(O$8="Bayern",SUMIFS(Erl.Gögn!$H$2:$H$30,Erl.Gögn!$E$2:$E$30,$A38,Erl.Gögn!$A$2:$A$30,O$201)/1000,IF(O$8="Allianz",SUMIFS(Erl.Gögn!$H$2:$H$30,Erl.Gögn!$E$2:$E$30,$A38,Erl.Gögn!$A$2:$A$30,O$201)/1000,SUMIFS(Gögn!$I$2:$I$11876,Gögn!$F$2:$F$11876,$A38,Gögn!$A$2:$A$11876,O$201)/1000)))</f>
        <v>114358</v>
      </c>
      <c r="P38" s="156">
        <f>IF(LEN(P$8)=0,"",IF(P$8="Bayern",SUMIFS(Erl.Gögn!$H$2:$H$30,Erl.Gögn!$E$2:$E$30,$A38,Erl.Gögn!$A$2:$A$30,P$201)/1000,IF(P$8="Allianz",SUMIFS(Erl.Gögn!$H$2:$H$30,Erl.Gögn!$E$2:$E$30,$A38,Erl.Gögn!$A$2:$A$30,P$201)/1000,SUMIFS(Gögn!$I$2:$I$11876,Gögn!$F$2:$F$11876,$A38,Gögn!$A$2:$A$11876,P$201)/1000)))</f>
        <v>63744</v>
      </c>
      <c r="Q38" s="156">
        <f>IF(LEN(Q$8)=0,"",IF(Q$8="Bayern",SUMIFS(Erl.Gögn!$H$2:$H$30,Erl.Gögn!$E$2:$E$30,$A38,Erl.Gögn!$A$2:$A$30,Q$201)/1000,IF(Q$8="Allianz",SUMIFS(Erl.Gögn!$H$2:$H$30,Erl.Gögn!$E$2:$E$30,$A38,Erl.Gögn!$A$2:$A$30,Q$201)/1000,SUMIFS(Gögn!$I$2:$I$11876,Gögn!$F$2:$F$11876,$A38,Gögn!$A$2:$A$11876,Q$201)/1000)))</f>
        <v>0</v>
      </c>
      <c r="R38" s="156">
        <f>IF(LEN(R$8)=0,"",IF(R$8="Bayern",SUMIFS(Erl.Gögn!$H$2:$H$30,Erl.Gögn!$E$2:$E$30,$A38,Erl.Gögn!$A$2:$A$30,R$201)/1000,IF(R$8="Allianz",SUMIFS(Erl.Gögn!$H$2:$H$30,Erl.Gögn!$E$2:$E$30,$A38,Erl.Gögn!$A$2:$A$30,R$201)/1000,SUMIFS(Gögn!$I$2:$I$11876,Gögn!$F$2:$F$11876,$A38,Gögn!$A$2:$A$11876,R$201)/1000)))</f>
        <v>1018.3819999999999</v>
      </c>
      <c r="S38" s="156">
        <f>IF(LEN(S$8)=0,"",IF(S$8="Bayern",SUMIFS(Erl.Gögn!$H$2:$H$30,Erl.Gögn!$E$2:$E$30,$A38,Erl.Gögn!$A$2:$A$30,S$201)/1000,IF(S$8="Allianz",SUMIFS(Erl.Gögn!$H$2:$H$30,Erl.Gögn!$E$2:$E$30,$A38,Erl.Gögn!$A$2:$A$30,S$201)/1000,SUMIFS(Gögn!$I$2:$I$11876,Gögn!$F$2:$F$11876,$A38,Gögn!$A$2:$A$11876,S$201)/1000)))</f>
        <v>0</v>
      </c>
      <c r="T38" s="156">
        <f>IF(LEN(T$8)=0,"",IF(T$8="Bayern",SUMIFS(Erl.Gögn!$H$2:$H$30,Erl.Gögn!$E$2:$E$30,$A38,Erl.Gögn!$A$2:$A$30,T$201)/1000,IF(T$8="Allianz",SUMIFS(Erl.Gögn!$H$2:$H$30,Erl.Gögn!$E$2:$E$30,$A38,Erl.Gögn!$A$2:$A$30,T$201)/1000,SUMIFS(Gögn!$I$2:$I$11876,Gögn!$F$2:$F$11876,$A38,Gögn!$A$2:$A$11876,T$201)/1000)))</f>
        <v>1044.675</v>
      </c>
      <c r="U38" s="156">
        <f>IF(LEN(U$8)=0,"",IF(U$8="Bayern",SUMIFS(Erl.Gögn!$H$2:$H$30,Erl.Gögn!$E$2:$E$30,$A38,Erl.Gögn!$A$2:$A$30,U$201)/1000,IF(U$8="Allianz",SUMIFS(Erl.Gögn!$H$2:$H$30,Erl.Gögn!$E$2:$E$30,$A38,Erl.Gögn!$A$2:$A$30,U$201)/1000,SUMIFS(Gögn!$I$2:$I$11876,Gögn!$F$2:$F$11876,$A38,Gögn!$A$2:$A$11876,U$201)/1000)))</f>
        <v>360.39699999999999</v>
      </c>
      <c r="V38" s="156">
        <f>IF(LEN(V$8)=0,"",IF(V$8="Bayern",SUMIFS(Erl.Gögn!$H$2:$H$30,Erl.Gögn!$E$2:$E$30,$A38,Erl.Gögn!$A$2:$A$30,V$201)/1000,IF(V$8="Allianz",SUMIFS(Erl.Gögn!$H$2:$H$30,Erl.Gögn!$E$2:$E$30,$A38,Erl.Gögn!$A$2:$A$30,V$201)/1000,SUMIFS(Gögn!$I$2:$I$11876,Gögn!$F$2:$F$11876,$A38,Gögn!$A$2:$A$11876,V$201)/1000)))</f>
        <v>3387.0059999999999</v>
      </c>
      <c r="W38" s="156">
        <f>IF(LEN(W$8)=0,"",IF(W$8="Bayern",SUMIFS(Erl.Gögn!$H$2:$H$30,Erl.Gögn!$E$2:$E$30,$A38,Erl.Gögn!$A$2:$A$30,W$201)/1000,IF(W$8="Allianz",SUMIFS(Erl.Gögn!$H$2:$H$30,Erl.Gögn!$E$2:$E$30,$A38,Erl.Gögn!$A$2:$A$30,W$201)/1000,SUMIFS(Gögn!$I$2:$I$11876,Gögn!$F$2:$F$11876,$A38,Gögn!$A$2:$A$11876,W$201)/1000)))</f>
        <v>173375</v>
      </c>
      <c r="X38" s="156">
        <f>IF(LEN(X$8)=0,"",IF(X$8="Bayern",SUMIFS(Erl.Gögn!$H$2:$H$30,Erl.Gögn!$E$2:$E$30,$A38,Erl.Gögn!$A$2:$A$30,X$201)/1000,IF(X$8="Allianz",SUMIFS(Erl.Gögn!$H$2:$H$30,Erl.Gögn!$E$2:$E$30,$A38,Erl.Gögn!$A$2:$A$30,X$201)/1000,SUMIFS(Gögn!$I$2:$I$11876,Gögn!$F$2:$F$11876,$A38,Gögn!$A$2:$A$11876,X$201)/1000)))</f>
        <v>29179</v>
      </c>
      <c r="Y38" s="156">
        <f>IF(LEN(Y$8)=0,"",IF(Y$8="Bayern",SUMIFS(Erl.Gögn!$H$2:$H$30,Erl.Gögn!$E$2:$E$30,$A38,Erl.Gögn!$A$2:$A$30,Y$201)/1000,IF(Y$8="Allianz",SUMIFS(Erl.Gögn!$H$2:$H$30,Erl.Gögn!$E$2:$E$30,$A38,Erl.Gögn!$A$2:$A$30,Y$201)/1000,SUMIFS(Gögn!$I$2:$I$11876,Gögn!$F$2:$F$11876,$A38,Gögn!$A$2:$A$11876,Y$201)/1000)))</f>
        <v>45714</v>
      </c>
      <c r="Z38" s="156">
        <f>IF(LEN(Z$8)=0,"",IF(Z$8="Bayern",SUMIFS(Erl.Gögn!$H$2:$H$30,Erl.Gögn!$E$2:$E$30,$A38,Erl.Gögn!$A$2:$A$30,Z$201)/1000,IF(Z$8="Allianz",SUMIFS(Erl.Gögn!$H$2:$H$30,Erl.Gögn!$E$2:$E$30,$A38,Erl.Gögn!$A$2:$A$30,Z$201)/1000,SUMIFS(Gögn!$I$2:$I$11876,Gögn!$F$2:$F$11876,$A38,Gögn!$A$2:$A$11876,Z$201)/1000)))</f>
        <v>3636</v>
      </c>
      <c r="AA38" s="156">
        <f>IF(LEN(AA$8)=0,"",IF(AA$8="Bayern",SUMIFS(Erl.Gögn!$H$2:$H$30,Erl.Gögn!$E$2:$E$30,$A38,Erl.Gögn!$A$2:$A$30,AA$201)/1000,IF(AA$8="Allianz",SUMIFS(Erl.Gögn!$H$2:$H$30,Erl.Gögn!$E$2:$E$30,$A38,Erl.Gögn!$A$2:$A$30,AA$201)/1000,SUMIFS(Gögn!$I$2:$I$11876,Gögn!$F$2:$F$11876,$A38,Gögn!$A$2:$A$11876,AA$201)/1000)))</f>
        <v>0</v>
      </c>
      <c r="AB38" s="156">
        <f>IF(LEN(AB$8)=0,"",IF(AB$8="Bayern",SUMIFS(Erl.Gögn!$H$2:$H$30,Erl.Gögn!$E$2:$E$30,$A38,Erl.Gögn!$A$2:$A$30,AB$201)/1000,IF(AB$8="Allianz",SUMIFS(Erl.Gögn!$H$2:$H$30,Erl.Gögn!$E$2:$E$30,$A38,Erl.Gögn!$A$2:$A$30,AB$201)/1000,SUMIFS(Gögn!$I$2:$I$11876,Gögn!$F$2:$F$11876,$A38,Gögn!$A$2:$A$11876,AB$201)/1000)))</f>
        <v>0</v>
      </c>
      <c r="AC38" s="156">
        <f>IF(LEN(AC$8)=0,"",IF(AC$8="Bayern",SUMIFS(Erl.Gögn!$H$2:$H$30,Erl.Gögn!$E$2:$E$30,$A38,Erl.Gögn!$A$2:$A$30,AC$201)/1000,IF(AC$8="Allianz",SUMIFS(Erl.Gögn!$H$2:$H$30,Erl.Gögn!$E$2:$E$30,$A38,Erl.Gögn!$A$2:$A$30,AC$201)/1000,SUMIFS(Gögn!$I$2:$I$11876,Gögn!$F$2:$F$11876,$A38,Gögn!$A$2:$A$11876,AC$201)/1000)))</f>
        <v>0</v>
      </c>
      <c r="AD38" s="156">
        <f>IF(LEN(AD$8)=0,"",IF(AD$8="Bayern",SUMIFS(Erl.Gögn!$H$2:$H$30,Erl.Gögn!$E$2:$E$30,$A38,Erl.Gögn!$A$2:$A$30,AD$201)/1000,IF(AD$8="Allianz",SUMIFS(Erl.Gögn!$H$2:$H$30,Erl.Gögn!$E$2:$E$30,$A38,Erl.Gögn!$A$2:$A$30,AD$201)/1000,SUMIFS(Gögn!$I$2:$I$11876,Gögn!$F$2:$F$11876,$A38,Gögn!$A$2:$A$11876,AD$201)/1000)))</f>
        <v>0</v>
      </c>
      <c r="AE38" s="156">
        <f>IF(LEN(AE$8)=0,"",IF(AE$8="Bayern",SUMIFS(Erl.Gögn!$H$2:$H$30,Erl.Gögn!$E$2:$E$30,$A38,Erl.Gögn!$A$2:$A$30,AE$201)/1000,IF(AE$8="Allianz",SUMIFS(Erl.Gögn!$H$2:$H$30,Erl.Gögn!$E$2:$E$30,$A38,Erl.Gögn!$A$2:$A$30,AE$201)/1000,SUMIFS(Gögn!$I$2:$I$11876,Gögn!$F$2:$F$11876,$A38,Gögn!$A$2:$A$11876,AE$201)/1000)))</f>
        <v>1514.8920000000001</v>
      </c>
      <c r="AF38" s="156">
        <f>IF(LEN(AF$8)=0,"",IF(AF$8="Bayern",SUMIFS(Erl.Gögn!$H$2:$H$30,Erl.Gögn!$E$2:$E$30,$A38,Erl.Gögn!$A$2:$A$30,AF$201)/1000,IF(AF$8="Allianz",SUMIFS(Erl.Gögn!$H$2:$H$30,Erl.Gögn!$E$2:$E$30,$A38,Erl.Gögn!$A$2:$A$30,AF$201)/1000,SUMIFS(Gögn!$I$2:$I$11876,Gögn!$F$2:$F$11876,$A38,Gögn!$A$2:$A$11876,AF$201)/1000)))</f>
        <v>2925.8960000000002</v>
      </c>
      <c r="AG38" s="156">
        <f>IF(LEN(AG$8)=0,"",IF(AG$8="Bayern",SUMIFS(Erl.Gögn!$H$2:$H$30,Erl.Gögn!$E$2:$E$30,$A38,Erl.Gögn!$A$2:$A$30,AG$201)/1000,IF(AG$8="Allianz",SUMIFS(Erl.Gögn!$H$2:$H$30,Erl.Gögn!$E$2:$E$30,$A38,Erl.Gögn!$A$2:$A$30,AG$201)/1000,SUMIFS(Gögn!$I$2:$I$11876,Gögn!$F$2:$F$11876,$A38,Gögn!$A$2:$A$11876,AG$201)/1000)))</f>
        <v>0</v>
      </c>
      <c r="AH38" s="156">
        <f>IF(LEN(AH$8)=0,"",IF(AH$8="Bayern",SUMIFS(Erl.Gögn!$H$2:$H$30,Erl.Gögn!$E$2:$E$30,$A38,Erl.Gögn!$A$2:$A$30,AH$201)/1000,IF(AH$8="Allianz",SUMIFS(Erl.Gögn!$H$2:$H$30,Erl.Gögn!$E$2:$E$30,$A38,Erl.Gögn!$A$2:$A$30,AH$201)/1000,SUMIFS(Gögn!$I$2:$I$11876,Gögn!$F$2:$F$11876,$A38,Gögn!$A$2:$A$11876,AH$201)/1000)))</f>
        <v>0</v>
      </c>
      <c r="AI38" s="156">
        <f>IF(LEN(AI$8)=0,"",IF(AI$8="Bayern",SUMIFS(Erl.Gögn!$H$2:$H$30,Erl.Gögn!$E$2:$E$30,$A38,Erl.Gögn!$A$2:$A$30,AI$201)/1000,IF(AI$8="Allianz",SUMIFS(Erl.Gögn!$H$2:$H$30,Erl.Gögn!$E$2:$E$30,$A38,Erl.Gögn!$A$2:$A$30,AI$201)/1000,SUMIFS(Gögn!$I$2:$I$11876,Gögn!$F$2:$F$11876,$A38,Gögn!$A$2:$A$11876,AI$201)/1000)))</f>
        <v>502.21499999999997</v>
      </c>
      <c r="AJ38" s="156">
        <f>IF(LEN(AJ$8)=0,"",IF(AJ$8="Bayern",SUMIFS(Erl.Gögn!$H$2:$H$30,Erl.Gögn!$E$2:$E$30,$A38,Erl.Gögn!$A$2:$A$30,AJ$201)/1000,IF(AJ$8="Allianz",SUMIFS(Erl.Gögn!$H$2:$H$30,Erl.Gögn!$E$2:$E$30,$A38,Erl.Gögn!$A$2:$A$30,AJ$201)/1000,SUMIFS(Gögn!$I$2:$I$11876,Gögn!$F$2:$F$11876,$A38,Gögn!$A$2:$A$11876,AJ$201)/1000)))</f>
        <v>3106.7890000000002</v>
      </c>
      <c r="AK38" s="156">
        <f>IF(LEN(AK$8)=0,"",IF(AK$8="Bayern",SUMIFS(Erl.Gögn!$H$2:$H$30,Erl.Gögn!$E$2:$E$30,$A38,Erl.Gögn!$A$2:$A$30,AK$201)/1000,IF(AK$8="Allianz",SUMIFS(Erl.Gögn!$H$2:$H$30,Erl.Gögn!$E$2:$E$30,$A38,Erl.Gögn!$A$2:$A$30,AK$201)/1000,SUMIFS(Gögn!$I$2:$I$11876,Gögn!$F$2:$F$11876,$A38,Gögn!$A$2:$A$11876,AK$201)/1000)))</f>
        <v>4897.268</v>
      </c>
      <c r="AL38" s="156">
        <f>IF(LEN(AL$8)=0,"",IF(AL$8="Bayern",SUMIFS(Erl.Gögn!$H$2:$H$30,Erl.Gögn!$E$2:$E$30,$A38,Erl.Gögn!$A$2:$A$30,AL$201)/1000,IF(AL$8="Allianz",SUMIFS(Erl.Gögn!$H$2:$H$30,Erl.Gögn!$E$2:$E$30,$A38,Erl.Gögn!$A$2:$A$30,AL$201)/1000,SUMIFS(Gögn!$I$2:$I$11876,Gögn!$F$2:$F$11876,$A38,Gögn!$A$2:$A$11876,AL$201)/1000)))</f>
        <v>6473.1469999999999</v>
      </c>
      <c r="AM38" s="156">
        <f>IF(LEN(AM$8)=0,"",IF(AM$8="Bayern",SUMIFS(Erl.Gögn!$H$2:$H$30,Erl.Gögn!$E$2:$E$30,$A38,Erl.Gögn!$A$2:$A$30,AM$201)/1000,IF(AM$8="Allianz",SUMIFS(Erl.Gögn!$H$2:$H$30,Erl.Gögn!$E$2:$E$30,$A38,Erl.Gögn!$A$2:$A$30,AM$201)/1000,SUMIFS(Gögn!$I$2:$I$11876,Gögn!$F$2:$F$11876,$A38,Gögn!$A$2:$A$11876,AM$201)/1000)))</f>
        <v>6046.0060000000003</v>
      </c>
      <c r="AN38" s="156">
        <f>IF(LEN(AN$8)=0,"",IF(AN$8="Bayern",SUMIFS(Erl.Gögn!$H$2:$H$30,Erl.Gögn!$E$2:$E$30,$A38,Erl.Gögn!$A$2:$A$30,AN$201)/1000,IF(AN$8="Allianz",SUMIFS(Erl.Gögn!$H$2:$H$30,Erl.Gögn!$E$2:$E$30,$A38,Erl.Gögn!$A$2:$A$30,AN$201)/1000,SUMIFS(Gögn!$I$2:$I$11876,Gögn!$F$2:$F$11876,$A38,Gögn!$A$2:$A$11876,AN$201)/1000)))</f>
        <v>60.661000000000001</v>
      </c>
      <c r="AO38" s="156">
        <f>IF(LEN(AO$8)=0,"",IF(AO$8="Bayern",SUMIFS(Erl.Gögn!$H$2:$H$30,Erl.Gögn!$E$2:$E$30,$A38,Erl.Gögn!$A$2:$A$30,AO$201)/1000,IF(AO$8="Allianz",SUMIFS(Erl.Gögn!$H$2:$H$30,Erl.Gögn!$E$2:$E$30,$A38,Erl.Gögn!$A$2:$A$30,AO$201)/1000,SUMIFS(Gögn!$I$2:$I$11876,Gögn!$F$2:$F$11876,$A38,Gögn!$A$2:$A$11876,AO$201)/1000)))</f>
        <v>58464.796999999999</v>
      </c>
      <c r="AP38" s="156">
        <f>IF(LEN(AP$8)=0,"",IF(AP$8="Bayern",SUMIFS(Erl.Gögn!$H$2:$H$30,Erl.Gögn!$E$2:$E$30,$A38,Erl.Gögn!$A$2:$A$30,AP$201)/1000,IF(AP$8="Allianz",SUMIFS(Erl.Gögn!$H$2:$H$30,Erl.Gögn!$E$2:$E$30,$A38,Erl.Gögn!$A$2:$A$30,AP$201)/1000,SUMIFS(Gögn!$I$2:$I$11876,Gögn!$F$2:$F$11876,$A38,Gögn!$A$2:$A$11876,AP$201)/1000)))</f>
        <v>48895.972000000002</v>
      </c>
      <c r="AQ38" s="156">
        <f>IF(LEN(AQ$8)=0,"",IF(AQ$8="Bayern",SUMIFS(Erl.Gögn!$H$2:$H$30,Erl.Gögn!$E$2:$E$30,$A38,Erl.Gögn!$A$2:$A$30,AQ$201)/1000,IF(AQ$8="Allianz",SUMIFS(Erl.Gögn!$H$2:$H$30,Erl.Gögn!$E$2:$E$30,$A38,Erl.Gögn!$A$2:$A$30,AQ$201)/1000,SUMIFS(Gögn!$I$2:$I$11876,Gögn!$F$2:$F$11876,$A38,Gögn!$A$2:$A$11876,AQ$201)/1000)))</f>
        <v>43097.985000000001</v>
      </c>
      <c r="AR38" s="156">
        <f>IF(LEN(AR$8)=0,"",IF(AR$8="Bayern",SUMIFS(Erl.Gögn!$H$2:$H$30,Erl.Gögn!$E$2:$E$30,$A38,Erl.Gögn!$A$2:$A$30,AR$201)/1000,IF(AR$8="Allianz",SUMIFS(Erl.Gögn!$H$2:$H$30,Erl.Gögn!$E$2:$E$30,$A38,Erl.Gögn!$A$2:$A$30,AR$201)/1000,SUMIFS(Gögn!$I$2:$I$11876,Gögn!$F$2:$F$11876,$A38,Gögn!$A$2:$A$11876,AR$201)/1000)))</f>
        <v>29187.280999999999</v>
      </c>
      <c r="AS38" s="156">
        <f>IF(LEN(AS$8)=0,"",IF(AS$8="Bayern",SUMIFS(Erl.Gögn!$H$2:$H$30,Erl.Gögn!$E$2:$E$30,$A38,Erl.Gögn!$A$2:$A$30,AS$201)/1000,IF(AS$8="Allianz",SUMIFS(Erl.Gögn!$H$2:$H$30,Erl.Gögn!$E$2:$E$30,$A38,Erl.Gögn!$A$2:$A$30,AS$201)/1000,SUMIFS(Gögn!$I$2:$I$11876,Gögn!$F$2:$F$11876,$A38,Gögn!$A$2:$A$11876,AS$201)/1000)))</f>
        <v>717.11099999999999</v>
      </c>
      <c r="AT38" s="156">
        <f>IF(LEN(AT$8)=0,"",IF(AT$8="Bayern",SUMIFS(Erl.Gögn!$H$2:$H$30,Erl.Gögn!$E$2:$E$30,$A38,Erl.Gögn!$A$2:$A$30,AT$201)/1000,IF(AT$8="Allianz",SUMIFS(Erl.Gögn!$H$2:$H$30,Erl.Gögn!$E$2:$E$30,$A38,Erl.Gögn!$A$2:$A$30,AT$201)/1000,SUMIFS(Gögn!$I$2:$I$11876,Gögn!$F$2:$F$11876,$A38,Gögn!$A$2:$A$11876,AT$201)/1000)))</f>
        <v>12078.93</v>
      </c>
      <c r="AU38" s="156">
        <f>IF(LEN(AU$8)=0,"",IF(AU$8="Bayern",SUMIFS(Erl.Gögn!$H$2:$H$30,Erl.Gögn!$E$2:$E$30,$A38,Erl.Gögn!$A$2:$A$30,AU$201)/1000,IF(AU$8="Allianz",SUMIFS(Erl.Gögn!$H$2:$H$30,Erl.Gögn!$E$2:$E$30,$A38,Erl.Gögn!$A$2:$A$30,AU$201)/1000,SUMIFS(Gögn!$I$2:$I$11876,Gögn!$F$2:$F$11876,$A38,Gögn!$A$2:$A$11876,AU$201)/1000)))</f>
        <v>9668.8670000000002</v>
      </c>
      <c r="AV38" s="156">
        <f>IF(LEN(AV$8)=0,"",IF(AV$8="Bayern",SUMIFS(Erl.Gögn!$H$2:$H$30,Erl.Gögn!$E$2:$E$30,$A38,Erl.Gögn!$A$2:$A$30,AV$201)/1000,IF(AV$8="Allianz",SUMIFS(Erl.Gögn!$H$2:$H$30,Erl.Gögn!$E$2:$E$30,$A38,Erl.Gögn!$A$2:$A$30,AV$201)/1000,SUMIFS(Gögn!$I$2:$I$11876,Gögn!$F$2:$F$11876,$A38,Gögn!$A$2:$A$11876,AV$201)/1000)))</f>
        <v>4362.0619999999999</v>
      </c>
      <c r="AW38" s="156">
        <f>IF(LEN(AW$8)=0,"",IF(AW$8="Bayern",SUMIFS(Erl.Gögn!$H$2:$H$30,Erl.Gögn!$E$2:$E$30,$A38,Erl.Gögn!$A$2:$A$30,AW$201)/1000,IF(AW$8="Allianz",SUMIFS(Erl.Gögn!$H$2:$H$30,Erl.Gögn!$E$2:$E$30,$A38,Erl.Gögn!$A$2:$A$30,AW$201)/1000,SUMIFS(Gögn!$I$2:$I$11876,Gögn!$F$2:$F$11876,$A38,Gögn!$A$2:$A$11876,AW$201)/1000)))</f>
        <v>7235.1170000000002</v>
      </c>
      <c r="AX38" s="156">
        <f>IF(LEN(AX$8)=0,"",IF(AX$8="Bayern",SUMIFS(Erl.Gögn!$H$2:$H$30,Erl.Gögn!$E$2:$E$30,$A38,Erl.Gögn!$A$2:$A$30,AX$201)/1000,IF(AX$8="Allianz",SUMIFS(Erl.Gögn!$H$2:$H$30,Erl.Gögn!$E$2:$E$30,$A38,Erl.Gögn!$A$2:$A$30,AX$201)/1000,SUMIFS(Gögn!$I$2:$I$11876,Gögn!$F$2:$F$11876,$A38,Gögn!$A$2:$A$11876,AX$201)/1000)))</f>
        <v>991.15200000000004</v>
      </c>
      <c r="AY38" s="156">
        <f>IF(LEN(AY$8)=0,"",IF(AY$8="Bayern",SUMIFS(Erl.Gögn!$H$2:$H$30,Erl.Gögn!$E$2:$E$30,$A38,Erl.Gögn!$A$2:$A$30,AY$201)/1000,IF(AY$8="Allianz",SUMIFS(Erl.Gögn!$H$2:$H$30,Erl.Gögn!$E$2:$E$30,$A38,Erl.Gögn!$A$2:$A$30,AY$201)/1000,SUMIFS(Gögn!$I$2:$I$11876,Gögn!$F$2:$F$11876,$A38,Gögn!$A$2:$A$11876,AY$201)/1000)))</f>
        <v>376.32799999999997</v>
      </c>
      <c r="AZ38" s="156">
        <f>IF(LEN(AZ$8)=0,"",IF(AZ$8="Bayern",SUMIFS(Erl.Gögn!$H$2:$H$30,Erl.Gögn!$E$2:$E$30,$A38,Erl.Gögn!$A$2:$A$30,AZ$201)/1000,IF(AZ$8="Allianz",SUMIFS(Erl.Gögn!$H$2:$H$30,Erl.Gögn!$E$2:$E$30,$A38,Erl.Gögn!$A$2:$A$30,AZ$201)/1000,SUMIFS(Gögn!$I$2:$I$11876,Gögn!$F$2:$F$11876,$A38,Gögn!$A$2:$A$11876,AZ$201)/1000)))</f>
        <v>6424.1139999999996</v>
      </c>
      <c r="BA38" s="156">
        <f>IF(LEN(BA$8)=0,"",IF(BA$8="Bayern",SUMIFS(Erl.Gögn!$H$2:$H$30,Erl.Gögn!$E$2:$E$30,$A38,Erl.Gögn!$A$2:$A$30,BA$201)/1000,IF(BA$8="Allianz",SUMIFS(Erl.Gögn!$H$2:$H$30,Erl.Gögn!$E$2:$E$30,$A38,Erl.Gögn!$A$2:$A$30,BA$201)/1000,SUMIFS(Gögn!$I$2:$I$11876,Gögn!$F$2:$F$11876,$A38,Gögn!$A$2:$A$11876,BA$201)/1000)))</f>
        <v>0</v>
      </c>
      <c r="BB38" s="156">
        <f>IF(LEN(BB$8)=0,"",IF(BB$8="Bayern",SUMIFS(Erl.Gögn!$H$2:$H$30,Erl.Gögn!$E$2:$E$30,$A38,Erl.Gögn!$A$2:$A$30,BB$201)/1000,IF(BB$8="Allianz",SUMIFS(Erl.Gögn!$H$2:$H$30,Erl.Gögn!$E$2:$E$30,$A38,Erl.Gögn!$A$2:$A$30,BB$201)/1000,SUMIFS(Gögn!$I$2:$I$11876,Gögn!$F$2:$F$11876,$A38,Gögn!$A$2:$A$11876,BB$201)/1000)))</f>
        <v>0</v>
      </c>
      <c r="BC38" s="156">
        <f>IF(LEN(BC$8)=0,"",IF(BC$8="Bayern",SUMIFS(Erl.Gögn!$H$2:$H$30,Erl.Gögn!$E$2:$E$30,$A38,Erl.Gögn!$A$2:$A$30,BC$201)/1000,IF(BC$8="Allianz",SUMIFS(Erl.Gögn!$H$2:$H$30,Erl.Gögn!$E$2:$E$30,$A38,Erl.Gögn!$A$2:$A$30,BC$201)/1000,SUMIFS(Gögn!$I$2:$I$11876,Gögn!$F$2:$F$11876,$A38,Gögn!$A$2:$A$11876,BC$201)/1000)))</f>
        <v>211.43199999999999</v>
      </c>
      <c r="BD38" s="156">
        <f>IF(LEN(BD$8)=0,"",IF(BD$8="Bayern",SUMIFS(Erl.Gögn!$H$2:$H$30,Erl.Gögn!$E$2:$E$30,$A38,Erl.Gögn!$A$2:$A$30,BD$201)/1000,IF(BD$8="Allianz",SUMIFS(Erl.Gögn!$H$2:$H$30,Erl.Gögn!$E$2:$E$30,$A38,Erl.Gögn!$A$2:$A$30,BD$201)/1000,SUMIFS(Gögn!$I$2:$I$11876,Gögn!$F$2:$F$11876,$A38,Gögn!$A$2:$A$11876,BD$201)/1000)))</f>
        <v>73.051000000000002</v>
      </c>
      <c r="BE38" s="156">
        <f>IF(LEN(BE$8)=0,"",IF(BE$8="Bayern",SUMIFS(Erl.Gögn!$H$2:$H$30,Erl.Gögn!$E$2:$E$30,$A38,Erl.Gögn!$A$2:$A$30,BE$201)/1000,IF(BE$8="Allianz",SUMIFS(Erl.Gögn!$H$2:$H$30,Erl.Gögn!$E$2:$E$30,$A38,Erl.Gögn!$A$2:$A$30,BE$201)/1000,SUMIFS(Gögn!$I$2:$I$11876,Gögn!$F$2:$F$11876,$A38,Gögn!$A$2:$A$11876,BE$201)/1000)))</f>
        <v>1E-3</v>
      </c>
      <c r="BF38" s="156">
        <f>IF(LEN(BF$8)=0,"",IF(BF$8="Bayern",SUMIFS(Erl.Gögn!$H$2:$H$30,Erl.Gögn!$E$2:$E$30,$A38,Erl.Gögn!$A$2:$A$30,BF$201)/1000,IF(BF$8="Allianz",SUMIFS(Erl.Gögn!$H$2:$H$30,Erl.Gögn!$E$2:$E$30,$A38,Erl.Gögn!$A$2:$A$30,BF$201)/1000,SUMIFS(Gögn!$I$2:$I$11876,Gögn!$F$2:$F$11876,$A38,Gögn!$A$2:$A$11876,BF$201)/1000)))</f>
        <v>9.1310000000000002</v>
      </c>
      <c r="BG38" s="156">
        <f>IF(LEN(BG$8)=0,"",IF(BG$8="Bayern",SUMIFS(Erl.Gögn!$H$2:$H$30,Erl.Gögn!$E$2:$E$30,$A38,Erl.Gögn!$A$2:$A$30,BG$201)/1000,IF(BG$8="Allianz",SUMIFS(Erl.Gögn!$H$2:$H$30,Erl.Gögn!$E$2:$E$30,$A38,Erl.Gögn!$A$2:$A$30,BG$201)/1000,SUMIFS(Gögn!$I$2:$I$11876,Gögn!$F$2:$F$11876,$A38,Gögn!$A$2:$A$11876,BG$201)/1000)))</f>
        <v>6987.3680000000004</v>
      </c>
      <c r="BH38" s="156">
        <f>IF(LEN(BH$8)=0,"",IF(BH$8="Bayern",SUMIFS(Erl.Gögn!$H$2:$H$30,Erl.Gögn!$E$2:$E$30,$A38,Erl.Gögn!$A$2:$A$30,BH$201)/1000,IF(BH$8="Allianz",SUMIFS(Erl.Gögn!$H$2:$H$30,Erl.Gögn!$E$2:$E$30,$A38,Erl.Gögn!$A$2:$A$30,BH$201)/1000,SUMIFS(Gögn!$I$2:$I$11876,Gögn!$F$2:$F$11876,$A38,Gögn!$A$2:$A$11876,BH$201)/1000)))</f>
        <v>324.37</v>
      </c>
      <c r="BI38" s="156">
        <f>IF(LEN(BI$8)=0,"",IF(BI$8="Bayern",SUMIFS(Erl.Gögn!$H$2:$H$30,Erl.Gögn!$E$2:$E$30,$A38,Erl.Gögn!$A$2:$A$30,BI$201)/1000,IF(BI$8="Allianz",SUMIFS(Erl.Gögn!$H$2:$H$30,Erl.Gögn!$E$2:$E$30,$A38,Erl.Gögn!$A$2:$A$30,BI$201)/1000,SUMIFS(Gögn!$I$2:$I$11876,Gögn!$F$2:$F$11876,$A38,Gögn!$A$2:$A$11876,BI$201)/1000)))</f>
        <v>272.589</v>
      </c>
      <c r="BJ38" s="156">
        <f>IF(LEN(BJ$8)=0,"",IF(BJ$8="Bayern",SUMIFS(Erl.Gögn!$H$2:$H$30,Erl.Gögn!$E$2:$E$30,$A38,Erl.Gögn!$A$2:$A$30,BJ$201)/1000,IF(BJ$8="Allianz",SUMIFS(Erl.Gögn!$H$2:$H$30,Erl.Gögn!$E$2:$E$30,$A38,Erl.Gögn!$A$2:$A$30,BJ$201)/1000,SUMIFS(Gögn!$I$2:$I$11876,Gögn!$F$2:$F$11876,$A38,Gögn!$A$2:$A$11876,BJ$201)/1000)))</f>
        <v>228.84100000000001</v>
      </c>
      <c r="BK38" s="156">
        <f>IF(LEN(BK$8)=0,"",IF(BK$8="Bayern",SUMIFS(Erl.Gögn!$H$2:$H$30,Erl.Gögn!$E$2:$E$30,$A38,Erl.Gögn!$A$2:$A$30,BK$201)/1000,IF(BK$8="Allianz",SUMIFS(Erl.Gögn!$H$2:$H$30,Erl.Gögn!$E$2:$E$30,$A38,Erl.Gögn!$A$2:$A$30,BK$201)/1000,SUMIFS(Gögn!$I$2:$I$11876,Gögn!$F$2:$F$11876,$A38,Gögn!$A$2:$A$11876,BK$201)/1000)))</f>
        <v>8208.7739999999994</v>
      </c>
      <c r="BL38" s="156">
        <f>IF(LEN(BL$8)=0,"",IF(BL$8="Bayern",SUMIFS(Erl.Gögn!$H$2:$H$30,Erl.Gögn!$E$2:$E$30,$A38,Erl.Gögn!$A$2:$A$30,BL$201)/1000,IF(BL$8="Allianz",SUMIFS(Erl.Gögn!$H$2:$H$30,Erl.Gögn!$E$2:$E$30,$A38,Erl.Gögn!$A$2:$A$30,BL$201)/1000,SUMIFS(Gögn!$I$2:$I$11876,Gögn!$F$2:$F$11876,$A38,Gögn!$A$2:$A$11876,BL$201)/1000)))</f>
        <v>0</v>
      </c>
      <c r="BM38" s="156">
        <f>IF(LEN(BM$8)=0,"",IF(BM$8="Bayern",SUMIFS(Erl.Gögn!$H$2:$H$30,Erl.Gögn!$E$2:$E$30,$A38,Erl.Gögn!$A$2:$A$30,BM$201)/1000,IF(BM$8="Allianz",SUMIFS(Erl.Gögn!$H$2:$H$30,Erl.Gögn!$E$2:$E$30,$A38,Erl.Gögn!$A$2:$A$30,BM$201)/1000,SUMIFS(Gögn!$I$2:$I$11876,Gögn!$F$2:$F$11876,$A38,Gögn!$A$2:$A$11876,BM$201)/1000)))</f>
        <v>0</v>
      </c>
      <c r="BN38" s="156">
        <f>IF(LEN(BN$8)=0,"",IF(BN$8="Bayern",SUMIFS(Erl.Gögn!$H$2:$H$30,Erl.Gögn!$E$2:$E$30,$A38,Erl.Gögn!$A$2:$A$30,BN$201)/1000,IF(BN$8="Allianz",SUMIFS(Erl.Gögn!$H$2:$H$30,Erl.Gögn!$E$2:$E$30,$A38,Erl.Gögn!$A$2:$A$30,BN$201)/1000,SUMIFS(Gögn!$I$2:$I$11876,Gögn!$F$2:$F$11876,$A38,Gögn!$A$2:$A$11876,BN$201)/1000)))</f>
        <v>0</v>
      </c>
      <c r="BO38" s="156">
        <f>IF(LEN(BO$8)=0,"",IF(BO$8="Bayern",SUMIFS(Erl.Gögn!$H$2:$H$30,Erl.Gögn!$E$2:$E$30,$A38,Erl.Gögn!$A$2:$A$30,BO$201)/1000,IF(BO$8="Allianz",SUMIFS(Erl.Gögn!$H$2:$H$30,Erl.Gögn!$E$2:$E$30,$A38,Erl.Gögn!$A$2:$A$30,BO$201)/1000,SUMIFS(Gögn!$I$2:$I$11876,Gögn!$F$2:$F$11876,$A38,Gögn!$A$2:$A$11876,BO$201)/1000)))</f>
        <v>0</v>
      </c>
      <c r="BP38" s="156">
        <f>IF(LEN(BP$8)=0,"",IF(BP$8="Bayern",SUMIFS(Erl.Gögn!$H$2:$H$30,Erl.Gögn!$E$2:$E$30,$A38,Erl.Gögn!$A$2:$A$30,BP$201)/1000,IF(BP$8="Allianz",SUMIFS(Erl.Gögn!$H$2:$H$30,Erl.Gögn!$E$2:$E$30,$A38,Erl.Gögn!$A$2:$A$30,BP$201)/1000,SUMIFS(Gögn!$I$2:$I$11876,Gögn!$F$2:$F$11876,$A38,Gögn!$A$2:$A$11876,BP$201)/1000)))</f>
        <v>0</v>
      </c>
      <c r="BQ38" s="156">
        <f>IF(LEN(BQ$8)=0,"",IF(BQ$8="Bayern",SUMIFS(Erl.Gögn!$H$2:$H$30,Erl.Gögn!$E$2:$E$30,$A38,Erl.Gögn!$A$2:$A$30,BQ$201)/1000,IF(BQ$8="Allianz",SUMIFS(Erl.Gögn!$H$2:$H$30,Erl.Gögn!$E$2:$E$30,$A38,Erl.Gögn!$A$2:$A$30,BQ$201)/1000,SUMIFS(Gögn!$I$2:$I$11876,Gögn!$F$2:$F$11876,$A38,Gögn!$A$2:$A$11876,BQ$201)/1000)))</f>
        <v>0</v>
      </c>
      <c r="BR38" s="156">
        <f>IF(LEN(BR$8)=0,"",IF(BR$8="Bayern",SUMIFS(Erl.Gögn!$H$2:$H$30,Erl.Gögn!$E$2:$E$30,$A38,Erl.Gögn!$A$2:$A$30,BR$201)/1000,IF(BR$8="Allianz",SUMIFS(Erl.Gögn!$H$2:$H$30,Erl.Gögn!$E$2:$E$30,$A38,Erl.Gögn!$A$2:$A$30,BR$201)/1000,SUMIFS(Gögn!$I$2:$I$11876,Gögn!$F$2:$F$11876,$A38,Gögn!$A$2:$A$11876,BR$201)/1000)))</f>
        <v>39305</v>
      </c>
      <c r="BS38" s="156">
        <f>IF(LEN(BS$8)=0,"",IF(BS$8="Bayern",SUMIFS(Erl.Gögn!$H$2:$H$30,Erl.Gögn!$E$2:$E$30,$A38,Erl.Gögn!$A$2:$A$30,BS$201)/1000,IF(BS$8="Allianz",SUMIFS(Erl.Gögn!$H$2:$H$30,Erl.Gögn!$E$2:$E$30,$A38,Erl.Gögn!$A$2:$A$30,BS$201)/1000,SUMIFS(Gögn!$I$2:$I$11876,Gögn!$F$2:$F$11876,$A38,Gögn!$A$2:$A$11876,BS$201)/1000)))</f>
        <v>7925</v>
      </c>
      <c r="BT38" s="156">
        <f>IF(LEN(BT$8)=0,"",IF(BT$8="Bayern",SUMIFS(Erl.Gögn!$H$2:$H$30,Erl.Gögn!$E$2:$E$30,$A38,Erl.Gögn!$A$2:$A$30,BT$201)/1000,IF(BT$8="Allianz",SUMIFS(Erl.Gögn!$H$2:$H$30,Erl.Gögn!$E$2:$E$30,$A38,Erl.Gögn!$A$2:$A$30,BT$201)/1000,SUMIFS(Gögn!$I$2:$I$11876,Gögn!$F$2:$F$11876,$A38,Gögn!$A$2:$A$11876,BT$201)/1000)))</f>
        <v>1253</v>
      </c>
      <c r="BU38" s="156">
        <f>IF(LEN(BU$8)=0,"",IF(BU$8="Bayern",SUMIFS(Erl.Gögn!$H$2:$H$30,Erl.Gögn!$E$2:$E$30,$A38,Erl.Gögn!$A$2:$A$30,BU$201)/1000,IF(BU$8="Allianz",SUMIFS(Erl.Gögn!$H$2:$H$30,Erl.Gögn!$E$2:$E$30,$A38,Erl.Gögn!$A$2:$A$30,BU$201)/1000,SUMIFS(Gögn!$I$2:$I$11876,Gögn!$F$2:$F$11876,$A38,Gögn!$A$2:$A$11876,BU$201)/1000)))</f>
        <v>270.15199999999999</v>
      </c>
      <c r="BV38" s="156">
        <f>IF(LEN(BV$8)=0,"",IF(BV$8="Bayern",SUMIFS(Erl.Gögn!$H$2:$H$30,Erl.Gögn!$E$2:$E$30,$A38,Erl.Gögn!$A$2:$A$30,BV$201)/1000,IF(BV$8="Allianz",SUMIFS(Erl.Gögn!$H$2:$H$30,Erl.Gögn!$E$2:$E$30,$A38,Erl.Gögn!$A$2:$A$30,BV$201)/1000,SUMIFS(Gögn!$I$2:$I$11876,Gögn!$F$2:$F$11876,$A38,Gögn!$A$2:$A$11876,BV$201)/1000)))</f>
        <v>287.96600000000001</v>
      </c>
      <c r="BW38" s="156">
        <f>IF(LEN(BW$8)=0,"",IF(BW$8="Bayern",SUMIFS(Erl.Gögn!$H$2:$H$30,Erl.Gögn!$E$2:$E$30,$A38,Erl.Gögn!$A$2:$A$30,BW$201)/1000,IF(BW$8="Allianz",SUMIFS(Erl.Gögn!$H$2:$H$30,Erl.Gögn!$E$2:$E$30,$A38,Erl.Gögn!$A$2:$A$30,BW$201)/1000,SUMIFS(Gögn!$I$2:$I$11876,Gögn!$F$2:$F$11876,$A38,Gögn!$A$2:$A$11876,BW$201)/1000)))</f>
        <v>7.9509999999999996</v>
      </c>
      <c r="BX38" s="156">
        <f>IF(LEN(BX$8)=0,"",IF(BX$8="Bayern",SUMIFS(Erl.Gögn!$H$2:$H$30,Erl.Gögn!$E$2:$E$30,$A38,Erl.Gögn!$A$2:$A$30,BX$201)/1000,IF(BX$8="Allianz",SUMIFS(Erl.Gögn!$H$2:$H$30,Erl.Gögn!$E$2:$E$30,$A38,Erl.Gögn!$A$2:$A$30,BX$201)/1000,SUMIFS(Gögn!$I$2:$I$11876,Gögn!$F$2:$F$11876,$A38,Gögn!$A$2:$A$11876,BX$201)/1000)))</f>
        <v>491.07299999999998</v>
      </c>
      <c r="BY38" s="156">
        <f>IF(LEN(BY$8)=0,"",IF(BY$8="Bayern",SUMIFS(Erl.Gögn!$H$2:$H$30,Erl.Gögn!$E$2:$E$30,$A38,Erl.Gögn!$A$2:$A$30,BY$201)/1000,IF(BY$8="Allianz",SUMIFS(Erl.Gögn!$H$2:$H$30,Erl.Gögn!$E$2:$E$30,$A38,Erl.Gögn!$A$2:$A$30,BY$201)/1000,SUMIFS(Gögn!$I$2:$I$11876,Gögn!$F$2:$F$11876,$A38,Gögn!$A$2:$A$11876,BY$201)/1000)))</f>
        <v>874.61400000000003</v>
      </c>
      <c r="BZ38" s="156">
        <f>IF(LEN(BZ$8)=0,"",IF(BZ$8="Bayern",SUMIFS(Erl.Gögn!$H$2:$H$30,Erl.Gögn!$E$2:$E$30,$A38,Erl.Gögn!$A$2:$A$30,BZ$201)/1000,IF(BZ$8="Allianz",SUMIFS(Erl.Gögn!$H$2:$H$30,Erl.Gögn!$E$2:$E$30,$A38,Erl.Gögn!$A$2:$A$30,BZ$201)/1000,SUMIFS(Gögn!$I$2:$I$11876,Gögn!$F$2:$F$11876,$A38,Gögn!$A$2:$A$11876,BZ$201)/1000)))</f>
        <v>0</v>
      </c>
      <c r="CA38" s="156">
        <f>IF(LEN(CA$8)=0,"",IF(CA$8="Bayern",SUMIFS(Erl.Gögn!$H$2:$H$30,Erl.Gögn!$E$2:$E$30,$A38,Erl.Gögn!$A$2:$A$30,CA$201)/1000,IF(CA$8="Allianz",SUMIFS(Erl.Gögn!$H$2:$H$30,Erl.Gögn!$E$2:$E$30,$A38,Erl.Gögn!$A$2:$A$30,CA$201)/1000,SUMIFS(Gögn!$I$2:$I$11876,Gögn!$F$2:$F$11876,$A38,Gögn!$A$2:$A$11876,CA$201)/1000)))</f>
        <v>146.22999999999999</v>
      </c>
      <c r="CB38" s="156">
        <f>IF(LEN(CB$8)=0,"",IF(CB$8="Bayern",SUMIFS(Erl.Gögn!$H$2:$H$30,Erl.Gögn!$E$2:$E$30,$A38,Erl.Gögn!$A$2:$A$30,CB$201)/1000,IF(CB$8="Allianz",SUMIFS(Erl.Gögn!$H$2:$H$30,Erl.Gögn!$E$2:$E$30,$A38,Erl.Gögn!$A$2:$A$30,CB$201)/1000,SUMIFS(Gögn!$I$2:$I$11876,Gögn!$F$2:$F$11876,$A38,Gögn!$A$2:$A$11876,CB$201)/1000)))</f>
        <v>0</v>
      </c>
      <c r="CC38" s="156">
        <f>IF(LEN(CC$8)=0,"",IF(CC$8="Bayern",SUMIFS(Erl.Gögn!$H$2:$H$30,Erl.Gögn!$E$2:$E$30,$A38,Erl.Gögn!$A$2:$A$30,CC$201)/1000,IF(CC$8="Allianz",SUMIFS(Erl.Gögn!$H$2:$H$30,Erl.Gögn!$E$2:$E$30,$A38,Erl.Gögn!$A$2:$A$30,CC$201)/1000,SUMIFS(Gögn!$I$2:$I$11876,Gögn!$F$2:$F$11876,$A38,Gögn!$A$2:$A$11876,CC$201)/1000)))</f>
        <v>0</v>
      </c>
    </row>
    <row r="39" spans="1:81" s="34" customFormat="1" ht="15.75" x14ac:dyDescent="0.25">
      <c r="A39" s="33" t="s">
        <v>458</v>
      </c>
      <c r="B39" s="33"/>
      <c r="C39" s="20" t="s">
        <v>171</v>
      </c>
      <c r="D39" s="157">
        <f>SUM(E39:CC39)</f>
        <v>86412703.743999973</v>
      </c>
      <c r="E39" s="157">
        <f>IF(LEN(E$8)=0,"",SUM(E27:E31)+E33-E38)</f>
        <v>5135457.99</v>
      </c>
      <c r="F39" s="157">
        <f t="shared" ref="F39:BQ39" si="7">IF(LEN(F$8)=0,"",SUM(F27:F31)+F33-F38)</f>
        <v>8805102.7649999987</v>
      </c>
      <c r="G39" s="157">
        <f t="shared" si="7"/>
        <v>3766696.7960000006</v>
      </c>
      <c r="H39" s="157">
        <f t="shared" si="7"/>
        <v>61040.861999999994</v>
      </c>
      <c r="I39" s="157">
        <f t="shared" si="7"/>
        <v>2733059.1740000001</v>
      </c>
      <c r="J39" s="157">
        <f t="shared" si="7"/>
        <v>99184.040000000008</v>
      </c>
      <c r="K39" s="157">
        <f t="shared" si="7"/>
        <v>138400</v>
      </c>
      <c r="L39" s="157">
        <f t="shared" si="7"/>
        <v>493322</v>
      </c>
      <c r="M39" s="157">
        <f t="shared" si="7"/>
        <v>633392</v>
      </c>
      <c r="N39" s="157">
        <f t="shared" si="7"/>
        <v>1689844</v>
      </c>
      <c r="O39" s="157">
        <f t="shared" si="7"/>
        <v>2082793</v>
      </c>
      <c r="P39" s="157">
        <f t="shared" si="7"/>
        <v>1031651</v>
      </c>
      <c r="Q39" s="157">
        <f t="shared" si="7"/>
        <v>4649539</v>
      </c>
      <c r="R39" s="157">
        <f t="shared" si="7"/>
        <v>721600.43299999996</v>
      </c>
      <c r="S39" s="157">
        <f t="shared" si="7"/>
        <v>399093.10800000001</v>
      </c>
      <c r="T39" s="157">
        <f t="shared" si="7"/>
        <v>670224.45199999993</v>
      </c>
      <c r="U39" s="157">
        <f t="shared" si="7"/>
        <v>3840.4629999999997</v>
      </c>
      <c r="V39" s="157">
        <f t="shared" si="7"/>
        <v>128359.97900000002</v>
      </c>
      <c r="W39" s="157">
        <f t="shared" si="7"/>
        <v>16403162</v>
      </c>
      <c r="X39" s="157">
        <f t="shared" si="7"/>
        <v>2343303</v>
      </c>
      <c r="Y39" s="157">
        <f t="shared" si="7"/>
        <v>3054900</v>
      </c>
      <c r="Z39" s="157">
        <f t="shared" si="7"/>
        <v>278909</v>
      </c>
      <c r="AA39" s="157">
        <f t="shared" si="7"/>
        <v>0</v>
      </c>
      <c r="AB39" s="157">
        <f t="shared" si="7"/>
        <v>190512.86899999998</v>
      </c>
      <c r="AC39" s="157">
        <f t="shared" si="7"/>
        <v>182138.76500000001</v>
      </c>
      <c r="AD39" s="157">
        <f t="shared" si="7"/>
        <v>142736.93699999998</v>
      </c>
      <c r="AE39" s="157">
        <f t="shared" si="7"/>
        <v>151017.61900000001</v>
      </c>
      <c r="AF39" s="157">
        <f t="shared" si="7"/>
        <v>213456.40000000002</v>
      </c>
      <c r="AG39" s="157">
        <f t="shared" si="7"/>
        <v>272648.78600000002</v>
      </c>
      <c r="AH39" s="157">
        <f t="shared" si="7"/>
        <v>3636815.7590000001</v>
      </c>
      <c r="AI39" s="157">
        <f t="shared" si="7"/>
        <v>38502.046999999999</v>
      </c>
      <c r="AJ39" s="157">
        <f t="shared" si="7"/>
        <v>228093.17500000002</v>
      </c>
      <c r="AK39" s="157">
        <f t="shared" si="7"/>
        <v>354333.85900000005</v>
      </c>
      <c r="AL39" s="157">
        <f t="shared" si="7"/>
        <v>446718.82200000004</v>
      </c>
      <c r="AM39" s="157">
        <f t="shared" si="7"/>
        <v>387012.11300000001</v>
      </c>
      <c r="AN39" s="157">
        <f t="shared" si="7"/>
        <v>10736.687</v>
      </c>
      <c r="AO39" s="157">
        <f t="shared" si="7"/>
        <v>2999386.037</v>
      </c>
      <c r="AP39" s="157">
        <f t="shared" si="7"/>
        <v>2387008.4389999998</v>
      </c>
      <c r="AQ39" s="157">
        <f t="shared" si="7"/>
        <v>1884720.9340000001</v>
      </c>
      <c r="AR39" s="157">
        <f t="shared" si="7"/>
        <v>900101.34100000001</v>
      </c>
      <c r="AS39" s="157">
        <f t="shared" si="7"/>
        <v>2675.931</v>
      </c>
      <c r="AT39" s="157">
        <f t="shared" si="7"/>
        <v>197433.046</v>
      </c>
      <c r="AU39" s="157">
        <f t="shared" si="7"/>
        <v>76541.777999999991</v>
      </c>
      <c r="AV39" s="157">
        <f t="shared" si="7"/>
        <v>64296.291000000005</v>
      </c>
      <c r="AW39" s="157">
        <f t="shared" si="7"/>
        <v>58241.857000000004</v>
      </c>
      <c r="AX39" s="157">
        <f t="shared" si="7"/>
        <v>5162.0079999999998</v>
      </c>
      <c r="AY39" s="157">
        <f t="shared" si="7"/>
        <v>2274.5859999999998</v>
      </c>
      <c r="AZ39" s="157">
        <f t="shared" si="7"/>
        <v>417910.92499999999</v>
      </c>
      <c r="BA39" s="157">
        <f t="shared" si="7"/>
        <v>299976.80200000003</v>
      </c>
      <c r="BB39" s="157">
        <f t="shared" si="7"/>
        <v>7114151.2089999998</v>
      </c>
      <c r="BC39" s="157">
        <f t="shared" si="7"/>
        <v>1075653.578</v>
      </c>
      <c r="BD39" s="157">
        <f t="shared" si="7"/>
        <v>260126.69699999999</v>
      </c>
      <c r="BE39" s="157">
        <f t="shared" si="7"/>
        <v>1066645.47</v>
      </c>
      <c r="BF39" s="157">
        <f t="shared" si="7"/>
        <v>1337.6919999999998</v>
      </c>
      <c r="BG39" s="157">
        <f t="shared" si="7"/>
        <v>572877.72499999998</v>
      </c>
      <c r="BH39" s="157">
        <f t="shared" si="7"/>
        <v>284815.23100000003</v>
      </c>
      <c r="BI39" s="157">
        <f t="shared" si="7"/>
        <v>184210.80799999999</v>
      </c>
      <c r="BJ39" s="157">
        <f t="shared" si="7"/>
        <v>113313.55500000001</v>
      </c>
      <c r="BK39" s="157">
        <f t="shared" si="7"/>
        <v>1680718.2889999999</v>
      </c>
      <c r="BL39" s="157">
        <f t="shared" si="7"/>
        <v>34608.401000000005</v>
      </c>
      <c r="BM39" s="157">
        <f t="shared" si="7"/>
        <v>53577.332000000002</v>
      </c>
      <c r="BN39" s="157">
        <f t="shared" si="7"/>
        <v>183698.62399999998</v>
      </c>
      <c r="BO39" s="157">
        <f t="shared" si="7"/>
        <v>4979.7709999999997</v>
      </c>
      <c r="BP39" s="157">
        <f t="shared" si="7"/>
        <v>9062.2090000000007</v>
      </c>
      <c r="BQ39" s="157">
        <f t="shared" si="7"/>
        <v>4922.2960000000003</v>
      </c>
      <c r="BR39" s="157">
        <f t="shared" ref="BR39:CC39" si="8">IF(LEN(BR$8)=0,"",SUM(BR27:BR31)+BR33-BR38)</f>
        <v>1504250</v>
      </c>
      <c r="BS39" s="157">
        <f t="shared" si="8"/>
        <v>290225</v>
      </c>
      <c r="BT39" s="157">
        <f t="shared" si="8"/>
        <v>47792</v>
      </c>
      <c r="BU39" s="157">
        <f t="shared" si="8"/>
        <v>158900.022</v>
      </c>
      <c r="BV39" s="157">
        <f t="shared" si="8"/>
        <v>170550.94500000001</v>
      </c>
      <c r="BW39" s="157">
        <f t="shared" si="8"/>
        <v>5645.4639999999999</v>
      </c>
      <c r="BX39" s="157">
        <f t="shared" si="8"/>
        <v>186094.38700000002</v>
      </c>
      <c r="BY39" s="157">
        <f t="shared" si="8"/>
        <v>465949.17099999997</v>
      </c>
      <c r="BZ39" s="157">
        <f t="shared" si="8"/>
        <v>17427.726000000002</v>
      </c>
      <c r="CA39" s="157">
        <f t="shared" si="8"/>
        <v>47841.267</v>
      </c>
      <c r="CB39" s="157">
        <f t="shared" si="8"/>
        <v>0</v>
      </c>
      <c r="CC39" s="157">
        <f t="shared" si="8"/>
        <v>0</v>
      </c>
    </row>
    <row r="40" spans="1:81" ht="15.75" x14ac:dyDescent="0.25">
      <c r="A40" s="5" t="s">
        <v>458</v>
      </c>
      <c r="B40" s="5"/>
      <c r="C40" s="19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</row>
    <row r="41" spans="1:81" ht="15.75" x14ac:dyDescent="0.25">
      <c r="A41" s="5" t="s">
        <v>458</v>
      </c>
      <c r="B41" s="5"/>
      <c r="C41" s="18" t="s">
        <v>276</v>
      </c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</row>
    <row r="42" spans="1:81" ht="15.75" x14ac:dyDescent="0.25">
      <c r="A42" s="5" t="s">
        <v>189</v>
      </c>
      <c r="B42" s="5"/>
      <c r="C42" s="19" t="s">
        <v>275</v>
      </c>
      <c r="D42" s="156">
        <f>SUM(E42:CC42)</f>
        <v>2120404.0600000005</v>
      </c>
      <c r="E42" s="156">
        <f>IF(LEN(E$8)=0,"",IF(E$8="Bayern",SUMIFS(Erl.Gögn!$H$2:$H$30,Erl.Gögn!$E$2:$E$30,$A42,Erl.Gögn!$A$2:$A$30,E$201)/1000,IF(E$8="Allianz",SUMIFS(Erl.Gögn!$H$2:$H$30,Erl.Gögn!$E$2:$E$30,$A42,Erl.Gögn!$A$2:$A$30,E$201)/1000,SUMIFS(Gögn!$I$2:$I$11876,Gögn!$F$2:$F$11876,$A42,Gögn!$A$2:$A$11876,E$201)/1000)))</f>
        <v>104519.086</v>
      </c>
      <c r="F42" s="156">
        <f>IF(LEN(F$8)=0,"",IF(F$8="Bayern",SUMIFS(Erl.Gögn!$H$2:$H$30,Erl.Gögn!$E$2:$E$30,$A42,Erl.Gögn!$A$2:$A$30,F$201)/1000,IF(F$8="Allianz",SUMIFS(Erl.Gögn!$H$2:$H$30,Erl.Gögn!$E$2:$E$30,$A42,Erl.Gögn!$A$2:$A$30,F$201)/1000,SUMIFS(Gögn!$I$2:$I$11876,Gögn!$F$2:$F$11876,$A42,Gögn!$A$2:$A$11876,F$201)/1000)))</f>
        <v>194544.80499999999</v>
      </c>
      <c r="G42" s="156">
        <f>IF(LEN(G$8)=0,"",IF(G$8="Bayern",SUMIFS(Erl.Gögn!$H$2:$H$30,Erl.Gögn!$E$2:$E$30,$A42,Erl.Gögn!$A$2:$A$30,G$201)/1000,IF(G$8="Allianz",SUMIFS(Erl.Gögn!$H$2:$H$30,Erl.Gögn!$E$2:$E$30,$A42,Erl.Gögn!$A$2:$A$30,G$201)/1000,SUMIFS(Gögn!$I$2:$I$11876,Gögn!$F$2:$F$11876,$A42,Gögn!$A$2:$A$11876,G$201)/1000)))</f>
        <v>92944.468999999997</v>
      </c>
      <c r="H42" s="156">
        <f>IF(LEN(H$8)=0,"",IF(H$8="Bayern",SUMIFS(Erl.Gögn!$H$2:$H$30,Erl.Gögn!$E$2:$E$30,$A42,Erl.Gögn!$A$2:$A$30,H$201)/1000,IF(H$8="Allianz",SUMIFS(Erl.Gögn!$H$2:$H$30,Erl.Gögn!$E$2:$E$30,$A42,Erl.Gögn!$A$2:$A$30,H$201)/1000,SUMIFS(Gögn!$I$2:$I$11876,Gögn!$F$2:$F$11876,$A42,Gögn!$A$2:$A$11876,H$201)/1000)))</f>
        <v>1799.97</v>
      </c>
      <c r="I42" s="156">
        <f>IF(LEN(I$8)=0,"",IF(I$8="Bayern",SUMIFS(Erl.Gögn!$H$2:$H$30,Erl.Gögn!$E$2:$E$30,$A42,Erl.Gögn!$A$2:$A$30,I$201)/1000,IF(I$8="Allianz",SUMIFS(Erl.Gögn!$H$2:$H$30,Erl.Gögn!$E$2:$E$30,$A42,Erl.Gögn!$A$2:$A$30,I$201)/1000,SUMIFS(Gögn!$I$2:$I$11876,Gögn!$F$2:$F$11876,$A42,Gögn!$A$2:$A$11876,I$201)/1000)))</f>
        <v>74126.087</v>
      </c>
      <c r="J42" s="156">
        <f>IF(LEN(J$8)=0,"",IF(J$8="Bayern",SUMIFS(Erl.Gögn!$H$2:$H$30,Erl.Gögn!$E$2:$E$30,$A42,Erl.Gögn!$A$2:$A$30,J$201)/1000,IF(J$8="Allianz",SUMIFS(Erl.Gögn!$H$2:$H$30,Erl.Gögn!$E$2:$E$30,$A42,Erl.Gögn!$A$2:$A$30,J$201)/1000,SUMIFS(Gögn!$I$2:$I$11876,Gögn!$F$2:$F$11876,$A42,Gögn!$A$2:$A$11876,J$201)/1000)))</f>
        <v>3107.8560000000002</v>
      </c>
      <c r="K42" s="156">
        <f>IF(LEN(K$8)=0,"",IF(K$8="Bayern",SUMIFS(Erl.Gögn!$H$2:$H$30,Erl.Gögn!$E$2:$E$30,$A42,Erl.Gögn!$A$2:$A$30,K$201)/1000,IF(K$8="Allianz",SUMIFS(Erl.Gögn!$H$2:$H$30,Erl.Gögn!$E$2:$E$30,$A42,Erl.Gögn!$A$2:$A$30,K$201)/1000,SUMIFS(Gögn!$I$2:$I$11876,Gögn!$F$2:$F$11876,$A42,Gögn!$A$2:$A$11876,K$201)/1000)))</f>
        <v>3310</v>
      </c>
      <c r="L42" s="156">
        <f>IF(LEN(L$8)=0,"",IF(L$8="Bayern",SUMIFS(Erl.Gögn!$H$2:$H$30,Erl.Gögn!$E$2:$E$30,$A42,Erl.Gögn!$A$2:$A$30,L$201)/1000,IF(L$8="Allianz",SUMIFS(Erl.Gögn!$H$2:$H$30,Erl.Gögn!$E$2:$E$30,$A42,Erl.Gögn!$A$2:$A$30,L$201)/1000,SUMIFS(Gögn!$I$2:$I$11876,Gögn!$F$2:$F$11876,$A42,Gögn!$A$2:$A$11876,L$201)/1000)))</f>
        <v>26708</v>
      </c>
      <c r="M42" s="156">
        <f>IF(LEN(M$8)=0,"",IF(M$8="Bayern",SUMIFS(Erl.Gögn!$H$2:$H$30,Erl.Gögn!$E$2:$E$30,$A42,Erl.Gögn!$A$2:$A$30,M$201)/1000,IF(M$8="Allianz",SUMIFS(Erl.Gögn!$H$2:$H$30,Erl.Gögn!$E$2:$E$30,$A42,Erl.Gögn!$A$2:$A$30,M$201)/1000,SUMIFS(Gögn!$I$2:$I$11876,Gögn!$F$2:$F$11876,$A42,Gögn!$A$2:$A$11876,M$201)/1000)))</f>
        <v>19223</v>
      </c>
      <c r="N42" s="156">
        <f>IF(LEN(N$8)=0,"",IF(N$8="Bayern",SUMIFS(Erl.Gögn!$H$2:$H$30,Erl.Gögn!$E$2:$E$30,$A42,Erl.Gögn!$A$2:$A$30,N$201)/1000,IF(N$8="Allianz",SUMIFS(Erl.Gögn!$H$2:$H$30,Erl.Gögn!$E$2:$E$30,$A42,Erl.Gögn!$A$2:$A$30,N$201)/1000,SUMIFS(Gögn!$I$2:$I$11876,Gögn!$F$2:$F$11876,$A42,Gögn!$A$2:$A$11876,N$201)/1000)))</f>
        <v>63366</v>
      </c>
      <c r="O42" s="156">
        <f>IF(LEN(O$8)=0,"",IF(O$8="Bayern",SUMIFS(Erl.Gögn!$H$2:$H$30,Erl.Gögn!$E$2:$E$30,$A42,Erl.Gögn!$A$2:$A$30,O$201)/1000,IF(O$8="Allianz",SUMIFS(Erl.Gögn!$H$2:$H$30,Erl.Gögn!$E$2:$E$30,$A42,Erl.Gögn!$A$2:$A$30,O$201)/1000,SUMIFS(Gögn!$I$2:$I$11876,Gögn!$F$2:$F$11876,$A42,Gögn!$A$2:$A$11876,O$201)/1000)))</f>
        <v>91849</v>
      </c>
      <c r="P42" s="156">
        <f>IF(LEN(P$8)=0,"",IF(P$8="Bayern",SUMIFS(Erl.Gögn!$H$2:$H$30,Erl.Gögn!$E$2:$E$30,$A42,Erl.Gögn!$A$2:$A$30,P$201)/1000,IF(P$8="Allianz",SUMIFS(Erl.Gögn!$H$2:$H$30,Erl.Gögn!$E$2:$E$30,$A42,Erl.Gögn!$A$2:$A$30,P$201)/1000,SUMIFS(Gögn!$I$2:$I$11876,Gögn!$F$2:$F$11876,$A42,Gögn!$A$2:$A$11876,P$201)/1000)))</f>
        <v>50856</v>
      </c>
      <c r="Q42" s="156">
        <f>IF(LEN(Q$8)=0,"",IF(Q$8="Bayern",SUMIFS(Erl.Gögn!$H$2:$H$30,Erl.Gögn!$E$2:$E$30,$A42,Erl.Gögn!$A$2:$A$30,Q$201)/1000,IF(Q$8="Allianz",SUMIFS(Erl.Gögn!$H$2:$H$30,Erl.Gögn!$E$2:$E$30,$A42,Erl.Gögn!$A$2:$A$30,Q$201)/1000,SUMIFS(Gögn!$I$2:$I$11876,Gögn!$F$2:$F$11876,$A42,Gögn!$A$2:$A$11876,Q$201)/1000)))</f>
        <v>167007</v>
      </c>
      <c r="R42" s="156">
        <f>IF(LEN(R$8)=0,"",IF(R$8="Bayern",SUMIFS(Erl.Gögn!$H$2:$H$30,Erl.Gögn!$E$2:$E$30,$A42,Erl.Gögn!$A$2:$A$30,R$201)/1000,IF(R$8="Allianz",SUMIFS(Erl.Gögn!$H$2:$H$30,Erl.Gögn!$E$2:$E$30,$A42,Erl.Gögn!$A$2:$A$30,R$201)/1000,SUMIFS(Gögn!$I$2:$I$11876,Gögn!$F$2:$F$11876,$A42,Gögn!$A$2:$A$11876,R$201)/1000)))</f>
        <v>27596.452000000001</v>
      </c>
      <c r="S42" s="156">
        <f>IF(LEN(S$8)=0,"",IF(S$8="Bayern",SUMIFS(Erl.Gögn!$H$2:$H$30,Erl.Gögn!$E$2:$E$30,$A42,Erl.Gögn!$A$2:$A$30,S$201)/1000,IF(S$8="Allianz",SUMIFS(Erl.Gögn!$H$2:$H$30,Erl.Gögn!$E$2:$E$30,$A42,Erl.Gögn!$A$2:$A$30,S$201)/1000,SUMIFS(Gögn!$I$2:$I$11876,Gögn!$F$2:$F$11876,$A42,Gögn!$A$2:$A$11876,S$201)/1000)))</f>
        <v>15429.023999999999</v>
      </c>
      <c r="T42" s="156">
        <f>IF(LEN(T$8)=0,"",IF(T$8="Bayern",SUMIFS(Erl.Gögn!$H$2:$H$30,Erl.Gögn!$E$2:$E$30,$A42,Erl.Gögn!$A$2:$A$30,T$201)/1000,IF(T$8="Allianz",SUMIFS(Erl.Gögn!$H$2:$H$30,Erl.Gögn!$E$2:$E$30,$A42,Erl.Gögn!$A$2:$A$30,T$201)/1000,SUMIFS(Gögn!$I$2:$I$11876,Gögn!$F$2:$F$11876,$A42,Gögn!$A$2:$A$11876,T$201)/1000)))</f>
        <v>26596.469000000001</v>
      </c>
      <c r="U42" s="156">
        <f>IF(LEN(U$8)=0,"",IF(U$8="Bayern",SUMIFS(Erl.Gögn!$H$2:$H$30,Erl.Gögn!$E$2:$E$30,$A42,Erl.Gögn!$A$2:$A$30,U$201)/1000,IF(U$8="Allianz",SUMIFS(Erl.Gögn!$H$2:$H$30,Erl.Gögn!$E$2:$E$30,$A42,Erl.Gögn!$A$2:$A$30,U$201)/1000,SUMIFS(Gögn!$I$2:$I$11876,Gögn!$F$2:$F$11876,$A42,Gögn!$A$2:$A$11876,U$201)/1000)))</f>
        <v>93.108000000000004</v>
      </c>
      <c r="V42" s="156">
        <f>IF(LEN(V$8)=0,"",IF(V$8="Bayern",SUMIFS(Erl.Gögn!$H$2:$H$30,Erl.Gögn!$E$2:$E$30,$A42,Erl.Gögn!$A$2:$A$30,V$201)/1000,IF(V$8="Allianz",SUMIFS(Erl.Gögn!$H$2:$H$30,Erl.Gögn!$E$2:$E$30,$A42,Erl.Gögn!$A$2:$A$30,V$201)/1000,SUMIFS(Gögn!$I$2:$I$11876,Gögn!$F$2:$F$11876,$A42,Gögn!$A$2:$A$11876,V$201)/1000)))</f>
        <v>995.43600000000004</v>
      </c>
      <c r="W42" s="156">
        <f>IF(LEN(W$8)=0,"",IF(W$8="Bayern",SUMIFS(Erl.Gögn!$H$2:$H$30,Erl.Gögn!$E$2:$E$30,$A42,Erl.Gögn!$A$2:$A$30,W$201)/1000,IF(W$8="Allianz",SUMIFS(Erl.Gögn!$H$2:$H$30,Erl.Gögn!$E$2:$E$30,$A42,Erl.Gögn!$A$2:$A$30,W$201)/1000,SUMIFS(Gögn!$I$2:$I$11876,Gögn!$F$2:$F$11876,$A42,Gögn!$A$2:$A$11876,W$201)/1000)))</f>
        <v>266914</v>
      </c>
      <c r="X42" s="156">
        <f>IF(LEN(X$8)=0,"",IF(X$8="Bayern",SUMIFS(Erl.Gögn!$H$2:$H$30,Erl.Gögn!$E$2:$E$30,$A42,Erl.Gögn!$A$2:$A$30,X$201)/1000,IF(X$8="Allianz",SUMIFS(Erl.Gögn!$H$2:$H$30,Erl.Gögn!$E$2:$E$30,$A42,Erl.Gögn!$A$2:$A$30,X$201)/1000,SUMIFS(Gögn!$I$2:$I$11876,Gögn!$F$2:$F$11876,$A42,Gögn!$A$2:$A$11876,X$201)/1000)))</f>
        <v>43928</v>
      </c>
      <c r="Y42" s="156">
        <f>IF(LEN(Y$8)=0,"",IF(Y$8="Bayern",SUMIFS(Erl.Gögn!$H$2:$H$30,Erl.Gögn!$E$2:$E$30,$A42,Erl.Gögn!$A$2:$A$30,Y$201)/1000,IF(Y$8="Allianz",SUMIFS(Erl.Gögn!$H$2:$H$30,Erl.Gögn!$E$2:$E$30,$A42,Erl.Gögn!$A$2:$A$30,Y$201)/1000,SUMIFS(Gögn!$I$2:$I$11876,Gögn!$F$2:$F$11876,$A42,Gögn!$A$2:$A$11876,Y$201)/1000)))</f>
        <v>70423</v>
      </c>
      <c r="Z42" s="156">
        <f>IF(LEN(Z$8)=0,"",IF(Z$8="Bayern",SUMIFS(Erl.Gögn!$H$2:$H$30,Erl.Gögn!$E$2:$E$30,$A42,Erl.Gögn!$A$2:$A$30,Z$201)/1000,IF(Z$8="Allianz",SUMIFS(Erl.Gögn!$H$2:$H$30,Erl.Gögn!$E$2:$E$30,$A42,Erl.Gögn!$A$2:$A$30,Z$201)/1000,SUMIFS(Gögn!$I$2:$I$11876,Gögn!$F$2:$F$11876,$A42,Gögn!$A$2:$A$11876,Z$201)/1000)))</f>
        <v>4244</v>
      </c>
      <c r="AA42" s="156">
        <f>IF(LEN(AA$8)=0,"",IF(AA$8="Bayern",SUMIFS(Erl.Gögn!$H$2:$H$30,Erl.Gögn!$E$2:$E$30,$A42,Erl.Gögn!$A$2:$A$30,AA$201)/1000,IF(AA$8="Allianz",SUMIFS(Erl.Gögn!$H$2:$H$30,Erl.Gögn!$E$2:$E$30,$A42,Erl.Gögn!$A$2:$A$30,AA$201)/1000,SUMIFS(Gögn!$I$2:$I$11876,Gögn!$F$2:$F$11876,$A42,Gögn!$A$2:$A$11876,AA$201)/1000)))</f>
        <v>0</v>
      </c>
      <c r="AB42" s="156">
        <f>IF(LEN(AB$8)=0,"",IF(AB$8="Bayern",SUMIFS(Erl.Gögn!$H$2:$H$30,Erl.Gögn!$E$2:$E$30,$A42,Erl.Gögn!$A$2:$A$30,AB$201)/1000,IF(AB$8="Allianz",SUMIFS(Erl.Gögn!$H$2:$H$30,Erl.Gögn!$E$2:$E$30,$A42,Erl.Gögn!$A$2:$A$30,AB$201)/1000,SUMIFS(Gögn!$I$2:$I$11876,Gögn!$F$2:$F$11876,$A42,Gögn!$A$2:$A$11876,AB$201)/1000)))</f>
        <v>12453.289000000001</v>
      </c>
      <c r="AC42" s="156">
        <f>IF(LEN(AC$8)=0,"",IF(AC$8="Bayern",SUMIFS(Erl.Gögn!$H$2:$H$30,Erl.Gögn!$E$2:$E$30,$A42,Erl.Gögn!$A$2:$A$30,AC$201)/1000,IF(AC$8="Allianz",SUMIFS(Erl.Gögn!$H$2:$H$30,Erl.Gögn!$E$2:$E$30,$A42,Erl.Gögn!$A$2:$A$30,AC$201)/1000,SUMIFS(Gögn!$I$2:$I$11876,Gögn!$F$2:$F$11876,$A42,Gögn!$A$2:$A$11876,AC$201)/1000)))</f>
        <v>12636.950999999999</v>
      </c>
      <c r="AD42" s="156">
        <f>IF(LEN(AD$8)=0,"",IF(AD$8="Bayern",SUMIFS(Erl.Gögn!$H$2:$H$30,Erl.Gögn!$E$2:$E$30,$A42,Erl.Gögn!$A$2:$A$30,AD$201)/1000,IF(AD$8="Allianz",SUMIFS(Erl.Gögn!$H$2:$H$30,Erl.Gögn!$E$2:$E$30,$A42,Erl.Gögn!$A$2:$A$30,AD$201)/1000,SUMIFS(Gögn!$I$2:$I$11876,Gögn!$F$2:$F$11876,$A42,Gögn!$A$2:$A$11876,AD$201)/1000)))</f>
        <v>5888.777</v>
      </c>
      <c r="AE42" s="156">
        <f>IF(LEN(AE$8)=0,"",IF(AE$8="Bayern",SUMIFS(Erl.Gögn!$H$2:$H$30,Erl.Gögn!$E$2:$E$30,$A42,Erl.Gögn!$A$2:$A$30,AE$201)/1000,IF(AE$8="Allianz",SUMIFS(Erl.Gögn!$H$2:$H$30,Erl.Gögn!$E$2:$E$30,$A42,Erl.Gögn!$A$2:$A$30,AE$201)/1000,SUMIFS(Gögn!$I$2:$I$11876,Gögn!$F$2:$F$11876,$A42,Gögn!$A$2:$A$11876,AE$201)/1000)))</f>
        <v>7286.6629999999996</v>
      </c>
      <c r="AF42" s="156">
        <f>IF(LEN(AF$8)=0,"",IF(AF$8="Bayern",SUMIFS(Erl.Gögn!$H$2:$H$30,Erl.Gögn!$E$2:$E$30,$A42,Erl.Gögn!$A$2:$A$30,AF$201)/1000,IF(AF$8="Allianz",SUMIFS(Erl.Gögn!$H$2:$H$30,Erl.Gögn!$E$2:$E$30,$A42,Erl.Gögn!$A$2:$A$30,AF$201)/1000,SUMIFS(Gögn!$I$2:$I$11876,Gögn!$F$2:$F$11876,$A42,Gögn!$A$2:$A$11876,AF$201)/1000)))</f>
        <v>17835.82</v>
      </c>
      <c r="AG42" s="156">
        <f>IF(LEN(AG$8)=0,"",IF(AG$8="Bayern",SUMIFS(Erl.Gögn!$H$2:$H$30,Erl.Gögn!$E$2:$E$30,$A42,Erl.Gögn!$A$2:$A$30,AG$201)/1000,IF(AG$8="Allianz",SUMIFS(Erl.Gögn!$H$2:$H$30,Erl.Gögn!$E$2:$E$30,$A42,Erl.Gögn!$A$2:$A$30,AG$201)/1000,SUMIFS(Gögn!$I$2:$I$11876,Gögn!$F$2:$F$11876,$A42,Gögn!$A$2:$A$11876,AG$201)/1000)))</f>
        <v>0</v>
      </c>
      <c r="AH42" s="156">
        <f>IF(LEN(AH$8)=0,"",IF(AH$8="Bayern",SUMIFS(Erl.Gögn!$H$2:$H$30,Erl.Gögn!$E$2:$E$30,$A42,Erl.Gögn!$A$2:$A$30,AH$201)/1000,IF(AH$8="Allianz",SUMIFS(Erl.Gögn!$H$2:$H$30,Erl.Gögn!$E$2:$E$30,$A42,Erl.Gögn!$A$2:$A$30,AH$201)/1000,SUMIFS(Gögn!$I$2:$I$11876,Gögn!$F$2:$F$11876,$A42,Gögn!$A$2:$A$11876,AH$201)/1000)))</f>
        <v>0</v>
      </c>
      <c r="AI42" s="156">
        <f>IF(LEN(AI$8)=0,"",IF(AI$8="Bayern",SUMIFS(Erl.Gögn!$H$2:$H$30,Erl.Gögn!$E$2:$E$30,$A42,Erl.Gögn!$A$2:$A$30,AI$201)/1000,IF(AI$8="Allianz",SUMIFS(Erl.Gögn!$H$2:$H$30,Erl.Gögn!$E$2:$E$30,$A42,Erl.Gögn!$A$2:$A$30,AI$201)/1000,SUMIFS(Gögn!$I$2:$I$11876,Gögn!$F$2:$F$11876,$A42,Gögn!$A$2:$A$11876,AI$201)/1000)))</f>
        <v>3425.172</v>
      </c>
      <c r="AJ42" s="156">
        <f>IF(LEN(AJ$8)=0,"",IF(AJ$8="Bayern",SUMIFS(Erl.Gögn!$H$2:$H$30,Erl.Gögn!$E$2:$E$30,$A42,Erl.Gögn!$A$2:$A$30,AJ$201)/1000,IF(AJ$8="Allianz",SUMIFS(Erl.Gögn!$H$2:$H$30,Erl.Gögn!$E$2:$E$30,$A42,Erl.Gögn!$A$2:$A$30,AJ$201)/1000,SUMIFS(Gögn!$I$2:$I$11876,Gögn!$F$2:$F$11876,$A42,Gögn!$A$2:$A$11876,AJ$201)/1000)))</f>
        <v>21882.666000000001</v>
      </c>
      <c r="AK42" s="156">
        <f>IF(LEN(AK$8)=0,"",IF(AK$8="Bayern",SUMIFS(Erl.Gögn!$H$2:$H$30,Erl.Gögn!$E$2:$E$30,$A42,Erl.Gögn!$A$2:$A$30,AK$201)/1000,IF(AK$8="Allianz",SUMIFS(Erl.Gögn!$H$2:$H$30,Erl.Gögn!$E$2:$E$30,$A42,Erl.Gögn!$A$2:$A$30,AK$201)/1000,SUMIFS(Gögn!$I$2:$I$11876,Gögn!$F$2:$F$11876,$A42,Gögn!$A$2:$A$11876,AK$201)/1000)))</f>
        <v>32318.043000000001</v>
      </c>
      <c r="AL42" s="156">
        <f>IF(LEN(AL$8)=0,"",IF(AL$8="Bayern",SUMIFS(Erl.Gögn!$H$2:$H$30,Erl.Gögn!$E$2:$E$30,$A42,Erl.Gögn!$A$2:$A$30,AL$201)/1000,IF(AL$8="Allianz",SUMIFS(Erl.Gögn!$H$2:$H$30,Erl.Gögn!$E$2:$E$30,$A42,Erl.Gögn!$A$2:$A$30,AL$201)/1000,SUMIFS(Gögn!$I$2:$I$11876,Gögn!$F$2:$F$11876,$A42,Gögn!$A$2:$A$11876,AL$201)/1000)))</f>
        <v>38782.053</v>
      </c>
      <c r="AM42" s="156">
        <f>IF(LEN(AM$8)=0,"",IF(AM$8="Bayern",SUMIFS(Erl.Gögn!$H$2:$H$30,Erl.Gögn!$E$2:$E$30,$A42,Erl.Gögn!$A$2:$A$30,AM$201)/1000,IF(AM$8="Allianz",SUMIFS(Erl.Gögn!$H$2:$H$30,Erl.Gögn!$E$2:$E$30,$A42,Erl.Gögn!$A$2:$A$30,AM$201)/1000,SUMIFS(Gögn!$I$2:$I$11876,Gögn!$F$2:$F$11876,$A42,Gögn!$A$2:$A$11876,AM$201)/1000)))</f>
        <v>34922.22</v>
      </c>
      <c r="AN42" s="156">
        <f>IF(LEN(AN$8)=0,"",IF(AN$8="Bayern",SUMIFS(Erl.Gögn!$H$2:$H$30,Erl.Gögn!$E$2:$E$30,$A42,Erl.Gögn!$A$2:$A$30,AN$201)/1000,IF(AN$8="Allianz",SUMIFS(Erl.Gögn!$H$2:$H$30,Erl.Gögn!$E$2:$E$30,$A42,Erl.Gögn!$A$2:$A$30,AN$201)/1000,SUMIFS(Gögn!$I$2:$I$11876,Gögn!$F$2:$F$11876,$A42,Gögn!$A$2:$A$11876,AN$201)/1000)))</f>
        <v>658.52099999999996</v>
      </c>
      <c r="AO42" s="156">
        <f>IF(LEN(AO$8)=0,"",IF(AO$8="Bayern",SUMIFS(Erl.Gögn!$H$2:$H$30,Erl.Gögn!$E$2:$E$30,$A42,Erl.Gögn!$A$2:$A$30,AO$201)/1000,IF(AO$8="Allianz",SUMIFS(Erl.Gögn!$H$2:$H$30,Erl.Gögn!$E$2:$E$30,$A42,Erl.Gögn!$A$2:$A$30,AO$201)/1000,SUMIFS(Gögn!$I$2:$I$11876,Gögn!$F$2:$F$11876,$A42,Gögn!$A$2:$A$11876,AO$201)/1000)))</f>
        <v>121674.576</v>
      </c>
      <c r="AP42" s="156">
        <f>IF(LEN(AP$8)=0,"",IF(AP$8="Bayern",SUMIFS(Erl.Gögn!$H$2:$H$30,Erl.Gögn!$E$2:$E$30,$A42,Erl.Gögn!$A$2:$A$30,AP$201)/1000,IF(AP$8="Allianz",SUMIFS(Erl.Gögn!$H$2:$H$30,Erl.Gögn!$E$2:$E$30,$A42,Erl.Gögn!$A$2:$A$30,AP$201)/1000,SUMIFS(Gögn!$I$2:$I$11876,Gögn!$F$2:$F$11876,$A42,Gögn!$A$2:$A$11876,AP$201)/1000)))</f>
        <v>102045.594</v>
      </c>
      <c r="AQ42" s="156">
        <f>IF(LEN(AQ$8)=0,"",IF(AQ$8="Bayern",SUMIFS(Erl.Gögn!$H$2:$H$30,Erl.Gögn!$E$2:$E$30,$A42,Erl.Gögn!$A$2:$A$30,AQ$201)/1000,IF(AQ$8="Allianz",SUMIFS(Erl.Gögn!$H$2:$H$30,Erl.Gögn!$E$2:$E$30,$A42,Erl.Gögn!$A$2:$A$30,AQ$201)/1000,SUMIFS(Gögn!$I$2:$I$11876,Gögn!$F$2:$F$11876,$A42,Gögn!$A$2:$A$11876,AQ$201)/1000)))</f>
        <v>87558.368000000002</v>
      </c>
      <c r="AR42" s="156">
        <f>IF(LEN(AR$8)=0,"",IF(AR$8="Bayern",SUMIFS(Erl.Gögn!$H$2:$H$30,Erl.Gögn!$E$2:$E$30,$A42,Erl.Gögn!$A$2:$A$30,AR$201)/1000,IF(AR$8="Allianz",SUMIFS(Erl.Gögn!$H$2:$H$30,Erl.Gögn!$E$2:$E$30,$A42,Erl.Gögn!$A$2:$A$30,AR$201)/1000,SUMIFS(Gögn!$I$2:$I$11876,Gögn!$F$2:$F$11876,$A42,Gögn!$A$2:$A$11876,AR$201)/1000)))</f>
        <v>54338.57</v>
      </c>
      <c r="AS42" s="156">
        <f>IF(LEN(AS$8)=0,"",IF(AS$8="Bayern",SUMIFS(Erl.Gögn!$H$2:$H$30,Erl.Gögn!$E$2:$E$30,$A42,Erl.Gögn!$A$2:$A$30,AS$201)/1000,IF(AS$8="Allianz",SUMIFS(Erl.Gögn!$H$2:$H$30,Erl.Gögn!$E$2:$E$30,$A42,Erl.Gögn!$A$2:$A$30,AS$201)/1000,SUMIFS(Gögn!$I$2:$I$11876,Gögn!$F$2:$F$11876,$A42,Gögn!$A$2:$A$11876,AS$201)/1000)))</f>
        <v>0</v>
      </c>
      <c r="AT42" s="156">
        <f>IF(LEN(AT$8)=0,"",IF(AT$8="Bayern",SUMIFS(Erl.Gögn!$H$2:$H$30,Erl.Gögn!$E$2:$E$30,$A42,Erl.Gögn!$A$2:$A$30,AT$201)/1000,IF(AT$8="Allianz",SUMIFS(Erl.Gögn!$H$2:$H$30,Erl.Gögn!$E$2:$E$30,$A42,Erl.Gögn!$A$2:$A$30,AT$201)/1000,SUMIFS(Gögn!$I$2:$I$11876,Gögn!$F$2:$F$11876,$A42,Gögn!$A$2:$A$11876,AT$201)/1000)))</f>
        <v>0</v>
      </c>
      <c r="AU42" s="156">
        <f>IF(LEN(AU$8)=0,"",IF(AU$8="Bayern",SUMIFS(Erl.Gögn!$H$2:$H$30,Erl.Gögn!$E$2:$E$30,$A42,Erl.Gögn!$A$2:$A$30,AU$201)/1000,IF(AU$8="Allianz",SUMIFS(Erl.Gögn!$H$2:$H$30,Erl.Gögn!$E$2:$E$30,$A42,Erl.Gögn!$A$2:$A$30,AU$201)/1000,SUMIFS(Gögn!$I$2:$I$11876,Gögn!$F$2:$F$11876,$A42,Gögn!$A$2:$A$11876,AU$201)/1000)))</f>
        <v>0</v>
      </c>
      <c r="AV42" s="156">
        <f>IF(LEN(AV$8)=0,"",IF(AV$8="Bayern",SUMIFS(Erl.Gögn!$H$2:$H$30,Erl.Gögn!$E$2:$E$30,$A42,Erl.Gögn!$A$2:$A$30,AV$201)/1000,IF(AV$8="Allianz",SUMIFS(Erl.Gögn!$H$2:$H$30,Erl.Gögn!$E$2:$E$30,$A42,Erl.Gögn!$A$2:$A$30,AV$201)/1000,SUMIFS(Gögn!$I$2:$I$11876,Gögn!$F$2:$F$11876,$A42,Gögn!$A$2:$A$11876,AV$201)/1000)))</f>
        <v>0</v>
      </c>
      <c r="AW42" s="156">
        <f>IF(LEN(AW$8)=0,"",IF(AW$8="Bayern",SUMIFS(Erl.Gögn!$H$2:$H$30,Erl.Gögn!$E$2:$E$30,$A42,Erl.Gögn!$A$2:$A$30,AW$201)/1000,IF(AW$8="Allianz",SUMIFS(Erl.Gögn!$H$2:$H$30,Erl.Gögn!$E$2:$E$30,$A42,Erl.Gögn!$A$2:$A$30,AW$201)/1000,SUMIFS(Gögn!$I$2:$I$11876,Gögn!$F$2:$F$11876,$A42,Gögn!$A$2:$A$11876,AW$201)/1000)))</f>
        <v>0</v>
      </c>
      <c r="AX42" s="156">
        <f>IF(LEN(AX$8)=0,"",IF(AX$8="Bayern",SUMIFS(Erl.Gögn!$H$2:$H$30,Erl.Gögn!$E$2:$E$30,$A42,Erl.Gögn!$A$2:$A$30,AX$201)/1000,IF(AX$8="Allianz",SUMIFS(Erl.Gögn!$H$2:$H$30,Erl.Gögn!$E$2:$E$30,$A42,Erl.Gögn!$A$2:$A$30,AX$201)/1000,SUMIFS(Gögn!$I$2:$I$11876,Gögn!$F$2:$F$11876,$A42,Gögn!$A$2:$A$11876,AX$201)/1000)))</f>
        <v>0</v>
      </c>
      <c r="AY42" s="156">
        <f>IF(LEN(AY$8)=0,"",IF(AY$8="Bayern",SUMIFS(Erl.Gögn!$H$2:$H$30,Erl.Gögn!$E$2:$E$30,$A42,Erl.Gögn!$A$2:$A$30,AY$201)/1000,IF(AY$8="Allianz",SUMIFS(Erl.Gögn!$H$2:$H$30,Erl.Gögn!$E$2:$E$30,$A42,Erl.Gögn!$A$2:$A$30,AY$201)/1000,SUMIFS(Gögn!$I$2:$I$11876,Gögn!$F$2:$F$11876,$A42,Gögn!$A$2:$A$11876,AY$201)/1000)))</f>
        <v>0</v>
      </c>
      <c r="AZ42" s="156">
        <f>IF(LEN(AZ$8)=0,"",IF(AZ$8="Bayern",SUMIFS(Erl.Gögn!$H$2:$H$30,Erl.Gögn!$E$2:$E$30,$A42,Erl.Gögn!$A$2:$A$30,AZ$201)/1000,IF(AZ$8="Allianz",SUMIFS(Erl.Gögn!$H$2:$H$30,Erl.Gögn!$E$2:$E$30,$A42,Erl.Gögn!$A$2:$A$30,AZ$201)/1000,SUMIFS(Gögn!$I$2:$I$11876,Gögn!$F$2:$F$11876,$A42,Gögn!$A$2:$A$11876,AZ$201)/1000)))</f>
        <v>13026.213</v>
      </c>
      <c r="BA42" s="156">
        <f>IF(LEN(BA$8)=0,"",IF(BA$8="Bayern",SUMIFS(Erl.Gögn!$H$2:$H$30,Erl.Gögn!$E$2:$E$30,$A42,Erl.Gögn!$A$2:$A$30,BA$201)/1000,IF(BA$8="Allianz",SUMIFS(Erl.Gögn!$H$2:$H$30,Erl.Gögn!$E$2:$E$30,$A42,Erl.Gögn!$A$2:$A$30,BA$201)/1000,SUMIFS(Gögn!$I$2:$I$11876,Gögn!$F$2:$F$11876,$A42,Gögn!$A$2:$A$11876,BA$201)/1000)))</f>
        <v>0</v>
      </c>
      <c r="BB42" s="156">
        <f>IF(LEN(BB$8)=0,"",IF(BB$8="Bayern",SUMIFS(Erl.Gögn!$H$2:$H$30,Erl.Gögn!$E$2:$E$30,$A42,Erl.Gögn!$A$2:$A$30,BB$201)/1000,IF(BB$8="Allianz",SUMIFS(Erl.Gögn!$H$2:$H$30,Erl.Gögn!$E$2:$E$30,$A42,Erl.Gögn!$A$2:$A$30,BB$201)/1000,SUMIFS(Gögn!$I$2:$I$11876,Gögn!$F$2:$F$11876,$A42,Gögn!$A$2:$A$11876,BB$201)/1000)))</f>
        <v>0</v>
      </c>
      <c r="BC42" s="156">
        <f>IF(LEN(BC$8)=0,"",IF(BC$8="Bayern",SUMIFS(Erl.Gögn!$H$2:$H$30,Erl.Gögn!$E$2:$E$30,$A42,Erl.Gögn!$A$2:$A$30,BC$201)/1000,IF(BC$8="Allianz",SUMIFS(Erl.Gögn!$H$2:$H$30,Erl.Gögn!$E$2:$E$30,$A42,Erl.Gögn!$A$2:$A$30,BC$201)/1000,SUMIFS(Gögn!$I$2:$I$11876,Gögn!$F$2:$F$11876,$A42,Gögn!$A$2:$A$11876,BC$201)/1000)))</f>
        <v>9180.4689999999991</v>
      </c>
      <c r="BD42" s="156">
        <f>IF(LEN(BD$8)=0,"",IF(BD$8="Bayern",SUMIFS(Erl.Gögn!$H$2:$H$30,Erl.Gögn!$E$2:$E$30,$A42,Erl.Gögn!$A$2:$A$30,BD$201)/1000,IF(BD$8="Allianz",SUMIFS(Erl.Gögn!$H$2:$H$30,Erl.Gögn!$E$2:$E$30,$A42,Erl.Gögn!$A$2:$A$30,BD$201)/1000,SUMIFS(Gögn!$I$2:$I$11876,Gögn!$F$2:$F$11876,$A42,Gögn!$A$2:$A$11876,BD$201)/1000)))</f>
        <v>2911.6210000000001</v>
      </c>
      <c r="BE42" s="156">
        <f>IF(LEN(BE$8)=0,"",IF(BE$8="Bayern",SUMIFS(Erl.Gögn!$H$2:$H$30,Erl.Gögn!$E$2:$E$30,$A42,Erl.Gögn!$A$2:$A$30,BE$201)/1000,IF(BE$8="Allianz",SUMIFS(Erl.Gögn!$H$2:$H$30,Erl.Gögn!$E$2:$E$30,$A42,Erl.Gögn!$A$2:$A$30,BE$201)/1000,SUMIFS(Gögn!$I$2:$I$11876,Gögn!$F$2:$F$11876,$A42,Gögn!$A$2:$A$11876,BE$201)/1000)))</f>
        <v>7564.3710000000001</v>
      </c>
      <c r="BF42" s="156">
        <f>IF(LEN(BF$8)=0,"",IF(BF$8="Bayern",SUMIFS(Erl.Gögn!$H$2:$H$30,Erl.Gögn!$E$2:$E$30,$A42,Erl.Gögn!$A$2:$A$30,BF$201)/1000,IF(BF$8="Allianz",SUMIFS(Erl.Gögn!$H$2:$H$30,Erl.Gögn!$E$2:$E$30,$A42,Erl.Gögn!$A$2:$A$30,BF$201)/1000,SUMIFS(Gögn!$I$2:$I$11876,Gögn!$F$2:$F$11876,$A42,Gögn!$A$2:$A$11876,BF$201)/1000)))</f>
        <v>21.715</v>
      </c>
      <c r="BG42" s="156">
        <f>IF(LEN(BG$8)=0,"",IF(BG$8="Bayern",SUMIFS(Erl.Gögn!$H$2:$H$30,Erl.Gögn!$E$2:$E$30,$A42,Erl.Gögn!$A$2:$A$30,BG$201)/1000,IF(BG$8="Allianz",SUMIFS(Erl.Gögn!$H$2:$H$30,Erl.Gögn!$E$2:$E$30,$A42,Erl.Gögn!$A$2:$A$30,BG$201)/1000,SUMIFS(Gögn!$I$2:$I$11876,Gögn!$F$2:$F$11876,$A42,Gögn!$A$2:$A$11876,BG$201)/1000)))</f>
        <v>20756.490000000002</v>
      </c>
      <c r="BH42" s="156">
        <f>IF(LEN(BH$8)=0,"",IF(BH$8="Bayern",SUMIFS(Erl.Gögn!$H$2:$H$30,Erl.Gögn!$E$2:$E$30,$A42,Erl.Gögn!$A$2:$A$30,BH$201)/1000,IF(BH$8="Allianz",SUMIFS(Erl.Gögn!$H$2:$H$30,Erl.Gögn!$E$2:$E$30,$A42,Erl.Gögn!$A$2:$A$30,BH$201)/1000,SUMIFS(Gögn!$I$2:$I$11876,Gögn!$F$2:$F$11876,$A42,Gögn!$A$2:$A$11876,BH$201)/1000)))</f>
        <v>7803.3670000000002</v>
      </c>
      <c r="BI42" s="156">
        <f>IF(LEN(BI$8)=0,"",IF(BI$8="Bayern",SUMIFS(Erl.Gögn!$H$2:$H$30,Erl.Gögn!$E$2:$E$30,$A42,Erl.Gögn!$A$2:$A$30,BI$201)/1000,IF(BI$8="Allianz",SUMIFS(Erl.Gögn!$H$2:$H$30,Erl.Gögn!$E$2:$E$30,$A42,Erl.Gögn!$A$2:$A$30,BI$201)/1000,SUMIFS(Gögn!$I$2:$I$11876,Gögn!$F$2:$F$11876,$A42,Gögn!$A$2:$A$11876,BI$201)/1000)))</f>
        <v>6159.59</v>
      </c>
      <c r="BJ42" s="156">
        <f>IF(LEN(BJ$8)=0,"",IF(BJ$8="Bayern",SUMIFS(Erl.Gögn!$H$2:$H$30,Erl.Gögn!$E$2:$E$30,$A42,Erl.Gögn!$A$2:$A$30,BJ$201)/1000,IF(BJ$8="Allianz",SUMIFS(Erl.Gögn!$H$2:$H$30,Erl.Gögn!$E$2:$E$30,$A42,Erl.Gögn!$A$2:$A$30,BJ$201)/1000,SUMIFS(Gögn!$I$2:$I$11876,Gögn!$F$2:$F$11876,$A42,Gögn!$A$2:$A$11876,BJ$201)/1000)))</f>
        <v>3861.7040000000002</v>
      </c>
      <c r="BK42" s="156">
        <f>IF(LEN(BK$8)=0,"",IF(BK$8="Bayern",SUMIFS(Erl.Gögn!$H$2:$H$30,Erl.Gögn!$E$2:$E$30,$A42,Erl.Gögn!$A$2:$A$30,BK$201)/1000,IF(BK$8="Allianz",SUMIFS(Erl.Gögn!$H$2:$H$30,Erl.Gögn!$E$2:$E$30,$A42,Erl.Gögn!$A$2:$A$30,BK$201)/1000,SUMIFS(Gögn!$I$2:$I$11876,Gögn!$F$2:$F$11876,$A42,Gögn!$A$2:$A$11876,BK$201)/1000)))</f>
        <v>27803.571</v>
      </c>
      <c r="BL42" s="156">
        <f>IF(LEN(BL$8)=0,"",IF(BL$8="Bayern",SUMIFS(Erl.Gögn!$H$2:$H$30,Erl.Gögn!$E$2:$E$30,$A42,Erl.Gögn!$A$2:$A$30,BL$201)/1000,IF(BL$8="Allianz",SUMIFS(Erl.Gögn!$H$2:$H$30,Erl.Gögn!$E$2:$E$30,$A42,Erl.Gögn!$A$2:$A$30,BL$201)/1000,SUMIFS(Gögn!$I$2:$I$11876,Gögn!$F$2:$F$11876,$A42,Gögn!$A$2:$A$11876,BL$201)/1000)))</f>
        <v>2343.2460000000001</v>
      </c>
      <c r="BM42" s="156">
        <f>IF(LEN(BM$8)=0,"",IF(BM$8="Bayern",SUMIFS(Erl.Gögn!$H$2:$H$30,Erl.Gögn!$E$2:$E$30,$A42,Erl.Gögn!$A$2:$A$30,BM$201)/1000,IF(BM$8="Allianz",SUMIFS(Erl.Gögn!$H$2:$H$30,Erl.Gögn!$E$2:$E$30,$A42,Erl.Gögn!$A$2:$A$30,BM$201)/1000,SUMIFS(Gögn!$I$2:$I$11876,Gögn!$F$2:$F$11876,$A42,Gögn!$A$2:$A$11876,BM$201)/1000)))</f>
        <v>3462.8910000000001</v>
      </c>
      <c r="BN42" s="156">
        <f>IF(LEN(BN$8)=0,"",IF(BN$8="Bayern",SUMIFS(Erl.Gögn!$H$2:$H$30,Erl.Gögn!$E$2:$E$30,$A42,Erl.Gögn!$A$2:$A$30,BN$201)/1000,IF(BN$8="Allianz",SUMIFS(Erl.Gögn!$H$2:$H$30,Erl.Gögn!$E$2:$E$30,$A42,Erl.Gögn!$A$2:$A$30,BN$201)/1000,SUMIFS(Gögn!$I$2:$I$11876,Gögn!$F$2:$F$11876,$A42,Gögn!$A$2:$A$11876,BN$201)/1000)))</f>
        <v>0</v>
      </c>
      <c r="BO42" s="156">
        <f>IF(LEN(BO$8)=0,"",IF(BO$8="Bayern",SUMIFS(Erl.Gögn!$H$2:$H$30,Erl.Gögn!$E$2:$E$30,$A42,Erl.Gögn!$A$2:$A$30,BO$201)/1000,IF(BO$8="Allianz",SUMIFS(Erl.Gögn!$H$2:$H$30,Erl.Gögn!$E$2:$E$30,$A42,Erl.Gögn!$A$2:$A$30,BO$201)/1000,SUMIFS(Gögn!$I$2:$I$11876,Gögn!$F$2:$F$11876,$A42,Gögn!$A$2:$A$11876,BO$201)/1000)))</f>
        <v>442.97399999999999</v>
      </c>
      <c r="BP42" s="156">
        <f>IF(LEN(BP$8)=0,"",IF(BP$8="Bayern",SUMIFS(Erl.Gögn!$H$2:$H$30,Erl.Gögn!$E$2:$E$30,$A42,Erl.Gögn!$A$2:$A$30,BP$201)/1000,IF(BP$8="Allianz",SUMIFS(Erl.Gögn!$H$2:$H$30,Erl.Gögn!$E$2:$E$30,$A42,Erl.Gögn!$A$2:$A$30,BP$201)/1000,SUMIFS(Gögn!$I$2:$I$11876,Gögn!$F$2:$F$11876,$A42,Gögn!$A$2:$A$11876,BP$201)/1000)))</f>
        <v>736.16</v>
      </c>
      <c r="BQ42" s="156">
        <f>IF(LEN(BQ$8)=0,"",IF(BQ$8="Bayern",SUMIFS(Erl.Gögn!$H$2:$H$30,Erl.Gögn!$E$2:$E$30,$A42,Erl.Gögn!$A$2:$A$30,BQ$201)/1000,IF(BQ$8="Allianz",SUMIFS(Erl.Gögn!$H$2:$H$30,Erl.Gögn!$E$2:$E$30,$A42,Erl.Gögn!$A$2:$A$30,BQ$201)/1000,SUMIFS(Gögn!$I$2:$I$11876,Gögn!$F$2:$F$11876,$A42,Gögn!$A$2:$A$11876,BQ$201)/1000)))</f>
        <v>435.149</v>
      </c>
      <c r="BR42" s="156">
        <f>IF(LEN(BR$8)=0,"",IF(BR$8="Bayern",SUMIFS(Erl.Gögn!$H$2:$H$30,Erl.Gögn!$E$2:$E$30,$A42,Erl.Gögn!$A$2:$A$30,BR$201)/1000,IF(BR$8="Allianz",SUMIFS(Erl.Gögn!$H$2:$H$30,Erl.Gögn!$E$2:$E$30,$A42,Erl.Gögn!$A$2:$A$30,BR$201)/1000,SUMIFS(Gögn!$I$2:$I$11876,Gögn!$F$2:$F$11876,$A42,Gögn!$A$2:$A$11876,BR$201)/1000)))</f>
        <v>42469</v>
      </c>
      <c r="BS42" s="156">
        <f>IF(LEN(BS$8)=0,"",IF(BS$8="Bayern",SUMIFS(Erl.Gögn!$H$2:$H$30,Erl.Gögn!$E$2:$E$30,$A42,Erl.Gögn!$A$2:$A$30,BS$201)/1000,IF(BS$8="Allianz",SUMIFS(Erl.Gögn!$H$2:$H$30,Erl.Gögn!$E$2:$E$30,$A42,Erl.Gögn!$A$2:$A$30,BS$201)/1000,SUMIFS(Gögn!$I$2:$I$11876,Gögn!$F$2:$F$11876,$A42,Gögn!$A$2:$A$11876,BS$201)/1000)))</f>
        <v>8317</v>
      </c>
      <c r="BT42" s="156">
        <f>IF(LEN(BT$8)=0,"",IF(BT$8="Bayern",SUMIFS(Erl.Gögn!$H$2:$H$30,Erl.Gögn!$E$2:$E$30,$A42,Erl.Gögn!$A$2:$A$30,BT$201)/1000,IF(BT$8="Allianz",SUMIFS(Erl.Gögn!$H$2:$H$30,Erl.Gögn!$E$2:$E$30,$A42,Erl.Gögn!$A$2:$A$30,BT$201)/1000,SUMIFS(Gögn!$I$2:$I$11876,Gögn!$F$2:$F$11876,$A42,Gögn!$A$2:$A$11876,BT$201)/1000)))</f>
        <v>1008</v>
      </c>
      <c r="BU42" s="156">
        <f>IF(LEN(BU$8)=0,"",IF(BU$8="Bayern",SUMIFS(Erl.Gögn!$H$2:$H$30,Erl.Gögn!$E$2:$E$30,$A42,Erl.Gögn!$A$2:$A$30,BU$201)/1000,IF(BU$8="Allianz",SUMIFS(Erl.Gögn!$H$2:$H$30,Erl.Gögn!$E$2:$E$30,$A42,Erl.Gögn!$A$2:$A$30,BU$201)/1000,SUMIFS(Gögn!$I$2:$I$11876,Gögn!$F$2:$F$11876,$A42,Gögn!$A$2:$A$11876,BU$201)/1000)))</f>
        <v>9262.7630000000008</v>
      </c>
      <c r="BV42" s="156">
        <f>IF(LEN(BV$8)=0,"",IF(BV$8="Bayern",SUMIFS(Erl.Gögn!$H$2:$H$30,Erl.Gögn!$E$2:$E$30,$A42,Erl.Gögn!$A$2:$A$30,BV$201)/1000,IF(BV$8="Allianz",SUMIFS(Erl.Gögn!$H$2:$H$30,Erl.Gögn!$E$2:$E$30,$A42,Erl.Gögn!$A$2:$A$30,BV$201)/1000,SUMIFS(Gögn!$I$2:$I$11876,Gögn!$F$2:$F$11876,$A42,Gögn!$A$2:$A$11876,BV$201)/1000)))</f>
        <v>7586.5709999999999</v>
      </c>
      <c r="BW42" s="156">
        <f>IF(LEN(BW$8)=0,"",IF(BW$8="Bayern",SUMIFS(Erl.Gögn!$H$2:$H$30,Erl.Gögn!$E$2:$E$30,$A42,Erl.Gögn!$A$2:$A$30,BW$201)/1000,IF(BW$8="Allianz",SUMIFS(Erl.Gögn!$H$2:$H$30,Erl.Gögn!$E$2:$E$30,$A42,Erl.Gögn!$A$2:$A$30,BW$201)/1000,SUMIFS(Gögn!$I$2:$I$11876,Gögn!$F$2:$F$11876,$A42,Gögn!$A$2:$A$11876,BW$201)/1000)))</f>
        <v>374.83699999999999</v>
      </c>
      <c r="BX42" s="156">
        <f>IF(LEN(BX$8)=0,"",IF(BX$8="Bayern",SUMIFS(Erl.Gögn!$H$2:$H$30,Erl.Gögn!$E$2:$E$30,$A42,Erl.Gögn!$A$2:$A$30,BX$201)/1000,IF(BX$8="Allianz",SUMIFS(Erl.Gögn!$H$2:$H$30,Erl.Gögn!$E$2:$E$30,$A42,Erl.Gögn!$A$2:$A$30,BX$201)/1000,SUMIFS(Gögn!$I$2:$I$11876,Gögn!$F$2:$F$11876,$A42,Gögn!$A$2:$A$11876,BX$201)/1000)))</f>
        <v>11467.736000000001</v>
      </c>
      <c r="BY42" s="156">
        <f>IF(LEN(BY$8)=0,"",IF(BY$8="Bayern",SUMIFS(Erl.Gögn!$H$2:$H$30,Erl.Gögn!$E$2:$E$30,$A42,Erl.Gögn!$A$2:$A$30,BY$201)/1000,IF(BY$8="Allianz",SUMIFS(Erl.Gögn!$H$2:$H$30,Erl.Gögn!$E$2:$E$30,$A42,Erl.Gögn!$A$2:$A$30,BY$201)/1000,SUMIFS(Gögn!$I$2:$I$11876,Gögn!$F$2:$F$11876,$A42,Gögn!$A$2:$A$11876,BY$201)/1000)))</f>
        <v>26798.373</v>
      </c>
      <c r="BZ42" s="156">
        <f>IF(LEN(BZ$8)=0,"",IF(BZ$8="Bayern",SUMIFS(Erl.Gögn!$H$2:$H$30,Erl.Gögn!$E$2:$E$30,$A42,Erl.Gögn!$A$2:$A$30,BZ$201)/1000,IF(BZ$8="Allianz",SUMIFS(Erl.Gögn!$H$2:$H$30,Erl.Gögn!$E$2:$E$30,$A42,Erl.Gögn!$A$2:$A$30,BZ$201)/1000,SUMIFS(Gögn!$I$2:$I$11876,Gögn!$F$2:$F$11876,$A42,Gögn!$A$2:$A$11876,BZ$201)/1000)))</f>
        <v>421.17500000000001</v>
      </c>
      <c r="CA42" s="156">
        <f>IF(LEN(CA$8)=0,"",IF(CA$8="Bayern",SUMIFS(Erl.Gögn!$H$2:$H$30,Erl.Gögn!$E$2:$E$30,$A42,Erl.Gögn!$A$2:$A$30,CA$201)/1000,IF(CA$8="Allianz",SUMIFS(Erl.Gögn!$H$2:$H$30,Erl.Gögn!$E$2:$E$30,$A42,Erl.Gögn!$A$2:$A$30,CA$201)/1000,SUMIFS(Gögn!$I$2:$I$11876,Gögn!$F$2:$F$11876,$A42,Gögn!$A$2:$A$11876,CA$201)/1000)))</f>
        <v>2901.029</v>
      </c>
      <c r="CB42" s="156">
        <f>IF(LEN(CB$8)=0,"",IF(CB$8="Bayern",SUMIFS(Erl.Gögn!$H$2:$H$30,Erl.Gögn!$E$2:$E$30,$A42,Erl.Gögn!$A$2:$A$30,CB$201)/1000,IF(CB$8="Allianz",SUMIFS(Erl.Gögn!$H$2:$H$30,Erl.Gögn!$E$2:$E$30,$A42,Erl.Gögn!$A$2:$A$30,CB$201)/1000,SUMIFS(Gögn!$I$2:$I$11876,Gögn!$F$2:$F$11876,$A42,Gögn!$A$2:$A$11876,CB$201)/1000)))</f>
        <v>0</v>
      </c>
      <c r="CC42" s="156">
        <f>IF(LEN(CC$8)=0,"",IF(CC$8="Bayern",SUMIFS(Erl.Gögn!$H$2:$H$30,Erl.Gögn!$E$2:$E$30,$A42,Erl.Gögn!$A$2:$A$30,CC$201)/1000,IF(CC$8="Allianz",SUMIFS(Erl.Gögn!$H$2:$H$30,Erl.Gögn!$E$2:$E$30,$A42,Erl.Gögn!$A$2:$A$30,CC$201)/1000,SUMIFS(Gögn!$I$2:$I$11876,Gögn!$F$2:$F$11876,$A42,Gögn!$A$2:$A$11876,CC$201)/1000)))</f>
        <v>0</v>
      </c>
    </row>
    <row r="43" spans="1:81" s="34" customFormat="1" ht="15.75" x14ac:dyDescent="0.25">
      <c r="A43" s="33" t="s">
        <v>458</v>
      </c>
      <c r="B43" s="33"/>
      <c r="C43" s="20" t="s">
        <v>277</v>
      </c>
      <c r="D43" s="157">
        <f>SUM(E43:CC43)</f>
        <v>2120404.0600000005</v>
      </c>
      <c r="E43" s="157">
        <f>IF(LEN(E$8)=0,"",SUM(E42))</f>
        <v>104519.086</v>
      </c>
      <c r="F43" s="157">
        <f t="shared" ref="F43:BQ43" si="9">IF(LEN(F$8)=0,"",SUM(F42))</f>
        <v>194544.80499999999</v>
      </c>
      <c r="G43" s="157">
        <f t="shared" si="9"/>
        <v>92944.468999999997</v>
      </c>
      <c r="H43" s="157">
        <f t="shared" si="9"/>
        <v>1799.97</v>
      </c>
      <c r="I43" s="157">
        <f t="shared" si="9"/>
        <v>74126.087</v>
      </c>
      <c r="J43" s="157">
        <f t="shared" si="9"/>
        <v>3107.8560000000002</v>
      </c>
      <c r="K43" s="157">
        <f t="shared" si="9"/>
        <v>3310</v>
      </c>
      <c r="L43" s="157">
        <f t="shared" si="9"/>
        <v>26708</v>
      </c>
      <c r="M43" s="157">
        <f t="shared" si="9"/>
        <v>19223</v>
      </c>
      <c r="N43" s="157">
        <f t="shared" si="9"/>
        <v>63366</v>
      </c>
      <c r="O43" s="157">
        <f t="shared" si="9"/>
        <v>91849</v>
      </c>
      <c r="P43" s="157">
        <f t="shared" si="9"/>
        <v>50856</v>
      </c>
      <c r="Q43" s="157">
        <f t="shared" si="9"/>
        <v>167007</v>
      </c>
      <c r="R43" s="157">
        <f t="shared" si="9"/>
        <v>27596.452000000001</v>
      </c>
      <c r="S43" s="157">
        <f t="shared" si="9"/>
        <v>15429.023999999999</v>
      </c>
      <c r="T43" s="157">
        <f t="shared" si="9"/>
        <v>26596.469000000001</v>
      </c>
      <c r="U43" s="157">
        <f t="shared" si="9"/>
        <v>93.108000000000004</v>
      </c>
      <c r="V43" s="157">
        <f t="shared" si="9"/>
        <v>995.43600000000004</v>
      </c>
      <c r="W43" s="157">
        <f t="shared" si="9"/>
        <v>266914</v>
      </c>
      <c r="X43" s="157">
        <f t="shared" si="9"/>
        <v>43928</v>
      </c>
      <c r="Y43" s="157">
        <f t="shared" si="9"/>
        <v>70423</v>
      </c>
      <c r="Z43" s="157">
        <f t="shared" si="9"/>
        <v>4244</v>
      </c>
      <c r="AA43" s="157">
        <f t="shared" si="9"/>
        <v>0</v>
      </c>
      <c r="AB43" s="157">
        <f t="shared" si="9"/>
        <v>12453.289000000001</v>
      </c>
      <c r="AC43" s="157">
        <f t="shared" si="9"/>
        <v>12636.950999999999</v>
      </c>
      <c r="AD43" s="157">
        <f t="shared" si="9"/>
        <v>5888.777</v>
      </c>
      <c r="AE43" s="157">
        <f t="shared" si="9"/>
        <v>7286.6629999999996</v>
      </c>
      <c r="AF43" s="157">
        <f t="shared" si="9"/>
        <v>17835.82</v>
      </c>
      <c r="AG43" s="157">
        <f t="shared" si="9"/>
        <v>0</v>
      </c>
      <c r="AH43" s="157">
        <f t="shared" si="9"/>
        <v>0</v>
      </c>
      <c r="AI43" s="157">
        <f t="shared" si="9"/>
        <v>3425.172</v>
      </c>
      <c r="AJ43" s="157">
        <f t="shared" si="9"/>
        <v>21882.666000000001</v>
      </c>
      <c r="AK43" s="157">
        <f t="shared" si="9"/>
        <v>32318.043000000001</v>
      </c>
      <c r="AL43" s="157">
        <f t="shared" si="9"/>
        <v>38782.053</v>
      </c>
      <c r="AM43" s="157">
        <f t="shared" si="9"/>
        <v>34922.22</v>
      </c>
      <c r="AN43" s="157">
        <f t="shared" si="9"/>
        <v>658.52099999999996</v>
      </c>
      <c r="AO43" s="157">
        <f t="shared" si="9"/>
        <v>121674.576</v>
      </c>
      <c r="AP43" s="157">
        <f t="shared" si="9"/>
        <v>102045.594</v>
      </c>
      <c r="AQ43" s="157">
        <f t="shared" si="9"/>
        <v>87558.368000000002</v>
      </c>
      <c r="AR43" s="157">
        <f t="shared" si="9"/>
        <v>54338.57</v>
      </c>
      <c r="AS43" s="157">
        <f t="shared" si="9"/>
        <v>0</v>
      </c>
      <c r="AT43" s="157">
        <f t="shared" si="9"/>
        <v>0</v>
      </c>
      <c r="AU43" s="157">
        <f t="shared" si="9"/>
        <v>0</v>
      </c>
      <c r="AV43" s="157">
        <f t="shared" si="9"/>
        <v>0</v>
      </c>
      <c r="AW43" s="157">
        <f t="shared" si="9"/>
        <v>0</v>
      </c>
      <c r="AX43" s="157">
        <f t="shared" si="9"/>
        <v>0</v>
      </c>
      <c r="AY43" s="157">
        <f t="shared" si="9"/>
        <v>0</v>
      </c>
      <c r="AZ43" s="157">
        <f t="shared" si="9"/>
        <v>13026.213</v>
      </c>
      <c r="BA43" s="157">
        <f t="shared" si="9"/>
        <v>0</v>
      </c>
      <c r="BB43" s="157">
        <f t="shared" si="9"/>
        <v>0</v>
      </c>
      <c r="BC43" s="157">
        <f t="shared" si="9"/>
        <v>9180.4689999999991</v>
      </c>
      <c r="BD43" s="157">
        <f t="shared" si="9"/>
        <v>2911.6210000000001</v>
      </c>
      <c r="BE43" s="157">
        <f t="shared" si="9"/>
        <v>7564.3710000000001</v>
      </c>
      <c r="BF43" s="157">
        <f t="shared" si="9"/>
        <v>21.715</v>
      </c>
      <c r="BG43" s="157">
        <f t="shared" si="9"/>
        <v>20756.490000000002</v>
      </c>
      <c r="BH43" s="157">
        <f t="shared" si="9"/>
        <v>7803.3670000000002</v>
      </c>
      <c r="BI43" s="157">
        <f t="shared" si="9"/>
        <v>6159.59</v>
      </c>
      <c r="BJ43" s="157">
        <f t="shared" si="9"/>
        <v>3861.7040000000002</v>
      </c>
      <c r="BK43" s="157">
        <f t="shared" si="9"/>
        <v>27803.571</v>
      </c>
      <c r="BL43" s="157">
        <f t="shared" si="9"/>
        <v>2343.2460000000001</v>
      </c>
      <c r="BM43" s="157">
        <f t="shared" si="9"/>
        <v>3462.8910000000001</v>
      </c>
      <c r="BN43" s="157">
        <f t="shared" si="9"/>
        <v>0</v>
      </c>
      <c r="BO43" s="157">
        <f t="shared" si="9"/>
        <v>442.97399999999999</v>
      </c>
      <c r="BP43" s="157">
        <f t="shared" si="9"/>
        <v>736.16</v>
      </c>
      <c r="BQ43" s="157">
        <f t="shared" si="9"/>
        <v>435.149</v>
      </c>
      <c r="BR43" s="157">
        <f t="shared" ref="BR43:CC43" si="10">IF(LEN(BR$8)=0,"",SUM(BR42))</f>
        <v>42469</v>
      </c>
      <c r="BS43" s="157">
        <f t="shared" si="10"/>
        <v>8317</v>
      </c>
      <c r="BT43" s="157">
        <f t="shared" si="10"/>
        <v>1008</v>
      </c>
      <c r="BU43" s="157">
        <f t="shared" si="10"/>
        <v>9262.7630000000008</v>
      </c>
      <c r="BV43" s="157">
        <f t="shared" si="10"/>
        <v>7586.5709999999999</v>
      </c>
      <c r="BW43" s="157">
        <f t="shared" si="10"/>
        <v>374.83699999999999</v>
      </c>
      <c r="BX43" s="157">
        <f t="shared" si="10"/>
        <v>11467.736000000001</v>
      </c>
      <c r="BY43" s="157">
        <f t="shared" si="10"/>
        <v>26798.373</v>
      </c>
      <c r="BZ43" s="157">
        <f t="shared" si="10"/>
        <v>421.17500000000001</v>
      </c>
      <c r="CA43" s="157">
        <f t="shared" si="10"/>
        <v>2901.029</v>
      </c>
      <c r="CB43" s="157">
        <f t="shared" si="10"/>
        <v>0</v>
      </c>
      <c r="CC43" s="157">
        <f t="shared" si="10"/>
        <v>0</v>
      </c>
    </row>
    <row r="44" spans="1:81" ht="15.75" x14ac:dyDescent="0.25">
      <c r="A44" s="5" t="s">
        <v>458</v>
      </c>
      <c r="B44" s="5"/>
      <c r="C44" s="19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</row>
    <row r="45" spans="1:81" ht="15.75" x14ac:dyDescent="0.25">
      <c r="A45" s="5" t="s">
        <v>191</v>
      </c>
      <c r="B45" s="5"/>
      <c r="C45" s="21" t="s">
        <v>192</v>
      </c>
      <c r="D45" s="155">
        <f>SUM(E45:CC45)</f>
        <v>4139.6939999999995</v>
      </c>
      <c r="E45" s="155">
        <f>IF(LEN(E$8)=0,"",IF(E$8="Bayern",SUMIFS(Erl.Gögn!$H$2:$H$30,Erl.Gögn!$E$2:$E$30,$A45,Erl.Gögn!$A$2:$A$30,E$201)/1000,IF(E$8="Allianz",SUMIFS(Erl.Gögn!$H$2:$H$30,Erl.Gögn!$E$2:$E$30,$A45,Erl.Gögn!$A$2:$A$30,E$201)/1000,SUMIFS(Gögn!$I$2:$I$11876,Gögn!$F$2:$F$11876,$A45,Gögn!$A$2:$A$11876,E$201)/1000)))</f>
        <v>919.70899999999995</v>
      </c>
      <c r="F45" s="155">
        <f>IF(LEN(F$8)=0,"",IF(F$8="Bayern",SUMIFS(Erl.Gögn!$H$2:$H$30,Erl.Gögn!$E$2:$E$30,$A45,Erl.Gögn!$A$2:$A$30,F$201)/1000,IF(F$8="Allianz",SUMIFS(Erl.Gögn!$H$2:$H$30,Erl.Gögn!$E$2:$E$30,$A45,Erl.Gögn!$A$2:$A$30,F$201)/1000,SUMIFS(Gögn!$I$2:$I$11876,Gögn!$F$2:$F$11876,$A45,Gögn!$A$2:$A$11876,F$201)/1000)))</f>
        <v>1706.527</v>
      </c>
      <c r="G45" s="155">
        <f>IF(LEN(G$8)=0,"",IF(G$8="Bayern",SUMIFS(Erl.Gögn!$H$2:$H$30,Erl.Gögn!$E$2:$E$30,$A45,Erl.Gögn!$A$2:$A$30,G$201)/1000,IF(G$8="Allianz",SUMIFS(Erl.Gögn!$H$2:$H$30,Erl.Gögn!$E$2:$E$30,$A45,Erl.Gögn!$A$2:$A$30,G$201)/1000,SUMIFS(Gögn!$I$2:$I$11876,Gögn!$F$2:$F$11876,$A45,Gögn!$A$2:$A$11876,G$201)/1000)))</f>
        <v>818.78899999999999</v>
      </c>
      <c r="H45" s="155">
        <f>IF(LEN(H$8)=0,"",IF(H$8="Bayern",SUMIFS(Erl.Gögn!$H$2:$H$30,Erl.Gögn!$E$2:$E$30,$A45,Erl.Gögn!$A$2:$A$30,H$201)/1000,IF(H$8="Allianz",SUMIFS(Erl.Gögn!$H$2:$H$30,Erl.Gögn!$E$2:$E$30,$A45,Erl.Gögn!$A$2:$A$30,H$201)/1000,SUMIFS(Gögn!$I$2:$I$11876,Gögn!$F$2:$F$11876,$A45,Gögn!$A$2:$A$11876,H$201)/1000)))</f>
        <v>15.856999999999999</v>
      </c>
      <c r="I45" s="155">
        <f>IF(LEN(I$8)=0,"",IF(I$8="Bayern",SUMIFS(Erl.Gögn!$H$2:$H$30,Erl.Gögn!$E$2:$E$30,$A45,Erl.Gögn!$A$2:$A$30,I$201)/1000,IF(I$8="Allianz",SUMIFS(Erl.Gögn!$H$2:$H$30,Erl.Gögn!$E$2:$E$30,$A45,Erl.Gögn!$A$2:$A$30,I$201)/1000,SUMIFS(Gögn!$I$2:$I$11876,Gögn!$F$2:$F$11876,$A45,Gögn!$A$2:$A$11876,I$201)/1000)))</f>
        <v>651.59199999999998</v>
      </c>
      <c r="J45" s="155">
        <f>IF(LEN(J$8)=0,"",IF(J$8="Bayern",SUMIFS(Erl.Gögn!$H$2:$H$30,Erl.Gögn!$E$2:$E$30,$A45,Erl.Gögn!$A$2:$A$30,J$201)/1000,IF(J$8="Allianz",SUMIFS(Erl.Gögn!$H$2:$H$30,Erl.Gögn!$E$2:$E$30,$A45,Erl.Gögn!$A$2:$A$30,J$201)/1000,SUMIFS(Gögn!$I$2:$I$11876,Gögn!$F$2:$F$11876,$A45,Gögn!$A$2:$A$11876,J$201)/1000)))</f>
        <v>27.22</v>
      </c>
      <c r="K45" s="155">
        <f>IF(LEN(K$8)=0,"",IF(K$8="Bayern",SUMIFS(Erl.Gögn!$H$2:$H$30,Erl.Gögn!$E$2:$E$30,$A45,Erl.Gögn!$A$2:$A$30,K$201)/1000,IF(K$8="Allianz",SUMIFS(Erl.Gögn!$H$2:$H$30,Erl.Gögn!$E$2:$E$30,$A45,Erl.Gögn!$A$2:$A$30,K$201)/1000,SUMIFS(Gögn!$I$2:$I$11876,Gögn!$F$2:$F$11876,$A45,Gögn!$A$2:$A$11876,K$201)/1000)))</f>
        <v>0</v>
      </c>
      <c r="L45" s="155">
        <f>IF(LEN(L$8)=0,"",IF(L$8="Bayern",SUMIFS(Erl.Gögn!$H$2:$H$30,Erl.Gögn!$E$2:$E$30,$A45,Erl.Gögn!$A$2:$A$30,L$201)/1000,IF(L$8="Allianz",SUMIFS(Erl.Gögn!$H$2:$H$30,Erl.Gögn!$E$2:$E$30,$A45,Erl.Gögn!$A$2:$A$30,L$201)/1000,SUMIFS(Gögn!$I$2:$I$11876,Gögn!$F$2:$F$11876,$A45,Gögn!$A$2:$A$11876,L$201)/1000)))</f>
        <v>0</v>
      </c>
      <c r="M45" s="155">
        <f>IF(LEN(M$8)=0,"",IF(M$8="Bayern",SUMIFS(Erl.Gögn!$H$2:$H$30,Erl.Gögn!$E$2:$E$30,$A45,Erl.Gögn!$A$2:$A$30,M$201)/1000,IF(M$8="Allianz",SUMIFS(Erl.Gögn!$H$2:$H$30,Erl.Gögn!$E$2:$E$30,$A45,Erl.Gögn!$A$2:$A$30,M$201)/1000,SUMIFS(Gögn!$I$2:$I$11876,Gögn!$F$2:$F$11876,$A45,Gögn!$A$2:$A$11876,M$201)/1000)))</f>
        <v>0</v>
      </c>
      <c r="N45" s="155">
        <f>IF(LEN(N$8)=0,"",IF(N$8="Bayern",SUMIFS(Erl.Gögn!$H$2:$H$30,Erl.Gögn!$E$2:$E$30,$A45,Erl.Gögn!$A$2:$A$30,N$201)/1000,IF(N$8="Allianz",SUMIFS(Erl.Gögn!$H$2:$H$30,Erl.Gögn!$E$2:$E$30,$A45,Erl.Gögn!$A$2:$A$30,N$201)/1000,SUMIFS(Gögn!$I$2:$I$11876,Gögn!$F$2:$F$11876,$A45,Gögn!$A$2:$A$11876,N$201)/1000)))</f>
        <v>0</v>
      </c>
      <c r="O45" s="155">
        <f>IF(LEN(O$8)=0,"",IF(O$8="Bayern",SUMIFS(Erl.Gögn!$H$2:$H$30,Erl.Gögn!$E$2:$E$30,$A45,Erl.Gögn!$A$2:$A$30,O$201)/1000,IF(O$8="Allianz",SUMIFS(Erl.Gögn!$H$2:$H$30,Erl.Gögn!$E$2:$E$30,$A45,Erl.Gögn!$A$2:$A$30,O$201)/1000,SUMIFS(Gögn!$I$2:$I$11876,Gögn!$F$2:$F$11876,$A45,Gögn!$A$2:$A$11876,O$201)/1000)))</f>
        <v>0</v>
      </c>
      <c r="P45" s="155">
        <f>IF(LEN(P$8)=0,"",IF(P$8="Bayern",SUMIFS(Erl.Gögn!$H$2:$H$30,Erl.Gögn!$E$2:$E$30,$A45,Erl.Gögn!$A$2:$A$30,P$201)/1000,IF(P$8="Allianz",SUMIFS(Erl.Gögn!$H$2:$H$30,Erl.Gögn!$E$2:$E$30,$A45,Erl.Gögn!$A$2:$A$30,P$201)/1000,SUMIFS(Gögn!$I$2:$I$11876,Gögn!$F$2:$F$11876,$A45,Gögn!$A$2:$A$11876,P$201)/1000)))</f>
        <v>0</v>
      </c>
      <c r="Q45" s="155">
        <f>IF(LEN(Q$8)=0,"",IF(Q$8="Bayern",SUMIFS(Erl.Gögn!$H$2:$H$30,Erl.Gögn!$E$2:$E$30,$A45,Erl.Gögn!$A$2:$A$30,Q$201)/1000,IF(Q$8="Allianz",SUMIFS(Erl.Gögn!$H$2:$H$30,Erl.Gögn!$E$2:$E$30,$A45,Erl.Gögn!$A$2:$A$30,Q$201)/1000,SUMIFS(Gögn!$I$2:$I$11876,Gögn!$F$2:$F$11876,$A45,Gögn!$A$2:$A$11876,Q$201)/1000)))</f>
        <v>0</v>
      </c>
      <c r="R45" s="155">
        <f>IF(LEN(R$8)=0,"",IF(R$8="Bayern",SUMIFS(Erl.Gögn!$H$2:$H$30,Erl.Gögn!$E$2:$E$30,$A45,Erl.Gögn!$A$2:$A$30,R$201)/1000,IF(R$8="Allianz",SUMIFS(Erl.Gögn!$H$2:$H$30,Erl.Gögn!$E$2:$E$30,$A45,Erl.Gögn!$A$2:$A$30,R$201)/1000,SUMIFS(Gögn!$I$2:$I$11876,Gögn!$F$2:$F$11876,$A45,Gögn!$A$2:$A$11876,R$201)/1000)))</f>
        <v>0</v>
      </c>
      <c r="S45" s="155">
        <f>IF(LEN(S$8)=0,"",IF(S$8="Bayern",SUMIFS(Erl.Gögn!$H$2:$H$30,Erl.Gögn!$E$2:$E$30,$A45,Erl.Gögn!$A$2:$A$30,S$201)/1000,IF(S$8="Allianz",SUMIFS(Erl.Gögn!$H$2:$H$30,Erl.Gögn!$E$2:$E$30,$A45,Erl.Gögn!$A$2:$A$30,S$201)/1000,SUMIFS(Gögn!$I$2:$I$11876,Gögn!$F$2:$F$11876,$A45,Gögn!$A$2:$A$11876,S$201)/1000)))</f>
        <v>0</v>
      </c>
      <c r="T45" s="155">
        <f>IF(LEN(T$8)=0,"",IF(T$8="Bayern",SUMIFS(Erl.Gögn!$H$2:$H$30,Erl.Gögn!$E$2:$E$30,$A45,Erl.Gögn!$A$2:$A$30,T$201)/1000,IF(T$8="Allianz",SUMIFS(Erl.Gögn!$H$2:$H$30,Erl.Gögn!$E$2:$E$30,$A45,Erl.Gögn!$A$2:$A$30,T$201)/1000,SUMIFS(Gögn!$I$2:$I$11876,Gögn!$F$2:$F$11876,$A45,Gögn!$A$2:$A$11876,T$201)/1000)))</f>
        <v>0</v>
      </c>
      <c r="U45" s="155">
        <f>IF(LEN(U$8)=0,"",IF(U$8="Bayern",SUMIFS(Erl.Gögn!$H$2:$H$30,Erl.Gögn!$E$2:$E$30,$A45,Erl.Gögn!$A$2:$A$30,U$201)/1000,IF(U$8="Allianz",SUMIFS(Erl.Gögn!$H$2:$H$30,Erl.Gögn!$E$2:$E$30,$A45,Erl.Gögn!$A$2:$A$30,U$201)/1000,SUMIFS(Gögn!$I$2:$I$11876,Gögn!$F$2:$F$11876,$A45,Gögn!$A$2:$A$11876,U$201)/1000)))</f>
        <v>0</v>
      </c>
      <c r="V45" s="155">
        <f>IF(LEN(V$8)=0,"",IF(V$8="Bayern",SUMIFS(Erl.Gögn!$H$2:$H$30,Erl.Gögn!$E$2:$E$30,$A45,Erl.Gögn!$A$2:$A$30,V$201)/1000,IF(V$8="Allianz",SUMIFS(Erl.Gögn!$H$2:$H$30,Erl.Gögn!$E$2:$E$30,$A45,Erl.Gögn!$A$2:$A$30,V$201)/1000,SUMIFS(Gögn!$I$2:$I$11876,Gögn!$F$2:$F$11876,$A45,Gögn!$A$2:$A$11876,V$201)/1000)))</f>
        <v>0</v>
      </c>
      <c r="W45" s="155">
        <f>IF(LEN(W$8)=0,"",IF(W$8="Bayern",SUMIFS(Erl.Gögn!$H$2:$H$30,Erl.Gögn!$E$2:$E$30,$A45,Erl.Gögn!$A$2:$A$30,W$201)/1000,IF(W$8="Allianz",SUMIFS(Erl.Gögn!$H$2:$H$30,Erl.Gögn!$E$2:$E$30,$A45,Erl.Gögn!$A$2:$A$30,W$201)/1000,SUMIFS(Gögn!$I$2:$I$11876,Gögn!$F$2:$F$11876,$A45,Gögn!$A$2:$A$11876,W$201)/1000)))</f>
        <v>0</v>
      </c>
      <c r="X45" s="155">
        <f>IF(LEN(X$8)=0,"",IF(X$8="Bayern",SUMIFS(Erl.Gögn!$H$2:$H$30,Erl.Gögn!$E$2:$E$30,$A45,Erl.Gögn!$A$2:$A$30,X$201)/1000,IF(X$8="Allianz",SUMIFS(Erl.Gögn!$H$2:$H$30,Erl.Gögn!$E$2:$E$30,$A45,Erl.Gögn!$A$2:$A$30,X$201)/1000,SUMIFS(Gögn!$I$2:$I$11876,Gögn!$F$2:$F$11876,$A45,Gögn!$A$2:$A$11876,X$201)/1000)))</f>
        <v>0</v>
      </c>
      <c r="Y45" s="155">
        <f>IF(LEN(Y$8)=0,"",IF(Y$8="Bayern",SUMIFS(Erl.Gögn!$H$2:$H$30,Erl.Gögn!$E$2:$E$30,$A45,Erl.Gögn!$A$2:$A$30,Y$201)/1000,IF(Y$8="Allianz",SUMIFS(Erl.Gögn!$H$2:$H$30,Erl.Gögn!$E$2:$E$30,$A45,Erl.Gögn!$A$2:$A$30,Y$201)/1000,SUMIFS(Gögn!$I$2:$I$11876,Gögn!$F$2:$F$11876,$A45,Gögn!$A$2:$A$11876,Y$201)/1000)))</f>
        <v>0</v>
      </c>
      <c r="Z45" s="155">
        <f>IF(LEN(Z$8)=0,"",IF(Z$8="Bayern",SUMIFS(Erl.Gögn!$H$2:$H$30,Erl.Gögn!$E$2:$E$30,$A45,Erl.Gögn!$A$2:$A$30,Z$201)/1000,IF(Z$8="Allianz",SUMIFS(Erl.Gögn!$H$2:$H$30,Erl.Gögn!$E$2:$E$30,$A45,Erl.Gögn!$A$2:$A$30,Z$201)/1000,SUMIFS(Gögn!$I$2:$I$11876,Gögn!$F$2:$F$11876,$A45,Gögn!$A$2:$A$11876,Z$201)/1000)))</f>
        <v>0</v>
      </c>
      <c r="AA45" s="155">
        <f>IF(LEN(AA$8)=0,"",IF(AA$8="Bayern",SUMIFS(Erl.Gögn!$H$2:$H$30,Erl.Gögn!$E$2:$E$30,$A45,Erl.Gögn!$A$2:$A$30,AA$201)/1000,IF(AA$8="Allianz",SUMIFS(Erl.Gögn!$H$2:$H$30,Erl.Gögn!$E$2:$E$30,$A45,Erl.Gögn!$A$2:$A$30,AA$201)/1000,SUMIFS(Gögn!$I$2:$I$11876,Gögn!$F$2:$F$11876,$A45,Gögn!$A$2:$A$11876,AA$201)/1000)))</f>
        <v>0</v>
      </c>
      <c r="AB45" s="155">
        <f>IF(LEN(AB$8)=0,"",IF(AB$8="Bayern",SUMIFS(Erl.Gögn!$H$2:$H$30,Erl.Gögn!$E$2:$E$30,$A45,Erl.Gögn!$A$2:$A$30,AB$201)/1000,IF(AB$8="Allianz",SUMIFS(Erl.Gögn!$H$2:$H$30,Erl.Gögn!$E$2:$E$30,$A45,Erl.Gögn!$A$2:$A$30,AB$201)/1000,SUMIFS(Gögn!$I$2:$I$11876,Gögn!$F$2:$F$11876,$A45,Gögn!$A$2:$A$11876,AB$201)/1000)))</f>
        <v>0</v>
      </c>
      <c r="AC45" s="155">
        <f>IF(LEN(AC$8)=0,"",IF(AC$8="Bayern",SUMIFS(Erl.Gögn!$H$2:$H$30,Erl.Gögn!$E$2:$E$30,$A45,Erl.Gögn!$A$2:$A$30,AC$201)/1000,IF(AC$8="Allianz",SUMIFS(Erl.Gögn!$H$2:$H$30,Erl.Gögn!$E$2:$E$30,$A45,Erl.Gögn!$A$2:$A$30,AC$201)/1000,SUMIFS(Gögn!$I$2:$I$11876,Gögn!$F$2:$F$11876,$A45,Gögn!$A$2:$A$11876,AC$201)/1000)))</f>
        <v>0</v>
      </c>
      <c r="AD45" s="155">
        <f>IF(LEN(AD$8)=0,"",IF(AD$8="Bayern",SUMIFS(Erl.Gögn!$H$2:$H$30,Erl.Gögn!$E$2:$E$30,$A45,Erl.Gögn!$A$2:$A$30,AD$201)/1000,IF(AD$8="Allianz",SUMIFS(Erl.Gögn!$H$2:$H$30,Erl.Gögn!$E$2:$E$30,$A45,Erl.Gögn!$A$2:$A$30,AD$201)/1000,SUMIFS(Gögn!$I$2:$I$11876,Gögn!$F$2:$F$11876,$A45,Gögn!$A$2:$A$11876,AD$201)/1000)))</f>
        <v>0</v>
      </c>
      <c r="AE45" s="155">
        <f>IF(LEN(AE$8)=0,"",IF(AE$8="Bayern",SUMIFS(Erl.Gögn!$H$2:$H$30,Erl.Gögn!$E$2:$E$30,$A45,Erl.Gögn!$A$2:$A$30,AE$201)/1000,IF(AE$8="Allianz",SUMIFS(Erl.Gögn!$H$2:$H$30,Erl.Gögn!$E$2:$E$30,$A45,Erl.Gögn!$A$2:$A$30,AE$201)/1000,SUMIFS(Gögn!$I$2:$I$11876,Gögn!$F$2:$F$11876,$A45,Gögn!$A$2:$A$11876,AE$201)/1000)))</f>
        <v>0</v>
      </c>
      <c r="AF45" s="155">
        <f>IF(LEN(AF$8)=0,"",IF(AF$8="Bayern",SUMIFS(Erl.Gögn!$H$2:$H$30,Erl.Gögn!$E$2:$E$30,$A45,Erl.Gögn!$A$2:$A$30,AF$201)/1000,IF(AF$8="Allianz",SUMIFS(Erl.Gögn!$H$2:$H$30,Erl.Gögn!$E$2:$E$30,$A45,Erl.Gögn!$A$2:$A$30,AF$201)/1000,SUMIFS(Gögn!$I$2:$I$11876,Gögn!$F$2:$F$11876,$A45,Gögn!$A$2:$A$11876,AF$201)/1000)))</f>
        <v>0</v>
      </c>
      <c r="AG45" s="155">
        <f>IF(LEN(AG$8)=0,"",IF(AG$8="Bayern",SUMIFS(Erl.Gögn!$H$2:$H$30,Erl.Gögn!$E$2:$E$30,$A45,Erl.Gögn!$A$2:$A$30,AG$201)/1000,IF(AG$8="Allianz",SUMIFS(Erl.Gögn!$H$2:$H$30,Erl.Gögn!$E$2:$E$30,$A45,Erl.Gögn!$A$2:$A$30,AG$201)/1000,SUMIFS(Gögn!$I$2:$I$11876,Gögn!$F$2:$F$11876,$A45,Gögn!$A$2:$A$11876,AG$201)/1000)))</f>
        <v>0</v>
      </c>
      <c r="AH45" s="155">
        <f>IF(LEN(AH$8)=0,"",IF(AH$8="Bayern",SUMIFS(Erl.Gögn!$H$2:$H$30,Erl.Gögn!$E$2:$E$30,$A45,Erl.Gögn!$A$2:$A$30,AH$201)/1000,IF(AH$8="Allianz",SUMIFS(Erl.Gögn!$H$2:$H$30,Erl.Gögn!$E$2:$E$30,$A45,Erl.Gögn!$A$2:$A$30,AH$201)/1000,SUMIFS(Gögn!$I$2:$I$11876,Gögn!$F$2:$F$11876,$A45,Gögn!$A$2:$A$11876,AH$201)/1000)))</f>
        <v>0</v>
      </c>
      <c r="AI45" s="155">
        <f>IF(LEN(AI$8)=0,"",IF(AI$8="Bayern",SUMIFS(Erl.Gögn!$H$2:$H$30,Erl.Gögn!$E$2:$E$30,$A45,Erl.Gögn!$A$2:$A$30,AI$201)/1000,IF(AI$8="Allianz",SUMIFS(Erl.Gögn!$H$2:$H$30,Erl.Gögn!$E$2:$E$30,$A45,Erl.Gögn!$A$2:$A$30,AI$201)/1000,SUMIFS(Gögn!$I$2:$I$11876,Gögn!$F$2:$F$11876,$A45,Gögn!$A$2:$A$11876,AI$201)/1000)))</f>
        <v>0</v>
      </c>
      <c r="AJ45" s="155">
        <f>IF(LEN(AJ$8)=0,"",IF(AJ$8="Bayern",SUMIFS(Erl.Gögn!$H$2:$H$30,Erl.Gögn!$E$2:$E$30,$A45,Erl.Gögn!$A$2:$A$30,AJ$201)/1000,IF(AJ$8="Allianz",SUMIFS(Erl.Gögn!$H$2:$H$30,Erl.Gögn!$E$2:$E$30,$A45,Erl.Gögn!$A$2:$A$30,AJ$201)/1000,SUMIFS(Gögn!$I$2:$I$11876,Gögn!$F$2:$F$11876,$A45,Gögn!$A$2:$A$11876,AJ$201)/1000)))</f>
        <v>0</v>
      </c>
      <c r="AK45" s="155">
        <f>IF(LEN(AK$8)=0,"",IF(AK$8="Bayern",SUMIFS(Erl.Gögn!$H$2:$H$30,Erl.Gögn!$E$2:$E$30,$A45,Erl.Gögn!$A$2:$A$30,AK$201)/1000,IF(AK$8="Allianz",SUMIFS(Erl.Gögn!$H$2:$H$30,Erl.Gögn!$E$2:$E$30,$A45,Erl.Gögn!$A$2:$A$30,AK$201)/1000,SUMIFS(Gögn!$I$2:$I$11876,Gögn!$F$2:$F$11876,$A45,Gögn!$A$2:$A$11876,AK$201)/1000)))</f>
        <v>0</v>
      </c>
      <c r="AL45" s="155">
        <f>IF(LEN(AL$8)=0,"",IF(AL$8="Bayern",SUMIFS(Erl.Gögn!$H$2:$H$30,Erl.Gögn!$E$2:$E$30,$A45,Erl.Gögn!$A$2:$A$30,AL$201)/1000,IF(AL$8="Allianz",SUMIFS(Erl.Gögn!$H$2:$H$30,Erl.Gögn!$E$2:$E$30,$A45,Erl.Gögn!$A$2:$A$30,AL$201)/1000,SUMIFS(Gögn!$I$2:$I$11876,Gögn!$F$2:$F$11876,$A45,Gögn!$A$2:$A$11876,AL$201)/1000)))</f>
        <v>0</v>
      </c>
      <c r="AM45" s="155">
        <f>IF(LEN(AM$8)=0,"",IF(AM$8="Bayern",SUMIFS(Erl.Gögn!$H$2:$H$30,Erl.Gögn!$E$2:$E$30,$A45,Erl.Gögn!$A$2:$A$30,AM$201)/1000,IF(AM$8="Allianz",SUMIFS(Erl.Gögn!$H$2:$H$30,Erl.Gögn!$E$2:$E$30,$A45,Erl.Gögn!$A$2:$A$30,AM$201)/1000,SUMIFS(Gögn!$I$2:$I$11876,Gögn!$F$2:$F$11876,$A45,Gögn!$A$2:$A$11876,AM$201)/1000)))</f>
        <v>0</v>
      </c>
      <c r="AN45" s="155">
        <f>IF(LEN(AN$8)=0,"",IF(AN$8="Bayern",SUMIFS(Erl.Gögn!$H$2:$H$30,Erl.Gögn!$E$2:$E$30,$A45,Erl.Gögn!$A$2:$A$30,AN$201)/1000,IF(AN$8="Allianz",SUMIFS(Erl.Gögn!$H$2:$H$30,Erl.Gögn!$E$2:$E$30,$A45,Erl.Gögn!$A$2:$A$30,AN$201)/1000,SUMIFS(Gögn!$I$2:$I$11876,Gögn!$F$2:$F$11876,$A45,Gögn!$A$2:$A$11876,AN$201)/1000)))</f>
        <v>0</v>
      </c>
      <c r="AO45" s="155">
        <f>IF(LEN(AO$8)=0,"",IF(AO$8="Bayern",SUMIFS(Erl.Gögn!$H$2:$H$30,Erl.Gögn!$E$2:$E$30,$A45,Erl.Gögn!$A$2:$A$30,AO$201)/1000,IF(AO$8="Allianz",SUMIFS(Erl.Gögn!$H$2:$H$30,Erl.Gögn!$E$2:$E$30,$A45,Erl.Gögn!$A$2:$A$30,AO$201)/1000,SUMIFS(Gögn!$I$2:$I$11876,Gögn!$F$2:$F$11876,$A45,Gögn!$A$2:$A$11876,AO$201)/1000)))</f>
        <v>0</v>
      </c>
      <c r="AP45" s="155">
        <f>IF(LEN(AP$8)=0,"",IF(AP$8="Bayern",SUMIFS(Erl.Gögn!$H$2:$H$30,Erl.Gögn!$E$2:$E$30,$A45,Erl.Gögn!$A$2:$A$30,AP$201)/1000,IF(AP$8="Allianz",SUMIFS(Erl.Gögn!$H$2:$H$30,Erl.Gögn!$E$2:$E$30,$A45,Erl.Gögn!$A$2:$A$30,AP$201)/1000,SUMIFS(Gögn!$I$2:$I$11876,Gögn!$F$2:$F$11876,$A45,Gögn!$A$2:$A$11876,AP$201)/1000)))</f>
        <v>0</v>
      </c>
      <c r="AQ45" s="155">
        <f>IF(LEN(AQ$8)=0,"",IF(AQ$8="Bayern",SUMIFS(Erl.Gögn!$H$2:$H$30,Erl.Gögn!$E$2:$E$30,$A45,Erl.Gögn!$A$2:$A$30,AQ$201)/1000,IF(AQ$8="Allianz",SUMIFS(Erl.Gögn!$H$2:$H$30,Erl.Gögn!$E$2:$E$30,$A45,Erl.Gögn!$A$2:$A$30,AQ$201)/1000,SUMIFS(Gögn!$I$2:$I$11876,Gögn!$F$2:$F$11876,$A45,Gögn!$A$2:$A$11876,AQ$201)/1000)))</f>
        <v>0</v>
      </c>
      <c r="AR45" s="155">
        <f>IF(LEN(AR$8)=0,"",IF(AR$8="Bayern",SUMIFS(Erl.Gögn!$H$2:$H$30,Erl.Gögn!$E$2:$E$30,$A45,Erl.Gögn!$A$2:$A$30,AR$201)/1000,IF(AR$8="Allianz",SUMIFS(Erl.Gögn!$H$2:$H$30,Erl.Gögn!$E$2:$E$30,$A45,Erl.Gögn!$A$2:$A$30,AR$201)/1000,SUMIFS(Gögn!$I$2:$I$11876,Gögn!$F$2:$F$11876,$A45,Gögn!$A$2:$A$11876,AR$201)/1000)))</f>
        <v>0</v>
      </c>
      <c r="AS45" s="155">
        <f>IF(LEN(AS$8)=0,"",IF(AS$8="Bayern",SUMIFS(Erl.Gögn!$H$2:$H$30,Erl.Gögn!$E$2:$E$30,$A45,Erl.Gögn!$A$2:$A$30,AS$201)/1000,IF(AS$8="Allianz",SUMIFS(Erl.Gögn!$H$2:$H$30,Erl.Gögn!$E$2:$E$30,$A45,Erl.Gögn!$A$2:$A$30,AS$201)/1000,SUMIFS(Gögn!$I$2:$I$11876,Gögn!$F$2:$F$11876,$A45,Gögn!$A$2:$A$11876,AS$201)/1000)))</f>
        <v>0</v>
      </c>
      <c r="AT45" s="155">
        <f>IF(LEN(AT$8)=0,"",IF(AT$8="Bayern",SUMIFS(Erl.Gögn!$H$2:$H$30,Erl.Gögn!$E$2:$E$30,$A45,Erl.Gögn!$A$2:$A$30,AT$201)/1000,IF(AT$8="Allianz",SUMIFS(Erl.Gögn!$H$2:$H$30,Erl.Gögn!$E$2:$E$30,$A45,Erl.Gögn!$A$2:$A$30,AT$201)/1000,SUMIFS(Gögn!$I$2:$I$11876,Gögn!$F$2:$F$11876,$A45,Gögn!$A$2:$A$11876,AT$201)/1000)))</f>
        <v>0</v>
      </c>
      <c r="AU45" s="155">
        <f>IF(LEN(AU$8)=0,"",IF(AU$8="Bayern",SUMIFS(Erl.Gögn!$H$2:$H$30,Erl.Gögn!$E$2:$E$30,$A45,Erl.Gögn!$A$2:$A$30,AU$201)/1000,IF(AU$8="Allianz",SUMIFS(Erl.Gögn!$H$2:$H$30,Erl.Gögn!$E$2:$E$30,$A45,Erl.Gögn!$A$2:$A$30,AU$201)/1000,SUMIFS(Gögn!$I$2:$I$11876,Gögn!$F$2:$F$11876,$A45,Gögn!$A$2:$A$11876,AU$201)/1000)))</f>
        <v>0</v>
      </c>
      <c r="AV45" s="155">
        <f>IF(LEN(AV$8)=0,"",IF(AV$8="Bayern",SUMIFS(Erl.Gögn!$H$2:$H$30,Erl.Gögn!$E$2:$E$30,$A45,Erl.Gögn!$A$2:$A$30,AV$201)/1000,IF(AV$8="Allianz",SUMIFS(Erl.Gögn!$H$2:$H$30,Erl.Gögn!$E$2:$E$30,$A45,Erl.Gögn!$A$2:$A$30,AV$201)/1000,SUMIFS(Gögn!$I$2:$I$11876,Gögn!$F$2:$F$11876,$A45,Gögn!$A$2:$A$11876,AV$201)/1000)))</f>
        <v>0</v>
      </c>
      <c r="AW45" s="155">
        <f>IF(LEN(AW$8)=0,"",IF(AW$8="Bayern",SUMIFS(Erl.Gögn!$H$2:$H$30,Erl.Gögn!$E$2:$E$30,$A45,Erl.Gögn!$A$2:$A$30,AW$201)/1000,IF(AW$8="Allianz",SUMIFS(Erl.Gögn!$H$2:$H$30,Erl.Gögn!$E$2:$E$30,$A45,Erl.Gögn!$A$2:$A$30,AW$201)/1000,SUMIFS(Gögn!$I$2:$I$11876,Gögn!$F$2:$F$11876,$A45,Gögn!$A$2:$A$11876,AW$201)/1000)))</f>
        <v>0</v>
      </c>
      <c r="AX45" s="155">
        <f>IF(LEN(AX$8)=0,"",IF(AX$8="Bayern",SUMIFS(Erl.Gögn!$H$2:$H$30,Erl.Gögn!$E$2:$E$30,$A45,Erl.Gögn!$A$2:$A$30,AX$201)/1000,IF(AX$8="Allianz",SUMIFS(Erl.Gögn!$H$2:$H$30,Erl.Gögn!$E$2:$E$30,$A45,Erl.Gögn!$A$2:$A$30,AX$201)/1000,SUMIFS(Gögn!$I$2:$I$11876,Gögn!$F$2:$F$11876,$A45,Gögn!$A$2:$A$11876,AX$201)/1000)))</f>
        <v>0</v>
      </c>
      <c r="AY45" s="155">
        <f>IF(LEN(AY$8)=0,"",IF(AY$8="Bayern",SUMIFS(Erl.Gögn!$H$2:$H$30,Erl.Gögn!$E$2:$E$30,$A45,Erl.Gögn!$A$2:$A$30,AY$201)/1000,IF(AY$8="Allianz",SUMIFS(Erl.Gögn!$H$2:$H$30,Erl.Gögn!$E$2:$E$30,$A45,Erl.Gögn!$A$2:$A$30,AY$201)/1000,SUMIFS(Gögn!$I$2:$I$11876,Gögn!$F$2:$F$11876,$A45,Gögn!$A$2:$A$11876,AY$201)/1000)))</f>
        <v>0</v>
      </c>
      <c r="AZ45" s="155">
        <f>IF(LEN(AZ$8)=0,"",IF(AZ$8="Bayern",SUMIFS(Erl.Gögn!$H$2:$H$30,Erl.Gögn!$E$2:$E$30,$A45,Erl.Gögn!$A$2:$A$30,AZ$201)/1000,IF(AZ$8="Allianz",SUMIFS(Erl.Gögn!$H$2:$H$30,Erl.Gögn!$E$2:$E$30,$A45,Erl.Gögn!$A$2:$A$30,AZ$201)/1000,SUMIFS(Gögn!$I$2:$I$11876,Gögn!$F$2:$F$11876,$A45,Gögn!$A$2:$A$11876,AZ$201)/1000)))</f>
        <v>0</v>
      </c>
      <c r="BA45" s="155">
        <f>IF(LEN(BA$8)=0,"",IF(BA$8="Bayern",SUMIFS(Erl.Gögn!$H$2:$H$30,Erl.Gögn!$E$2:$E$30,$A45,Erl.Gögn!$A$2:$A$30,BA$201)/1000,IF(BA$8="Allianz",SUMIFS(Erl.Gögn!$H$2:$H$30,Erl.Gögn!$E$2:$E$30,$A45,Erl.Gögn!$A$2:$A$30,BA$201)/1000,SUMIFS(Gögn!$I$2:$I$11876,Gögn!$F$2:$F$11876,$A45,Gögn!$A$2:$A$11876,BA$201)/1000)))</f>
        <v>0</v>
      </c>
      <c r="BB45" s="155">
        <f>IF(LEN(BB$8)=0,"",IF(BB$8="Bayern",SUMIFS(Erl.Gögn!$H$2:$H$30,Erl.Gögn!$E$2:$E$30,$A45,Erl.Gögn!$A$2:$A$30,BB$201)/1000,IF(BB$8="Allianz",SUMIFS(Erl.Gögn!$H$2:$H$30,Erl.Gögn!$E$2:$E$30,$A45,Erl.Gögn!$A$2:$A$30,BB$201)/1000,SUMIFS(Gögn!$I$2:$I$11876,Gögn!$F$2:$F$11876,$A45,Gögn!$A$2:$A$11876,BB$201)/1000)))</f>
        <v>0</v>
      </c>
      <c r="BC45" s="155">
        <f>IF(LEN(BC$8)=0,"",IF(BC$8="Bayern",SUMIFS(Erl.Gögn!$H$2:$H$30,Erl.Gögn!$E$2:$E$30,$A45,Erl.Gögn!$A$2:$A$30,BC$201)/1000,IF(BC$8="Allianz",SUMIFS(Erl.Gögn!$H$2:$H$30,Erl.Gögn!$E$2:$E$30,$A45,Erl.Gögn!$A$2:$A$30,BC$201)/1000,SUMIFS(Gögn!$I$2:$I$11876,Gögn!$F$2:$F$11876,$A45,Gögn!$A$2:$A$11876,BC$201)/1000)))</f>
        <v>0</v>
      </c>
      <c r="BD45" s="155">
        <f>IF(LEN(BD$8)=0,"",IF(BD$8="Bayern",SUMIFS(Erl.Gögn!$H$2:$H$30,Erl.Gögn!$E$2:$E$30,$A45,Erl.Gögn!$A$2:$A$30,BD$201)/1000,IF(BD$8="Allianz",SUMIFS(Erl.Gögn!$H$2:$H$30,Erl.Gögn!$E$2:$E$30,$A45,Erl.Gögn!$A$2:$A$30,BD$201)/1000,SUMIFS(Gögn!$I$2:$I$11876,Gögn!$F$2:$F$11876,$A45,Gögn!$A$2:$A$11876,BD$201)/1000)))</f>
        <v>0</v>
      </c>
      <c r="BE45" s="155">
        <f>IF(LEN(BE$8)=0,"",IF(BE$8="Bayern",SUMIFS(Erl.Gögn!$H$2:$H$30,Erl.Gögn!$E$2:$E$30,$A45,Erl.Gögn!$A$2:$A$30,BE$201)/1000,IF(BE$8="Allianz",SUMIFS(Erl.Gögn!$H$2:$H$30,Erl.Gögn!$E$2:$E$30,$A45,Erl.Gögn!$A$2:$A$30,BE$201)/1000,SUMIFS(Gögn!$I$2:$I$11876,Gögn!$F$2:$F$11876,$A45,Gögn!$A$2:$A$11876,BE$201)/1000)))</f>
        <v>0</v>
      </c>
      <c r="BF45" s="155">
        <f>IF(LEN(BF$8)=0,"",IF(BF$8="Bayern",SUMIFS(Erl.Gögn!$H$2:$H$30,Erl.Gögn!$E$2:$E$30,$A45,Erl.Gögn!$A$2:$A$30,BF$201)/1000,IF(BF$8="Allianz",SUMIFS(Erl.Gögn!$H$2:$H$30,Erl.Gögn!$E$2:$E$30,$A45,Erl.Gögn!$A$2:$A$30,BF$201)/1000,SUMIFS(Gögn!$I$2:$I$11876,Gögn!$F$2:$F$11876,$A45,Gögn!$A$2:$A$11876,BF$201)/1000)))</f>
        <v>0</v>
      </c>
      <c r="BG45" s="155">
        <f>IF(LEN(BG$8)=0,"",IF(BG$8="Bayern",SUMIFS(Erl.Gögn!$H$2:$H$30,Erl.Gögn!$E$2:$E$30,$A45,Erl.Gögn!$A$2:$A$30,BG$201)/1000,IF(BG$8="Allianz",SUMIFS(Erl.Gögn!$H$2:$H$30,Erl.Gögn!$E$2:$E$30,$A45,Erl.Gögn!$A$2:$A$30,BG$201)/1000,SUMIFS(Gögn!$I$2:$I$11876,Gögn!$F$2:$F$11876,$A45,Gögn!$A$2:$A$11876,BG$201)/1000)))</f>
        <v>0</v>
      </c>
      <c r="BH45" s="155">
        <f>IF(LEN(BH$8)=0,"",IF(BH$8="Bayern",SUMIFS(Erl.Gögn!$H$2:$H$30,Erl.Gögn!$E$2:$E$30,$A45,Erl.Gögn!$A$2:$A$30,BH$201)/1000,IF(BH$8="Allianz",SUMIFS(Erl.Gögn!$H$2:$H$30,Erl.Gögn!$E$2:$E$30,$A45,Erl.Gögn!$A$2:$A$30,BH$201)/1000,SUMIFS(Gögn!$I$2:$I$11876,Gögn!$F$2:$F$11876,$A45,Gögn!$A$2:$A$11876,BH$201)/1000)))</f>
        <v>0</v>
      </c>
      <c r="BI45" s="155">
        <f>IF(LEN(BI$8)=0,"",IF(BI$8="Bayern",SUMIFS(Erl.Gögn!$H$2:$H$30,Erl.Gögn!$E$2:$E$30,$A45,Erl.Gögn!$A$2:$A$30,BI$201)/1000,IF(BI$8="Allianz",SUMIFS(Erl.Gögn!$H$2:$H$30,Erl.Gögn!$E$2:$E$30,$A45,Erl.Gögn!$A$2:$A$30,BI$201)/1000,SUMIFS(Gögn!$I$2:$I$11876,Gögn!$F$2:$F$11876,$A45,Gögn!$A$2:$A$11876,BI$201)/1000)))</f>
        <v>0</v>
      </c>
      <c r="BJ45" s="155">
        <f>IF(LEN(BJ$8)=0,"",IF(BJ$8="Bayern",SUMIFS(Erl.Gögn!$H$2:$H$30,Erl.Gögn!$E$2:$E$30,$A45,Erl.Gögn!$A$2:$A$30,BJ$201)/1000,IF(BJ$8="Allianz",SUMIFS(Erl.Gögn!$H$2:$H$30,Erl.Gögn!$E$2:$E$30,$A45,Erl.Gögn!$A$2:$A$30,BJ$201)/1000,SUMIFS(Gögn!$I$2:$I$11876,Gögn!$F$2:$F$11876,$A45,Gögn!$A$2:$A$11876,BJ$201)/1000)))</f>
        <v>0</v>
      </c>
      <c r="BK45" s="155">
        <f>IF(LEN(BK$8)=0,"",IF(BK$8="Bayern",SUMIFS(Erl.Gögn!$H$2:$H$30,Erl.Gögn!$E$2:$E$30,$A45,Erl.Gögn!$A$2:$A$30,BK$201)/1000,IF(BK$8="Allianz",SUMIFS(Erl.Gögn!$H$2:$H$30,Erl.Gögn!$E$2:$E$30,$A45,Erl.Gögn!$A$2:$A$30,BK$201)/1000,SUMIFS(Gögn!$I$2:$I$11876,Gögn!$F$2:$F$11876,$A45,Gögn!$A$2:$A$11876,BK$201)/1000)))</f>
        <v>0</v>
      </c>
      <c r="BL45" s="155">
        <f>IF(LEN(BL$8)=0,"",IF(BL$8="Bayern",SUMIFS(Erl.Gögn!$H$2:$H$30,Erl.Gögn!$E$2:$E$30,$A45,Erl.Gögn!$A$2:$A$30,BL$201)/1000,IF(BL$8="Allianz",SUMIFS(Erl.Gögn!$H$2:$H$30,Erl.Gögn!$E$2:$E$30,$A45,Erl.Gögn!$A$2:$A$30,BL$201)/1000,SUMIFS(Gögn!$I$2:$I$11876,Gögn!$F$2:$F$11876,$A45,Gögn!$A$2:$A$11876,BL$201)/1000)))</f>
        <v>0</v>
      </c>
      <c r="BM45" s="155">
        <f>IF(LEN(BM$8)=0,"",IF(BM$8="Bayern",SUMIFS(Erl.Gögn!$H$2:$H$30,Erl.Gögn!$E$2:$E$30,$A45,Erl.Gögn!$A$2:$A$30,BM$201)/1000,IF(BM$8="Allianz",SUMIFS(Erl.Gögn!$H$2:$H$30,Erl.Gögn!$E$2:$E$30,$A45,Erl.Gögn!$A$2:$A$30,BM$201)/1000,SUMIFS(Gögn!$I$2:$I$11876,Gögn!$F$2:$F$11876,$A45,Gögn!$A$2:$A$11876,BM$201)/1000)))</f>
        <v>0</v>
      </c>
      <c r="BN45" s="155">
        <f>IF(LEN(BN$8)=0,"",IF(BN$8="Bayern",SUMIFS(Erl.Gögn!$H$2:$H$30,Erl.Gögn!$E$2:$E$30,$A45,Erl.Gögn!$A$2:$A$30,BN$201)/1000,IF(BN$8="Allianz",SUMIFS(Erl.Gögn!$H$2:$H$30,Erl.Gögn!$E$2:$E$30,$A45,Erl.Gögn!$A$2:$A$30,BN$201)/1000,SUMIFS(Gögn!$I$2:$I$11876,Gögn!$F$2:$F$11876,$A45,Gögn!$A$2:$A$11876,BN$201)/1000)))</f>
        <v>0</v>
      </c>
      <c r="BO45" s="155">
        <f>IF(LEN(BO$8)=0,"",IF(BO$8="Bayern",SUMIFS(Erl.Gögn!$H$2:$H$30,Erl.Gögn!$E$2:$E$30,$A45,Erl.Gögn!$A$2:$A$30,BO$201)/1000,IF(BO$8="Allianz",SUMIFS(Erl.Gögn!$H$2:$H$30,Erl.Gögn!$E$2:$E$30,$A45,Erl.Gögn!$A$2:$A$30,BO$201)/1000,SUMIFS(Gögn!$I$2:$I$11876,Gögn!$F$2:$F$11876,$A45,Gögn!$A$2:$A$11876,BO$201)/1000)))</f>
        <v>0</v>
      </c>
      <c r="BP45" s="155">
        <f>IF(LEN(BP$8)=0,"",IF(BP$8="Bayern",SUMIFS(Erl.Gögn!$H$2:$H$30,Erl.Gögn!$E$2:$E$30,$A45,Erl.Gögn!$A$2:$A$30,BP$201)/1000,IF(BP$8="Allianz",SUMIFS(Erl.Gögn!$H$2:$H$30,Erl.Gögn!$E$2:$E$30,$A45,Erl.Gögn!$A$2:$A$30,BP$201)/1000,SUMIFS(Gögn!$I$2:$I$11876,Gögn!$F$2:$F$11876,$A45,Gögn!$A$2:$A$11876,BP$201)/1000)))</f>
        <v>0</v>
      </c>
      <c r="BQ45" s="155">
        <f>IF(LEN(BQ$8)=0,"",IF(BQ$8="Bayern",SUMIFS(Erl.Gögn!$H$2:$H$30,Erl.Gögn!$E$2:$E$30,$A45,Erl.Gögn!$A$2:$A$30,BQ$201)/1000,IF(BQ$8="Allianz",SUMIFS(Erl.Gögn!$H$2:$H$30,Erl.Gögn!$E$2:$E$30,$A45,Erl.Gögn!$A$2:$A$30,BQ$201)/1000,SUMIFS(Gögn!$I$2:$I$11876,Gögn!$F$2:$F$11876,$A45,Gögn!$A$2:$A$11876,BQ$201)/1000)))</f>
        <v>0</v>
      </c>
      <c r="BR45" s="155">
        <f>IF(LEN(BR$8)=0,"",IF(BR$8="Bayern",SUMIFS(Erl.Gögn!$H$2:$H$30,Erl.Gögn!$E$2:$E$30,$A45,Erl.Gögn!$A$2:$A$30,BR$201)/1000,IF(BR$8="Allianz",SUMIFS(Erl.Gögn!$H$2:$H$30,Erl.Gögn!$E$2:$E$30,$A45,Erl.Gögn!$A$2:$A$30,BR$201)/1000,SUMIFS(Gögn!$I$2:$I$11876,Gögn!$F$2:$F$11876,$A45,Gögn!$A$2:$A$11876,BR$201)/1000)))</f>
        <v>0</v>
      </c>
      <c r="BS45" s="155">
        <f>IF(LEN(BS$8)=0,"",IF(BS$8="Bayern",SUMIFS(Erl.Gögn!$H$2:$H$30,Erl.Gögn!$E$2:$E$30,$A45,Erl.Gögn!$A$2:$A$30,BS$201)/1000,IF(BS$8="Allianz",SUMIFS(Erl.Gögn!$H$2:$H$30,Erl.Gögn!$E$2:$E$30,$A45,Erl.Gögn!$A$2:$A$30,BS$201)/1000,SUMIFS(Gögn!$I$2:$I$11876,Gögn!$F$2:$F$11876,$A45,Gögn!$A$2:$A$11876,BS$201)/1000)))</f>
        <v>0</v>
      </c>
      <c r="BT45" s="155">
        <f>IF(LEN(BT$8)=0,"",IF(BT$8="Bayern",SUMIFS(Erl.Gögn!$H$2:$H$30,Erl.Gögn!$E$2:$E$30,$A45,Erl.Gögn!$A$2:$A$30,BT$201)/1000,IF(BT$8="Allianz",SUMIFS(Erl.Gögn!$H$2:$H$30,Erl.Gögn!$E$2:$E$30,$A45,Erl.Gögn!$A$2:$A$30,BT$201)/1000,SUMIFS(Gögn!$I$2:$I$11876,Gögn!$F$2:$F$11876,$A45,Gögn!$A$2:$A$11876,BT$201)/1000)))</f>
        <v>0</v>
      </c>
      <c r="BU45" s="155">
        <f>IF(LEN(BU$8)=0,"",IF(BU$8="Bayern",SUMIFS(Erl.Gögn!$H$2:$H$30,Erl.Gögn!$E$2:$E$30,$A45,Erl.Gögn!$A$2:$A$30,BU$201)/1000,IF(BU$8="Allianz",SUMIFS(Erl.Gögn!$H$2:$H$30,Erl.Gögn!$E$2:$E$30,$A45,Erl.Gögn!$A$2:$A$30,BU$201)/1000,SUMIFS(Gögn!$I$2:$I$11876,Gögn!$F$2:$F$11876,$A45,Gögn!$A$2:$A$11876,BU$201)/1000)))</f>
        <v>0</v>
      </c>
      <c r="BV45" s="155">
        <f>IF(LEN(BV$8)=0,"",IF(BV$8="Bayern",SUMIFS(Erl.Gögn!$H$2:$H$30,Erl.Gögn!$E$2:$E$30,$A45,Erl.Gögn!$A$2:$A$30,BV$201)/1000,IF(BV$8="Allianz",SUMIFS(Erl.Gögn!$H$2:$H$30,Erl.Gögn!$E$2:$E$30,$A45,Erl.Gögn!$A$2:$A$30,BV$201)/1000,SUMIFS(Gögn!$I$2:$I$11876,Gögn!$F$2:$F$11876,$A45,Gögn!$A$2:$A$11876,BV$201)/1000)))</f>
        <v>0</v>
      </c>
      <c r="BW45" s="155">
        <f>IF(LEN(BW$8)=0,"",IF(BW$8="Bayern",SUMIFS(Erl.Gögn!$H$2:$H$30,Erl.Gögn!$E$2:$E$30,$A45,Erl.Gögn!$A$2:$A$30,BW$201)/1000,IF(BW$8="Allianz",SUMIFS(Erl.Gögn!$H$2:$H$30,Erl.Gögn!$E$2:$E$30,$A45,Erl.Gögn!$A$2:$A$30,BW$201)/1000,SUMIFS(Gögn!$I$2:$I$11876,Gögn!$F$2:$F$11876,$A45,Gögn!$A$2:$A$11876,BW$201)/1000)))</f>
        <v>0</v>
      </c>
      <c r="BX45" s="155">
        <f>IF(LEN(BX$8)=0,"",IF(BX$8="Bayern",SUMIFS(Erl.Gögn!$H$2:$H$30,Erl.Gögn!$E$2:$E$30,$A45,Erl.Gögn!$A$2:$A$30,BX$201)/1000,IF(BX$8="Allianz",SUMIFS(Erl.Gögn!$H$2:$H$30,Erl.Gögn!$E$2:$E$30,$A45,Erl.Gögn!$A$2:$A$30,BX$201)/1000,SUMIFS(Gögn!$I$2:$I$11876,Gögn!$F$2:$F$11876,$A45,Gögn!$A$2:$A$11876,BX$201)/1000)))</f>
        <v>0</v>
      </c>
      <c r="BY45" s="155">
        <f>IF(LEN(BY$8)=0,"",IF(BY$8="Bayern",SUMIFS(Erl.Gögn!$H$2:$H$30,Erl.Gögn!$E$2:$E$30,$A45,Erl.Gögn!$A$2:$A$30,BY$201)/1000,IF(BY$8="Allianz",SUMIFS(Erl.Gögn!$H$2:$H$30,Erl.Gögn!$E$2:$E$30,$A45,Erl.Gögn!$A$2:$A$30,BY$201)/1000,SUMIFS(Gögn!$I$2:$I$11876,Gögn!$F$2:$F$11876,$A45,Gögn!$A$2:$A$11876,BY$201)/1000)))</f>
        <v>0</v>
      </c>
      <c r="BZ45" s="155">
        <f>IF(LEN(BZ$8)=0,"",IF(BZ$8="Bayern",SUMIFS(Erl.Gögn!$H$2:$H$30,Erl.Gögn!$E$2:$E$30,$A45,Erl.Gögn!$A$2:$A$30,BZ$201)/1000,IF(BZ$8="Allianz",SUMIFS(Erl.Gögn!$H$2:$H$30,Erl.Gögn!$E$2:$E$30,$A45,Erl.Gögn!$A$2:$A$30,BZ$201)/1000,SUMIFS(Gögn!$I$2:$I$11876,Gögn!$F$2:$F$11876,$A45,Gögn!$A$2:$A$11876,BZ$201)/1000)))</f>
        <v>0</v>
      </c>
      <c r="CA45" s="155">
        <f>IF(LEN(CA$8)=0,"",IF(CA$8="Bayern",SUMIFS(Erl.Gögn!$H$2:$H$30,Erl.Gögn!$E$2:$E$30,$A45,Erl.Gögn!$A$2:$A$30,CA$201)/1000,IF(CA$8="Allianz",SUMIFS(Erl.Gögn!$H$2:$H$30,Erl.Gögn!$E$2:$E$30,$A45,Erl.Gögn!$A$2:$A$30,CA$201)/1000,SUMIFS(Gögn!$I$2:$I$11876,Gögn!$F$2:$F$11876,$A45,Gögn!$A$2:$A$11876,CA$201)/1000)))</f>
        <v>0</v>
      </c>
      <c r="CB45" s="155">
        <f>IF(LEN(CB$8)=0,"",IF(CB$8="Bayern",SUMIFS(Erl.Gögn!$H$2:$H$30,Erl.Gögn!$E$2:$E$30,$A45,Erl.Gögn!$A$2:$A$30,CB$201)/1000,IF(CB$8="Allianz",SUMIFS(Erl.Gögn!$H$2:$H$30,Erl.Gögn!$E$2:$E$30,$A45,Erl.Gögn!$A$2:$A$30,CB$201)/1000,SUMIFS(Gögn!$I$2:$I$11876,Gögn!$F$2:$F$11876,$A45,Gögn!$A$2:$A$11876,CB$201)/1000)))</f>
        <v>0</v>
      </c>
      <c r="CC45" s="155">
        <f>IF(LEN(CC$8)=0,"",IF(CC$8="Bayern",SUMIFS(Erl.Gögn!$H$2:$H$30,Erl.Gögn!$E$2:$E$30,$A45,Erl.Gögn!$A$2:$A$30,CC$201)/1000,IF(CC$8="Allianz",SUMIFS(Erl.Gögn!$H$2:$H$30,Erl.Gögn!$E$2:$E$30,$A45,Erl.Gögn!$A$2:$A$30,CC$201)/1000,SUMIFS(Gögn!$I$2:$I$11876,Gögn!$F$2:$F$11876,$A45,Gögn!$A$2:$A$11876,CC$201)/1000)))</f>
        <v>0</v>
      </c>
    </row>
    <row r="46" spans="1:81" ht="15.75" x14ac:dyDescent="0.25">
      <c r="A46" s="5" t="s">
        <v>458</v>
      </c>
      <c r="B46" s="5"/>
      <c r="C46" s="19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</row>
    <row r="47" spans="1:81" ht="15.75" x14ac:dyDescent="0.25">
      <c r="A47" s="5" t="s">
        <v>193</v>
      </c>
      <c r="B47" s="5"/>
      <c r="C47" s="21" t="s">
        <v>278</v>
      </c>
      <c r="D47" s="155">
        <f>SUM(E47:CC47)</f>
        <v>15146.938</v>
      </c>
      <c r="E47" s="155">
        <f>IF(LEN(E$8)=0,"",IF(E$8="Bayern",SUMIFS(Erl.Gögn!$H$2:$H$30,Erl.Gögn!$E$2:$E$30,$A47,Erl.Gögn!$A$2:$A$30,E$201)/1000,IF(E$8="Allianz",SUMIFS(Erl.Gögn!$H$2:$H$30,Erl.Gögn!$E$2:$E$30,$A47,Erl.Gögn!$A$2:$A$30,E$201)/1000,SUMIFS(Gögn!$I$2:$I$11876,Gögn!$F$2:$F$11876,$A47,Gögn!$A$2:$A$11876,E$201)/1000)))</f>
        <v>0</v>
      </c>
      <c r="F47" s="155">
        <f>IF(LEN(F$8)=0,"",IF(F$8="Bayern",SUMIFS(Erl.Gögn!$H$2:$H$30,Erl.Gögn!$E$2:$E$30,$A47,Erl.Gögn!$A$2:$A$30,F$201)/1000,IF(F$8="Allianz",SUMIFS(Erl.Gögn!$H$2:$H$30,Erl.Gögn!$E$2:$E$30,$A47,Erl.Gögn!$A$2:$A$30,F$201)/1000,SUMIFS(Gögn!$I$2:$I$11876,Gögn!$F$2:$F$11876,$A47,Gögn!$A$2:$A$11876,F$201)/1000)))</f>
        <v>0</v>
      </c>
      <c r="G47" s="155">
        <f>IF(LEN(G$8)=0,"",IF(G$8="Bayern",SUMIFS(Erl.Gögn!$H$2:$H$30,Erl.Gögn!$E$2:$E$30,$A47,Erl.Gögn!$A$2:$A$30,G$201)/1000,IF(G$8="Allianz",SUMIFS(Erl.Gögn!$H$2:$H$30,Erl.Gögn!$E$2:$E$30,$A47,Erl.Gögn!$A$2:$A$30,G$201)/1000,SUMIFS(Gögn!$I$2:$I$11876,Gögn!$F$2:$F$11876,$A47,Gögn!$A$2:$A$11876,G$201)/1000)))</f>
        <v>0</v>
      </c>
      <c r="H47" s="155">
        <f>IF(LEN(H$8)=0,"",IF(H$8="Bayern",SUMIFS(Erl.Gögn!$H$2:$H$30,Erl.Gögn!$E$2:$E$30,$A47,Erl.Gögn!$A$2:$A$30,H$201)/1000,IF(H$8="Allianz",SUMIFS(Erl.Gögn!$H$2:$H$30,Erl.Gögn!$E$2:$E$30,$A47,Erl.Gögn!$A$2:$A$30,H$201)/1000,SUMIFS(Gögn!$I$2:$I$11876,Gögn!$F$2:$F$11876,$A47,Gögn!$A$2:$A$11876,H$201)/1000)))</f>
        <v>0</v>
      </c>
      <c r="I47" s="155">
        <f>IF(LEN(I$8)=0,"",IF(I$8="Bayern",SUMIFS(Erl.Gögn!$H$2:$H$30,Erl.Gögn!$E$2:$E$30,$A47,Erl.Gögn!$A$2:$A$30,I$201)/1000,IF(I$8="Allianz",SUMIFS(Erl.Gögn!$H$2:$H$30,Erl.Gögn!$E$2:$E$30,$A47,Erl.Gögn!$A$2:$A$30,I$201)/1000,SUMIFS(Gögn!$I$2:$I$11876,Gögn!$F$2:$F$11876,$A47,Gögn!$A$2:$A$11876,I$201)/1000)))</f>
        <v>0</v>
      </c>
      <c r="J47" s="155">
        <f>IF(LEN(J$8)=0,"",IF(J$8="Bayern",SUMIFS(Erl.Gögn!$H$2:$H$30,Erl.Gögn!$E$2:$E$30,$A47,Erl.Gögn!$A$2:$A$30,J$201)/1000,IF(J$8="Allianz",SUMIFS(Erl.Gögn!$H$2:$H$30,Erl.Gögn!$E$2:$E$30,$A47,Erl.Gögn!$A$2:$A$30,J$201)/1000,SUMIFS(Gögn!$I$2:$I$11876,Gögn!$F$2:$F$11876,$A47,Gögn!$A$2:$A$11876,J$201)/1000)))</f>
        <v>0</v>
      </c>
      <c r="K47" s="155">
        <f>IF(LEN(K$8)=0,"",IF(K$8="Bayern",SUMIFS(Erl.Gögn!$H$2:$H$30,Erl.Gögn!$E$2:$E$30,$A47,Erl.Gögn!$A$2:$A$30,K$201)/1000,IF(K$8="Allianz",SUMIFS(Erl.Gögn!$H$2:$H$30,Erl.Gögn!$E$2:$E$30,$A47,Erl.Gögn!$A$2:$A$30,K$201)/1000,SUMIFS(Gögn!$I$2:$I$11876,Gögn!$F$2:$F$11876,$A47,Gögn!$A$2:$A$11876,K$201)/1000)))</f>
        <v>0</v>
      </c>
      <c r="L47" s="155">
        <f>IF(LEN(L$8)=0,"",IF(L$8="Bayern",SUMIFS(Erl.Gögn!$H$2:$H$30,Erl.Gögn!$E$2:$E$30,$A47,Erl.Gögn!$A$2:$A$30,L$201)/1000,IF(L$8="Allianz",SUMIFS(Erl.Gögn!$H$2:$H$30,Erl.Gögn!$E$2:$E$30,$A47,Erl.Gögn!$A$2:$A$30,L$201)/1000,SUMIFS(Gögn!$I$2:$I$11876,Gögn!$F$2:$F$11876,$A47,Gögn!$A$2:$A$11876,L$201)/1000)))</f>
        <v>0</v>
      </c>
      <c r="M47" s="155">
        <f>IF(LEN(M$8)=0,"",IF(M$8="Bayern",SUMIFS(Erl.Gögn!$H$2:$H$30,Erl.Gögn!$E$2:$E$30,$A47,Erl.Gögn!$A$2:$A$30,M$201)/1000,IF(M$8="Allianz",SUMIFS(Erl.Gögn!$H$2:$H$30,Erl.Gögn!$E$2:$E$30,$A47,Erl.Gögn!$A$2:$A$30,M$201)/1000,SUMIFS(Gögn!$I$2:$I$11876,Gögn!$F$2:$F$11876,$A47,Gögn!$A$2:$A$11876,M$201)/1000)))</f>
        <v>0</v>
      </c>
      <c r="N47" s="155">
        <f>IF(LEN(N$8)=0,"",IF(N$8="Bayern",SUMIFS(Erl.Gögn!$H$2:$H$30,Erl.Gögn!$E$2:$E$30,$A47,Erl.Gögn!$A$2:$A$30,N$201)/1000,IF(N$8="Allianz",SUMIFS(Erl.Gögn!$H$2:$H$30,Erl.Gögn!$E$2:$E$30,$A47,Erl.Gögn!$A$2:$A$30,N$201)/1000,SUMIFS(Gögn!$I$2:$I$11876,Gögn!$F$2:$F$11876,$A47,Gögn!$A$2:$A$11876,N$201)/1000)))</f>
        <v>0</v>
      </c>
      <c r="O47" s="155">
        <f>IF(LEN(O$8)=0,"",IF(O$8="Bayern",SUMIFS(Erl.Gögn!$H$2:$H$30,Erl.Gögn!$E$2:$E$30,$A47,Erl.Gögn!$A$2:$A$30,O$201)/1000,IF(O$8="Allianz",SUMIFS(Erl.Gögn!$H$2:$H$30,Erl.Gögn!$E$2:$E$30,$A47,Erl.Gögn!$A$2:$A$30,O$201)/1000,SUMIFS(Gögn!$I$2:$I$11876,Gögn!$F$2:$F$11876,$A47,Gögn!$A$2:$A$11876,O$201)/1000)))</f>
        <v>0</v>
      </c>
      <c r="P47" s="155">
        <f>IF(LEN(P$8)=0,"",IF(P$8="Bayern",SUMIFS(Erl.Gögn!$H$2:$H$30,Erl.Gögn!$E$2:$E$30,$A47,Erl.Gögn!$A$2:$A$30,P$201)/1000,IF(P$8="Allianz",SUMIFS(Erl.Gögn!$H$2:$H$30,Erl.Gögn!$E$2:$E$30,$A47,Erl.Gögn!$A$2:$A$30,P$201)/1000,SUMIFS(Gögn!$I$2:$I$11876,Gögn!$F$2:$F$11876,$A47,Gögn!$A$2:$A$11876,P$201)/1000)))</f>
        <v>0</v>
      </c>
      <c r="Q47" s="155">
        <f>IF(LEN(Q$8)=0,"",IF(Q$8="Bayern",SUMIFS(Erl.Gögn!$H$2:$H$30,Erl.Gögn!$E$2:$E$30,$A47,Erl.Gögn!$A$2:$A$30,Q$201)/1000,IF(Q$8="Allianz",SUMIFS(Erl.Gögn!$H$2:$H$30,Erl.Gögn!$E$2:$E$30,$A47,Erl.Gögn!$A$2:$A$30,Q$201)/1000,SUMIFS(Gögn!$I$2:$I$11876,Gögn!$F$2:$F$11876,$A47,Gögn!$A$2:$A$11876,Q$201)/1000)))</f>
        <v>0</v>
      </c>
      <c r="R47" s="155">
        <f>IF(LEN(R$8)=0,"",IF(R$8="Bayern",SUMIFS(Erl.Gögn!$H$2:$H$30,Erl.Gögn!$E$2:$E$30,$A47,Erl.Gögn!$A$2:$A$30,R$201)/1000,IF(R$8="Allianz",SUMIFS(Erl.Gögn!$H$2:$H$30,Erl.Gögn!$E$2:$E$30,$A47,Erl.Gögn!$A$2:$A$30,R$201)/1000,SUMIFS(Gögn!$I$2:$I$11876,Gögn!$F$2:$F$11876,$A47,Gögn!$A$2:$A$11876,R$201)/1000)))</f>
        <v>0</v>
      </c>
      <c r="S47" s="155">
        <f>IF(LEN(S$8)=0,"",IF(S$8="Bayern",SUMIFS(Erl.Gögn!$H$2:$H$30,Erl.Gögn!$E$2:$E$30,$A47,Erl.Gögn!$A$2:$A$30,S$201)/1000,IF(S$8="Allianz",SUMIFS(Erl.Gögn!$H$2:$H$30,Erl.Gögn!$E$2:$E$30,$A47,Erl.Gögn!$A$2:$A$30,S$201)/1000,SUMIFS(Gögn!$I$2:$I$11876,Gögn!$F$2:$F$11876,$A47,Gögn!$A$2:$A$11876,S$201)/1000)))</f>
        <v>0</v>
      </c>
      <c r="T47" s="155">
        <f>IF(LEN(T$8)=0,"",IF(T$8="Bayern",SUMIFS(Erl.Gögn!$H$2:$H$30,Erl.Gögn!$E$2:$E$30,$A47,Erl.Gögn!$A$2:$A$30,T$201)/1000,IF(T$8="Allianz",SUMIFS(Erl.Gögn!$H$2:$H$30,Erl.Gögn!$E$2:$E$30,$A47,Erl.Gögn!$A$2:$A$30,T$201)/1000,SUMIFS(Gögn!$I$2:$I$11876,Gögn!$F$2:$F$11876,$A47,Gögn!$A$2:$A$11876,T$201)/1000)))</f>
        <v>0</v>
      </c>
      <c r="U47" s="155">
        <f>IF(LEN(U$8)=0,"",IF(U$8="Bayern",SUMIFS(Erl.Gögn!$H$2:$H$30,Erl.Gögn!$E$2:$E$30,$A47,Erl.Gögn!$A$2:$A$30,U$201)/1000,IF(U$8="Allianz",SUMIFS(Erl.Gögn!$H$2:$H$30,Erl.Gögn!$E$2:$E$30,$A47,Erl.Gögn!$A$2:$A$30,U$201)/1000,SUMIFS(Gögn!$I$2:$I$11876,Gögn!$F$2:$F$11876,$A47,Gögn!$A$2:$A$11876,U$201)/1000)))</f>
        <v>0</v>
      </c>
      <c r="V47" s="155">
        <f>IF(LEN(V$8)=0,"",IF(V$8="Bayern",SUMIFS(Erl.Gögn!$H$2:$H$30,Erl.Gögn!$E$2:$E$30,$A47,Erl.Gögn!$A$2:$A$30,V$201)/1000,IF(V$8="Allianz",SUMIFS(Erl.Gögn!$H$2:$H$30,Erl.Gögn!$E$2:$E$30,$A47,Erl.Gögn!$A$2:$A$30,V$201)/1000,SUMIFS(Gögn!$I$2:$I$11876,Gögn!$F$2:$F$11876,$A47,Gögn!$A$2:$A$11876,V$201)/1000)))</f>
        <v>0</v>
      </c>
      <c r="W47" s="155">
        <f>IF(LEN(W$8)=0,"",IF(W$8="Bayern",SUMIFS(Erl.Gögn!$H$2:$H$30,Erl.Gögn!$E$2:$E$30,$A47,Erl.Gögn!$A$2:$A$30,W$201)/1000,IF(W$8="Allianz",SUMIFS(Erl.Gögn!$H$2:$H$30,Erl.Gögn!$E$2:$E$30,$A47,Erl.Gögn!$A$2:$A$30,W$201)/1000,SUMIFS(Gögn!$I$2:$I$11876,Gögn!$F$2:$F$11876,$A47,Gögn!$A$2:$A$11876,W$201)/1000)))</f>
        <v>0</v>
      </c>
      <c r="X47" s="155">
        <f>IF(LEN(X$8)=0,"",IF(X$8="Bayern",SUMIFS(Erl.Gögn!$H$2:$H$30,Erl.Gögn!$E$2:$E$30,$A47,Erl.Gögn!$A$2:$A$30,X$201)/1000,IF(X$8="Allianz",SUMIFS(Erl.Gögn!$H$2:$H$30,Erl.Gögn!$E$2:$E$30,$A47,Erl.Gögn!$A$2:$A$30,X$201)/1000,SUMIFS(Gögn!$I$2:$I$11876,Gögn!$F$2:$F$11876,$A47,Gögn!$A$2:$A$11876,X$201)/1000)))</f>
        <v>0</v>
      </c>
      <c r="Y47" s="155">
        <f>IF(LEN(Y$8)=0,"",IF(Y$8="Bayern",SUMIFS(Erl.Gögn!$H$2:$H$30,Erl.Gögn!$E$2:$E$30,$A47,Erl.Gögn!$A$2:$A$30,Y$201)/1000,IF(Y$8="Allianz",SUMIFS(Erl.Gögn!$H$2:$H$30,Erl.Gögn!$E$2:$E$30,$A47,Erl.Gögn!$A$2:$A$30,Y$201)/1000,SUMIFS(Gögn!$I$2:$I$11876,Gögn!$F$2:$F$11876,$A47,Gögn!$A$2:$A$11876,Y$201)/1000)))</f>
        <v>0</v>
      </c>
      <c r="Z47" s="155">
        <f>IF(LEN(Z$8)=0,"",IF(Z$8="Bayern",SUMIFS(Erl.Gögn!$H$2:$H$30,Erl.Gögn!$E$2:$E$30,$A47,Erl.Gögn!$A$2:$A$30,Z$201)/1000,IF(Z$8="Allianz",SUMIFS(Erl.Gögn!$H$2:$H$30,Erl.Gögn!$E$2:$E$30,$A47,Erl.Gögn!$A$2:$A$30,Z$201)/1000,SUMIFS(Gögn!$I$2:$I$11876,Gögn!$F$2:$F$11876,$A47,Gögn!$A$2:$A$11876,Z$201)/1000)))</f>
        <v>0</v>
      </c>
      <c r="AA47" s="155">
        <f>IF(LEN(AA$8)=0,"",IF(AA$8="Bayern",SUMIFS(Erl.Gögn!$H$2:$H$30,Erl.Gögn!$E$2:$E$30,$A47,Erl.Gögn!$A$2:$A$30,AA$201)/1000,IF(AA$8="Allianz",SUMIFS(Erl.Gögn!$H$2:$H$30,Erl.Gögn!$E$2:$E$30,$A47,Erl.Gögn!$A$2:$A$30,AA$201)/1000,SUMIFS(Gögn!$I$2:$I$11876,Gögn!$F$2:$F$11876,$A47,Gögn!$A$2:$A$11876,AA$201)/1000)))</f>
        <v>0</v>
      </c>
      <c r="AB47" s="155">
        <f>IF(LEN(AB$8)=0,"",IF(AB$8="Bayern",SUMIFS(Erl.Gögn!$H$2:$H$30,Erl.Gögn!$E$2:$E$30,$A47,Erl.Gögn!$A$2:$A$30,AB$201)/1000,IF(AB$8="Allianz",SUMIFS(Erl.Gögn!$H$2:$H$30,Erl.Gögn!$E$2:$E$30,$A47,Erl.Gögn!$A$2:$A$30,AB$201)/1000,SUMIFS(Gögn!$I$2:$I$11876,Gögn!$F$2:$F$11876,$A47,Gögn!$A$2:$A$11876,AB$201)/1000)))</f>
        <v>0</v>
      </c>
      <c r="AC47" s="155">
        <f>IF(LEN(AC$8)=0,"",IF(AC$8="Bayern",SUMIFS(Erl.Gögn!$H$2:$H$30,Erl.Gögn!$E$2:$E$30,$A47,Erl.Gögn!$A$2:$A$30,AC$201)/1000,IF(AC$8="Allianz",SUMIFS(Erl.Gögn!$H$2:$H$30,Erl.Gögn!$E$2:$E$30,$A47,Erl.Gögn!$A$2:$A$30,AC$201)/1000,SUMIFS(Gögn!$I$2:$I$11876,Gögn!$F$2:$F$11876,$A47,Gögn!$A$2:$A$11876,AC$201)/1000)))</f>
        <v>0</v>
      </c>
      <c r="AD47" s="155">
        <f>IF(LEN(AD$8)=0,"",IF(AD$8="Bayern",SUMIFS(Erl.Gögn!$H$2:$H$30,Erl.Gögn!$E$2:$E$30,$A47,Erl.Gögn!$A$2:$A$30,AD$201)/1000,IF(AD$8="Allianz",SUMIFS(Erl.Gögn!$H$2:$H$30,Erl.Gögn!$E$2:$E$30,$A47,Erl.Gögn!$A$2:$A$30,AD$201)/1000,SUMIFS(Gögn!$I$2:$I$11876,Gögn!$F$2:$F$11876,$A47,Gögn!$A$2:$A$11876,AD$201)/1000)))</f>
        <v>0</v>
      </c>
      <c r="AE47" s="155">
        <f>IF(LEN(AE$8)=0,"",IF(AE$8="Bayern",SUMIFS(Erl.Gögn!$H$2:$H$30,Erl.Gögn!$E$2:$E$30,$A47,Erl.Gögn!$A$2:$A$30,AE$201)/1000,IF(AE$8="Allianz",SUMIFS(Erl.Gögn!$H$2:$H$30,Erl.Gögn!$E$2:$E$30,$A47,Erl.Gögn!$A$2:$A$30,AE$201)/1000,SUMIFS(Gögn!$I$2:$I$11876,Gögn!$F$2:$F$11876,$A47,Gögn!$A$2:$A$11876,AE$201)/1000)))</f>
        <v>0</v>
      </c>
      <c r="AF47" s="155">
        <f>IF(LEN(AF$8)=0,"",IF(AF$8="Bayern",SUMIFS(Erl.Gögn!$H$2:$H$30,Erl.Gögn!$E$2:$E$30,$A47,Erl.Gögn!$A$2:$A$30,AF$201)/1000,IF(AF$8="Allianz",SUMIFS(Erl.Gögn!$H$2:$H$30,Erl.Gögn!$E$2:$E$30,$A47,Erl.Gögn!$A$2:$A$30,AF$201)/1000,SUMIFS(Gögn!$I$2:$I$11876,Gögn!$F$2:$F$11876,$A47,Gögn!$A$2:$A$11876,AF$201)/1000)))</f>
        <v>0</v>
      </c>
      <c r="AG47" s="155">
        <f>IF(LEN(AG$8)=0,"",IF(AG$8="Bayern",SUMIFS(Erl.Gögn!$H$2:$H$30,Erl.Gögn!$E$2:$E$30,$A47,Erl.Gögn!$A$2:$A$30,AG$201)/1000,IF(AG$8="Allianz",SUMIFS(Erl.Gögn!$H$2:$H$30,Erl.Gögn!$E$2:$E$30,$A47,Erl.Gögn!$A$2:$A$30,AG$201)/1000,SUMIFS(Gögn!$I$2:$I$11876,Gögn!$F$2:$F$11876,$A47,Gögn!$A$2:$A$11876,AG$201)/1000)))</f>
        <v>0</v>
      </c>
      <c r="AH47" s="155">
        <f>IF(LEN(AH$8)=0,"",IF(AH$8="Bayern",SUMIFS(Erl.Gögn!$H$2:$H$30,Erl.Gögn!$E$2:$E$30,$A47,Erl.Gögn!$A$2:$A$30,AH$201)/1000,IF(AH$8="Allianz",SUMIFS(Erl.Gögn!$H$2:$H$30,Erl.Gögn!$E$2:$E$30,$A47,Erl.Gögn!$A$2:$A$30,AH$201)/1000,SUMIFS(Gögn!$I$2:$I$11876,Gögn!$F$2:$F$11876,$A47,Gögn!$A$2:$A$11876,AH$201)/1000)))</f>
        <v>0</v>
      </c>
      <c r="AI47" s="155">
        <f>IF(LEN(AI$8)=0,"",IF(AI$8="Bayern",SUMIFS(Erl.Gögn!$H$2:$H$30,Erl.Gögn!$E$2:$E$30,$A47,Erl.Gögn!$A$2:$A$30,AI$201)/1000,IF(AI$8="Allianz",SUMIFS(Erl.Gögn!$H$2:$H$30,Erl.Gögn!$E$2:$E$30,$A47,Erl.Gögn!$A$2:$A$30,AI$201)/1000,SUMIFS(Gögn!$I$2:$I$11876,Gögn!$F$2:$F$11876,$A47,Gögn!$A$2:$A$11876,AI$201)/1000)))</f>
        <v>0</v>
      </c>
      <c r="AJ47" s="155">
        <f>IF(LEN(AJ$8)=0,"",IF(AJ$8="Bayern",SUMIFS(Erl.Gögn!$H$2:$H$30,Erl.Gögn!$E$2:$E$30,$A47,Erl.Gögn!$A$2:$A$30,AJ$201)/1000,IF(AJ$8="Allianz",SUMIFS(Erl.Gögn!$H$2:$H$30,Erl.Gögn!$E$2:$E$30,$A47,Erl.Gögn!$A$2:$A$30,AJ$201)/1000,SUMIFS(Gögn!$I$2:$I$11876,Gögn!$F$2:$F$11876,$A47,Gögn!$A$2:$A$11876,AJ$201)/1000)))</f>
        <v>0</v>
      </c>
      <c r="AK47" s="155">
        <f>IF(LEN(AK$8)=0,"",IF(AK$8="Bayern",SUMIFS(Erl.Gögn!$H$2:$H$30,Erl.Gögn!$E$2:$E$30,$A47,Erl.Gögn!$A$2:$A$30,AK$201)/1000,IF(AK$8="Allianz",SUMIFS(Erl.Gögn!$H$2:$H$30,Erl.Gögn!$E$2:$E$30,$A47,Erl.Gögn!$A$2:$A$30,AK$201)/1000,SUMIFS(Gögn!$I$2:$I$11876,Gögn!$F$2:$F$11876,$A47,Gögn!$A$2:$A$11876,AK$201)/1000)))</f>
        <v>0</v>
      </c>
      <c r="AL47" s="155">
        <f>IF(LEN(AL$8)=0,"",IF(AL$8="Bayern",SUMIFS(Erl.Gögn!$H$2:$H$30,Erl.Gögn!$E$2:$E$30,$A47,Erl.Gögn!$A$2:$A$30,AL$201)/1000,IF(AL$8="Allianz",SUMIFS(Erl.Gögn!$H$2:$H$30,Erl.Gögn!$E$2:$E$30,$A47,Erl.Gögn!$A$2:$A$30,AL$201)/1000,SUMIFS(Gögn!$I$2:$I$11876,Gögn!$F$2:$F$11876,$A47,Gögn!$A$2:$A$11876,AL$201)/1000)))</f>
        <v>0</v>
      </c>
      <c r="AM47" s="155">
        <f>IF(LEN(AM$8)=0,"",IF(AM$8="Bayern",SUMIFS(Erl.Gögn!$H$2:$H$30,Erl.Gögn!$E$2:$E$30,$A47,Erl.Gögn!$A$2:$A$30,AM$201)/1000,IF(AM$8="Allianz",SUMIFS(Erl.Gögn!$H$2:$H$30,Erl.Gögn!$E$2:$E$30,$A47,Erl.Gögn!$A$2:$A$30,AM$201)/1000,SUMIFS(Gögn!$I$2:$I$11876,Gögn!$F$2:$F$11876,$A47,Gögn!$A$2:$A$11876,AM$201)/1000)))</f>
        <v>0</v>
      </c>
      <c r="AN47" s="155">
        <f>IF(LEN(AN$8)=0,"",IF(AN$8="Bayern",SUMIFS(Erl.Gögn!$H$2:$H$30,Erl.Gögn!$E$2:$E$30,$A47,Erl.Gögn!$A$2:$A$30,AN$201)/1000,IF(AN$8="Allianz",SUMIFS(Erl.Gögn!$H$2:$H$30,Erl.Gögn!$E$2:$E$30,$A47,Erl.Gögn!$A$2:$A$30,AN$201)/1000,SUMIFS(Gögn!$I$2:$I$11876,Gögn!$F$2:$F$11876,$A47,Gögn!$A$2:$A$11876,AN$201)/1000)))</f>
        <v>0</v>
      </c>
      <c r="AO47" s="155">
        <f>IF(LEN(AO$8)=0,"",IF(AO$8="Bayern",SUMIFS(Erl.Gögn!$H$2:$H$30,Erl.Gögn!$E$2:$E$30,$A47,Erl.Gögn!$A$2:$A$30,AO$201)/1000,IF(AO$8="Allianz",SUMIFS(Erl.Gögn!$H$2:$H$30,Erl.Gögn!$E$2:$E$30,$A47,Erl.Gögn!$A$2:$A$30,AO$201)/1000,SUMIFS(Gögn!$I$2:$I$11876,Gögn!$F$2:$F$11876,$A47,Gögn!$A$2:$A$11876,AO$201)/1000)))</f>
        <v>0</v>
      </c>
      <c r="AP47" s="155">
        <f>IF(LEN(AP$8)=0,"",IF(AP$8="Bayern",SUMIFS(Erl.Gögn!$H$2:$H$30,Erl.Gögn!$E$2:$E$30,$A47,Erl.Gögn!$A$2:$A$30,AP$201)/1000,IF(AP$8="Allianz",SUMIFS(Erl.Gögn!$H$2:$H$30,Erl.Gögn!$E$2:$E$30,$A47,Erl.Gögn!$A$2:$A$30,AP$201)/1000,SUMIFS(Gögn!$I$2:$I$11876,Gögn!$F$2:$F$11876,$A47,Gögn!$A$2:$A$11876,AP$201)/1000)))</f>
        <v>0</v>
      </c>
      <c r="AQ47" s="155">
        <f>IF(LEN(AQ$8)=0,"",IF(AQ$8="Bayern",SUMIFS(Erl.Gögn!$H$2:$H$30,Erl.Gögn!$E$2:$E$30,$A47,Erl.Gögn!$A$2:$A$30,AQ$201)/1000,IF(AQ$8="Allianz",SUMIFS(Erl.Gögn!$H$2:$H$30,Erl.Gögn!$E$2:$E$30,$A47,Erl.Gögn!$A$2:$A$30,AQ$201)/1000,SUMIFS(Gögn!$I$2:$I$11876,Gögn!$F$2:$F$11876,$A47,Gögn!$A$2:$A$11876,AQ$201)/1000)))</f>
        <v>0</v>
      </c>
      <c r="AR47" s="155">
        <f>IF(LEN(AR$8)=0,"",IF(AR$8="Bayern",SUMIFS(Erl.Gögn!$H$2:$H$30,Erl.Gögn!$E$2:$E$30,$A47,Erl.Gögn!$A$2:$A$30,AR$201)/1000,IF(AR$8="Allianz",SUMIFS(Erl.Gögn!$H$2:$H$30,Erl.Gögn!$E$2:$E$30,$A47,Erl.Gögn!$A$2:$A$30,AR$201)/1000,SUMIFS(Gögn!$I$2:$I$11876,Gögn!$F$2:$F$11876,$A47,Gögn!$A$2:$A$11876,AR$201)/1000)))</f>
        <v>0</v>
      </c>
      <c r="AS47" s="155">
        <f>IF(LEN(AS$8)=0,"",IF(AS$8="Bayern",SUMIFS(Erl.Gögn!$H$2:$H$30,Erl.Gögn!$E$2:$E$30,$A47,Erl.Gögn!$A$2:$A$30,AS$201)/1000,IF(AS$8="Allianz",SUMIFS(Erl.Gögn!$H$2:$H$30,Erl.Gögn!$E$2:$E$30,$A47,Erl.Gögn!$A$2:$A$30,AS$201)/1000,SUMIFS(Gögn!$I$2:$I$11876,Gögn!$F$2:$F$11876,$A47,Gögn!$A$2:$A$11876,AS$201)/1000)))</f>
        <v>0</v>
      </c>
      <c r="AT47" s="155">
        <f>IF(LEN(AT$8)=0,"",IF(AT$8="Bayern",SUMIFS(Erl.Gögn!$H$2:$H$30,Erl.Gögn!$E$2:$E$30,$A47,Erl.Gögn!$A$2:$A$30,AT$201)/1000,IF(AT$8="Allianz",SUMIFS(Erl.Gögn!$H$2:$H$30,Erl.Gögn!$E$2:$E$30,$A47,Erl.Gögn!$A$2:$A$30,AT$201)/1000,SUMIFS(Gögn!$I$2:$I$11876,Gögn!$F$2:$F$11876,$A47,Gögn!$A$2:$A$11876,AT$201)/1000)))</f>
        <v>0</v>
      </c>
      <c r="AU47" s="155">
        <f>IF(LEN(AU$8)=0,"",IF(AU$8="Bayern",SUMIFS(Erl.Gögn!$H$2:$H$30,Erl.Gögn!$E$2:$E$30,$A47,Erl.Gögn!$A$2:$A$30,AU$201)/1000,IF(AU$8="Allianz",SUMIFS(Erl.Gögn!$H$2:$H$30,Erl.Gögn!$E$2:$E$30,$A47,Erl.Gögn!$A$2:$A$30,AU$201)/1000,SUMIFS(Gögn!$I$2:$I$11876,Gögn!$F$2:$F$11876,$A47,Gögn!$A$2:$A$11876,AU$201)/1000)))</f>
        <v>0</v>
      </c>
      <c r="AV47" s="155">
        <f>IF(LEN(AV$8)=0,"",IF(AV$8="Bayern",SUMIFS(Erl.Gögn!$H$2:$H$30,Erl.Gögn!$E$2:$E$30,$A47,Erl.Gögn!$A$2:$A$30,AV$201)/1000,IF(AV$8="Allianz",SUMIFS(Erl.Gögn!$H$2:$H$30,Erl.Gögn!$E$2:$E$30,$A47,Erl.Gögn!$A$2:$A$30,AV$201)/1000,SUMIFS(Gögn!$I$2:$I$11876,Gögn!$F$2:$F$11876,$A47,Gögn!$A$2:$A$11876,AV$201)/1000)))</f>
        <v>0</v>
      </c>
      <c r="AW47" s="155">
        <f>IF(LEN(AW$8)=0,"",IF(AW$8="Bayern",SUMIFS(Erl.Gögn!$H$2:$H$30,Erl.Gögn!$E$2:$E$30,$A47,Erl.Gögn!$A$2:$A$30,AW$201)/1000,IF(AW$8="Allianz",SUMIFS(Erl.Gögn!$H$2:$H$30,Erl.Gögn!$E$2:$E$30,$A47,Erl.Gögn!$A$2:$A$30,AW$201)/1000,SUMIFS(Gögn!$I$2:$I$11876,Gögn!$F$2:$F$11876,$A47,Gögn!$A$2:$A$11876,AW$201)/1000)))</f>
        <v>0</v>
      </c>
      <c r="AX47" s="155">
        <f>IF(LEN(AX$8)=0,"",IF(AX$8="Bayern",SUMIFS(Erl.Gögn!$H$2:$H$30,Erl.Gögn!$E$2:$E$30,$A47,Erl.Gögn!$A$2:$A$30,AX$201)/1000,IF(AX$8="Allianz",SUMIFS(Erl.Gögn!$H$2:$H$30,Erl.Gögn!$E$2:$E$30,$A47,Erl.Gögn!$A$2:$A$30,AX$201)/1000,SUMIFS(Gögn!$I$2:$I$11876,Gögn!$F$2:$F$11876,$A47,Gögn!$A$2:$A$11876,AX$201)/1000)))</f>
        <v>0</v>
      </c>
      <c r="AY47" s="155">
        <f>IF(LEN(AY$8)=0,"",IF(AY$8="Bayern",SUMIFS(Erl.Gögn!$H$2:$H$30,Erl.Gögn!$E$2:$E$30,$A47,Erl.Gögn!$A$2:$A$30,AY$201)/1000,IF(AY$8="Allianz",SUMIFS(Erl.Gögn!$H$2:$H$30,Erl.Gögn!$E$2:$E$30,$A47,Erl.Gögn!$A$2:$A$30,AY$201)/1000,SUMIFS(Gögn!$I$2:$I$11876,Gögn!$F$2:$F$11876,$A47,Gögn!$A$2:$A$11876,AY$201)/1000)))</f>
        <v>0</v>
      </c>
      <c r="AZ47" s="155">
        <f>IF(LEN(AZ$8)=0,"",IF(AZ$8="Bayern",SUMIFS(Erl.Gögn!$H$2:$H$30,Erl.Gögn!$E$2:$E$30,$A47,Erl.Gögn!$A$2:$A$30,AZ$201)/1000,IF(AZ$8="Allianz",SUMIFS(Erl.Gögn!$H$2:$H$30,Erl.Gögn!$E$2:$E$30,$A47,Erl.Gögn!$A$2:$A$30,AZ$201)/1000,SUMIFS(Gögn!$I$2:$I$11876,Gögn!$F$2:$F$11876,$A47,Gögn!$A$2:$A$11876,AZ$201)/1000)))</f>
        <v>15146.938</v>
      </c>
      <c r="BA47" s="155">
        <f>IF(LEN(BA$8)=0,"",IF(BA$8="Bayern",SUMIFS(Erl.Gögn!$H$2:$H$30,Erl.Gögn!$E$2:$E$30,$A47,Erl.Gögn!$A$2:$A$30,BA$201)/1000,IF(BA$8="Allianz",SUMIFS(Erl.Gögn!$H$2:$H$30,Erl.Gögn!$E$2:$E$30,$A47,Erl.Gögn!$A$2:$A$30,BA$201)/1000,SUMIFS(Gögn!$I$2:$I$11876,Gögn!$F$2:$F$11876,$A47,Gögn!$A$2:$A$11876,BA$201)/1000)))</f>
        <v>0</v>
      </c>
      <c r="BB47" s="155">
        <f>IF(LEN(BB$8)=0,"",IF(BB$8="Bayern",SUMIFS(Erl.Gögn!$H$2:$H$30,Erl.Gögn!$E$2:$E$30,$A47,Erl.Gögn!$A$2:$A$30,BB$201)/1000,IF(BB$8="Allianz",SUMIFS(Erl.Gögn!$H$2:$H$30,Erl.Gögn!$E$2:$E$30,$A47,Erl.Gögn!$A$2:$A$30,BB$201)/1000,SUMIFS(Gögn!$I$2:$I$11876,Gögn!$F$2:$F$11876,$A47,Gögn!$A$2:$A$11876,BB$201)/1000)))</f>
        <v>0</v>
      </c>
      <c r="BC47" s="155">
        <f>IF(LEN(BC$8)=0,"",IF(BC$8="Bayern",SUMIFS(Erl.Gögn!$H$2:$H$30,Erl.Gögn!$E$2:$E$30,$A47,Erl.Gögn!$A$2:$A$30,BC$201)/1000,IF(BC$8="Allianz",SUMIFS(Erl.Gögn!$H$2:$H$30,Erl.Gögn!$E$2:$E$30,$A47,Erl.Gögn!$A$2:$A$30,BC$201)/1000,SUMIFS(Gögn!$I$2:$I$11876,Gögn!$F$2:$F$11876,$A47,Gögn!$A$2:$A$11876,BC$201)/1000)))</f>
        <v>0</v>
      </c>
      <c r="BD47" s="155">
        <f>IF(LEN(BD$8)=0,"",IF(BD$8="Bayern",SUMIFS(Erl.Gögn!$H$2:$H$30,Erl.Gögn!$E$2:$E$30,$A47,Erl.Gögn!$A$2:$A$30,BD$201)/1000,IF(BD$8="Allianz",SUMIFS(Erl.Gögn!$H$2:$H$30,Erl.Gögn!$E$2:$E$30,$A47,Erl.Gögn!$A$2:$A$30,BD$201)/1000,SUMIFS(Gögn!$I$2:$I$11876,Gögn!$F$2:$F$11876,$A47,Gögn!$A$2:$A$11876,BD$201)/1000)))</f>
        <v>0</v>
      </c>
      <c r="BE47" s="155">
        <f>IF(LEN(BE$8)=0,"",IF(BE$8="Bayern",SUMIFS(Erl.Gögn!$H$2:$H$30,Erl.Gögn!$E$2:$E$30,$A47,Erl.Gögn!$A$2:$A$30,BE$201)/1000,IF(BE$8="Allianz",SUMIFS(Erl.Gögn!$H$2:$H$30,Erl.Gögn!$E$2:$E$30,$A47,Erl.Gögn!$A$2:$A$30,BE$201)/1000,SUMIFS(Gögn!$I$2:$I$11876,Gögn!$F$2:$F$11876,$A47,Gögn!$A$2:$A$11876,BE$201)/1000)))</f>
        <v>0</v>
      </c>
      <c r="BF47" s="155">
        <f>IF(LEN(BF$8)=0,"",IF(BF$8="Bayern",SUMIFS(Erl.Gögn!$H$2:$H$30,Erl.Gögn!$E$2:$E$30,$A47,Erl.Gögn!$A$2:$A$30,BF$201)/1000,IF(BF$8="Allianz",SUMIFS(Erl.Gögn!$H$2:$H$30,Erl.Gögn!$E$2:$E$30,$A47,Erl.Gögn!$A$2:$A$30,BF$201)/1000,SUMIFS(Gögn!$I$2:$I$11876,Gögn!$F$2:$F$11876,$A47,Gögn!$A$2:$A$11876,BF$201)/1000)))</f>
        <v>0</v>
      </c>
      <c r="BG47" s="155">
        <f>IF(LEN(BG$8)=0,"",IF(BG$8="Bayern",SUMIFS(Erl.Gögn!$H$2:$H$30,Erl.Gögn!$E$2:$E$30,$A47,Erl.Gögn!$A$2:$A$30,BG$201)/1000,IF(BG$8="Allianz",SUMIFS(Erl.Gögn!$H$2:$H$30,Erl.Gögn!$E$2:$E$30,$A47,Erl.Gögn!$A$2:$A$30,BG$201)/1000,SUMIFS(Gögn!$I$2:$I$11876,Gögn!$F$2:$F$11876,$A47,Gögn!$A$2:$A$11876,BG$201)/1000)))</f>
        <v>0</v>
      </c>
      <c r="BH47" s="155">
        <f>IF(LEN(BH$8)=0,"",IF(BH$8="Bayern",SUMIFS(Erl.Gögn!$H$2:$H$30,Erl.Gögn!$E$2:$E$30,$A47,Erl.Gögn!$A$2:$A$30,BH$201)/1000,IF(BH$8="Allianz",SUMIFS(Erl.Gögn!$H$2:$H$30,Erl.Gögn!$E$2:$E$30,$A47,Erl.Gögn!$A$2:$A$30,BH$201)/1000,SUMIFS(Gögn!$I$2:$I$11876,Gögn!$F$2:$F$11876,$A47,Gögn!$A$2:$A$11876,BH$201)/1000)))</f>
        <v>0</v>
      </c>
      <c r="BI47" s="155">
        <f>IF(LEN(BI$8)=0,"",IF(BI$8="Bayern",SUMIFS(Erl.Gögn!$H$2:$H$30,Erl.Gögn!$E$2:$E$30,$A47,Erl.Gögn!$A$2:$A$30,BI$201)/1000,IF(BI$8="Allianz",SUMIFS(Erl.Gögn!$H$2:$H$30,Erl.Gögn!$E$2:$E$30,$A47,Erl.Gögn!$A$2:$A$30,BI$201)/1000,SUMIFS(Gögn!$I$2:$I$11876,Gögn!$F$2:$F$11876,$A47,Gögn!$A$2:$A$11876,BI$201)/1000)))</f>
        <v>0</v>
      </c>
      <c r="BJ47" s="155">
        <f>IF(LEN(BJ$8)=0,"",IF(BJ$8="Bayern",SUMIFS(Erl.Gögn!$H$2:$H$30,Erl.Gögn!$E$2:$E$30,$A47,Erl.Gögn!$A$2:$A$30,BJ$201)/1000,IF(BJ$8="Allianz",SUMIFS(Erl.Gögn!$H$2:$H$30,Erl.Gögn!$E$2:$E$30,$A47,Erl.Gögn!$A$2:$A$30,BJ$201)/1000,SUMIFS(Gögn!$I$2:$I$11876,Gögn!$F$2:$F$11876,$A47,Gögn!$A$2:$A$11876,BJ$201)/1000)))</f>
        <v>0</v>
      </c>
      <c r="BK47" s="155">
        <f>IF(LEN(BK$8)=0,"",IF(BK$8="Bayern",SUMIFS(Erl.Gögn!$H$2:$H$30,Erl.Gögn!$E$2:$E$30,$A47,Erl.Gögn!$A$2:$A$30,BK$201)/1000,IF(BK$8="Allianz",SUMIFS(Erl.Gögn!$H$2:$H$30,Erl.Gögn!$E$2:$E$30,$A47,Erl.Gögn!$A$2:$A$30,BK$201)/1000,SUMIFS(Gögn!$I$2:$I$11876,Gögn!$F$2:$F$11876,$A47,Gögn!$A$2:$A$11876,BK$201)/1000)))</f>
        <v>0</v>
      </c>
      <c r="BL47" s="155">
        <f>IF(LEN(BL$8)=0,"",IF(BL$8="Bayern",SUMIFS(Erl.Gögn!$H$2:$H$30,Erl.Gögn!$E$2:$E$30,$A47,Erl.Gögn!$A$2:$A$30,BL$201)/1000,IF(BL$8="Allianz",SUMIFS(Erl.Gögn!$H$2:$H$30,Erl.Gögn!$E$2:$E$30,$A47,Erl.Gögn!$A$2:$A$30,BL$201)/1000,SUMIFS(Gögn!$I$2:$I$11876,Gögn!$F$2:$F$11876,$A47,Gögn!$A$2:$A$11876,BL$201)/1000)))</f>
        <v>0</v>
      </c>
      <c r="BM47" s="155">
        <f>IF(LEN(BM$8)=0,"",IF(BM$8="Bayern",SUMIFS(Erl.Gögn!$H$2:$H$30,Erl.Gögn!$E$2:$E$30,$A47,Erl.Gögn!$A$2:$A$30,BM$201)/1000,IF(BM$8="Allianz",SUMIFS(Erl.Gögn!$H$2:$H$30,Erl.Gögn!$E$2:$E$30,$A47,Erl.Gögn!$A$2:$A$30,BM$201)/1000,SUMIFS(Gögn!$I$2:$I$11876,Gögn!$F$2:$F$11876,$A47,Gögn!$A$2:$A$11876,BM$201)/1000)))</f>
        <v>0</v>
      </c>
      <c r="BN47" s="155">
        <f>IF(LEN(BN$8)=0,"",IF(BN$8="Bayern",SUMIFS(Erl.Gögn!$H$2:$H$30,Erl.Gögn!$E$2:$E$30,$A47,Erl.Gögn!$A$2:$A$30,BN$201)/1000,IF(BN$8="Allianz",SUMIFS(Erl.Gögn!$H$2:$H$30,Erl.Gögn!$E$2:$E$30,$A47,Erl.Gögn!$A$2:$A$30,BN$201)/1000,SUMIFS(Gögn!$I$2:$I$11876,Gögn!$F$2:$F$11876,$A47,Gögn!$A$2:$A$11876,BN$201)/1000)))</f>
        <v>0</v>
      </c>
      <c r="BO47" s="155">
        <f>IF(LEN(BO$8)=0,"",IF(BO$8="Bayern",SUMIFS(Erl.Gögn!$H$2:$H$30,Erl.Gögn!$E$2:$E$30,$A47,Erl.Gögn!$A$2:$A$30,BO$201)/1000,IF(BO$8="Allianz",SUMIFS(Erl.Gögn!$H$2:$H$30,Erl.Gögn!$E$2:$E$30,$A47,Erl.Gögn!$A$2:$A$30,BO$201)/1000,SUMIFS(Gögn!$I$2:$I$11876,Gögn!$F$2:$F$11876,$A47,Gögn!$A$2:$A$11876,BO$201)/1000)))</f>
        <v>0</v>
      </c>
      <c r="BP47" s="155">
        <f>IF(LEN(BP$8)=0,"",IF(BP$8="Bayern",SUMIFS(Erl.Gögn!$H$2:$H$30,Erl.Gögn!$E$2:$E$30,$A47,Erl.Gögn!$A$2:$A$30,BP$201)/1000,IF(BP$8="Allianz",SUMIFS(Erl.Gögn!$H$2:$H$30,Erl.Gögn!$E$2:$E$30,$A47,Erl.Gögn!$A$2:$A$30,BP$201)/1000,SUMIFS(Gögn!$I$2:$I$11876,Gögn!$F$2:$F$11876,$A47,Gögn!$A$2:$A$11876,BP$201)/1000)))</f>
        <v>0</v>
      </c>
      <c r="BQ47" s="155">
        <f>IF(LEN(BQ$8)=0,"",IF(BQ$8="Bayern",SUMIFS(Erl.Gögn!$H$2:$H$30,Erl.Gögn!$E$2:$E$30,$A47,Erl.Gögn!$A$2:$A$30,BQ$201)/1000,IF(BQ$8="Allianz",SUMIFS(Erl.Gögn!$H$2:$H$30,Erl.Gögn!$E$2:$E$30,$A47,Erl.Gögn!$A$2:$A$30,BQ$201)/1000,SUMIFS(Gögn!$I$2:$I$11876,Gögn!$F$2:$F$11876,$A47,Gögn!$A$2:$A$11876,BQ$201)/1000)))</f>
        <v>0</v>
      </c>
      <c r="BR47" s="155">
        <f>IF(LEN(BR$8)=0,"",IF(BR$8="Bayern",SUMIFS(Erl.Gögn!$H$2:$H$30,Erl.Gögn!$E$2:$E$30,$A47,Erl.Gögn!$A$2:$A$30,BR$201)/1000,IF(BR$8="Allianz",SUMIFS(Erl.Gögn!$H$2:$H$30,Erl.Gögn!$E$2:$E$30,$A47,Erl.Gögn!$A$2:$A$30,BR$201)/1000,SUMIFS(Gögn!$I$2:$I$11876,Gögn!$F$2:$F$11876,$A47,Gögn!$A$2:$A$11876,BR$201)/1000)))</f>
        <v>0</v>
      </c>
      <c r="BS47" s="155">
        <f>IF(LEN(BS$8)=0,"",IF(BS$8="Bayern",SUMIFS(Erl.Gögn!$H$2:$H$30,Erl.Gögn!$E$2:$E$30,$A47,Erl.Gögn!$A$2:$A$30,BS$201)/1000,IF(BS$8="Allianz",SUMIFS(Erl.Gögn!$H$2:$H$30,Erl.Gögn!$E$2:$E$30,$A47,Erl.Gögn!$A$2:$A$30,BS$201)/1000,SUMIFS(Gögn!$I$2:$I$11876,Gögn!$F$2:$F$11876,$A47,Gögn!$A$2:$A$11876,BS$201)/1000)))</f>
        <v>0</v>
      </c>
      <c r="BT47" s="155">
        <f>IF(LEN(BT$8)=0,"",IF(BT$8="Bayern",SUMIFS(Erl.Gögn!$H$2:$H$30,Erl.Gögn!$E$2:$E$30,$A47,Erl.Gögn!$A$2:$A$30,BT$201)/1000,IF(BT$8="Allianz",SUMIFS(Erl.Gögn!$H$2:$H$30,Erl.Gögn!$E$2:$E$30,$A47,Erl.Gögn!$A$2:$A$30,BT$201)/1000,SUMIFS(Gögn!$I$2:$I$11876,Gögn!$F$2:$F$11876,$A47,Gögn!$A$2:$A$11876,BT$201)/1000)))</f>
        <v>0</v>
      </c>
      <c r="BU47" s="155">
        <f>IF(LEN(BU$8)=0,"",IF(BU$8="Bayern",SUMIFS(Erl.Gögn!$H$2:$H$30,Erl.Gögn!$E$2:$E$30,$A47,Erl.Gögn!$A$2:$A$30,BU$201)/1000,IF(BU$8="Allianz",SUMIFS(Erl.Gögn!$H$2:$H$30,Erl.Gögn!$E$2:$E$30,$A47,Erl.Gögn!$A$2:$A$30,BU$201)/1000,SUMIFS(Gögn!$I$2:$I$11876,Gögn!$F$2:$F$11876,$A47,Gögn!$A$2:$A$11876,BU$201)/1000)))</f>
        <v>0</v>
      </c>
      <c r="BV47" s="155">
        <f>IF(LEN(BV$8)=0,"",IF(BV$8="Bayern",SUMIFS(Erl.Gögn!$H$2:$H$30,Erl.Gögn!$E$2:$E$30,$A47,Erl.Gögn!$A$2:$A$30,BV$201)/1000,IF(BV$8="Allianz",SUMIFS(Erl.Gögn!$H$2:$H$30,Erl.Gögn!$E$2:$E$30,$A47,Erl.Gögn!$A$2:$A$30,BV$201)/1000,SUMIFS(Gögn!$I$2:$I$11876,Gögn!$F$2:$F$11876,$A47,Gögn!$A$2:$A$11876,BV$201)/1000)))</f>
        <v>0</v>
      </c>
      <c r="BW47" s="155">
        <f>IF(LEN(BW$8)=0,"",IF(BW$8="Bayern",SUMIFS(Erl.Gögn!$H$2:$H$30,Erl.Gögn!$E$2:$E$30,$A47,Erl.Gögn!$A$2:$A$30,BW$201)/1000,IF(BW$8="Allianz",SUMIFS(Erl.Gögn!$H$2:$H$30,Erl.Gögn!$E$2:$E$30,$A47,Erl.Gögn!$A$2:$A$30,BW$201)/1000,SUMIFS(Gögn!$I$2:$I$11876,Gögn!$F$2:$F$11876,$A47,Gögn!$A$2:$A$11876,BW$201)/1000)))</f>
        <v>0</v>
      </c>
      <c r="BX47" s="155">
        <f>IF(LEN(BX$8)=0,"",IF(BX$8="Bayern",SUMIFS(Erl.Gögn!$H$2:$H$30,Erl.Gögn!$E$2:$E$30,$A47,Erl.Gögn!$A$2:$A$30,BX$201)/1000,IF(BX$8="Allianz",SUMIFS(Erl.Gögn!$H$2:$H$30,Erl.Gögn!$E$2:$E$30,$A47,Erl.Gögn!$A$2:$A$30,BX$201)/1000,SUMIFS(Gögn!$I$2:$I$11876,Gögn!$F$2:$F$11876,$A47,Gögn!$A$2:$A$11876,BX$201)/1000)))</f>
        <v>0</v>
      </c>
      <c r="BY47" s="155">
        <f>IF(LEN(BY$8)=0,"",IF(BY$8="Bayern",SUMIFS(Erl.Gögn!$H$2:$H$30,Erl.Gögn!$E$2:$E$30,$A47,Erl.Gögn!$A$2:$A$30,BY$201)/1000,IF(BY$8="Allianz",SUMIFS(Erl.Gögn!$H$2:$H$30,Erl.Gögn!$E$2:$E$30,$A47,Erl.Gögn!$A$2:$A$30,BY$201)/1000,SUMIFS(Gögn!$I$2:$I$11876,Gögn!$F$2:$F$11876,$A47,Gögn!$A$2:$A$11876,BY$201)/1000)))</f>
        <v>0</v>
      </c>
      <c r="BZ47" s="155">
        <f>IF(LEN(BZ$8)=0,"",IF(BZ$8="Bayern",SUMIFS(Erl.Gögn!$H$2:$H$30,Erl.Gögn!$E$2:$E$30,$A47,Erl.Gögn!$A$2:$A$30,BZ$201)/1000,IF(BZ$8="Allianz",SUMIFS(Erl.Gögn!$H$2:$H$30,Erl.Gögn!$E$2:$E$30,$A47,Erl.Gögn!$A$2:$A$30,BZ$201)/1000,SUMIFS(Gögn!$I$2:$I$11876,Gögn!$F$2:$F$11876,$A47,Gögn!$A$2:$A$11876,BZ$201)/1000)))</f>
        <v>0</v>
      </c>
      <c r="CA47" s="155">
        <f>IF(LEN(CA$8)=0,"",IF(CA$8="Bayern",SUMIFS(Erl.Gögn!$H$2:$H$30,Erl.Gögn!$E$2:$E$30,$A47,Erl.Gögn!$A$2:$A$30,CA$201)/1000,IF(CA$8="Allianz",SUMIFS(Erl.Gögn!$H$2:$H$30,Erl.Gögn!$E$2:$E$30,$A47,Erl.Gögn!$A$2:$A$30,CA$201)/1000,SUMIFS(Gögn!$I$2:$I$11876,Gögn!$F$2:$F$11876,$A47,Gögn!$A$2:$A$11876,CA$201)/1000)))</f>
        <v>0</v>
      </c>
      <c r="CB47" s="155">
        <f>IF(LEN(CB$8)=0,"",IF(CB$8="Bayern",SUMIFS(Erl.Gögn!$H$2:$H$30,Erl.Gögn!$E$2:$E$30,$A47,Erl.Gögn!$A$2:$A$30,CB$201)/1000,IF(CB$8="Allianz",SUMIFS(Erl.Gögn!$H$2:$H$30,Erl.Gögn!$E$2:$E$30,$A47,Erl.Gögn!$A$2:$A$30,CB$201)/1000,SUMIFS(Gögn!$I$2:$I$11876,Gögn!$F$2:$F$11876,$A47,Gögn!$A$2:$A$11876,CB$201)/1000)))</f>
        <v>0</v>
      </c>
      <c r="CC47" s="155">
        <f>IF(LEN(CC$8)=0,"",IF(CC$8="Bayern",SUMIFS(Erl.Gögn!$H$2:$H$30,Erl.Gögn!$E$2:$E$30,$A47,Erl.Gögn!$A$2:$A$30,CC$201)/1000,IF(CC$8="Allianz",SUMIFS(Erl.Gögn!$H$2:$H$30,Erl.Gögn!$E$2:$E$30,$A47,Erl.Gögn!$A$2:$A$30,CC$201)/1000,SUMIFS(Gögn!$I$2:$I$11876,Gögn!$F$2:$F$11876,$A47,Gögn!$A$2:$A$11876,CC$201)/1000)))</f>
        <v>0</v>
      </c>
    </row>
    <row r="48" spans="1:81" ht="15.75" x14ac:dyDescent="0.25">
      <c r="A48" s="5" t="s">
        <v>458</v>
      </c>
      <c r="B48" s="5"/>
      <c r="C48" s="19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</row>
    <row r="49" spans="1:82" ht="15.75" x14ac:dyDescent="0.25">
      <c r="A49" s="5" t="s">
        <v>458</v>
      </c>
      <c r="B49" s="5"/>
      <c r="C49" s="21" t="s">
        <v>195</v>
      </c>
      <c r="D49" s="155">
        <f>SUM(E49:CC49)</f>
        <v>150397664.66100001</v>
      </c>
      <c r="E49" s="155">
        <f>IF(LEN(E$8)=0,"",E15-E24+E39-E43+E45-E47)</f>
        <v>7773366.8279999997</v>
      </c>
      <c r="F49" s="155">
        <f t="shared" ref="F49:BQ49" si="11">IF(LEN(F$8)=0,"",F15-F24+F39-F43+F45-F47)</f>
        <v>8449892.5429999996</v>
      </c>
      <c r="G49" s="155">
        <f t="shared" si="11"/>
        <v>6926055.9120000014</v>
      </c>
      <c r="H49" s="155">
        <f t="shared" si="11"/>
        <v>202525.11199999996</v>
      </c>
      <c r="I49" s="155">
        <f t="shared" si="11"/>
        <v>2800000.4390000007</v>
      </c>
      <c r="J49" s="155">
        <f t="shared" si="11"/>
        <v>47066.08400000001</v>
      </c>
      <c r="K49" s="155">
        <f t="shared" si="11"/>
        <v>196682</v>
      </c>
      <c r="L49" s="155">
        <f t="shared" si="11"/>
        <v>2971655</v>
      </c>
      <c r="M49" s="155">
        <f t="shared" si="11"/>
        <v>1605571</v>
      </c>
      <c r="N49" s="155">
        <f t="shared" si="11"/>
        <v>2292621</v>
      </c>
      <c r="O49" s="155">
        <f t="shared" si="11"/>
        <v>3131426</v>
      </c>
      <c r="P49" s="155">
        <f t="shared" si="11"/>
        <v>-27651</v>
      </c>
      <c r="Q49" s="155">
        <f t="shared" si="11"/>
        <v>6667679</v>
      </c>
      <c r="R49" s="155">
        <f t="shared" si="11"/>
        <v>1025169.7799999998</v>
      </c>
      <c r="S49" s="155">
        <f t="shared" si="11"/>
        <v>619988.32299999997</v>
      </c>
      <c r="T49" s="155">
        <f t="shared" si="11"/>
        <v>620102.97600000002</v>
      </c>
      <c r="U49" s="155">
        <f t="shared" si="11"/>
        <v>49933.409999999996</v>
      </c>
      <c r="V49" s="155">
        <f t="shared" si="11"/>
        <v>249087.46200000003</v>
      </c>
      <c r="W49" s="155">
        <f t="shared" si="11"/>
        <v>23087839</v>
      </c>
      <c r="X49" s="155">
        <f t="shared" si="11"/>
        <v>5383858</v>
      </c>
      <c r="Y49" s="155">
        <f t="shared" si="11"/>
        <v>4138392</v>
      </c>
      <c r="Z49" s="155">
        <f t="shared" si="11"/>
        <v>1131393</v>
      </c>
      <c r="AA49" s="155">
        <f t="shared" si="11"/>
        <v>0</v>
      </c>
      <c r="AB49" s="155">
        <f t="shared" si="11"/>
        <v>227586.99999999997</v>
      </c>
      <c r="AC49" s="155">
        <f t="shared" si="11"/>
        <v>320582.73600000003</v>
      </c>
      <c r="AD49" s="155">
        <f t="shared" si="11"/>
        <v>384262.11099999998</v>
      </c>
      <c r="AE49" s="155">
        <f t="shared" si="11"/>
        <v>164914.552</v>
      </c>
      <c r="AF49" s="155">
        <f t="shared" si="11"/>
        <v>1121782.0790000001</v>
      </c>
      <c r="AG49" s="155">
        <f t="shared" si="11"/>
        <v>1184412.635</v>
      </c>
      <c r="AH49" s="155">
        <f t="shared" si="11"/>
        <v>4801642.0859999992</v>
      </c>
      <c r="AI49" s="155">
        <f t="shared" si="11"/>
        <v>74494.921999999991</v>
      </c>
      <c r="AJ49" s="155">
        <f t="shared" si="11"/>
        <v>393496.61599999998</v>
      </c>
      <c r="AK49" s="155">
        <f t="shared" si="11"/>
        <v>559026.29800000007</v>
      </c>
      <c r="AL49" s="155">
        <f t="shared" si="11"/>
        <v>770962.96199999994</v>
      </c>
      <c r="AM49" s="155">
        <f t="shared" si="11"/>
        <v>1702523.3030000001</v>
      </c>
      <c r="AN49" s="155">
        <f t="shared" si="11"/>
        <v>86013.223000000013</v>
      </c>
      <c r="AO49" s="155">
        <f t="shared" si="11"/>
        <v>7214181.5680000009</v>
      </c>
      <c r="AP49" s="155">
        <f t="shared" si="11"/>
        <v>3624090.2729999996</v>
      </c>
      <c r="AQ49" s="155">
        <f t="shared" si="11"/>
        <v>2549373.0180000002</v>
      </c>
      <c r="AR49" s="155">
        <f t="shared" si="11"/>
        <v>1742092.3360000004</v>
      </c>
      <c r="AS49" s="155">
        <f t="shared" si="11"/>
        <v>7438.9339999999993</v>
      </c>
      <c r="AT49" s="155">
        <f t="shared" si="11"/>
        <v>309354.72499999998</v>
      </c>
      <c r="AU49" s="155">
        <f t="shared" si="11"/>
        <v>76541.777999999991</v>
      </c>
      <c r="AV49" s="155">
        <f t="shared" si="11"/>
        <v>53854.94200000001</v>
      </c>
      <c r="AW49" s="155">
        <f t="shared" si="11"/>
        <v>77124.91</v>
      </c>
      <c r="AX49" s="155">
        <f t="shared" si="11"/>
        <v>-34667.015999999996</v>
      </c>
      <c r="AY49" s="155">
        <f t="shared" si="11"/>
        <v>4057.703</v>
      </c>
      <c r="AZ49" s="155">
        <f t="shared" si="11"/>
        <v>375212.61299999995</v>
      </c>
      <c r="BA49" s="155">
        <f t="shared" si="11"/>
        <v>1378136.821</v>
      </c>
      <c r="BB49" s="155">
        <f t="shared" si="11"/>
        <v>11712339.191</v>
      </c>
      <c r="BC49" s="155">
        <f t="shared" si="11"/>
        <v>733437.89699999988</v>
      </c>
      <c r="BD49" s="155">
        <f t="shared" si="11"/>
        <v>360111.83299999993</v>
      </c>
      <c r="BE49" s="155">
        <f t="shared" si="11"/>
        <v>1716157.9679999996</v>
      </c>
      <c r="BF49" s="155">
        <f t="shared" si="11"/>
        <v>49186.371000000006</v>
      </c>
      <c r="BG49" s="155">
        <f t="shared" si="11"/>
        <v>617076.19200000004</v>
      </c>
      <c r="BH49" s="155">
        <f t="shared" si="11"/>
        <v>1199572.6350000002</v>
      </c>
      <c r="BI49" s="155">
        <f t="shared" si="11"/>
        <v>745275.95199999993</v>
      </c>
      <c r="BJ49" s="155">
        <f t="shared" si="11"/>
        <v>321735.63900000002</v>
      </c>
      <c r="BK49" s="155">
        <f t="shared" si="11"/>
        <v>1756739.9339999999</v>
      </c>
      <c r="BL49" s="155">
        <f t="shared" si="11"/>
        <v>77388.071000000011</v>
      </c>
      <c r="BM49" s="155">
        <f t="shared" si="11"/>
        <v>84529.499000000011</v>
      </c>
      <c r="BN49" s="155">
        <f t="shared" si="11"/>
        <v>315180.18099999998</v>
      </c>
      <c r="BO49" s="155">
        <f t="shared" si="11"/>
        <v>14408.029</v>
      </c>
      <c r="BP49" s="155">
        <f t="shared" si="11"/>
        <v>13145.478000000001</v>
      </c>
      <c r="BQ49" s="155">
        <f t="shared" si="11"/>
        <v>17398.376999999997</v>
      </c>
      <c r="BR49" s="155">
        <f t="shared" ref="BR49:CC49" si="12">IF(LEN(BR$8)=0,"",BR15-BR24+BR39-BR43+BR45-BR47)</f>
        <v>3375549</v>
      </c>
      <c r="BS49" s="155">
        <f t="shared" si="12"/>
        <v>782120</v>
      </c>
      <c r="BT49" s="155">
        <f t="shared" si="12"/>
        <v>146527</v>
      </c>
      <c r="BU49" s="155">
        <f t="shared" si="12"/>
        <v>215378.45199999999</v>
      </c>
      <c r="BV49" s="155">
        <f t="shared" si="12"/>
        <v>240856.81900000002</v>
      </c>
      <c r="BW49" s="155">
        <f t="shared" si="12"/>
        <v>46921.468999999997</v>
      </c>
      <c r="BX49" s="155">
        <f t="shared" si="12"/>
        <v>140813.51800000001</v>
      </c>
      <c r="BY49" s="155">
        <f t="shared" si="12"/>
        <v>487253.05699999991</v>
      </c>
      <c r="BZ49" s="155">
        <f t="shared" si="12"/>
        <v>57340.944000000003</v>
      </c>
      <c r="CA49" s="155">
        <f t="shared" si="12"/>
        <v>229279.158</v>
      </c>
      <c r="CB49" s="155">
        <f t="shared" si="12"/>
        <v>11071514</v>
      </c>
      <c r="CC49" s="155">
        <f t="shared" si="12"/>
        <v>5359281</v>
      </c>
    </row>
    <row r="50" spans="1:82" ht="15.75" x14ac:dyDescent="0.25">
      <c r="A50" s="5" t="s">
        <v>458</v>
      </c>
      <c r="B50" s="5"/>
      <c r="C50" s="19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</row>
    <row r="51" spans="1:82" ht="15.75" x14ac:dyDescent="0.25">
      <c r="A51" s="5" t="s">
        <v>196</v>
      </c>
      <c r="B51" s="5"/>
      <c r="C51" s="21" t="s">
        <v>197</v>
      </c>
      <c r="D51" s="155">
        <f>SUM(E51:CC51)</f>
        <v>1120423572.901</v>
      </c>
      <c r="E51" s="155">
        <f>IF(LEN(E$8)=0,"",IF(E$8="Bayern",SUMIFS(Erl.Gögn!$H$2:$H$30,Erl.Gögn!$E$2:$E$30,$A51,Erl.Gögn!$A$2:$A$30,E$201)/1000,IF(E$8="Allianz",SUMIFS(Erl.Gögn!$H$2:$H$30,Erl.Gögn!$E$2:$E$30,$A51,Erl.Gögn!$A$2:$A$30,E$201)/1000,SUMIFS(Gögn!$I$2:$I$11876,Gögn!$F$2:$F$11876,$A51,Gögn!$A$2:$A$11876,E$201)/1000)))</f>
        <v>42411916.887999997</v>
      </c>
      <c r="F51" s="155">
        <f>IF(LEN(F$8)=0,"",IF(F$8="Bayern",SUMIFS(Erl.Gögn!$H$2:$H$30,Erl.Gögn!$E$2:$E$30,$A51,Erl.Gögn!$A$2:$A$30,F$201)/1000,IF(F$8="Allianz",SUMIFS(Erl.Gögn!$H$2:$H$30,Erl.Gögn!$E$2:$E$30,$A51,Erl.Gögn!$A$2:$A$30,F$201)/1000,SUMIFS(Gögn!$I$2:$I$11876,Gögn!$F$2:$F$11876,$A51,Gögn!$A$2:$A$11876,F$201)/1000)))</f>
        <v>81149704.069999993</v>
      </c>
      <c r="G51" s="155">
        <f>IF(LEN(G$8)=0,"",IF(G$8="Bayern",SUMIFS(Erl.Gögn!$H$2:$H$30,Erl.Gögn!$E$2:$E$30,$A51,Erl.Gögn!$A$2:$A$30,G$201)/1000,IF(G$8="Allianz",SUMIFS(Erl.Gögn!$H$2:$H$30,Erl.Gögn!$E$2:$E$30,$A51,Erl.Gögn!$A$2:$A$30,G$201)/1000,SUMIFS(Gögn!$I$2:$I$11876,Gögn!$F$2:$F$11876,$A51,Gögn!$A$2:$A$11876,G$201)/1000)))</f>
        <v>37571329.688000001</v>
      </c>
      <c r="H51" s="155">
        <f>IF(LEN(H$8)=0,"",IF(H$8="Bayern",SUMIFS(Erl.Gögn!$H$2:$H$30,Erl.Gögn!$E$2:$E$30,$A51,Erl.Gögn!$A$2:$A$30,H$201)/1000,IF(H$8="Allianz",SUMIFS(Erl.Gögn!$H$2:$H$30,Erl.Gögn!$E$2:$E$30,$A51,Erl.Gögn!$A$2:$A$30,H$201)/1000,SUMIFS(Gögn!$I$2:$I$11876,Gögn!$F$2:$F$11876,$A51,Gögn!$A$2:$A$11876,H$201)/1000)))</f>
        <v>688585.10900000005</v>
      </c>
      <c r="I51" s="155">
        <f>IF(LEN(I$8)=0,"",IF(I$8="Bayern",SUMIFS(Erl.Gögn!$H$2:$H$30,Erl.Gögn!$E$2:$E$30,$A51,Erl.Gögn!$A$2:$A$30,I$201)/1000,IF(I$8="Allianz",SUMIFS(Erl.Gögn!$H$2:$H$30,Erl.Gögn!$E$2:$E$30,$A51,Erl.Gögn!$A$2:$A$30,I$201)/1000,SUMIFS(Gögn!$I$2:$I$11876,Gögn!$F$2:$F$11876,$A51,Gögn!$A$2:$A$11876,I$201)/1000)))</f>
        <v>30796222.337000001</v>
      </c>
      <c r="J51" s="155">
        <f>IF(LEN(J$8)=0,"",IF(J$8="Bayern",SUMIFS(Erl.Gögn!$H$2:$H$30,Erl.Gögn!$E$2:$E$30,$A51,Erl.Gögn!$A$2:$A$30,J$201)/1000,IF(J$8="Allianz",SUMIFS(Erl.Gögn!$H$2:$H$30,Erl.Gögn!$E$2:$E$30,$A51,Erl.Gögn!$A$2:$A$30,J$201)/1000,SUMIFS(Gögn!$I$2:$I$11876,Gögn!$F$2:$F$11876,$A51,Gögn!$A$2:$A$11876,J$201)/1000)))</f>
        <v>1312950.5460000001</v>
      </c>
      <c r="K51" s="155">
        <f>IF(LEN(K$8)=0,"",IF(K$8="Bayern",SUMIFS(Erl.Gögn!$H$2:$H$30,Erl.Gögn!$E$2:$E$30,$A51,Erl.Gögn!$A$2:$A$30,K$201)/1000,IF(K$8="Allianz",SUMIFS(Erl.Gögn!$H$2:$H$30,Erl.Gögn!$E$2:$E$30,$A51,Erl.Gögn!$A$2:$A$30,K$201)/1000,SUMIFS(Gögn!$I$2:$I$11876,Gögn!$F$2:$F$11876,$A51,Gögn!$A$2:$A$11876,K$201)/1000)))</f>
        <v>1013092</v>
      </c>
      <c r="L51" s="155">
        <f>IF(LEN(L$8)=0,"",IF(L$8="Bayern",SUMIFS(Erl.Gögn!$H$2:$H$30,Erl.Gögn!$E$2:$E$30,$A51,Erl.Gögn!$A$2:$A$30,L$201)/1000,IF(L$8="Allianz",SUMIFS(Erl.Gögn!$H$2:$H$30,Erl.Gögn!$E$2:$E$30,$A51,Erl.Gögn!$A$2:$A$30,L$201)/1000,SUMIFS(Gögn!$I$2:$I$11876,Gögn!$F$2:$F$11876,$A51,Gögn!$A$2:$A$11876,L$201)/1000)))</f>
        <v>7213444</v>
      </c>
      <c r="M51" s="155">
        <f>IF(LEN(M$8)=0,"",IF(M$8="Bayern",SUMIFS(Erl.Gögn!$H$2:$H$30,Erl.Gögn!$E$2:$E$30,$A51,Erl.Gögn!$A$2:$A$30,M$201)/1000,IF(M$8="Allianz",SUMIFS(Erl.Gögn!$H$2:$H$30,Erl.Gögn!$E$2:$E$30,$A51,Erl.Gögn!$A$2:$A$30,M$201)/1000,SUMIFS(Gögn!$I$2:$I$11876,Gögn!$F$2:$F$11876,$A51,Gögn!$A$2:$A$11876,M$201)/1000)))</f>
        <v>5645191</v>
      </c>
      <c r="N51" s="155">
        <f>IF(LEN(N$8)=0,"",IF(N$8="Bayern",SUMIFS(Erl.Gögn!$H$2:$H$30,Erl.Gögn!$E$2:$E$30,$A51,Erl.Gögn!$A$2:$A$30,N$201)/1000,IF(N$8="Allianz",SUMIFS(Erl.Gögn!$H$2:$H$30,Erl.Gögn!$E$2:$E$30,$A51,Erl.Gögn!$A$2:$A$30,N$201)/1000,SUMIFS(Gögn!$I$2:$I$11876,Gögn!$F$2:$F$11876,$A51,Gögn!$A$2:$A$11876,N$201)/1000)))</f>
        <v>19861259</v>
      </c>
      <c r="O51" s="155">
        <f>IF(LEN(O$8)=0,"",IF(O$8="Bayern",SUMIFS(Erl.Gögn!$H$2:$H$30,Erl.Gögn!$E$2:$E$30,$A51,Erl.Gögn!$A$2:$A$30,O$201)/1000,IF(O$8="Allianz",SUMIFS(Erl.Gögn!$H$2:$H$30,Erl.Gögn!$E$2:$E$30,$A51,Erl.Gögn!$A$2:$A$30,O$201)/1000,SUMIFS(Gögn!$I$2:$I$11876,Gögn!$F$2:$F$11876,$A51,Gögn!$A$2:$A$11876,O$201)/1000)))</f>
        <v>28710832</v>
      </c>
      <c r="P51" s="155">
        <f>IF(LEN(P$8)=0,"",IF(P$8="Bayern",SUMIFS(Erl.Gögn!$H$2:$H$30,Erl.Gögn!$E$2:$E$30,$A51,Erl.Gögn!$A$2:$A$30,P$201)/1000,IF(P$8="Allianz",SUMIFS(Erl.Gögn!$H$2:$H$30,Erl.Gögn!$E$2:$E$30,$A51,Erl.Gögn!$A$2:$A$30,P$201)/1000,SUMIFS(Gögn!$I$2:$I$11876,Gögn!$F$2:$F$11876,$A51,Gögn!$A$2:$A$11876,P$201)/1000)))</f>
        <v>16791430</v>
      </c>
      <c r="Q51" s="155">
        <f>IF(LEN(Q$8)=0,"",IF(Q$8="Bayern",SUMIFS(Erl.Gögn!$H$2:$H$30,Erl.Gögn!$E$2:$E$30,$A51,Erl.Gögn!$A$2:$A$30,Q$201)/1000,IF(Q$8="Allianz",SUMIFS(Erl.Gögn!$H$2:$H$30,Erl.Gögn!$E$2:$E$30,$A51,Erl.Gögn!$A$2:$A$30,Q$201)/1000,SUMIFS(Gögn!$I$2:$I$11876,Gögn!$F$2:$F$11876,$A51,Gögn!$A$2:$A$11876,Q$201)/1000)))</f>
        <v>51823877</v>
      </c>
      <c r="R51" s="155">
        <f>IF(LEN(R$8)=0,"",IF(R$8="Bayern",SUMIFS(Erl.Gögn!$H$2:$H$30,Erl.Gögn!$E$2:$E$30,$A51,Erl.Gögn!$A$2:$A$30,R$201)/1000,IF(R$8="Allianz",SUMIFS(Erl.Gögn!$H$2:$H$30,Erl.Gögn!$E$2:$E$30,$A51,Erl.Gögn!$A$2:$A$30,R$201)/1000,SUMIFS(Gögn!$I$2:$I$11876,Gögn!$F$2:$F$11876,$A51,Gögn!$A$2:$A$11876,R$201)/1000)))</f>
        <v>8739167.125</v>
      </c>
      <c r="S51" s="155">
        <f>IF(LEN(S$8)=0,"",IF(S$8="Bayern",SUMIFS(Erl.Gögn!$H$2:$H$30,Erl.Gögn!$E$2:$E$30,$A51,Erl.Gögn!$A$2:$A$30,S$201)/1000,IF(S$8="Allianz",SUMIFS(Erl.Gögn!$H$2:$H$30,Erl.Gögn!$E$2:$E$30,$A51,Erl.Gögn!$A$2:$A$30,S$201)/1000,SUMIFS(Gögn!$I$2:$I$11876,Gögn!$F$2:$F$11876,$A51,Gögn!$A$2:$A$11876,S$201)/1000)))</f>
        <v>4791661.193</v>
      </c>
      <c r="T51" s="155">
        <f>IF(LEN(T$8)=0,"",IF(T$8="Bayern",SUMIFS(Erl.Gögn!$H$2:$H$30,Erl.Gögn!$E$2:$E$30,$A51,Erl.Gögn!$A$2:$A$30,T$201)/1000,IF(T$8="Allianz",SUMIFS(Erl.Gögn!$H$2:$H$30,Erl.Gögn!$E$2:$E$30,$A51,Erl.Gögn!$A$2:$A$30,T$201)/1000,SUMIFS(Gögn!$I$2:$I$11876,Gögn!$F$2:$F$11876,$A51,Gögn!$A$2:$A$11876,T$201)/1000)))</f>
        <v>8502296.7090000007</v>
      </c>
      <c r="U51" s="155">
        <f>IF(LEN(U$8)=0,"",IF(U$8="Bayern",SUMIFS(Erl.Gögn!$H$2:$H$30,Erl.Gögn!$E$2:$E$30,$A51,Erl.Gögn!$A$2:$A$30,U$201)/1000,IF(U$8="Allianz",SUMIFS(Erl.Gögn!$H$2:$H$30,Erl.Gögn!$E$2:$E$30,$A51,Erl.Gögn!$A$2:$A$30,U$201)/1000,SUMIFS(Gögn!$I$2:$I$11876,Gögn!$F$2:$F$11876,$A51,Gögn!$A$2:$A$11876,U$201)/1000)))</f>
        <v>100772.87699999999</v>
      </c>
      <c r="V51" s="155">
        <f>IF(LEN(V$8)=0,"",IF(V$8="Bayern",SUMIFS(Erl.Gögn!$H$2:$H$30,Erl.Gögn!$E$2:$E$30,$A51,Erl.Gögn!$A$2:$A$30,V$201)/1000,IF(V$8="Allianz",SUMIFS(Erl.Gögn!$H$2:$H$30,Erl.Gögn!$E$2:$E$30,$A51,Erl.Gögn!$A$2:$A$30,V$201)/1000,SUMIFS(Gögn!$I$2:$I$11876,Gögn!$F$2:$F$11876,$A51,Gögn!$A$2:$A$11876,V$201)/1000)))</f>
        <v>1077341.656</v>
      </c>
      <c r="W51" s="155">
        <f>IF(LEN(W$8)=0,"",IF(W$8="Bayern",SUMIFS(Erl.Gögn!$H$2:$H$30,Erl.Gögn!$E$2:$E$30,$A51,Erl.Gögn!$A$2:$A$30,W$201)/1000,IF(W$8="Allianz",SUMIFS(Erl.Gögn!$H$2:$H$30,Erl.Gögn!$E$2:$E$30,$A51,Erl.Gögn!$A$2:$A$30,W$201)/1000,SUMIFS(Gögn!$I$2:$I$11876,Gögn!$F$2:$F$11876,$A51,Gögn!$A$2:$A$11876,W$201)/1000)))</f>
        <v>187291608</v>
      </c>
      <c r="X51" s="155">
        <f>IF(LEN(X$8)=0,"",IF(X$8="Bayern",SUMIFS(Erl.Gögn!$H$2:$H$30,Erl.Gögn!$E$2:$E$30,$A51,Erl.Gögn!$A$2:$A$30,X$201)/1000,IF(X$8="Allianz",SUMIFS(Erl.Gögn!$H$2:$H$30,Erl.Gögn!$E$2:$E$30,$A51,Erl.Gögn!$A$2:$A$30,X$201)/1000,SUMIFS(Gögn!$I$2:$I$11876,Gögn!$F$2:$F$11876,$A51,Gögn!$A$2:$A$11876,X$201)/1000)))</f>
        <v>29811339</v>
      </c>
      <c r="Y51" s="155">
        <f>IF(LEN(Y$8)=0,"",IF(Y$8="Bayern",SUMIFS(Erl.Gögn!$H$2:$H$30,Erl.Gögn!$E$2:$E$30,$A51,Erl.Gögn!$A$2:$A$30,Y$201)/1000,IF(Y$8="Allianz",SUMIFS(Erl.Gögn!$H$2:$H$30,Erl.Gögn!$E$2:$E$30,$A51,Erl.Gögn!$A$2:$A$30,Y$201)/1000,SUMIFS(Gögn!$I$2:$I$11876,Gögn!$F$2:$F$11876,$A51,Gögn!$A$2:$A$11876,Y$201)/1000)))</f>
        <v>50049459</v>
      </c>
      <c r="Z51" s="155">
        <f>IF(LEN(Z$8)=0,"",IF(Z$8="Bayern",SUMIFS(Erl.Gögn!$H$2:$H$30,Erl.Gögn!$E$2:$E$30,$A51,Erl.Gögn!$A$2:$A$30,Z$201)/1000,IF(Z$8="Allianz",SUMIFS(Erl.Gögn!$H$2:$H$30,Erl.Gögn!$E$2:$E$30,$A51,Erl.Gögn!$A$2:$A$30,Z$201)/1000,SUMIFS(Gögn!$I$2:$I$11876,Gögn!$F$2:$F$11876,$A51,Gögn!$A$2:$A$11876,Z$201)/1000)))</f>
        <v>2704129</v>
      </c>
      <c r="AA51" s="155">
        <f>IF(LEN(AA$8)=0,"",IF(AA$8="Bayern",SUMIFS(Erl.Gögn!$H$2:$H$30,Erl.Gögn!$E$2:$E$30,$A51,Erl.Gögn!$A$2:$A$30,AA$201)/1000,IF(AA$8="Allianz",SUMIFS(Erl.Gögn!$H$2:$H$30,Erl.Gögn!$E$2:$E$30,$A51,Erl.Gögn!$A$2:$A$30,AA$201)/1000,SUMIFS(Gögn!$I$2:$I$11876,Gögn!$F$2:$F$11876,$A51,Gögn!$A$2:$A$11876,AA$201)/1000)))</f>
        <v>0</v>
      </c>
      <c r="AB51" s="155">
        <f>IF(LEN(AB$8)=0,"",IF(AB$8="Bayern",SUMIFS(Erl.Gögn!$H$2:$H$30,Erl.Gögn!$E$2:$E$30,$A51,Erl.Gögn!$A$2:$A$30,AB$201)/1000,IF(AB$8="Allianz",SUMIFS(Erl.Gögn!$H$2:$H$30,Erl.Gögn!$E$2:$E$30,$A51,Erl.Gögn!$A$2:$A$30,AB$201)/1000,SUMIFS(Gögn!$I$2:$I$11876,Gögn!$F$2:$F$11876,$A51,Gögn!$A$2:$A$11876,AB$201)/1000)))</f>
        <v>3092323.6359999999</v>
      </c>
      <c r="AC51" s="155">
        <f>IF(LEN(AC$8)=0,"",IF(AC$8="Bayern",SUMIFS(Erl.Gögn!$H$2:$H$30,Erl.Gögn!$E$2:$E$30,$A51,Erl.Gögn!$A$2:$A$30,AC$201)/1000,IF(AC$8="Allianz",SUMIFS(Erl.Gögn!$H$2:$H$30,Erl.Gögn!$E$2:$E$30,$A51,Erl.Gögn!$A$2:$A$30,AC$201)/1000,SUMIFS(Gögn!$I$2:$I$11876,Gögn!$F$2:$F$11876,$A51,Gögn!$A$2:$A$11876,AC$201)/1000)))</f>
        <v>3136255.696</v>
      </c>
      <c r="AD51" s="155">
        <f>IF(LEN(AD$8)=0,"",IF(AD$8="Bayern",SUMIFS(Erl.Gögn!$H$2:$H$30,Erl.Gögn!$E$2:$E$30,$A51,Erl.Gögn!$A$2:$A$30,AD$201)/1000,IF(AD$8="Allianz",SUMIFS(Erl.Gögn!$H$2:$H$30,Erl.Gögn!$E$2:$E$30,$A51,Erl.Gögn!$A$2:$A$30,AD$201)/1000,SUMIFS(Gögn!$I$2:$I$11876,Gögn!$F$2:$F$11876,$A51,Gögn!$A$2:$A$11876,AD$201)/1000)))</f>
        <v>1547966.1910000001</v>
      </c>
      <c r="AE51" s="155">
        <f>IF(LEN(AE$8)=0,"",IF(AE$8="Bayern",SUMIFS(Erl.Gögn!$H$2:$H$30,Erl.Gögn!$E$2:$E$30,$A51,Erl.Gögn!$A$2:$A$30,AE$201)/1000,IF(AE$8="Allianz",SUMIFS(Erl.Gögn!$H$2:$H$30,Erl.Gögn!$E$2:$E$30,$A51,Erl.Gögn!$A$2:$A$30,AE$201)/1000,SUMIFS(Gögn!$I$2:$I$11876,Gögn!$F$2:$F$11876,$A51,Gögn!$A$2:$A$11876,AE$201)/1000)))</f>
        <v>1400371.9920000001</v>
      </c>
      <c r="AF51" s="155">
        <f>IF(LEN(AF$8)=0,"",IF(AF$8="Bayern",SUMIFS(Erl.Gögn!$H$2:$H$30,Erl.Gögn!$E$2:$E$30,$A51,Erl.Gögn!$A$2:$A$30,AF$201)/1000,IF(AF$8="Allianz",SUMIFS(Erl.Gögn!$H$2:$H$30,Erl.Gögn!$E$2:$E$30,$A51,Erl.Gögn!$A$2:$A$30,AF$201)/1000,SUMIFS(Gögn!$I$2:$I$11876,Gögn!$F$2:$F$11876,$A51,Gögn!$A$2:$A$11876,AF$201)/1000)))</f>
        <v>3032577.378</v>
      </c>
      <c r="AG51" s="155">
        <f>IF(LEN(AG$8)=0,"",IF(AG$8="Bayern",SUMIFS(Erl.Gögn!$H$2:$H$30,Erl.Gögn!$E$2:$E$30,$A51,Erl.Gögn!$A$2:$A$30,AG$201)/1000,IF(AG$8="Allianz",SUMIFS(Erl.Gögn!$H$2:$H$30,Erl.Gögn!$E$2:$E$30,$A51,Erl.Gögn!$A$2:$A$30,AG$201)/1000,SUMIFS(Gögn!$I$2:$I$11876,Gögn!$F$2:$F$11876,$A51,Gögn!$A$2:$A$11876,AG$201)/1000)))</f>
        <v>2994324.5550000002</v>
      </c>
      <c r="AH51" s="155">
        <f>IF(LEN(AH$8)=0,"",IF(AH$8="Bayern",SUMIFS(Erl.Gögn!$H$2:$H$30,Erl.Gögn!$E$2:$E$30,$A51,Erl.Gögn!$A$2:$A$30,AH$201)/1000,IF(AH$8="Allianz",SUMIFS(Erl.Gögn!$H$2:$H$30,Erl.Gögn!$E$2:$E$30,$A51,Erl.Gögn!$A$2:$A$30,AH$201)/1000,SUMIFS(Gögn!$I$2:$I$11876,Gögn!$F$2:$F$11876,$A51,Gögn!$A$2:$A$11876,AH$201)/1000)))</f>
        <v>41277187.853</v>
      </c>
      <c r="AI51" s="155">
        <f>IF(LEN(AI$8)=0,"",IF(AI$8="Bayern",SUMIFS(Erl.Gögn!$H$2:$H$30,Erl.Gögn!$E$2:$E$30,$A51,Erl.Gögn!$A$2:$A$30,AI$201)/1000,IF(AI$8="Allianz",SUMIFS(Erl.Gögn!$H$2:$H$30,Erl.Gögn!$E$2:$E$30,$A51,Erl.Gögn!$A$2:$A$30,AI$201)/1000,SUMIFS(Gögn!$I$2:$I$11876,Gögn!$F$2:$F$11876,$A51,Gögn!$A$2:$A$11876,AI$201)/1000)))</f>
        <v>658675.49399999995</v>
      </c>
      <c r="AJ51" s="155">
        <f>IF(LEN(AJ$8)=0,"",IF(AJ$8="Bayern",SUMIFS(Erl.Gögn!$H$2:$H$30,Erl.Gögn!$E$2:$E$30,$A51,Erl.Gögn!$A$2:$A$30,AJ$201)/1000,IF(AJ$8="Allianz",SUMIFS(Erl.Gögn!$H$2:$H$30,Erl.Gögn!$E$2:$E$30,$A51,Erl.Gögn!$A$2:$A$30,AJ$201)/1000,SUMIFS(Gögn!$I$2:$I$11876,Gögn!$F$2:$F$11876,$A51,Gögn!$A$2:$A$11876,AJ$201)/1000)))</f>
        <v>4203315.7429999998</v>
      </c>
      <c r="AK51" s="155">
        <f>IF(LEN(AK$8)=0,"",IF(AK$8="Bayern",SUMIFS(Erl.Gögn!$H$2:$H$30,Erl.Gögn!$E$2:$E$30,$A51,Erl.Gögn!$A$2:$A$30,AK$201)/1000,IF(AK$8="Allianz",SUMIFS(Erl.Gögn!$H$2:$H$30,Erl.Gögn!$E$2:$E$30,$A51,Erl.Gögn!$A$2:$A$30,AK$201)/1000,SUMIFS(Gögn!$I$2:$I$11876,Gögn!$F$2:$F$11876,$A51,Gögn!$A$2:$A$11876,AK$201)/1000)))</f>
        <v>6180077.4199999999</v>
      </c>
      <c r="AL51" s="155">
        <f>IF(LEN(AL$8)=0,"",IF(AL$8="Bayern",SUMIFS(Erl.Gögn!$H$2:$H$30,Erl.Gögn!$E$2:$E$30,$A51,Erl.Gögn!$A$2:$A$30,AL$201)/1000,IF(AL$8="Allianz",SUMIFS(Erl.Gögn!$H$2:$H$30,Erl.Gögn!$E$2:$E$30,$A51,Erl.Gögn!$A$2:$A$30,AL$201)/1000,SUMIFS(Gögn!$I$2:$I$11876,Gögn!$F$2:$F$11876,$A51,Gögn!$A$2:$A$11876,AL$201)/1000)))</f>
        <v>7468404.2429999998</v>
      </c>
      <c r="AM51" s="155">
        <f>IF(LEN(AM$8)=0,"",IF(AM$8="Bayern",SUMIFS(Erl.Gögn!$H$2:$H$30,Erl.Gögn!$E$2:$E$30,$A51,Erl.Gögn!$A$2:$A$30,AM$201)/1000,IF(AM$8="Allianz",SUMIFS(Erl.Gögn!$H$2:$H$30,Erl.Gögn!$E$2:$E$30,$A51,Erl.Gögn!$A$2:$A$30,AM$201)/1000,SUMIFS(Gögn!$I$2:$I$11876,Gögn!$F$2:$F$11876,$A51,Gögn!$A$2:$A$11876,AM$201)/1000)))</f>
        <v>6252788.8169999998</v>
      </c>
      <c r="AN51" s="155">
        <f>IF(LEN(AN$8)=0,"",IF(AN$8="Bayern",SUMIFS(Erl.Gögn!$H$2:$H$30,Erl.Gögn!$E$2:$E$30,$A51,Erl.Gögn!$A$2:$A$30,AN$201)/1000,IF(AN$8="Allianz",SUMIFS(Erl.Gögn!$H$2:$H$30,Erl.Gögn!$E$2:$E$30,$A51,Erl.Gögn!$A$2:$A$30,AN$201)/1000,SUMIFS(Gögn!$I$2:$I$11876,Gögn!$F$2:$F$11876,$A51,Gögn!$A$2:$A$11876,AN$201)/1000)))</f>
        <v>100794.83500000001</v>
      </c>
      <c r="AO51" s="155">
        <f>IF(LEN(AO$8)=0,"",IF(AO$8="Bayern",SUMIFS(Erl.Gögn!$H$2:$H$30,Erl.Gögn!$E$2:$E$30,$A51,Erl.Gögn!$A$2:$A$30,AO$201)/1000,IF(AO$8="Allianz",SUMIFS(Erl.Gögn!$H$2:$H$30,Erl.Gögn!$E$2:$E$30,$A51,Erl.Gögn!$A$2:$A$30,AO$201)/1000,SUMIFS(Gögn!$I$2:$I$11876,Gögn!$F$2:$F$11876,$A51,Gögn!$A$2:$A$11876,AO$201)/1000)))</f>
        <v>34441814.916000001</v>
      </c>
      <c r="AP51" s="155">
        <f>IF(LEN(AP$8)=0,"",IF(AP$8="Bayern",SUMIFS(Erl.Gögn!$H$2:$H$30,Erl.Gögn!$E$2:$E$30,$A51,Erl.Gögn!$A$2:$A$30,AP$201)/1000,IF(AP$8="Allianz",SUMIFS(Erl.Gögn!$H$2:$H$30,Erl.Gögn!$E$2:$E$30,$A51,Erl.Gögn!$A$2:$A$30,AP$201)/1000,SUMIFS(Gögn!$I$2:$I$11876,Gögn!$F$2:$F$11876,$A51,Gögn!$A$2:$A$11876,AP$201)/1000)))</f>
        <v>29767895.999000002</v>
      </c>
      <c r="AQ51" s="155">
        <f>IF(LEN(AQ$8)=0,"",IF(AQ$8="Bayern",SUMIFS(Erl.Gögn!$H$2:$H$30,Erl.Gögn!$E$2:$E$30,$A51,Erl.Gögn!$A$2:$A$30,AQ$201)/1000,IF(AQ$8="Allianz",SUMIFS(Erl.Gögn!$H$2:$H$30,Erl.Gögn!$E$2:$E$30,$A51,Erl.Gögn!$A$2:$A$30,AQ$201)/1000,SUMIFS(Gögn!$I$2:$I$11876,Gögn!$F$2:$F$11876,$A51,Gögn!$A$2:$A$11876,AQ$201)/1000)))</f>
        <v>25884524.964000002</v>
      </c>
      <c r="AR51" s="155">
        <f>IF(LEN(AR$8)=0,"",IF(AR$8="Bayern",SUMIFS(Erl.Gögn!$H$2:$H$30,Erl.Gögn!$E$2:$E$30,$A51,Erl.Gögn!$A$2:$A$30,AR$201)/1000,IF(AR$8="Allianz",SUMIFS(Erl.Gögn!$H$2:$H$30,Erl.Gögn!$E$2:$E$30,$A51,Erl.Gögn!$A$2:$A$30,AR$201)/1000,SUMIFS(Gögn!$I$2:$I$11876,Gögn!$F$2:$F$11876,$A51,Gögn!$A$2:$A$11876,AR$201)/1000)))</f>
        <v>15941003.791999999</v>
      </c>
      <c r="AS51" s="155">
        <f>IF(LEN(AS$8)=0,"",IF(AS$8="Bayern",SUMIFS(Erl.Gögn!$H$2:$H$30,Erl.Gögn!$E$2:$E$30,$A51,Erl.Gögn!$A$2:$A$30,AS$201)/1000,IF(AS$8="Allianz",SUMIFS(Erl.Gögn!$H$2:$H$30,Erl.Gögn!$E$2:$E$30,$A51,Erl.Gögn!$A$2:$A$30,AS$201)/1000,SUMIFS(Gögn!$I$2:$I$11876,Gögn!$F$2:$F$11876,$A51,Gögn!$A$2:$A$11876,AS$201)/1000)))</f>
        <v>69983.827000000005</v>
      </c>
      <c r="AT51" s="155">
        <f>IF(LEN(AT$8)=0,"",IF(AT$8="Bayern",SUMIFS(Erl.Gögn!$H$2:$H$30,Erl.Gögn!$E$2:$E$30,$A51,Erl.Gögn!$A$2:$A$30,AT$201)/1000,IF(AT$8="Allianz",SUMIFS(Erl.Gögn!$H$2:$H$30,Erl.Gögn!$E$2:$E$30,$A51,Erl.Gögn!$A$2:$A$30,AT$201)/1000,SUMIFS(Gögn!$I$2:$I$11876,Gögn!$F$2:$F$11876,$A51,Gögn!$A$2:$A$11876,AT$201)/1000)))</f>
        <v>2362818.6170000001</v>
      </c>
      <c r="AU51" s="155">
        <f>IF(LEN(AU$8)=0,"",IF(AU$8="Bayern",SUMIFS(Erl.Gögn!$H$2:$H$30,Erl.Gögn!$E$2:$E$30,$A51,Erl.Gögn!$A$2:$A$30,AU$201)/1000,IF(AU$8="Allianz",SUMIFS(Erl.Gögn!$H$2:$H$30,Erl.Gögn!$E$2:$E$30,$A51,Erl.Gögn!$A$2:$A$30,AU$201)/1000,SUMIFS(Gögn!$I$2:$I$11876,Gögn!$F$2:$F$11876,$A51,Gögn!$A$2:$A$11876,AU$201)/1000)))</f>
        <v>1043714.839</v>
      </c>
      <c r="AV51" s="155">
        <f>IF(LEN(AV$8)=0,"",IF(AV$8="Bayern",SUMIFS(Erl.Gögn!$H$2:$H$30,Erl.Gögn!$E$2:$E$30,$A51,Erl.Gögn!$A$2:$A$30,AV$201)/1000,IF(AV$8="Allianz",SUMIFS(Erl.Gögn!$H$2:$H$30,Erl.Gögn!$E$2:$E$30,$A51,Erl.Gögn!$A$2:$A$30,AV$201)/1000,SUMIFS(Gögn!$I$2:$I$11876,Gögn!$F$2:$F$11876,$A51,Gögn!$A$2:$A$11876,AV$201)/1000)))</f>
        <v>804688.05099999998</v>
      </c>
      <c r="AW51" s="155">
        <f>IF(LEN(AW$8)=0,"",IF(AW$8="Bayern",SUMIFS(Erl.Gögn!$H$2:$H$30,Erl.Gögn!$E$2:$E$30,$A51,Erl.Gögn!$A$2:$A$30,AW$201)/1000,IF(AW$8="Allianz",SUMIFS(Erl.Gögn!$H$2:$H$30,Erl.Gögn!$E$2:$E$30,$A51,Erl.Gögn!$A$2:$A$30,AW$201)/1000,SUMIFS(Gögn!$I$2:$I$11876,Gögn!$F$2:$F$11876,$A51,Gögn!$A$2:$A$11876,AW$201)/1000)))</f>
        <v>780454.85400000005</v>
      </c>
      <c r="AX51" s="155">
        <f>IF(LEN(AX$8)=0,"",IF(AX$8="Bayern",SUMIFS(Erl.Gögn!$H$2:$H$30,Erl.Gögn!$E$2:$E$30,$A51,Erl.Gögn!$A$2:$A$30,AX$201)/1000,IF(AX$8="Allianz",SUMIFS(Erl.Gögn!$H$2:$H$30,Erl.Gögn!$E$2:$E$30,$A51,Erl.Gögn!$A$2:$A$30,AX$201)/1000,SUMIFS(Gögn!$I$2:$I$11876,Gögn!$F$2:$F$11876,$A51,Gögn!$A$2:$A$11876,AX$201)/1000)))</f>
        <v>128138.77499999999</v>
      </c>
      <c r="AY51" s="155">
        <f>IF(LEN(AY$8)=0,"",IF(AY$8="Bayern",SUMIFS(Erl.Gögn!$H$2:$H$30,Erl.Gögn!$E$2:$E$30,$A51,Erl.Gögn!$A$2:$A$30,AY$201)/1000,IF(AY$8="Allianz",SUMIFS(Erl.Gögn!$H$2:$H$30,Erl.Gögn!$E$2:$E$30,$A51,Erl.Gögn!$A$2:$A$30,AY$201)/1000,SUMIFS(Gögn!$I$2:$I$11876,Gögn!$F$2:$F$11876,$A51,Gögn!$A$2:$A$11876,AY$201)/1000)))</f>
        <v>49388.724999999999</v>
      </c>
      <c r="AZ51" s="155">
        <f>IF(LEN(AZ$8)=0,"",IF(AZ$8="Bayern",SUMIFS(Erl.Gögn!$H$2:$H$30,Erl.Gögn!$E$2:$E$30,$A51,Erl.Gögn!$A$2:$A$30,AZ$201)/1000,IF(AZ$8="Allianz",SUMIFS(Erl.Gögn!$H$2:$H$30,Erl.Gögn!$E$2:$E$30,$A51,Erl.Gögn!$A$2:$A$30,AZ$201)/1000,SUMIFS(Gögn!$I$2:$I$11876,Gögn!$F$2:$F$11876,$A51,Gögn!$A$2:$A$11876,AZ$201)/1000)))</f>
        <v>3303642.3</v>
      </c>
      <c r="BA51" s="155">
        <f>IF(LEN(BA$8)=0,"",IF(BA$8="Bayern",SUMIFS(Erl.Gögn!$H$2:$H$30,Erl.Gögn!$E$2:$E$30,$A51,Erl.Gögn!$A$2:$A$30,BA$201)/1000,IF(BA$8="Allianz",SUMIFS(Erl.Gögn!$H$2:$H$30,Erl.Gögn!$E$2:$E$30,$A51,Erl.Gögn!$A$2:$A$30,BA$201)/1000,SUMIFS(Gögn!$I$2:$I$11876,Gögn!$F$2:$F$11876,$A51,Gögn!$A$2:$A$11876,BA$201)/1000)))</f>
        <v>3319390.1910000001</v>
      </c>
      <c r="BB51" s="155">
        <f>IF(LEN(BB$8)=0,"",IF(BB$8="Bayern",SUMIFS(Erl.Gögn!$H$2:$H$30,Erl.Gögn!$E$2:$E$30,$A51,Erl.Gögn!$A$2:$A$30,BB$201)/1000,IF(BB$8="Allianz",SUMIFS(Erl.Gögn!$H$2:$H$30,Erl.Gögn!$E$2:$E$30,$A51,Erl.Gögn!$A$2:$A$30,BB$201)/1000,SUMIFS(Gögn!$I$2:$I$11876,Gögn!$F$2:$F$11876,$A51,Gögn!$A$2:$A$11876,BB$201)/1000)))</f>
        <v>78227842.760000005</v>
      </c>
      <c r="BC51" s="155">
        <f>IF(LEN(BC$8)=0,"",IF(BC$8="Bayern",SUMIFS(Erl.Gögn!$H$2:$H$30,Erl.Gögn!$E$2:$E$30,$A51,Erl.Gögn!$A$2:$A$30,BC$201)/1000,IF(BC$8="Allianz",SUMIFS(Erl.Gögn!$H$2:$H$30,Erl.Gögn!$E$2:$E$30,$A51,Erl.Gögn!$A$2:$A$30,BC$201)/1000,SUMIFS(Gögn!$I$2:$I$11876,Gögn!$F$2:$F$11876,$A51,Gögn!$A$2:$A$11876,BC$201)/1000)))</f>
        <v>10038830.674000001</v>
      </c>
      <c r="BD51" s="155">
        <f>IF(LEN(BD$8)=0,"",IF(BD$8="Bayern",SUMIFS(Erl.Gögn!$H$2:$H$30,Erl.Gögn!$E$2:$E$30,$A51,Erl.Gögn!$A$2:$A$30,BD$201)/1000,IF(BD$8="Allianz",SUMIFS(Erl.Gögn!$H$2:$H$30,Erl.Gögn!$E$2:$E$30,$A51,Erl.Gögn!$A$2:$A$30,BD$201)/1000,SUMIFS(Gögn!$I$2:$I$11876,Gögn!$F$2:$F$11876,$A51,Gögn!$A$2:$A$11876,BD$201)/1000)))</f>
        <v>3120640.5410000002</v>
      </c>
      <c r="BE51" s="155">
        <f>IF(LEN(BE$8)=0,"",IF(BE$8="Bayern",SUMIFS(Erl.Gögn!$H$2:$H$30,Erl.Gögn!$E$2:$E$30,$A51,Erl.Gögn!$A$2:$A$30,BE$201)/1000,IF(BE$8="Allianz",SUMIFS(Erl.Gögn!$H$2:$H$30,Erl.Gögn!$E$2:$E$30,$A51,Erl.Gögn!$A$2:$A$30,BE$201)/1000,SUMIFS(Gögn!$I$2:$I$11876,Gögn!$F$2:$F$11876,$A51,Gögn!$A$2:$A$11876,BE$201)/1000)))</f>
        <v>11888144.467</v>
      </c>
      <c r="BF51" s="155">
        <f>IF(LEN(BF$8)=0,"",IF(BF$8="Bayern",SUMIFS(Erl.Gögn!$H$2:$H$30,Erl.Gögn!$E$2:$E$30,$A51,Erl.Gögn!$A$2:$A$30,BF$201)/1000,IF(BF$8="Allianz",SUMIFS(Erl.Gögn!$H$2:$H$30,Erl.Gögn!$E$2:$E$30,$A51,Erl.Gögn!$A$2:$A$30,BF$201)/1000,SUMIFS(Gögn!$I$2:$I$11876,Gögn!$F$2:$F$11876,$A51,Gögn!$A$2:$A$11876,BF$201)/1000)))</f>
        <v>0</v>
      </c>
      <c r="BG51" s="155">
        <f>IF(LEN(BG$8)=0,"",IF(BG$8="Bayern",SUMIFS(Erl.Gögn!$H$2:$H$30,Erl.Gögn!$E$2:$E$30,$A51,Erl.Gögn!$A$2:$A$30,BG$201)/1000,IF(BG$8="Allianz",SUMIFS(Erl.Gögn!$H$2:$H$30,Erl.Gögn!$E$2:$E$30,$A51,Erl.Gögn!$A$2:$A$30,BG$201)/1000,SUMIFS(Gögn!$I$2:$I$11876,Gögn!$F$2:$F$11876,$A51,Gögn!$A$2:$A$11876,BG$201)/1000)))</f>
        <v>6300885.9340000004</v>
      </c>
      <c r="BH51" s="155">
        <f>IF(LEN(BH$8)=0,"",IF(BH$8="Bayern",SUMIFS(Erl.Gögn!$H$2:$H$30,Erl.Gögn!$E$2:$E$30,$A51,Erl.Gögn!$A$2:$A$30,BH$201)/1000,IF(BH$8="Allianz",SUMIFS(Erl.Gögn!$H$2:$H$30,Erl.Gögn!$E$2:$E$30,$A51,Erl.Gögn!$A$2:$A$30,BH$201)/1000,SUMIFS(Gögn!$I$2:$I$11876,Gögn!$F$2:$F$11876,$A51,Gögn!$A$2:$A$11876,BH$201)/1000)))</f>
        <v>3366210.6779999998</v>
      </c>
      <c r="BI51" s="155">
        <f>IF(LEN(BI$8)=0,"",IF(BI$8="Bayern",SUMIFS(Erl.Gögn!$H$2:$H$30,Erl.Gögn!$E$2:$E$30,$A51,Erl.Gögn!$A$2:$A$30,BI$201)/1000,IF(BI$8="Allianz",SUMIFS(Erl.Gögn!$H$2:$H$30,Erl.Gögn!$E$2:$E$30,$A51,Erl.Gögn!$A$2:$A$30,BI$201)/1000,SUMIFS(Gögn!$I$2:$I$11876,Gögn!$F$2:$F$11876,$A51,Gögn!$A$2:$A$11876,BI$201)/1000)))</f>
        <v>2731027.054</v>
      </c>
      <c r="BJ51" s="155">
        <f>IF(LEN(BJ$8)=0,"",IF(BJ$8="Bayern",SUMIFS(Erl.Gögn!$H$2:$H$30,Erl.Gögn!$E$2:$E$30,$A51,Erl.Gögn!$A$2:$A$30,BJ$201)/1000,IF(BJ$8="Allianz",SUMIFS(Erl.Gögn!$H$2:$H$30,Erl.Gögn!$E$2:$E$30,$A51,Erl.Gögn!$A$2:$A$30,BJ$201)/1000,SUMIFS(Gögn!$I$2:$I$11876,Gögn!$F$2:$F$11876,$A51,Gögn!$A$2:$A$11876,BJ$201)/1000)))</f>
        <v>1779031.5660000001</v>
      </c>
      <c r="BK51" s="155">
        <f>IF(LEN(BK$8)=0,"",IF(BK$8="Bayern",SUMIFS(Erl.Gögn!$H$2:$H$30,Erl.Gögn!$E$2:$E$30,$A51,Erl.Gögn!$A$2:$A$30,BK$201)/1000,IF(BK$8="Allianz",SUMIFS(Erl.Gögn!$H$2:$H$30,Erl.Gögn!$E$2:$E$30,$A51,Erl.Gögn!$A$2:$A$30,BK$201)/1000,SUMIFS(Gögn!$I$2:$I$11876,Gögn!$F$2:$F$11876,$A51,Gögn!$A$2:$A$11876,BK$201)/1000)))</f>
        <v>19129315.456</v>
      </c>
      <c r="BL51" s="155">
        <f>IF(LEN(BL$8)=0,"",IF(BL$8="Bayern",SUMIFS(Erl.Gögn!$H$2:$H$30,Erl.Gögn!$E$2:$E$30,$A51,Erl.Gögn!$A$2:$A$30,BL$201)/1000,IF(BL$8="Allianz",SUMIFS(Erl.Gögn!$H$2:$H$30,Erl.Gögn!$E$2:$E$30,$A51,Erl.Gögn!$A$2:$A$30,BL$201)/1000,SUMIFS(Gögn!$I$2:$I$11876,Gögn!$F$2:$F$11876,$A51,Gögn!$A$2:$A$11876,BL$201)/1000)))</f>
        <v>351958.84</v>
      </c>
      <c r="BM51" s="155">
        <f>IF(LEN(BM$8)=0,"",IF(BM$8="Bayern",SUMIFS(Erl.Gögn!$H$2:$H$30,Erl.Gögn!$E$2:$E$30,$A51,Erl.Gögn!$A$2:$A$30,BM$201)/1000,IF(BM$8="Allianz",SUMIFS(Erl.Gögn!$H$2:$H$30,Erl.Gögn!$E$2:$E$30,$A51,Erl.Gögn!$A$2:$A$30,BM$201)/1000,SUMIFS(Gögn!$I$2:$I$11876,Gögn!$F$2:$F$11876,$A51,Gögn!$A$2:$A$11876,BM$201)/1000)))</f>
        <v>545849.86</v>
      </c>
      <c r="BN51" s="155">
        <f>IF(LEN(BN$8)=0,"",IF(BN$8="Bayern",SUMIFS(Erl.Gögn!$H$2:$H$30,Erl.Gögn!$E$2:$E$30,$A51,Erl.Gögn!$A$2:$A$30,BN$201)/1000,IF(BN$8="Allianz",SUMIFS(Erl.Gögn!$H$2:$H$30,Erl.Gögn!$E$2:$E$30,$A51,Erl.Gögn!$A$2:$A$30,BN$201)/1000,SUMIFS(Gögn!$I$2:$I$11876,Gögn!$F$2:$F$11876,$A51,Gögn!$A$2:$A$11876,BN$201)/1000)))</f>
        <v>2083777.26</v>
      </c>
      <c r="BO51" s="155">
        <f>IF(LEN(BO$8)=0,"",IF(BO$8="Bayern",SUMIFS(Erl.Gögn!$H$2:$H$30,Erl.Gögn!$E$2:$E$30,$A51,Erl.Gögn!$A$2:$A$30,BO$201)/1000,IF(BO$8="Allianz",SUMIFS(Erl.Gögn!$H$2:$H$30,Erl.Gögn!$E$2:$E$30,$A51,Erl.Gögn!$A$2:$A$30,BO$201)/1000,SUMIFS(Gögn!$I$2:$I$11876,Gögn!$F$2:$F$11876,$A51,Gögn!$A$2:$A$11876,BO$201)/1000)))</f>
        <v>73148.178</v>
      </c>
      <c r="BP51" s="155">
        <f>IF(LEN(BP$8)=0,"",IF(BP$8="Bayern",SUMIFS(Erl.Gögn!$H$2:$H$30,Erl.Gögn!$E$2:$E$30,$A51,Erl.Gögn!$A$2:$A$30,BP$201)/1000,IF(BP$8="Allianz",SUMIFS(Erl.Gögn!$H$2:$H$30,Erl.Gögn!$E$2:$E$30,$A51,Erl.Gögn!$A$2:$A$30,BP$201)/1000,SUMIFS(Gögn!$I$2:$I$11876,Gögn!$F$2:$F$11876,$A51,Gögn!$A$2:$A$11876,BP$201)/1000)))</f>
        <v>131951.87299999999</v>
      </c>
      <c r="BQ51" s="155">
        <f>IF(LEN(BQ$8)=0,"",IF(BQ$8="Bayern",SUMIFS(Erl.Gögn!$H$2:$H$30,Erl.Gögn!$E$2:$E$30,$A51,Erl.Gögn!$A$2:$A$30,BQ$201)/1000,IF(BQ$8="Allianz",SUMIFS(Erl.Gögn!$H$2:$H$30,Erl.Gögn!$E$2:$E$30,$A51,Erl.Gögn!$A$2:$A$30,BQ$201)/1000,SUMIFS(Gögn!$I$2:$I$11876,Gögn!$F$2:$F$11876,$A51,Gögn!$A$2:$A$11876,BQ$201)/1000)))</f>
        <v>71589.782999999996</v>
      </c>
      <c r="BR51" s="155">
        <f>IF(LEN(BR$8)=0,"",IF(BR$8="Bayern",SUMIFS(Erl.Gögn!$H$2:$H$30,Erl.Gögn!$E$2:$E$30,$A51,Erl.Gögn!$A$2:$A$30,BR$201)/1000,IF(BR$8="Allianz",SUMIFS(Erl.Gögn!$H$2:$H$30,Erl.Gögn!$E$2:$E$30,$A51,Erl.Gögn!$A$2:$A$30,BR$201)/1000,SUMIFS(Gögn!$I$2:$I$11876,Gögn!$F$2:$F$11876,$A51,Gögn!$A$2:$A$11876,BR$201)/1000)))</f>
        <v>23907003</v>
      </c>
      <c r="BS51" s="155">
        <f>IF(LEN(BS$8)=0,"",IF(BS$8="Bayern",SUMIFS(Erl.Gögn!$H$2:$H$30,Erl.Gögn!$E$2:$E$30,$A51,Erl.Gögn!$A$2:$A$30,BS$201)/1000,IF(BS$8="Allianz",SUMIFS(Erl.Gögn!$H$2:$H$30,Erl.Gögn!$E$2:$E$30,$A51,Erl.Gögn!$A$2:$A$30,BS$201)/1000,SUMIFS(Gögn!$I$2:$I$11876,Gögn!$F$2:$F$11876,$A51,Gögn!$A$2:$A$11876,BS$201)/1000)))</f>
        <v>4645793</v>
      </c>
      <c r="BT51" s="155">
        <f>IF(LEN(BT$8)=0,"",IF(BT$8="Bayern",SUMIFS(Erl.Gögn!$H$2:$H$30,Erl.Gögn!$E$2:$E$30,$A51,Erl.Gögn!$A$2:$A$30,BT$201)/1000,IF(BT$8="Allianz",SUMIFS(Erl.Gögn!$H$2:$H$30,Erl.Gögn!$E$2:$E$30,$A51,Erl.Gögn!$A$2:$A$30,BT$201)/1000,SUMIFS(Gögn!$I$2:$I$11876,Gögn!$F$2:$F$11876,$A51,Gögn!$A$2:$A$11876,BT$201)/1000)))</f>
        <v>804125</v>
      </c>
      <c r="BU51" s="155">
        <f>IF(LEN(BU$8)=0,"",IF(BU$8="Bayern",SUMIFS(Erl.Gögn!$H$2:$H$30,Erl.Gögn!$E$2:$E$30,$A51,Erl.Gögn!$A$2:$A$30,BU$201)/1000,IF(BU$8="Allianz",SUMIFS(Erl.Gögn!$H$2:$H$30,Erl.Gögn!$E$2:$E$30,$A51,Erl.Gögn!$A$2:$A$30,BU$201)/1000,SUMIFS(Gögn!$I$2:$I$11876,Gögn!$F$2:$F$11876,$A51,Gögn!$A$2:$A$11876,BU$201)/1000)))</f>
        <v>2075319.0419999999</v>
      </c>
      <c r="BV51" s="155">
        <f>IF(LEN(BV$8)=0,"",IF(BV$8="Bayern",SUMIFS(Erl.Gögn!$H$2:$H$30,Erl.Gögn!$E$2:$E$30,$A51,Erl.Gögn!$A$2:$A$30,BV$201)/1000,IF(BV$8="Allianz",SUMIFS(Erl.Gögn!$H$2:$H$30,Erl.Gögn!$E$2:$E$30,$A51,Erl.Gögn!$A$2:$A$30,BV$201)/1000,SUMIFS(Gögn!$I$2:$I$11876,Gögn!$F$2:$F$11876,$A51,Gögn!$A$2:$A$11876,BV$201)/1000)))</f>
        <v>1633868.629</v>
      </c>
      <c r="BW51" s="155">
        <f>IF(LEN(BW$8)=0,"",IF(BW$8="Bayern",SUMIFS(Erl.Gögn!$H$2:$H$30,Erl.Gögn!$E$2:$E$30,$A51,Erl.Gögn!$A$2:$A$30,BW$201)/1000,IF(BW$8="Allianz",SUMIFS(Erl.Gögn!$H$2:$H$30,Erl.Gögn!$E$2:$E$30,$A51,Erl.Gögn!$A$2:$A$30,BW$201)/1000,SUMIFS(Gögn!$I$2:$I$11876,Gögn!$F$2:$F$11876,$A51,Gögn!$A$2:$A$11876,BW$201)/1000)))</f>
        <v>44431.648000000001</v>
      </c>
      <c r="BX51" s="155">
        <f>IF(LEN(BX$8)=0,"",IF(BX$8="Bayern",SUMIFS(Erl.Gögn!$H$2:$H$30,Erl.Gögn!$E$2:$E$30,$A51,Erl.Gögn!$A$2:$A$30,BX$201)/1000,IF(BX$8="Allianz",SUMIFS(Erl.Gögn!$H$2:$H$30,Erl.Gögn!$E$2:$E$30,$A51,Erl.Gögn!$A$2:$A$30,BX$201)/1000,SUMIFS(Gögn!$I$2:$I$11876,Gögn!$F$2:$F$11876,$A51,Gögn!$A$2:$A$11876,BX$201)/1000)))</f>
        <v>2248743.1949999998</v>
      </c>
      <c r="BY51" s="155">
        <f>IF(LEN(BY$8)=0,"",IF(BY$8="Bayern",SUMIFS(Erl.Gögn!$H$2:$H$30,Erl.Gögn!$E$2:$E$30,$A51,Erl.Gögn!$A$2:$A$30,BY$201)/1000,IF(BY$8="Allianz",SUMIFS(Erl.Gögn!$H$2:$H$30,Erl.Gögn!$E$2:$E$30,$A51,Erl.Gögn!$A$2:$A$30,BY$201)/1000,SUMIFS(Gögn!$I$2:$I$11876,Gögn!$F$2:$F$11876,$A51,Gögn!$A$2:$A$11876,BY$201)/1000)))</f>
        <v>5214367.784</v>
      </c>
      <c r="BZ51" s="155">
        <f>IF(LEN(BZ$8)=0,"",IF(BZ$8="Bayern",SUMIFS(Erl.Gögn!$H$2:$H$30,Erl.Gögn!$E$2:$E$30,$A51,Erl.Gögn!$A$2:$A$30,BZ$201)/1000,IF(BZ$8="Allianz",SUMIFS(Erl.Gögn!$H$2:$H$30,Erl.Gögn!$E$2:$E$30,$A51,Erl.Gögn!$A$2:$A$30,BZ$201)/1000,SUMIFS(Gögn!$I$2:$I$11876,Gögn!$F$2:$F$11876,$A51,Gögn!$A$2:$A$11876,BZ$201)/1000)))</f>
        <v>269355.88799999998</v>
      </c>
      <c r="CA51" s="155">
        <f>IF(LEN(CA$8)=0,"",IF(CA$8="Bayern",SUMIFS(Erl.Gögn!$H$2:$H$30,Erl.Gögn!$E$2:$E$30,$A51,Erl.Gögn!$A$2:$A$30,CA$201)/1000,IF(CA$8="Allianz",SUMIFS(Erl.Gögn!$H$2:$H$30,Erl.Gögn!$E$2:$E$30,$A51,Erl.Gögn!$A$2:$A$30,CA$201)/1000,SUMIFS(Gögn!$I$2:$I$11876,Gögn!$F$2:$F$11876,$A51,Gögn!$A$2:$A$11876,CA$201)/1000)))</f>
        <v>547836.89</v>
      </c>
      <c r="CB51" s="155">
        <f>IF(LEN(CB$8)=0,"",IF(CB$8="Bayern",SUMIFS(Erl.Gögn!$H$2:$H$30,Erl.Gögn!$E$2:$E$30,$A51,Erl.Gögn!$A$2:$A$30,CB$201)/1000,IF(CB$8="Allianz",SUMIFS(Erl.Gögn!$H$2:$H$30,Erl.Gögn!$E$2:$E$30,$A51,Erl.Gögn!$A$2:$A$30,CB$201)/1000,SUMIFS(Gögn!$I$2:$I$11876,Gögn!$F$2:$F$11876,$A51,Gögn!$A$2:$A$11876,CB$201)/1000)))</f>
        <v>68403862</v>
      </c>
      <c r="CC51" s="155">
        <f>IF(LEN(CC$8)=0,"",IF(CC$8="Bayern",SUMIFS(Erl.Gögn!$H$2:$H$30,Erl.Gögn!$E$2:$E$30,$A51,Erl.Gögn!$A$2:$A$30,CC$201)/1000,IF(CC$8="Allianz",SUMIFS(Erl.Gögn!$H$2:$H$30,Erl.Gögn!$E$2:$E$30,$A51,Erl.Gögn!$A$2:$A$30,CC$201)/1000,SUMIFS(Gögn!$I$2:$I$11876,Gögn!$F$2:$F$11876,$A51,Gögn!$A$2:$A$11876,CC$201)/1000)))</f>
        <v>53488530</v>
      </c>
    </row>
    <row r="52" spans="1:82" ht="15.75" x14ac:dyDescent="0.25">
      <c r="A52" s="5" t="s">
        <v>458</v>
      </c>
      <c r="B52" s="5"/>
      <c r="C52" s="19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</row>
    <row r="53" spans="1:82" ht="15.75" x14ac:dyDescent="0.25">
      <c r="A53" s="5" t="s">
        <v>458</v>
      </c>
      <c r="C53" s="21" t="s">
        <v>279</v>
      </c>
      <c r="D53" s="155">
        <f>SUM(E53:CC53)</f>
        <v>1274237994.5620005</v>
      </c>
      <c r="E53" s="155">
        <f>IF(LEN(E$8)=0,"",IF(E$8="Bayern",SUMIFS(Erl.Gögn!$H$2:$H$30,Erl.Gögn!$E$2:$E$30,"LANY0299999999999",Erl.Gögn!$A$2:$A$30,E$201)/1000,IF(E$8="Allianz",SUMIFS(Erl.Gögn!$H$2:$H$30,Erl.Gögn!$E$2:$E$30,"LANY0299999999999",Erl.Gögn!$A$2:$A$30,E$201)/1000,SUM(E49:E51))))</f>
        <v>50185283.715999998</v>
      </c>
      <c r="F53" s="155">
        <f>IF(LEN(F$8)=0,"",IF(F$8="Bayern",SUMIFS(Erl.Gögn!$H$2:$H$30,Erl.Gögn!$E$2:$E$30,"LANY0299999999999",Erl.Gögn!$A$2:$A$30,F$201)/1000,IF(F$8="Allianz",SUMIFS(Erl.Gögn!$H$2:$H$30,Erl.Gögn!$E$2:$E$30,"LANY0299999999999",Erl.Gögn!$A$2:$A$30,F$201)/1000,SUM(F49:F51))))</f>
        <v>89599596.612999991</v>
      </c>
      <c r="G53" s="155">
        <f>IF(LEN(G$8)=0,"",IF(G$8="Bayern",SUMIFS(Erl.Gögn!$H$2:$H$30,Erl.Gögn!$E$2:$E$30,"LANY0299999999999",Erl.Gögn!$A$2:$A$30,G$201)/1000,IF(G$8="Allianz",SUMIFS(Erl.Gögn!$H$2:$H$30,Erl.Gögn!$E$2:$E$30,"LANY0299999999999",Erl.Gögn!$A$2:$A$30,G$201)/1000,SUM(G49:G51))))</f>
        <v>44497385.600000001</v>
      </c>
      <c r="H53" s="155">
        <f>IF(LEN(H$8)=0,"",IF(H$8="Bayern",SUMIFS(Erl.Gögn!$H$2:$H$30,Erl.Gögn!$E$2:$E$30,"LANY0299999999999",Erl.Gögn!$A$2:$A$30,H$201)/1000,IF(H$8="Allianz",SUMIFS(Erl.Gögn!$H$2:$H$30,Erl.Gögn!$E$2:$E$30,"LANY0299999999999",Erl.Gögn!$A$2:$A$30,H$201)/1000,SUM(H49:H51))))</f>
        <v>891110.22100000002</v>
      </c>
      <c r="I53" s="155">
        <f>IF(LEN(I$8)=0,"",IF(I$8="Bayern",SUMIFS(Erl.Gögn!$H$2:$H$30,Erl.Gögn!$E$2:$E$30,"LANY0299999999999",Erl.Gögn!$A$2:$A$30,I$201)/1000,IF(I$8="Allianz",SUMIFS(Erl.Gögn!$H$2:$H$30,Erl.Gögn!$E$2:$E$30,"LANY0299999999999",Erl.Gögn!$A$2:$A$30,I$201)/1000,SUM(I49:I51))))</f>
        <v>33596222.776000001</v>
      </c>
      <c r="J53" s="155">
        <f>IF(LEN(J$8)=0,"",IF(J$8="Bayern",SUMIFS(Erl.Gögn!$H$2:$H$30,Erl.Gögn!$E$2:$E$30,"LANY0299999999999",Erl.Gögn!$A$2:$A$30,J$201)/1000,IF(J$8="Allianz",SUMIFS(Erl.Gögn!$H$2:$H$30,Erl.Gögn!$E$2:$E$30,"LANY0299999999999",Erl.Gögn!$A$2:$A$30,J$201)/1000,SUM(J49:J51))))</f>
        <v>1360016.6300000001</v>
      </c>
      <c r="K53" s="155">
        <f>IF(LEN(K$8)=0,"",IF(K$8="Bayern",SUMIFS(Erl.Gögn!$H$2:$H$30,Erl.Gögn!$E$2:$E$30,"LANY0299999999999",Erl.Gögn!$A$2:$A$30,K$201)/1000,IF(K$8="Allianz",SUMIFS(Erl.Gögn!$H$2:$H$30,Erl.Gögn!$E$2:$E$30,"LANY0299999999999",Erl.Gögn!$A$2:$A$30,K$201)/1000,SUM(K49:K51))))</f>
        <v>1209774</v>
      </c>
      <c r="L53" s="155">
        <f>IF(LEN(L$8)=0,"",IF(L$8="Bayern",SUMIFS(Erl.Gögn!$H$2:$H$30,Erl.Gögn!$E$2:$E$30,"LANY0299999999999",Erl.Gögn!$A$2:$A$30,L$201)/1000,IF(L$8="Allianz",SUMIFS(Erl.Gögn!$H$2:$H$30,Erl.Gögn!$E$2:$E$30,"LANY0299999999999",Erl.Gögn!$A$2:$A$30,L$201)/1000,SUM(L49:L51))))</f>
        <v>10185099</v>
      </c>
      <c r="M53" s="155">
        <f>IF(LEN(M$8)=0,"",IF(M$8="Bayern",SUMIFS(Erl.Gögn!$H$2:$H$30,Erl.Gögn!$E$2:$E$30,"LANY0299999999999",Erl.Gögn!$A$2:$A$30,M$201)/1000,IF(M$8="Allianz",SUMIFS(Erl.Gögn!$H$2:$H$30,Erl.Gögn!$E$2:$E$30,"LANY0299999999999",Erl.Gögn!$A$2:$A$30,M$201)/1000,SUM(M49:M51))))</f>
        <v>7250762</v>
      </c>
      <c r="N53" s="155">
        <f>IF(LEN(N$8)=0,"",IF(N$8="Bayern",SUMIFS(Erl.Gögn!$H$2:$H$30,Erl.Gögn!$E$2:$E$30,"LANY0299999999999",Erl.Gögn!$A$2:$A$30,N$201)/1000,IF(N$8="Allianz",SUMIFS(Erl.Gögn!$H$2:$H$30,Erl.Gögn!$E$2:$E$30,"LANY0299999999999",Erl.Gögn!$A$2:$A$30,N$201)/1000,SUM(N49:N51))))</f>
        <v>22153880</v>
      </c>
      <c r="O53" s="155">
        <f>IF(LEN(O$8)=0,"",IF(O$8="Bayern",SUMIFS(Erl.Gögn!$H$2:$H$30,Erl.Gögn!$E$2:$E$30,"LANY0299999999999",Erl.Gögn!$A$2:$A$30,O$201)/1000,IF(O$8="Allianz",SUMIFS(Erl.Gögn!$H$2:$H$30,Erl.Gögn!$E$2:$E$30,"LANY0299999999999",Erl.Gögn!$A$2:$A$30,O$201)/1000,SUM(O49:O51))))</f>
        <v>31842258</v>
      </c>
      <c r="P53" s="155">
        <f>IF(LEN(P$8)=0,"",IF(P$8="Bayern",SUMIFS(Erl.Gögn!$H$2:$H$30,Erl.Gögn!$E$2:$E$30,"LANY0299999999999",Erl.Gögn!$A$2:$A$30,P$201)/1000,IF(P$8="Allianz",SUMIFS(Erl.Gögn!$H$2:$H$30,Erl.Gögn!$E$2:$E$30,"LANY0299999999999",Erl.Gögn!$A$2:$A$30,P$201)/1000,SUM(P49:P51))))</f>
        <v>16763779</v>
      </c>
      <c r="Q53" s="155">
        <f>IF(LEN(Q$8)=0,"",IF(Q$8="Bayern",SUMIFS(Erl.Gögn!$H$2:$H$30,Erl.Gögn!$E$2:$E$30,"LANY0299999999999",Erl.Gögn!$A$2:$A$30,Q$201)/1000,IF(Q$8="Allianz",SUMIFS(Erl.Gögn!$H$2:$H$30,Erl.Gögn!$E$2:$E$30,"LANY0299999999999",Erl.Gögn!$A$2:$A$30,Q$201)/1000,SUM(Q49:Q51))))</f>
        <v>58491556</v>
      </c>
      <c r="R53" s="155">
        <f>IF(LEN(R$8)=0,"",IF(R$8="Bayern",SUMIFS(Erl.Gögn!$H$2:$H$30,Erl.Gögn!$E$2:$E$30,"LANY0299999999999",Erl.Gögn!$A$2:$A$30,R$201)/1000,IF(R$8="Allianz",SUMIFS(Erl.Gögn!$H$2:$H$30,Erl.Gögn!$E$2:$E$30,"LANY0299999999999",Erl.Gögn!$A$2:$A$30,R$201)/1000,SUM(R49:R51))))</f>
        <v>9764336.9049999993</v>
      </c>
      <c r="S53" s="155">
        <f>IF(LEN(S$8)=0,"",IF(S$8="Bayern",SUMIFS(Erl.Gögn!$H$2:$H$30,Erl.Gögn!$E$2:$E$30,"LANY0299999999999",Erl.Gögn!$A$2:$A$30,S$201)/1000,IF(S$8="Allianz",SUMIFS(Erl.Gögn!$H$2:$H$30,Erl.Gögn!$E$2:$E$30,"LANY0299999999999",Erl.Gögn!$A$2:$A$30,S$201)/1000,SUM(S49:S51))))</f>
        <v>5411649.5159999998</v>
      </c>
      <c r="T53" s="155">
        <f>IF(LEN(T$8)=0,"",IF(T$8="Bayern",SUMIFS(Erl.Gögn!$H$2:$H$30,Erl.Gögn!$E$2:$E$30,"LANY0299999999999",Erl.Gögn!$A$2:$A$30,T$201)/1000,IF(T$8="Allianz",SUMIFS(Erl.Gögn!$H$2:$H$30,Erl.Gögn!$E$2:$E$30,"LANY0299999999999",Erl.Gögn!$A$2:$A$30,T$201)/1000,SUM(T49:T51))))</f>
        <v>9122399.6850000005</v>
      </c>
      <c r="U53" s="155">
        <f>IF(LEN(U$8)=0,"",IF(U$8="Bayern",SUMIFS(Erl.Gögn!$H$2:$H$30,Erl.Gögn!$E$2:$E$30,"LANY0299999999999",Erl.Gögn!$A$2:$A$30,U$201)/1000,IF(U$8="Allianz",SUMIFS(Erl.Gögn!$H$2:$H$30,Erl.Gögn!$E$2:$E$30,"LANY0299999999999",Erl.Gögn!$A$2:$A$30,U$201)/1000,SUM(U49:U51))))</f>
        <v>150706.28699999998</v>
      </c>
      <c r="V53" s="155">
        <f>IF(LEN(V$8)=0,"",IF(V$8="Bayern",SUMIFS(Erl.Gögn!$H$2:$H$30,Erl.Gögn!$E$2:$E$30,"LANY0299999999999",Erl.Gögn!$A$2:$A$30,V$201)/1000,IF(V$8="Allianz",SUMIFS(Erl.Gögn!$H$2:$H$30,Erl.Gögn!$E$2:$E$30,"LANY0299999999999",Erl.Gögn!$A$2:$A$30,V$201)/1000,SUM(V49:V51))))</f>
        <v>1326429.118</v>
      </c>
      <c r="W53" s="155">
        <f>IF(LEN(W$8)=0,"",IF(W$8="Bayern",SUMIFS(Erl.Gögn!$H$2:$H$30,Erl.Gögn!$E$2:$E$30,"LANY0299999999999",Erl.Gögn!$A$2:$A$30,W$201)/1000,IF(W$8="Allianz",SUMIFS(Erl.Gögn!$H$2:$H$30,Erl.Gögn!$E$2:$E$30,"LANY0299999999999",Erl.Gögn!$A$2:$A$30,W$201)/1000,SUM(W49:W51))))</f>
        <v>210379447</v>
      </c>
      <c r="X53" s="155">
        <f>IF(LEN(X$8)=0,"",IF(X$8="Bayern",SUMIFS(Erl.Gögn!$H$2:$H$30,Erl.Gögn!$E$2:$E$30,"LANY0299999999999",Erl.Gögn!$A$2:$A$30,X$201)/1000,IF(X$8="Allianz",SUMIFS(Erl.Gögn!$H$2:$H$30,Erl.Gögn!$E$2:$E$30,"LANY0299999999999",Erl.Gögn!$A$2:$A$30,X$201)/1000,SUM(X49:X51))))</f>
        <v>35195197</v>
      </c>
      <c r="Y53" s="155">
        <f>IF(LEN(Y$8)=0,"",IF(Y$8="Bayern",SUMIFS(Erl.Gögn!$H$2:$H$30,Erl.Gögn!$E$2:$E$30,"LANY0299999999999",Erl.Gögn!$A$2:$A$30,Y$201)/1000,IF(Y$8="Allianz",SUMIFS(Erl.Gögn!$H$2:$H$30,Erl.Gögn!$E$2:$E$30,"LANY0299999999999",Erl.Gögn!$A$2:$A$30,Y$201)/1000,SUM(Y49:Y51))))</f>
        <v>54187851</v>
      </c>
      <c r="Z53" s="155">
        <f>IF(LEN(Z$8)=0,"",IF(Z$8="Bayern",SUMIFS(Erl.Gögn!$H$2:$H$30,Erl.Gögn!$E$2:$E$30,"LANY0299999999999",Erl.Gögn!$A$2:$A$30,Z$201)/1000,IF(Z$8="Allianz",SUMIFS(Erl.Gögn!$H$2:$H$30,Erl.Gögn!$E$2:$E$30,"LANY0299999999999",Erl.Gögn!$A$2:$A$30,Z$201)/1000,SUM(Z49:Z51))))</f>
        <v>3835522</v>
      </c>
      <c r="AA53" s="155">
        <f>IF(LEN(AA$8)=0,"",IF(AA$8="Bayern",SUMIFS(Erl.Gögn!$H$2:$H$30,Erl.Gögn!$E$2:$E$30,"LANY0299999999999",Erl.Gögn!$A$2:$A$30,AA$201)/1000,IF(AA$8="Allianz",SUMIFS(Erl.Gögn!$H$2:$H$30,Erl.Gögn!$E$2:$E$30,"LANY0299999999999",Erl.Gögn!$A$2:$A$30,AA$201)/1000,SUM(AA49:AA51))))</f>
        <v>0</v>
      </c>
      <c r="AB53" s="155">
        <f>IF(LEN(AB$8)=0,"",IF(AB$8="Bayern",SUMIFS(Erl.Gögn!$H$2:$H$30,Erl.Gögn!$E$2:$E$30,"LANY0299999999999",Erl.Gögn!$A$2:$A$30,AB$201)/1000,IF(AB$8="Allianz",SUMIFS(Erl.Gögn!$H$2:$H$30,Erl.Gögn!$E$2:$E$30,"LANY0299999999999",Erl.Gögn!$A$2:$A$30,AB$201)/1000,SUM(AB49:AB51))))</f>
        <v>3319910.6359999999</v>
      </c>
      <c r="AC53" s="155">
        <f>IF(LEN(AC$8)=0,"",IF(AC$8="Bayern",SUMIFS(Erl.Gögn!$H$2:$H$30,Erl.Gögn!$E$2:$E$30,"LANY0299999999999",Erl.Gögn!$A$2:$A$30,AC$201)/1000,IF(AC$8="Allianz",SUMIFS(Erl.Gögn!$H$2:$H$30,Erl.Gögn!$E$2:$E$30,"LANY0299999999999",Erl.Gögn!$A$2:$A$30,AC$201)/1000,SUM(AC49:AC51))))</f>
        <v>3456838.432</v>
      </c>
      <c r="AD53" s="155">
        <f>IF(LEN(AD$8)=0,"",IF(AD$8="Bayern",SUMIFS(Erl.Gögn!$H$2:$H$30,Erl.Gögn!$E$2:$E$30,"LANY0299999999999",Erl.Gögn!$A$2:$A$30,AD$201)/1000,IF(AD$8="Allianz",SUMIFS(Erl.Gögn!$H$2:$H$30,Erl.Gögn!$E$2:$E$30,"LANY0299999999999",Erl.Gögn!$A$2:$A$30,AD$201)/1000,SUM(AD49:AD51))))</f>
        <v>1932228.3020000001</v>
      </c>
      <c r="AE53" s="155">
        <f>IF(LEN(AE$8)=0,"",IF(AE$8="Bayern",SUMIFS(Erl.Gögn!$H$2:$H$30,Erl.Gögn!$E$2:$E$30,"LANY0299999999999",Erl.Gögn!$A$2:$A$30,AE$201)/1000,IF(AE$8="Allianz",SUMIFS(Erl.Gögn!$H$2:$H$30,Erl.Gögn!$E$2:$E$30,"LANY0299999999999",Erl.Gögn!$A$2:$A$30,AE$201)/1000,SUM(AE49:AE51))))</f>
        <v>1565286.544</v>
      </c>
      <c r="AF53" s="155">
        <f>IF(LEN(AF$8)=0,"",IF(AF$8="Bayern",SUMIFS(Erl.Gögn!$H$2:$H$30,Erl.Gögn!$E$2:$E$30,"LANY0299999999999",Erl.Gögn!$A$2:$A$30,AF$201)/1000,IF(AF$8="Allianz",SUMIFS(Erl.Gögn!$H$2:$H$30,Erl.Gögn!$E$2:$E$30,"LANY0299999999999",Erl.Gögn!$A$2:$A$30,AF$201)/1000,SUM(AF49:AF51))))</f>
        <v>4154359.4570000004</v>
      </c>
      <c r="AG53" s="155">
        <f>IF(LEN(AG$8)=0,"",IF(AG$8="Bayern",SUMIFS(Erl.Gögn!$H$2:$H$30,Erl.Gögn!$E$2:$E$30,"LANY0299999999999",Erl.Gögn!$A$2:$A$30,AG$201)/1000,IF(AG$8="Allianz",SUMIFS(Erl.Gögn!$H$2:$H$30,Erl.Gögn!$E$2:$E$30,"LANY0299999999999",Erl.Gögn!$A$2:$A$30,AG$201)/1000,SUM(AG49:AG51))))</f>
        <v>4178737.1900000004</v>
      </c>
      <c r="AH53" s="155">
        <f>IF(LEN(AH$8)=0,"",IF(AH$8="Bayern",SUMIFS(Erl.Gögn!$H$2:$H$30,Erl.Gögn!$E$2:$E$30,"LANY0299999999999",Erl.Gögn!$A$2:$A$30,AH$201)/1000,IF(AH$8="Allianz",SUMIFS(Erl.Gögn!$H$2:$H$30,Erl.Gögn!$E$2:$E$30,"LANY0299999999999",Erl.Gögn!$A$2:$A$30,AH$201)/1000,SUM(AH49:AH51))))</f>
        <v>46078829.938999996</v>
      </c>
      <c r="AI53" s="155">
        <f>IF(LEN(AI$8)=0,"",IF(AI$8="Bayern",SUMIFS(Erl.Gögn!$H$2:$H$30,Erl.Gögn!$E$2:$E$30,"LANY0299999999999",Erl.Gögn!$A$2:$A$30,AI$201)/1000,IF(AI$8="Allianz",SUMIFS(Erl.Gögn!$H$2:$H$30,Erl.Gögn!$E$2:$E$30,"LANY0299999999999",Erl.Gögn!$A$2:$A$30,AI$201)/1000,SUM(AI49:AI51))))</f>
        <v>733170.41599999997</v>
      </c>
      <c r="AJ53" s="155">
        <f>IF(LEN(AJ$8)=0,"",IF(AJ$8="Bayern",SUMIFS(Erl.Gögn!$H$2:$H$30,Erl.Gögn!$E$2:$E$30,"LANY0299999999999",Erl.Gögn!$A$2:$A$30,AJ$201)/1000,IF(AJ$8="Allianz",SUMIFS(Erl.Gögn!$H$2:$H$30,Erl.Gögn!$E$2:$E$30,"LANY0299999999999",Erl.Gögn!$A$2:$A$30,AJ$201)/1000,SUM(AJ49:AJ51))))</f>
        <v>4596812.3590000002</v>
      </c>
      <c r="AK53" s="155">
        <f>IF(LEN(AK$8)=0,"",IF(AK$8="Bayern",SUMIFS(Erl.Gögn!$H$2:$H$30,Erl.Gögn!$E$2:$E$30,"LANY0299999999999",Erl.Gögn!$A$2:$A$30,AK$201)/1000,IF(AK$8="Allianz",SUMIFS(Erl.Gögn!$H$2:$H$30,Erl.Gögn!$E$2:$E$30,"LANY0299999999999",Erl.Gögn!$A$2:$A$30,AK$201)/1000,SUM(AK49:AK51))))</f>
        <v>6739103.7180000003</v>
      </c>
      <c r="AL53" s="155">
        <f>IF(LEN(AL$8)=0,"",IF(AL$8="Bayern",SUMIFS(Erl.Gögn!$H$2:$H$30,Erl.Gögn!$E$2:$E$30,"LANY0299999999999",Erl.Gögn!$A$2:$A$30,AL$201)/1000,IF(AL$8="Allianz",SUMIFS(Erl.Gögn!$H$2:$H$30,Erl.Gögn!$E$2:$E$30,"LANY0299999999999",Erl.Gögn!$A$2:$A$30,AL$201)/1000,SUM(AL49:AL51))))</f>
        <v>8239367.2050000001</v>
      </c>
      <c r="AM53" s="155">
        <f>IF(LEN(AM$8)=0,"",IF(AM$8="Bayern",SUMIFS(Erl.Gögn!$H$2:$H$30,Erl.Gögn!$E$2:$E$30,"LANY0299999999999",Erl.Gögn!$A$2:$A$30,AM$201)/1000,IF(AM$8="Allianz",SUMIFS(Erl.Gögn!$H$2:$H$30,Erl.Gögn!$E$2:$E$30,"LANY0299999999999",Erl.Gögn!$A$2:$A$30,AM$201)/1000,SUM(AM49:AM51))))</f>
        <v>7955312.1200000001</v>
      </c>
      <c r="AN53" s="155">
        <f>IF(LEN(AN$8)=0,"",IF(AN$8="Bayern",SUMIFS(Erl.Gögn!$H$2:$H$30,Erl.Gögn!$E$2:$E$30,"LANY0299999999999",Erl.Gögn!$A$2:$A$30,AN$201)/1000,IF(AN$8="Allianz",SUMIFS(Erl.Gögn!$H$2:$H$30,Erl.Gögn!$E$2:$E$30,"LANY0299999999999",Erl.Gögn!$A$2:$A$30,AN$201)/1000,SUM(AN49:AN51))))</f>
        <v>186808.05800000002</v>
      </c>
      <c r="AO53" s="155">
        <f>IF(LEN(AO$8)=0,"",IF(AO$8="Bayern",SUMIFS(Erl.Gögn!$H$2:$H$30,Erl.Gögn!$E$2:$E$30,"LANY0299999999999",Erl.Gögn!$A$2:$A$30,AO$201)/1000,IF(AO$8="Allianz",SUMIFS(Erl.Gögn!$H$2:$H$30,Erl.Gögn!$E$2:$E$30,"LANY0299999999999",Erl.Gögn!$A$2:$A$30,AO$201)/1000,SUM(AO49:AO51))))</f>
        <v>41655996.484000005</v>
      </c>
      <c r="AP53" s="155">
        <f>IF(LEN(AP$8)=0,"",IF(AP$8="Bayern",SUMIFS(Erl.Gögn!$H$2:$H$30,Erl.Gögn!$E$2:$E$30,"LANY0299999999999",Erl.Gögn!$A$2:$A$30,AP$201)/1000,IF(AP$8="Allianz",SUMIFS(Erl.Gögn!$H$2:$H$30,Erl.Gögn!$E$2:$E$30,"LANY0299999999999",Erl.Gögn!$A$2:$A$30,AP$201)/1000,SUM(AP49:AP51))))</f>
        <v>33391986.272</v>
      </c>
      <c r="AQ53" s="155">
        <f>IF(LEN(AQ$8)=0,"",IF(AQ$8="Bayern",SUMIFS(Erl.Gögn!$H$2:$H$30,Erl.Gögn!$E$2:$E$30,"LANY0299999999999",Erl.Gögn!$A$2:$A$30,AQ$201)/1000,IF(AQ$8="Allianz",SUMIFS(Erl.Gögn!$H$2:$H$30,Erl.Gögn!$E$2:$E$30,"LANY0299999999999",Erl.Gögn!$A$2:$A$30,AQ$201)/1000,SUM(AQ49:AQ51))))</f>
        <v>28433897.982000001</v>
      </c>
      <c r="AR53" s="155">
        <f>IF(LEN(AR$8)=0,"",IF(AR$8="Bayern",SUMIFS(Erl.Gögn!$H$2:$H$30,Erl.Gögn!$E$2:$E$30,"LANY0299999999999",Erl.Gögn!$A$2:$A$30,AR$201)/1000,IF(AR$8="Allianz",SUMIFS(Erl.Gögn!$H$2:$H$30,Erl.Gögn!$E$2:$E$30,"LANY0299999999999",Erl.Gögn!$A$2:$A$30,AR$201)/1000,SUM(AR49:AR51))))</f>
        <v>17683096.127999999</v>
      </c>
      <c r="AS53" s="155">
        <f>IF(LEN(AS$8)=0,"",IF(AS$8="Bayern",SUMIFS(Erl.Gögn!$H$2:$H$30,Erl.Gögn!$E$2:$E$30,"LANY0299999999999",Erl.Gögn!$A$2:$A$30,AS$201)/1000,IF(AS$8="Allianz",SUMIFS(Erl.Gögn!$H$2:$H$30,Erl.Gögn!$E$2:$E$30,"LANY0299999999999",Erl.Gögn!$A$2:$A$30,AS$201)/1000,SUM(AS49:AS51))))</f>
        <v>77422.760999999999</v>
      </c>
      <c r="AT53" s="155">
        <f>IF(LEN(AT$8)=0,"",IF(AT$8="Bayern",SUMIFS(Erl.Gögn!$H$2:$H$30,Erl.Gögn!$E$2:$E$30,"LANY0299999999999",Erl.Gögn!$A$2:$A$30,AT$201)/1000,IF(AT$8="Allianz",SUMIFS(Erl.Gögn!$H$2:$H$30,Erl.Gögn!$E$2:$E$30,"LANY0299999999999",Erl.Gögn!$A$2:$A$30,AT$201)/1000,SUM(AT49:AT51))))</f>
        <v>2672173.3420000002</v>
      </c>
      <c r="AU53" s="155">
        <f>IF(LEN(AU$8)=0,"",IF(AU$8="Bayern",SUMIFS(Erl.Gögn!$H$2:$H$30,Erl.Gögn!$E$2:$E$30,"LANY0299999999999",Erl.Gögn!$A$2:$A$30,AU$201)/1000,IF(AU$8="Allianz",SUMIFS(Erl.Gögn!$H$2:$H$30,Erl.Gögn!$E$2:$E$30,"LANY0299999999999",Erl.Gögn!$A$2:$A$30,AU$201)/1000,SUM(AU49:AU51))))</f>
        <v>1120256.6170000001</v>
      </c>
      <c r="AV53" s="155">
        <f>IF(LEN(AV$8)=0,"",IF(AV$8="Bayern",SUMIFS(Erl.Gögn!$H$2:$H$30,Erl.Gögn!$E$2:$E$30,"LANY0299999999999",Erl.Gögn!$A$2:$A$30,AV$201)/1000,IF(AV$8="Allianz",SUMIFS(Erl.Gögn!$H$2:$H$30,Erl.Gögn!$E$2:$E$30,"LANY0299999999999",Erl.Gögn!$A$2:$A$30,AV$201)/1000,SUM(AV49:AV51))))</f>
        <v>858542.99300000002</v>
      </c>
      <c r="AW53" s="155">
        <f>IF(LEN(AW$8)=0,"",IF(AW$8="Bayern",SUMIFS(Erl.Gögn!$H$2:$H$30,Erl.Gögn!$E$2:$E$30,"LANY0299999999999",Erl.Gögn!$A$2:$A$30,AW$201)/1000,IF(AW$8="Allianz",SUMIFS(Erl.Gögn!$H$2:$H$30,Erl.Gögn!$E$2:$E$30,"LANY0299999999999",Erl.Gögn!$A$2:$A$30,AW$201)/1000,SUM(AW49:AW51))))</f>
        <v>857579.76400000008</v>
      </c>
      <c r="AX53" s="155">
        <f>IF(LEN(AX$8)=0,"",IF(AX$8="Bayern",SUMIFS(Erl.Gögn!$H$2:$H$30,Erl.Gögn!$E$2:$E$30,"LANY0299999999999",Erl.Gögn!$A$2:$A$30,AX$201)/1000,IF(AX$8="Allianz",SUMIFS(Erl.Gögn!$H$2:$H$30,Erl.Gögn!$E$2:$E$30,"LANY0299999999999",Erl.Gögn!$A$2:$A$30,AX$201)/1000,SUM(AX49:AX51))))</f>
        <v>93471.758999999991</v>
      </c>
      <c r="AY53" s="155">
        <f>IF(LEN(AY$8)=0,"",IF(AY$8="Bayern",SUMIFS(Erl.Gögn!$H$2:$H$30,Erl.Gögn!$E$2:$E$30,"LANY0299999999999",Erl.Gögn!$A$2:$A$30,AY$201)/1000,IF(AY$8="Allianz",SUMIFS(Erl.Gögn!$H$2:$H$30,Erl.Gögn!$E$2:$E$30,"LANY0299999999999",Erl.Gögn!$A$2:$A$30,AY$201)/1000,SUM(AY49:AY51))))</f>
        <v>53446.428</v>
      </c>
      <c r="AZ53" s="155">
        <f>IF(LEN(AZ$8)=0,"",IF(AZ$8="Bayern",SUMIFS(Erl.Gögn!$H$2:$H$30,Erl.Gögn!$E$2:$E$30,"LANY0299999999999",Erl.Gögn!$A$2:$A$30,AZ$201)/1000,IF(AZ$8="Allianz",SUMIFS(Erl.Gögn!$H$2:$H$30,Erl.Gögn!$E$2:$E$30,"LANY0299999999999",Erl.Gögn!$A$2:$A$30,AZ$201)/1000,SUM(AZ49:AZ51))))</f>
        <v>3678854.9129999997</v>
      </c>
      <c r="BA53" s="155">
        <f>IF(LEN(BA$8)=0,"",IF(BA$8="Bayern",SUMIFS(Erl.Gögn!$H$2:$H$30,Erl.Gögn!$E$2:$E$30,"LANY0299999999999",Erl.Gögn!$A$2:$A$30,BA$201)/1000,IF(BA$8="Allianz",SUMIFS(Erl.Gögn!$H$2:$H$30,Erl.Gögn!$E$2:$E$30,"LANY0299999999999",Erl.Gögn!$A$2:$A$30,BA$201)/1000,SUM(BA49:BA51))))</f>
        <v>4697527.0120000001</v>
      </c>
      <c r="BB53" s="155">
        <f>IF(LEN(BB$8)=0,"",IF(BB$8="Bayern",SUMIFS(Erl.Gögn!$H$2:$H$30,Erl.Gögn!$E$2:$E$30,"LANY0299999999999",Erl.Gögn!$A$2:$A$30,BB$201)/1000,IF(BB$8="Allianz",SUMIFS(Erl.Gögn!$H$2:$H$30,Erl.Gögn!$E$2:$E$30,"LANY0299999999999",Erl.Gögn!$A$2:$A$30,BB$201)/1000,SUM(BB49:BB51))))</f>
        <v>89940181.951000005</v>
      </c>
      <c r="BC53" s="155">
        <f>IF(LEN(BC$8)=0,"",IF(BC$8="Bayern",SUMIFS(Erl.Gögn!$H$2:$H$30,Erl.Gögn!$E$2:$E$30,"LANY0299999999999",Erl.Gögn!$A$2:$A$30,BC$201)/1000,IF(BC$8="Allianz",SUMIFS(Erl.Gögn!$H$2:$H$30,Erl.Gögn!$E$2:$E$30,"LANY0299999999999",Erl.Gögn!$A$2:$A$30,BC$201)/1000,SUM(BC49:BC51))))</f>
        <v>10772268.571</v>
      </c>
      <c r="BD53" s="155">
        <f>IF(LEN(BD$8)=0,"",IF(BD$8="Bayern",SUMIFS(Erl.Gögn!$H$2:$H$30,Erl.Gögn!$E$2:$E$30,"LANY0299999999999",Erl.Gögn!$A$2:$A$30,BD$201)/1000,IF(BD$8="Allianz",SUMIFS(Erl.Gögn!$H$2:$H$30,Erl.Gögn!$E$2:$E$30,"LANY0299999999999",Erl.Gögn!$A$2:$A$30,BD$201)/1000,SUM(BD49:BD51))))</f>
        <v>3480752.3740000003</v>
      </c>
      <c r="BE53" s="155">
        <f>IF(LEN(BE$8)=0,"",IF(BE$8="Bayern",SUMIFS(Erl.Gögn!$H$2:$H$30,Erl.Gögn!$E$2:$E$30,"LANY0299999999999",Erl.Gögn!$A$2:$A$30,BE$201)/1000,IF(BE$8="Allianz",SUMIFS(Erl.Gögn!$H$2:$H$30,Erl.Gögn!$E$2:$E$30,"LANY0299999999999",Erl.Gögn!$A$2:$A$30,BE$201)/1000,SUM(BE49:BE51))))</f>
        <v>13604302.435000001</v>
      </c>
      <c r="BF53" s="155">
        <f>IF(LEN(BF$8)=0,"",IF(BF$8="Bayern",SUMIFS(Erl.Gögn!$H$2:$H$30,Erl.Gögn!$E$2:$E$30,"LANY0299999999999",Erl.Gögn!$A$2:$A$30,BF$201)/1000,IF(BF$8="Allianz",SUMIFS(Erl.Gögn!$H$2:$H$30,Erl.Gögn!$E$2:$E$30,"LANY0299999999999",Erl.Gögn!$A$2:$A$30,BF$201)/1000,SUM(BF49:BF51))))</f>
        <v>49186.371000000006</v>
      </c>
      <c r="BG53" s="155">
        <f>IF(LEN(BG$8)=0,"",IF(BG$8="Bayern",SUMIFS(Erl.Gögn!$H$2:$H$30,Erl.Gögn!$E$2:$E$30,"LANY0299999999999",Erl.Gögn!$A$2:$A$30,BG$201)/1000,IF(BG$8="Allianz",SUMIFS(Erl.Gögn!$H$2:$H$30,Erl.Gögn!$E$2:$E$30,"LANY0299999999999",Erl.Gögn!$A$2:$A$30,BG$201)/1000,SUM(BG49:BG51))))</f>
        <v>6917962.1260000002</v>
      </c>
      <c r="BH53" s="155">
        <f>IF(LEN(BH$8)=0,"",IF(BH$8="Bayern",SUMIFS(Erl.Gögn!$H$2:$H$30,Erl.Gögn!$E$2:$E$30,"LANY0299999999999",Erl.Gögn!$A$2:$A$30,BH$201)/1000,IF(BH$8="Allianz",SUMIFS(Erl.Gögn!$H$2:$H$30,Erl.Gögn!$E$2:$E$30,"LANY0299999999999",Erl.Gögn!$A$2:$A$30,BH$201)/1000,SUM(BH49:BH51))))</f>
        <v>4565783.3130000001</v>
      </c>
      <c r="BI53" s="155">
        <f>IF(LEN(BI$8)=0,"",IF(BI$8="Bayern",SUMIFS(Erl.Gögn!$H$2:$H$30,Erl.Gögn!$E$2:$E$30,"LANY0299999999999",Erl.Gögn!$A$2:$A$30,BI$201)/1000,IF(BI$8="Allianz",SUMIFS(Erl.Gögn!$H$2:$H$30,Erl.Gögn!$E$2:$E$30,"LANY0299999999999",Erl.Gögn!$A$2:$A$30,BI$201)/1000,SUM(BI49:BI51))))</f>
        <v>3476303.0060000001</v>
      </c>
      <c r="BJ53" s="155">
        <f>IF(LEN(BJ$8)=0,"",IF(BJ$8="Bayern",SUMIFS(Erl.Gögn!$H$2:$H$30,Erl.Gögn!$E$2:$E$30,"LANY0299999999999",Erl.Gögn!$A$2:$A$30,BJ$201)/1000,IF(BJ$8="Allianz",SUMIFS(Erl.Gögn!$H$2:$H$30,Erl.Gögn!$E$2:$E$30,"LANY0299999999999",Erl.Gögn!$A$2:$A$30,BJ$201)/1000,SUM(BJ49:BJ51))))</f>
        <v>2100767.2050000001</v>
      </c>
      <c r="BK53" s="155">
        <f>IF(LEN(BK$8)=0,"",IF(BK$8="Bayern",SUMIFS(Erl.Gögn!$H$2:$H$30,Erl.Gögn!$E$2:$E$30,"LANY0299999999999",Erl.Gögn!$A$2:$A$30,BK$201)/1000,IF(BK$8="Allianz",SUMIFS(Erl.Gögn!$H$2:$H$30,Erl.Gögn!$E$2:$E$30,"LANY0299999999999",Erl.Gögn!$A$2:$A$30,BK$201)/1000,SUM(BK49:BK51))))</f>
        <v>20886055.390000001</v>
      </c>
      <c r="BL53" s="155">
        <f>IF(LEN(BL$8)=0,"",IF(BL$8="Bayern",SUMIFS(Erl.Gögn!$H$2:$H$30,Erl.Gögn!$E$2:$E$30,"LANY0299999999999",Erl.Gögn!$A$2:$A$30,BL$201)/1000,IF(BL$8="Allianz",SUMIFS(Erl.Gögn!$H$2:$H$30,Erl.Gögn!$E$2:$E$30,"LANY0299999999999",Erl.Gögn!$A$2:$A$30,BL$201)/1000,SUM(BL49:BL51))))</f>
        <v>429346.91100000002</v>
      </c>
      <c r="BM53" s="155">
        <f>IF(LEN(BM$8)=0,"",IF(BM$8="Bayern",SUMIFS(Erl.Gögn!$H$2:$H$30,Erl.Gögn!$E$2:$E$30,"LANY0299999999999",Erl.Gögn!$A$2:$A$30,BM$201)/1000,IF(BM$8="Allianz",SUMIFS(Erl.Gögn!$H$2:$H$30,Erl.Gögn!$E$2:$E$30,"LANY0299999999999",Erl.Gögn!$A$2:$A$30,BM$201)/1000,SUM(BM49:BM51))))</f>
        <v>630379.35899999994</v>
      </c>
      <c r="BN53" s="155">
        <f>IF(LEN(BN$8)=0,"",IF(BN$8="Bayern",SUMIFS(Erl.Gögn!$H$2:$H$30,Erl.Gögn!$E$2:$E$30,"LANY0299999999999",Erl.Gögn!$A$2:$A$30,BN$201)/1000,IF(BN$8="Allianz",SUMIFS(Erl.Gögn!$H$2:$H$30,Erl.Gögn!$E$2:$E$30,"LANY0299999999999",Erl.Gögn!$A$2:$A$30,BN$201)/1000,SUM(BN49:BN51))))</f>
        <v>2398957.4410000001</v>
      </c>
      <c r="BO53" s="155">
        <f>IF(LEN(BO$8)=0,"",IF(BO$8="Bayern",SUMIFS(Erl.Gögn!$H$2:$H$30,Erl.Gögn!$E$2:$E$30,"LANY0299999999999",Erl.Gögn!$A$2:$A$30,BO$201)/1000,IF(BO$8="Allianz",SUMIFS(Erl.Gögn!$H$2:$H$30,Erl.Gögn!$E$2:$E$30,"LANY0299999999999",Erl.Gögn!$A$2:$A$30,BO$201)/1000,SUM(BO49:BO51))))</f>
        <v>87556.206999999995</v>
      </c>
      <c r="BP53" s="155">
        <f>IF(LEN(BP$8)=0,"",IF(BP$8="Bayern",SUMIFS(Erl.Gögn!$H$2:$H$30,Erl.Gögn!$E$2:$E$30,"LANY0299999999999",Erl.Gögn!$A$2:$A$30,BP$201)/1000,IF(BP$8="Allianz",SUMIFS(Erl.Gögn!$H$2:$H$30,Erl.Gögn!$E$2:$E$30,"LANY0299999999999",Erl.Gögn!$A$2:$A$30,BP$201)/1000,SUM(BP49:BP51))))</f>
        <v>145097.351</v>
      </c>
      <c r="BQ53" s="155">
        <f>IF(LEN(BQ$8)=0,"",IF(BQ$8="Bayern",SUMIFS(Erl.Gögn!$H$2:$H$30,Erl.Gögn!$E$2:$E$30,"LANY0299999999999",Erl.Gögn!$A$2:$A$30,BQ$201)/1000,IF(BQ$8="Allianz",SUMIFS(Erl.Gögn!$H$2:$H$30,Erl.Gögn!$E$2:$E$30,"LANY0299999999999",Erl.Gögn!$A$2:$A$30,BQ$201)/1000,SUM(BQ49:BQ51))))</f>
        <v>88988.159999999989</v>
      </c>
      <c r="BR53" s="155">
        <f>IF(LEN(BR$8)=0,"",IF(BR$8="Bayern",SUMIFS(Erl.Gögn!$H$2:$H$30,Erl.Gögn!$E$2:$E$30,"LANY0299999999999",Erl.Gögn!$A$2:$A$30,BR$201)/1000,IF(BR$8="Allianz",SUMIFS(Erl.Gögn!$H$2:$H$30,Erl.Gögn!$E$2:$E$30,"LANY0299999999999",Erl.Gögn!$A$2:$A$30,BR$201)/1000,SUM(BR49:BR51))))</f>
        <v>27282552</v>
      </c>
      <c r="BS53" s="155">
        <f>IF(LEN(BS$8)=0,"",IF(BS$8="Bayern",SUMIFS(Erl.Gögn!$H$2:$H$30,Erl.Gögn!$E$2:$E$30,"LANY0299999999999",Erl.Gögn!$A$2:$A$30,BS$201)/1000,IF(BS$8="Allianz",SUMIFS(Erl.Gögn!$H$2:$H$30,Erl.Gögn!$E$2:$E$30,"LANY0299999999999",Erl.Gögn!$A$2:$A$30,BS$201)/1000,SUM(BS49:BS51))))</f>
        <v>5427913</v>
      </c>
      <c r="BT53" s="155">
        <f>IF(LEN(BT$8)=0,"",IF(BT$8="Bayern",SUMIFS(Erl.Gögn!$H$2:$H$30,Erl.Gögn!$E$2:$E$30,"LANY0299999999999",Erl.Gögn!$A$2:$A$30,BT$201)/1000,IF(BT$8="Allianz",SUMIFS(Erl.Gögn!$H$2:$H$30,Erl.Gögn!$E$2:$E$30,"LANY0299999999999",Erl.Gögn!$A$2:$A$30,BT$201)/1000,SUM(BT49:BT51))))</f>
        <v>950652</v>
      </c>
      <c r="BU53" s="155">
        <f>IF(LEN(BU$8)=0,"",IF(BU$8="Bayern",SUMIFS(Erl.Gögn!$H$2:$H$30,Erl.Gögn!$E$2:$E$30,"LANY0299999999999",Erl.Gögn!$A$2:$A$30,BU$201)/1000,IF(BU$8="Allianz",SUMIFS(Erl.Gögn!$H$2:$H$30,Erl.Gögn!$E$2:$E$30,"LANY0299999999999",Erl.Gögn!$A$2:$A$30,BU$201)/1000,SUM(BU49:BU51))))</f>
        <v>2290697.4939999999</v>
      </c>
      <c r="BV53" s="155">
        <f>IF(LEN(BV$8)=0,"",IF(BV$8="Bayern",SUMIFS(Erl.Gögn!$H$2:$H$30,Erl.Gögn!$E$2:$E$30,"LANY0299999999999",Erl.Gögn!$A$2:$A$30,BV$201)/1000,IF(BV$8="Allianz",SUMIFS(Erl.Gögn!$H$2:$H$30,Erl.Gögn!$E$2:$E$30,"LANY0299999999999",Erl.Gögn!$A$2:$A$30,BV$201)/1000,SUM(BV49:BV51))))</f>
        <v>1874725.4479999999</v>
      </c>
      <c r="BW53" s="155">
        <f>IF(LEN(BW$8)=0,"",IF(BW$8="Bayern",SUMIFS(Erl.Gögn!$H$2:$H$30,Erl.Gögn!$E$2:$E$30,"LANY0299999999999",Erl.Gögn!$A$2:$A$30,BW$201)/1000,IF(BW$8="Allianz",SUMIFS(Erl.Gögn!$H$2:$H$30,Erl.Gögn!$E$2:$E$30,"LANY0299999999999",Erl.Gögn!$A$2:$A$30,BW$201)/1000,SUM(BW49:BW51))))</f>
        <v>91353.116999999998</v>
      </c>
      <c r="BX53" s="155">
        <f>IF(LEN(BX$8)=0,"",IF(BX$8="Bayern",SUMIFS(Erl.Gögn!$H$2:$H$30,Erl.Gögn!$E$2:$E$30,"LANY0299999999999",Erl.Gögn!$A$2:$A$30,BX$201)/1000,IF(BX$8="Allianz",SUMIFS(Erl.Gögn!$H$2:$H$30,Erl.Gögn!$E$2:$E$30,"LANY0299999999999",Erl.Gögn!$A$2:$A$30,BX$201)/1000,SUM(BX49:BX51))))</f>
        <v>2389556.713</v>
      </c>
      <c r="BY53" s="155">
        <f>IF(LEN(BY$8)=0,"",IF(BY$8="Bayern",SUMIFS(Erl.Gögn!$H$2:$H$30,Erl.Gögn!$E$2:$E$30,"LANY0299999999999",Erl.Gögn!$A$2:$A$30,BY$201)/1000,IF(BY$8="Allianz",SUMIFS(Erl.Gögn!$H$2:$H$30,Erl.Gögn!$E$2:$E$30,"LANY0299999999999",Erl.Gögn!$A$2:$A$30,BY$201)/1000,SUM(BY49:BY51))))</f>
        <v>5701620.841</v>
      </c>
      <c r="BZ53" s="155">
        <f>IF(LEN(BZ$8)=0,"",IF(BZ$8="Bayern",SUMIFS(Erl.Gögn!$H$2:$H$30,Erl.Gögn!$E$2:$E$30,"LANY0299999999999",Erl.Gögn!$A$2:$A$30,BZ$201)/1000,IF(BZ$8="Allianz",SUMIFS(Erl.Gögn!$H$2:$H$30,Erl.Gögn!$E$2:$E$30,"LANY0299999999999",Erl.Gögn!$A$2:$A$30,BZ$201)/1000,SUM(BZ49:BZ51))))</f>
        <v>326696.83199999999</v>
      </c>
      <c r="CA53" s="155">
        <f>IF(LEN(CA$8)=0,"",IF(CA$8="Bayern",SUMIFS(Erl.Gögn!$H$2:$H$30,Erl.Gögn!$E$2:$E$30,"LANY0299999999999",Erl.Gögn!$A$2:$A$30,CA$201)/1000,IF(CA$8="Allianz",SUMIFS(Erl.Gögn!$H$2:$H$30,Erl.Gögn!$E$2:$E$30,"LANY0299999999999",Erl.Gögn!$A$2:$A$30,CA$201)/1000,SUM(CA49:CA51))))</f>
        <v>777116.04799999995</v>
      </c>
      <c r="CB53" s="155">
        <f>IF(LEN(CB$8)=0,"",IF(CB$8="Bayern",SUMIFS(Erl.Gögn!$H$2:$H$30,Erl.Gögn!$E$2:$E$30,"LANY0299999999999",Erl.Gögn!$A$2:$A$30,CB$201)/1000,IF(CB$8="Allianz",SUMIFS(Erl.Gögn!$H$2:$H$30,Erl.Gögn!$E$2:$E$30,"LANY0299999999999",Erl.Gögn!$A$2:$A$30,CB$201)/1000,SUM(CB49:CB51))))</f>
        <v>81792309</v>
      </c>
      <c r="CC53" s="155">
        <f>IF(LEN(CC$8)=0,"",IF(CC$8="Bayern",SUMIFS(Erl.Gögn!$H$2:$H$30,Erl.Gögn!$E$2:$E$30,"LANY0299999999999",Erl.Gögn!$A$2:$A$30,CC$201)/1000,IF(CC$8="Allianz",SUMIFS(Erl.Gögn!$H$2:$H$30,Erl.Gögn!$E$2:$E$30,"LANY0299999999999",Erl.Gögn!$A$2:$A$30,CC$201)/1000,SUM(CC49:CC51))))</f>
        <v>59947635</v>
      </c>
    </row>
    <row r="54" spans="1:82" ht="16.5" thickBot="1" x14ac:dyDescent="0.3">
      <c r="A54" s="5" t="s">
        <v>458</v>
      </c>
      <c r="B54" s="5"/>
      <c r="C54" s="19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</row>
    <row r="55" spans="1:82" ht="18.75" x14ac:dyDescent="0.25">
      <c r="A55" s="5" t="s">
        <v>458</v>
      </c>
      <c r="B55" s="5"/>
      <c r="C55" s="26" t="s">
        <v>280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</row>
    <row r="56" spans="1:82" ht="15.75" x14ac:dyDescent="0.25">
      <c r="A56" s="5" t="s">
        <v>458</v>
      </c>
      <c r="B56" s="5"/>
      <c r="C56" s="19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</row>
    <row r="57" spans="1:82" ht="15.75" x14ac:dyDescent="0.25">
      <c r="A57" s="5" t="s">
        <v>458</v>
      </c>
      <c r="B57" s="5"/>
      <c r="C57" s="21" t="s">
        <v>2</v>
      </c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</row>
    <row r="58" spans="1:82" ht="15.75" x14ac:dyDescent="0.25">
      <c r="A58" s="5" t="s">
        <v>458</v>
      </c>
      <c r="B58" s="5"/>
      <c r="C58" s="19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</row>
    <row r="59" spans="1:82" ht="15.75" x14ac:dyDescent="0.25">
      <c r="A59" s="5" t="s">
        <v>458</v>
      </c>
      <c r="B59" s="5"/>
      <c r="C59" s="21" t="s">
        <v>3</v>
      </c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</row>
    <row r="60" spans="1:82" ht="15.75" x14ac:dyDescent="0.25">
      <c r="A60" s="5" t="s">
        <v>4</v>
      </c>
      <c r="B60" s="5"/>
      <c r="C60" s="19" t="s">
        <v>5</v>
      </c>
      <c r="D60" s="156">
        <f t="shared" ref="D60:D66" si="13">SUM(E60:CC60)</f>
        <v>427002202.31599998</v>
      </c>
      <c r="E60" s="156">
        <f>IF(LEN(E$8)=0,"",SUMIFS(Gögn!$I$2:$I$11876,Gögn!$F$2:$F$11876,$A60,Gögn!$A$2:$A$11876,E$201)/1000)</f>
        <v>37577681.588</v>
      </c>
      <c r="F60" s="156">
        <f>IF(LEN(F$8)=0,"",SUMIFS(Gögn!$I$2:$I$11876,Gögn!$F$2:$F$11876,$A60,Gögn!$A$2:$A$11876,F$201)/1000)</f>
        <v>55173858.217</v>
      </c>
      <c r="G60" s="156">
        <f>IF(LEN(G$8)=0,"",SUMIFS(Gögn!$I$2:$I$11876,Gögn!$F$2:$F$11876,$A60,Gögn!$A$2:$A$11876,G$201)/1000)</f>
        <v>17177851.708000001</v>
      </c>
      <c r="H60" s="156">
        <f>IF(LEN(H$8)=0,"",SUMIFS(Gögn!$I$2:$I$11876,Gögn!$F$2:$F$11876,$A60,Gögn!$A$2:$A$11876,H$201)/1000)</f>
        <v>68840.892999999996</v>
      </c>
      <c r="I60" s="156">
        <f>IF(LEN(I$8)=0,"",SUMIFS(Gögn!$I$2:$I$11876,Gögn!$F$2:$F$11876,$A60,Gögn!$A$2:$A$11876,I$201)/1000)</f>
        <v>0</v>
      </c>
      <c r="J60" s="156">
        <f>IF(LEN(J$8)=0,"",SUMIFS(Gögn!$I$2:$I$11876,Gögn!$F$2:$F$11876,$A60,Gögn!$A$2:$A$11876,J$201)/1000)</f>
        <v>153964.89199999999</v>
      </c>
      <c r="K60" s="156">
        <f>IF(LEN(K$8)=0,"",SUMIFS(Gögn!$I$2:$I$11876,Gögn!$F$2:$F$11876,$A60,Gögn!$A$2:$A$11876,K$201)/1000)</f>
        <v>1053898</v>
      </c>
      <c r="L60" s="156">
        <f>IF(LEN(L$8)=0,"",SUMIFS(Gögn!$I$2:$I$11876,Gögn!$F$2:$F$11876,$A60,Gögn!$A$2:$A$11876,L$201)/1000)</f>
        <v>354836</v>
      </c>
      <c r="M60" s="156">
        <f>IF(LEN(M$8)=0,"",SUMIFS(Gögn!$I$2:$I$11876,Gögn!$F$2:$F$11876,$A60,Gögn!$A$2:$A$11876,M$201)/1000)</f>
        <v>5280421</v>
      </c>
      <c r="N60" s="156">
        <f>IF(LEN(N$8)=0,"",SUMIFS(Gögn!$I$2:$I$11876,Gögn!$F$2:$F$11876,$A60,Gögn!$A$2:$A$11876,N$201)/1000)</f>
        <v>12869586</v>
      </c>
      <c r="O60" s="156">
        <f>IF(LEN(O$8)=0,"",SUMIFS(Gögn!$I$2:$I$11876,Gögn!$F$2:$F$11876,$A60,Gögn!$A$2:$A$11876,O$201)/1000)</f>
        <v>13207931</v>
      </c>
      <c r="P60" s="156">
        <f>IF(LEN(P$8)=0,"",SUMIFS(Gögn!$I$2:$I$11876,Gögn!$F$2:$F$11876,$A60,Gögn!$A$2:$A$11876,P$201)/1000)</f>
        <v>4426970</v>
      </c>
      <c r="Q60" s="156">
        <f>IF(LEN(Q$8)=0,"",SUMIFS(Gögn!$I$2:$I$11876,Gögn!$F$2:$F$11876,$A60,Gögn!$A$2:$A$11876,Q$201)/1000)</f>
        <v>0</v>
      </c>
      <c r="R60" s="156">
        <f>IF(LEN(R$8)=0,"",SUMIFS(Gögn!$I$2:$I$11876,Gögn!$F$2:$F$11876,$A60,Gögn!$A$2:$A$11876,R$201)/1000)</f>
        <v>5357496.7019999996</v>
      </c>
      <c r="S60" s="156">
        <f>IF(LEN(S$8)=0,"",SUMIFS(Gögn!$I$2:$I$11876,Gögn!$F$2:$F$11876,$A60,Gögn!$A$2:$A$11876,S$201)/1000)</f>
        <v>0</v>
      </c>
      <c r="T60" s="156">
        <f>IF(LEN(T$8)=0,"",SUMIFS(Gögn!$I$2:$I$11876,Gögn!$F$2:$F$11876,$A60,Gögn!$A$2:$A$11876,T$201)/1000)</f>
        <v>457154.13099999999</v>
      </c>
      <c r="U60" s="156">
        <f>IF(LEN(U$8)=0,"",SUMIFS(Gögn!$I$2:$I$11876,Gögn!$F$2:$F$11876,$A60,Gögn!$A$2:$A$11876,U$201)/1000)</f>
        <v>64879.709000000003</v>
      </c>
      <c r="V60" s="156">
        <f>IF(LEN(V$8)=0,"",SUMIFS(Gögn!$I$2:$I$11876,Gögn!$F$2:$F$11876,$A60,Gögn!$A$2:$A$11876,V$201)/1000)</f>
        <v>765992.04</v>
      </c>
      <c r="W60" s="156">
        <f>IF(LEN(W$8)=0,"",SUMIFS(Gögn!$I$2:$I$11876,Gögn!$F$2:$F$11876,$A60,Gögn!$A$2:$A$11876,W$201)/1000)</f>
        <v>130891101</v>
      </c>
      <c r="X60" s="156">
        <f>IF(LEN(X$8)=0,"",SUMIFS(Gögn!$I$2:$I$11876,Gögn!$F$2:$F$11876,$A60,Gögn!$A$2:$A$11876,X$201)/1000)</f>
        <v>11889461</v>
      </c>
      <c r="Y60" s="156">
        <f>IF(LEN(Y$8)=0,"",SUMIFS(Gögn!$I$2:$I$11876,Gögn!$F$2:$F$11876,$A60,Gögn!$A$2:$A$11876,Y$201)/1000)</f>
        <v>1480353</v>
      </c>
      <c r="Z60" s="156">
        <f>IF(LEN(Z$8)=0,"",SUMIFS(Gögn!$I$2:$I$11876,Gögn!$F$2:$F$11876,$A60,Gögn!$A$2:$A$11876,Z$201)/1000)</f>
        <v>2757398</v>
      </c>
      <c r="AA60" s="156">
        <f>IF(LEN(AA$8)=0,"",SUMIFS(Gögn!$I$2:$I$11876,Gögn!$F$2:$F$11876,$A60,Gögn!$A$2:$A$11876,AA$201)/1000)</f>
        <v>0</v>
      </c>
      <c r="AB60" s="156">
        <f>IF(LEN(AB$8)=0,"",SUMIFS(Gögn!$I$2:$I$11876,Gögn!$F$2:$F$11876,$A60,Gögn!$A$2:$A$11876,AB$201)/1000)</f>
        <v>1442769.074</v>
      </c>
      <c r="AC60" s="156">
        <f>IF(LEN(AC$8)=0,"",SUMIFS(Gögn!$I$2:$I$11876,Gögn!$F$2:$F$11876,$A60,Gögn!$A$2:$A$11876,AC$201)/1000)</f>
        <v>894467.33299999998</v>
      </c>
      <c r="AD60" s="156">
        <f>IF(LEN(AD$8)=0,"",SUMIFS(Gögn!$I$2:$I$11876,Gögn!$F$2:$F$11876,$A60,Gögn!$A$2:$A$11876,AD$201)/1000)</f>
        <v>0</v>
      </c>
      <c r="AE60" s="156">
        <f>IF(LEN(AE$8)=0,"",SUMIFS(Gögn!$I$2:$I$11876,Gögn!$F$2:$F$11876,$A60,Gögn!$A$2:$A$11876,AE$201)/1000)</f>
        <v>1263050.8400000001</v>
      </c>
      <c r="AF60" s="156">
        <f>IF(LEN(AF$8)=0,"",SUMIFS(Gögn!$I$2:$I$11876,Gögn!$F$2:$F$11876,$A60,Gögn!$A$2:$A$11876,AF$201)/1000)</f>
        <v>1127083.192</v>
      </c>
      <c r="AG60" s="156">
        <f>IF(LEN(AG$8)=0,"",SUMIFS(Gögn!$I$2:$I$11876,Gögn!$F$2:$F$11876,$A60,Gögn!$A$2:$A$11876,AG$201)/1000)</f>
        <v>0</v>
      </c>
      <c r="AH60" s="156">
        <f>IF(LEN(AH$8)=0,"",SUMIFS(Gögn!$I$2:$I$11876,Gögn!$F$2:$F$11876,$A60,Gögn!$A$2:$A$11876,AH$201)/1000)</f>
        <v>0</v>
      </c>
      <c r="AI60" s="156">
        <f>IF(LEN(AI$8)=0,"",SUMIFS(Gögn!$I$2:$I$11876,Gögn!$F$2:$F$11876,$A60,Gögn!$A$2:$A$11876,AI$201)/1000)</f>
        <v>110936.818</v>
      </c>
      <c r="AJ60" s="156">
        <f>IF(LEN(AJ$8)=0,"",SUMIFS(Gögn!$I$2:$I$11876,Gögn!$F$2:$F$11876,$A60,Gögn!$A$2:$A$11876,AJ$201)/1000)</f>
        <v>868290.11600000004</v>
      </c>
      <c r="AK60" s="156">
        <f>IF(LEN(AK$8)=0,"",SUMIFS(Gögn!$I$2:$I$11876,Gögn!$F$2:$F$11876,$A60,Gögn!$A$2:$A$11876,AK$201)/1000)</f>
        <v>2052825.9140000001</v>
      </c>
      <c r="AL60" s="156">
        <f>IF(LEN(AL$8)=0,"",SUMIFS(Gögn!$I$2:$I$11876,Gögn!$F$2:$F$11876,$A60,Gögn!$A$2:$A$11876,AL$201)/1000)</f>
        <v>3444545.4210000001</v>
      </c>
      <c r="AM60" s="156">
        <f>IF(LEN(AM$8)=0,"",SUMIFS(Gögn!$I$2:$I$11876,Gögn!$F$2:$F$11876,$A60,Gögn!$A$2:$A$11876,AM$201)/1000)</f>
        <v>3966316.4249999998</v>
      </c>
      <c r="AN60" s="156">
        <f>IF(LEN(AN$8)=0,"",SUMIFS(Gögn!$I$2:$I$11876,Gögn!$F$2:$F$11876,$A60,Gögn!$A$2:$A$11876,AN$201)/1000)</f>
        <v>129014.226</v>
      </c>
      <c r="AO60" s="156">
        <f>IF(LEN(AO$8)=0,"",SUMIFS(Gögn!$I$2:$I$11876,Gögn!$F$2:$F$11876,$A60,Gögn!$A$2:$A$11876,AO$201)/1000)</f>
        <v>22900604.761999998</v>
      </c>
      <c r="AP60" s="156">
        <f>IF(LEN(AP$8)=0,"",SUMIFS(Gögn!$I$2:$I$11876,Gögn!$F$2:$F$11876,$A60,Gögn!$A$2:$A$11876,AP$201)/1000)</f>
        <v>16230586.045</v>
      </c>
      <c r="AQ60" s="156">
        <f>IF(LEN(AQ$8)=0,"",SUMIFS(Gögn!$I$2:$I$11876,Gögn!$F$2:$F$11876,$A60,Gögn!$A$2:$A$11876,AQ$201)/1000)</f>
        <v>10528194.375</v>
      </c>
      <c r="AR60" s="156">
        <f>IF(LEN(AR$8)=0,"",SUMIFS(Gögn!$I$2:$I$11876,Gögn!$F$2:$F$11876,$A60,Gögn!$A$2:$A$11876,AR$201)/1000)</f>
        <v>0</v>
      </c>
      <c r="AS60" s="156">
        <f>IF(LEN(AS$8)=0,"",SUMIFS(Gögn!$I$2:$I$11876,Gögn!$F$2:$F$11876,$A60,Gögn!$A$2:$A$11876,AS$201)/1000)</f>
        <v>52371.875</v>
      </c>
      <c r="AT60" s="156">
        <f>IF(LEN(AT$8)=0,"",SUMIFS(Gögn!$I$2:$I$11876,Gögn!$F$2:$F$11876,$A60,Gögn!$A$2:$A$11876,AT$201)/1000)</f>
        <v>0</v>
      </c>
      <c r="AU60" s="156">
        <f>IF(LEN(AU$8)=0,"",SUMIFS(Gögn!$I$2:$I$11876,Gögn!$F$2:$F$11876,$A60,Gögn!$A$2:$A$11876,AU$201)/1000)</f>
        <v>467561.65</v>
      </c>
      <c r="AV60" s="156">
        <f>IF(LEN(AV$8)=0,"",SUMIFS(Gögn!$I$2:$I$11876,Gögn!$F$2:$F$11876,$A60,Gögn!$A$2:$A$11876,AV$201)/1000)</f>
        <v>0</v>
      </c>
      <c r="AW60" s="156">
        <f>IF(LEN(AW$8)=0,"",SUMIFS(Gögn!$I$2:$I$11876,Gögn!$F$2:$F$11876,$A60,Gögn!$A$2:$A$11876,AW$201)/1000)</f>
        <v>460438.90500000003</v>
      </c>
      <c r="AX60" s="156">
        <f>IF(LEN(AX$8)=0,"",SUMIFS(Gögn!$I$2:$I$11876,Gögn!$F$2:$F$11876,$A60,Gögn!$A$2:$A$11876,AX$201)/1000)</f>
        <v>59090.595000000001</v>
      </c>
      <c r="AY60" s="156">
        <f>IF(LEN(AY$8)=0,"",SUMIFS(Gögn!$I$2:$I$11876,Gögn!$F$2:$F$11876,$A60,Gögn!$A$2:$A$11876,AY$201)/1000)</f>
        <v>41433.877</v>
      </c>
      <c r="AZ60" s="156">
        <f>IF(LEN(AZ$8)=0,"",SUMIFS(Gögn!$I$2:$I$11876,Gögn!$F$2:$F$11876,$A60,Gögn!$A$2:$A$11876,AZ$201)/1000)</f>
        <v>3566280.7689999999</v>
      </c>
      <c r="BA60" s="156">
        <f>IF(LEN(BA$8)=0,"",SUMIFS(Gögn!$I$2:$I$11876,Gögn!$F$2:$F$11876,$A60,Gögn!$A$2:$A$11876,BA$201)/1000)</f>
        <v>0</v>
      </c>
      <c r="BB60" s="156">
        <f>IF(LEN(BB$8)=0,"",SUMIFS(Gögn!$I$2:$I$11876,Gögn!$F$2:$F$11876,$A60,Gögn!$A$2:$A$11876,BB$201)/1000)</f>
        <v>0</v>
      </c>
      <c r="BC60" s="156">
        <f>IF(LEN(BC$8)=0,"",SUMIFS(Gögn!$I$2:$I$11876,Gögn!$F$2:$F$11876,$A60,Gögn!$A$2:$A$11876,BC$201)/1000)</f>
        <v>9889071.9049999993</v>
      </c>
      <c r="BD60" s="156">
        <f>IF(LEN(BD$8)=0,"",SUMIFS(Gögn!$I$2:$I$11876,Gögn!$F$2:$F$11876,$A60,Gögn!$A$2:$A$11876,BD$201)/1000)</f>
        <v>2832250.22</v>
      </c>
      <c r="BE60" s="156">
        <f>IF(LEN(BE$8)=0,"",SUMIFS(Gögn!$I$2:$I$11876,Gögn!$F$2:$F$11876,$A60,Gögn!$A$2:$A$11876,BE$201)/1000)</f>
        <v>0</v>
      </c>
      <c r="BF60" s="156">
        <f>IF(LEN(BF$8)=0,"",SUMIFS(Gögn!$I$2:$I$11876,Gögn!$F$2:$F$11876,$A60,Gögn!$A$2:$A$11876,BF$201)/1000)</f>
        <v>27766.687999999998</v>
      </c>
      <c r="BG60" s="156">
        <f>IF(LEN(BG$8)=0,"",SUMIFS(Gögn!$I$2:$I$11876,Gögn!$F$2:$F$11876,$A60,Gögn!$A$2:$A$11876,BG$201)/1000)</f>
        <v>3769952.3080000002</v>
      </c>
      <c r="BH60" s="156">
        <f>IF(LEN(BH$8)=0,"",SUMIFS(Gögn!$I$2:$I$11876,Gögn!$F$2:$F$11876,$A60,Gögn!$A$2:$A$11876,BH$201)/1000)</f>
        <v>2339098.1770000001</v>
      </c>
      <c r="BI60" s="156">
        <f>IF(LEN(BI$8)=0,"",SUMIFS(Gögn!$I$2:$I$11876,Gögn!$F$2:$F$11876,$A60,Gögn!$A$2:$A$11876,BI$201)/1000)</f>
        <v>1074813.3799999999</v>
      </c>
      <c r="BJ60" s="156">
        <f>IF(LEN(BJ$8)=0,"",SUMIFS(Gögn!$I$2:$I$11876,Gögn!$F$2:$F$11876,$A60,Gögn!$A$2:$A$11876,BJ$201)/1000)</f>
        <v>472681.90500000003</v>
      </c>
      <c r="BK60" s="156">
        <f>IF(LEN(BK$8)=0,"",SUMIFS(Gögn!$I$2:$I$11876,Gögn!$F$2:$F$11876,$A60,Gögn!$A$2:$A$11876,BK$201)/1000)</f>
        <v>12776503.504000001</v>
      </c>
      <c r="BL60" s="156">
        <f>IF(LEN(BL$8)=0,"",SUMIFS(Gögn!$I$2:$I$11876,Gögn!$F$2:$F$11876,$A60,Gögn!$A$2:$A$11876,BL$201)/1000)</f>
        <v>181110.49900000001</v>
      </c>
      <c r="BM60" s="156">
        <f>IF(LEN(BM$8)=0,"",SUMIFS(Gögn!$I$2:$I$11876,Gögn!$F$2:$F$11876,$A60,Gögn!$A$2:$A$11876,BM$201)/1000)</f>
        <v>300131.90000000002</v>
      </c>
      <c r="BN60" s="156">
        <f>IF(LEN(BN$8)=0,"",SUMIFS(Gögn!$I$2:$I$11876,Gögn!$F$2:$F$11876,$A60,Gögn!$A$2:$A$11876,BN$201)/1000)</f>
        <v>0</v>
      </c>
      <c r="BO60" s="156">
        <f>IF(LEN(BO$8)=0,"",SUMIFS(Gögn!$I$2:$I$11876,Gögn!$F$2:$F$11876,$A60,Gögn!$A$2:$A$11876,BO$201)/1000)</f>
        <v>39324.892999999996</v>
      </c>
      <c r="BP60" s="156">
        <f>IF(LEN(BP$8)=0,"",SUMIFS(Gögn!$I$2:$I$11876,Gögn!$F$2:$F$11876,$A60,Gögn!$A$2:$A$11876,BP$201)/1000)</f>
        <v>93828.971999999994</v>
      </c>
      <c r="BQ60" s="156">
        <f>IF(LEN(BQ$8)=0,"",SUMIFS(Gögn!$I$2:$I$11876,Gögn!$F$2:$F$11876,$A60,Gögn!$A$2:$A$11876,BQ$201)/1000)</f>
        <v>70871.023000000001</v>
      </c>
      <c r="BR60" s="156">
        <f>IF(LEN(BR$8)=0,"",SUMIFS(Gögn!$I$2:$I$11876,Gögn!$F$2:$F$11876,$A60,Gögn!$A$2:$A$11876,BR$201)/1000)</f>
        <v>12582229</v>
      </c>
      <c r="BS60" s="156">
        <f>IF(LEN(BS$8)=0,"",SUMIFS(Gögn!$I$2:$I$11876,Gögn!$F$2:$F$11876,$A60,Gögn!$A$2:$A$11876,BS$201)/1000)</f>
        <v>3548063</v>
      </c>
      <c r="BT60" s="156">
        <f>IF(LEN(BT$8)=0,"",SUMIFS(Gögn!$I$2:$I$11876,Gögn!$F$2:$F$11876,$A60,Gögn!$A$2:$A$11876,BT$201)/1000)</f>
        <v>223875</v>
      </c>
      <c r="BU60" s="156">
        <f>IF(LEN(BU$8)=0,"",SUMIFS(Gögn!$I$2:$I$11876,Gögn!$F$2:$F$11876,$A60,Gögn!$A$2:$A$11876,BU$201)/1000)</f>
        <v>0</v>
      </c>
      <c r="BV60" s="156">
        <f>IF(LEN(BV$8)=0,"",SUMIFS(Gögn!$I$2:$I$11876,Gögn!$F$2:$F$11876,$A60,Gögn!$A$2:$A$11876,BV$201)/1000)</f>
        <v>652578.35100000002</v>
      </c>
      <c r="BW60" s="156">
        <f>IF(LEN(BW$8)=0,"",SUMIFS(Gögn!$I$2:$I$11876,Gögn!$F$2:$F$11876,$A60,Gögn!$A$2:$A$11876,BW$201)/1000)</f>
        <v>79314.281000000003</v>
      </c>
      <c r="BX60" s="156">
        <f>IF(LEN(BX$8)=0,"",SUMIFS(Gögn!$I$2:$I$11876,Gögn!$F$2:$F$11876,$A60,Gögn!$A$2:$A$11876,BX$201)/1000)</f>
        <v>1237797.325</v>
      </c>
      <c r="BY60" s="156">
        <f>IF(LEN(BY$8)=0,"",SUMIFS(Gögn!$I$2:$I$11876,Gögn!$F$2:$F$11876,$A60,Gögn!$A$2:$A$11876,BY$201)/1000)</f>
        <v>3731705.1469999999</v>
      </c>
      <c r="BZ60" s="156">
        <f>IF(LEN(BZ$8)=0,"",SUMIFS(Gögn!$I$2:$I$11876,Gögn!$F$2:$F$11876,$A60,Gögn!$A$2:$A$11876,BZ$201)/1000)</f>
        <v>0</v>
      </c>
      <c r="CA60" s="156">
        <f>IF(LEN(CA$8)=0,"",SUMIFS(Gögn!$I$2:$I$11876,Gögn!$F$2:$F$11876,$A60,Gögn!$A$2:$A$11876,CA$201)/1000)</f>
        <v>463697.74599999998</v>
      </c>
      <c r="CB60" s="156">
        <f>IF(LEN(CB$8)=0,"",SUMIFS(Gögn!$I$2:$I$11876,Gögn!$F$2:$F$11876,$A60,Gögn!$A$2:$A$11876,CB$201)/1000)</f>
        <v>0</v>
      </c>
      <c r="CC60" s="156">
        <f>IF(LEN(CC$8)=0,"",SUMIFS(Gögn!$I$2:$I$11876,Gögn!$F$2:$F$11876,$A60,Gögn!$A$2:$A$11876,CC$201)/1000)</f>
        <v>0</v>
      </c>
    </row>
    <row r="61" spans="1:82" ht="15.75" x14ac:dyDescent="0.25">
      <c r="A61" s="5" t="s">
        <v>6</v>
      </c>
      <c r="B61" s="5"/>
      <c r="C61" s="18" t="s">
        <v>7</v>
      </c>
      <c r="D61" s="155">
        <f t="shared" si="13"/>
        <v>421601317.77099991</v>
      </c>
      <c r="E61" s="155">
        <f>IF(LEN(E$8)=0,"",SUMIFS(Gögn!$I$2:$I$11876,Gögn!$F$2:$F$11876,$A61,Gögn!$A$2:$A$11876,E$201)/1000)</f>
        <v>11665064.471999999</v>
      </c>
      <c r="F61" s="155">
        <f>IF(LEN(F$8)=0,"",SUMIFS(Gögn!$I$2:$I$11876,Gögn!$F$2:$F$11876,$A61,Gögn!$A$2:$A$11876,F$201)/1000)</f>
        <v>32797792.204</v>
      </c>
      <c r="G61" s="155">
        <f>IF(LEN(G$8)=0,"",SUMIFS(Gögn!$I$2:$I$11876,Gögn!$F$2:$F$11876,$A61,Gögn!$A$2:$A$11876,G$201)/1000)</f>
        <v>22445412.850000001</v>
      </c>
      <c r="H61" s="155">
        <f>IF(LEN(H$8)=0,"",SUMIFS(Gögn!$I$2:$I$11876,Gögn!$F$2:$F$11876,$A61,Gögn!$A$2:$A$11876,H$201)/1000)</f>
        <v>749940.15</v>
      </c>
      <c r="I61" s="155">
        <f>IF(LEN(I$8)=0,"",SUMIFS(Gögn!$I$2:$I$11876,Gögn!$F$2:$F$11876,$A61,Gögn!$A$2:$A$11876,I$201)/1000)</f>
        <v>0</v>
      </c>
      <c r="J61" s="155">
        <f>IF(LEN(J$8)=0,"",SUMIFS(Gögn!$I$2:$I$11876,Gögn!$F$2:$F$11876,$A61,Gögn!$A$2:$A$11876,J$201)/1000)</f>
        <v>1116177.558</v>
      </c>
      <c r="K61" s="155">
        <f>IF(LEN(K$8)=0,"",SUMIFS(Gögn!$I$2:$I$11876,Gögn!$F$2:$F$11876,$A61,Gögn!$A$2:$A$11876,K$201)/1000)</f>
        <v>93534</v>
      </c>
      <c r="L61" s="155">
        <f>IF(LEN(L$8)=0,"",SUMIFS(Gögn!$I$2:$I$11876,Gögn!$F$2:$F$11876,$A61,Gögn!$A$2:$A$11876,L$201)/1000)</f>
        <v>9787332</v>
      </c>
      <c r="M61" s="155">
        <f>IF(LEN(M$8)=0,"",SUMIFS(Gögn!$I$2:$I$11876,Gögn!$F$2:$F$11876,$A61,Gögn!$A$2:$A$11876,M$201)/1000)</f>
        <v>1815064</v>
      </c>
      <c r="N61" s="155">
        <f>IF(LEN(N$8)=0,"",SUMIFS(Gögn!$I$2:$I$11876,Gögn!$F$2:$F$11876,$A61,Gögn!$A$2:$A$11876,N$201)/1000)</f>
        <v>9077739</v>
      </c>
      <c r="O61" s="155">
        <f>IF(LEN(O$8)=0,"",SUMIFS(Gögn!$I$2:$I$11876,Gögn!$F$2:$F$11876,$A61,Gögn!$A$2:$A$11876,O$201)/1000)</f>
        <v>18357783</v>
      </c>
      <c r="P61" s="155">
        <f>IF(LEN(P$8)=0,"",SUMIFS(Gögn!$I$2:$I$11876,Gögn!$F$2:$F$11876,$A61,Gögn!$A$2:$A$11876,P$201)/1000)</f>
        <v>12144916</v>
      </c>
      <c r="Q61" s="155">
        <f>IF(LEN(Q$8)=0,"",SUMIFS(Gögn!$I$2:$I$11876,Gögn!$F$2:$F$11876,$A61,Gögn!$A$2:$A$11876,Q$201)/1000)</f>
        <v>0</v>
      </c>
      <c r="R61" s="155">
        <f>IF(LEN(R$8)=0,"",SUMIFS(Gögn!$I$2:$I$11876,Gögn!$F$2:$F$11876,$A61,Gögn!$A$2:$A$11876,R$201)/1000)</f>
        <v>3853844.27</v>
      </c>
      <c r="S61" s="155">
        <f>IF(LEN(S$8)=0,"",SUMIFS(Gögn!$I$2:$I$11876,Gögn!$F$2:$F$11876,$A61,Gögn!$A$2:$A$11876,S$201)/1000)</f>
        <v>0</v>
      </c>
      <c r="T61" s="155">
        <f>IF(LEN(T$8)=0,"",SUMIFS(Gögn!$I$2:$I$11876,Gögn!$F$2:$F$11876,$A61,Gögn!$A$2:$A$11876,T$201)/1000)</f>
        <v>8436337.4869999997</v>
      </c>
      <c r="U61" s="155">
        <f>IF(LEN(U$8)=0,"",SUMIFS(Gögn!$I$2:$I$11876,Gögn!$F$2:$F$11876,$A61,Gögn!$A$2:$A$11876,U$201)/1000)</f>
        <v>75967.885999999999</v>
      </c>
      <c r="V61" s="155">
        <f>IF(LEN(V$8)=0,"",SUMIFS(Gögn!$I$2:$I$11876,Gögn!$F$2:$F$11876,$A61,Gögn!$A$2:$A$11876,V$201)/1000)</f>
        <v>520986.571</v>
      </c>
      <c r="W61" s="155">
        <f>IF(LEN(W$8)=0,"",SUMIFS(Gögn!$I$2:$I$11876,Gögn!$F$2:$F$11876,$A61,Gögn!$A$2:$A$11876,W$201)/1000)</f>
        <v>77095822</v>
      </c>
      <c r="X61" s="155">
        <f>IF(LEN(X$8)=0,"",SUMIFS(Gögn!$I$2:$I$11876,Gögn!$F$2:$F$11876,$A61,Gögn!$A$2:$A$11876,X$201)/1000)</f>
        <v>22688046</v>
      </c>
      <c r="Y61" s="155">
        <f>IF(LEN(Y$8)=0,"",SUMIFS(Gögn!$I$2:$I$11876,Gögn!$F$2:$F$11876,$A61,Gögn!$A$2:$A$11876,Y$201)/1000)</f>
        <v>52333865</v>
      </c>
      <c r="Z61" s="155">
        <f>IF(LEN(Z$8)=0,"",SUMIFS(Gögn!$I$2:$I$11876,Gögn!$F$2:$F$11876,$A61,Gögn!$A$2:$A$11876,Z$201)/1000)</f>
        <v>916737</v>
      </c>
      <c r="AA61" s="155">
        <f>IF(LEN(AA$8)=0,"",SUMIFS(Gögn!$I$2:$I$11876,Gögn!$F$2:$F$11876,$A61,Gögn!$A$2:$A$11876,AA$201)/1000)</f>
        <v>0</v>
      </c>
      <c r="AB61" s="155">
        <f>IF(LEN(AB$8)=0,"",SUMIFS(Gögn!$I$2:$I$11876,Gögn!$F$2:$F$11876,$A61,Gögn!$A$2:$A$11876,AB$201)/1000)</f>
        <v>1829432.351</v>
      </c>
      <c r="AC61" s="155">
        <f>IF(LEN(AC$8)=0,"",SUMIFS(Gögn!$I$2:$I$11876,Gögn!$F$2:$F$11876,$A61,Gögn!$A$2:$A$11876,AC$201)/1000)</f>
        <v>2509425.0279999999</v>
      </c>
      <c r="AD61" s="155">
        <f>IF(LEN(AD$8)=0,"",SUMIFS(Gögn!$I$2:$I$11876,Gögn!$F$2:$F$11876,$A61,Gögn!$A$2:$A$11876,AD$201)/1000)</f>
        <v>0</v>
      </c>
      <c r="AE61" s="155">
        <f>IF(LEN(AE$8)=0,"",SUMIFS(Gögn!$I$2:$I$11876,Gögn!$F$2:$F$11876,$A61,Gögn!$A$2:$A$11876,AE$201)/1000)</f>
        <v>235654.12599999999</v>
      </c>
      <c r="AF61" s="155">
        <f>IF(LEN(AF$8)=0,"",SUMIFS(Gögn!$I$2:$I$11876,Gögn!$F$2:$F$11876,$A61,Gögn!$A$2:$A$11876,AF$201)/1000)</f>
        <v>2033832.943</v>
      </c>
      <c r="AG61" s="155">
        <f>IF(LEN(AG$8)=0,"",SUMIFS(Gögn!$I$2:$I$11876,Gögn!$F$2:$F$11876,$A61,Gögn!$A$2:$A$11876,AG$201)/1000)</f>
        <v>0</v>
      </c>
      <c r="AH61" s="155">
        <f>IF(LEN(AH$8)=0,"",SUMIFS(Gögn!$I$2:$I$11876,Gögn!$F$2:$F$11876,$A61,Gögn!$A$2:$A$11876,AH$201)/1000)</f>
        <v>0</v>
      </c>
      <c r="AI61" s="155">
        <f>IF(LEN(AI$8)=0,"",SUMIFS(Gögn!$I$2:$I$11876,Gögn!$F$2:$F$11876,$A61,Gögn!$A$2:$A$11876,AI$201)/1000)</f>
        <v>594090.62899999996</v>
      </c>
      <c r="AJ61" s="155">
        <f>IF(LEN(AJ$8)=0,"",SUMIFS(Gögn!$I$2:$I$11876,Gögn!$F$2:$F$11876,$A61,Gögn!$A$2:$A$11876,AJ$201)/1000)</f>
        <v>3569140.2889999999</v>
      </c>
      <c r="AK61" s="155">
        <f>IF(LEN(AK$8)=0,"",SUMIFS(Gögn!$I$2:$I$11876,Gögn!$F$2:$F$11876,$A61,Gögn!$A$2:$A$11876,AK$201)/1000)</f>
        <v>4510297.83</v>
      </c>
      <c r="AL61" s="155">
        <f>IF(LEN(AL$8)=0,"",SUMIFS(Gögn!$I$2:$I$11876,Gögn!$F$2:$F$11876,$A61,Gögn!$A$2:$A$11876,AL$201)/1000)</f>
        <v>4545944.62</v>
      </c>
      <c r="AM61" s="155">
        <f>IF(LEN(AM$8)=0,"",SUMIFS(Gögn!$I$2:$I$11876,Gögn!$F$2:$F$11876,$A61,Gögn!$A$2:$A$11876,AM$201)/1000)</f>
        <v>3651473.889</v>
      </c>
      <c r="AN61" s="155">
        <f>IF(LEN(AN$8)=0,"",SUMIFS(Gögn!$I$2:$I$11876,Gögn!$F$2:$F$11876,$A61,Gögn!$A$2:$A$11876,AN$201)/1000)</f>
        <v>52884.726999999999</v>
      </c>
      <c r="AO61" s="155">
        <f>IF(LEN(AO$8)=0,"",SUMIFS(Gögn!$I$2:$I$11876,Gögn!$F$2:$F$11876,$A61,Gögn!$A$2:$A$11876,AO$201)/1000)</f>
        <v>18194562.263999999</v>
      </c>
      <c r="AP61" s="155">
        <f>IF(LEN(AP$8)=0,"",SUMIFS(Gögn!$I$2:$I$11876,Gögn!$F$2:$F$11876,$A61,Gögn!$A$2:$A$11876,AP$201)/1000)</f>
        <v>16885196.322000001</v>
      </c>
      <c r="AQ61" s="155">
        <f>IF(LEN(AQ$8)=0,"",SUMIFS(Gögn!$I$2:$I$11876,Gögn!$F$2:$F$11876,$A61,Gögn!$A$2:$A$11876,AQ$201)/1000)</f>
        <v>17540236.66</v>
      </c>
      <c r="AR61" s="155">
        <f>IF(LEN(AR$8)=0,"",SUMIFS(Gögn!$I$2:$I$11876,Gögn!$F$2:$F$11876,$A61,Gögn!$A$2:$A$11876,AR$201)/1000)</f>
        <v>17449440.583999999</v>
      </c>
      <c r="AS61" s="155">
        <f>IF(LEN(AS$8)=0,"",SUMIFS(Gögn!$I$2:$I$11876,Gögn!$F$2:$F$11876,$A61,Gögn!$A$2:$A$11876,AS$201)/1000)</f>
        <v>19028.912</v>
      </c>
      <c r="AT61" s="155">
        <f>IF(LEN(AT$8)=0,"",SUMIFS(Gögn!$I$2:$I$11876,Gögn!$F$2:$F$11876,$A61,Gögn!$A$2:$A$11876,AT$201)/1000)</f>
        <v>0</v>
      </c>
      <c r="AU61" s="155">
        <f>IF(LEN(AU$8)=0,"",SUMIFS(Gögn!$I$2:$I$11876,Gögn!$F$2:$F$11876,$A61,Gögn!$A$2:$A$11876,AU$201)/1000)</f>
        <v>647937.495</v>
      </c>
      <c r="AV61" s="155">
        <f>IF(LEN(AV$8)=0,"",SUMIFS(Gögn!$I$2:$I$11876,Gögn!$F$2:$F$11876,$A61,Gögn!$A$2:$A$11876,AV$201)/1000)</f>
        <v>0</v>
      </c>
      <c r="AW61" s="155">
        <f>IF(LEN(AW$8)=0,"",SUMIFS(Gögn!$I$2:$I$11876,Gögn!$F$2:$F$11876,$A61,Gögn!$A$2:$A$11876,AW$201)/1000)</f>
        <v>393718.08399999997</v>
      </c>
      <c r="AX61" s="155">
        <f>IF(LEN(AX$8)=0,"",SUMIFS(Gögn!$I$2:$I$11876,Gögn!$F$2:$F$11876,$A61,Gögn!$A$2:$A$11876,AX$201)/1000)</f>
        <v>32080.084999999999</v>
      </c>
      <c r="AY61" s="155">
        <f>IF(LEN(AY$8)=0,"",SUMIFS(Gögn!$I$2:$I$11876,Gögn!$F$2:$F$11876,$A61,Gögn!$A$2:$A$11876,AY$201)/1000)</f>
        <v>9558.7790000000005</v>
      </c>
      <c r="AZ61" s="155">
        <f>IF(LEN(AZ$8)=0,"",SUMIFS(Gögn!$I$2:$I$11876,Gögn!$F$2:$F$11876,$A61,Gögn!$A$2:$A$11876,AZ$201)/1000)</f>
        <v>0</v>
      </c>
      <c r="BA61" s="155">
        <f>IF(LEN(BA$8)=0,"",SUMIFS(Gögn!$I$2:$I$11876,Gögn!$F$2:$F$11876,$A61,Gögn!$A$2:$A$11876,BA$201)/1000)</f>
        <v>0</v>
      </c>
      <c r="BB61" s="155">
        <f>IF(LEN(BB$8)=0,"",SUMIFS(Gögn!$I$2:$I$11876,Gögn!$F$2:$F$11876,$A61,Gögn!$A$2:$A$11876,BB$201)/1000)</f>
        <v>0</v>
      </c>
      <c r="BC61" s="155">
        <f>IF(LEN(BC$8)=0,"",SUMIFS(Gögn!$I$2:$I$11876,Gögn!$F$2:$F$11876,$A61,Gögn!$A$2:$A$11876,BC$201)/1000)</f>
        <v>645018.18700000003</v>
      </c>
      <c r="BD61" s="155">
        <f>IF(LEN(BD$8)=0,"",SUMIFS(Gögn!$I$2:$I$11876,Gögn!$F$2:$F$11876,$A61,Gögn!$A$2:$A$11876,BD$201)/1000)</f>
        <v>547490.13899999997</v>
      </c>
      <c r="BE61" s="155">
        <f>IF(LEN(BE$8)=0,"",SUMIFS(Gögn!$I$2:$I$11876,Gögn!$F$2:$F$11876,$A61,Gögn!$A$2:$A$11876,BE$201)/1000)</f>
        <v>0</v>
      </c>
      <c r="BF61" s="155">
        <f>IF(LEN(BF$8)=0,"",SUMIFS(Gögn!$I$2:$I$11876,Gögn!$F$2:$F$11876,$A61,Gögn!$A$2:$A$11876,BF$201)/1000)</f>
        <v>15451.14</v>
      </c>
      <c r="BG61" s="155">
        <f>IF(LEN(BG$8)=0,"",SUMIFS(Gögn!$I$2:$I$11876,Gögn!$F$2:$F$11876,$A61,Gögn!$A$2:$A$11876,BG$201)/1000)</f>
        <v>2993944.3870000001</v>
      </c>
      <c r="BH61" s="155">
        <f>IF(LEN(BH$8)=0,"",SUMIFS(Gögn!$I$2:$I$11876,Gögn!$F$2:$F$11876,$A61,Gögn!$A$2:$A$11876,BH$201)/1000)</f>
        <v>2102596.6770000001</v>
      </c>
      <c r="BI61" s="155">
        <f>IF(LEN(BI$8)=0,"",SUMIFS(Gögn!$I$2:$I$11876,Gögn!$F$2:$F$11876,$A61,Gögn!$A$2:$A$11876,BI$201)/1000)</f>
        <v>2241701.6469999999</v>
      </c>
      <c r="BJ61" s="155">
        <f>IF(LEN(BJ$8)=0,"",SUMIFS(Gögn!$I$2:$I$11876,Gögn!$F$2:$F$11876,$A61,Gögn!$A$2:$A$11876,BJ$201)/1000)</f>
        <v>1577806.581</v>
      </c>
      <c r="BK61" s="155">
        <f>IF(LEN(BK$8)=0,"",SUMIFS(Gögn!$I$2:$I$11876,Gögn!$F$2:$F$11876,$A61,Gögn!$A$2:$A$11876,BK$201)/1000)</f>
        <v>7877598.7649999997</v>
      </c>
      <c r="BL61" s="155">
        <f>IF(LEN(BL$8)=0,"",SUMIFS(Gögn!$I$2:$I$11876,Gögn!$F$2:$F$11876,$A61,Gögn!$A$2:$A$11876,BL$201)/1000)</f>
        <v>240145.80100000001</v>
      </c>
      <c r="BM61" s="155">
        <f>IF(LEN(BM$8)=0,"",SUMIFS(Gögn!$I$2:$I$11876,Gögn!$F$2:$F$11876,$A61,Gögn!$A$2:$A$11876,BM$201)/1000)</f>
        <v>325068.20299999998</v>
      </c>
      <c r="BN61" s="155">
        <f>IF(LEN(BN$8)=0,"",SUMIFS(Gögn!$I$2:$I$11876,Gögn!$F$2:$F$11876,$A61,Gögn!$A$2:$A$11876,BN$201)/1000)</f>
        <v>0</v>
      </c>
      <c r="BO61" s="155">
        <f>IF(LEN(BO$8)=0,"",SUMIFS(Gögn!$I$2:$I$11876,Gögn!$F$2:$F$11876,$A61,Gögn!$A$2:$A$11876,BO$201)/1000)</f>
        <v>43154.334000000003</v>
      </c>
      <c r="BP61" s="155">
        <f>IF(LEN(BP$8)=0,"",SUMIFS(Gögn!$I$2:$I$11876,Gögn!$F$2:$F$11876,$A61,Gögn!$A$2:$A$11876,BP$201)/1000)</f>
        <v>48637.231</v>
      </c>
      <c r="BQ61" s="155">
        <f>IF(LEN(BQ$8)=0,"",SUMIFS(Gögn!$I$2:$I$11876,Gögn!$F$2:$F$11876,$A61,Gögn!$A$2:$A$11876,BQ$201)/1000)</f>
        <v>11435.4</v>
      </c>
      <c r="BR61" s="155">
        <f>IF(LEN(BR$8)=0,"",SUMIFS(Gögn!$I$2:$I$11876,Gögn!$F$2:$F$11876,$A61,Gögn!$A$2:$A$11876,BR$201)/1000)</f>
        <v>14144428</v>
      </c>
      <c r="BS61" s="155">
        <f>IF(LEN(BS$8)=0,"",SUMIFS(Gögn!$I$2:$I$11876,Gögn!$F$2:$F$11876,$A61,Gögn!$A$2:$A$11876,BS$201)/1000)</f>
        <v>1673085</v>
      </c>
      <c r="BT61" s="155">
        <f>IF(LEN(BT$8)=0,"",SUMIFS(Gögn!$I$2:$I$11876,Gögn!$F$2:$F$11876,$A61,Gögn!$A$2:$A$11876,BT$201)/1000)</f>
        <v>686652</v>
      </c>
      <c r="BU61" s="155">
        <f>IF(LEN(BU$8)=0,"",SUMIFS(Gögn!$I$2:$I$11876,Gögn!$F$2:$F$11876,$A61,Gögn!$A$2:$A$11876,BU$201)/1000)</f>
        <v>1432397.8810000001</v>
      </c>
      <c r="BV61" s="155">
        <f>IF(LEN(BV$8)=0,"",SUMIFS(Gögn!$I$2:$I$11876,Gögn!$F$2:$F$11876,$A61,Gögn!$A$2:$A$11876,BV$201)/1000)</f>
        <v>1193417.443</v>
      </c>
      <c r="BW61" s="155">
        <f>IF(LEN(BW$8)=0,"",SUMIFS(Gögn!$I$2:$I$11876,Gögn!$F$2:$F$11876,$A61,Gögn!$A$2:$A$11876,BW$201)/1000)</f>
        <v>0</v>
      </c>
      <c r="BX61" s="155">
        <f>IF(LEN(BX$8)=0,"",SUMIFS(Gögn!$I$2:$I$11876,Gögn!$F$2:$F$11876,$A61,Gögn!$A$2:$A$11876,BX$201)/1000)</f>
        <v>1084765.8529999999</v>
      </c>
      <c r="BY61" s="155">
        <f>IF(LEN(BY$8)=0,"",SUMIFS(Gögn!$I$2:$I$11876,Gögn!$F$2:$F$11876,$A61,Gögn!$A$2:$A$11876,BY$201)/1000)</f>
        <v>1852118.5889999999</v>
      </c>
      <c r="BZ61" s="155">
        <f>IF(LEN(BZ$8)=0,"",SUMIFS(Gögn!$I$2:$I$11876,Gögn!$F$2:$F$11876,$A61,Gögn!$A$2:$A$11876,BZ$201)/1000)</f>
        <v>0</v>
      </c>
      <c r="CA61" s="155">
        <f>IF(LEN(CA$8)=0,"",SUMIFS(Gögn!$I$2:$I$11876,Gögn!$F$2:$F$11876,$A61,Gögn!$A$2:$A$11876,CA$201)/1000)</f>
        <v>188107.448</v>
      </c>
      <c r="CB61" s="155">
        <f>IF(LEN(CB$8)=0,"",SUMIFS(Gögn!$I$2:$I$11876,Gögn!$F$2:$F$11876,$A61,Gögn!$A$2:$A$11876,CB$201)/1000)</f>
        <v>0</v>
      </c>
      <c r="CC61" s="155">
        <f>IF(LEN(CC$8)=0,"",SUMIFS(Gögn!$I$2:$I$11876,Gögn!$F$2:$F$11876,$A61,Gögn!$A$2:$A$11876,CC$201)/1000)</f>
        <v>0</v>
      </c>
    </row>
    <row r="62" spans="1:82" ht="15.75" x14ac:dyDescent="0.25">
      <c r="A62" s="5" t="s">
        <v>8</v>
      </c>
      <c r="B62" s="5"/>
      <c r="C62" s="19" t="s">
        <v>9</v>
      </c>
      <c r="D62" s="156">
        <f t="shared" si="13"/>
        <v>0</v>
      </c>
      <c r="E62" s="156">
        <f>IF(LEN(E$8)=0,"",SUMIFS(Gögn!$I$2:$I$11876,Gögn!$F$2:$F$11876,$A62,Gögn!$A$2:$A$11876,E$201)/1000)</f>
        <v>0</v>
      </c>
      <c r="F62" s="156">
        <f>IF(LEN(F$8)=0,"",SUMIFS(Gögn!$I$2:$I$11876,Gögn!$F$2:$F$11876,$A62,Gögn!$A$2:$A$11876,F$201)/1000)</f>
        <v>0</v>
      </c>
      <c r="G62" s="156">
        <f>IF(LEN(G$8)=0,"",SUMIFS(Gögn!$I$2:$I$11876,Gögn!$F$2:$F$11876,$A62,Gögn!$A$2:$A$11876,G$201)/1000)</f>
        <v>0</v>
      </c>
      <c r="H62" s="156">
        <f>IF(LEN(H$8)=0,"",SUMIFS(Gögn!$I$2:$I$11876,Gögn!$F$2:$F$11876,$A62,Gögn!$A$2:$A$11876,H$201)/1000)</f>
        <v>0</v>
      </c>
      <c r="I62" s="156">
        <f>IF(LEN(I$8)=0,"",SUMIFS(Gögn!$I$2:$I$11876,Gögn!$F$2:$F$11876,$A62,Gögn!$A$2:$A$11876,I$201)/1000)</f>
        <v>0</v>
      </c>
      <c r="J62" s="156">
        <f>IF(LEN(J$8)=0,"",SUMIFS(Gögn!$I$2:$I$11876,Gögn!$F$2:$F$11876,$A62,Gögn!$A$2:$A$11876,J$201)/1000)</f>
        <v>0</v>
      </c>
      <c r="K62" s="156">
        <f>IF(LEN(K$8)=0,"",SUMIFS(Gögn!$I$2:$I$11876,Gögn!$F$2:$F$11876,$A62,Gögn!$A$2:$A$11876,K$201)/1000)</f>
        <v>0</v>
      </c>
      <c r="L62" s="156">
        <f>IF(LEN(L$8)=0,"",SUMIFS(Gögn!$I$2:$I$11876,Gögn!$F$2:$F$11876,$A62,Gögn!$A$2:$A$11876,L$201)/1000)</f>
        <v>0</v>
      </c>
      <c r="M62" s="156">
        <f>IF(LEN(M$8)=0,"",SUMIFS(Gögn!$I$2:$I$11876,Gögn!$F$2:$F$11876,$A62,Gögn!$A$2:$A$11876,M$201)/1000)</f>
        <v>0</v>
      </c>
      <c r="N62" s="156">
        <f>IF(LEN(N$8)=0,"",SUMIFS(Gögn!$I$2:$I$11876,Gögn!$F$2:$F$11876,$A62,Gögn!$A$2:$A$11876,N$201)/1000)</f>
        <v>0</v>
      </c>
      <c r="O62" s="156">
        <f>IF(LEN(O$8)=0,"",SUMIFS(Gögn!$I$2:$I$11876,Gögn!$F$2:$F$11876,$A62,Gögn!$A$2:$A$11876,O$201)/1000)</f>
        <v>0</v>
      </c>
      <c r="P62" s="156">
        <f>IF(LEN(P$8)=0,"",SUMIFS(Gögn!$I$2:$I$11876,Gögn!$F$2:$F$11876,$A62,Gögn!$A$2:$A$11876,P$201)/1000)</f>
        <v>0</v>
      </c>
      <c r="Q62" s="156">
        <f>IF(LEN(Q$8)=0,"",SUMIFS(Gögn!$I$2:$I$11876,Gögn!$F$2:$F$11876,$A62,Gögn!$A$2:$A$11876,Q$201)/1000)</f>
        <v>0</v>
      </c>
      <c r="R62" s="156">
        <f>IF(LEN(R$8)=0,"",SUMIFS(Gögn!$I$2:$I$11876,Gögn!$F$2:$F$11876,$A62,Gögn!$A$2:$A$11876,R$201)/1000)</f>
        <v>0</v>
      </c>
      <c r="S62" s="156">
        <f>IF(LEN(S$8)=0,"",SUMIFS(Gögn!$I$2:$I$11876,Gögn!$F$2:$F$11876,$A62,Gögn!$A$2:$A$11876,S$201)/1000)</f>
        <v>0</v>
      </c>
      <c r="T62" s="156">
        <f>IF(LEN(T$8)=0,"",SUMIFS(Gögn!$I$2:$I$11876,Gögn!$F$2:$F$11876,$A62,Gögn!$A$2:$A$11876,T$201)/1000)</f>
        <v>0</v>
      </c>
      <c r="U62" s="156">
        <f>IF(LEN(U$8)=0,"",SUMIFS(Gögn!$I$2:$I$11876,Gögn!$F$2:$F$11876,$A62,Gögn!$A$2:$A$11876,U$201)/1000)</f>
        <v>0</v>
      </c>
      <c r="V62" s="156">
        <f>IF(LEN(V$8)=0,"",SUMIFS(Gögn!$I$2:$I$11876,Gögn!$F$2:$F$11876,$A62,Gögn!$A$2:$A$11876,V$201)/1000)</f>
        <v>0</v>
      </c>
      <c r="W62" s="156">
        <f>IF(LEN(W$8)=0,"",SUMIFS(Gögn!$I$2:$I$11876,Gögn!$F$2:$F$11876,$A62,Gögn!$A$2:$A$11876,W$201)/1000)</f>
        <v>0</v>
      </c>
      <c r="X62" s="156">
        <f>IF(LEN(X$8)=0,"",SUMIFS(Gögn!$I$2:$I$11876,Gögn!$F$2:$F$11876,$A62,Gögn!$A$2:$A$11876,X$201)/1000)</f>
        <v>0</v>
      </c>
      <c r="Y62" s="156">
        <f>IF(LEN(Y$8)=0,"",SUMIFS(Gögn!$I$2:$I$11876,Gögn!$F$2:$F$11876,$A62,Gögn!$A$2:$A$11876,Y$201)/1000)</f>
        <v>0</v>
      </c>
      <c r="Z62" s="156">
        <f>IF(LEN(Z$8)=0,"",SUMIFS(Gögn!$I$2:$I$11876,Gögn!$F$2:$F$11876,$A62,Gögn!$A$2:$A$11876,Z$201)/1000)</f>
        <v>0</v>
      </c>
      <c r="AA62" s="156">
        <f>IF(LEN(AA$8)=0,"",SUMIFS(Gögn!$I$2:$I$11876,Gögn!$F$2:$F$11876,$A62,Gögn!$A$2:$A$11876,AA$201)/1000)</f>
        <v>0</v>
      </c>
      <c r="AB62" s="156">
        <f>IF(LEN(AB$8)=0,"",SUMIFS(Gögn!$I$2:$I$11876,Gögn!$F$2:$F$11876,$A62,Gögn!$A$2:$A$11876,AB$201)/1000)</f>
        <v>0</v>
      </c>
      <c r="AC62" s="156">
        <f>IF(LEN(AC$8)=0,"",SUMIFS(Gögn!$I$2:$I$11876,Gögn!$F$2:$F$11876,$A62,Gögn!$A$2:$A$11876,AC$201)/1000)</f>
        <v>0</v>
      </c>
      <c r="AD62" s="156">
        <f>IF(LEN(AD$8)=0,"",SUMIFS(Gögn!$I$2:$I$11876,Gögn!$F$2:$F$11876,$A62,Gögn!$A$2:$A$11876,AD$201)/1000)</f>
        <v>0</v>
      </c>
      <c r="AE62" s="156">
        <f>IF(LEN(AE$8)=0,"",SUMIFS(Gögn!$I$2:$I$11876,Gögn!$F$2:$F$11876,$A62,Gögn!$A$2:$A$11876,AE$201)/1000)</f>
        <v>0</v>
      </c>
      <c r="AF62" s="156">
        <f>IF(LEN(AF$8)=0,"",SUMIFS(Gögn!$I$2:$I$11876,Gögn!$F$2:$F$11876,$A62,Gögn!$A$2:$A$11876,AF$201)/1000)</f>
        <v>0</v>
      </c>
      <c r="AG62" s="156">
        <f>IF(LEN(AG$8)=0,"",SUMIFS(Gögn!$I$2:$I$11876,Gögn!$F$2:$F$11876,$A62,Gögn!$A$2:$A$11876,AG$201)/1000)</f>
        <v>0</v>
      </c>
      <c r="AH62" s="156">
        <f>IF(LEN(AH$8)=0,"",SUMIFS(Gögn!$I$2:$I$11876,Gögn!$F$2:$F$11876,$A62,Gögn!$A$2:$A$11876,AH$201)/1000)</f>
        <v>0</v>
      </c>
      <c r="AI62" s="156">
        <f>IF(LEN(AI$8)=0,"",SUMIFS(Gögn!$I$2:$I$11876,Gögn!$F$2:$F$11876,$A62,Gögn!$A$2:$A$11876,AI$201)/1000)</f>
        <v>0</v>
      </c>
      <c r="AJ62" s="156">
        <f>IF(LEN(AJ$8)=0,"",SUMIFS(Gögn!$I$2:$I$11876,Gögn!$F$2:$F$11876,$A62,Gögn!$A$2:$A$11876,AJ$201)/1000)</f>
        <v>0</v>
      </c>
      <c r="AK62" s="156">
        <f>IF(LEN(AK$8)=0,"",SUMIFS(Gögn!$I$2:$I$11876,Gögn!$F$2:$F$11876,$A62,Gögn!$A$2:$A$11876,AK$201)/1000)</f>
        <v>0</v>
      </c>
      <c r="AL62" s="156">
        <f>IF(LEN(AL$8)=0,"",SUMIFS(Gögn!$I$2:$I$11876,Gögn!$F$2:$F$11876,$A62,Gögn!$A$2:$A$11876,AL$201)/1000)</f>
        <v>0</v>
      </c>
      <c r="AM62" s="156">
        <f>IF(LEN(AM$8)=0,"",SUMIFS(Gögn!$I$2:$I$11876,Gögn!$F$2:$F$11876,$A62,Gögn!$A$2:$A$11876,AM$201)/1000)</f>
        <v>0</v>
      </c>
      <c r="AN62" s="156">
        <f>IF(LEN(AN$8)=0,"",SUMIFS(Gögn!$I$2:$I$11876,Gögn!$F$2:$F$11876,$A62,Gögn!$A$2:$A$11876,AN$201)/1000)</f>
        <v>0</v>
      </c>
      <c r="AO62" s="156">
        <f>IF(LEN(AO$8)=0,"",SUMIFS(Gögn!$I$2:$I$11876,Gögn!$F$2:$F$11876,$A62,Gögn!$A$2:$A$11876,AO$201)/1000)</f>
        <v>0</v>
      </c>
      <c r="AP62" s="156">
        <f>IF(LEN(AP$8)=0,"",SUMIFS(Gögn!$I$2:$I$11876,Gögn!$F$2:$F$11876,$A62,Gögn!$A$2:$A$11876,AP$201)/1000)</f>
        <v>0</v>
      </c>
      <c r="AQ62" s="156">
        <f>IF(LEN(AQ$8)=0,"",SUMIFS(Gögn!$I$2:$I$11876,Gögn!$F$2:$F$11876,$A62,Gögn!$A$2:$A$11876,AQ$201)/1000)</f>
        <v>0</v>
      </c>
      <c r="AR62" s="156">
        <f>IF(LEN(AR$8)=0,"",SUMIFS(Gögn!$I$2:$I$11876,Gögn!$F$2:$F$11876,$A62,Gögn!$A$2:$A$11876,AR$201)/1000)</f>
        <v>0</v>
      </c>
      <c r="AS62" s="156">
        <f>IF(LEN(AS$8)=0,"",SUMIFS(Gögn!$I$2:$I$11876,Gögn!$F$2:$F$11876,$A62,Gögn!$A$2:$A$11876,AS$201)/1000)</f>
        <v>0</v>
      </c>
      <c r="AT62" s="156">
        <f>IF(LEN(AT$8)=0,"",SUMIFS(Gögn!$I$2:$I$11876,Gögn!$F$2:$F$11876,$A62,Gögn!$A$2:$A$11876,AT$201)/1000)</f>
        <v>0</v>
      </c>
      <c r="AU62" s="156">
        <f>IF(LEN(AU$8)=0,"",SUMIFS(Gögn!$I$2:$I$11876,Gögn!$F$2:$F$11876,$A62,Gögn!$A$2:$A$11876,AU$201)/1000)</f>
        <v>0</v>
      </c>
      <c r="AV62" s="156">
        <f>IF(LEN(AV$8)=0,"",SUMIFS(Gögn!$I$2:$I$11876,Gögn!$F$2:$F$11876,$A62,Gögn!$A$2:$A$11876,AV$201)/1000)</f>
        <v>0</v>
      </c>
      <c r="AW62" s="156">
        <f>IF(LEN(AW$8)=0,"",SUMIFS(Gögn!$I$2:$I$11876,Gögn!$F$2:$F$11876,$A62,Gögn!$A$2:$A$11876,AW$201)/1000)</f>
        <v>0</v>
      </c>
      <c r="AX62" s="156">
        <f>IF(LEN(AX$8)=0,"",SUMIFS(Gögn!$I$2:$I$11876,Gögn!$F$2:$F$11876,$A62,Gögn!$A$2:$A$11876,AX$201)/1000)</f>
        <v>0</v>
      </c>
      <c r="AY62" s="156">
        <f>IF(LEN(AY$8)=0,"",SUMIFS(Gögn!$I$2:$I$11876,Gögn!$F$2:$F$11876,$A62,Gögn!$A$2:$A$11876,AY$201)/1000)</f>
        <v>0</v>
      </c>
      <c r="AZ62" s="156">
        <f>IF(LEN(AZ$8)=0,"",SUMIFS(Gögn!$I$2:$I$11876,Gögn!$F$2:$F$11876,$A62,Gögn!$A$2:$A$11876,AZ$201)/1000)</f>
        <v>0</v>
      </c>
      <c r="BA62" s="156">
        <f>IF(LEN(BA$8)=0,"",SUMIFS(Gögn!$I$2:$I$11876,Gögn!$F$2:$F$11876,$A62,Gögn!$A$2:$A$11876,BA$201)/1000)</f>
        <v>0</v>
      </c>
      <c r="BB62" s="156">
        <f>IF(LEN(BB$8)=0,"",SUMIFS(Gögn!$I$2:$I$11876,Gögn!$F$2:$F$11876,$A62,Gögn!$A$2:$A$11876,BB$201)/1000)</f>
        <v>0</v>
      </c>
      <c r="BC62" s="156">
        <f>IF(LEN(BC$8)=0,"",SUMIFS(Gögn!$I$2:$I$11876,Gögn!$F$2:$F$11876,$A62,Gögn!$A$2:$A$11876,BC$201)/1000)</f>
        <v>0</v>
      </c>
      <c r="BD62" s="156">
        <f>IF(LEN(BD$8)=0,"",SUMIFS(Gögn!$I$2:$I$11876,Gögn!$F$2:$F$11876,$A62,Gögn!$A$2:$A$11876,BD$201)/1000)</f>
        <v>0</v>
      </c>
      <c r="BE62" s="156">
        <f>IF(LEN(BE$8)=0,"",SUMIFS(Gögn!$I$2:$I$11876,Gögn!$F$2:$F$11876,$A62,Gögn!$A$2:$A$11876,BE$201)/1000)</f>
        <v>0</v>
      </c>
      <c r="BF62" s="156">
        <f>IF(LEN(BF$8)=0,"",SUMIFS(Gögn!$I$2:$I$11876,Gögn!$F$2:$F$11876,$A62,Gögn!$A$2:$A$11876,BF$201)/1000)</f>
        <v>0</v>
      </c>
      <c r="BG62" s="156">
        <f>IF(LEN(BG$8)=0,"",SUMIFS(Gögn!$I$2:$I$11876,Gögn!$F$2:$F$11876,$A62,Gögn!$A$2:$A$11876,BG$201)/1000)</f>
        <v>0</v>
      </c>
      <c r="BH62" s="156">
        <f>IF(LEN(BH$8)=0,"",SUMIFS(Gögn!$I$2:$I$11876,Gögn!$F$2:$F$11876,$A62,Gögn!$A$2:$A$11876,BH$201)/1000)</f>
        <v>0</v>
      </c>
      <c r="BI62" s="156">
        <f>IF(LEN(BI$8)=0,"",SUMIFS(Gögn!$I$2:$I$11876,Gögn!$F$2:$F$11876,$A62,Gögn!$A$2:$A$11876,BI$201)/1000)</f>
        <v>0</v>
      </c>
      <c r="BJ62" s="156">
        <f>IF(LEN(BJ$8)=0,"",SUMIFS(Gögn!$I$2:$I$11876,Gögn!$F$2:$F$11876,$A62,Gögn!$A$2:$A$11876,BJ$201)/1000)</f>
        <v>0</v>
      </c>
      <c r="BK62" s="156">
        <f>IF(LEN(BK$8)=0,"",SUMIFS(Gögn!$I$2:$I$11876,Gögn!$F$2:$F$11876,$A62,Gögn!$A$2:$A$11876,BK$201)/1000)</f>
        <v>0</v>
      </c>
      <c r="BL62" s="156">
        <f>IF(LEN(BL$8)=0,"",SUMIFS(Gögn!$I$2:$I$11876,Gögn!$F$2:$F$11876,$A62,Gögn!$A$2:$A$11876,BL$201)/1000)</f>
        <v>0</v>
      </c>
      <c r="BM62" s="156">
        <f>IF(LEN(BM$8)=0,"",SUMIFS(Gögn!$I$2:$I$11876,Gögn!$F$2:$F$11876,$A62,Gögn!$A$2:$A$11876,BM$201)/1000)</f>
        <v>0</v>
      </c>
      <c r="BN62" s="156">
        <f>IF(LEN(BN$8)=0,"",SUMIFS(Gögn!$I$2:$I$11876,Gögn!$F$2:$F$11876,$A62,Gögn!$A$2:$A$11876,BN$201)/1000)</f>
        <v>0</v>
      </c>
      <c r="BO62" s="156">
        <f>IF(LEN(BO$8)=0,"",SUMIFS(Gögn!$I$2:$I$11876,Gögn!$F$2:$F$11876,$A62,Gögn!$A$2:$A$11876,BO$201)/1000)</f>
        <v>0</v>
      </c>
      <c r="BP62" s="156">
        <f>IF(LEN(BP$8)=0,"",SUMIFS(Gögn!$I$2:$I$11876,Gögn!$F$2:$F$11876,$A62,Gögn!$A$2:$A$11876,BP$201)/1000)</f>
        <v>0</v>
      </c>
      <c r="BQ62" s="156">
        <f>IF(LEN(BQ$8)=0,"",SUMIFS(Gögn!$I$2:$I$11876,Gögn!$F$2:$F$11876,$A62,Gögn!$A$2:$A$11876,BQ$201)/1000)</f>
        <v>0</v>
      </c>
      <c r="BR62" s="156">
        <f>IF(LEN(BR$8)=0,"",SUMIFS(Gögn!$I$2:$I$11876,Gögn!$F$2:$F$11876,$A62,Gögn!$A$2:$A$11876,BR$201)/1000)</f>
        <v>0</v>
      </c>
      <c r="BS62" s="156">
        <f>IF(LEN(BS$8)=0,"",SUMIFS(Gögn!$I$2:$I$11876,Gögn!$F$2:$F$11876,$A62,Gögn!$A$2:$A$11876,BS$201)/1000)</f>
        <v>0</v>
      </c>
      <c r="BT62" s="156">
        <f>IF(LEN(BT$8)=0,"",SUMIFS(Gögn!$I$2:$I$11876,Gögn!$F$2:$F$11876,$A62,Gögn!$A$2:$A$11876,BT$201)/1000)</f>
        <v>0</v>
      </c>
      <c r="BU62" s="156">
        <f>IF(LEN(BU$8)=0,"",SUMIFS(Gögn!$I$2:$I$11876,Gögn!$F$2:$F$11876,$A62,Gögn!$A$2:$A$11876,BU$201)/1000)</f>
        <v>0</v>
      </c>
      <c r="BV62" s="156">
        <f>IF(LEN(BV$8)=0,"",SUMIFS(Gögn!$I$2:$I$11876,Gögn!$F$2:$F$11876,$A62,Gögn!$A$2:$A$11876,BV$201)/1000)</f>
        <v>0</v>
      </c>
      <c r="BW62" s="156">
        <f>IF(LEN(BW$8)=0,"",SUMIFS(Gögn!$I$2:$I$11876,Gögn!$F$2:$F$11876,$A62,Gögn!$A$2:$A$11876,BW$201)/1000)</f>
        <v>0</v>
      </c>
      <c r="BX62" s="156">
        <f>IF(LEN(BX$8)=0,"",SUMIFS(Gögn!$I$2:$I$11876,Gögn!$F$2:$F$11876,$A62,Gögn!$A$2:$A$11876,BX$201)/1000)</f>
        <v>0</v>
      </c>
      <c r="BY62" s="156">
        <f>IF(LEN(BY$8)=0,"",SUMIFS(Gögn!$I$2:$I$11876,Gögn!$F$2:$F$11876,$A62,Gögn!$A$2:$A$11876,BY$201)/1000)</f>
        <v>0</v>
      </c>
      <c r="BZ62" s="156">
        <f>IF(LEN(BZ$8)=0,"",SUMIFS(Gögn!$I$2:$I$11876,Gögn!$F$2:$F$11876,$A62,Gögn!$A$2:$A$11876,BZ$201)/1000)</f>
        <v>0</v>
      </c>
      <c r="CA62" s="156">
        <f>IF(LEN(CA$8)=0,"",SUMIFS(Gögn!$I$2:$I$11876,Gögn!$F$2:$F$11876,$A62,Gögn!$A$2:$A$11876,CA$201)/1000)</f>
        <v>0</v>
      </c>
      <c r="CB62" s="156">
        <f>IF(LEN(CB$8)=0,"",SUMIFS(Gögn!$I$2:$I$11876,Gögn!$F$2:$F$11876,$A62,Gögn!$A$2:$A$11876,CB$201)/1000)</f>
        <v>0</v>
      </c>
      <c r="CC62" s="156">
        <f>IF(LEN(CC$8)=0,"",SUMIFS(Gögn!$I$2:$I$11876,Gögn!$F$2:$F$11876,$A62,Gögn!$A$2:$A$11876,CC$201)/1000)</f>
        <v>0</v>
      </c>
    </row>
    <row r="63" spans="1:82" ht="15.75" x14ac:dyDescent="0.25">
      <c r="A63" s="5" t="s">
        <v>10</v>
      </c>
      <c r="B63" s="5"/>
      <c r="C63" s="18" t="s">
        <v>11</v>
      </c>
      <c r="D63" s="155">
        <f t="shared" si="13"/>
        <v>266517497.86800003</v>
      </c>
      <c r="E63" s="155">
        <f>IF(LEN(E$8)=0,"",SUMIFS(Gögn!$I$2:$I$11876,Gögn!$F$2:$F$11876,$A63,Gögn!$A$2:$A$11876,E$201)/1000)</f>
        <v>0</v>
      </c>
      <c r="F63" s="155">
        <f>IF(LEN(F$8)=0,"",SUMIFS(Gögn!$I$2:$I$11876,Gögn!$F$2:$F$11876,$A63,Gögn!$A$2:$A$11876,F$201)/1000)</f>
        <v>0</v>
      </c>
      <c r="G63" s="155">
        <f>IF(LEN(G$8)=0,"",SUMIFS(Gögn!$I$2:$I$11876,Gögn!$F$2:$F$11876,$A63,Gögn!$A$2:$A$11876,G$201)/1000)</f>
        <v>3676990.2379999999</v>
      </c>
      <c r="H63" s="155">
        <f>IF(LEN(H$8)=0,"",SUMIFS(Gögn!$I$2:$I$11876,Gögn!$F$2:$F$11876,$A63,Gögn!$A$2:$A$11876,H$201)/1000)</f>
        <v>0</v>
      </c>
      <c r="I63" s="155">
        <f>IF(LEN(I$8)=0,"",SUMIFS(Gögn!$I$2:$I$11876,Gögn!$F$2:$F$11876,$A63,Gögn!$A$2:$A$11876,I$201)/1000)</f>
        <v>32709402.532000002</v>
      </c>
      <c r="J63" s="155">
        <f>IF(LEN(J$8)=0,"",SUMIFS(Gögn!$I$2:$I$11876,Gögn!$F$2:$F$11876,$A63,Gögn!$A$2:$A$11876,J$201)/1000)</f>
        <v>0</v>
      </c>
      <c r="K63" s="155">
        <f>IF(LEN(K$8)=0,"",SUMIFS(Gögn!$I$2:$I$11876,Gögn!$F$2:$F$11876,$A63,Gögn!$A$2:$A$11876,K$201)/1000)</f>
        <v>0</v>
      </c>
      <c r="L63" s="155">
        <f>IF(LEN(L$8)=0,"",SUMIFS(Gögn!$I$2:$I$11876,Gögn!$F$2:$F$11876,$A63,Gögn!$A$2:$A$11876,L$201)/1000)</f>
        <v>0</v>
      </c>
      <c r="M63" s="155">
        <f>IF(LEN(M$8)=0,"",SUMIFS(Gögn!$I$2:$I$11876,Gögn!$F$2:$F$11876,$A63,Gögn!$A$2:$A$11876,M$201)/1000)</f>
        <v>0</v>
      </c>
      <c r="N63" s="155">
        <f>IF(LEN(N$8)=0,"",SUMIFS(Gögn!$I$2:$I$11876,Gögn!$F$2:$F$11876,$A63,Gögn!$A$2:$A$11876,N$201)/1000)</f>
        <v>0</v>
      </c>
      <c r="O63" s="155">
        <f>IF(LEN(O$8)=0,"",SUMIFS(Gögn!$I$2:$I$11876,Gögn!$F$2:$F$11876,$A63,Gögn!$A$2:$A$11876,O$201)/1000)</f>
        <v>0</v>
      </c>
      <c r="P63" s="155">
        <f>IF(LEN(P$8)=0,"",SUMIFS(Gögn!$I$2:$I$11876,Gögn!$F$2:$F$11876,$A63,Gögn!$A$2:$A$11876,P$201)/1000)</f>
        <v>0</v>
      </c>
      <c r="Q63" s="155">
        <f>IF(LEN(Q$8)=0,"",SUMIFS(Gögn!$I$2:$I$11876,Gögn!$F$2:$F$11876,$A63,Gögn!$A$2:$A$11876,Q$201)/1000)</f>
        <v>58539419</v>
      </c>
      <c r="R63" s="155">
        <f>IF(LEN(R$8)=0,"",SUMIFS(Gögn!$I$2:$I$11876,Gögn!$F$2:$F$11876,$A63,Gögn!$A$2:$A$11876,R$201)/1000)</f>
        <v>0</v>
      </c>
      <c r="S63" s="155">
        <f>IF(LEN(S$8)=0,"",SUMIFS(Gögn!$I$2:$I$11876,Gögn!$F$2:$F$11876,$A63,Gögn!$A$2:$A$11876,S$201)/1000)</f>
        <v>5392788.4910000004</v>
      </c>
      <c r="T63" s="155">
        <f>IF(LEN(T$8)=0,"",SUMIFS(Gögn!$I$2:$I$11876,Gögn!$F$2:$F$11876,$A63,Gögn!$A$2:$A$11876,T$201)/1000)</f>
        <v>0</v>
      </c>
      <c r="U63" s="155">
        <f>IF(LEN(U$8)=0,"",SUMIFS(Gögn!$I$2:$I$11876,Gögn!$F$2:$F$11876,$A63,Gögn!$A$2:$A$11876,U$201)/1000)</f>
        <v>0</v>
      </c>
      <c r="V63" s="155">
        <f>IF(LEN(V$8)=0,"",SUMIFS(Gögn!$I$2:$I$11876,Gögn!$F$2:$F$11876,$A63,Gögn!$A$2:$A$11876,V$201)/1000)</f>
        <v>0</v>
      </c>
      <c r="W63" s="155">
        <f>IF(LEN(W$8)=0,"",SUMIFS(Gögn!$I$2:$I$11876,Gögn!$F$2:$F$11876,$A63,Gögn!$A$2:$A$11876,W$201)/1000)</f>
        <v>0</v>
      </c>
      <c r="X63" s="155">
        <f>IF(LEN(X$8)=0,"",SUMIFS(Gögn!$I$2:$I$11876,Gögn!$F$2:$F$11876,$A63,Gögn!$A$2:$A$11876,X$201)/1000)</f>
        <v>0</v>
      </c>
      <c r="Y63" s="155">
        <f>IF(LEN(Y$8)=0,"",SUMIFS(Gögn!$I$2:$I$11876,Gögn!$F$2:$F$11876,$A63,Gögn!$A$2:$A$11876,Y$201)/1000)</f>
        <v>13652</v>
      </c>
      <c r="Z63" s="155">
        <f>IF(LEN(Z$8)=0,"",SUMIFS(Gögn!$I$2:$I$11876,Gögn!$F$2:$F$11876,$A63,Gögn!$A$2:$A$11876,Z$201)/1000)</f>
        <v>0</v>
      </c>
      <c r="AA63" s="155">
        <f>IF(LEN(AA$8)=0,"",SUMIFS(Gögn!$I$2:$I$11876,Gögn!$F$2:$F$11876,$A63,Gögn!$A$2:$A$11876,AA$201)/1000)</f>
        <v>0</v>
      </c>
      <c r="AB63" s="155">
        <f>IF(LEN(AB$8)=0,"",SUMIFS(Gögn!$I$2:$I$11876,Gögn!$F$2:$F$11876,$A63,Gögn!$A$2:$A$11876,AB$201)/1000)</f>
        <v>0</v>
      </c>
      <c r="AC63" s="155">
        <f>IF(LEN(AC$8)=0,"",SUMIFS(Gögn!$I$2:$I$11876,Gögn!$F$2:$F$11876,$A63,Gögn!$A$2:$A$11876,AC$201)/1000)</f>
        <v>0</v>
      </c>
      <c r="AD63" s="155">
        <f>IF(LEN(AD$8)=0,"",SUMIFS(Gögn!$I$2:$I$11876,Gögn!$F$2:$F$11876,$A63,Gögn!$A$2:$A$11876,AD$201)/1000)</f>
        <v>1912016.8529999999</v>
      </c>
      <c r="AE63" s="155">
        <f>IF(LEN(AE$8)=0,"",SUMIFS(Gögn!$I$2:$I$11876,Gögn!$F$2:$F$11876,$A63,Gögn!$A$2:$A$11876,AE$201)/1000)</f>
        <v>0</v>
      </c>
      <c r="AF63" s="155">
        <f>IF(LEN(AF$8)=0,"",SUMIFS(Gögn!$I$2:$I$11876,Gögn!$F$2:$F$11876,$A63,Gögn!$A$2:$A$11876,AF$201)/1000)</f>
        <v>0</v>
      </c>
      <c r="AG63" s="155">
        <f>IF(LEN(AG$8)=0,"",SUMIFS(Gögn!$I$2:$I$11876,Gögn!$F$2:$F$11876,$A63,Gögn!$A$2:$A$11876,AG$201)/1000)</f>
        <v>4178737.19</v>
      </c>
      <c r="AH63" s="155">
        <f>IF(LEN(AH$8)=0,"",SUMIFS(Gögn!$I$2:$I$11876,Gögn!$F$2:$F$11876,$A63,Gögn!$A$2:$A$11876,AH$201)/1000)</f>
        <v>46078829.939000003</v>
      </c>
      <c r="AI63" s="155">
        <f>IF(LEN(AI$8)=0,"",SUMIFS(Gögn!$I$2:$I$11876,Gögn!$F$2:$F$11876,$A63,Gögn!$A$2:$A$11876,AI$201)/1000)</f>
        <v>0</v>
      </c>
      <c r="AJ63" s="155">
        <f>IF(LEN(AJ$8)=0,"",SUMIFS(Gögn!$I$2:$I$11876,Gögn!$F$2:$F$11876,$A63,Gögn!$A$2:$A$11876,AJ$201)/1000)</f>
        <v>0</v>
      </c>
      <c r="AK63" s="155">
        <f>IF(LEN(AK$8)=0,"",SUMIFS(Gögn!$I$2:$I$11876,Gögn!$F$2:$F$11876,$A63,Gögn!$A$2:$A$11876,AK$201)/1000)</f>
        <v>0</v>
      </c>
      <c r="AL63" s="155">
        <f>IF(LEN(AL$8)=0,"",SUMIFS(Gögn!$I$2:$I$11876,Gögn!$F$2:$F$11876,$A63,Gögn!$A$2:$A$11876,AL$201)/1000)</f>
        <v>0</v>
      </c>
      <c r="AM63" s="155">
        <f>IF(LEN(AM$8)=0,"",SUMIFS(Gögn!$I$2:$I$11876,Gögn!$F$2:$F$11876,$A63,Gögn!$A$2:$A$11876,AM$201)/1000)</f>
        <v>0</v>
      </c>
      <c r="AN63" s="155">
        <f>IF(LEN(AN$8)=0,"",SUMIFS(Gögn!$I$2:$I$11876,Gögn!$F$2:$F$11876,$A63,Gögn!$A$2:$A$11876,AN$201)/1000)</f>
        <v>0</v>
      </c>
      <c r="AO63" s="155">
        <f>IF(LEN(AO$8)=0,"",SUMIFS(Gögn!$I$2:$I$11876,Gögn!$F$2:$F$11876,$A63,Gögn!$A$2:$A$11876,AO$201)/1000)</f>
        <v>0</v>
      </c>
      <c r="AP63" s="155">
        <f>IF(LEN(AP$8)=0,"",SUMIFS(Gögn!$I$2:$I$11876,Gögn!$F$2:$F$11876,$A63,Gögn!$A$2:$A$11876,AP$201)/1000)</f>
        <v>0</v>
      </c>
      <c r="AQ63" s="155">
        <f>IF(LEN(AQ$8)=0,"",SUMIFS(Gögn!$I$2:$I$11876,Gögn!$F$2:$F$11876,$A63,Gögn!$A$2:$A$11876,AQ$201)/1000)</f>
        <v>0</v>
      </c>
      <c r="AR63" s="155">
        <f>IF(LEN(AR$8)=0,"",SUMIFS(Gögn!$I$2:$I$11876,Gögn!$F$2:$F$11876,$A63,Gögn!$A$2:$A$11876,AR$201)/1000)</f>
        <v>0</v>
      </c>
      <c r="AS63" s="155">
        <f>IF(LEN(AS$8)=0,"",SUMIFS(Gögn!$I$2:$I$11876,Gögn!$F$2:$F$11876,$A63,Gögn!$A$2:$A$11876,AS$201)/1000)</f>
        <v>0</v>
      </c>
      <c r="AT63" s="155">
        <f>IF(LEN(AT$8)=0,"",SUMIFS(Gögn!$I$2:$I$11876,Gögn!$F$2:$F$11876,$A63,Gögn!$A$2:$A$11876,AT$201)/1000)</f>
        <v>2672173.3420000002</v>
      </c>
      <c r="AU63" s="155">
        <f>IF(LEN(AU$8)=0,"",SUMIFS(Gögn!$I$2:$I$11876,Gögn!$F$2:$F$11876,$A63,Gögn!$A$2:$A$11876,AU$201)/1000)</f>
        <v>0</v>
      </c>
      <c r="AV63" s="155">
        <f>IF(LEN(AV$8)=0,"",SUMIFS(Gögn!$I$2:$I$11876,Gögn!$F$2:$F$11876,$A63,Gögn!$A$2:$A$11876,AV$201)/1000)</f>
        <v>858542.99300000002</v>
      </c>
      <c r="AW63" s="155">
        <f>IF(LEN(AW$8)=0,"",SUMIFS(Gögn!$I$2:$I$11876,Gögn!$F$2:$F$11876,$A63,Gögn!$A$2:$A$11876,AW$201)/1000)</f>
        <v>0</v>
      </c>
      <c r="AX63" s="155">
        <f>IF(LEN(AX$8)=0,"",SUMIFS(Gögn!$I$2:$I$11876,Gögn!$F$2:$F$11876,$A63,Gögn!$A$2:$A$11876,AX$201)/1000)</f>
        <v>0</v>
      </c>
      <c r="AY63" s="155">
        <f>IF(LEN(AY$8)=0,"",SUMIFS(Gögn!$I$2:$I$11876,Gögn!$F$2:$F$11876,$A63,Gögn!$A$2:$A$11876,AY$201)/1000)</f>
        <v>0</v>
      </c>
      <c r="AZ63" s="155">
        <f>IF(LEN(AZ$8)=0,"",SUMIFS(Gögn!$I$2:$I$11876,Gögn!$F$2:$F$11876,$A63,Gögn!$A$2:$A$11876,AZ$201)/1000)</f>
        <v>0</v>
      </c>
      <c r="BA63" s="155">
        <f>IF(LEN(BA$8)=0,"",SUMIFS(Gögn!$I$2:$I$11876,Gögn!$F$2:$F$11876,$A63,Gögn!$A$2:$A$11876,BA$201)/1000)</f>
        <v>4697527.0120000001</v>
      </c>
      <c r="BB63" s="155">
        <f>IF(LEN(BB$8)=0,"",SUMIFS(Gögn!$I$2:$I$11876,Gögn!$F$2:$F$11876,$A63,Gögn!$A$2:$A$11876,BB$201)/1000)</f>
        <v>89940181.951000005</v>
      </c>
      <c r="BC63" s="155">
        <f>IF(LEN(BC$8)=0,"",SUMIFS(Gögn!$I$2:$I$11876,Gögn!$F$2:$F$11876,$A63,Gögn!$A$2:$A$11876,BC$201)/1000)</f>
        <v>0</v>
      </c>
      <c r="BD63" s="155">
        <f>IF(LEN(BD$8)=0,"",SUMIFS(Gögn!$I$2:$I$11876,Gögn!$F$2:$F$11876,$A63,Gögn!$A$2:$A$11876,BD$201)/1000)</f>
        <v>0</v>
      </c>
      <c r="BE63" s="155">
        <f>IF(LEN(BE$8)=0,"",SUMIFS(Gögn!$I$2:$I$11876,Gögn!$F$2:$F$11876,$A63,Gögn!$A$2:$A$11876,BE$201)/1000)</f>
        <v>12584825.305</v>
      </c>
      <c r="BF63" s="155">
        <f>IF(LEN(BF$8)=0,"",SUMIFS(Gögn!$I$2:$I$11876,Gögn!$F$2:$F$11876,$A63,Gögn!$A$2:$A$11876,BF$201)/1000)</f>
        <v>0</v>
      </c>
      <c r="BG63" s="155">
        <f>IF(LEN(BG$8)=0,"",SUMIFS(Gögn!$I$2:$I$11876,Gögn!$F$2:$F$11876,$A63,Gögn!$A$2:$A$11876,BG$201)/1000)</f>
        <v>0</v>
      </c>
      <c r="BH63" s="155">
        <f>IF(LEN(BH$8)=0,"",SUMIFS(Gögn!$I$2:$I$11876,Gögn!$F$2:$F$11876,$A63,Gögn!$A$2:$A$11876,BH$201)/1000)</f>
        <v>0</v>
      </c>
      <c r="BI63" s="155">
        <f>IF(LEN(BI$8)=0,"",SUMIFS(Gögn!$I$2:$I$11876,Gögn!$F$2:$F$11876,$A63,Gögn!$A$2:$A$11876,BI$201)/1000)</f>
        <v>0</v>
      </c>
      <c r="BJ63" s="155">
        <f>IF(LEN(BJ$8)=0,"",SUMIFS(Gögn!$I$2:$I$11876,Gögn!$F$2:$F$11876,$A63,Gögn!$A$2:$A$11876,BJ$201)/1000)</f>
        <v>0</v>
      </c>
      <c r="BK63" s="155">
        <f>IF(LEN(BK$8)=0,"",SUMIFS(Gögn!$I$2:$I$11876,Gögn!$F$2:$F$11876,$A63,Gögn!$A$2:$A$11876,BK$201)/1000)</f>
        <v>0</v>
      </c>
      <c r="BL63" s="155">
        <f>IF(LEN(BL$8)=0,"",SUMIFS(Gögn!$I$2:$I$11876,Gögn!$F$2:$F$11876,$A63,Gögn!$A$2:$A$11876,BL$201)/1000)</f>
        <v>0</v>
      </c>
      <c r="BM63" s="155">
        <f>IF(LEN(BM$8)=0,"",SUMIFS(Gögn!$I$2:$I$11876,Gögn!$F$2:$F$11876,$A63,Gögn!$A$2:$A$11876,BM$201)/1000)</f>
        <v>0</v>
      </c>
      <c r="BN63" s="155">
        <f>IF(LEN(BN$8)=0,"",SUMIFS(Gögn!$I$2:$I$11876,Gögn!$F$2:$F$11876,$A63,Gögn!$A$2:$A$11876,BN$201)/1000)</f>
        <v>2398957.4410000001</v>
      </c>
      <c r="BO63" s="155">
        <f>IF(LEN(BO$8)=0,"",SUMIFS(Gögn!$I$2:$I$11876,Gögn!$F$2:$F$11876,$A63,Gögn!$A$2:$A$11876,BO$201)/1000)</f>
        <v>5519.9539999999997</v>
      </c>
      <c r="BP63" s="155">
        <f>IF(LEN(BP$8)=0,"",SUMIFS(Gögn!$I$2:$I$11876,Gögn!$F$2:$F$11876,$A63,Gögn!$A$2:$A$11876,BP$201)/1000)</f>
        <v>3367.308</v>
      </c>
      <c r="BQ63" s="155">
        <f>IF(LEN(BQ$8)=0,"",SUMIFS(Gögn!$I$2:$I$11876,Gögn!$F$2:$F$11876,$A63,Gögn!$A$2:$A$11876,BQ$201)/1000)</f>
        <v>7271</v>
      </c>
      <c r="BR63" s="155">
        <f>IF(LEN(BR$8)=0,"",SUMIFS(Gögn!$I$2:$I$11876,Gögn!$F$2:$F$11876,$A63,Gögn!$A$2:$A$11876,BR$201)/1000)</f>
        <v>4913</v>
      </c>
      <c r="BS63" s="155">
        <f>IF(LEN(BS$8)=0,"",SUMIFS(Gögn!$I$2:$I$11876,Gögn!$F$2:$F$11876,$A63,Gögn!$A$2:$A$11876,BS$201)/1000)</f>
        <v>0</v>
      </c>
      <c r="BT63" s="155">
        <f>IF(LEN(BT$8)=0,"",SUMIFS(Gögn!$I$2:$I$11876,Gögn!$F$2:$F$11876,$A63,Gögn!$A$2:$A$11876,BT$201)/1000)</f>
        <v>0</v>
      </c>
      <c r="BU63" s="155">
        <f>IF(LEN(BU$8)=0,"",SUMIFS(Gögn!$I$2:$I$11876,Gögn!$F$2:$F$11876,$A63,Gögn!$A$2:$A$11876,BU$201)/1000)</f>
        <v>842382.31900000002</v>
      </c>
      <c r="BV63" s="155">
        <f>IF(LEN(BV$8)=0,"",SUMIFS(Gögn!$I$2:$I$11876,Gögn!$F$2:$F$11876,$A63,Gögn!$A$2:$A$11876,BV$201)/1000)</f>
        <v>0</v>
      </c>
      <c r="BW63" s="155">
        <f>IF(LEN(BW$8)=0,"",SUMIFS(Gögn!$I$2:$I$11876,Gögn!$F$2:$F$11876,$A63,Gögn!$A$2:$A$11876,BW$201)/1000)</f>
        <v>0</v>
      </c>
      <c r="BX63" s="155">
        <f>IF(LEN(BX$8)=0,"",SUMIFS(Gögn!$I$2:$I$11876,Gögn!$F$2:$F$11876,$A63,Gögn!$A$2:$A$11876,BX$201)/1000)</f>
        <v>0</v>
      </c>
      <c r="BY63" s="155">
        <f>IF(LEN(BY$8)=0,"",SUMIFS(Gögn!$I$2:$I$11876,Gögn!$F$2:$F$11876,$A63,Gögn!$A$2:$A$11876,BY$201)/1000)</f>
        <v>0</v>
      </c>
      <c r="BZ63" s="155">
        <f>IF(LEN(BZ$8)=0,"",SUMIFS(Gögn!$I$2:$I$11876,Gögn!$F$2:$F$11876,$A63,Gögn!$A$2:$A$11876,BZ$201)/1000)</f>
        <v>0</v>
      </c>
      <c r="CA63" s="155">
        <f>IF(LEN(CA$8)=0,"",SUMIFS(Gögn!$I$2:$I$11876,Gögn!$F$2:$F$11876,$A63,Gögn!$A$2:$A$11876,CA$201)/1000)</f>
        <v>0</v>
      </c>
      <c r="CB63" s="155">
        <f>IF(LEN(CB$8)=0,"",SUMIFS(Gögn!$I$2:$I$11876,Gögn!$F$2:$F$11876,$A63,Gögn!$A$2:$A$11876,CB$201)/1000)</f>
        <v>0</v>
      </c>
      <c r="CC63" s="155">
        <f>IF(LEN(CC$8)=0,"",SUMIFS(Gögn!$I$2:$I$11876,Gögn!$F$2:$F$11876,$A63,Gögn!$A$2:$A$11876,CC$201)/1000)</f>
        <v>0</v>
      </c>
    </row>
    <row r="64" spans="1:82" ht="15.75" x14ac:dyDescent="0.25">
      <c r="A64" s="5" t="s">
        <v>12</v>
      </c>
      <c r="B64" s="5"/>
      <c r="C64" s="19" t="s">
        <v>13</v>
      </c>
      <c r="D64" s="156">
        <f t="shared" si="13"/>
        <v>0</v>
      </c>
      <c r="E64" s="156">
        <f>IF(LEN(E$8)=0,"",SUMIFS(Gögn!$I$2:$I$11876,Gögn!$F$2:$F$11876,$A64,Gögn!$A$2:$A$11876,E$201)/1000)</f>
        <v>0</v>
      </c>
      <c r="F64" s="156">
        <f>IF(LEN(F$8)=0,"",SUMIFS(Gögn!$I$2:$I$11876,Gögn!$F$2:$F$11876,$A64,Gögn!$A$2:$A$11876,F$201)/1000)</f>
        <v>0</v>
      </c>
      <c r="G64" s="156">
        <f>IF(LEN(G$8)=0,"",SUMIFS(Gögn!$I$2:$I$11876,Gögn!$F$2:$F$11876,$A64,Gögn!$A$2:$A$11876,G$201)/1000)</f>
        <v>0</v>
      </c>
      <c r="H64" s="156">
        <f>IF(LEN(H$8)=0,"",SUMIFS(Gögn!$I$2:$I$11876,Gögn!$F$2:$F$11876,$A64,Gögn!$A$2:$A$11876,H$201)/1000)</f>
        <v>0</v>
      </c>
      <c r="I64" s="156">
        <f>IF(LEN(I$8)=0,"",SUMIFS(Gögn!$I$2:$I$11876,Gögn!$F$2:$F$11876,$A64,Gögn!$A$2:$A$11876,I$201)/1000)</f>
        <v>0</v>
      </c>
      <c r="J64" s="156">
        <f>IF(LEN(J$8)=0,"",SUMIFS(Gögn!$I$2:$I$11876,Gögn!$F$2:$F$11876,$A64,Gögn!$A$2:$A$11876,J$201)/1000)</f>
        <v>0</v>
      </c>
      <c r="K64" s="156">
        <f>IF(LEN(K$8)=0,"",SUMIFS(Gögn!$I$2:$I$11876,Gögn!$F$2:$F$11876,$A64,Gögn!$A$2:$A$11876,K$201)/1000)</f>
        <v>0</v>
      </c>
      <c r="L64" s="156">
        <f>IF(LEN(L$8)=0,"",SUMIFS(Gögn!$I$2:$I$11876,Gögn!$F$2:$F$11876,$A64,Gögn!$A$2:$A$11876,L$201)/1000)</f>
        <v>0</v>
      </c>
      <c r="M64" s="156">
        <f>IF(LEN(M$8)=0,"",SUMIFS(Gögn!$I$2:$I$11876,Gögn!$F$2:$F$11876,$A64,Gögn!$A$2:$A$11876,M$201)/1000)</f>
        <v>0</v>
      </c>
      <c r="N64" s="156">
        <f>IF(LEN(N$8)=0,"",SUMIFS(Gögn!$I$2:$I$11876,Gögn!$F$2:$F$11876,$A64,Gögn!$A$2:$A$11876,N$201)/1000)</f>
        <v>0</v>
      </c>
      <c r="O64" s="156">
        <f>IF(LEN(O$8)=0,"",SUMIFS(Gögn!$I$2:$I$11876,Gögn!$F$2:$F$11876,$A64,Gögn!$A$2:$A$11876,O$201)/1000)</f>
        <v>0</v>
      </c>
      <c r="P64" s="156">
        <f>IF(LEN(P$8)=0,"",SUMIFS(Gögn!$I$2:$I$11876,Gögn!$F$2:$F$11876,$A64,Gögn!$A$2:$A$11876,P$201)/1000)</f>
        <v>0</v>
      </c>
      <c r="Q64" s="156">
        <f>IF(LEN(Q$8)=0,"",SUMIFS(Gögn!$I$2:$I$11876,Gögn!$F$2:$F$11876,$A64,Gögn!$A$2:$A$11876,Q$201)/1000)</f>
        <v>0</v>
      </c>
      <c r="R64" s="156">
        <f>IF(LEN(R$8)=0,"",SUMIFS(Gögn!$I$2:$I$11876,Gögn!$F$2:$F$11876,$A64,Gögn!$A$2:$A$11876,R$201)/1000)</f>
        <v>0</v>
      </c>
      <c r="S64" s="156">
        <f>IF(LEN(S$8)=0,"",SUMIFS(Gögn!$I$2:$I$11876,Gögn!$F$2:$F$11876,$A64,Gögn!$A$2:$A$11876,S$201)/1000)</f>
        <v>0</v>
      </c>
      <c r="T64" s="156">
        <f>IF(LEN(T$8)=0,"",SUMIFS(Gögn!$I$2:$I$11876,Gögn!$F$2:$F$11876,$A64,Gögn!$A$2:$A$11876,T$201)/1000)</f>
        <v>0</v>
      </c>
      <c r="U64" s="156">
        <f>IF(LEN(U$8)=0,"",SUMIFS(Gögn!$I$2:$I$11876,Gögn!$F$2:$F$11876,$A64,Gögn!$A$2:$A$11876,U$201)/1000)</f>
        <v>0</v>
      </c>
      <c r="V64" s="156">
        <f>IF(LEN(V$8)=0,"",SUMIFS(Gögn!$I$2:$I$11876,Gögn!$F$2:$F$11876,$A64,Gögn!$A$2:$A$11876,V$201)/1000)</f>
        <v>0</v>
      </c>
      <c r="W64" s="156">
        <f>IF(LEN(W$8)=0,"",SUMIFS(Gögn!$I$2:$I$11876,Gögn!$F$2:$F$11876,$A64,Gögn!$A$2:$A$11876,W$201)/1000)</f>
        <v>0</v>
      </c>
      <c r="X64" s="156">
        <f>IF(LEN(X$8)=0,"",SUMIFS(Gögn!$I$2:$I$11876,Gögn!$F$2:$F$11876,$A64,Gögn!$A$2:$A$11876,X$201)/1000)</f>
        <v>0</v>
      </c>
      <c r="Y64" s="156">
        <f>IF(LEN(Y$8)=0,"",SUMIFS(Gögn!$I$2:$I$11876,Gögn!$F$2:$F$11876,$A64,Gögn!$A$2:$A$11876,Y$201)/1000)</f>
        <v>0</v>
      </c>
      <c r="Z64" s="156">
        <f>IF(LEN(Z$8)=0,"",SUMIFS(Gögn!$I$2:$I$11876,Gögn!$F$2:$F$11876,$A64,Gögn!$A$2:$A$11876,Z$201)/1000)</f>
        <v>0</v>
      </c>
      <c r="AA64" s="156">
        <f>IF(LEN(AA$8)=0,"",SUMIFS(Gögn!$I$2:$I$11876,Gögn!$F$2:$F$11876,$A64,Gögn!$A$2:$A$11876,AA$201)/1000)</f>
        <v>0</v>
      </c>
      <c r="AB64" s="156">
        <f>IF(LEN(AB$8)=0,"",SUMIFS(Gögn!$I$2:$I$11876,Gögn!$F$2:$F$11876,$A64,Gögn!$A$2:$A$11876,AB$201)/1000)</f>
        <v>0</v>
      </c>
      <c r="AC64" s="156">
        <f>IF(LEN(AC$8)=0,"",SUMIFS(Gögn!$I$2:$I$11876,Gögn!$F$2:$F$11876,$A64,Gögn!$A$2:$A$11876,AC$201)/1000)</f>
        <v>0</v>
      </c>
      <c r="AD64" s="156">
        <f>IF(LEN(AD$8)=0,"",SUMIFS(Gögn!$I$2:$I$11876,Gögn!$F$2:$F$11876,$A64,Gögn!$A$2:$A$11876,AD$201)/1000)</f>
        <v>0</v>
      </c>
      <c r="AE64" s="156">
        <f>IF(LEN(AE$8)=0,"",SUMIFS(Gögn!$I$2:$I$11876,Gögn!$F$2:$F$11876,$A64,Gögn!$A$2:$A$11876,AE$201)/1000)</f>
        <v>0</v>
      </c>
      <c r="AF64" s="156">
        <f>IF(LEN(AF$8)=0,"",SUMIFS(Gögn!$I$2:$I$11876,Gögn!$F$2:$F$11876,$A64,Gögn!$A$2:$A$11876,AF$201)/1000)</f>
        <v>0</v>
      </c>
      <c r="AG64" s="156">
        <f>IF(LEN(AG$8)=0,"",SUMIFS(Gögn!$I$2:$I$11876,Gögn!$F$2:$F$11876,$A64,Gögn!$A$2:$A$11876,AG$201)/1000)</f>
        <v>0</v>
      </c>
      <c r="AH64" s="156">
        <f>IF(LEN(AH$8)=0,"",SUMIFS(Gögn!$I$2:$I$11876,Gögn!$F$2:$F$11876,$A64,Gögn!$A$2:$A$11876,AH$201)/1000)</f>
        <v>0</v>
      </c>
      <c r="AI64" s="156">
        <f>IF(LEN(AI$8)=0,"",SUMIFS(Gögn!$I$2:$I$11876,Gögn!$F$2:$F$11876,$A64,Gögn!$A$2:$A$11876,AI$201)/1000)</f>
        <v>0</v>
      </c>
      <c r="AJ64" s="156">
        <f>IF(LEN(AJ$8)=0,"",SUMIFS(Gögn!$I$2:$I$11876,Gögn!$F$2:$F$11876,$A64,Gögn!$A$2:$A$11876,AJ$201)/1000)</f>
        <v>0</v>
      </c>
      <c r="AK64" s="156">
        <f>IF(LEN(AK$8)=0,"",SUMIFS(Gögn!$I$2:$I$11876,Gögn!$F$2:$F$11876,$A64,Gögn!$A$2:$A$11876,AK$201)/1000)</f>
        <v>0</v>
      </c>
      <c r="AL64" s="156">
        <f>IF(LEN(AL$8)=0,"",SUMIFS(Gögn!$I$2:$I$11876,Gögn!$F$2:$F$11876,$A64,Gögn!$A$2:$A$11876,AL$201)/1000)</f>
        <v>0</v>
      </c>
      <c r="AM64" s="156">
        <f>IF(LEN(AM$8)=0,"",SUMIFS(Gögn!$I$2:$I$11876,Gögn!$F$2:$F$11876,$A64,Gögn!$A$2:$A$11876,AM$201)/1000)</f>
        <v>0</v>
      </c>
      <c r="AN64" s="156">
        <f>IF(LEN(AN$8)=0,"",SUMIFS(Gögn!$I$2:$I$11876,Gögn!$F$2:$F$11876,$A64,Gögn!$A$2:$A$11876,AN$201)/1000)</f>
        <v>0</v>
      </c>
      <c r="AO64" s="156">
        <f>IF(LEN(AO$8)=0,"",SUMIFS(Gögn!$I$2:$I$11876,Gögn!$F$2:$F$11876,$A64,Gögn!$A$2:$A$11876,AO$201)/1000)</f>
        <v>0</v>
      </c>
      <c r="AP64" s="156">
        <f>IF(LEN(AP$8)=0,"",SUMIFS(Gögn!$I$2:$I$11876,Gögn!$F$2:$F$11876,$A64,Gögn!$A$2:$A$11876,AP$201)/1000)</f>
        <v>0</v>
      </c>
      <c r="AQ64" s="156">
        <f>IF(LEN(AQ$8)=0,"",SUMIFS(Gögn!$I$2:$I$11876,Gögn!$F$2:$F$11876,$A64,Gögn!$A$2:$A$11876,AQ$201)/1000)</f>
        <v>0</v>
      </c>
      <c r="AR64" s="156">
        <f>IF(LEN(AR$8)=0,"",SUMIFS(Gögn!$I$2:$I$11876,Gögn!$F$2:$F$11876,$A64,Gögn!$A$2:$A$11876,AR$201)/1000)</f>
        <v>0</v>
      </c>
      <c r="AS64" s="156">
        <f>IF(LEN(AS$8)=0,"",SUMIFS(Gögn!$I$2:$I$11876,Gögn!$F$2:$F$11876,$A64,Gögn!$A$2:$A$11876,AS$201)/1000)</f>
        <v>0</v>
      </c>
      <c r="AT64" s="156">
        <f>IF(LEN(AT$8)=0,"",SUMIFS(Gögn!$I$2:$I$11876,Gögn!$F$2:$F$11876,$A64,Gögn!$A$2:$A$11876,AT$201)/1000)</f>
        <v>0</v>
      </c>
      <c r="AU64" s="156">
        <f>IF(LEN(AU$8)=0,"",SUMIFS(Gögn!$I$2:$I$11876,Gögn!$F$2:$F$11876,$A64,Gögn!$A$2:$A$11876,AU$201)/1000)</f>
        <v>0</v>
      </c>
      <c r="AV64" s="156">
        <f>IF(LEN(AV$8)=0,"",SUMIFS(Gögn!$I$2:$I$11876,Gögn!$F$2:$F$11876,$A64,Gögn!$A$2:$A$11876,AV$201)/1000)</f>
        <v>0</v>
      </c>
      <c r="AW64" s="156">
        <f>IF(LEN(AW$8)=0,"",SUMIFS(Gögn!$I$2:$I$11876,Gögn!$F$2:$F$11876,$A64,Gögn!$A$2:$A$11876,AW$201)/1000)</f>
        <v>0</v>
      </c>
      <c r="AX64" s="156">
        <f>IF(LEN(AX$8)=0,"",SUMIFS(Gögn!$I$2:$I$11876,Gögn!$F$2:$F$11876,$A64,Gögn!$A$2:$A$11876,AX$201)/1000)</f>
        <v>0</v>
      </c>
      <c r="AY64" s="156">
        <f>IF(LEN(AY$8)=0,"",SUMIFS(Gögn!$I$2:$I$11876,Gögn!$F$2:$F$11876,$A64,Gögn!$A$2:$A$11876,AY$201)/1000)</f>
        <v>0</v>
      </c>
      <c r="AZ64" s="156">
        <f>IF(LEN(AZ$8)=0,"",SUMIFS(Gögn!$I$2:$I$11876,Gögn!$F$2:$F$11876,$A64,Gögn!$A$2:$A$11876,AZ$201)/1000)</f>
        <v>0</v>
      </c>
      <c r="BA64" s="156">
        <f>IF(LEN(BA$8)=0,"",SUMIFS(Gögn!$I$2:$I$11876,Gögn!$F$2:$F$11876,$A64,Gögn!$A$2:$A$11876,BA$201)/1000)</f>
        <v>0</v>
      </c>
      <c r="BB64" s="156">
        <f>IF(LEN(BB$8)=0,"",SUMIFS(Gögn!$I$2:$I$11876,Gögn!$F$2:$F$11876,$A64,Gögn!$A$2:$A$11876,BB$201)/1000)</f>
        <v>0</v>
      </c>
      <c r="BC64" s="156">
        <f>IF(LEN(BC$8)=0,"",SUMIFS(Gögn!$I$2:$I$11876,Gögn!$F$2:$F$11876,$A64,Gögn!$A$2:$A$11876,BC$201)/1000)</f>
        <v>0</v>
      </c>
      <c r="BD64" s="156">
        <f>IF(LEN(BD$8)=0,"",SUMIFS(Gögn!$I$2:$I$11876,Gögn!$F$2:$F$11876,$A64,Gögn!$A$2:$A$11876,BD$201)/1000)</f>
        <v>0</v>
      </c>
      <c r="BE64" s="156">
        <f>IF(LEN(BE$8)=0,"",SUMIFS(Gögn!$I$2:$I$11876,Gögn!$F$2:$F$11876,$A64,Gögn!$A$2:$A$11876,BE$201)/1000)</f>
        <v>0</v>
      </c>
      <c r="BF64" s="156">
        <f>IF(LEN(BF$8)=0,"",SUMIFS(Gögn!$I$2:$I$11876,Gögn!$F$2:$F$11876,$A64,Gögn!$A$2:$A$11876,BF$201)/1000)</f>
        <v>0</v>
      </c>
      <c r="BG64" s="156">
        <f>IF(LEN(BG$8)=0,"",SUMIFS(Gögn!$I$2:$I$11876,Gögn!$F$2:$F$11876,$A64,Gögn!$A$2:$A$11876,BG$201)/1000)</f>
        <v>0</v>
      </c>
      <c r="BH64" s="156">
        <f>IF(LEN(BH$8)=0,"",SUMIFS(Gögn!$I$2:$I$11876,Gögn!$F$2:$F$11876,$A64,Gögn!$A$2:$A$11876,BH$201)/1000)</f>
        <v>0</v>
      </c>
      <c r="BI64" s="156">
        <f>IF(LEN(BI$8)=0,"",SUMIFS(Gögn!$I$2:$I$11876,Gögn!$F$2:$F$11876,$A64,Gögn!$A$2:$A$11876,BI$201)/1000)</f>
        <v>0</v>
      </c>
      <c r="BJ64" s="156">
        <f>IF(LEN(BJ$8)=0,"",SUMIFS(Gögn!$I$2:$I$11876,Gögn!$F$2:$F$11876,$A64,Gögn!$A$2:$A$11876,BJ$201)/1000)</f>
        <v>0</v>
      </c>
      <c r="BK64" s="156">
        <f>IF(LEN(BK$8)=0,"",SUMIFS(Gögn!$I$2:$I$11876,Gögn!$F$2:$F$11876,$A64,Gögn!$A$2:$A$11876,BK$201)/1000)</f>
        <v>0</v>
      </c>
      <c r="BL64" s="156">
        <f>IF(LEN(BL$8)=0,"",SUMIFS(Gögn!$I$2:$I$11876,Gögn!$F$2:$F$11876,$A64,Gögn!$A$2:$A$11876,BL$201)/1000)</f>
        <v>0</v>
      </c>
      <c r="BM64" s="156">
        <f>IF(LEN(BM$8)=0,"",SUMIFS(Gögn!$I$2:$I$11876,Gögn!$F$2:$F$11876,$A64,Gögn!$A$2:$A$11876,BM$201)/1000)</f>
        <v>0</v>
      </c>
      <c r="BN64" s="156">
        <f>IF(LEN(BN$8)=0,"",SUMIFS(Gögn!$I$2:$I$11876,Gögn!$F$2:$F$11876,$A64,Gögn!$A$2:$A$11876,BN$201)/1000)</f>
        <v>0</v>
      </c>
      <c r="BO64" s="156">
        <f>IF(LEN(BO$8)=0,"",SUMIFS(Gögn!$I$2:$I$11876,Gögn!$F$2:$F$11876,$A64,Gögn!$A$2:$A$11876,BO$201)/1000)</f>
        <v>0</v>
      </c>
      <c r="BP64" s="156">
        <f>IF(LEN(BP$8)=0,"",SUMIFS(Gögn!$I$2:$I$11876,Gögn!$F$2:$F$11876,$A64,Gögn!$A$2:$A$11876,BP$201)/1000)</f>
        <v>0</v>
      </c>
      <c r="BQ64" s="156">
        <f>IF(LEN(BQ$8)=0,"",SUMIFS(Gögn!$I$2:$I$11876,Gögn!$F$2:$F$11876,$A64,Gögn!$A$2:$A$11876,BQ$201)/1000)</f>
        <v>0</v>
      </c>
      <c r="BR64" s="156">
        <f>IF(LEN(BR$8)=0,"",SUMIFS(Gögn!$I$2:$I$11876,Gögn!$F$2:$F$11876,$A64,Gögn!$A$2:$A$11876,BR$201)/1000)</f>
        <v>0</v>
      </c>
      <c r="BS64" s="156">
        <f>IF(LEN(BS$8)=0,"",SUMIFS(Gögn!$I$2:$I$11876,Gögn!$F$2:$F$11876,$A64,Gögn!$A$2:$A$11876,BS$201)/1000)</f>
        <v>0</v>
      </c>
      <c r="BT64" s="156">
        <f>IF(LEN(BT$8)=0,"",SUMIFS(Gögn!$I$2:$I$11876,Gögn!$F$2:$F$11876,$A64,Gögn!$A$2:$A$11876,BT$201)/1000)</f>
        <v>0</v>
      </c>
      <c r="BU64" s="156">
        <f>IF(LEN(BU$8)=0,"",SUMIFS(Gögn!$I$2:$I$11876,Gögn!$F$2:$F$11876,$A64,Gögn!$A$2:$A$11876,BU$201)/1000)</f>
        <v>0</v>
      </c>
      <c r="BV64" s="156">
        <f>IF(LEN(BV$8)=0,"",SUMIFS(Gögn!$I$2:$I$11876,Gögn!$F$2:$F$11876,$A64,Gögn!$A$2:$A$11876,BV$201)/1000)</f>
        <v>0</v>
      </c>
      <c r="BW64" s="156">
        <f>IF(LEN(BW$8)=0,"",SUMIFS(Gögn!$I$2:$I$11876,Gögn!$F$2:$F$11876,$A64,Gögn!$A$2:$A$11876,BW$201)/1000)</f>
        <v>0</v>
      </c>
      <c r="BX64" s="156">
        <f>IF(LEN(BX$8)=0,"",SUMIFS(Gögn!$I$2:$I$11876,Gögn!$F$2:$F$11876,$A64,Gögn!$A$2:$A$11876,BX$201)/1000)</f>
        <v>0</v>
      </c>
      <c r="BY64" s="156">
        <f>IF(LEN(BY$8)=0,"",SUMIFS(Gögn!$I$2:$I$11876,Gögn!$F$2:$F$11876,$A64,Gögn!$A$2:$A$11876,BY$201)/1000)</f>
        <v>0</v>
      </c>
      <c r="BZ64" s="156">
        <f>IF(LEN(BZ$8)=0,"",SUMIFS(Gögn!$I$2:$I$11876,Gögn!$F$2:$F$11876,$A64,Gögn!$A$2:$A$11876,BZ$201)/1000)</f>
        <v>0</v>
      </c>
      <c r="CA64" s="156">
        <f>IF(LEN(CA$8)=0,"",SUMIFS(Gögn!$I$2:$I$11876,Gögn!$F$2:$F$11876,$A64,Gögn!$A$2:$A$11876,CA$201)/1000)</f>
        <v>0</v>
      </c>
      <c r="CB64" s="156">
        <f>IF(LEN(CB$8)=0,"",SUMIFS(Gögn!$I$2:$I$11876,Gögn!$F$2:$F$11876,$A64,Gögn!$A$2:$A$11876,CB$201)/1000)</f>
        <v>0</v>
      </c>
      <c r="CC64" s="156">
        <f>IF(LEN(CC$8)=0,"",SUMIFS(Gögn!$I$2:$I$11876,Gögn!$F$2:$F$11876,$A64,Gögn!$A$2:$A$11876,CC$201)/1000)</f>
        <v>0</v>
      </c>
    </row>
    <row r="65" spans="1:81" ht="15.75" x14ac:dyDescent="0.25">
      <c r="A65" s="5" t="s">
        <v>14</v>
      </c>
      <c r="B65" s="5"/>
      <c r="C65" s="18" t="s">
        <v>15</v>
      </c>
      <c r="D65" s="155">
        <f t="shared" si="13"/>
        <v>10263.486999999999</v>
      </c>
      <c r="E65" s="155">
        <f>IF(LEN(E$8)=0,"",SUMIFS(Gögn!$I$2:$I$11876,Gögn!$F$2:$F$11876,$A65,Gögn!$A$2:$A$11876,E$201)/1000)</f>
        <v>0</v>
      </c>
      <c r="F65" s="155">
        <f>IF(LEN(F$8)=0,"",SUMIFS(Gögn!$I$2:$I$11876,Gögn!$F$2:$F$11876,$A65,Gögn!$A$2:$A$11876,F$201)/1000)</f>
        <v>0</v>
      </c>
      <c r="G65" s="155">
        <f>IF(LEN(G$8)=0,"",SUMIFS(Gögn!$I$2:$I$11876,Gögn!$F$2:$F$11876,$A65,Gögn!$A$2:$A$11876,G$201)/1000)</f>
        <v>0</v>
      </c>
      <c r="H65" s="155">
        <f>IF(LEN(H$8)=0,"",SUMIFS(Gögn!$I$2:$I$11876,Gögn!$F$2:$F$11876,$A65,Gögn!$A$2:$A$11876,H$201)/1000)</f>
        <v>0</v>
      </c>
      <c r="I65" s="155">
        <f>IF(LEN(I$8)=0,"",SUMIFS(Gögn!$I$2:$I$11876,Gögn!$F$2:$F$11876,$A65,Gögn!$A$2:$A$11876,I$201)/1000)</f>
        <v>0</v>
      </c>
      <c r="J65" s="155">
        <f>IF(LEN(J$8)=0,"",SUMIFS(Gögn!$I$2:$I$11876,Gögn!$F$2:$F$11876,$A65,Gögn!$A$2:$A$11876,J$201)/1000)</f>
        <v>0</v>
      </c>
      <c r="K65" s="155">
        <f>IF(LEN(K$8)=0,"",SUMIFS(Gögn!$I$2:$I$11876,Gögn!$F$2:$F$11876,$A65,Gögn!$A$2:$A$11876,K$201)/1000)</f>
        <v>0</v>
      </c>
      <c r="L65" s="155">
        <f>IF(LEN(L$8)=0,"",SUMIFS(Gögn!$I$2:$I$11876,Gögn!$F$2:$F$11876,$A65,Gögn!$A$2:$A$11876,L$201)/1000)</f>
        <v>0</v>
      </c>
      <c r="M65" s="155">
        <f>IF(LEN(M$8)=0,"",SUMIFS(Gögn!$I$2:$I$11876,Gögn!$F$2:$F$11876,$A65,Gögn!$A$2:$A$11876,M$201)/1000)</f>
        <v>0</v>
      </c>
      <c r="N65" s="155">
        <f>IF(LEN(N$8)=0,"",SUMIFS(Gögn!$I$2:$I$11876,Gögn!$F$2:$F$11876,$A65,Gögn!$A$2:$A$11876,N$201)/1000)</f>
        <v>0</v>
      </c>
      <c r="O65" s="155">
        <f>IF(LEN(O$8)=0,"",SUMIFS(Gögn!$I$2:$I$11876,Gögn!$F$2:$F$11876,$A65,Gögn!$A$2:$A$11876,O$201)/1000)</f>
        <v>0</v>
      </c>
      <c r="P65" s="155">
        <f>IF(LEN(P$8)=0,"",SUMIFS(Gögn!$I$2:$I$11876,Gögn!$F$2:$F$11876,$A65,Gögn!$A$2:$A$11876,P$201)/1000)</f>
        <v>0</v>
      </c>
      <c r="Q65" s="155">
        <f>IF(LEN(Q$8)=0,"",SUMIFS(Gögn!$I$2:$I$11876,Gögn!$F$2:$F$11876,$A65,Gögn!$A$2:$A$11876,Q$201)/1000)</f>
        <v>0</v>
      </c>
      <c r="R65" s="155">
        <f>IF(LEN(R$8)=0,"",SUMIFS(Gögn!$I$2:$I$11876,Gögn!$F$2:$F$11876,$A65,Gögn!$A$2:$A$11876,R$201)/1000)</f>
        <v>0</v>
      </c>
      <c r="S65" s="155">
        <f>IF(LEN(S$8)=0,"",SUMIFS(Gögn!$I$2:$I$11876,Gögn!$F$2:$F$11876,$A65,Gögn!$A$2:$A$11876,S$201)/1000)</f>
        <v>0</v>
      </c>
      <c r="T65" s="155">
        <f>IF(LEN(T$8)=0,"",SUMIFS(Gögn!$I$2:$I$11876,Gögn!$F$2:$F$11876,$A65,Gögn!$A$2:$A$11876,T$201)/1000)</f>
        <v>0</v>
      </c>
      <c r="U65" s="155">
        <f>IF(LEN(U$8)=0,"",SUMIFS(Gögn!$I$2:$I$11876,Gögn!$F$2:$F$11876,$A65,Gögn!$A$2:$A$11876,U$201)/1000)</f>
        <v>0</v>
      </c>
      <c r="V65" s="155">
        <f>IF(LEN(V$8)=0,"",SUMIFS(Gögn!$I$2:$I$11876,Gögn!$F$2:$F$11876,$A65,Gögn!$A$2:$A$11876,V$201)/1000)</f>
        <v>0</v>
      </c>
      <c r="W65" s="155">
        <f>IF(LEN(W$8)=0,"",SUMIFS(Gögn!$I$2:$I$11876,Gögn!$F$2:$F$11876,$A65,Gögn!$A$2:$A$11876,W$201)/1000)</f>
        <v>0</v>
      </c>
      <c r="X65" s="155">
        <f>IF(LEN(X$8)=0,"",SUMIFS(Gögn!$I$2:$I$11876,Gögn!$F$2:$F$11876,$A65,Gögn!$A$2:$A$11876,X$201)/1000)</f>
        <v>0</v>
      </c>
      <c r="Y65" s="155">
        <f>IF(LEN(Y$8)=0,"",SUMIFS(Gögn!$I$2:$I$11876,Gögn!$F$2:$F$11876,$A65,Gögn!$A$2:$A$11876,Y$201)/1000)</f>
        <v>0</v>
      </c>
      <c r="Z65" s="155">
        <f>IF(LEN(Z$8)=0,"",SUMIFS(Gögn!$I$2:$I$11876,Gögn!$F$2:$F$11876,$A65,Gögn!$A$2:$A$11876,Z$201)/1000)</f>
        <v>0</v>
      </c>
      <c r="AA65" s="155">
        <f>IF(LEN(AA$8)=0,"",SUMIFS(Gögn!$I$2:$I$11876,Gögn!$F$2:$F$11876,$A65,Gögn!$A$2:$A$11876,AA$201)/1000)</f>
        <v>0</v>
      </c>
      <c r="AB65" s="155">
        <f>IF(LEN(AB$8)=0,"",SUMIFS(Gögn!$I$2:$I$11876,Gögn!$F$2:$F$11876,$A65,Gögn!$A$2:$A$11876,AB$201)/1000)</f>
        <v>0</v>
      </c>
      <c r="AC65" s="155">
        <f>IF(LEN(AC$8)=0,"",SUMIFS(Gögn!$I$2:$I$11876,Gögn!$F$2:$F$11876,$A65,Gögn!$A$2:$A$11876,AC$201)/1000)</f>
        <v>0</v>
      </c>
      <c r="AD65" s="155">
        <f>IF(LEN(AD$8)=0,"",SUMIFS(Gögn!$I$2:$I$11876,Gögn!$F$2:$F$11876,$A65,Gögn!$A$2:$A$11876,AD$201)/1000)</f>
        <v>0</v>
      </c>
      <c r="AE65" s="155">
        <f>IF(LEN(AE$8)=0,"",SUMIFS(Gögn!$I$2:$I$11876,Gögn!$F$2:$F$11876,$A65,Gögn!$A$2:$A$11876,AE$201)/1000)</f>
        <v>0</v>
      </c>
      <c r="AF65" s="155">
        <f>IF(LEN(AF$8)=0,"",SUMIFS(Gögn!$I$2:$I$11876,Gögn!$F$2:$F$11876,$A65,Gögn!$A$2:$A$11876,AF$201)/1000)</f>
        <v>0</v>
      </c>
      <c r="AG65" s="155">
        <f>IF(LEN(AG$8)=0,"",SUMIFS(Gögn!$I$2:$I$11876,Gögn!$F$2:$F$11876,$A65,Gögn!$A$2:$A$11876,AG$201)/1000)</f>
        <v>0</v>
      </c>
      <c r="AH65" s="155">
        <f>IF(LEN(AH$8)=0,"",SUMIFS(Gögn!$I$2:$I$11876,Gögn!$F$2:$F$11876,$A65,Gögn!$A$2:$A$11876,AH$201)/1000)</f>
        <v>0</v>
      </c>
      <c r="AI65" s="155">
        <f>IF(LEN(AI$8)=0,"",SUMIFS(Gögn!$I$2:$I$11876,Gögn!$F$2:$F$11876,$A65,Gögn!$A$2:$A$11876,AI$201)/1000)</f>
        <v>0</v>
      </c>
      <c r="AJ65" s="155">
        <f>IF(LEN(AJ$8)=0,"",SUMIFS(Gögn!$I$2:$I$11876,Gögn!$F$2:$F$11876,$A65,Gögn!$A$2:$A$11876,AJ$201)/1000)</f>
        <v>0</v>
      </c>
      <c r="AK65" s="155">
        <f>IF(LEN(AK$8)=0,"",SUMIFS(Gögn!$I$2:$I$11876,Gögn!$F$2:$F$11876,$A65,Gögn!$A$2:$A$11876,AK$201)/1000)</f>
        <v>0</v>
      </c>
      <c r="AL65" s="155">
        <f>IF(LEN(AL$8)=0,"",SUMIFS(Gögn!$I$2:$I$11876,Gögn!$F$2:$F$11876,$A65,Gögn!$A$2:$A$11876,AL$201)/1000)</f>
        <v>0</v>
      </c>
      <c r="AM65" s="155">
        <f>IF(LEN(AM$8)=0,"",SUMIFS(Gögn!$I$2:$I$11876,Gögn!$F$2:$F$11876,$A65,Gögn!$A$2:$A$11876,AM$201)/1000)</f>
        <v>0</v>
      </c>
      <c r="AN65" s="155">
        <f>IF(LEN(AN$8)=0,"",SUMIFS(Gögn!$I$2:$I$11876,Gögn!$F$2:$F$11876,$A65,Gögn!$A$2:$A$11876,AN$201)/1000)</f>
        <v>0</v>
      </c>
      <c r="AO65" s="155">
        <f>IF(LEN(AO$8)=0,"",SUMIFS(Gögn!$I$2:$I$11876,Gögn!$F$2:$F$11876,$A65,Gögn!$A$2:$A$11876,AO$201)/1000)</f>
        <v>0</v>
      </c>
      <c r="AP65" s="155">
        <f>IF(LEN(AP$8)=0,"",SUMIFS(Gögn!$I$2:$I$11876,Gögn!$F$2:$F$11876,$A65,Gögn!$A$2:$A$11876,AP$201)/1000)</f>
        <v>0</v>
      </c>
      <c r="AQ65" s="155">
        <f>IF(LEN(AQ$8)=0,"",SUMIFS(Gögn!$I$2:$I$11876,Gögn!$F$2:$F$11876,$A65,Gögn!$A$2:$A$11876,AQ$201)/1000)</f>
        <v>0</v>
      </c>
      <c r="AR65" s="155">
        <f>IF(LEN(AR$8)=0,"",SUMIFS(Gögn!$I$2:$I$11876,Gögn!$F$2:$F$11876,$A65,Gögn!$A$2:$A$11876,AR$201)/1000)</f>
        <v>0</v>
      </c>
      <c r="AS65" s="155">
        <f>IF(LEN(AS$8)=0,"",SUMIFS(Gögn!$I$2:$I$11876,Gögn!$F$2:$F$11876,$A65,Gögn!$A$2:$A$11876,AS$201)/1000)</f>
        <v>0</v>
      </c>
      <c r="AT65" s="155">
        <f>IF(LEN(AT$8)=0,"",SUMIFS(Gögn!$I$2:$I$11876,Gögn!$F$2:$F$11876,$A65,Gögn!$A$2:$A$11876,AT$201)/1000)</f>
        <v>0</v>
      </c>
      <c r="AU65" s="155">
        <f>IF(LEN(AU$8)=0,"",SUMIFS(Gögn!$I$2:$I$11876,Gögn!$F$2:$F$11876,$A65,Gögn!$A$2:$A$11876,AU$201)/1000)</f>
        <v>0</v>
      </c>
      <c r="AV65" s="155">
        <f>IF(LEN(AV$8)=0,"",SUMIFS(Gögn!$I$2:$I$11876,Gögn!$F$2:$F$11876,$A65,Gögn!$A$2:$A$11876,AV$201)/1000)</f>
        <v>0</v>
      </c>
      <c r="AW65" s="155">
        <f>IF(LEN(AW$8)=0,"",SUMIFS(Gögn!$I$2:$I$11876,Gögn!$F$2:$F$11876,$A65,Gögn!$A$2:$A$11876,AW$201)/1000)</f>
        <v>0</v>
      </c>
      <c r="AX65" s="155">
        <f>IF(LEN(AX$8)=0,"",SUMIFS(Gögn!$I$2:$I$11876,Gögn!$F$2:$F$11876,$A65,Gögn!$A$2:$A$11876,AX$201)/1000)</f>
        <v>0</v>
      </c>
      <c r="AY65" s="155">
        <f>IF(LEN(AY$8)=0,"",SUMIFS(Gögn!$I$2:$I$11876,Gögn!$F$2:$F$11876,$A65,Gögn!$A$2:$A$11876,AY$201)/1000)</f>
        <v>0</v>
      </c>
      <c r="AZ65" s="155">
        <f>IF(LEN(AZ$8)=0,"",SUMIFS(Gögn!$I$2:$I$11876,Gögn!$F$2:$F$11876,$A65,Gögn!$A$2:$A$11876,AZ$201)/1000)</f>
        <v>0</v>
      </c>
      <c r="BA65" s="155">
        <f>IF(LEN(BA$8)=0,"",SUMIFS(Gögn!$I$2:$I$11876,Gögn!$F$2:$F$11876,$A65,Gögn!$A$2:$A$11876,BA$201)/1000)</f>
        <v>0</v>
      </c>
      <c r="BB65" s="155">
        <f>IF(LEN(BB$8)=0,"",SUMIFS(Gögn!$I$2:$I$11876,Gögn!$F$2:$F$11876,$A65,Gögn!$A$2:$A$11876,BB$201)/1000)</f>
        <v>0</v>
      </c>
      <c r="BC65" s="155">
        <f>IF(LEN(BC$8)=0,"",SUMIFS(Gögn!$I$2:$I$11876,Gögn!$F$2:$F$11876,$A65,Gögn!$A$2:$A$11876,BC$201)/1000)</f>
        <v>0</v>
      </c>
      <c r="BD65" s="155">
        <f>IF(LEN(BD$8)=0,"",SUMIFS(Gögn!$I$2:$I$11876,Gögn!$F$2:$F$11876,$A65,Gögn!$A$2:$A$11876,BD$201)/1000)</f>
        <v>0</v>
      </c>
      <c r="BE65" s="155">
        <f>IF(LEN(BE$8)=0,"",SUMIFS(Gögn!$I$2:$I$11876,Gögn!$F$2:$F$11876,$A65,Gögn!$A$2:$A$11876,BE$201)/1000)</f>
        <v>0</v>
      </c>
      <c r="BF65" s="155">
        <f>IF(LEN(BF$8)=0,"",SUMIFS(Gögn!$I$2:$I$11876,Gögn!$F$2:$F$11876,$A65,Gögn!$A$2:$A$11876,BF$201)/1000)</f>
        <v>0</v>
      </c>
      <c r="BG65" s="155">
        <f>IF(LEN(BG$8)=0,"",SUMIFS(Gögn!$I$2:$I$11876,Gögn!$F$2:$F$11876,$A65,Gögn!$A$2:$A$11876,BG$201)/1000)</f>
        <v>10263.486999999999</v>
      </c>
      <c r="BH65" s="155">
        <f>IF(LEN(BH$8)=0,"",SUMIFS(Gögn!$I$2:$I$11876,Gögn!$F$2:$F$11876,$A65,Gögn!$A$2:$A$11876,BH$201)/1000)</f>
        <v>0</v>
      </c>
      <c r="BI65" s="155">
        <f>IF(LEN(BI$8)=0,"",SUMIFS(Gögn!$I$2:$I$11876,Gögn!$F$2:$F$11876,$A65,Gögn!$A$2:$A$11876,BI$201)/1000)</f>
        <v>0</v>
      </c>
      <c r="BJ65" s="155">
        <f>IF(LEN(BJ$8)=0,"",SUMIFS(Gögn!$I$2:$I$11876,Gögn!$F$2:$F$11876,$A65,Gögn!$A$2:$A$11876,BJ$201)/1000)</f>
        <v>0</v>
      </c>
      <c r="BK65" s="155">
        <f>IF(LEN(BK$8)=0,"",SUMIFS(Gögn!$I$2:$I$11876,Gögn!$F$2:$F$11876,$A65,Gögn!$A$2:$A$11876,BK$201)/1000)</f>
        <v>0</v>
      </c>
      <c r="BL65" s="155">
        <f>IF(LEN(BL$8)=0,"",SUMIFS(Gögn!$I$2:$I$11876,Gögn!$F$2:$F$11876,$A65,Gögn!$A$2:$A$11876,BL$201)/1000)</f>
        <v>0</v>
      </c>
      <c r="BM65" s="155">
        <f>IF(LEN(BM$8)=0,"",SUMIFS(Gögn!$I$2:$I$11876,Gögn!$F$2:$F$11876,$A65,Gögn!$A$2:$A$11876,BM$201)/1000)</f>
        <v>0</v>
      </c>
      <c r="BN65" s="155">
        <f>IF(LEN(BN$8)=0,"",SUMIFS(Gögn!$I$2:$I$11876,Gögn!$F$2:$F$11876,$A65,Gögn!$A$2:$A$11876,BN$201)/1000)</f>
        <v>0</v>
      </c>
      <c r="BO65" s="155">
        <f>IF(LEN(BO$8)=0,"",SUMIFS(Gögn!$I$2:$I$11876,Gögn!$F$2:$F$11876,$A65,Gögn!$A$2:$A$11876,BO$201)/1000)</f>
        <v>0</v>
      </c>
      <c r="BP65" s="155">
        <f>IF(LEN(BP$8)=0,"",SUMIFS(Gögn!$I$2:$I$11876,Gögn!$F$2:$F$11876,$A65,Gögn!$A$2:$A$11876,BP$201)/1000)</f>
        <v>0</v>
      </c>
      <c r="BQ65" s="155">
        <f>IF(LEN(BQ$8)=0,"",SUMIFS(Gögn!$I$2:$I$11876,Gögn!$F$2:$F$11876,$A65,Gögn!$A$2:$A$11876,BQ$201)/1000)</f>
        <v>0</v>
      </c>
      <c r="BR65" s="155">
        <f>IF(LEN(BR$8)=0,"",SUMIFS(Gögn!$I$2:$I$11876,Gögn!$F$2:$F$11876,$A65,Gögn!$A$2:$A$11876,BR$201)/1000)</f>
        <v>0</v>
      </c>
      <c r="BS65" s="155">
        <f>IF(LEN(BS$8)=0,"",SUMIFS(Gögn!$I$2:$I$11876,Gögn!$F$2:$F$11876,$A65,Gögn!$A$2:$A$11876,BS$201)/1000)</f>
        <v>0</v>
      </c>
      <c r="BT65" s="155">
        <f>IF(LEN(BT$8)=0,"",SUMIFS(Gögn!$I$2:$I$11876,Gögn!$F$2:$F$11876,$A65,Gögn!$A$2:$A$11876,BT$201)/1000)</f>
        <v>0</v>
      </c>
      <c r="BU65" s="155">
        <f>IF(LEN(BU$8)=0,"",SUMIFS(Gögn!$I$2:$I$11876,Gögn!$F$2:$F$11876,$A65,Gögn!$A$2:$A$11876,BU$201)/1000)</f>
        <v>0</v>
      </c>
      <c r="BV65" s="155">
        <f>IF(LEN(BV$8)=0,"",SUMIFS(Gögn!$I$2:$I$11876,Gögn!$F$2:$F$11876,$A65,Gögn!$A$2:$A$11876,BV$201)/1000)</f>
        <v>0</v>
      </c>
      <c r="BW65" s="155">
        <f>IF(LEN(BW$8)=0,"",SUMIFS(Gögn!$I$2:$I$11876,Gögn!$F$2:$F$11876,$A65,Gögn!$A$2:$A$11876,BW$201)/1000)</f>
        <v>0</v>
      </c>
      <c r="BX65" s="155">
        <f>IF(LEN(BX$8)=0,"",SUMIFS(Gögn!$I$2:$I$11876,Gögn!$F$2:$F$11876,$A65,Gögn!$A$2:$A$11876,BX$201)/1000)</f>
        <v>0</v>
      </c>
      <c r="BY65" s="155">
        <f>IF(LEN(BY$8)=0,"",SUMIFS(Gögn!$I$2:$I$11876,Gögn!$F$2:$F$11876,$A65,Gögn!$A$2:$A$11876,BY$201)/1000)</f>
        <v>0</v>
      </c>
      <c r="BZ65" s="155">
        <f>IF(LEN(BZ$8)=0,"",SUMIFS(Gögn!$I$2:$I$11876,Gögn!$F$2:$F$11876,$A65,Gögn!$A$2:$A$11876,BZ$201)/1000)</f>
        <v>0</v>
      </c>
      <c r="CA65" s="155">
        <f>IF(LEN(CA$8)=0,"",SUMIFS(Gögn!$I$2:$I$11876,Gögn!$F$2:$F$11876,$A65,Gögn!$A$2:$A$11876,CA$201)/1000)</f>
        <v>0</v>
      </c>
      <c r="CB65" s="155">
        <f>IF(LEN(CB$8)=0,"",SUMIFS(Gögn!$I$2:$I$11876,Gögn!$F$2:$F$11876,$A65,Gögn!$A$2:$A$11876,CB$201)/1000)</f>
        <v>0</v>
      </c>
      <c r="CC65" s="155">
        <f>IF(LEN(CC$8)=0,"",SUMIFS(Gögn!$I$2:$I$11876,Gögn!$F$2:$F$11876,$A65,Gögn!$A$2:$A$11876,CC$201)/1000)</f>
        <v>0</v>
      </c>
    </row>
    <row r="66" spans="1:81" s="34" customFormat="1" ht="15.75" x14ac:dyDescent="0.25">
      <c r="A66" s="33" t="s">
        <v>458</v>
      </c>
      <c r="B66" s="33"/>
      <c r="C66" s="22" t="s">
        <v>3</v>
      </c>
      <c r="D66" s="158">
        <f t="shared" si="13"/>
        <v>1115131281.4419994</v>
      </c>
      <c r="E66" s="158">
        <f>IF(LEN(E$8)=0,"",SUM(E60:E65))</f>
        <v>49242746.060000002</v>
      </c>
      <c r="F66" s="158">
        <f t="shared" ref="F66:BQ66" si="14">IF(LEN(F$8)=0,"",SUM(F60:F65))</f>
        <v>87971650.421000004</v>
      </c>
      <c r="G66" s="158">
        <f t="shared" si="14"/>
        <v>43300254.795999996</v>
      </c>
      <c r="H66" s="158">
        <f t="shared" si="14"/>
        <v>818781.04300000006</v>
      </c>
      <c r="I66" s="158">
        <f t="shared" si="14"/>
        <v>32709402.532000002</v>
      </c>
      <c r="J66" s="158">
        <f t="shared" si="14"/>
        <v>1270142.45</v>
      </c>
      <c r="K66" s="158">
        <f t="shared" si="14"/>
        <v>1147432</v>
      </c>
      <c r="L66" s="158">
        <f t="shared" si="14"/>
        <v>10142168</v>
      </c>
      <c r="M66" s="158">
        <f t="shared" si="14"/>
        <v>7095485</v>
      </c>
      <c r="N66" s="158">
        <f t="shared" si="14"/>
        <v>21947325</v>
      </c>
      <c r="O66" s="158">
        <f t="shared" si="14"/>
        <v>31565714</v>
      </c>
      <c r="P66" s="158">
        <f t="shared" si="14"/>
        <v>16571886</v>
      </c>
      <c r="Q66" s="158">
        <f t="shared" si="14"/>
        <v>58539419</v>
      </c>
      <c r="R66" s="158">
        <f t="shared" si="14"/>
        <v>9211340.9719999991</v>
      </c>
      <c r="S66" s="158">
        <f t="shared" si="14"/>
        <v>5392788.4910000004</v>
      </c>
      <c r="T66" s="158">
        <f t="shared" si="14"/>
        <v>8893491.6179999989</v>
      </c>
      <c r="U66" s="158">
        <f t="shared" si="14"/>
        <v>140847.595</v>
      </c>
      <c r="V66" s="158">
        <f t="shared" si="14"/>
        <v>1286978.611</v>
      </c>
      <c r="W66" s="158">
        <f t="shared" si="14"/>
        <v>207986923</v>
      </c>
      <c r="X66" s="158">
        <f t="shared" si="14"/>
        <v>34577507</v>
      </c>
      <c r="Y66" s="158">
        <f t="shared" si="14"/>
        <v>53827870</v>
      </c>
      <c r="Z66" s="158">
        <f t="shared" si="14"/>
        <v>3674135</v>
      </c>
      <c r="AA66" s="158">
        <f t="shared" si="14"/>
        <v>0</v>
      </c>
      <c r="AB66" s="158">
        <f t="shared" si="14"/>
        <v>3272201.4249999998</v>
      </c>
      <c r="AC66" s="158">
        <f t="shared" si="14"/>
        <v>3403892.361</v>
      </c>
      <c r="AD66" s="158">
        <f t="shared" si="14"/>
        <v>1912016.8529999999</v>
      </c>
      <c r="AE66" s="158">
        <f t="shared" si="14"/>
        <v>1498704.966</v>
      </c>
      <c r="AF66" s="158">
        <f t="shared" si="14"/>
        <v>3160916.1349999998</v>
      </c>
      <c r="AG66" s="158">
        <f t="shared" si="14"/>
        <v>4178737.19</v>
      </c>
      <c r="AH66" s="158">
        <f t="shared" si="14"/>
        <v>46078829.939000003</v>
      </c>
      <c r="AI66" s="158">
        <f t="shared" si="14"/>
        <v>705027.44699999993</v>
      </c>
      <c r="AJ66" s="158">
        <f t="shared" si="14"/>
        <v>4437430.4050000003</v>
      </c>
      <c r="AK66" s="158">
        <f t="shared" si="14"/>
        <v>6563123.7439999999</v>
      </c>
      <c r="AL66" s="158">
        <f t="shared" si="14"/>
        <v>7990490.0410000002</v>
      </c>
      <c r="AM66" s="158">
        <f t="shared" si="14"/>
        <v>7617790.3139999993</v>
      </c>
      <c r="AN66" s="158">
        <f t="shared" si="14"/>
        <v>181898.95299999998</v>
      </c>
      <c r="AO66" s="158">
        <f t="shared" si="14"/>
        <v>41095167.025999993</v>
      </c>
      <c r="AP66" s="158">
        <f t="shared" si="14"/>
        <v>33115782.366999999</v>
      </c>
      <c r="AQ66" s="158">
        <f t="shared" si="14"/>
        <v>28068431.035</v>
      </c>
      <c r="AR66" s="158">
        <f t="shared" si="14"/>
        <v>17449440.583999999</v>
      </c>
      <c r="AS66" s="158">
        <f t="shared" si="14"/>
        <v>71400.786999999997</v>
      </c>
      <c r="AT66" s="158">
        <f t="shared" si="14"/>
        <v>2672173.3420000002</v>
      </c>
      <c r="AU66" s="158">
        <f t="shared" si="14"/>
        <v>1115499.145</v>
      </c>
      <c r="AV66" s="158">
        <f t="shared" si="14"/>
        <v>858542.99300000002</v>
      </c>
      <c r="AW66" s="158">
        <f t="shared" si="14"/>
        <v>854156.98900000006</v>
      </c>
      <c r="AX66" s="158">
        <f t="shared" si="14"/>
        <v>91170.68</v>
      </c>
      <c r="AY66" s="158">
        <f t="shared" si="14"/>
        <v>50992.656000000003</v>
      </c>
      <c r="AZ66" s="158">
        <f t="shared" si="14"/>
        <v>3566280.7689999999</v>
      </c>
      <c r="BA66" s="158">
        <f t="shared" si="14"/>
        <v>4697527.0120000001</v>
      </c>
      <c r="BB66" s="158">
        <f t="shared" si="14"/>
        <v>89940181.951000005</v>
      </c>
      <c r="BC66" s="158">
        <f t="shared" si="14"/>
        <v>10534090.092</v>
      </c>
      <c r="BD66" s="158">
        <f t="shared" si="14"/>
        <v>3379740.3590000002</v>
      </c>
      <c r="BE66" s="158">
        <f t="shared" si="14"/>
        <v>12584825.305</v>
      </c>
      <c r="BF66" s="158">
        <f t="shared" si="14"/>
        <v>43217.827999999994</v>
      </c>
      <c r="BG66" s="158">
        <f t="shared" si="14"/>
        <v>6774160.182</v>
      </c>
      <c r="BH66" s="158">
        <f t="shared" si="14"/>
        <v>4441694.8540000003</v>
      </c>
      <c r="BI66" s="158">
        <f t="shared" si="14"/>
        <v>3316515.0269999998</v>
      </c>
      <c r="BJ66" s="158">
        <f t="shared" si="14"/>
        <v>2050488.486</v>
      </c>
      <c r="BK66" s="158">
        <f t="shared" si="14"/>
        <v>20654102.269000001</v>
      </c>
      <c r="BL66" s="158">
        <f t="shared" si="14"/>
        <v>421256.30000000005</v>
      </c>
      <c r="BM66" s="158">
        <f t="shared" si="14"/>
        <v>625200.103</v>
      </c>
      <c r="BN66" s="158">
        <f t="shared" si="14"/>
        <v>2398957.4410000001</v>
      </c>
      <c r="BO66" s="158">
        <f t="shared" si="14"/>
        <v>87999.180999999997</v>
      </c>
      <c r="BP66" s="158">
        <f t="shared" si="14"/>
        <v>145833.51099999997</v>
      </c>
      <c r="BQ66" s="158">
        <f t="shared" si="14"/>
        <v>89577.422999999995</v>
      </c>
      <c r="BR66" s="158">
        <f t="shared" ref="BR66:CC66" si="15">IF(LEN(BR$8)=0,"",SUM(BR60:BR65))</f>
        <v>26731570</v>
      </c>
      <c r="BS66" s="158">
        <f t="shared" si="15"/>
        <v>5221148</v>
      </c>
      <c r="BT66" s="158">
        <f t="shared" si="15"/>
        <v>910527</v>
      </c>
      <c r="BU66" s="158">
        <f t="shared" si="15"/>
        <v>2274780.2000000002</v>
      </c>
      <c r="BV66" s="158">
        <f t="shared" si="15"/>
        <v>1845995.794</v>
      </c>
      <c r="BW66" s="158">
        <f t="shared" si="15"/>
        <v>79314.281000000003</v>
      </c>
      <c r="BX66" s="158">
        <f t="shared" si="15"/>
        <v>2322563.1779999998</v>
      </c>
      <c r="BY66" s="158">
        <f t="shared" si="15"/>
        <v>5583823.7359999996</v>
      </c>
      <c r="BZ66" s="158">
        <f t="shared" si="15"/>
        <v>0</v>
      </c>
      <c r="CA66" s="158">
        <f t="shared" si="15"/>
        <v>651805.19400000002</v>
      </c>
      <c r="CB66" s="158">
        <f t="shared" si="15"/>
        <v>0</v>
      </c>
      <c r="CC66" s="158">
        <f t="shared" si="15"/>
        <v>0</v>
      </c>
    </row>
    <row r="67" spans="1:81" ht="15.75" x14ac:dyDescent="0.25">
      <c r="A67" s="5" t="s">
        <v>458</v>
      </c>
      <c r="B67" s="5"/>
      <c r="C67" s="18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</row>
    <row r="68" spans="1:81" ht="15.75" x14ac:dyDescent="0.25">
      <c r="A68" s="5" t="s">
        <v>458</v>
      </c>
      <c r="B68" s="5"/>
      <c r="C68" s="16" t="s">
        <v>16</v>
      </c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</row>
    <row r="69" spans="1:81" ht="15.75" x14ac:dyDescent="0.25">
      <c r="A69" s="5" t="s">
        <v>17</v>
      </c>
      <c r="B69" s="5"/>
      <c r="C69" s="18" t="s">
        <v>18</v>
      </c>
      <c r="D69" s="155">
        <f>SUM(E69:CC69)</f>
        <v>0</v>
      </c>
      <c r="E69" s="155">
        <f>IF(LEN(E$8)=0,"",SUMIFS(Gögn!$I$2:$I$11876,Gögn!$F$2:$F$11876,$A69,Gögn!$A$2:$A$11876,E$201)/1000)</f>
        <v>0</v>
      </c>
      <c r="F69" s="155">
        <f>IF(LEN(F$8)=0,"",SUMIFS(Gögn!$I$2:$I$11876,Gögn!$F$2:$F$11876,$A69,Gögn!$A$2:$A$11876,F$201)/1000)</f>
        <v>0</v>
      </c>
      <c r="G69" s="155">
        <f>IF(LEN(G$8)=0,"",SUMIFS(Gögn!$I$2:$I$11876,Gögn!$F$2:$F$11876,$A69,Gögn!$A$2:$A$11876,G$201)/1000)</f>
        <v>0</v>
      </c>
      <c r="H69" s="155">
        <f>IF(LEN(H$8)=0,"",SUMIFS(Gögn!$I$2:$I$11876,Gögn!$F$2:$F$11876,$A69,Gögn!$A$2:$A$11876,H$201)/1000)</f>
        <v>0</v>
      </c>
      <c r="I69" s="155">
        <f>IF(LEN(I$8)=0,"",SUMIFS(Gögn!$I$2:$I$11876,Gögn!$F$2:$F$11876,$A69,Gögn!$A$2:$A$11876,I$201)/1000)</f>
        <v>0</v>
      </c>
      <c r="J69" s="155">
        <f>IF(LEN(J$8)=0,"",SUMIFS(Gögn!$I$2:$I$11876,Gögn!$F$2:$F$11876,$A69,Gögn!$A$2:$A$11876,J$201)/1000)</f>
        <v>0</v>
      </c>
      <c r="K69" s="155">
        <f>IF(LEN(K$8)=0,"",SUMIFS(Gögn!$I$2:$I$11876,Gögn!$F$2:$F$11876,$A69,Gögn!$A$2:$A$11876,K$201)/1000)</f>
        <v>0</v>
      </c>
      <c r="L69" s="155">
        <f>IF(LEN(L$8)=0,"",SUMIFS(Gögn!$I$2:$I$11876,Gögn!$F$2:$F$11876,$A69,Gögn!$A$2:$A$11876,L$201)/1000)</f>
        <v>0</v>
      </c>
      <c r="M69" s="155">
        <f>IF(LEN(M$8)=0,"",SUMIFS(Gögn!$I$2:$I$11876,Gögn!$F$2:$F$11876,$A69,Gögn!$A$2:$A$11876,M$201)/1000)</f>
        <v>0</v>
      </c>
      <c r="N69" s="155">
        <f>IF(LEN(N$8)=0,"",SUMIFS(Gögn!$I$2:$I$11876,Gögn!$F$2:$F$11876,$A69,Gögn!$A$2:$A$11876,N$201)/1000)</f>
        <v>0</v>
      </c>
      <c r="O69" s="155">
        <f>IF(LEN(O$8)=0,"",SUMIFS(Gögn!$I$2:$I$11876,Gögn!$F$2:$F$11876,$A69,Gögn!$A$2:$A$11876,O$201)/1000)</f>
        <v>0</v>
      </c>
      <c r="P69" s="155">
        <f>IF(LEN(P$8)=0,"",SUMIFS(Gögn!$I$2:$I$11876,Gögn!$F$2:$F$11876,$A69,Gögn!$A$2:$A$11876,P$201)/1000)</f>
        <v>0</v>
      </c>
      <c r="Q69" s="155">
        <f>IF(LEN(Q$8)=0,"",SUMIFS(Gögn!$I$2:$I$11876,Gögn!$F$2:$F$11876,$A69,Gögn!$A$2:$A$11876,Q$201)/1000)</f>
        <v>0</v>
      </c>
      <c r="R69" s="155">
        <f>IF(LEN(R$8)=0,"",SUMIFS(Gögn!$I$2:$I$11876,Gögn!$F$2:$F$11876,$A69,Gögn!$A$2:$A$11876,R$201)/1000)</f>
        <v>0</v>
      </c>
      <c r="S69" s="155">
        <f>IF(LEN(S$8)=0,"",SUMIFS(Gögn!$I$2:$I$11876,Gögn!$F$2:$F$11876,$A69,Gögn!$A$2:$A$11876,S$201)/1000)</f>
        <v>0</v>
      </c>
      <c r="T69" s="155">
        <f>IF(LEN(T$8)=0,"",SUMIFS(Gögn!$I$2:$I$11876,Gögn!$F$2:$F$11876,$A69,Gögn!$A$2:$A$11876,T$201)/1000)</f>
        <v>0</v>
      </c>
      <c r="U69" s="155">
        <f>IF(LEN(U$8)=0,"",SUMIFS(Gögn!$I$2:$I$11876,Gögn!$F$2:$F$11876,$A69,Gögn!$A$2:$A$11876,U$201)/1000)</f>
        <v>0</v>
      </c>
      <c r="V69" s="155">
        <f>IF(LEN(V$8)=0,"",SUMIFS(Gögn!$I$2:$I$11876,Gögn!$F$2:$F$11876,$A69,Gögn!$A$2:$A$11876,V$201)/1000)</f>
        <v>0</v>
      </c>
      <c r="W69" s="155">
        <f>IF(LEN(W$8)=0,"",SUMIFS(Gögn!$I$2:$I$11876,Gögn!$F$2:$F$11876,$A69,Gögn!$A$2:$A$11876,W$201)/1000)</f>
        <v>0</v>
      </c>
      <c r="X69" s="155">
        <f>IF(LEN(X$8)=0,"",SUMIFS(Gögn!$I$2:$I$11876,Gögn!$F$2:$F$11876,$A69,Gögn!$A$2:$A$11876,X$201)/1000)</f>
        <v>0</v>
      </c>
      <c r="Y69" s="155">
        <f>IF(LEN(Y$8)=0,"",SUMIFS(Gögn!$I$2:$I$11876,Gögn!$F$2:$F$11876,$A69,Gögn!$A$2:$A$11876,Y$201)/1000)</f>
        <v>0</v>
      </c>
      <c r="Z69" s="155">
        <f>IF(LEN(Z$8)=0,"",SUMIFS(Gögn!$I$2:$I$11876,Gögn!$F$2:$F$11876,$A69,Gögn!$A$2:$A$11876,Z$201)/1000)</f>
        <v>0</v>
      </c>
      <c r="AA69" s="155">
        <f>IF(LEN(AA$8)=0,"",SUMIFS(Gögn!$I$2:$I$11876,Gögn!$F$2:$F$11876,$A69,Gögn!$A$2:$A$11876,AA$201)/1000)</f>
        <v>0</v>
      </c>
      <c r="AB69" s="155">
        <f>IF(LEN(AB$8)=0,"",SUMIFS(Gögn!$I$2:$I$11876,Gögn!$F$2:$F$11876,$A69,Gögn!$A$2:$A$11876,AB$201)/1000)</f>
        <v>0</v>
      </c>
      <c r="AC69" s="155">
        <f>IF(LEN(AC$8)=0,"",SUMIFS(Gögn!$I$2:$I$11876,Gögn!$F$2:$F$11876,$A69,Gögn!$A$2:$A$11876,AC$201)/1000)</f>
        <v>0</v>
      </c>
      <c r="AD69" s="155">
        <f>IF(LEN(AD$8)=0,"",SUMIFS(Gögn!$I$2:$I$11876,Gögn!$F$2:$F$11876,$A69,Gögn!$A$2:$A$11876,AD$201)/1000)</f>
        <v>0</v>
      </c>
      <c r="AE69" s="155">
        <f>IF(LEN(AE$8)=0,"",SUMIFS(Gögn!$I$2:$I$11876,Gögn!$F$2:$F$11876,$A69,Gögn!$A$2:$A$11876,AE$201)/1000)</f>
        <v>0</v>
      </c>
      <c r="AF69" s="155">
        <f>IF(LEN(AF$8)=0,"",SUMIFS(Gögn!$I$2:$I$11876,Gögn!$F$2:$F$11876,$A69,Gögn!$A$2:$A$11876,AF$201)/1000)</f>
        <v>0</v>
      </c>
      <c r="AG69" s="155">
        <f>IF(LEN(AG$8)=0,"",SUMIFS(Gögn!$I$2:$I$11876,Gögn!$F$2:$F$11876,$A69,Gögn!$A$2:$A$11876,AG$201)/1000)</f>
        <v>0</v>
      </c>
      <c r="AH69" s="155">
        <f>IF(LEN(AH$8)=0,"",SUMIFS(Gögn!$I$2:$I$11876,Gögn!$F$2:$F$11876,$A69,Gögn!$A$2:$A$11876,AH$201)/1000)</f>
        <v>0</v>
      </c>
      <c r="AI69" s="155">
        <f>IF(LEN(AI$8)=0,"",SUMIFS(Gögn!$I$2:$I$11876,Gögn!$F$2:$F$11876,$A69,Gögn!$A$2:$A$11876,AI$201)/1000)</f>
        <v>0</v>
      </c>
      <c r="AJ69" s="155">
        <f>IF(LEN(AJ$8)=0,"",SUMIFS(Gögn!$I$2:$I$11876,Gögn!$F$2:$F$11876,$A69,Gögn!$A$2:$A$11876,AJ$201)/1000)</f>
        <v>0</v>
      </c>
      <c r="AK69" s="155">
        <f>IF(LEN(AK$8)=0,"",SUMIFS(Gögn!$I$2:$I$11876,Gögn!$F$2:$F$11876,$A69,Gögn!$A$2:$A$11876,AK$201)/1000)</f>
        <v>0</v>
      </c>
      <c r="AL69" s="155">
        <f>IF(LEN(AL$8)=0,"",SUMIFS(Gögn!$I$2:$I$11876,Gögn!$F$2:$F$11876,$A69,Gögn!$A$2:$A$11876,AL$201)/1000)</f>
        <v>0</v>
      </c>
      <c r="AM69" s="155">
        <f>IF(LEN(AM$8)=0,"",SUMIFS(Gögn!$I$2:$I$11876,Gögn!$F$2:$F$11876,$A69,Gögn!$A$2:$A$11876,AM$201)/1000)</f>
        <v>0</v>
      </c>
      <c r="AN69" s="155">
        <f>IF(LEN(AN$8)=0,"",SUMIFS(Gögn!$I$2:$I$11876,Gögn!$F$2:$F$11876,$A69,Gögn!$A$2:$A$11876,AN$201)/1000)</f>
        <v>0</v>
      </c>
      <c r="AO69" s="155">
        <f>IF(LEN(AO$8)=0,"",SUMIFS(Gögn!$I$2:$I$11876,Gögn!$F$2:$F$11876,$A69,Gögn!$A$2:$A$11876,AO$201)/1000)</f>
        <v>0</v>
      </c>
      <c r="AP69" s="155">
        <f>IF(LEN(AP$8)=0,"",SUMIFS(Gögn!$I$2:$I$11876,Gögn!$F$2:$F$11876,$A69,Gögn!$A$2:$A$11876,AP$201)/1000)</f>
        <v>0</v>
      </c>
      <c r="AQ69" s="155">
        <f>IF(LEN(AQ$8)=0,"",SUMIFS(Gögn!$I$2:$I$11876,Gögn!$F$2:$F$11876,$A69,Gögn!$A$2:$A$11876,AQ$201)/1000)</f>
        <v>0</v>
      </c>
      <c r="AR69" s="155">
        <f>IF(LEN(AR$8)=0,"",SUMIFS(Gögn!$I$2:$I$11876,Gögn!$F$2:$F$11876,$A69,Gögn!$A$2:$A$11876,AR$201)/1000)</f>
        <v>0</v>
      </c>
      <c r="AS69" s="155">
        <f>IF(LEN(AS$8)=0,"",SUMIFS(Gögn!$I$2:$I$11876,Gögn!$F$2:$F$11876,$A69,Gögn!$A$2:$A$11876,AS$201)/1000)</f>
        <v>0</v>
      </c>
      <c r="AT69" s="155">
        <f>IF(LEN(AT$8)=0,"",SUMIFS(Gögn!$I$2:$I$11876,Gögn!$F$2:$F$11876,$A69,Gögn!$A$2:$A$11876,AT$201)/1000)</f>
        <v>0</v>
      </c>
      <c r="AU69" s="155">
        <f>IF(LEN(AU$8)=0,"",SUMIFS(Gögn!$I$2:$I$11876,Gögn!$F$2:$F$11876,$A69,Gögn!$A$2:$A$11876,AU$201)/1000)</f>
        <v>0</v>
      </c>
      <c r="AV69" s="155">
        <f>IF(LEN(AV$8)=0,"",SUMIFS(Gögn!$I$2:$I$11876,Gögn!$F$2:$F$11876,$A69,Gögn!$A$2:$A$11876,AV$201)/1000)</f>
        <v>0</v>
      </c>
      <c r="AW69" s="155">
        <f>IF(LEN(AW$8)=0,"",SUMIFS(Gögn!$I$2:$I$11876,Gögn!$F$2:$F$11876,$A69,Gögn!$A$2:$A$11876,AW$201)/1000)</f>
        <v>0</v>
      </c>
      <c r="AX69" s="155">
        <f>IF(LEN(AX$8)=0,"",SUMIFS(Gögn!$I$2:$I$11876,Gögn!$F$2:$F$11876,$A69,Gögn!$A$2:$A$11876,AX$201)/1000)</f>
        <v>0</v>
      </c>
      <c r="AY69" s="155">
        <f>IF(LEN(AY$8)=0,"",SUMIFS(Gögn!$I$2:$I$11876,Gögn!$F$2:$F$11876,$A69,Gögn!$A$2:$A$11876,AY$201)/1000)</f>
        <v>0</v>
      </c>
      <c r="AZ69" s="155">
        <f>IF(LEN(AZ$8)=0,"",SUMIFS(Gögn!$I$2:$I$11876,Gögn!$F$2:$F$11876,$A69,Gögn!$A$2:$A$11876,AZ$201)/1000)</f>
        <v>0</v>
      </c>
      <c r="BA69" s="155">
        <f>IF(LEN(BA$8)=0,"",SUMIFS(Gögn!$I$2:$I$11876,Gögn!$F$2:$F$11876,$A69,Gögn!$A$2:$A$11876,BA$201)/1000)</f>
        <v>0</v>
      </c>
      <c r="BB69" s="155">
        <f>IF(LEN(BB$8)=0,"",SUMIFS(Gögn!$I$2:$I$11876,Gögn!$F$2:$F$11876,$A69,Gögn!$A$2:$A$11876,BB$201)/1000)</f>
        <v>0</v>
      </c>
      <c r="BC69" s="155">
        <f>IF(LEN(BC$8)=0,"",SUMIFS(Gögn!$I$2:$I$11876,Gögn!$F$2:$F$11876,$A69,Gögn!$A$2:$A$11876,BC$201)/1000)</f>
        <v>0</v>
      </c>
      <c r="BD69" s="155">
        <f>IF(LEN(BD$8)=0,"",SUMIFS(Gögn!$I$2:$I$11876,Gögn!$F$2:$F$11876,$A69,Gögn!$A$2:$A$11876,BD$201)/1000)</f>
        <v>0</v>
      </c>
      <c r="BE69" s="155">
        <f>IF(LEN(BE$8)=0,"",SUMIFS(Gögn!$I$2:$I$11876,Gögn!$F$2:$F$11876,$A69,Gögn!$A$2:$A$11876,BE$201)/1000)</f>
        <v>0</v>
      </c>
      <c r="BF69" s="155">
        <f>IF(LEN(BF$8)=0,"",SUMIFS(Gögn!$I$2:$I$11876,Gögn!$F$2:$F$11876,$A69,Gögn!$A$2:$A$11876,BF$201)/1000)</f>
        <v>0</v>
      </c>
      <c r="BG69" s="155">
        <f>IF(LEN(BG$8)=0,"",SUMIFS(Gögn!$I$2:$I$11876,Gögn!$F$2:$F$11876,$A69,Gögn!$A$2:$A$11876,BG$201)/1000)</f>
        <v>0</v>
      </c>
      <c r="BH69" s="155">
        <f>IF(LEN(BH$8)=0,"",SUMIFS(Gögn!$I$2:$I$11876,Gögn!$F$2:$F$11876,$A69,Gögn!$A$2:$A$11876,BH$201)/1000)</f>
        <v>0</v>
      </c>
      <c r="BI69" s="155">
        <f>IF(LEN(BI$8)=0,"",SUMIFS(Gögn!$I$2:$I$11876,Gögn!$F$2:$F$11876,$A69,Gögn!$A$2:$A$11876,BI$201)/1000)</f>
        <v>0</v>
      </c>
      <c r="BJ69" s="155">
        <f>IF(LEN(BJ$8)=0,"",SUMIFS(Gögn!$I$2:$I$11876,Gögn!$F$2:$F$11876,$A69,Gögn!$A$2:$A$11876,BJ$201)/1000)</f>
        <v>0</v>
      </c>
      <c r="BK69" s="155">
        <f>IF(LEN(BK$8)=0,"",SUMIFS(Gögn!$I$2:$I$11876,Gögn!$F$2:$F$11876,$A69,Gögn!$A$2:$A$11876,BK$201)/1000)</f>
        <v>0</v>
      </c>
      <c r="BL69" s="155">
        <f>IF(LEN(BL$8)=0,"",SUMIFS(Gögn!$I$2:$I$11876,Gögn!$F$2:$F$11876,$A69,Gögn!$A$2:$A$11876,BL$201)/1000)</f>
        <v>0</v>
      </c>
      <c r="BM69" s="155">
        <f>IF(LEN(BM$8)=0,"",SUMIFS(Gögn!$I$2:$I$11876,Gögn!$F$2:$F$11876,$A69,Gögn!$A$2:$A$11876,BM$201)/1000)</f>
        <v>0</v>
      </c>
      <c r="BN69" s="155">
        <f>IF(LEN(BN$8)=0,"",SUMIFS(Gögn!$I$2:$I$11876,Gögn!$F$2:$F$11876,$A69,Gögn!$A$2:$A$11876,BN$201)/1000)</f>
        <v>0</v>
      </c>
      <c r="BO69" s="155">
        <f>IF(LEN(BO$8)=0,"",SUMIFS(Gögn!$I$2:$I$11876,Gögn!$F$2:$F$11876,$A69,Gögn!$A$2:$A$11876,BO$201)/1000)</f>
        <v>0</v>
      </c>
      <c r="BP69" s="155">
        <f>IF(LEN(BP$8)=0,"",SUMIFS(Gögn!$I$2:$I$11876,Gögn!$F$2:$F$11876,$A69,Gögn!$A$2:$A$11876,BP$201)/1000)</f>
        <v>0</v>
      </c>
      <c r="BQ69" s="155">
        <f>IF(LEN(BQ$8)=0,"",SUMIFS(Gögn!$I$2:$I$11876,Gögn!$F$2:$F$11876,$A69,Gögn!$A$2:$A$11876,BQ$201)/1000)</f>
        <v>0</v>
      </c>
      <c r="BR69" s="155">
        <f>IF(LEN(BR$8)=0,"",SUMIFS(Gögn!$I$2:$I$11876,Gögn!$F$2:$F$11876,$A69,Gögn!$A$2:$A$11876,BR$201)/1000)</f>
        <v>0</v>
      </c>
      <c r="BS69" s="155">
        <f>IF(LEN(BS$8)=0,"",SUMIFS(Gögn!$I$2:$I$11876,Gögn!$F$2:$F$11876,$A69,Gögn!$A$2:$A$11876,BS$201)/1000)</f>
        <v>0</v>
      </c>
      <c r="BT69" s="155">
        <f>IF(LEN(BT$8)=0,"",SUMIFS(Gögn!$I$2:$I$11876,Gögn!$F$2:$F$11876,$A69,Gögn!$A$2:$A$11876,BT$201)/1000)</f>
        <v>0</v>
      </c>
      <c r="BU69" s="155">
        <f>IF(LEN(BU$8)=0,"",SUMIFS(Gögn!$I$2:$I$11876,Gögn!$F$2:$F$11876,$A69,Gögn!$A$2:$A$11876,BU$201)/1000)</f>
        <v>0</v>
      </c>
      <c r="BV69" s="155">
        <f>IF(LEN(BV$8)=0,"",SUMIFS(Gögn!$I$2:$I$11876,Gögn!$F$2:$F$11876,$A69,Gögn!$A$2:$A$11876,BV$201)/1000)</f>
        <v>0</v>
      </c>
      <c r="BW69" s="155">
        <f>IF(LEN(BW$8)=0,"",SUMIFS(Gögn!$I$2:$I$11876,Gögn!$F$2:$F$11876,$A69,Gögn!$A$2:$A$11876,BW$201)/1000)</f>
        <v>0</v>
      </c>
      <c r="BX69" s="155">
        <f>IF(LEN(BX$8)=0,"",SUMIFS(Gögn!$I$2:$I$11876,Gögn!$F$2:$F$11876,$A69,Gögn!$A$2:$A$11876,BX$201)/1000)</f>
        <v>0</v>
      </c>
      <c r="BY69" s="155">
        <f>IF(LEN(BY$8)=0,"",SUMIFS(Gögn!$I$2:$I$11876,Gögn!$F$2:$F$11876,$A69,Gögn!$A$2:$A$11876,BY$201)/1000)</f>
        <v>0</v>
      </c>
      <c r="BZ69" s="155">
        <f>IF(LEN(BZ$8)=0,"",SUMIFS(Gögn!$I$2:$I$11876,Gögn!$F$2:$F$11876,$A69,Gögn!$A$2:$A$11876,BZ$201)/1000)</f>
        <v>0</v>
      </c>
      <c r="CA69" s="155">
        <f>IF(LEN(CA$8)=0,"",SUMIFS(Gögn!$I$2:$I$11876,Gögn!$F$2:$F$11876,$A69,Gögn!$A$2:$A$11876,CA$201)/1000)</f>
        <v>0</v>
      </c>
      <c r="CB69" s="155">
        <f>IF(LEN(CB$8)=0,"",SUMIFS(Gögn!$I$2:$I$11876,Gögn!$F$2:$F$11876,$A69,Gögn!$A$2:$A$11876,CB$201)/1000)</f>
        <v>0</v>
      </c>
      <c r="CC69" s="155">
        <f>IF(LEN(CC$8)=0,"",SUMIFS(Gögn!$I$2:$I$11876,Gögn!$F$2:$F$11876,$A69,Gögn!$A$2:$A$11876,CC$201)/1000)</f>
        <v>0</v>
      </c>
    </row>
    <row r="70" spans="1:81" ht="15.75" x14ac:dyDescent="0.25">
      <c r="A70" s="5" t="s">
        <v>19</v>
      </c>
      <c r="B70" s="5"/>
      <c r="C70" s="19" t="s">
        <v>20</v>
      </c>
      <c r="D70" s="156">
        <f>SUM(E70:CC70)</f>
        <v>657533.62200000009</v>
      </c>
      <c r="E70" s="156">
        <f>IF(LEN(E$8)=0,"",SUMIFS(Gögn!$I$2:$I$11876,Gögn!$F$2:$F$11876,$A70,Gögn!$A$2:$A$11876,E$201)/1000)</f>
        <v>0</v>
      </c>
      <c r="F70" s="156">
        <f>IF(LEN(F$8)=0,"",SUMIFS(Gögn!$I$2:$I$11876,Gögn!$F$2:$F$11876,$A70,Gögn!$A$2:$A$11876,F$201)/1000)</f>
        <v>0</v>
      </c>
      <c r="G70" s="156">
        <f>IF(LEN(G$8)=0,"",SUMIFS(Gögn!$I$2:$I$11876,Gögn!$F$2:$F$11876,$A70,Gögn!$A$2:$A$11876,G$201)/1000)</f>
        <v>0</v>
      </c>
      <c r="H70" s="156">
        <f>IF(LEN(H$8)=0,"",SUMIFS(Gögn!$I$2:$I$11876,Gögn!$F$2:$F$11876,$A70,Gögn!$A$2:$A$11876,H$201)/1000)</f>
        <v>0</v>
      </c>
      <c r="I70" s="156">
        <f>IF(LEN(I$8)=0,"",SUMIFS(Gögn!$I$2:$I$11876,Gögn!$F$2:$F$11876,$A70,Gögn!$A$2:$A$11876,I$201)/1000)</f>
        <v>0</v>
      </c>
      <c r="J70" s="156">
        <f>IF(LEN(J$8)=0,"",SUMIFS(Gögn!$I$2:$I$11876,Gögn!$F$2:$F$11876,$A70,Gögn!$A$2:$A$11876,J$201)/1000)</f>
        <v>0</v>
      </c>
      <c r="K70" s="156">
        <f>IF(LEN(K$8)=0,"",SUMIFS(Gögn!$I$2:$I$11876,Gögn!$F$2:$F$11876,$A70,Gögn!$A$2:$A$11876,K$201)/1000)</f>
        <v>0</v>
      </c>
      <c r="L70" s="156">
        <f>IF(LEN(L$8)=0,"",SUMIFS(Gögn!$I$2:$I$11876,Gögn!$F$2:$F$11876,$A70,Gögn!$A$2:$A$11876,L$201)/1000)</f>
        <v>0</v>
      </c>
      <c r="M70" s="156">
        <f>IF(LEN(M$8)=0,"",SUMIFS(Gögn!$I$2:$I$11876,Gögn!$F$2:$F$11876,$A70,Gögn!$A$2:$A$11876,M$201)/1000)</f>
        <v>0</v>
      </c>
      <c r="N70" s="156">
        <f>IF(LEN(N$8)=0,"",SUMIFS(Gögn!$I$2:$I$11876,Gögn!$F$2:$F$11876,$A70,Gögn!$A$2:$A$11876,N$201)/1000)</f>
        <v>0</v>
      </c>
      <c r="O70" s="156">
        <f>IF(LEN(O$8)=0,"",SUMIFS(Gögn!$I$2:$I$11876,Gögn!$F$2:$F$11876,$A70,Gögn!$A$2:$A$11876,O$201)/1000)</f>
        <v>0</v>
      </c>
      <c r="P70" s="156">
        <f>IF(LEN(P$8)=0,"",SUMIFS(Gögn!$I$2:$I$11876,Gögn!$F$2:$F$11876,$A70,Gögn!$A$2:$A$11876,P$201)/1000)</f>
        <v>0</v>
      </c>
      <c r="Q70" s="156">
        <f>IF(LEN(Q$8)=0,"",SUMIFS(Gögn!$I$2:$I$11876,Gögn!$F$2:$F$11876,$A70,Gögn!$A$2:$A$11876,Q$201)/1000)</f>
        <v>0</v>
      </c>
      <c r="R70" s="156">
        <f>IF(LEN(R$8)=0,"",SUMIFS(Gögn!$I$2:$I$11876,Gögn!$F$2:$F$11876,$A70,Gögn!$A$2:$A$11876,R$201)/1000)</f>
        <v>0</v>
      </c>
      <c r="S70" s="156">
        <f>IF(LEN(S$8)=0,"",SUMIFS(Gögn!$I$2:$I$11876,Gögn!$F$2:$F$11876,$A70,Gögn!$A$2:$A$11876,S$201)/1000)</f>
        <v>0</v>
      </c>
      <c r="T70" s="156">
        <f>IF(LEN(T$8)=0,"",SUMIFS(Gögn!$I$2:$I$11876,Gögn!$F$2:$F$11876,$A70,Gögn!$A$2:$A$11876,T$201)/1000)</f>
        <v>0</v>
      </c>
      <c r="U70" s="156">
        <f>IF(LEN(U$8)=0,"",SUMIFS(Gögn!$I$2:$I$11876,Gögn!$F$2:$F$11876,$A70,Gögn!$A$2:$A$11876,U$201)/1000)</f>
        <v>3048.21</v>
      </c>
      <c r="V70" s="156">
        <f>IF(LEN(V$8)=0,"",SUMIFS(Gögn!$I$2:$I$11876,Gögn!$F$2:$F$11876,$A70,Gögn!$A$2:$A$11876,V$201)/1000)</f>
        <v>11149.735000000001</v>
      </c>
      <c r="W70" s="156">
        <f>IF(LEN(W$8)=0,"",SUMIFS(Gögn!$I$2:$I$11876,Gögn!$F$2:$F$11876,$A70,Gögn!$A$2:$A$11876,W$201)/1000)</f>
        <v>0</v>
      </c>
      <c r="X70" s="156">
        <f>IF(LEN(X$8)=0,"",SUMIFS(Gögn!$I$2:$I$11876,Gögn!$F$2:$F$11876,$A70,Gögn!$A$2:$A$11876,X$201)/1000)</f>
        <v>0</v>
      </c>
      <c r="Y70" s="156">
        <f>IF(LEN(Y$8)=0,"",SUMIFS(Gögn!$I$2:$I$11876,Gögn!$F$2:$F$11876,$A70,Gögn!$A$2:$A$11876,Y$201)/1000)</f>
        <v>0</v>
      </c>
      <c r="Z70" s="156">
        <f>IF(LEN(Z$8)=0,"",SUMIFS(Gögn!$I$2:$I$11876,Gögn!$F$2:$F$11876,$A70,Gögn!$A$2:$A$11876,Z$201)/1000)</f>
        <v>0</v>
      </c>
      <c r="AA70" s="156">
        <f>IF(LEN(AA$8)=0,"",SUMIFS(Gögn!$I$2:$I$11876,Gögn!$F$2:$F$11876,$A70,Gögn!$A$2:$A$11876,AA$201)/1000)</f>
        <v>0</v>
      </c>
      <c r="AB70" s="156">
        <f>IF(LEN(AB$8)=0,"",SUMIFS(Gögn!$I$2:$I$11876,Gögn!$F$2:$F$11876,$A70,Gögn!$A$2:$A$11876,AB$201)/1000)</f>
        <v>10637.138999999999</v>
      </c>
      <c r="AC70" s="156">
        <f>IF(LEN(AC$8)=0,"",SUMIFS(Gögn!$I$2:$I$11876,Gögn!$F$2:$F$11876,$A70,Gögn!$A$2:$A$11876,AC$201)/1000)</f>
        <v>16983.236000000001</v>
      </c>
      <c r="AD70" s="156">
        <f>IF(LEN(AD$8)=0,"",SUMIFS(Gögn!$I$2:$I$11876,Gögn!$F$2:$F$11876,$A70,Gögn!$A$2:$A$11876,AD$201)/1000)</f>
        <v>20211.45</v>
      </c>
      <c r="AE70" s="156">
        <f>IF(LEN(AE$8)=0,"",SUMIFS(Gögn!$I$2:$I$11876,Gögn!$F$2:$F$11876,$A70,Gögn!$A$2:$A$11876,AE$201)/1000)</f>
        <v>0</v>
      </c>
      <c r="AF70" s="156">
        <f>IF(LEN(AF$8)=0,"",SUMIFS(Gögn!$I$2:$I$11876,Gögn!$F$2:$F$11876,$A70,Gögn!$A$2:$A$11876,AF$201)/1000)</f>
        <v>0</v>
      </c>
      <c r="AG70" s="156">
        <f>IF(LEN(AG$8)=0,"",SUMIFS(Gögn!$I$2:$I$11876,Gögn!$F$2:$F$11876,$A70,Gögn!$A$2:$A$11876,AG$201)/1000)</f>
        <v>0</v>
      </c>
      <c r="AH70" s="156">
        <f>IF(LEN(AH$8)=0,"",SUMIFS(Gögn!$I$2:$I$11876,Gögn!$F$2:$F$11876,$A70,Gögn!$A$2:$A$11876,AH$201)/1000)</f>
        <v>0</v>
      </c>
      <c r="AI70" s="156">
        <f>IF(LEN(AI$8)=0,"",SUMIFS(Gögn!$I$2:$I$11876,Gögn!$F$2:$F$11876,$A70,Gögn!$A$2:$A$11876,AI$201)/1000)</f>
        <v>0</v>
      </c>
      <c r="AJ70" s="156">
        <f>IF(LEN(AJ$8)=0,"",SUMIFS(Gögn!$I$2:$I$11876,Gögn!$F$2:$F$11876,$A70,Gögn!$A$2:$A$11876,AJ$201)/1000)</f>
        <v>0</v>
      </c>
      <c r="AK70" s="156">
        <f>IF(LEN(AK$8)=0,"",SUMIFS(Gögn!$I$2:$I$11876,Gögn!$F$2:$F$11876,$A70,Gögn!$A$2:$A$11876,AK$201)/1000)</f>
        <v>0</v>
      </c>
      <c r="AL70" s="156">
        <f>IF(LEN(AL$8)=0,"",SUMIFS(Gögn!$I$2:$I$11876,Gögn!$F$2:$F$11876,$A70,Gögn!$A$2:$A$11876,AL$201)/1000)</f>
        <v>0</v>
      </c>
      <c r="AM70" s="156">
        <f>IF(LEN(AM$8)=0,"",SUMIFS(Gögn!$I$2:$I$11876,Gögn!$F$2:$F$11876,$A70,Gögn!$A$2:$A$11876,AM$201)/1000)</f>
        <v>0</v>
      </c>
      <c r="AN70" s="156">
        <f>IF(LEN(AN$8)=0,"",SUMIFS(Gögn!$I$2:$I$11876,Gögn!$F$2:$F$11876,$A70,Gögn!$A$2:$A$11876,AN$201)/1000)</f>
        <v>0</v>
      </c>
      <c r="AO70" s="156">
        <f>IF(LEN(AO$8)=0,"",SUMIFS(Gögn!$I$2:$I$11876,Gögn!$F$2:$F$11876,$A70,Gögn!$A$2:$A$11876,AO$201)/1000)</f>
        <v>0</v>
      </c>
      <c r="AP70" s="156">
        <f>IF(LEN(AP$8)=0,"",SUMIFS(Gögn!$I$2:$I$11876,Gögn!$F$2:$F$11876,$A70,Gögn!$A$2:$A$11876,AP$201)/1000)</f>
        <v>0</v>
      </c>
      <c r="AQ70" s="156">
        <f>IF(LEN(AQ$8)=0,"",SUMIFS(Gögn!$I$2:$I$11876,Gögn!$F$2:$F$11876,$A70,Gögn!$A$2:$A$11876,AQ$201)/1000)</f>
        <v>0</v>
      </c>
      <c r="AR70" s="156">
        <f>IF(LEN(AR$8)=0,"",SUMIFS(Gögn!$I$2:$I$11876,Gögn!$F$2:$F$11876,$A70,Gögn!$A$2:$A$11876,AR$201)/1000)</f>
        <v>0</v>
      </c>
      <c r="AS70" s="156">
        <f>IF(LEN(AS$8)=0,"",SUMIFS(Gögn!$I$2:$I$11876,Gögn!$F$2:$F$11876,$A70,Gögn!$A$2:$A$11876,AS$201)/1000)</f>
        <v>0</v>
      </c>
      <c r="AT70" s="156">
        <f>IF(LEN(AT$8)=0,"",SUMIFS(Gögn!$I$2:$I$11876,Gögn!$F$2:$F$11876,$A70,Gögn!$A$2:$A$11876,AT$201)/1000)</f>
        <v>0</v>
      </c>
      <c r="AU70" s="156">
        <f>IF(LEN(AU$8)=0,"",SUMIFS(Gögn!$I$2:$I$11876,Gögn!$F$2:$F$11876,$A70,Gögn!$A$2:$A$11876,AU$201)/1000)</f>
        <v>0</v>
      </c>
      <c r="AV70" s="156">
        <f>IF(LEN(AV$8)=0,"",SUMIFS(Gögn!$I$2:$I$11876,Gögn!$F$2:$F$11876,$A70,Gögn!$A$2:$A$11876,AV$201)/1000)</f>
        <v>0</v>
      </c>
      <c r="AW70" s="156">
        <f>IF(LEN(AW$8)=0,"",SUMIFS(Gögn!$I$2:$I$11876,Gögn!$F$2:$F$11876,$A70,Gögn!$A$2:$A$11876,AW$201)/1000)</f>
        <v>0</v>
      </c>
      <c r="AX70" s="156">
        <f>IF(LEN(AX$8)=0,"",SUMIFS(Gögn!$I$2:$I$11876,Gögn!$F$2:$F$11876,$A70,Gögn!$A$2:$A$11876,AX$201)/1000)</f>
        <v>0</v>
      </c>
      <c r="AY70" s="156">
        <f>IF(LEN(AY$8)=0,"",SUMIFS(Gögn!$I$2:$I$11876,Gögn!$F$2:$F$11876,$A70,Gögn!$A$2:$A$11876,AY$201)/1000)</f>
        <v>0</v>
      </c>
      <c r="AZ70" s="156">
        <f>IF(LEN(AZ$8)=0,"",SUMIFS(Gögn!$I$2:$I$11876,Gögn!$F$2:$F$11876,$A70,Gögn!$A$2:$A$11876,AZ$201)/1000)</f>
        <v>0</v>
      </c>
      <c r="BA70" s="156">
        <f>IF(LEN(BA$8)=0,"",SUMIFS(Gögn!$I$2:$I$11876,Gögn!$F$2:$F$11876,$A70,Gögn!$A$2:$A$11876,BA$201)/1000)</f>
        <v>0</v>
      </c>
      <c r="BB70" s="156">
        <f>IF(LEN(BB$8)=0,"",SUMIFS(Gögn!$I$2:$I$11876,Gögn!$F$2:$F$11876,$A70,Gögn!$A$2:$A$11876,BB$201)/1000)</f>
        <v>0</v>
      </c>
      <c r="BC70" s="156">
        <f>IF(LEN(BC$8)=0,"",SUMIFS(Gögn!$I$2:$I$11876,Gögn!$F$2:$F$11876,$A70,Gögn!$A$2:$A$11876,BC$201)/1000)</f>
        <v>0</v>
      </c>
      <c r="BD70" s="156">
        <f>IF(LEN(BD$8)=0,"",SUMIFS(Gögn!$I$2:$I$11876,Gögn!$F$2:$F$11876,$A70,Gögn!$A$2:$A$11876,BD$201)/1000)</f>
        <v>0</v>
      </c>
      <c r="BE70" s="156">
        <f>IF(LEN(BE$8)=0,"",SUMIFS(Gögn!$I$2:$I$11876,Gögn!$F$2:$F$11876,$A70,Gögn!$A$2:$A$11876,BE$201)/1000)</f>
        <v>0</v>
      </c>
      <c r="BF70" s="156">
        <f>IF(LEN(BF$8)=0,"",SUMIFS(Gögn!$I$2:$I$11876,Gögn!$F$2:$F$11876,$A70,Gögn!$A$2:$A$11876,BF$201)/1000)</f>
        <v>0</v>
      </c>
      <c r="BG70" s="156">
        <f>IF(LEN(BG$8)=0,"",SUMIFS(Gögn!$I$2:$I$11876,Gögn!$F$2:$F$11876,$A70,Gögn!$A$2:$A$11876,BG$201)/1000)</f>
        <v>0</v>
      </c>
      <c r="BH70" s="156">
        <f>IF(LEN(BH$8)=0,"",SUMIFS(Gögn!$I$2:$I$11876,Gögn!$F$2:$F$11876,$A70,Gögn!$A$2:$A$11876,BH$201)/1000)</f>
        <v>0</v>
      </c>
      <c r="BI70" s="156">
        <f>IF(LEN(BI$8)=0,"",SUMIFS(Gögn!$I$2:$I$11876,Gögn!$F$2:$F$11876,$A70,Gögn!$A$2:$A$11876,BI$201)/1000)</f>
        <v>0</v>
      </c>
      <c r="BJ70" s="156">
        <f>IF(LEN(BJ$8)=0,"",SUMIFS(Gögn!$I$2:$I$11876,Gögn!$F$2:$F$11876,$A70,Gögn!$A$2:$A$11876,BJ$201)/1000)</f>
        <v>0</v>
      </c>
      <c r="BK70" s="156">
        <f>IF(LEN(BK$8)=0,"",SUMIFS(Gögn!$I$2:$I$11876,Gögn!$F$2:$F$11876,$A70,Gögn!$A$2:$A$11876,BK$201)/1000)</f>
        <v>72966.028000000006</v>
      </c>
      <c r="BL70" s="156">
        <f>IF(LEN(BL$8)=0,"",SUMIFS(Gögn!$I$2:$I$11876,Gögn!$F$2:$F$11876,$A70,Gögn!$A$2:$A$11876,BL$201)/1000)</f>
        <v>1774.23</v>
      </c>
      <c r="BM70" s="156">
        <f>IF(LEN(BM$8)=0,"",SUMIFS(Gögn!$I$2:$I$11876,Gögn!$F$2:$F$11876,$A70,Gögn!$A$2:$A$11876,BM$201)/1000)</f>
        <v>2064.0659999999998</v>
      </c>
      <c r="BN70" s="156">
        <f>IF(LEN(BN$8)=0,"",SUMIFS(Gögn!$I$2:$I$11876,Gögn!$F$2:$F$11876,$A70,Gögn!$A$2:$A$11876,BN$201)/1000)</f>
        <v>0</v>
      </c>
      <c r="BO70" s="156">
        <f>IF(LEN(BO$8)=0,"",SUMIFS(Gögn!$I$2:$I$11876,Gögn!$F$2:$F$11876,$A70,Gögn!$A$2:$A$11876,BO$201)/1000)</f>
        <v>0</v>
      </c>
      <c r="BP70" s="156">
        <f>IF(LEN(BP$8)=0,"",SUMIFS(Gögn!$I$2:$I$11876,Gögn!$F$2:$F$11876,$A70,Gögn!$A$2:$A$11876,BP$201)/1000)</f>
        <v>0</v>
      </c>
      <c r="BQ70" s="156">
        <f>IF(LEN(BQ$8)=0,"",SUMIFS(Gögn!$I$2:$I$11876,Gögn!$F$2:$F$11876,$A70,Gögn!$A$2:$A$11876,BQ$201)/1000)</f>
        <v>0</v>
      </c>
      <c r="BR70" s="156">
        <f>IF(LEN(BR$8)=0,"",SUMIFS(Gögn!$I$2:$I$11876,Gögn!$F$2:$F$11876,$A70,Gögn!$A$2:$A$11876,BR$201)/1000)</f>
        <v>249369</v>
      </c>
      <c r="BS70" s="156">
        <f>IF(LEN(BS$8)=0,"",SUMIFS(Gögn!$I$2:$I$11876,Gögn!$F$2:$F$11876,$A70,Gögn!$A$2:$A$11876,BS$201)/1000)</f>
        <v>79388</v>
      </c>
      <c r="BT70" s="156">
        <f>IF(LEN(BT$8)=0,"",SUMIFS(Gögn!$I$2:$I$11876,Gögn!$F$2:$F$11876,$A70,Gögn!$A$2:$A$11876,BT$201)/1000)</f>
        <v>12163</v>
      </c>
      <c r="BU70" s="156">
        <f>IF(LEN(BU$8)=0,"",SUMIFS(Gögn!$I$2:$I$11876,Gögn!$F$2:$F$11876,$A70,Gögn!$A$2:$A$11876,BU$201)/1000)</f>
        <v>4856.2340000000004</v>
      </c>
      <c r="BV70" s="156">
        <f>IF(LEN(BV$8)=0,"",SUMIFS(Gögn!$I$2:$I$11876,Gögn!$F$2:$F$11876,$A70,Gögn!$A$2:$A$11876,BV$201)/1000)</f>
        <v>2241.3539999999998</v>
      </c>
      <c r="BW70" s="156">
        <f>IF(LEN(BW$8)=0,"",SUMIFS(Gögn!$I$2:$I$11876,Gögn!$F$2:$F$11876,$A70,Gögn!$A$2:$A$11876,BW$201)/1000)</f>
        <v>842.98400000000004</v>
      </c>
      <c r="BX70" s="156">
        <f>IF(LEN(BX$8)=0,"",SUMIFS(Gögn!$I$2:$I$11876,Gögn!$F$2:$F$11876,$A70,Gögn!$A$2:$A$11876,BX$201)/1000)</f>
        <v>4539.4870000000001</v>
      </c>
      <c r="BY70" s="156">
        <f>IF(LEN(BY$8)=0,"",SUMIFS(Gögn!$I$2:$I$11876,Gögn!$F$2:$F$11876,$A70,Gögn!$A$2:$A$11876,BY$201)/1000)</f>
        <v>42895.703000000001</v>
      </c>
      <c r="BZ70" s="156">
        <f>IF(LEN(BZ$8)=0,"",SUMIFS(Gögn!$I$2:$I$11876,Gögn!$F$2:$F$11876,$A70,Gögn!$A$2:$A$11876,BZ$201)/1000)</f>
        <v>9669.0400000000009</v>
      </c>
      <c r="CA70" s="156">
        <f>IF(LEN(CA$8)=0,"",SUMIFS(Gögn!$I$2:$I$11876,Gögn!$F$2:$F$11876,$A70,Gögn!$A$2:$A$11876,CA$201)/1000)</f>
        <v>112734.726</v>
      </c>
      <c r="CB70" s="156">
        <f>IF(LEN(CB$8)=0,"",SUMIFS(Gögn!$I$2:$I$11876,Gögn!$F$2:$F$11876,$A70,Gögn!$A$2:$A$11876,CB$201)/1000)</f>
        <v>0</v>
      </c>
      <c r="CC70" s="156">
        <f>IF(LEN(CC$8)=0,"",SUMIFS(Gögn!$I$2:$I$11876,Gögn!$F$2:$F$11876,$A70,Gögn!$A$2:$A$11876,CC$201)/1000)</f>
        <v>0</v>
      </c>
    </row>
    <row r="71" spans="1:81" ht="15.75" x14ac:dyDescent="0.25">
      <c r="A71" s="5" t="s">
        <v>21</v>
      </c>
      <c r="B71" s="5"/>
      <c r="C71" s="18" t="s">
        <v>22</v>
      </c>
      <c r="D71" s="155">
        <f>SUM(E71:CC71)</f>
        <v>144482.52300000002</v>
      </c>
      <c r="E71" s="155">
        <f>IF(LEN(E$8)=0,"",SUMIFS(Gögn!$I$2:$I$11876,Gögn!$F$2:$F$11876,$A71,Gögn!$A$2:$A$11876,E$201)/1000)</f>
        <v>0</v>
      </c>
      <c r="F71" s="155">
        <f>IF(LEN(F$8)=0,"",SUMIFS(Gögn!$I$2:$I$11876,Gögn!$F$2:$F$11876,$A71,Gögn!$A$2:$A$11876,F$201)/1000)</f>
        <v>0</v>
      </c>
      <c r="G71" s="155">
        <f>IF(LEN(G$8)=0,"",SUMIFS(Gögn!$I$2:$I$11876,Gögn!$F$2:$F$11876,$A71,Gögn!$A$2:$A$11876,G$201)/1000)</f>
        <v>0</v>
      </c>
      <c r="H71" s="155">
        <f>IF(LEN(H$8)=0,"",SUMIFS(Gögn!$I$2:$I$11876,Gögn!$F$2:$F$11876,$A71,Gögn!$A$2:$A$11876,H$201)/1000)</f>
        <v>0</v>
      </c>
      <c r="I71" s="155">
        <f>IF(LEN(I$8)=0,"",SUMIFS(Gögn!$I$2:$I$11876,Gögn!$F$2:$F$11876,$A71,Gögn!$A$2:$A$11876,I$201)/1000)</f>
        <v>0</v>
      </c>
      <c r="J71" s="155">
        <f>IF(LEN(J$8)=0,"",SUMIFS(Gögn!$I$2:$I$11876,Gögn!$F$2:$F$11876,$A71,Gögn!$A$2:$A$11876,J$201)/1000)</f>
        <v>0</v>
      </c>
      <c r="K71" s="155">
        <f>IF(LEN(K$8)=0,"",SUMIFS(Gögn!$I$2:$I$11876,Gögn!$F$2:$F$11876,$A71,Gögn!$A$2:$A$11876,K$201)/1000)</f>
        <v>188</v>
      </c>
      <c r="L71" s="155">
        <f>IF(LEN(L$8)=0,"",SUMIFS(Gögn!$I$2:$I$11876,Gögn!$F$2:$F$11876,$A71,Gögn!$A$2:$A$11876,L$201)/1000)</f>
        <v>11</v>
      </c>
      <c r="M71" s="155">
        <f>IF(LEN(M$8)=0,"",SUMIFS(Gögn!$I$2:$I$11876,Gögn!$F$2:$F$11876,$A71,Gögn!$A$2:$A$11876,M$201)/1000)</f>
        <v>2508</v>
      </c>
      <c r="N71" s="155">
        <f>IF(LEN(N$8)=0,"",SUMIFS(Gögn!$I$2:$I$11876,Gögn!$F$2:$F$11876,$A71,Gögn!$A$2:$A$11876,N$201)/1000)</f>
        <v>4906</v>
      </c>
      <c r="O71" s="155">
        <f>IF(LEN(O$8)=0,"",SUMIFS(Gögn!$I$2:$I$11876,Gögn!$F$2:$F$11876,$A71,Gögn!$A$2:$A$11876,O$201)/1000)</f>
        <v>5901</v>
      </c>
      <c r="P71" s="155">
        <f>IF(LEN(P$8)=0,"",SUMIFS(Gögn!$I$2:$I$11876,Gögn!$F$2:$F$11876,$A71,Gögn!$A$2:$A$11876,P$201)/1000)</f>
        <v>3176</v>
      </c>
      <c r="Q71" s="155">
        <f>IF(LEN(Q$8)=0,"",SUMIFS(Gögn!$I$2:$I$11876,Gögn!$F$2:$F$11876,$A71,Gögn!$A$2:$A$11876,Q$201)/1000)</f>
        <v>0</v>
      </c>
      <c r="R71" s="155">
        <f>IF(LEN(R$8)=0,"",SUMIFS(Gögn!$I$2:$I$11876,Gögn!$F$2:$F$11876,$A71,Gögn!$A$2:$A$11876,R$201)/1000)</f>
        <v>0</v>
      </c>
      <c r="S71" s="155">
        <f>IF(LEN(S$8)=0,"",SUMIFS(Gögn!$I$2:$I$11876,Gögn!$F$2:$F$11876,$A71,Gögn!$A$2:$A$11876,S$201)/1000)</f>
        <v>0</v>
      </c>
      <c r="T71" s="155">
        <f>IF(LEN(T$8)=0,"",SUMIFS(Gögn!$I$2:$I$11876,Gögn!$F$2:$F$11876,$A71,Gögn!$A$2:$A$11876,T$201)/1000)</f>
        <v>0</v>
      </c>
      <c r="U71" s="155">
        <f>IF(LEN(U$8)=0,"",SUMIFS(Gögn!$I$2:$I$11876,Gögn!$F$2:$F$11876,$A71,Gögn!$A$2:$A$11876,U$201)/1000)</f>
        <v>0</v>
      </c>
      <c r="V71" s="155">
        <f>IF(LEN(V$8)=0,"",SUMIFS(Gögn!$I$2:$I$11876,Gögn!$F$2:$F$11876,$A71,Gögn!$A$2:$A$11876,V$201)/1000)</f>
        <v>0</v>
      </c>
      <c r="W71" s="155">
        <f>IF(LEN(W$8)=0,"",SUMIFS(Gögn!$I$2:$I$11876,Gögn!$F$2:$F$11876,$A71,Gögn!$A$2:$A$11876,W$201)/1000)</f>
        <v>116203</v>
      </c>
      <c r="X71" s="155">
        <f>IF(LEN(X$8)=0,"",SUMIFS(Gögn!$I$2:$I$11876,Gögn!$F$2:$F$11876,$A71,Gögn!$A$2:$A$11876,X$201)/1000)</f>
        <v>7336</v>
      </c>
      <c r="Y71" s="155">
        <f>IF(LEN(Y$8)=0,"",SUMIFS(Gögn!$I$2:$I$11876,Gögn!$F$2:$F$11876,$A71,Gögn!$A$2:$A$11876,Y$201)/1000)</f>
        <v>1176</v>
      </c>
      <c r="Z71" s="155">
        <f>IF(LEN(Z$8)=0,"",SUMIFS(Gögn!$I$2:$I$11876,Gögn!$F$2:$F$11876,$A71,Gögn!$A$2:$A$11876,Z$201)/1000)</f>
        <v>2093</v>
      </c>
      <c r="AA71" s="155">
        <f>IF(LEN(AA$8)=0,"",SUMIFS(Gögn!$I$2:$I$11876,Gögn!$F$2:$F$11876,$A71,Gögn!$A$2:$A$11876,AA$201)/1000)</f>
        <v>0</v>
      </c>
      <c r="AB71" s="155">
        <f>IF(LEN(AB$8)=0,"",SUMIFS(Gögn!$I$2:$I$11876,Gögn!$F$2:$F$11876,$A71,Gögn!$A$2:$A$11876,AB$201)/1000)</f>
        <v>233.52600000000001</v>
      </c>
      <c r="AC71" s="155">
        <f>IF(LEN(AC$8)=0,"",SUMIFS(Gögn!$I$2:$I$11876,Gögn!$F$2:$F$11876,$A71,Gögn!$A$2:$A$11876,AC$201)/1000)</f>
        <v>750.99699999999996</v>
      </c>
      <c r="AD71" s="155">
        <f>IF(LEN(AD$8)=0,"",SUMIFS(Gögn!$I$2:$I$11876,Gögn!$F$2:$F$11876,$A71,Gögn!$A$2:$A$11876,AD$201)/1000)</f>
        <v>0</v>
      </c>
      <c r="AE71" s="155">
        <f>IF(LEN(AE$8)=0,"",SUMIFS(Gögn!$I$2:$I$11876,Gögn!$F$2:$F$11876,$A71,Gögn!$A$2:$A$11876,AE$201)/1000)</f>
        <v>0</v>
      </c>
      <c r="AF71" s="155">
        <f>IF(LEN(AF$8)=0,"",SUMIFS(Gögn!$I$2:$I$11876,Gögn!$F$2:$F$11876,$A71,Gögn!$A$2:$A$11876,AF$201)/1000)</f>
        <v>0</v>
      </c>
      <c r="AG71" s="155">
        <f>IF(LEN(AG$8)=0,"",SUMIFS(Gögn!$I$2:$I$11876,Gögn!$F$2:$F$11876,$A71,Gögn!$A$2:$A$11876,AG$201)/1000)</f>
        <v>0</v>
      </c>
      <c r="AH71" s="155">
        <f>IF(LEN(AH$8)=0,"",SUMIFS(Gögn!$I$2:$I$11876,Gögn!$F$2:$F$11876,$A71,Gögn!$A$2:$A$11876,AH$201)/1000)</f>
        <v>0</v>
      </c>
      <c r="AI71" s="155">
        <f>IF(LEN(AI$8)=0,"",SUMIFS(Gögn!$I$2:$I$11876,Gögn!$F$2:$F$11876,$A71,Gögn!$A$2:$A$11876,AI$201)/1000)</f>
        <v>0</v>
      </c>
      <c r="AJ71" s="155">
        <f>IF(LEN(AJ$8)=0,"",SUMIFS(Gögn!$I$2:$I$11876,Gögn!$F$2:$F$11876,$A71,Gögn!$A$2:$A$11876,AJ$201)/1000)</f>
        <v>0</v>
      </c>
      <c r="AK71" s="155">
        <f>IF(LEN(AK$8)=0,"",SUMIFS(Gögn!$I$2:$I$11876,Gögn!$F$2:$F$11876,$A71,Gögn!$A$2:$A$11876,AK$201)/1000)</f>
        <v>0</v>
      </c>
      <c r="AL71" s="155">
        <f>IF(LEN(AL$8)=0,"",SUMIFS(Gögn!$I$2:$I$11876,Gögn!$F$2:$F$11876,$A71,Gögn!$A$2:$A$11876,AL$201)/1000)</f>
        <v>0</v>
      </c>
      <c r="AM71" s="155">
        <f>IF(LEN(AM$8)=0,"",SUMIFS(Gögn!$I$2:$I$11876,Gögn!$F$2:$F$11876,$A71,Gögn!$A$2:$A$11876,AM$201)/1000)</f>
        <v>0</v>
      </c>
      <c r="AN71" s="155">
        <f>IF(LEN(AN$8)=0,"",SUMIFS(Gögn!$I$2:$I$11876,Gögn!$F$2:$F$11876,$A71,Gögn!$A$2:$A$11876,AN$201)/1000)</f>
        <v>0</v>
      </c>
      <c r="AO71" s="155">
        <f>IF(LEN(AO$8)=0,"",SUMIFS(Gögn!$I$2:$I$11876,Gögn!$F$2:$F$11876,$A71,Gögn!$A$2:$A$11876,AO$201)/1000)</f>
        <v>0</v>
      </c>
      <c r="AP71" s="155">
        <f>IF(LEN(AP$8)=0,"",SUMIFS(Gögn!$I$2:$I$11876,Gögn!$F$2:$F$11876,$A71,Gögn!$A$2:$A$11876,AP$201)/1000)</f>
        <v>0</v>
      </c>
      <c r="AQ71" s="155">
        <f>IF(LEN(AQ$8)=0,"",SUMIFS(Gögn!$I$2:$I$11876,Gögn!$F$2:$F$11876,$A71,Gögn!$A$2:$A$11876,AQ$201)/1000)</f>
        <v>0</v>
      </c>
      <c r="AR71" s="155">
        <f>IF(LEN(AR$8)=0,"",SUMIFS(Gögn!$I$2:$I$11876,Gögn!$F$2:$F$11876,$A71,Gögn!$A$2:$A$11876,AR$201)/1000)</f>
        <v>0</v>
      </c>
      <c r="AS71" s="155">
        <f>IF(LEN(AS$8)=0,"",SUMIFS(Gögn!$I$2:$I$11876,Gögn!$F$2:$F$11876,$A71,Gögn!$A$2:$A$11876,AS$201)/1000)</f>
        <v>0</v>
      </c>
      <c r="AT71" s="155">
        <f>IF(LEN(AT$8)=0,"",SUMIFS(Gögn!$I$2:$I$11876,Gögn!$F$2:$F$11876,$A71,Gögn!$A$2:$A$11876,AT$201)/1000)</f>
        <v>0</v>
      </c>
      <c r="AU71" s="155">
        <f>IF(LEN(AU$8)=0,"",SUMIFS(Gögn!$I$2:$I$11876,Gögn!$F$2:$F$11876,$A71,Gögn!$A$2:$A$11876,AU$201)/1000)</f>
        <v>0</v>
      </c>
      <c r="AV71" s="155">
        <f>IF(LEN(AV$8)=0,"",SUMIFS(Gögn!$I$2:$I$11876,Gögn!$F$2:$F$11876,$A71,Gögn!$A$2:$A$11876,AV$201)/1000)</f>
        <v>0</v>
      </c>
      <c r="AW71" s="155">
        <f>IF(LEN(AW$8)=0,"",SUMIFS(Gögn!$I$2:$I$11876,Gögn!$F$2:$F$11876,$A71,Gögn!$A$2:$A$11876,AW$201)/1000)</f>
        <v>0</v>
      </c>
      <c r="AX71" s="155">
        <f>IF(LEN(AX$8)=0,"",SUMIFS(Gögn!$I$2:$I$11876,Gögn!$F$2:$F$11876,$A71,Gögn!$A$2:$A$11876,AX$201)/1000)</f>
        <v>0</v>
      </c>
      <c r="AY71" s="155">
        <f>IF(LEN(AY$8)=0,"",SUMIFS(Gögn!$I$2:$I$11876,Gögn!$F$2:$F$11876,$A71,Gögn!$A$2:$A$11876,AY$201)/1000)</f>
        <v>0</v>
      </c>
      <c r="AZ71" s="155">
        <f>IF(LEN(AZ$8)=0,"",SUMIFS(Gögn!$I$2:$I$11876,Gögn!$F$2:$F$11876,$A71,Gögn!$A$2:$A$11876,AZ$201)/1000)</f>
        <v>0</v>
      </c>
      <c r="BA71" s="155">
        <f>IF(LEN(BA$8)=0,"",SUMIFS(Gögn!$I$2:$I$11876,Gögn!$F$2:$F$11876,$A71,Gögn!$A$2:$A$11876,BA$201)/1000)</f>
        <v>0</v>
      </c>
      <c r="BB71" s="155">
        <f>IF(LEN(BB$8)=0,"",SUMIFS(Gögn!$I$2:$I$11876,Gögn!$F$2:$F$11876,$A71,Gögn!$A$2:$A$11876,BB$201)/1000)</f>
        <v>0</v>
      </c>
      <c r="BC71" s="155">
        <f>IF(LEN(BC$8)=0,"",SUMIFS(Gögn!$I$2:$I$11876,Gögn!$F$2:$F$11876,$A71,Gögn!$A$2:$A$11876,BC$201)/1000)</f>
        <v>0</v>
      </c>
      <c r="BD71" s="155">
        <f>IF(LEN(BD$8)=0,"",SUMIFS(Gögn!$I$2:$I$11876,Gögn!$F$2:$F$11876,$A71,Gögn!$A$2:$A$11876,BD$201)/1000)</f>
        <v>0</v>
      </c>
      <c r="BE71" s="155">
        <f>IF(LEN(BE$8)=0,"",SUMIFS(Gögn!$I$2:$I$11876,Gögn!$F$2:$F$11876,$A71,Gögn!$A$2:$A$11876,BE$201)/1000)</f>
        <v>0</v>
      </c>
      <c r="BF71" s="155">
        <f>IF(LEN(BF$8)=0,"",SUMIFS(Gögn!$I$2:$I$11876,Gögn!$F$2:$F$11876,$A71,Gögn!$A$2:$A$11876,BF$201)/1000)</f>
        <v>0</v>
      </c>
      <c r="BG71" s="155">
        <f>IF(LEN(BG$8)=0,"",SUMIFS(Gögn!$I$2:$I$11876,Gögn!$F$2:$F$11876,$A71,Gögn!$A$2:$A$11876,BG$201)/1000)</f>
        <v>0</v>
      </c>
      <c r="BH71" s="155">
        <f>IF(LEN(BH$8)=0,"",SUMIFS(Gögn!$I$2:$I$11876,Gögn!$F$2:$F$11876,$A71,Gögn!$A$2:$A$11876,BH$201)/1000)</f>
        <v>0</v>
      </c>
      <c r="BI71" s="155">
        <f>IF(LEN(BI$8)=0,"",SUMIFS(Gögn!$I$2:$I$11876,Gögn!$F$2:$F$11876,$A71,Gögn!$A$2:$A$11876,BI$201)/1000)</f>
        <v>0</v>
      </c>
      <c r="BJ71" s="155">
        <f>IF(LEN(BJ$8)=0,"",SUMIFS(Gögn!$I$2:$I$11876,Gögn!$F$2:$F$11876,$A71,Gögn!$A$2:$A$11876,BJ$201)/1000)</f>
        <v>0</v>
      </c>
      <c r="BK71" s="155">
        <f>IF(LEN(BK$8)=0,"",SUMIFS(Gögn!$I$2:$I$11876,Gögn!$F$2:$F$11876,$A71,Gögn!$A$2:$A$11876,BK$201)/1000)</f>
        <v>0</v>
      </c>
      <c r="BL71" s="155">
        <f>IF(LEN(BL$8)=0,"",SUMIFS(Gögn!$I$2:$I$11876,Gögn!$F$2:$F$11876,$A71,Gögn!$A$2:$A$11876,BL$201)/1000)</f>
        <v>0</v>
      </c>
      <c r="BM71" s="155">
        <f>IF(LEN(BM$8)=0,"",SUMIFS(Gögn!$I$2:$I$11876,Gögn!$F$2:$F$11876,$A71,Gögn!$A$2:$A$11876,BM$201)/1000)</f>
        <v>0</v>
      </c>
      <c r="BN71" s="155">
        <f>IF(LEN(BN$8)=0,"",SUMIFS(Gögn!$I$2:$I$11876,Gögn!$F$2:$F$11876,$A71,Gögn!$A$2:$A$11876,BN$201)/1000)</f>
        <v>0</v>
      </c>
      <c r="BO71" s="155">
        <f>IF(LEN(BO$8)=0,"",SUMIFS(Gögn!$I$2:$I$11876,Gögn!$F$2:$F$11876,$A71,Gögn!$A$2:$A$11876,BO$201)/1000)</f>
        <v>0</v>
      </c>
      <c r="BP71" s="155">
        <f>IF(LEN(BP$8)=0,"",SUMIFS(Gögn!$I$2:$I$11876,Gögn!$F$2:$F$11876,$A71,Gögn!$A$2:$A$11876,BP$201)/1000)</f>
        <v>0</v>
      </c>
      <c r="BQ71" s="155">
        <f>IF(LEN(BQ$8)=0,"",SUMIFS(Gögn!$I$2:$I$11876,Gögn!$F$2:$F$11876,$A71,Gögn!$A$2:$A$11876,BQ$201)/1000)</f>
        <v>0</v>
      </c>
      <c r="BR71" s="155">
        <f>IF(LEN(BR$8)=0,"",SUMIFS(Gögn!$I$2:$I$11876,Gögn!$F$2:$F$11876,$A71,Gögn!$A$2:$A$11876,BR$201)/1000)</f>
        <v>0</v>
      </c>
      <c r="BS71" s="155">
        <f>IF(LEN(BS$8)=0,"",SUMIFS(Gögn!$I$2:$I$11876,Gögn!$F$2:$F$11876,$A71,Gögn!$A$2:$A$11876,BS$201)/1000)</f>
        <v>0</v>
      </c>
      <c r="BT71" s="155">
        <f>IF(LEN(BT$8)=0,"",SUMIFS(Gögn!$I$2:$I$11876,Gögn!$F$2:$F$11876,$A71,Gögn!$A$2:$A$11876,BT$201)/1000)</f>
        <v>0</v>
      </c>
      <c r="BU71" s="155">
        <f>IF(LEN(BU$8)=0,"",SUMIFS(Gögn!$I$2:$I$11876,Gögn!$F$2:$F$11876,$A71,Gögn!$A$2:$A$11876,BU$201)/1000)</f>
        <v>0</v>
      </c>
      <c r="BV71" s="155">
        <f>IF(LEN(BV$8)=0,"",SUMIFS(Gögn!$I$2:$I$11876,Gögn!$F$2:$F$11876,$A71,Gögn!$A$2:$A$11876,BV$201)/1000)</f>
        <v>0</v>
      </c>
      <c r="BW71" s="155">
        <f>IF(LEN(BW$8)=0,"",SUMIFS(Gögn!$I$2:$I$11876,Gögn!$F$2:$F$11876,$A71,Gögn!$A$2:$A$11876,BW$201)/1000)</f>
        <v>0</v>
      </c>
      <c r="BX71" s="155">
        <f>IF(LEN(BX$8)=0,"",SUMIFS(Gögn!$I$2:$I$11876,Gögn!$F$2:$F$11876,$A71,Gögn!$A$2:$A$11876,BX$201)/1000)</f>
        <v>0</v>
      </c>
      <c r="BY71" s="155">
        <f>IF(LEN(BY$8)=0,"",SUMIFS(Gögn!$I$2:$I$11876,Gögn!$F$2:$F$11876,$A71,Gögn!$A$2:$A$11876,BY$201)/1000)</f>
        <v>0</v>
      </c>
      <c r="BZ71" s="155">
        <f>IF(LEN(BZ$8)=0,"",SUMIFS(Gögn!$I$2:$I$11876,Gögn!$F$2:$F$11876,$A71,Gögn!$A$2:$A$11876,BZ$201)/1000)</f>
        <v>0</v>
      </c>
      <c r="CA71" s="155">
        <f>IF(LEN(CA$8)=0,"",SUMIFS(Gögn!$I$2:$I$11876,Gögn!$F$2:$F$11876,$A71,Gögn!$A$2:$A$11876,CA$201)/1000)</f>
        <v>0</v>
      </c>
      <c r="CB71" s="155">
        <f>IF(LEN(CB$8)=0,"",SUMIFS(Gögn!$I$2:$I$11876,Gögn!$F$2:$F$11876,$A71,Gögn!$A$2:$A$11876,CB$201)/1000)</f>
        <v>0</v>
      </c>
      <c r="CC71" s="155">
        <f>IF(LEN(CC$8)=0,"",SUMIFS(Gögn!$I$2:$I$11876,Gögn!$F$2:$F$11876,$A71,Gögn!$A$2:$A$11876,CC$201)/1000)</f>
        <v>0</v>
      </c>
    </row>
    <row r="72" spans="1:81" ht="15.75" x14ac:dyDescent="0.25">
      <c r="A72" s="5" t="s">
        <v>23</v>
      </c>
      <c r="B72" s="5"/>
      <c r="C72" s="19" t="s">
        <v>24</v>
      </c>
      <c r="D72" s="156">
        <f>SUM(E72:CC72)</f>
        <v>677988.46000000008</v>
      </c>
      <c r="E72" s="156">
        <f>IF(LEN(E$8)=0,"",SUMIFS(Gögn!$I$2:$I$11876,Gögn!$F$2:$F$11876,$A72,Gögn!$A$2:$A$11876,E$201)/1000)</f>
        <v>121419.833</v>
      </c>
      <c r="F72" s="156">
        <f>IF(LEN(F$8)=0,"",SUMIFS(Gögn!$I$2:$I$11876,Gögn!$F$2:$F$11876,$A72,Gögn!$A$2:$A$11876,F$201)/1000)</f>
        <v>171849.45600000001</v>
      </c>
      <c r="G72" s="156">
        <f>IF(LEN(G$8)=0,"",SUMIFS(Gögn!$I$2:$I$11876,Gögn!$F$2:$F$11876,$A72,Gögn!$A$2:$A$11876,G$201)/1000)</f>
        <v>50808.03</v>
      </c>
      <c r="H72" s="156">
        <f>IF(LEN(H$8)=0,"",SUMIFS(Gögn!$I$2:$I$11876,Gögn!$F$2:$F$11876,$A72,Gögn!$A$2:$A$11876,H$201)/1000)</f>
        <v>258.31299999999999</v>
      </c>
      <c r="I72" s="156">
        <f>IF(LEN(I$8)=0,"",SUMIFS(Gögn!$I$2:$I$11876,Gögn!$F$2:$F$11876,$A72,Gögn!$A$2:$A$11876,I$201)/1000)</f>
        <v>12676.623</v>
      </c>
      <c r="J72" s="156">
        <f>IF(LEN(J$8)=0,"",SUMIFS(Gögn!$I$2:$I$11876,Gögn!$F$2:$F$11876,$A72,Gögn!$A$2:$A$11876,J$201)/1000)</f>
        <v>103.373</v>
      </c>
      <c r="K72" s="156">
        <f>IF(LEN(K$8)=0,"",SUMIFS(Gögn!$I$2:$I$11876,Gögn!$F$2:$F$11876,$A72,Gögn!$A$2:$A$11876,K$201)/1000)</f>
        <v>0</v>
      </c>
      <c r="L72" s="156">
        <f>IF(LEN(L$8)=0,"",SUMIFS(Gögn!$I$2:$I$11876,Gögn!$F$2:$F$11876,$A72,Gögn!$A$2:$A$11876,L$201)/1000)</f>
        <v>0</v>
      </c>
      <c r="M72" s="156">
        <f>IF(LEN(M$8)=0,"",SUMIFS(Gögn!$I$2:$I$11876,Gögn!$F$2:$F$11876,$A72,Gögn!$A$2:$A$11876,M$201)/1000)</f>
        <v>0</v>
      </c>
      <c r="N72" s="156">
        <f>IF(LEN(N$8)=0,"",SUMIFS(Gögn!$I$2:$I$11876,Gögn!$F$2:$F$11876,$A72,Gögn!$A$2:$A$11876,N$201)/1000)</f>
        <v>0</v>
      </c>
      <c r="O72" s="156">
        <f>IF(LEN(O$8)=0,"",SUMIFS(Gögn!$I$2:$I$11876,Gögn!$F$2:$F$11876,$A72,Gögn!$A$2:$A$11876,O$201)/1000)</f>
        <v>0</v>
      </c>
      <c r="P72" s="156">
        <f>IF(LEN(P$8)=0,"",SUMIFS(Gögn!$I$2:$I$11876,Gögn!$F$2:$F$11876,$A72,Gögn!$A$2:$A$11876,P$201)/1000)</f>
        <v>0</v>
      </c>
      <c r="Q72" s="156">
        <f>IF(LEN(Q$8)=0,"",SUMIFS(Gögn!$I$2:$I$11876,Gögn!$F$2:$F$11876,$A72,Gögn!$A$2:$A$11876,Q$201)/1000)</f>
        <v>0</v>
      </c>
      <c r="R72" s="156">
        <f>IF(LEN(R$8)=0,"",SUMIFS(Gögn!$I$2:$I$11876,Gögn!$F$2:$F$11876,$A72,Gögn!$A$2:$A$11876,R$201)/1000)</f>
        <v>0</v>
      </c>
      <c r="S72" s="156">
        <f>IF(LEN(S$8)=0,"",SUMIFS(Gögn!$I$2:$I$11876,Gögn!$F$2:$F$11876,$A72,Gögn!$A$2:$A$11876,S$201)/1000)</f>
        <v>0</v>
      </c>
      <c r="T72" s="156">
        <f>IF(LEN(T$8)=0,"",SUMIFS(Gögn!$I$2:$I$11876,Gögn!$F$2:$F$11876,$A72,Gögn!$A$2:$A$11876,T$201)/1000)</f>
        <v>0</v>
      </c>
      <c r="U72" s="156">
        <f>IF(LEN(U$8)=0,"",SUMIFS(Gögn!$I$2:$I$11876,Gögn!$F$2:$F$11876,$A72,Gögn!$A$2:$A$11876,U$201)/1000)</f>
        <v>2960.0129999999999</v>
      </c>
      <c r="V72" s="156">
        <f>IF(LEN(V$8)=0,"",SUMIFS(Gögn!$I$2:$I$11876,Gögn!$F$2:$F$11876,$A72,Gögn!$A$2:$A$11876,V$201)/1000)</f>
        <v>4350.0370000000003</v>
      </c>
      <c r="W72" s="156">
        <f>IF(LEN(W$8)=0,"",SUMIFS(Gögn!$I$2:$I$11876,Gögn!$F$2:$F$11876,$A72,Gögn!$A$2:$A$11876,W$201)/1000)</f>
        <v>18790</v>
      </c>
      <c r="X72" s="156">
        <f>IF(LEN(X$8)=0,"",SUMIFS(Gögn!$I$2:$I$11876,Gögn!$F$2:$F$11876,$A72,Gögn!$A$2:$A$11876,X$201)/1000)</f>
        <v>2803</v>
      </c>
      <c r="Y72" s="156">
        <f>IF(LEN(Y$8)=0,"",SUMIFS(Gögn!$I$2:$I$11876,Gögn!$F$2:$F$11876,$A72,Gögn!$A$2:$A$11876,Y$201)/1000)</f>
        <v>6766</v>
      </c>
      <c r="Z72" s="156">
        <f>IF(LEN(Z$8)=0,"",SUMIFS(Gögn!$I$2:$I$11876,Gögn!$F$2:$F$11876,$A72,Gögn!$A$2:$A$11876,Z$201)/1000)</f>
        <v>20</v>
      </c>
      <c r="AA72" s="156">
        <f>IF(LEN(AA$8)=0,"",SUMIFS(Gögn!$I$2:$I$11876,Gögn!$F$2:$F$11876,$A72,Gögn!$A$2:$A$11876,AA$201)/1000)</f>
        <v>0</v>
      </c>
      <c r="AB72" s="156">
        <f>IF(LEN(AB$8)=0,"",SUMIFS(Gögn!$I$2:$I$11876,Gögn!$F$2:$F$11876,$A72,Gögn!$A$2:$A$11876,AB$201)/1000)</f>
        <v>0</v>
      </c>
      <c r="AC72" s="156">
        <f>IF(LEN(AC$8)=0,"",SUMIFS(Gögn!$I$2:$I$11876,Gögn!$F$2:$F$11876,$A72,Gögn!$A$2:$A$11876,AC$201)/1000)</f>
        <v>0</v>
      </c>
      <c r="AD72" s="156">
        <f>IF(LEN(AD$8)=0,"",SUMIFS(Gögn!$I$2:$I$11876,Gögn!$F$2:$F$11876,$A72,Gögn!$A$2:$A$11876,AD$201)/1000)</f>
        <v>0</v>
      </c>
      <c r="AE72" s="156">
        <f>IF(LEN(AE$8)=0,"",SUMIFS(Gögn!$I$2:$I$11876,Gögn!$F$2:$F$11876,$A72,Gögn!$A$2:$A$11876,AE$201)/1000)</f>
        <v>0</v>
      </c>
      <c r="AF72" s="156">
        <f>IF(LEN(AF$8)=0,"",SUMIFS(Gögn!$I$2:$I$11876,Gögn!$F$2:$F$11876,$A72,Gögn!$A$2:$A$11876,AF$201)/1000)</f>
        <v>0</v>
      </c>
      <c r="AG72" s="156">
        <f>IF(LEN(AG$8)=0,"",SUMIFS(Gögn!$I$2:$I$11876,Gögn!$F$2:$F$11876,$A72,Gögn!$A$2:$A$11876,AG$201)/1000)</f>
        <v>0</v>
      </c>
      <c r="AH72" s="156">
        <f>IF(LEN(AH$8)=0,"",SUMIFS(Gögn!$I$2:$I$11876,Gögn!$F$2:$F$11876,$A72,Gögn!$A$2:$A$11876,AH$201)/1000)</f>
        <v>0</v>
      </c>
      <c r="AI72" s="156">
        <f>IF(LEN(AI$8)=0,"",SUMIFS(Gögn!$I$2:$I$11876,Gögn!$F$2:$F$11876,$A72,Gögn!$A$2:$A$11876,AI$201)/1000)</f>
        <v>0</v>
      </c>
      <c r="AJ72" s="156">
        <f>IF(LEN(AJ$8)=0,"",SUMIFS(Gögn!$I$2:$I$11876,Gögn!$F$2:$F$11876,$A72,Gögn!$A$2:$A$11876,AJ$201)/1000)</f>
        <v>0</v>
      </c>
      <c r="AK72" s="156">
        <f>IF(LEN(AK$8)=0,"",SUMIFS(Gögn!$I$2:$I$11876,Gögn!$F$2:$F$11876,$A72,Gögn!$A$2:$A$11876,AK$201)/1000)</f>
        <v>0</v>
      </c>
      <c r="AL72" s="156">
        <f>IF(LEN(AL$8)=0,"",SUMIFS(Gögn!$I$2:$I$11876,Gögn!$F$2:$F$11876,$A72,Gögn!$A$2:$A$11876,AL$201)/1000)</f>
        <v>0</v>
      </c>
      <c r="AM72" s="156">
        <f>IF(LEN(AM$8)=0,"",SUMIFS(Gögn!$I$2:$I$11876,Gögn!$F$2:$F$11876,$A72,Gögn!$A$2:$A$11876,AM$201)/1000)</f>
        <v>0</v>
      </c>
      <c r="AN72" s="156">
        <f>IF(LEN(AN$8)=0,"",SUMIFS(Gögn!$I$2:$I$11876,Gögn!$F$2:$F$11876,$A72,Gögn!$A$2:$A$11876,AN$201)/1000)</f>
        <v>0</v>
      </c>
      <c r="AO72" s="156">
        <f>IF(LEN(AO$8)=0,"",SUMIFS(Gögn!$I$2:$I$11876,Gögn!$F$2:$F$11876,$A72,Gögn!$A$2:$A$11876,AO$201)/1000)</f>
        <v>2271.0279999999998</v>
      </c>
      <c r="AP72" s="156">
        <f>IF(LEN(AP$8)=0,"",SUMIFS(Gögn!$I$2:$I$11876,Gögn!$F$2:$F$11876,$A72,Gögn!$A$2:$A$11876,AP$201)/1000)</f>
        <v>123187.819</v>
      </c>
      <c r="AQ72" s="156">
        <f>IF(LEN(AQ$8)=0,"",SUMIFS(Gögn!$I$2:$I$11876,Gögn!$F$2:$F$11876,$A72,Gögn!$A$2:$A$11876,AQ$201)/1000)</f>
        <v>78402.721000000005</v>
      </c>
      <c r="AR72" s="156">
        <f>IF(LEN(AR$8)=0,"",SUMIFS(Gögn!$I$2:$I$11876,Gögn!$F$2:$F$11876,$A72,Gögn!$A$2:$A$11876,AR$201)/1000)</f>
        <v>25591.113000000001</v>
      </c>
      <c r="AS72" s="156">
        <f>IF(LEN(AS$8)=0,"",SUMIFS(Gögn!$I$2:$I$11876,Gögn!$F$2:$F$11876,$A72,Gögn!$A$2:$A$11876,AS$201)/1000)</f>
        <v>0</v>
      </c>
      <c r="AT72" s="156">
        <f>IF(LEN(AT$8)=0,"",SUMIFS(Gögn!$I$2:$I$11876,Gögn!$F$2:$F$11876,$A72,Gögn!$A$2:$A$11876,AT$201)/1000)</f>
        <v>0</v>
      </c>
      <c r="AU72" s="156">
        <f>IF(LEN(AU$8)=0,"",SUMIFS(Gögn!$I$2:$I$11876,Gögn!$F$2:$F$11876,$A72,Gögn!$A$2:$A$11876,AU$201)/1000)</f>
        <v>0</v>
      </c>
      <c r="AV72" s="156">
        <f>IF(LEN(AV$8)=0,"",SUMIFS(Gögn!$I$2:$I$11876,Gögn!$F$2:$F$11876,$A72,Gögn!$A$2:$A$11876,AV$201)/1000)</f>
        <v>0</v>
      </c>
      <c r="AW72" s="156">
        <f>IF(LEN(AW$8)=0,"",SUMIFS(Gögn!$I$2:$I$11876,Gögn!$F$2:$F$11876,$A72,Gögn!$A$2:$A$11876,AW$201)/1000)</f>
        <v>0</v>
      </c>
      <c r="AX72" s="156">
        <f>IF(LEN(AX$8)=0,"",SUMIFS(Gögn!$I$2:$I$11876,Gögn!$F$2:$F$11876,$A72,Gögn!$A$2:$A$11876,AX$201)/1000)</f>
        <v>0</v>
      </c>
      <c r="AY72" s="156">
        <f>IF(LEN(AY$8)=0,"",SUMIFS(Gögn!$I$2:$I$11876,Gögn!$F$2:$F$11876,$A72,Gögn!$A$2:$A$11876,AY$201)/1000)</f>
        <v>0</v>
      </c>
      <c r="AZ72" s="156">
        <f>IF(LEN(AZ$8)=0,"",SUMIFS(Gögn!$I$2:$I$11876,Gögn!$F$2:$F$11876,$A72,Gögn!$A$2:$A$11876,AZ$201)/1000)</f>
        <v>0</v>
      </c>
      <c r="BA72" s="156">
        <f>IF(LEN(BA$8)=0,"",SUMIFS(Gögn!$I$2:$I$11876,Gögn!$F$2:$F$11876,$A72,Gögn!$A$2:$A$11876,BA$201)/1000)</f>
        <v>0</v>
      </c>
      <c r="BB72" s="156">
        <f>IF(LEN(BB$8)=0,"",SUMIFS(Gögn!$I$2:$I$11876,Gögn!$F$2:$F$11876,$A72,Gögn!$A$2:$A$11876,BB$201)/1000)</f>
        <v>0</v>
      </c>
      <c r="BC72" s="156">
        <f>IF(LEN(BC$8)=0,"",SUMIFS(Gögn!$I$2:$I$11876,Gögn!$F$2:$F$11876,$A72,Gögn!$A$2:$A$11876,BC$201)/1000)</f>
        <v>18038.642</v>
      </c>
      <c r="BD72" s="156">
        <f>IF(LEN(BD$8)=0,"",SUMIFS(Gögn!$I$2:$I$11876,Gögn!$F$2:$F$11876,$A72,Gögn!$A$2:$A$11876,BD$201)/1000)</f>
        <v>6666.3239999999996</v>
      </c>
      <c r="BE72" s="156">
        <f>IF(LEN(BE$8)=0,"",SUMIFS(Gögn!$I$2:$I$11876,Gögn!$F$2:$F$11876,$A72,Gögn!$A$2:$A$11876,BE$201)/1000)</f>
        <v>9708.49</v>
      </c>
      <c r="BF72" s="156">
        <f>IF(LEN(BF$8)=0,"",SUMIFS(Gögn!$I$2:$I$11876,Gögn!$F$2:$F$11876,$A72,Gögn!$A$2:$A$11876,BF$201)/1000)</f>
        <v>-9.0830000000000002</v>
      </c>
      <c r="BG72" s="156">
        <f>IF(LEN(BG$8)=0,"",SUMIFS(Gögn!$I$2:$I$11876,Gögn!$F$2:$F$11876,$A72,Gögn!$A$2:$A$11876,BG$201)/1000)</f>
        <v>2560.37</v>
      </c>
      <c r="BH72" s="156">
        <f>IF(LEN(BH$8)=0,"",SUMIFS(Gögn!$I$2:$I$11876,Gögn!$F$2:$F$11876,$A72,Gögn!$A$2:$A$11876,BH$201)/1000)</f>
        <v>0</v>
      </c>
      <c r="BI72" s="156">
        <f>IF(LEN(BI$8)=0,"",SUMIFS(Gögn!$I$2:$I$11876,Gögn!$F$2:$F$11876,$A72,Gögn!$A$2:$A$11876,BI$201)/1000)</f>
        <v>0</v>
      </c>
      <c r="BJ72" s="156">
        <f>IF(LEN(BJ$8)=0,"",SUMIFS(Gögn!$I$2:$I$11876,Gögn!$F$2:$F$11876,$A72,Gögn!$A$2:$A$11876,BJ$201)/1000)</f>
        <v>0</v>
      </c>
      <c r="BK72" s="156">
        <f>IF(LEN(BK$8)=0,"",SUMIFS(Gögn!$I$2:$I$11876,Gögn!$F$2:$F$11876,$A72,Gögn!$A$2:$A$11876,BK$201)/1000)</f>
        <v>9334.7870000000003</v>
      </c>
      <c r="BL72" s="156">
        <f>IF(LEN(BL$8)=0,"",SUMIFS(Gögn!$I$2:$I$11876,Gögn!$F$2:$F$11876,$A72,Gögn!$A$2:$A$11876,BL$201)/1000)</f>
        <v>6316.3810000000003</v>
      </c>
      <c r="BM72" s="156">
        <f>IF(LEN(BM$8)=0,"",SUMIFS(Gögn!$I$2:$I$11876,Gögn!$F$2:$F$11876,$A72,Gögn!$A$2:$A$11876,BM$201)/1000)</f>
        <v>3115.19</v>
      </c>
      <c r="BN72" s="156">
        <f>IF(LEN(BN$8)=0,"",SUMIFS(Gögn!$I$2:$I$11876,Gögn!$F$2:$F$11876,$A72,Gögn!$A$2:$A$11876,BN$201)/1000)</f>
        <v>0</v>
      </c>
      <c r="BO72" s="156">
        <f>IF(LEN(BO$8)=0,"",SUMIFS(Gögn!$I$2:$I$11876,Gögn!$F$2:$F$11876,$A72,Gögn!$A$2:$A$11876,BO$201)/1000)</f>
        <v>0</v>
      </c>
      <c r="BP72" s="156">
        <f>IF(LEN(BP$8)=0,"",SUMIFS(Gögn!$I$2:$I$11876,Gögn!$F$2:$F$11876,$A72,Gögn!$A$2:$A$11876,BP$201)/1000)</f>
        <v>0</v>
      </c>
      <c r="BQ72" s="156">
        <f>IF(LEN(BQ$8)=0,"",SUMIFS(Gögn!$I$2:$I$11876,Gögn!$F$2:$F$11876,$A72,Gögn!$A$2:$A$11876,BQ$201)/1000)</f>
        <v>0</v>
      </c>
      <c r="BR72" s="156">
        <f>IF(LEN(BR$8)=0,"",SUMIFS(Gögn!$I$2:$I$11876,Gögn!$F$2:$F$11876,$A72,Gögn!$A$2:$A$11876,BR$201)/1000)</f>
        <v>0</v>
      </c>
      <c r="BS72" s="156">
        <f>IF(LEN(BS$8)=0,"",SUMIFS(Gögn!$I$2:$I$11876,Gögn!$F$2:$F$11876,$A72,Gögn!$A$2:$A$11876,BS$201)/1000)</f>
        <v>0</v>
      </c>
      <c r="BT72" s="156">
        <f>IF(LEN(BT$8)=0,"",SUMIFS(Gögn!$I$2:$I$11876,Gögn!$F$2:$F$11876,$A72,Gögn!$A$2:$A$11876,BT$201)/1000)</f>
        <v>0</v>
      </c>
      <c r="BU72" s="156">
        <f>IF(LEN(BU$8)=0,"",SUMIFS(Gögn!$I$2:$I$11876,Gögn!$F$2:$F$11876,$A72,Gögn!$A$2:$A$11876,BU$201)/1000)</f>
        <v>0</v>
      </c>
      <c r="BV72" s="156">
        <f>IF(LEN(BV$8)=0,"",SUMIFS(Gögn!$I$2:$I$11876,Gögn!$F$2:$F$11876,$A72,Gögn!$A$2:$A$11876,BV$201)/1000)</f>
        <v>0</v>
      </c>
      <c r="BW72" s="156">
        <f>IF(LEN(BW$8)=0,"",SUMIFS(Gögn!$I$2:$I$11876,Gögn!$F$2:$F$11876,$A72,Gögn!$A$2:$A$11876,BW$201)/1000)</f>
        <v>0</v>
      </c>
      <c r="BX72" s="156">
        <f>IF(LEN(BX$8)=0,"",SUMIFS(Gögn!$I$2:$I$11876,Gögn!$F$2:$F$11876,$A72,Gögn!$A$2:$A$11876,BX$201)/1000)</f>
        <v>0</v>
      </c>
      <c r="BY72" s="156">
        <f>IF(LEN(BY$8)=0,"",SUMIFS(Gögn!$I$2:$I$11876,Gögn!$F$2:$F$11876,$A72,Gögn!$A$2:$A$11876,BY$201)/1000)</f>
        <v>0</v>
      </c>
      <c r="BZ72" s="156">
        <f>IF(LEN(BZ$8)=0,"",SUMIFS(Gögn!$I$2:$I$11876,Gögn!$F$2:$F$11876,$A72,Gögn!$A$2:$A$11876,BZ$201)/1000)</f>
        <v>0</v>
      </c>
      <c r="CA72" s="156">
        <f>IF(LEN(CA$8)=0,"",SUMIFS(Gögn!$I$2:$I$11876,Gögn!$F$2:$F$11876,$A72,Gögn!$A$2:$A$11876,CA$201)/1000)</f>
        <v>0</v>
      </c>
      <c r="CB72" s="156">
        <f>IF(LEN(CB$8)=0,"",SUMIFS(Gögn!$I$2:$I$11876,Gögn!$F$2:$F$11876,$A72,Gögn!$A$2:$A$11876,CB$201)/1000)</f>
        <v>0</v>
      </c>
      <c r="CC72" s="156">
        <f>IF(LEN(CC$8)=0,"",SUMIFS(Gögn!$I$2:$I$11876,Gögn!$F$2:$F$11876,$A72,Gögn!$A$2:$A$11876,CC$201)/1000)</f>
        <v>0</v>
      </c>
    </row>
    <row r="73" spans="1:81" s="34" customFormat="1" ht="15.75" x14ac:dyDescent="0.25">
      <c r="A73" s="33" t="s">
        <v>458</v>
      </c>
      <c r="B73" s="33"/>
      <c r="C73" s="20" t="s">
        <v>16</v>
      </c>
      <c r="D73" s="157">
        <f>SUM(E73:CC73)</f>
        <v>1480004.6050000002</v>
      </c>
      <c r="E73" s="157">
        <f>IF(LEN(E$8)=0,"",SUM(E69:E72))</f>
        <v>121419.833</v>
      </c>
      <c r="F73" s="157">
        <f t="shared" ref="F73:BQ73" si="16">IF(LEN(F$8)=0,"",SUM(F69:F72))</f>
        <v>171849.45600000001</v>
      </c>
      <c r="G73" s="157">
        <f t="shared" si="16"/>
        <v>50808.03</v>
      </c>
      <c r="H73" s="157">
        <f t="shared" si="16"/>
        <v>258.31299999999999</v>
      </c>
      <c r="I73" s="157">
        <f t="shared" si="16"/>
        <v>12676.623</v>
      </c>
      <c r="J73" s="157">
        <f t="shared" si="16"/>
        <v>103.373</v>
      </c>
      <c r="K73" s="157">
        <f t="shared" si="16"/>
        <v>188</v>
      </c>
      <c r="L73" s="157">
        <f t="shared" si="16"/>
        <v>11</v>
      </c>
      <c r="M73" s="157">
        <f t="shared" si="16"/>
        <v>2508</v>
      </c>
      <c r="N73" s="157">
        <f t="shared" si="16"/>
        <v>4906</v>
      </c>
      <c r="O73" s="157">
        <f t="shared" si="16"/>
        <v>5901</v>
      </c>
      <c r="P73" s="157">
        <f t="shared" si="16"/>
        <v>3176</v>
      </c>
      <c r="Q73" s="157">
        <f t="shared" si="16"/>
        <v>0</v>
      </c>
      <c r="R73" s="157">
        <f t="shared" si="16"/>
        <v>0</v>
      </c>
      <c r="S73" s="157">
        <f t="shared" si="16"/>
        <v>0</v>
      </c>
      <c r="T73" s="157">
        <f t="shared" si="16"/>
        <v>0</v>
      </c>
      <c r="U73" s="157">
        <f t="shared" si="16"/>
        <v>6008.223</v>
      </c>
      <c r="V73" s="157">
        <f t="shared" si="16"/>
        <v>15499.772000000001</v>
      </c>
      <c r="W73" s="157">
        <f t="shared" si="16"/>
        <v>134993</v>
      </c>
      <c r="X73" s="157">
        <f t="shared" si="16"/>
        <v>10139</v>
      </c>
      <c r="Y73" s="157">
        <f t="shared" si="16"/>
        <v>7942</v>
      </c>
      <c r="Z73" s="157">
        <f t="shared" si="16"/>
        <v>2113</v>
      </c>
      <c r="AA73" s="157">
        <f t="shared" si="16"/>
        <v>0</v>
      </c>
      <c r="AB73" s="157">
        <f t="shared" si="16"/>
        <v>10870.664999999999</v>
      </c>
      <c r="AC73" s="157">
        <f t="shared" si="16"/>
        <v>17734.233</v>
      </c>
      <c r="AD73" s="157">
        <f t="shared" si="16"/>
        <v>20211.45</v>
      </c>
      <c r="AE73" s="157">
        <f t="shared" si="16"/>
        <v>0</v>
      </c>
      <c r="AF73" s="157">
        <f t="shared" si="16"/>
        <v>0</v>
      </c>
      <c r="AG73" s="157">
        <f t="shared" si="16"/>
        <v>0</v>
      </c>
      <c r="AH73" s="157">
        <f t="shared" si="16"/>
        <v>0</v>
      </c>
      <c r="AI73" s="157">
        <f t="shared" si="16"/>
        <v>0</v>
      </c>
      <c r="AJ73" s="157">
        <f t="shared" si="16"/>
        <v>0</v>
      </c>
      <c r="AK73" s="157">
        <f t="shared" si="16"/>
        <v>0</v>
      </c>
      <c r="AL73" s="157">
        <f t="shared" si="16"/>
        <v>0</v>
      </c>
      <c r="AM73" s="157">
        <f t="shared" si="16"/>
        <v>0</v>
      </c>
      <c r="AN73" s="157">
        <f t="shared" si="16"/>
        <v>0</v>
      </c>
      <c r="AO73" s="157">
        <f t="shared" si="16"/>
        <v>2271.0279999999998</v>
      </c>
      <c r="AP73" s="157">
        <f t="shared" si="16"/>
        <v>123187.819</v>
      </c>
      <c r="AQ73" s="157">
        <f t="shared" si="16"/>
        <v>78402.721000000005</v>
      </c>
      <c r="AR73" s="157">
        <f t="shared" si="16"/>
        <v>25591.113000000001</v>
      </c>
      <c r="AS73" s="157">
        <f t="shared" si="16"/>
        <v>0</v>
      </c>
      <c r="AT73" s="157">
        <f t="shared" si="16"/>
        <v>0</v>
      </c>
      <c r="AU73" s="157">
        <f t="shared" si="16"/>
        <v>0</v>
      </c>
      <c r="AV73" s="157">
        <f t="shared" si="16"/>
        <v>0</v>
      </c>
      <c r="AW73" s="157">
        <f t="shared" si="16"/>
        <v>0</v>
      </c>
      <c r="AX73" s="157">
        <f t="shared" si="16"/>
        <v>0</v>
      </c>
      <c r="AY73" s="157">
        <f t="shared" si="16"/>
        <v>0</v>
      </c>
      <c r="AZ73" s="157">
        <f t="shared" si="16"/>
        <v>0</v>
      </c>
      <c r="BA73" s="157">
        <f t="shared" si="16"/>
        <v>0</v>
      </c>
      <c r="BB73" s="157">
        <f t="shared" si="16"/>
        <v>0</v>
      </c>
      <c r="BC73" s="157">
        <f t="shared" si="16"/>
        <v>18038.642</v>
      </c>
      <c r="BD73" s="157">
        <f t="shared" si="16"/>
        <v>6666.3239999999996</v>
      </c>
      <c r="BE73" s="157">
        <f t="shared" si="16"/>
        <v>9708.49</v>
      </c>
      <c r="BF73" s="157">
        <f t="shared" si="16"/>
        <v>-9.0830000000000002</v>
      </c>
      <c r="BG73" s="157">
        <f t="shared" si="16"/>
        <v>2560.37</v>
      </c>
      <c r="BH73" s="157">
        <f t="shared" si="16"/>
        <v>0</v>
      </c>
      <c r="BI73" s="157">
        <f t="shared" si="16"/>
        <v>0</v>
      </c>
      <c r="BJ73" s="157">
        <f t="shared" si="16"/>
        <v>0</v>
      </c>
      <c r="BK73" s="157">
        <f t="shared" si="16"/>
        <v>82300.815000000002</v>
      </c>
      <c r="BL73" s="157">
        <f t="shared" si="16"/>
        <v>8090.6110000000008</v>
      </c>
      <c r="BM73" s="157">
        <f t="shared" si="16"/>
        <v>5179.2559999999994</v>
      </c>
      <c r="BN73" s="157">
        <f t="shared" si="16"/>
        <v>0</v>
      </c>
      <c r="BO73" s="157">
        <f t="shared" si="16"/>
        <v>0</v>
      </c>
      <c r="BP73" s="157">
        <f t="shared" si="16"/>
        <v>0</v>
      </c>
      <c r="BQ73" s="157">
        <f t="shared" si="16"/>
        <v>0</v>
      </c>
      <c r="BR73" s="157">
        <f t="shared" ref="BR73:CC73" si="17">IF(LEN(BR$8)=0,"",SUM(BR69:BR72))</f>
        <v>249369</v>
      </c>
      <c r="BS73" s="157">
        <f t="shared" si="17"/>
        <v>79388</v>
      </c>
      <c r="BT73" s="157">
        <f t="shared" si="17"/>
        <v>12163</v>
      </c>
      <c r="BU73" s="157">
        <f t="shared" si="17"/>
        <v>4856.2340000000004</v>
      </c>
      <c r="BV73" s="157">
        <f t="shared" si="17"/>
        <v>2241.3539999999998</v>
      </c>
      <c r="BW73" s="157">
        <f t="shared" si="17"/>
        <v>842.98400000000004</v>
      </c>
      <c r="BX73" s="157">
        <f t="shared" si="17"/>
        <v>4539.4870000000001</v>
      </c>
      <c r="BY73" s="157">
        <f t="shared" si="17"/>
        <v>42895.703000000001</v>
      </c>
      <c r="BZ73" s="157">
        <f t="shared" si="17"/>
        <v>9669.0400000000009</v>
      </c>
      <c r="CA73" s="157">
        <f t="shared" si="17"/>
        <v>112734.726</v>
      </c>
      <c r="CB73" s="157">
        <f t="shared" si="17"/>
        <v>0</v>
      </c>
      <c r="CC73" s="157">
        <f t="shared" si="17"/>
        <v>0</v>
      </c>
    </row>
    <row r="74" spans="1:81" ht="15.75" x14ac:dyDescent="0.25">
      <c r="A74" s="5" t="s">
        <v>458</v>
      </c>
      <c r="B74" s="5"/>
      <c r="C74" s="19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  <c r="BY74" s="156"/>
      <c r="BZ74" s="156"/>
      <c r="CA74" s="156"/>
      <c r="CB74" s="156"/>
      <c r="CC74" s="156"/>
    </row>
    <row r="75" spans="1:81" ht="15.75" x14ac:dyDescent="0.25">
      <c r="A75" s="5" t="s">
        <v>458</v>
      </c>
      <c r="B75" s="5"/>
      <c r="C75" s="21" t="s">
        <v>25</v>
      </c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</row>
    <row r="76" spans="1:81" ht="15.75" x14ac:dyDescent="0.25">
      <c r="A76" s="5" t="s">
        <v>26</v>
      </c>
      <c r="B76" s="5"/>
      <c r="C76" s="19" t="s">
        <v>27</v>
      </c>
      <c r="D76" s="156">
        <f>SUM(E76:CC76)</f>
        <v>0</v>
      </c>
      <c r="E76" s="156">
        <f>IF(LEN(E$8)=0,"",SUMIFS(Gögn!$I$2:$I$11876,Gögn!$F$2:$F$11876,$A76,Gögn!$A$2:$A$11876,E$201)/1000)</f>
        <v>0</v>
      </c>
      <c r="F76" s="156">
        <f>IF(LEN(F$8)=0,"",SUMIFS(Gögn!$I$2:$I$11876,Gögn!$F$2:$F$11876,$A76,Gögn!$A$2:$A$11876,F$201)/1000)</f>
        <v>0</v>
      </c>
      <c r="G76" s="156">
        <f>IF(LEN(G$8)=0,"",SUMIFS(Gögn!$I$2:$I$11876,Gögn!$F$2:$F$11876,$A76,Gögn!$A$2:$A$11876,G$201)/1000)</f>
        <v>0</v>
      </c>
      <c r="H76" s="156">
        <f>IF(LEN(H$8)=0,"",SUMIFS(Gögn!$I$2:$I$11876,Gögn!$F$2:$F$11876,$A76,Gögn!$A$2:$A$11876,H$201)/1000)</f>
        <v>0</v>
      </c>
      <c r="I76" s="156">
        <f>IF(LEN(I$8)=0,"",SUMIFS(Gögn!$I$2:$I$11876,Gögn!$F$2:$F$11876,$A76,Gögn!$A$2:$A$11876,I$201)/1000)</f>
        <v>0</v>
      </c>
      <c r="J76" s="156">
        <f>IF(LEN(J$8)=0,"",SUMIFS(Gögn!$I$2:$I$11876,Gögn!$F$2:$F$11876,$A76,Gögn!$A$2:$A$11876,J$201)/1000)</f>
        <v>0</v>
      </c>
      <c r="K76" s="156">
        <f>IF(LEN(K$8)=0,"",SUMIFS(Gögn!$I$2:$I$11876,Gögn!$F$2:$F$11876,$A76,Gögn!$A$2:$A$11876,K$201)/1000)</f>
        <v>0</v>
      </c>
      <c r="L76" s="156">
        <f>IF(LEN(L$8)=0,"",SUMIFS(Gögn!$I$2:$I$11876,Gögn!$F$2:$F$11876,$A76,Gögn!$A$2:$A$11876,L$201)/1000)</f>
        <v>0</v>
      </c>
      <c r="M76" s="156">
        <f>IF(LEN(M$8)=0,"",SUMIFS(Gögn!$I$2:$I$11876,Gögn!$F$2:$F$11876,$A76,Gögn!$A$2:$A$11876,M$201)/1000)</f>
        <v>0</v>
      </c>
      <c r="N76" s="156">
        <f>IF(LEN(N$8)=0,"",SUMIFS(Gögn!$I$2:$I$11876,Gögn!$F$2:$F$11876,$A76,Gögn!$A$2:$A$11876,N$201)/1000)</f>
        <v>0</v>
      </c>
      <c r="O76" s="156">
        <f>IF(LEN(O$8)=0,"",SUMIFS(Gögn!$I$2:$I$11876,Gögn!$F$2:$F$11876,$A76,Gögn!$A$2:$A$11876,O$201)/1000)</f>
        <v>0</v>
      </c>
      <c r="P76" s="156">
        <f>IF(LEN(P$8)=0,"",SUMIFS(Gögn!$I$2:$I$11876,Gögn!$F$2:$F$11876,$A76,Gögn!$A$2:$A$11876,P$201)/1000)</f>
        <v>0</v>
      </c>
      <c r="Q76" s="156">
        <f>IF(LEN(Q$8)=0,"",SUMIFS(Gögn!$I$2:$I$11876,Gögn!$F$2:$F$11876,$A76,Gögn!$A$2:$A$11876,Q$201)/1000)</f>
        <v>0</v>
      </c>
      <c r="R76" s="156">
        <f>IF(LEN(R$8)=0,"",SUMIFS(Gögn!$I$2:$I$11876,Gögn!$F$2:$F$11876,$A76,Gögn!$A$2:$A$11876,R$201)/1000)</f>
        <v>0</v>
      </c>
      <c r="S76" s="156">
        <f>IF(LEN(S$8)=0,"",SUMIFS(Gögn!$I$2:$I$11876,Gögn!$F$2:$F$11876,$A76,Gögn!$A$2:$A$11876,S$201)/1000)</f>
        <v>0</v>
      </c>
      <c r="T76" s="156">
        <f>IF(LEN(T$8)=0,"",SUMIFS(Gögn!$I$2:$I$11876,Gögn!$F$2:$F$11876,$A76,Gögn!$A$2:$A$11876,T$201)/1000)</f>
        <v>0</v>
      </c>
      <c r="U76" s="156">
        <f>IF(LEN(U$8)=0,"",SUMIFS(Gögn!$I$2:$I$11876,Gögn!$F$2:$F$11876,$A76,Gögn!$A$2:$A$11876,U$201)/1000)</f>
        <v>0</v>
      </c>
      <c r="V76" s="156">
        <f>IF(LEN(V$8)=0,"",SUMIFS(Gögn!$I$2:$I$11876,Gögn!$F$2:$F$11876,$A76,Gögn!$A$2:$A$11876,V$201)/1000)</f>
        <v>0</v>
      </c>
      <c r="W76" s="156">
        <f>IF(LEN(W$8)=0,"",SUMIFS(Gögn!$I$2:$I$11876,Gögn!$F$2:$F$11876,$A76,Gögn!$A$2:$A$11876,W$201)/1000)</f>
        <v>0</v>
      </c>
      <c r="X76" s="156">
        <f>IF(LEN(X$8)=0,"",SUMIFS(Gögn!$I$2:$I$11876,Gögn!$F$2:$F$11876,$A76,Gögn!$A$2:$A$11876,X$201)/1000)</f>
        <v>0</v>
      </c>
      <c r="Y76" s="156">
        <f>IF(LEN(Y$8)=0,"",SUMIFS(Gögn!$I$2:$I$11876,Gögn!$F$2:$F$11876,$A76,Gögn!$A$2:$A$11876,Y$201)/1000)</f>
        <v>0</v>
      </c>
      <c r="Z76" s="156">
        <f>IF(LEN(Z$8)=0,"",SUMIFS(Gögn!$I$2:$I$11876,Gögn!$F$2:$F$11876,$A76,Gögn!$A$2:$A$11876,Z$201)/1000)</f>
        <v>0</v>
      </c>
      <c r="AA76" s="156">
        <f>IF(LEN(AA$8)=0,"",SUMIFS(Gögn!$I$2:$I$11876,Gögn!$F$2:$F$11876,$A76,Gögn!$A$2:$A$11876,AA$201)/1000)</f>
        <v>0</v>
      </c>
      <c r="AB76" s="156">
        <f>IF(LEN(AB$8)=0,"",SUMIFS(Gögn!$I$2:$I$11876,Gögn!$F$2:$F$11876,$A76,Gögn!$A$2:$A$11876,AB$201)/1000)</f>
        <v>0</v>
      </c>
      <c r="AC76" s="156">
        <f>IF(LEN(AC$8)=0,"",SUMIFS(Gögn!$I$2:$I$11876,Gögn!$F$2:$F$11876,$A76,Gögn!$A$2:$A$11876,AC$201)/1000)</f>
        <v>0</v>
      </c>
      <c r="AD76" s="156">
        <f>IF(LEN(AD$8)=0,"",SUMIFS(Gögn!$I$2:$I$11876,Gögn!$F$2:$F$11876,$A76,Gögn!$A$2:$A$11876,AD$201)/1000)</f>
        <v>0</v>
      </c>
      <c r="AE76" s="156">
        <f>IF(LEN(AE$8)=0,"",SUMIFS(Gögn!$I$2:$I$11876,Gögn!$F$2:$F$11876,$A76,Gögn!$A$2:$A$11876,AE$201)/1000)</f>
        <v>0</v>
      </c>
      <c r="AF76" s="156">
        <f>IF(LEN(AF$8)=0,"",SUMIFS(Gögn!$I$2:$I$11876,Gögn!$F$2:$F$11876,$A76,Gögn!$A$2:$A$11876,AF$201)/1000)</f>
        <v>0</v>
      </c>
      <c r="AG76" s="156">
        <f>IF(LEN(AG$8)=0,"",SUMIFS(Gögn!$I$2:$I$11876,Gögn!$F$2:$F$11876,$A76,Gögn!$A$2:$A$11876,AG$201)/1000)</f>
        <v>0</v>
      </c>
      <c r="AH76" s="156">
        <f>IF(LEN(AH$8)=0,"",SUMIFS(Gögn!$I$2:$I$11876,Gögn!$F$2:$F$11876,$A76,Gögn!$A$2:$A$11876,AH$201)/1000)</f>
        <v>0</v>
      </c>
      <c r="AI76" s="156">
        <f>IF(LEN(AI$8)=0,"",SUMIFS(Gögn!$I$2:$I$11876,Gögn!$F$2:$F$11876,$A76,Gögn!$A$2:$A$11876,AI$201)/1000)</f>
        <v>0</v>
      </c>
      <c r="AJ76" s="156">
        <f>IF(LEN(AJ$8)=0,"",SUMIFS(Gögn!$I$2:$I$11876,Gögn!$F$2:$F$11876,$A76,Gögn!$A$2:$A$11876,AJ$201)/1000)</f>
        <v>0</v>
      </c>
      <c r="AK76" s="156">
        <f>IF(LEN(AK$8)=0,"",SUMIFS(Gögn!$I$2:$I$11876,Gögn!$F$2:$F$11876,$A76,Gögn!$A$2:$A$11876,AK$201)/1000)</f>
        <v>0</v>
      </c>
      <c r="AL76" s="156">
        <f>IF(LEN(AL$8)=0,"",SUMIFS(Gögn!$I$2:$I$11876,Gögn!$F$2:$F$11876,$A76,Gögn!$A$2:$A$11876,AL$201)/1000)</f>
        <v>0</v>
      </c>
      <c r="AM76" s="156">
        <f>IF(LEN(AM$8)=0,"",SUMIFS(Gögn!$I$2:$I$11876,Gögn!$F$2:$F$11876,$A76,Gögn!$A$2:$A$11876,AM$201)/1000)</f>
        <v>0</v>
      </c>
      <c r="AN76" s="156">
        <f>IF(LEN(AN$8)=0,"",SUMIFS(Gögn!$I$2:$I$11876,Gögn!$F$2:$F$11876,$A76,Gögn!$A$2:$A$11876,AN$201)/1000)</f>
        <v>0</v>
      </c>
      <c r="AO76" s="156">
        <f>IF(LEN(AO$8)=0,"",SUMIFS(Gögn!$I$2:$I$11876,Gögn!$F$2:$F$11876,$A76,Gögn!$A$2:$A$11876,AO$201)/1000)</f>
        <v>0</v>
      </c>
      <c r="AP76" s="156">
        <f>IF(LEN(AP$8)=0,"",SUMIFS(Gögn!$I$2:$I$11876,Gögn!$F$2:$F$11876,$A76,Gögn!$A$2:$A$11876,AP$201)/1000)</f>
        <v>0</v>
      </c>
      <c r="AQ76" s="156">
        <f>IF(LEN(AQ$8)=0,"",SUMIFS(Gögn!$I$2:$I$11876,Gögn!$F$2:$F$11876,$A76,Gögn!$A$2:$A$11876,AQ$201)/1000)</f>
        <v>0</v>
      </c>
      <c r="AR76" s="156">
        <f>IF(LEN(AR$8)=0,"",SUMIFS(Gögn!$I$2:$I$11876,Gögn!$F$2:$F$11876,$A76,Gögn!$A$2:$A$11876,AR$201)/1000)</f>
        <v>0</v>
      </c>
      <c r="AS76" s="156">
        <f>IF(LEN(AS$8)=0,"",SUMIFS(Gögn!$I$2:$I$11876,Gögn!$F$2:$F$11876,$A76,Gögn!$A$2:$A$11876,AS$201)/1000)</f>
        <v>0</v>
      </c>
      <c r="AT76" s="156">
        <f>IF(LEN(AT$8)=0,"",SUMIFS(Gögn!$I$2:$I$11876,Gögn!$F$2:$F$11876,$A76,Gögn!$A$2:$A$11876,AT$201)/1000)</f>
        <v>0</v>
      </c>
      <c r="AU76" s="156">
        <f>IF(LEN(AU$8)=0,"",SUMIFS(Gögn!$I$2:$I$11876,Gögn!$F$2:$F$11876,$A76,Gögn!$A$2:$A$11876,AU$201)/1000)</f>
        <v>0</v>
      </c>
      <c r="AV76" s="156">
        <f>IF(LEN(AV$8)=0,"",SUMIFS(Gögn!$I$2:$I$11876,Gögn!$F$2:$F$11876,$A76,Gögn!$A$2:$A$11876,AV$201)/1000)</f>
        <v>0</v>
      </c>
      <c r="AW76" s="156">
        <f>IF(LEN(AW$8)=0,"",SUMIFS(Gögn!$I$2:$I$11876,Gögn!$F$2:$F$11876,$A76,Gögn!$A$2:$A$11876,AW$201)/1000)</f>
        <v>0</v>
      </c>
      <c r="AX76" s="156">
        <f>IF(LEN(AX$8)=0,"",SUMIFS(Gögn!$I$2:$I$11876,Gögn!$F$2:$F$11876,$A76,Gögn!$A$2:$A$11876,AX$201)/1000)</f>
        <v>0</v>
      </c>
      <c r="AY76" s="156">
        <f>IF(LEN(AY$8)=0,"",SUMIFS(Gögn!$I$2:$I$11876,Gögn!$F$2:$F$11876,$A76,Gögn!$A$2:$A$11876,AY$201)/1000)</f>
        <v>0</v>
      </c>
      <c r="AZ76" s="156">
        <f>IF(LEN(AZ$8)=0,"",SUMIFS(Gögn!$I$2:$I$11876,Gögn!$F$2:$F$11876,$A76,Gögn!$A$2:$A$11876,AZ$201)/1000)</f>
        <v>0</v>
      </c>
      <c r="BA76" s="156">
        <f>IF(LEN(BA$8)=0,"",SUMIFS(Gögn!$I$2:$I$11876,Gögn!$F$2:$F$11876,$A76,Gögn!$A$2:$A$11876,BA$201)/1000)</f>
        <v>0</v>
      </c>
      <c r="BB76" s="156">
        <f>IF(LEN(BB$8)=0,"",SUMIFS(Gögn!$I$2:$I$11876,Gögn!$F$2:$F$11876,$A76,Gögn!$A$2:$A$11876,BB$201)/1000)</f>
        <v>0</v>
      </c>
      <c r="BC76" s="156">
        <f>IF(LEN(BC$8)=0,"",SUMIFS(Gögn!$I$2:$I$11876,Gögn!$F$2:$F$11876,$A76,Gögn!$A$2:$A$11876,BC$201)/1000)</f>
        <v>0</v>
      </c>
      <c r="BD76" s="156">
        <f>IF(LEN(BD$8)=0,"",SUMIFS(Gögn!$I$2:$I$11876,Gögn!$F$2:$F$11876,$A76,Gögn!$A$2:$A$11876,BD$201)/1000)</f>
        <v>0</v>
      </c>
      <c r="BE76" s="156">
        <f>IF(LEN(BE$8)=0,"",SUMIFS(Gögn!$I$2:$I$11876,Gögn!$F$2:$F$11876,$A76,Gögn!$A$2:$A$11876,BE$201)/1000)</f>
        <v>0</v>
      </c>
      <c r="BF76" s="156">
        <f>IF(LEN(BF$8)=0,"",SUMIFS(Gögn!$I$2:$I$11876,Gögn!$F$2:$F$11876,$A76,Gögn!$A$2:$A$11876,BF$201)/1000)</f>
        <v>0</v>
      </c>
      <c r="BG76" s="156">
        <f>IF(LEN(BG$8)=0,"",SUMIFS(Gögn!$I$2:$I$11876,Gögn!$F$2:$F$11876,$A76,Gögn!$A$2:$A$11876,BG$201)/1000)</f>
        <v>0</v>
      </c>
      <c r="BH76" s="156">
        <f>IF(LEN(BH$8)=0,"",SUMIFS(Gögn!$I$2:$I$11876,Gögn!$F$2:$F$11876,$A76,Gögn!$A$2:$A$11876,BH$201)/1000)</f>
        <v>0</v>
      </c>
      <c r="BI76" s="156">
        <f>IF(LEN(BI$8)=0,"",SUMIFS(Gögn!$I$2:$I$11876,Gögn!$F$2:$F$11876,$A76,Gögn!$A$2:$A$11876,BI$201)/1000)</f>
        <v>0</v>
      </c>
      <c r="BJ76" s="156">
        <f>IF(LEN(BJ$8)=0,"",SUMIFS(Gögn!$I$2:$I$11876,Gögn!$F$2:$F$11876,$A76,Gögn!$A$2:$A$11876,BJ$201)/1000)</f>
        <v>0</v>
      </c>
      <c r="BK76" s="156">
        <f>IF(LEN(BK$8)=0,"",SUMIFS(Gögn!$I$2:$I$11876,Gögn!$F$2:$F$11876,$A76,Gögn!$A$2:$A$11876,BK$201)/1000)</f>
        <v>0</v>
      </c>
      <c r="BL76" s="156">
        <f>IF(LEN(BL$8)=0,"",SUMIFS(Gögn!$I$2:$I$11876,Gögn!$F$2:$F$11876,$A76,Gögn!$A$2:$A$11876,BL$201)/1000)</f>
        <v>0</v>
      </c>
      <c r="BM76" s="156">
        <f>IF(LEN(BM$8)=0,"",SUMIFS(Gögn!$I$2:$I$11876,Gögn!$F$2:$F$11876,$A76,Gögn!$A$2:$A$11876,BM$201)/1000)</f>
        <v>0</v>
      </c>
      <c r="BN76" s="156">
        <f>IF(LEN(BN$8)=0,"",SUMIFS(Gögn!$I$2:$I$11876,Gögn!$F$2:$F$11876,$A76,Gögn!$A$2:$A$11876,BN$201)/1000)</f>
        <v>0</v>
      </c>
      <c r="BO76" s="156">
        <f>IF(LEN(BO$8)=0,"",SUMIFS(Gögn!$I$2:$I$11876,Gögn!$F$2:$F$11876,$A76,Gögn!$A$2:$A$11876,BO$201)/1000)</f>
        <v>0</v>
      </c>
      <c r="BP76" s="156">
        <f>IF(LEN(BP$8)=0,"",SUMIFS(Gögn!$I$2:$I$11876,Gögn!$F$2:$F$11876,$A76,Gögn!$A$2:$A$11876,BP$201)/1000)</f>
        <v>0</v>
      </c>
      <c r="BQ76" s="156">
        <f>IF(LEN(BQ$8)=0,"",SUMIFS(Gögn!$I$2:$I$11876,Gögn!$F$2:$F$11876,$A76,Gögn!$A$2:$A$11876,BQ$201)/1000)</f>
        <v>0</v>
      </c>
      <c r="BR76" s="156">
        <f>IF(LEN(BR$8)=0,"",SUMIFS(Gögn!$I$2:$I$11876,Gögn!$F$2:$F$11876,$A76,Gögn!$A$2:$A$11876,BR$201)/1000)</f>
        <v>0</v>
      </c>
      <c r="BS76" s="156">
        <f>IF(LEN(BS$8)=0,"",SUMIFS(Gögn!$I$2:$I$11876,Gögn!$F$2:$F$11876,$A76,Gögn!$A$2:$A$11876,BS$201)/1000)</f>
        <v>0</v>
      </c>
      <c r="BT76" s="156">
        <f>IF(LEN(BT$8)=0,"",SUMIFS(Gögn!$I$2:$I$11876,Gögn!$F$2:$F$11876,$A76,Gögn!$A$2:$A$11876,BT$201)/1000)</f>
        <v>0</v>
      </c>
      <c r="BU76" s="156">
        <f>IF(LEN(BU$8)=0,"",SUMIFS(Gögn!$I$2:$I$11876,Gögn!$F$2:$F$11876,$A76,Gögn!$A$2:$A$11876,BU$201)/1000)</f>
        <v>0</v>
      </c>
      <c r="BV76" s="156">
        <f>IF(LEN(BV$8)=0,"",SUMIFS(Gögn!$I$2:$I$11876,Gögn!$F$2:$F$11876,$A76,Gögn!$A$2:$A$11876,BV$201)/1000)</f>
        <v>0</v>
      </c>
      <c r="BW76" s="156">
        <f>IF(LEN(BW$8)=0,"",SUMIFS(Gögn!$I$2:$I$11876,Gögn!$F$2:$F$11876,$A76,Gögn!$A$2:$A$11876,BW$201)/1000)</f>
        <v>0</v>
      </c>
      <c r="BX76" s="156">
        <f>IF(LEN(BX$8)=0,"",SUMIFS(Gögn!$I$2:$I$11876,Gögn!$F$2:$F$11876,$A76,Gögn!$A$2:$A$11876,BX$201)/1000)</f>
        <v>0</v>
      </c>
      <c r="BY76" s="156">
        <f>IF(LEN(BY$8)=0,"",SUMIFS(Gögn!$I$2:$I$11876,Gögn!$F$2:$F$11876,$A76,Gögn!$A$2:$A$11876,BY$201)/1000)</f>
        <v>0</v>
      </c>
      <c r="BZ76" s="156">
        <f>IF(LEN(BZ$8)=0,"",SUMIFS(Gögn!$I$2:$I$11876,Gögn!$F$2:$F$11876,$A76,Gögn!$A$2:$A$11876,BZ$201)/1000)</f>
        <v>0</v>
      </c>
      <c r="CA76" s="156">
        <f>IF(LEN(CA$8)=0,"",SUMIFS(Gögn!$I$2:$I$11876,Gögn!$F$2:$F$11876,$A76,Gögn!$A$2:$A$11876,CA$201)/1000)</f>
        <v>0</v>
      </c>
      <c r="CB76" s="156">
        <f>IF(LEN(CB$8)=0,"",SUMIFS(Gögn!$I$2:$I$11876,Gögn!$F$2:$F$11876,$A76,Gögn!$A$2:$A$11876,CB$201)/1000)</f>
        <v>0</v>
      </c>
      <c r="CC76" s="156">
        <f>IF(LEN(CC$8)=0,"",SUMIFS(Gögn!$I$2:$I$11876,Gögn!$F$2:$F$11876,$A76,Gögn!$A$2:$A$11876,CC$201)/1000)</f>
        <v>0</v>
      </c>
    </row>
    <row r="77" spans="1:81" ht="15.75" x14ac:dyDescent="0.25">
      <c r="A77" s="5" t="s">
        <v>28</v>
      </c>
      <c r="B77" s="5"/>
      <c r="C77" s="18" t="s">
        <v>29</v>
      </c>
      <c r="D77" s="155">
        <f>SUM(E77:CC77)</f>
        <v>8378.74</v>
      </c>
      <c r="E77" s="155">
        <f>IF(LEN(E$8)=0,"",SUMIFS(Gögn!$I$2:$I$11876,Gögn!$F$2:$F$11876,$A77,Gögn!$A$2:$A$11876,E$201)/1000)</f>
        <v>0</v>
      </c>
      <c r="F77" s="155">
        <f>IF(LEN(F$8)=0,"",SUMIFS(Gögn!$I$2:$I$11876,Gögn!$F$2:$F$11876,$A77,Gögn!$A$2:$A$11876,F$201)/1000)</f>
        <v>0</v>
      </c>
      <c r="G77" s="155">
        <f>IF(LEN(G$8)=0,"",SUMIFS(Gögn!$I$2:$I$11876,Gögn!$F$2:$F$11876,$A77,Gögn!$A$2:$A$11876,G$201)/1000)</f>
        <v>0</v>
      </c>
      <c r="H77" s="155">
        <f>IF(LEN(H$8)=0,"",SUMIFS(Gögn!$I$2:$I$11876,Gögn!$F$2:$F$11876,$A77,Gögn!$A$2:$A$11876,H$201)/1000)</f>
        <v>0</v>
      </c>
      <c r="I77" s="155">
        <f>IF(LEN(I$8)=0,"",SUMIFS(Gögn!$I$2:$I$11876,Gögn!$F$2:$F$11876,$A77,Gögn!$A$2:$A$11876,I$201)/1000)</f>
        <v>0</v>
      </c>
      <c r="J77" s="155">
        <f>IF(LEN(J$8)=0,"",SUMIFS(Gögn!$I$2:$I$11876,Gögn!$F$2:$F$11876,$A77,Gögn!$A$2:$A$11876,J$201)/1000)</f>
        <v>0</v>
      </c>
      <c r="K77" s="155">
        <f>IF(LEN(K$8)=0,"",SUMIFS(Gögn!$I$2:$I$11876,Gögn!$F$2:$F$11876,$A77,Gögn!$A$2:$A$11876,K$201)/1000)</f>
        <v>0</v>
      </c>
      <c r="L77" s="155">
        <f>IF(LEN(L$8)=0,"",SUMIFS(Gögn!$I$2:$I$11876,Gögn!$F$2:$F$11876,$A77,Gögn!$A$2:$A$11876,L$201)/1000)</f>
        <v>0</v>
      </c>
      <c r="M77" s="155">
        <f>IF(LEN(M$8)=0,"",SUMIFS(Gögn!$I$2:$I$11876,Gögn!$F$2:$F$11876,$A77,Gögn!$A$2:$A$11876,M$201)/1000)</f>
        <v>0</v>
      </c>
      <c r="N77" s="155">
        <f>IF(LEN(N$8)=0,"",SUMIFS(Gögn!$I$2:$I$11876,Gögn!$F$2:$F$11876,$A77,Gögn!$A$2:$A$11876,N$201)/1000)</f>
        <v>0</v>
      </c>
      <c r="O77" s="155">
        <f>IF(LEN(O$8)=0,"",SUMIFS(Gögn!$I$2:$I$11876,Gögn!$F$2:$F$11876,$A77,Gögn!$A$2:$A$11876,O$201)/1000)</f>
        <v>0</v>
      </c>
      <c r="P77" s="155">
        <f>IF(LEN(P$8)=0,"",SUMIFS(Gögn!$I$2:$I$11876,Gögn!$F$2:$F$11876,$A77,Gögn!$A$2:$A$11876,P$201)/1000)</f>
        <v>0</v>
      </c>
      <c r="Q77" s="155">
        <f>IF(LEN(Q$8)=0,"",SUMIFS(Gögn!$I$2:$I$11876,Gögn!$F$2:$F$11876,$A77,Gögn!$A$2:$A$11876,Q$201)/1000)</f>
        <v>0</v>
      </c>
      <c r="R77" s="155">
        <f>IF(LEN(R$8)=0,"",SUMIFS(Gögn!$I$2:$I$11876,Gögn!$F$2:$F$11876,$A77,Gögn!$A$2:$A$11876,R$201)/1000)</f>
        <v>0</v>
      </c>
      <c r="S77" s="155">
        <f>IF(LEN(S$8)=0,"",SUMIFS(Gögn!$I$2:$I$11876,Gögn!$F$2:$F$11876,$A77,Gögn!$A$2:$A$11876,S$201)/1000)</f>
        <v>0</v>
      </c>
      <c r="T77" s="155">
        <f>IF(LEN(T$8)=0,"",SUMIFS(Gögn!$I$2:$I$11876,Gögn!$F$2:$F$11876,$A77,Gögn!$A$2:$A$11876,T$201)/1000)</f>
        <v>0</v>
      </c>
      <c r="U77" s="155">
        <f>IF(LEN(U$8)=0,"",SUMIFS(Gögn!$I$2:$I$11876,Gögn!$F$2:$F$11876,$A77,Gögn!$A$2:$A$11876,U$201)/1000)</f>
        <v>0</v>
      </c>
      <c r="V77" s="155">
        <f>IF(LEN(V$8)=0,"",SUMIFS(Gögn!$I$2:$I$11876,Gögn!$F$2:$F$11876,$A77,Gögn!$A$2:$A$11876,V$201)/1000)</f>
        <v>0</v>
      </c>
      <c r="W77" s="155">
        <f>IF(LEN(W$8)=0,"",SUMIFS(Gögn!$I$2:$I$11876,Gögn!$F$2:$F$11876,$A77,Gögn!$A$2:$A$11876,W$201)/1000)</f>
        <v>0</v>
      </c>
      <c r="X77" s="155">
        <f>IF(LEN(X$8)=0,"",SUMIFS(Gögn!$I$2:$I$11876,Gögn!$F$2:$F$11876,$A77,Gögn!$A$2:$A$11876,X$201)/1000)</f>
        <v>0</v>
      </c>
      <c r="Y77" s="155">
        <f>IF(LEN(Y$8)=0,"",SUMIFS(Gögn!$I$2:$I$11876,Gögn!$F$2:$F$11876,$A77,Gögn!$A$2:$A$11876,Y$201)/1000)</f>
        <v>0</v>
      </c>
      <c r="Z77" s="155">
        <f>IF(LEN(Z$8)=0,"",SUMIFS(Gögn!$I$2:$I$11876,Gögn!$F$2:$F$11876,$A77,Gögn!$A$2:$A$11876,Z$201)/1000)</f>
        <v>0</v>
      </c>
      <c r="AA77" s="155">
        <f>IF(LEN(AA$8)=0,"",SUMIFS(Gögn!$I$2:$I$11876,Gögn!$F$2:$F$11876,$A77,Gögn!$A$2:$A$11876,AA$201)/1000)</f>
        <v>0</v>
      </c>
      <c r="AB77" s="155">
        <f>IF(LEN(AB$8)=0,"",SUMIFS(Gögn!$I$2:$I$11876,Gögn!$F$2:$F$11876,$A77,Gögn!$A$2:$A$11876,AB$201)/1000)</f>
        <v>0</v>
      </c>
      <c r="AC77" s="155">
        <f>IF(LEN(AC$8)=0,"",SUMIFS(Gögn!$I$2:$I$11876,Gögn!$F$2:$F$11876,$A77,Gögn!$A$2:$A$11876,AC$201)/1000)</f>
        <v>0</v>
      </c>
      <c r="AD77" s="155">
        <f>IF(LEN(AD$8)=0,"",SUMIFS(Gögn!$I$2:$I$11876,Gögn!$F$2:$F$11876,$A77,Gögn!$A$2:$A$11876,AD$201)/1000)</f>
        <v>0</v>
      </c>
      <c r="AE77" s="155">
        <f>IF(LEN(AE$8)=0,"",SUMIFS(Gögn!$I$2:$I$11876,Gögn!$F$2:$F$11876,$A77,Gögn!$A$2:$A$11876,AE$201)/1000)</f>
        <v>0</v>
      </c>
      <c r="AF77" s="155">
        <f>IF(LEN(AF$8)=0,"",SUMIFS(Gögn!$I$2:$I$11876,Gögn!$F$2:$F$11876,$A77,Gögn!$A$2:$A$11876,AF$201)/1000)</f>
        <v>0</v>
      </c>
      <c r="AG77" s="155">
        <f>IF(LEN(AG$8)=0,"",SUMIFS(Gögn!$I$2:$I$11876,Gögn!$F$2:$F$11876,$A77,Gögn!$A$2:$A$11876,AG$201)/1000)</f>
        <v>0</v>
      </c>
      <c r="AH77" s="155">
        <f>IF(LEN(AH$8)=0,"",SUMIFS(Gögn!$I$2:$I$11876,Gögn!$F$2:$F$11876,$A77,Gögn!$A$2:$A$11876,AH$201)/1000)</f>
        <v>0</v>
      </c>
      <c r="AI77" s="155">
        <f>IF(LEN(AI$8)=0,"",SUMIFS(Gögn!$I$2:$I$11876,Gögn!$F$2:$F$11876,$A77,Gögn!$A$2:$A$11876,AI$201)/1000)</f>
        <v>0</v>
      </c>
      <c r="AJ77" s="155">
        <f>IF(LEN(AJ$8)=0,"",SUMIFS(Gögn!$I$2:$I$11876,Gögn!$F$2:$F$11876,$A77,Gögn!$A$2:$A$11876,AJ$201)/1000)</f>
        <v>0</v>
      </c>
      <c r="AK77" s="155">
        <f>IF(LEN(AK$8)=0,"",SUMIFS(Gögn!$I$2:$I$11876,Gögn!$F$2:$F$11876,$A77,Gögn!$A$2:$A$11876,AK$201)/1000)</f>
        <v>0</v>
      </c>
      <c r="AL77" s="155">
        <f>IF(LEN(AL$8)=0,"",SUMIFS(Gögn!$I$2:$I$11876,Gögn!$F$2:$F$11876,$A77,Gögn!$A$2:$A$11876,AL$201)/1000)</f>
        <v>0</v>
      </c>
      <c r="AM77" s="155">
        <f>IF(LEN(AM$8)=0,"",SUMIFS(Gögn!$I$2:$I$11876,Gögn!$F$2:$F$11876,$A77,Gögn!$A$2:$A$11876,AM$201)/1000)</f>
        <v>0</v>
      </c>
      <c r="AN77" s="155">
        <f>IF(LEN(AN$8)=0,"",SUMIFS(Gögn!$I$2:$I$11876,Gögn!$F$2:$F$11876,$A77,Gögn!$A$2:$A$11876,AN$201)/1000)</f>
        <v>0</v>
      </c>
      <c r="AO77" s="155">
        <f>IF(LEN(AO$8)=0,"",SUMIFS(Gögn!$I$2:$I$11876,Gögn!$F$2:$F$11876,$A77,Gögn!$A$2:$A$11876,AO$201)/1000)</f>
        <v>0</v>
      </c>
      <c r="AP77" s="155">
        <f>IF(LEN(AP$8)=0,"",SUMIFS(Gögn!$I$2:$I$11876,Gögn!$F$2:$F$11876,$A77,Gögn!$A$2:$A$11876,AP$201)/1000)</f>
        <v>0</v>
      </c>
      <c r="AQ77" s="155">
        <f>IF(LEN(AQ$8)=0,"",SUMIFS(Gögn!$I$2:$I$11876,Gögn!$F$2:$F$11876,$A77,Gögn!$A$2:$A$11876,AQ$201)/1000)</f>
        <v>0</v>
      </c>
      <c r="AR77" s="155">
        <f>IF(LEN(AR$8)=0,"",SUMIFS(Gögn!$I$2:$I$11876,Gögn!$F$2:$F$11876,$A77,Gögn!$A$2:$A$11876,AR$201)/1000)</f>
        <v>0</v>
      </c>
      <c r="AS77" s="155">
        <f>IF(LEN(AS$8)=0,"",SUMIFS(Gögn!$I$2:$I$11876,Gögn!$F$2:$F$11876,$A77,Gögn!$A$2:$A$11876,AS$201)/1000)</f>
        <v>0</v>
      </c>
      <c r="AT77" s="155">
        <f>IF(LEN(AT$8)=0,"",SUMIFS(Gögn!$I$2:$I$11876,Gögn!$F$2:$F$11876,$A77,Gögn!$A$2:$A$11876,AT$201)/1000)</f>
        <v>0</v>
      </c>
      <c r="AU77" s="155">
        <f>IF(LEN(AU$8)=0,"",SUMIFS(Gögn!$I$2:$I$11876,Gögn!$F$2:$F$11876,$A77,Gögn!$A$2:$A$11876,AU$201)/1000)</f>
        <v>0</v>
      </c>
      <c r="AV77" s="155">
        <f>IF(LEN(AV$8)=0,"",SUMIFS(Gögn!$I$2:$I$11876,Gögn!$F$2:$F$11876,$A77,Gögn!$A$2:$A$11876,AV$201)/1000)</f>
        <v>0</v>
      </c>
      <c r="AW77" s="155">
        <f>IF(LEN(AW$8)=0,"",SUMIFS(Gögn!$I$2:$I$11876,Gögn!$F$2:$F$11876,$A77,Gögn!$A$2:$A$11876,AW$201)/1000)</f>
        <v>0</v>
      </c>
      <c r="AX77" s="155">
        <f>IF(LEN(AX$8)=0,"",SUMIFS(Gögn!$I$2:$I$11876,Gögn!$F$2:$F$11876,$A77,Gögn!$A$2:$A$11876,AX$201)/1000)</f>
        <v>0</v>
      </c>
      <c r="AY77" s="155">
        <f>IF(LEN(AY$8)=0,"",SUMIFS(Gögn!$I$2:$I$11876,Gögn!$F$2:$F$11876,$A77,Gögn!$A$2:$A$11876,AY$201)/1000)</f>
        <v>0</v>
      </c>
      <c r="AZ77" s="155">
        <f>IF(LEN(AZ$8)=0,"",SUMIFS(Gögn!$I$2:$I$11876,Gögn!$F$2:$F$11876,$A77,Gögn!$A$2:$A$11876,AZ$201)/1000)</f>
        <v>0</v>
      </c>
      <c r="BA77" s="155">
        <f>IF(LEN(BA$8)=0,"",SUMIFS(Gögn!$I$2:$I$11876,Gögn!$F$2:$F$11876,$A77,Gögn!$A$2:$A$11876,BA$201)/1000)</f>
        <v>0</v>
      </c>
      <c r="BB77" s="155">
        <f>IF(LEN(BB$8)=0,"",SUMIFS(Gögn!$I$2:$I$11876,Gögn!$F$2:$F$11876,$A77,Gögn!$A$2:$A$11876,BB$201)/1000)</f>
        <v>0</v>
      </c>
      <c r="BC77" s="155">
        <f>IF(LEN(BC$8)=0,"",SUMIFS(Gögn!$I$2:$I$11876,Gögn!$F$2:$F$11876,$A77,Gögn!$A$2:$A$11876,BC$201)/1000)</f>
        <v>0</v>
      </c>
      <c r="BD77" s="155">
        <f>IF(LEN(BD$8)=0,"",SUMIFS(Gögn!$I$2:$I$11876,Gögn!$F$2:$F$11876,$A77,Gögn!$A$2:$A$11876,BD$201)/1000)</f>
        <v>0</v>
      </c>
      <c r="BE77" s="155">
        <f>IF(LEN(BE$8)=0,"",SUMIFS(Gögn!$I$2:$I$11876,Gögn!$F$2:$F$11876,$A77,Gögn!$A$2:$A$11876,BE$201)/1000)</f>
        <v>0</v>
      </c>
      <c r="BF77" s="155">
        <f>IF(LEN(BF$8)=0,"",SUMIFS(Gögn!$I$2:$I$11876,Gögn!$F$2:$F$11876,$A77,Gögn!$A$2:$A$11876,BF$201)/1000)</f>
        <v>0</v>
      </c>
      <c r="BG77" s="155">
        <f>IF(LEN(BG$8)=0,"",SUMIFS(Gögn!$I$2:$I$11876,Gögn!$F$2:$F$11876,$A77,Gögn!$A$2:$A$11876,BG$201)/1000)</f>
        <v>0</v>
      </c>
      <c r="BH77" s="155">
        <f>IF(LEN(BH$8)=0,"",SUMIFS(Gögn!$I$2:$I$11876,Gögn!$F$2:$F$11876,$A77,Gögn!$A$2:$A$11876,BH$201)/1000)</f>
        <v>0</v>
      </c>
      <c r="BI77" s="155">
        <f>IF(LEN(BI$8)=0,"",SUMIFS(Gögn!$I$2:$I$11876,Gögn!$F$2:$F$11876,$A77,Gögn!$A$2:$A$11876,BI$201)/1000)</f>
        <v>0</v>
      </c>
      <c r="BJ77" s="155">
        <f>IF(LEN(BJ$8)=0,"",SUMIFS(Gögn!$I$2:$I$11876,Gögn!$F$2:$F$11876,$A77,Gögn!$A$2:$A$11876,BJ$201)/1000)</f>
        <v>0</v>
      </c>
      <c r="BK77" s="155">
        <f>IF(LEN(BK$8)=0,"",SUMIFS(Gögn!$I$2:$I$11876,Gögn!$F$2:$F$11876,$A77,Gögn!$A$2:$A$11876,BK$201)/1000)</f>
        <v>8378.74</v>
      </c>
      <c r="BL77" s="155">
        <f>IF(LEN(BL$8)=0,"",SUMIFS(Gögn!$I$2:$I$11876,Gögn!$F$2:$F$11876,$A77,Gögn!$A$2:$A$11876,BL$201)/1000)</f>
        <v>0</v>
      </c>
      <c r="BM77" s="155">
        <f>IF(LEN(BM$8)=0,"",SUMIFS(Gögn!$I$2:$I$11876,Gögn!$F$2:$F$11876,$A77,Gögn!$A$2:$A$11876,BM$201)/1000)</f>
        <v>0</v>
      </c>
      <c r="BN77" s="155">
        <f>IF(LEN(BN$8)=0,"",SUMIFS(Gögn!$I$2:$I$11876,Gögn!$F$2:$F$11876,$A77,Gögn!$A$2:$A$11876,BN$201)/1000)</f>
        <v>0</v>
      </c>
      <c r="BO77" s="155">
        <f>IF(LEN(BO$8)=0,"",SUMIFS(Gögn!$I$2:$I$11876,Gögn!$F$2:$F$11876,$A77,Gögn!$A$2:$A$11876,BO$201)/1000)</f>
        <v>0</v>
      </c>
      <c r="BP77" s="155">
        <f>IF(LEN(BP$8)=0,"",SUMIFS(Gögn!$I$2:$I$11876,Gögn!$F$2:$F$11876,$A77,Gögn!$A$2:$A$11876,BP$201)/1000)</f>
        <v>0</v>
      </c>
      <c r="BQ77" s="155">
        <f>IF(LEN(BQ$8)=0,"",SUMIFS(Gögn!$I$2:$I$11876,Gögn!$F$2:$F$11876,$A77,Gögn!$A$2:$A$11876,BQ$201)/1000)</f>
        <v>0</v>
      </c>
      <c r="BR77" s="155">
        <f>IF(LEN(BR$8)=0,"",SUMIFS(Gögn!$I$2:$I$11876,Gögn!$F$2:$F$11876,$A77,Gögn!$A$2:$A$11876,BR$201)/1000)</f>
        <v>0</v>
      </c>
      <c r="BS77" s="155">
        <f>IF(LEN(BS$8)=0,"",SUMIFS(Gögn!$I$2:$I$11876,Gögn!$F$2:$F$11876,$A77,Gögn!$A$2:$A$11876,BS$201)/1000)</f>
        <v>0</v>
      </c>
      <c r="BT77" s="155">
        <f>IF(LEN(BT$8)=0,"",SUMIFS(Gögn!$I$2:$I$11876,Gögn!$F$2:$F$11876,$A77,Gögn!$A$2:$A$11876,BT$201)/1000)</f>
        <v>0</v>
      </c>
      <c r="BU77" s="155">
        <f>IF(LEN(BU$8)=0,"",SUMIFS(Gögn!$I$2:$I$11876,Gögn!$F$2:$F$11876,$A77,Gögn!$A$2:$A$11876,BU$201)/1000)</f>
        <v>0</v>
      </c>
      <c r="BV77" s="155">
        <f>IF(LEN(BV$8)=0,"",SUMIFS(Gögn!$I$2:$I$11876,Gögn!$F$2:$F$11876,$A77,Gögn!$A$2:$A$11876,BV$201)/1000)</f>
        <v>0</v>
      </c>
      <c r="BW77" s="155">
        <f>IF(LEN(BW$8)=0,"",SUMIFS(Gögn!$I$2:$I$11876,Gögn!$F$2:$F$11876,$A77,Gögn!$A$2:$A$11876,BW$201)/1000)</f>
        <v>0</v>
      </c>
      <c r="BX77" s="155">
        <f>IF(LEN(BX$8)=0,"",SUMIFS(Gögn!$I$2:$I$11876,Gögn!$F$2:$F$11876,$A77,Gögn!$A$2:$A$11876,BX$201)/1000)</f>
        <v>0</v>
      </c>
      <c r="BY77" s="155">
        <f>IF(LEN(BY$8)=0,"",SUMIFS(Gögn!$I$2:$I$11876,Gögn!$F$2:$F$11876,$A77,Gögn!$A$2:$A$11876,BY$201)/1000)</f>
        <v>0</v>
      </c>
      <c r="BZ77" s="155">
        <f>IF(LEN(BZ$8)=0,"",SUMIFS(Gögn!$I$2:$I$11876,Gögn!$F$2:$F$11876,$A77,Gögn!$A$2:$A$11876,BZ$201)/1000)</f>
        <v>0</v>
      </c>
      <c r="CA77" s="155">
        <f>IF(LEN(CA$8)=0,"",SUMIFS(Gögn!$I$2:$I$11876,Gögn!$F$2:$F$11876,$A77,Gögn!$A$2:$A$11876,CA$201)/1000)</f>
        <v>0</v>
      </c>
      <c r="CB77" s="155">
        <f>IF(LEN(CB$8)=0,"",SUMIFS(Gögn!$I$2:$I$11876,Gögn!$F$2:$F$11876,$A77,Gögn!$A$2:$A$11876,CB$201)/1000)</f>
        <v>0</v>
      </c>
      <c r="CC77" s="155">
        <f>IF(LEN(CC$8)=0,"",SUMIFS(Gögn!$I$2:$I$11876,Gögn!$F$2:$F$11876,$A77,Gögn!$A$2:$A$11876,CC$201)/1000)</f>
        <v>0</v>
      </c>
    </row>
    <row r="78" spans="1:81" ht="15.75" x14ac:dyDescent="0.25">
      <c r="A78" s="5" t="s">
        <v>30</v>
      </c>
      <c r="B78" s="5"/>
      <c r="C78" s="19" t="s">
        <v>31</v>
      </c>
      <c r="D78" s="156">
        <f>SUM(E78:CC78)</f>
        <v>4539.5140000000001</v>
      </c>
      <c r="E78" s="156">
        <f>IF(LEN(E$8)=0,"",SUMIFS(Gögn!$I$2:$I$11876,Gögn!$F$2:$F$11876,$A78,Gögn!$A$2:$A$11876,E$201)/1000)</f>
        <v>0</v>
      </c>
      <c r="F78" s="156">
        <f>IF(LEN(F$8)=0,"",SUMIFS(Gögn!$I$2:$I$11876,Gögn!$F$2:$F$11876,$A78,Gögn!$A$2:$A$11876,F$201)/1000)</f>
        <v>0</v>
      </c>
      <c r="G78" s="156">
        <f>IF(LEN(G$8)=0,"",SUMIFS(Gögn!$I$2:$I$11876,Gögn!$F$2:$F$11876,$A78,Gögn!$A$2:$A$11876,G$201)/1000)</f>
        <v>0</v>
      </c>
      <c r="H78" s="156">
        <f>IF(LEN(H$8)=0,"",SUMIFS(Gögn!$I$2:$I$11876,Gögn!$F$2:$F$11876,$A78,Gögn!$A$2:$A$11876,H$201)/1000)</f>
        <v>0</v>
      </c>
      <c r="I78" s="156">
        <f>IF(LEN(I$8)=0,"",SUMIFS(Gögn!$I$2:$I$11876,Gögn!$F$2:$F$11876,$A78,Gögn!$A$2:$A$11876,I$201)/1000)</f>
        <v>0</v>
      </c>
      <c r="J78" s="156">
        <f>IF(LEN(J$8)=0,"",SUMIFS(Gögn!$I$2:$I$11876,Gögn!$F$2:$F$11876,$A78,Gögn!$A$2:$A$11876,J$201)/1000)</f>
        <v>0</v>
      </c>
      <c r="K78" s="156">
        <f>IF(LEN(K$8)=0,"",SUMIFS(Gögn!$I$2:$I$11876,Gögn!$F$2:$F$11876,$A78,Gögn!$A$2:$A$11876,K$201)/1000)</f>
        <v>0</v>
      </c>
      <c r="L78" s="156">
        <f>IF(LEN(L$8)=0,"",SUMIFS(Gögn!$I$2:$I$11876,Gögn!$F$2:$F$11876,$A78,Gögn!$A$2:$A$11876,L$201)/1000)</f>
        <v>0</v>
      </c>
      <c r="M78" s="156">
        <f>IF(LEN(M$8)=0,"",SUMIFS(Gögn!$I$2:$I$11876,Gögn!$F$2:$F$11876,$A78,Gögn!$A$2:$A$11876,M$201)/1000)</f>
        <v>0</v>
      </c>
      <c r="N78" s="156">
        <f>IF(LEN(N$8)=0,"",SUMIFS(Gögn!$I$2:$I$11876,Gögn!$F$2:$F$11876,$A78,Gögn!$A$2:$A$11876,N$201)/1000)</f>
        <v>0</v>
      </c>
      <c r="O78" s="156">
        <f>IF(LEN(O$8)=0,"",SUMIFS(Gögn!$I$2:$I$11876,Gögn!$F$2:$F$11876,$A78,Gögn!$A$2:$A$11876,O$201)/1000)</f>
        <v>0</v>
      </c>
      <c r="P78" s="156">
        <f>IF(LEN(P$8)=0,"",SUMIFS(Gögn!$I$2:$I$11876,Gögn!$F$2:$F$11876,$A78,Gögn!$A$2:$A$11876,P$201)/1000)</f>
        <v>0</v>
      </c>
      <c r="Q78" s="156">
        <f>IF(LEN(Q$8)=0,"",SUMIFS(Gögn!$I$2:$I$11876,Gögn!$F$2:$F$11876,$A78,Gögn!$A$2:$A$11876,Q$201)/1000)</f>
        <v>0</v>
      </c>
      <c r="R78" s="156">
        <f>IF(LEN(R$8)=0,"",SUMIFS(Gögn!$I$2:$I$11876,Gögn!$F$2:$F$11876,$A78,Gögn!$A$2:$A$11876,R$201)/1000)</f>
        <v>0</v>
      </c>
      <c r="S78" s="156">
        <f>IF(LEN(S$8)=0,"",SUMIFS(Gögn!$I$2:$I$11876,Gögn!$F$2:$F$11876,$A78,Gögn!$A$2:$A$11876,S$201)/1000)</f>
        <v>0</v>
      </c>
      <c r="T78" s="156">
        <f>IF(LEN(T$8)=0,"",SUMIFS(Gögn!$I$2:$I$11876,Gögn!$F$2:$F$11876,$A78,Gögn!$A$2:$A$11876,T$201)/1000)</f>
        <v>0</v>
      </c>
      <c r="U78" s="156">
        <f>IF(LEN(U$8)=0,"",SUMIFS(Gögn!$I$2:$I$11876,Gögn!$F$2:$F$11876,$A78,Gögn!$A$2:$A$11876,U$201)/1000)</f>
        <v>0</v>
      </c>
      <c r="V78" s="156">
        <f>IF(LEN(V$8)=0,"",SUMIFS(Gögn!$I$2:$I$11876,Gögn!$F$2:$F$11876,$A78,Gögn!$A$2:$A$11876,V$201)/1000)</f>
        <v>0</v>
      </c>
      <c r="W78" s="156">
        <f>IF(LEN(W$8)=0,"",SUMIFS(Gögn!$I$2:$I$11876,Gögn!$F$2:$F$11876,$A78,Gögn!$A$2:$A$11876,W$201)/1000)</f>
        <v>0</v>
      </c>
      <c r="X78" s="156">
        <f>IF(LEN(X$8)=0,"",SUMIFS(Gögn!$I$2:$I$11876,Gögn!$F$2:$F$11876,$A78,Gögn!$A$2:$A$11876,X$201)/1000)</f>
        <v>0</v>
      </c>
      <c r="Y78" s="156">
        <f>IF(LEN(Y$8)=0,"",SUMIFS(Gögn!$I$2:$I$11876,Gögn!$F$2:$F$11876,$A78,Gögn!$A$2:$A$11876,Y$201)/1000)</f>
        <v>0</v>
      </c>
      <c r="Z78" s="156">
        <f>IF(LEN(Z$8)=0,"",SUMIFS(Gögn!$I$2:$I$11876,Gögn!$F$2:$F$11876,$A78,Gögn!$A$2:$A$11876,Z$201)/1000)</f>
        <v>0</v>
      </c>
      <c r="AA78" s="156">
        <f>IF(LEN(AA$8)=0,"",SUMIFS(Gögn!$I$2:$I$11876,Gögn!$F$2:$F$11876,$A78,Gögn!$A$2:$A$11876,AA$201)/1000)</f>
        <v>0</v>
      </c>
      <c r="AB78" s="156">
        <f>IF(LEN(AB$8)=0,"",SUMIFS(Gögn!$I$2:$I$11876,Gögn!$F$2:$F$11876,$A78,Gögn!$A$2:$A$11876,AB$201)/1000)</f>
        <v>0</v>
      </c>
      <c r="AC78" s="156">
        <f>IF(LEN(AC$8)=0,"",SUMIFS(Gögn!$I$2:$I$11876,Gögn!$F$2:$F$11876,$A78,Gögn!$A$2:$A$11876,AC$201)/1000)</f>
        <v>0</v>
      </c>
      <c r="AD78" s="156">
        <f>IF(LEN(AD$8)=0,"",SUMIFS(Gögn!$I$2:$I$11876,Gögn!$F$2:$F$11876,$A78,Gögn!$A$2:$A$11876,AD$201)/1000)</f>
        <v>0</v>
      </c>
      <c r="AE78" s="156">
        <f>IF(LEN(AE$8)=0,"",SUMIFS(Gögn!$I$2:$I$11876,Gögn!$F$2:$F$11876,$A78,Gögn!$A$2:$A$11876,AE$201)/1000)</f>
        <v>0</v>
      </c>
      <c r="AF78" s="156">
        <f>IF(LEN(AF$8)=0,"",SUMIFS(Gögn!$I$2:$I$11876,Gögn!$F$2:$F$11876,$A78,Gögn!$A$2:$A$11876,AF$201)/1000)</f>
        <v>0</v>
      </c>
      <c r="AG78" s="156">
        <f>IF(LEN(AG$8)=0,"",SUMIFS(Gögn!$I$2:$I$11876,Gögn!$F$2:$F$11876,$A78,Gögn!$A$2:$A$11876,AG$201)/1000)</f>
        <v>0</v>
      </c>
      <c r="AH78" s="156">
        <f>IF(LEN(AH$8)=0,"",SUMIFS(Gögn!$I$2:$I$11876,Gögn!$F$2:$F$11876,$A78,Gögn!$A$2:$A$11876,AH$201)/1000)</f>
        <v>0</v>
      </c>
      <c r="AI78" s="156">
        <f>IF(LEN(AI$8)=0,"",SUMIFS(Gögn!$I$2:$I$11876,Gögn!$F$2:$F$11876,$A78,Gögn!$A$2:$A$11876,AI$201)/1000)</f>
        <v>0</v>
      </c>
      <c r="AJ78" s="156">
        <f>IF(LEN(AJ$8)=0,"",SUMIFS(Gögn!$I$2:$I$11876,Gögn!$F$2:$F$11876,$A78,Gögn!$A$2:$A$11876,AJ$201)/1000)</f>
        <v>0</v>
      </c>
      <c r="AK78" s="156">
        <f>IF(LEN(AK$8)=0,"",SUMIFS(Gögn!$I$2:$I$11876,Gögn!$F$2:$F$11876,$A78,Gögn!$A$2:$A$11876,AK$201)/1000)</f>
        <v>0</v>
      </c>
      <c r="AL78" s="156">
        <f>IF(LEN(AL$8)=0,"",SUMIFS(Gögn!$I$2:$I$11876,Gögn!$F$2:$F$11876,$A78,Gögn!$A$2:$A$11876,AL$201)/1000)</f>
        <v>0</v>
      </c>
      <c r="AM78" s="156">
        <f>IF(LEN(AM$8)=0,"",SUMIFS(Gögn!$I$2:$I$11876,Gögn!$F$2:$F$11876,$A78,Gögn!$A$2:$A$11876,AM$201)/1000)</f>
        <v>0</v>
      </c>
      <c r="AN78" s="156">
        <f>IF(LEN(AN$8)=0,"",SUMIFS(Gögn!$I$2:$I$11876,Gögn!$F$2:$F$11876,$A78,Gögn!$A$2:$A$11876,AN$201)/1000)</f>
        <v>0</v>
      </c>
      <c r="AO78" s="156">
        <f>IF(LEN(AO$8)=0,"",SUMIFS(Gögn!$I$2:$I$11876,Gögn!$F$2:$F$11876,$A78,Gögn!$A$2:$A$11876,AO$201)/1000)</f>
        <v>0</v>
      </c>
      <c r="AP78" s="156">
        <f>IF(LEN(AP$8)=0,"",SUMIFS(Gögn!$I$2:$I$11876,Gögn!$F$2:$F$11876,$A78,Gögn!$A$2:$A$11876,AP$201)/1000)</f>
        <v>0</v>
      </c>
      <c r="AQ78" s="156">
        <f>IF(LEN(AQ$8)=0,"",SUMIFS(Gögn!$I$2:$I$11876,Gögn!$F$2:$F$11876,$A78,Gögn!$A$2:$A$11876,AQ$201)/1000)</f>
        <v>0</v>
      </c>
      <c r="AR78" s="156">
        <f>IF(LEN(AR$8)=0,"",SUMIFS(Gögn!$I$2:$I$11876,Gögn!$F$2:$F$11876,$A78,Gögn!$A$2:$A$11876,AR$201)/1000)</f>
        <v>0</v>
      </c>
      <c r="AS78" s="156">
        <f>IF(LEN(AS$8)=0,"",SUMIFS(Gögn!$I$2:$I$11876,Gögn!$F$2:$F$11876,$A78,Gögn!$A$2:$A$11876,AS$201)/1000)</f>
        <v>0</v>
      </c>
      <c r="AT78" s="156">
        <f>IF(LEN(AT$8)=0,"",SUMIFS(Gögn!$I$2:$I$11876,Gögn!$F$2:$F$11876,$A78,Gögn!$A$2:$A$11876,AT$201)/1000)</f>
        <v>0</v>
      </c>
      <c r="AU78" s="156">
        <f>IF(LEN(AU$8)=0,"",SUMIFS(Gögn!$I$2:$I$11876,Gögn!$F$2:$F$11876,$A78,Gögn!$A$2:$A$11876,AU$201)/1000)</f>
        <v>0</v>
      </c>
      <c r="AV78" s="156">
        <f>IF(LEN(AV$8)=0,"",SUMIFS(Gögn!$I$2:$I$11876,Gögn!$F$2:$F$11876,$A78,Gögn!$A$2:$A$11876,AV$201)/1000)</f>
        <v>0</v>
      </c>
      <c r="AW78" s="156">
        <f>IF(LEN(AW$8)=0,"",SUMIFS(Gögn!$I$2:$I$11876,Gögn!$F$2:$F$11876,$A78,Gögn!$A$2:$A$11876,AW$201)/1000)</f>
        <v>0</v>
      </c>
      <c r="AX78" s="156">
        <f>IF(LEN(AX$8)=0,"",SUMIFS(Gögn!$I$2:$I$11876,Gögn!$F$2:$F$11876,$A78,Gögn!$A$2:$A$11876,AX$201)/1000)</f>
        <v>0</v>
      </c>
      <c r="AY78" s="156">
        <f>IF(LEN(AY$8)=0,"",SUMIFS(Gögn!$I$2:$I$11876,Gögn!$F$2:$F$11876,$A78,Gögn!$A$2:$A$11876,AY$201)/1000)</f>
        <v>0</v>
      </c>
      <c r="AZ78" s="156">
        <f>IF(LEN(AZ$8)=0,"",SUMIFS(Gögn!$I$2:$I$11876,Gögn!$F$2:$F$11876,$A78,Gögn!$A$2:$A$11876,AZ$201)/1000)</f>
        <v>1230.135</v>
      </c>
      <c r="BA78" s="156">
        <f>IF(LEN(BA$8)=0,"",SUMIFS(Gögn!$I$2:$I$11876,Gögn!$F$2:$F$11876,$A78,Gögn!$A$2:$A$11876,BA$201)/1000)</f>
        <v>0</v>
      </c>
      <c r="BB78" s="156">
        <f>IF(LEN(BB$8)=0,"",SUMIFS(Gögn!$I$2:$I$11876,Gögn!$F$2:$F$11876,$A78,Gögn!$A$2:$A$11876,BB$201)/1000)</f>
        <v>0</v>
      </c>
      <c r="BC78" s="156">
        <f>IF(LEN(BC$8)=0,"",SUMIFS(Gögn!$I$2:$I$11876,Gögn!$F$2:$F$11876,$A78,Gögn!$A$2:$A$11876,BC$201)/1000)</f>
        <v>0</v>
      </c>
      <c r="BD78" s="156">
        <f>IF(LEN(BD$8)=0,"",SUMIFS(Gögn!$I$2:$I$11876,Gögn!$F$2:$F$11876,$A78,Gögn!$A$2:$A$11876,BD$201)/1000)</f>
        <v>0</v>
      </c>
      <c r="BE78" s="156">
        <f>IF(LEN(BE$8)=0,"",SUMIFS(Gögn!$I$2:$I$11876,Gögn!$F$2:$F$11876,$A78,Gögn!$A$2:$A$11876,BE$201)/1000)</f>
        <v>0</v>
      </c>
      <c r="BF78" s="156">
        <f>IF(LEN(BF$8)=0,"",SUMIFS(Gögn!$I$2:$I$11876,Gögn!$F$2:$F$11876,$A78,Gögn!$A$2:$A$11876,BF$201)/1000)</f>
        <v>0</v>
      </c>
      <c r="BG78" s="156">
        <f>IF(LEN(BG$8)=0,"",SUMIFS(Gögn!$I$2:$I$11876,Gögn!$F$2:$F$11876,$A78,Gögn!$A$2:$A$11876,BG$201)/1000)</f>
        <v>0</v>
      </c>
      <c r="BH78" s="156">
        <f>IF(LEN(BH$8)=0,"",SUMIFS(Gögn!$I$2:$I$11876,Gögn!$F$2:$F$11876,$A78,Gögn!$A$2:$A$11876,BH$201)/1000)</f>
        <v>0</v>
      </c>
      <c r="BI78" s="156">
        <f>IF(LEN(BI$8)=0,"",SUMIFS(Gögn!$I$2:$I$11876,Gögn!$F$2:$F$11876,$A78,Gögn!$A$2:$A$11876,BI$201)/1000)</f>
        <v>0</v>
      </c>
      <c r="BJ78" s="156">
        <f>IF(LEN(BJ$8)=0,"",SUMIFS(Gögn!$I$2:$I$11876,Gögn!$F$2:$F$11876,$A78,Gögn!$A$2:$A$11876,BJ$201)/1000)</f>
        <v>0</v>
      </c>
      <c r="BK78" s="156">
        <f>IF(LEN(BK$8)=0,"",SUMIFS(Gögn!$I$2:$I$11876,Gögn!$F$2:$F$11876,$A78,Gögn!$A$2:$A$11876,BK$201)/1000)</f>
        <v>0</v>
      </c>
      <c r="BL78" s="156">
        <f>IF(LEN(BL$8)=0,"",SUMIFS(Gögn!$I$2:$I$11876,Gögn!$F$2:$F$11876,$A78,Gögn!$A$2:$A$11876,BL$201)/1000)</f>
        <v>0</v>
      </c>
      <c r="BM78" s="156">
        <f>IF(LEN(BM$8)=0,"",SUMIFS(Gögn!$I$2:$I$11876,Gögn!$F$2:$F$11876,$A78,Gögn!$A$2:$A$11876,BM$201)/1000)</f>
        <v>0</v>
      </c>
      <c r="BN78" s="156">
        <f>IF(LEN(BN$8)=0,"",SUMIFS(Gögn!$I$2:$I$11876,Gögn!$F$2:$F$11876,$A78,Gögn!$A$2:$A$11876,BN$201)/1000)</f>
        <v>0</v>
      </c>
      <c r="BO78" s="156">
        <f>IF(LEN(BO$8)=0,"",SUMIFS(Gögn!$I$2:$I$11876,Gögn!$F$2:$F$11876,$A78,Gögn!$A$2:$A$11876,BO$201)/1000)</f>
        <v>0</v>
      </c>
      <c r="BP78" s="156">
        <f>IF(LEN(BP$8)=0,"",SUMIFS(Gögn!$I$2:$I$11876,Gögn!$F$2:$F$11876,$A78,Gögn!$A$2:$A$11876,BP$201)/1000)</f>
        <v>0</v>
      </c>
      <c r="BQ78" s="156">
        <f>IF(LEN(BQ$8)=0,"",SUMIFS(Gögn!$I$2:$I$11876,Gögn!$F$2:$F$11876,$A78,Gögn!$A$2:$A$11876,BQ$201)/1000)</f>
        <v>0</v>
      </c>
      <c r="BR78" s="156">
        <f>IF(LEN(BR$8)=0,"",SUMIFS(Gögn!$I$2:$I$11876,Gögn!$F$2:$F$11876,$A78,Gögn!$A$2:$A$11876,BR$201)/1000)</f>
        <v>0</v>
      </c>
      <c r="BS78" s="156">
        <f>IF(LEN(BS$8)=0,"",SUMIFS(Gögn!$I$2:$I$11876,Gögn!$F$2:$F$11876,$A78,Gögn!$A$2:$A$11876,BS$201)/1000)</f>
        <v>0</v>
      </c>
      <c r="BT78" s="156">
        <f>IF(LEN(BT$8)=0,"",SUMIFS(Gögn!$I$2:$I$11876,Gögn!$F$2:$F$11876,$A78,Gögn!$A$2:$A$11876,BT$201)/1000)</f>
        <v>0</v>
      </c>
      <c r="BU78" s="156">
        <f>IF(LEN(BU$8)=0,"",SUMIFS(Gögn!$I$2:$I$11876,Gögn!$F$2:$F$11876,$A78,Gögn!$A$2:$A$11876,BU$201)/1000)</f>
        <v>0</v>
      </c>
      <c r="BV78" s="156">
        <f>IF(LEN(BV$8)=0,"",SUMIFS(Gögn!$I$2:$I$11876,Gögn!$F$2:$F$11876,$A78,Gögn!$A$2:$A$11876,BV$201)/1000)</f>
        <v>0</v>
      </c>
      <c r="BW78" s="156">
        <f>IF(LEN(BW$8)=0,"",SUMIFS(Gögn!$I$2:$I$11876,Gögn!$F$2:$F$11876,$A78,Gögn!$A$2:$A$11876,BW$201)/1000)</f>
        <v>3309.3789999999999</v>
      </c>
      <c r="BX78" s="156">
        <f>IF(LEN(BX$8)=0,"",SUMIFS(Gögn!$I$2:$I$11876,Gögn!$F$2:$F$11876,$A78,Gögn!$A$2:$A$11876,BX$201)/1000)</f>
        <v>0</v>
      </c>
      <c r="BY78" s="156">
        <f>IF(LEN(BY$8)=0,"",SUMIFS(Gögn!$I$2:$I$11876,Gögn!$F$2:$F$11876,$A78,Gögn!$A$2:$A$11876,BY$201)/1000)</f>
        <v>0</v>
      </c>
      <c r="BZ78" s="156">
        <f>IF(LEN(BZ$8)=0,"",SUMIFS(Gögn!$I$2:$I$11876,Gögn!$F$2:$F$11876,$A78,Gögn!$A$2:$A$11876,BZ$201)/1000)</f>
        <v>0</v>
      </c>
      <c r="CA78" s="156">
        <f>IF(LEN(CA$8)=0,"",SUMIFS(Gögn!$I$2:$I$11876,Gögn!$F$2:$F$11876,$A78,Gögn!$A$2:$A$11876,CA$201)/1000)</f>
        <v>0</v>
      </c>
      <c r="CB78" s="156">
        <f>IF(LEN(CB$8)=0,"",SUMIFS(Gögn!$I$2:$I$11876,Gögn!$F$2:$F$11876,$A78,Gögn!$A$2:$A$11876,CB$201)/1000)</f>
        <v>0</v>
      </c>
      <c r="CC78" s="156">
        <f>IF(LEN(CC$8)=0,"",SUMIFS(Gögn!$I$2:$I$11876,Gögn!$F$2:$F$11876,$A78,Gögn!$A$2:$A$11876,CC$201)/1000)</f>
        <v>0</v>
      </c>
    </row>
    <row r="79" spans="1:81" s="34" customFormat="1" ht="15.75" x14ac:dyDescent="0.25">
      <c r="A79" s="33" t="s">
        <v>458</v>
      </c>
      <c r="B79" s="33"/>
      <c r="C79" s="20" t="s">
        <v>295</v>
      </c>
      <c r="D79" s="157">
        <f>SUM(E79:CC79)</f>
        <v>12918.254000000001</v>
      </c>
      <c r="E79" s="157">
        <f>IF(LEN(E$8)=0,"",SUM(E76:E78))</f>
        <v>0</v>
      </c>
      <c r="F79" s="157">
        <f t="shared" ref="F79:BQ79" si="18">IF(LEN(F$8)=0,"",SUM(F76:F78))</f>
        <v>0</v>
      </c>
      <c r="G79" s="157">
        <f t="shared" si="18"/>
        <v>0</v>
      </c>
      <c r="H79" s="157">
        <f t="shared" si="18"/>
        <v>0</v>
      </c>
      <c r="I79" s="157">
        <f t="shared" si="18"/>
        <v>0</v>
      </c>
      <c r="J79" s="157">
        <f t="shared" si="18"/>
        <v>0</v>
      </c>
      <c r="K79" s="157">
        <f t="shared" si="18"/>
        <v>0</v>
      </c>
      <c r="L79" s="157">
        <f t="shared" si="18"/>
        <v>0</v>
      </c>
      <c r="M79" s="157">
        <f t="shared" si="18"/>
        <v>0</v>
      </c>
      <c r="N79" s="157">
        <f t="shared" si="18"/>
        <v>0</v>
      </c>
      <c r="O79" s="157">
        <f t="shared" si="18"/>
        <v>0</v>
      </c>
      <c r="P79" s="157">
        <f t="shared" si="18"/>
        <v>0</v>
      </c>
      <c r="Q79" s="157">
        <f t="shared" si="18"/>
        <v>0</v>
      </c>
      <c r="R79" s="157">
        <f t="shared" si="18"/>
        <v>0</v>
      </c>
      <c r="S79" s="157">
        <f t="shared" si="18"/>
        <v>0</v>
      </c>
      <c r="T79" s="157">
        <f t="shared" si="18"/>
        <v>0</v>
      </c>
      <c r="U79" s="157">
        <f t="shared" si="18"/>
        <v>0</v>
      </c>
      <c r="V79" s="157">
        <f t="shared" si="18"/>
        <v>0</v>
      </c>
      <c r="W79" s="157">
        <f t="shared" si="18"/>
        <v>0</v>
      </c>
      <c r="X79" s="157">
        <f t="shared" si="18"/>
        <v>0</v>
      </c>
      <c r="Y79" s="157">
        <f t="shared" si="18"/>
        <v>0</v>
      </c>
      <c r="Z79" s="157">
        <f t="shared" si="18"/>
        <v>0</v>
      </c>
      <c r="AA79" s="157">
        <f t="shared" si="18"/>
        <v>0</v>
      </c>
      <c r="AB79" s="157">
        <f t="shared" si="18"/>
        <v>0</v>
      </c>
      <c r="AC79" s="157">
        <f t="shared" si="18"/>
        <v>0</v>
      </c>
      <c r="AD79" s="157">
        <f t="shared" si="18"/>
        <v>0</v>
      </c>
      <c r="AE79" s="157">
        <f t="shared" si="18"/>
        <v>0</v>
      </c>
      <c r="AF79" s="157">
        <f t="shared" si="18"/>
        <v>0</v>
      </c>
      <c r="AG79" s="157">
        <f t="shared" si="18"/>
        <v>0</v>
      </c>
      <c r="AH79" s="157">
        <f t="shared" si="18"/>
        <v>0</v>
      </c>
      <c r="AI79" s="157">
        <f t="shared" si="18"/>
        <v>0</v>
      </c>
      <c r="AJ79" s="157">
        <f t="shared" si="18"/>
        <v>0</v>
      </c>
      <c r="AK79" s="157">
        <f t="shared" si="18"/>
        <v>0</v>
      </c>
      <c r="AL79" s="157">
        <f t="shared" si="18"/>
        <v>0</v>
      </c>
      <c r="AM79" s="157">
        <f t="shared" si="18"/>
        <v>0</v>
      </c>
      <c r="AN79" s="157">
        <f t="shared" si="18"/>
        <v>0</v>
      </c>
      <c r="AO79" s="157">
        <f t="shared" si="18"/>
        <v>0</v>
      </c>
      <c r="AP79" s="157">
        <f t="shared" si="18"/>
        <v>0</v>
      </c>
      <c r="AQ79" s="157">
        <f t="shared" si="18"/>
        <v>0</v>
      </c>
      <c r="AR79" s="157">
        <f t="shared" si="18"/>
        <v>0</v>
      </c>
      <c r="AS79" s="157">
        <f t="shared" si="18"/>
        <v>0</v>
      </c>
      <c r="AT79" s="157">
        <f t="shared" si="18"/>
        <v>0</v>
      </c>
      <c r="AU79" s="157">
        <f t="shared" si="18"/>
        <v>0</v>
      </c>
      <c r="AV79" s="157">
        <f t="shared" si="18"/>
        <v>0</v>
      </c>
      <c r="AW79" s="157">
        <f t="shared" si="18"/>
        <v>0</v>
      </c>
      <c r="AX79" s="157">
        <f t="shared" si="18"/>
        <v>0</v>
      </c>
      <c r="AY79" s="157">
        <f t="shared" si="18"/>
        <v>0</v>
      </c>
      <c r="AZ79" s="157">
        <f t="shared" si="18"/>
        <v>1230.135</v>
      </c>
      <c r="BA79" s="157">
        <f t="shared" si="18"/>
        <v>0</v>
      </c>
      <c r="BB79" s="157">
        <f t="shared" si="18"/>
        <v>0</v>
      </c>
      <c r="BC79" s="157">
        <f t="shared" si="18"/>
        <v>0</v>
      </c>
      <c r="BD79" s="157">
        <f t="shared" si="18"/>
        <v>0</v>
      </c>
      <c r="BE79" s="157">
        <f t="shared" si="18"/>
        <v>0</v>
      </c>
      <c r="BF79" s="157">
        <f t="shared" si="18"/>
        <v>0</v>
      </c>
      <c r="BG79" s="157">
        <f t="shared" si="18"/>
        <v>0</v>
      </c>
      <c r="BH79" s="157">
        <f t="shared" si="18"/>
        <v>0</v>
      </c>
      <c r="BI79" s="157">
        <f t="shared" si="18"/>
        <v>0</v>
      </c>
      <c r="BJ79" s="157">
        <f t="shared" si="18"/>
        <v>0</v>
      </c>
      <c r="BK79" s="157">
        <f t="shared" si="18"/>
        <v>8378.74</v>
      </c>
      <c r="BL79" s="157">
        <f t="shared" si="18"/>
        <v>0</v>
      </c>
      <c r="BM79" s="157">
        <f t="shared" si="18"/>
        <v>0</v>
      </c>
      <c r="BN79" s="157">
        <f t="shared" si="18"/>
        <v>0</v>
      </c>
      <c r="BO79" s="157">
        <f t="shared" si="18"/>
        <v>0</v>
      </c>
      <c r="BP79" s="157">
        <f t="shared" si="18"/>
        <v>0</v>
      </c>
      <c r="BQ79" s="157">
        <f t="shared" si="18"/>
        <v>0</v>
      </c>
      <c r="BR79" s="157">
        <f t="shared" ref="BR79:CC79" si="19">IF(LEN(BR$8)=0,"",SUM(BR76:BR78))</f>
        <v>0</v>
      </c>
      <c r="BS79" s="157">
        <f t="shared" si="19"/>
        <v>0</v>
      </c>
      <c r="BT79" s="157">
        <f t="shared" si="19"/>
        <v>0</v>
      </c>
      <c r="BU79" s="157">
        <f t="shared" si="19"/>
        <v>0</v>
      </c>
      <c r="BV79" s="157">
        <f t="shared" si="19"/>
        <v>0</v>
      </c>
      <c r="BW79" s="157">
        <f t="shared" si="19"/>
        <v>3309.3789999999999</v>
      </c>
      <c r="BX79" s="157">
        <f t="shared" si="19"/>
        <v>0</v>
      </c>
      <c r="BY79" s="157">
        <f t="shared" si="19"/>
        <v>0</v>
      </c>
      <c r="BZ79" s="157">
        <f t="shared" si="19"/>
        <v>0</v>
      </c>
      <c r="CA79" s="157">
        <f t="shared" si="19"/>
        <v>0</v>
      </c>
      <c r="CB79" s="157">
        <f t="shared" si="19"/>
        <v>0</v>
      </c>
      <c r="CC79" s="157">
        <f t="shared" si="19"/>
        <v>0</v>
      </c>
    </row>
    <row r="80" spans="1:81" ht="15.75" x14ac:dyDescent="0.25">
      <c r="A80" s="5" t="s">
        <v>458</v>
      </c>
      <c r="B80" s="5"/>
      <c r="C80" s="19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56"/>
    </row>
    <row r="81" spans="1:81" ht="15.75" x14ac:dyDescent="0.25">
      <c r="A81" s="5" t="s">
        <v>32</v>
      </c>
      <c r="B81" s="5"/>
      <c r="C81" s="21" t="s">
        <v>33</v>
      </c>
      <c r="D81" s="155">
        <f>SUM(E81:CC81)</f>
        <v>18140621.494000003</v>
      </c>
      <c r="E81" s="155">
        <f>IF(LEN(E$8)=0,"",SUMIFS(Gögn!$I$2:$I$11876,Gögn!$F$2:$F$11876,$A81,Gögn!$A$2:$A$11876,E$201)/1000)</f>
        <v>854411.21699999995</v>
      </c>
      <c r="F81" s="155">
        <f>IF(LEN(F$8)=0,"",SUMIFS(Gögn!$I$2:$I$11876,Gögn!$F$2:$F$11876,$A81,Gögn!$A$2:$A$11876,F$201)/1000)</f>
        <v>1548673.9939999999</v>
      </c>
      <c r="G81" s="155">
        <f>IF(LEN(G$8)=0,"",SUMIFS(Gögn!$I$2:$I$11876,Gögn!$F$2:$F$11876,$A81,Gögn!$A$2:$A$11876,G$201)/1000)</f>
        <v>1231972.5279999999</v>
      </c>
      <c r="H81" s="155">
        <f>IF(LEN(H$8)=0,"",SUMIFS(Gögn!$I$2:$I$11876,Gögn!$F$2:$F$11876,$A81,Gögn!$A$2:$A$11876,H$201)/1000)</f>
        <v>77580.626999999993</v>
      </c>
      <c r="I81" s="155">
        <f>IF(LEN(I$8)=0,"",SUMIFS(Gögn!$I$2:$I$11876,Gögn!$F$2:$F$11876,$A81,Gögn!$A$2:$A$11876,I$201)/1000)</f>
        <v>924453.696</v>
      </c>
      <c r="J81" s="155">
        <f>IF(LEN(J$8)=0,"",SUMIFS(Gögn!$I$2:$I$11876,Gögn!$F$2:$F$11876,$A81,Gögn!$A$2:$A$11876,J$201)/1000)</f>
        <v>91130.823999999993</v>
      </c>
      <c r="K81" s="155">
        <f>IF(LEN(K$8)=0,"",SUMIFS(Gögn!$I$2:$I$11876,Gögn!$F$2:$F$11876,$A81,Gögn!$A$2:$A$11876,K$201)/1000)</f>
        <v>63210</v>
      </c>
      <c r="L81" s="155">
        <f>IF(LEN(L$8)=0,"",SUMIFS(Gögn!$I$2:$I$11876,Gögn!$F$2:$F$11876,$A81,Gögn!$A$2:$A$11876,L$201)/1000)</f>
        <v>52014</v>
      </c>
      <c r="M81" s="155">
        <f>IF(LEN(M$8)=0,"",SUMIFS(Gögn!$I$2:$I$11876,Gögn!$F$2:$F$11876,$A81,Gögn!$A$2:$A$11876,M$201)/1000)</f>
        <v>176170</v>
      </c>
      <c r="N81" s="155">
        <f>IF(LEN(N$8)=0,"",SUMIFS(Gögn!$I$2:$I$11876,Gögn!$F$2:$F$11876,$A81,Gögn!$A$2:$A$11876,N$201)/1000)</f>
        <v>236660</v>
      </c>
      <c r="O81" s="155">
        <f>IF(LEN(O$8)=0,"",SUMIFS(Gögn!$I$2:$I$11876,Gögn!$F$2:$F$11876,$A81,Gögn!$A$2:$A$11876,O$201)/1000)</f>
        <v>304954</v>
      </c>
      <c r="P81" s="155">
        <f>IF(LEN(P$8)=0,"",SUMIFS(Gögn!$I$2:$I$11876,Gögn!$F$2:$F$11876,$A81,Gögn!$A$2:$A$11876,P$201)/1000)</f>
        <v>209017</v>
      </c>
      <c r="Q81" s="155">
        <f>IF(LEN(Q$8)=0,"",SUMIFS(Gögn!$I$2:$I$11876,Gögn!$F$2:$F$11876,$A81,Gögn!$A$2:$A$11876,Q$201)/1000)</f>
        <v>284</v>
      </c>
      <c r="R81" s="155">
        <f>IF(LEN(R$8)=0,"",SUMIFS(Gögn!$I$2:$I$11876,Gögn!$F$2:$F$11876,$A81,Gögn!$A$2:$A$11876,R$201)/1000)</f>
        <v>524949.23800000001</v>
      </c>
      <c r="S81" s="155">
        <f>IF(LEN(S$8)=0,"",SUMIFS(Gögn!$I$2:$I$11876,Gögn!$F$2:$F$11876,$A81,Gögn!$A$2:$A$11876,S$201)/1000)</f>
        <v>0</v>
      </c>
      <c r="T81" s="155">
        <f>IF(LEN(T$8)=0,"",SUMIFS(Gögn!$I$2:$I$11876,Gögn!$F$2:$F$11876,$A81,Gögn!$A$2:$A$11876,T$201)/1000)</f>
        <v>229285.88399999999</v>
      </c>
      <c r="U81" s="155">
        <f>IF(LEN(U$8)=0,"",SUMIFS(Gögn!$I$2:$I$11876,Gögn!$F$2:$F$11876,$A81,Gögn!$A$2:$A$11876,U$201)/1000)</f>
        <v>3850.4690000000001</v>
      </c>
      <c r="V81" s="155">
        <f>IF(LEN(V$8)=0,"",SUMIFS(Gögn!$I$2:$I$11876,Gögn!$F$2:$F$11876,$A81,Gögn!$A$2:$A$11876,V$201)/1000)</f>
        <v>23950.735000000001</v>
      </c>
      <c r="W81" s="155">
        <f>IF(LEN(W$8)=0,"",SUMIFS(Gögn!$I$2:$I$11876,Gögn!$F$2:$F$11876,$A81,Gögn!$A$2:$A$11876,W$201)/1000)</f>
        <v>2326322</v>
      </c>
      <c r="X81" s="155">
        <f>IF(LEN(X$8)=0,"",SUMIFS(Gögn!$I$2:$I$11876,Gögn!$F$2:$F$11876,$A81,Gögn!$A$2:$A$11876,X$201)/1000)</f>
        <v>617597</v>
      </c>
      <c r="Y81" s="155">
        <f>IF(LEN(Y$8)=0,"",SUMIFS(Gögn!$I$2:$I$11876,Gögn!$F$2:$F$11876,$A81,Gögn!$A$2:$A$11876,Y$201)/1000)</f>
        <v>365730</v>
      </c>
      <c r="Z81" s="155">
        <f>IF(LEN(Z$8)=0,"",SUMIFS(Gögn!$I$2:$I$11876,Gögn!$F$2:$F$11876,$A81,Gögn!$A$2:$A$11876,Z$201)/1000)</f>
        <v>161720</v>
      </c>
      <c r="AA81" s="155">
        <f>IF(LEN(AA$8)=0,"",SUMIFS(Gögn!$I$2:$I$11876,Gögn!$F$2:$F$11876,$A81,Gögn!$A$2:$A$11876,AA$201)/1000)</f>
        <v>1046436</v>
      </c>
      <c r="AB81" s="155">
        <f>IF(LEN(AB$8)=0,"",SUMIFS(Gögn!$I$2:$I$11876,Gögn!$F$2:$F$11876,$A81,Gögn!$A$2:$A$11876,AB$201)/1000)</f>
        <v>36838.544999999998</v>
      </c>
      <c r="AC81" s="155">
        <f>IF(LEN(AC$8)=0,"",SUMIFS(Gögn!$I$2:$I$11876,Gögn!$F$2:$F$11876,$A81,Gögn!$A$2:$A$11876,AC$201)/1000)</f>
        <v>35211.839999999997</v>
      </c>
      <c r="AD81" s="155">
        <f>IF(LEN(AD$8)=0,"",SUMIFS(Gögn!$I$2:$I$11876,Gögn!$F$2:$F$11876,$A81,Gögn!$A$2:$A$11876,AD$201)/1000)</f>
        <v>0</v>
      </c>
      <c r="AE81" s="155">
        <f>IF(LEN(AE$8)=0,"",SUMIFS(Gögn!$I$2:$I$11876,Gögn!$F$2:$F$11876,$A81,Gögn!$A$2:$A$11876,AE$201)/1000)</f>
        <v>67183.444000000003</v>
      </c>
      <c r="AF81" s="155">
        <f>IF(LEN(AF$8)=0,"",SUMIFS(Gögn!$I$2:$I$11876,Gögn!$F$2:$F$11876,$A81,Gögn!$A$2:$A$11876,AF$201)/1000)</f>
        <v>995151.97</v>
      </c>
      <c r="AG81" s="155">
        <f>IF(LEN(AG$8)=0,"",SUMIFS(Gögn!$I$2:$I$11876,Gögn!$F$2:$F$11876,$A81,Gögn!$A$2:$A$11876,AG$201)/1000)</f>
        <v>0</v>
      </c>
      <c r="AH81" s="155">
        <f>IF(LEN(AH$8)=0,"",SUMIFS(Gögn!$I$2:$I$11876,Gögn!$F$2:$F$11876,$A81,Gögn!$A$2:$A$11876,AH$201)/1000)</f>
        <v>0</v>
      </c>
      <c r="AI81" s="155">
        <f>IF(LEN(AI$8)=0,"",SUMIFS(Gögn!$I$2:$I$11876,Gögn!$F$2:$F$11876,$A81,Gögn!$A$2:$A$11876,AI$201)/1000)</f>
        <v>28450.260999999999</v>
      </c>
      <c r="AJ81" s="155">
        <f>IF(LEN(AJ$8)=0,"",SUMIFS(Gögn!$I$2:$I$11876,Gögn!$F$2:$F$11876,$A81,Gögn!$A$2:$A$11876,AJ$201)/1000)</f>
        <v>161314.17600000001</v>
      </c>
      <c r="AK81" s="155">
        <f>IF(LEN(AK$8)=0,"",SUMIFS(Gögn!$I$2:$I$11876,Gögn!$F$2:$F$11876,$A81,Gögn!$A$2:$A$11876,AK$201)/1000)</f>
        <v>178796.78400000001</v>
      </c>
      <c r="AL81" s="155">
        <f>IF(LEN(AL$8)=0,"",SUMIFS(Gögn!$I$2:$I$11876,Gögn!$F$2:$F$11876,$A81,Gögn!$A$2:$A$11876,AL$201)/1000)</f>
        <v>252299.00399999999</v>
      </c>
      <c r="AM81" s="155">
        <f>IF(LEN(AM$8)=0,"",SUMIFS(Gögn!$I$2:$I$11876,Gögn!$F$2:$F$11876,$A81,Gögn!$A$2:$A$11876,AM$201)/1000)</f>
        <v>340812.06800000003</v>
      </c>
      <c r="AN81" s="155">
        <f>IF(LEN(AN$8)=0,"",SUMIFS(Gögn!$I$2:$I$11876,Gögn!$F$2:$F$11876,$A81,Gögn!$A$2:$A$11876,AN$201)/1000)</f>
        <v>4996.9769999999999</v>
      </c>
      <c r="AO81" s="155">
        <f>IF(LEN(AO$8)=0,"",SUMIFS(Gögn!$I$2:$I$11876,Gögn!$F$2:$F$11876,$A81,Gögn!$A$2:$A$11876,AO$201)/1000)</f>
        <v>1187324.74</v>
      </c>
      <c r="AP81" s="155">
        <f>IF(LEN(AP$8)=0,"",SUMIFS(Gögn!$I$2:$I$11876,Gögn!$F$2:$F$11876,$A81,Gögn!$A$2:$A$11876,AP$201)/1000)</f>
        <v>194365.726</v>
      </c>
      <c r="AQ81" s="155">
        <f>IF(LEN(AQ$8)=0,"",SUMIFS(Gögn!$I$2:$I$11876,Gögn!$F$2:$F$11876,$A81,Gögn!$A$2:$A$11876,AQ$201)/1000)</f>
        <v>322712.23300000001</v>
      </c>
      <c r="AR81" s="155">
        <f>IF(LEN(AR$8)=0,"",SUMIFS(Gögn!$I$2:$I$11876,Gögn!$F$2:$F$11876,$A81,Gögn!$A$2:$A$11876,AR$201)/1000)</f>
        <v>229996.66399999999</v>
      </c>
      <c r="AS81" s="155">
        <f>IF(LEN(AS$8)=0,"",SUMIFS(Gögn!$I$2:$I$11876,Gögn!$F$2:$F$11876,$A81,Gögn!$A$2:$A$11876,AS$201)/1000)</f>
        <v>6021.9740000000002</v>
      </c>
      <c r="AT81" s="155">
        <f>IF(LEN(AT$8)=0,"",SUMIFS(Gögn!$I$2:$I$11876,Gögn!$F$2:$F$11876,$A81,Gögn!$A$2:$A$11876,AT$201)/1000)</f>
        <v>0</v>
      </c>
      <c r="AU81" s="155">
        <f>IF(LEN(AU$8)=0,"",SUMIFS(Gögn!$I$2:$I$11876,Gögn!$F$2:$F$11876,$A81,Gögn!$A$2:$A$11876,AU$201)/1000)</f>
        <v>13323.457</v>
      </c>
      <c r="AV81" s="155">
        <f>IF(LEN(AV$8)=0,"",SUMIFS(Gögn!$I$2:$I$11876,Gögn!$F$2:$F$11876,$A81,Gögn!$A$2:$A$11876,AV$201)/1000)</f>
        <v>0</v>
      </c>
      <c r="AW81" s="155">
        <f>IF(LEN(AW$8)=0,"",SUMIFS(Gögn!$I$2:$I$11876,Gögn!$F$2:$F$11876,$A81,Gögn!$A$2:$A$11876,AW$201)/1000)</f>
        <v>3422.7750000000001</v>
      </c>
      <c r="AX81" s="155">
        <f>IF(LEN(AX$8)=0,"",SUMIFS(Gögn!$I$2:$I$11876,Gögn!$F$2:$F$11876,$A81,Gögn!$A$2:$A$11876,AX$201)/1000)</f>
        <v>2301.0790000000002</v>
      </c>
      <c r="AY81" s="155">
        <f>IF(LEN(AY$8)=0,"",SUMIFS(Gögn!$I$2:$I$11876,Gögn!$F$2:$F$11876,$A81,Gögn!$A$2:$A$11876,AY$201)/1000)</f>
        <v>2453.7719999999999</v>
      </c>
      <c r="AZ81" s="155">
        <f>IF(LEN(AZ$8)=0,"",SUMIFS(Gögn!$I$2:$I$11876,Gögn!$F$2:$F$11876,$A81,Gögn!$A$2:$A$11876,AZ$201)/1000)</f>
        <v>114340.844</v>
      </c>
      <c r="BA81" s="155">
        <f>IF(LEN(BA$8)=0,"",SUMIFS(Gögn!$I$2:$I$11876,Gögn!$F$2:$F$11876,$A81,Gögn!$A$2:$A$11876,BA$201)/1000)</f>
        <v>0</v>
      </c>
      <c r="BB81" s="155">
        <f>IF(LEN(BB$8)=0,"",SUMIFS(Gögn!$I$2:$I$11876,Gögn!$F$2:$F$11876,$A81,Gögn!$A$2:$A$11876,BB$201)/1000)</f>
        <v>0</v>
      </c>
      <c r="BC81" s="155">
        <f>IF(LEN(BC$8)=0,"",SUMIFS(Gögn!$I$2:$I$11876,Gögn!$F$2:$F$11876,$A81,Gögn!$A$2:$A$11876,BC$201)/1000)</f>
        <v>240427.22700000001</v>
      </c>
      <c r="BD81" s="155">
        <f>IF(LEN(BD$8)=0,"",SUMIFS(Gögn!$I$2:$I$11876,Gögn!$F$2:$F$11876,$A81,Gögn!$A$2:$A$11876,BD$201)/1000)</f>
        <v>98110.868000000002</v>
      </c>
      <c r="BE81" s="155">
        <f>IF(LEN(BE$8)=0,"",SUMIFS(Gögn!$I$2:$I$11876,Gögn!$F$2:$F$11876,$A81,Gögn!$A$2:$A$11876,BE$201)/1000)</f>
        <v>1039965.432</v>
      </c>
      <c r="BF81" s="155">
        <f>IF(LEN(BF$8)=0,"",SUMIFS(Gögn!$I$2:$I$11876,Gögn!$F$2:$F$11876,$A81,Gögn!$A$2:$A$11876,BF$201)/1000)</f>
        <v>5977.7020000000002</v>
      </c>
      <c r="BG81" s="155">
        <f>IF(LEN(BG$8)=0,"",SUMIFS(Gögn!$I$2:$I$11876,Gögn!$F$2:$F$11876,$A81,Gögn!$A$2:$A$11876,BG$201)/1000)</f>
        <v>154715.99100000001</v>
      </c>
      <c r="BH81" s="155">
        <f>IF(LEN(BH$8)=0,"",SUMIFS(Gögn!$I$2:$I$11876,Gögn!$F$2:$F$11876,$A81,Gögn!$A$2:$A$11876,BH$201)/1000)</f>
        <v>124808.118</v>
      </c>
      <c r="BI81" s="155">
        <f>IF(LEN(BI$8)=0,"",SUMIFS(Gögn!$I$2:$I$11876,Gögn!$F$2:$F$11876,$A81,Gögn!$A$2:$A$11876,BI$201)/1000)</f>
        <v>160346.424</v>
      </c>
      <c r="BJ81" s="155">
        <f>IF(LEN(BJ$8)=0,"",SUMIFS(Gögn!$I$2:$I$11876,Gögn!$F$2:$F$11876,$A81,Gögn!$A$2:$A$11876,BJ$201)/1000)</f>
        <v>50622.417999999998</v>
      </c>
      <c r="BK81" s="155">
        <f>IF(LEN(BK$8)=0,"",SUMIFS(Gögn!$I$2:$I$11876,Gögn!$F$2:$F$11876,$A81,Gögn!$A$2:$A$11876,BK$201)/1000)</f>
        <v>167718.78099999999</v>
      </c>
      <c r="BL81" s="155">
        <f>IF(LEN(BL$8)=0,"",SUMIFS(Gögn!$I$2:$I$11876,Gögn!$F$2:$F$11876,$A81,Gögn!$A$2:$A$11876,BL$201)/1000)</f>
        <v>0</v>
      </c>
      <c r="BM81" s="155">
        <f>IF(LEN(BM$8)=0,"",SUMIFS(Gögn!$I$2:$I$11876,Gögn!$F$2:$F$11876,$A81,Gögn!$A$2:$A$11876,BM$201)/1000)</f>
        <v>0</v>
      </c>
      <c r="BN81" s="155">
        <f>IF(LEN(BN$8)=0,"",SUMIFS(Gögn!$I$2:$I$11876,Gögn!$F$2:$F$11876,$A81,Gögn!$A$2:$A$11876,BN$201)/1000)</f>
        <v>0</v>
      </c>
      <c r="BO81" s="155">
        <f>IF(LEN(BO$8)=0,"",SUMIFS(Gögn!$I$2:$I$11876,Gögn!$F$2:$F$11876,$A81,Gögn!$A$2:$A$11876,BO$201)/1000)</f>
        <v>0</v>
      </c>
      <c r="BP81" s="155">
        <f>IF(LEN(BP$8)=0,"",SUMIFS(Gögn!$I$2:$I$11876,Gögn!$F$2:$F$11876,$A81,Gögn!$A$2:$A$11876,BP$201)/1000)</f>
        <v>0</v>
      </c>
      <c r="BQ81" s="155">
        <f>IF(LEN(BQ$8)=0,"",SUMIFS(Gögn!$I$2:$I$11876,Gögn!$F$2:$F$11876,$A81,Gögn!$A$2:$A$11876,BQ$201)/1000)</f>
        <v>0</v>
      </c>
      <c r="BR81" s="155">
        <f>IF(LEN(BR$8)=0,"",SUMIFS(Gögn!$I$2:$I$11876,Gögn!$F$2:$F$11876,$A81,Gögn!$A$2:$A$11876,BR$201)/1000)</f>
        <v>190624</v>
      </c>
      <c r="BS81" s="155">
        <f>IF(LEN(BS$8)=0,"",SUMIFS(Gögn!$I$2:$I$11876,Gögn!$F$2:$F$11876,$A81,Gögn!$A$2:$A$11876,BS$201)/1000)</f>
        <v>84407</v>
      </c>
      <c r="BT81" s="155">
        <f>IF(LEN(BT$8)=0,"",SUMIFS(Gögn!$I$2:$I$11876,Gögn!$F$2:$F$11876,$A81,Gögn!$A$2:$A$11876,BT$201)/1000)</f>
        <v>16598</v>
      </c>
      <c r="BU81" s="155">
        <f>IF(LEN(BU$8)=0,"",SUMIFS(Gögn!$I$2:$I$11876,Gögn!$F$2:$F$11876,$A81,Gögn!$A$2:$A$11876,BU$201)/1000)</f>
        <v>28063.437999999998</v>
      </c>
      <c r="BV81" s="155">
        <f>IF(LEN(BV$8)=0,"",SUMIFS(Gögn!$I$2:$I$11876,Gögn!$F$2:$F$11876,$A81,Gögn!$A$2:$A$11876,BV$201)/1000)</f>
        <v>44552.086000000003</v>
      </c>
      <c r="BW81" s="155">
        <f>IF(LEN(BW$8)=0,"",SUMIFS(Gögn!$I$2:$I$11876,Gögn!$F$2:$F$11876,$A81,Gögn!$A$2:$A$11876,BW$201)/1000)</f>
        <v>8261.31</v>
      </c>
      <c r="BX81" s="155">
        <f>IF(LEN(BX$8)=0,"",SUMIFS(Gögn!$I$2:$I$11876,Gögn!$F$2:$F$11876,$A81,Gögn!$A$2:$A$11876,BX$201)/1000)</f>
        <v>65397.453999999998</v>
      </c>
      <c r="BY81" s="155">
        <f>IF(LEN(BY$8)=0,"",SUMIFS(Gögn!$I$2:$I$11876,Gögn!$F$2:$F$11876,$A81,Gögn!$A$2:$A$11876,BY$201)/1000)</f>
        <v>81814.422999999995</v>
      </c>
      <c r="BZ81" s="155">
        <f>IF(LEN(BZ$8)=0,"",SUMIFS(Gögn!$I$2:$I$11876,Gögn!$F$2:$F$11876,$A81,Gögn!$A$2:$A$11876,BZ$201)/1000)</f>
        <v>317140.66600000003</v>
      </c>
      <c r="CA81" s="155">
        <f>IF(LEN(CA$8)=0,"",SUMIFS(Gögn!$I$2:$I$11876,Gögn!$F$2:$F$11876,$A81,Gögn!$A$2:$A$11876,CA$201)/1000)</f>
        <v>13378.611000000001</v>
      </c>
      <c r="CB81" s="155">
        <f>IF(LEN(CB$8)=0,"",SUMIFS(Gögn!$I$2:$I$11876,Gögn!$F$2:$F$11876,$A81,Gögn!$A$2:$A$11876,CB$201)/1000)</f>
        <v>0</v>
      </c>
      <c r="CC81" s="155">
        <f>IF(LEN(CC$8)=0,"",SUMIFS(Gögn!$I$2:$I$11876,Gögn!$F$2:$F$11876,$A81,Gögn!$A$2:$A$11876,CC$201)/1000)</f>
        <v>0</v>
      </c>
    </row>
    <row r="82" spans="1:81" ht="15.75" x14ac:dyDescent="0.25">
      <c r="A82" s="5" t="s">
        <v>458</v>
      </c>
      <c r="B82" s="5"/>
      <c r="C82" s="19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</row>
    <row r="83" spans="1:81" s="34" customFormat="1" ht="15.75" x14ac:dyDescent="0.25">
      <c r="A83" s="33" t="s">
        <v>458</v>
      </c>
      <c r="B83" s="33"/>
      <c r="C83" s="23" t="s">
        <v>281</v>
      </c>
      <c r="D83" s="157">
        <f>SUM(E83:CC83)</f>
        <v>1276504769.7949996</v>
      </c>
      <c r="E83" s="157">
        <f>IF(LEN(E$8)=0,"",IF(E8="Bayern",E53,IF(E8="Allianz",E53,E66+E73+E79+E81)))</f>
        <v>50218577.109999999</v>
      </c>
      <c r="F83" s="157">
        <f t="shared" ref="F83:BQ83" si="20">IF(LEN(F$8)=0,"",IF(F8="Bayern",F53,IF(F8="Allianz",F53,F66+F73+F79+F81)))</f>
        <v>89692173.871000007</v>
      </c>
      <c r="G83" s="157">
        <f t="shared" si="20"/>
        <v>44583035.353999995</v>
      </c>
      <c r="H83" s="157">
        <f t="shared" si="20"/>
        <v>896619.98300000001</v>
      </c>
      <c r="I83" s="157">
        <f t="shared" si="20"/>
        <v>33646532.851000004</v>
      </c>
      <c r="J83" s="157">
        <f t="shared" si="20"/>
        <v>1361376.6469999999</v>
      </c>
      <c r="K83" s="157">
        <f t="shared" si="20"/>
        <v>1210830</v>
      </c>
      <c r="L83" s="157">
        <f t="shared" si="20"/>
        <v>10194193</v>
      </c>
      <c r="M83" s="157">
        <f t="shared" si="20"/>
        <v>7274163</v>
      </c>
      <c r="N83" s="157">
        <f t="shared" si="20"/>
        <v>22188891</v>
      </c>
      <c r="O83" s="157">
        <f t="shared" si="20"/>
        <v>31876569</v>
      </c>
      <c r="P83" s="157">
        <f t="shared" si="20"/>
        <v>16784079</v>
      </c>
      <c r="Q83" s="157">
        <f t="shared" si="20"/>
        <v>58539703</v>
      </c>
      <c r="R83" s="157">
        <f t="shared" si="20"/>
        <v>9736290.209999999</v>
      </c>
      <c r="S83" s="157">
        <f t="shared" si="20"/>
        <v>5392788.4910000004</v>
      </c>
      <c r="T83" s="157">
        <f t="shared" si="20"/>
        <v>9122777.5019999985</v>
      </c>
      <c r="U83" s="157">
        <f t="shared" si="20"/>
        <v>150706.28700000001</v>
      </c>
      <c r="V83" s="157">
        <f t="shared" si="20"/>
        <v>1326429.1180000002</v>
      </c>
      <c r="W83" s="157">
        <f t="shared" si="20"/>
        <v>210448238</v>
      </c>
      <c r="X83" s="157">
        <f t="shared" si="20"/>
        <v>35205243</v>
      </c>
      <c r="Y83" s="157">
        <f t="shared" si="20"/>
        <v>54201542</v>
      </c>
      <c r="Z83" s="157">
        <f t="shared" si="20"/>
        <v>3837968</v>
      </c>
      <c r="AA83" s="157">
        <f t="shared" si="20"/>
        <v>1046436</v>
      </c>
      <c r="AB83" s="157">
        <f t="shared" si="20"/>
        <v>3319910.6349999998</v>
      </c>
      <c r="AC83" s="157">
        <f t="shared" si="20"/>
        <v>3456838.4339999999</v>
      </c>
      <c r="AD83" s="157">
        <f t="shared" si="20"/>
        <v>1932228.3029999998</v>
      </c>
      <c r="AE83" s="157">
        <f t="shared" si="20"/>
        <v>1565888.41</v>
      </c>
      <c r="AF83" s="157">
        <f t="shared" si="20"/>
        <v>4156068.1049999995</v>
      </c>
      <c r="AG83" s="157">
        <f t="shared" si="20"/>
        <v>4178737.19</v>
      </c>
      <c r="AH83" s="157">
        <f t="shared" si="20"/>
        <v>46078829.939000003</v>
      </c>
      <c r="AI83" s="157">
        <f t="shared" si="20"/>
        <v>733477.70799999987</v>
      </c>
      <c r="AJ83" s="157">
        <f t="shared" si="20"/>
        <v>4598744.5810000002</v>
      </c>
      <c r="AK83" s="157">
        <f t="shared" si="20"/>
        <v>6741920.5279999999</v>
      </c>
      <c r="AL83" s="157">
        <f t="shared" si="20"/>
        <v>8242789.0449999999</v>
      </c>
      <c r="AM83" s="157">
        <f t="shared" si="20"/>
        <v>7958602.3819999993</v>
      </c>
      <c r="AN83" s="157">
        <f t="shared" si="20"/>
        <v>186895.93</v>
      </c>
      <c r="AO83" s="157">
        <f t="shared" si="20"/>
        <v>42284762.793999992</v>
      </c>
      <c r="AP83" s="157">
        <f t="shared" si="20"/>
        <v>33433335.911999997</v>
      </c>
      <c r="AQ83" s="157">
        <f t="shared" si="20"/>
        <v>28469545.989</v>
      </c>
      <c r="AR83" s="157">
        <f t="shared" si="20"/>
        <v>17705028.361000001</v>
      </c>
      <c r="AS83" s="157">
        <f t="shared" si="20"/>
        <v>77422.760999999999</v>
      </c>
      <c r="AT83" s="157">
        <f t="shared" si="20"/>
        <v>2672173.3420000002</v>
      </c>
      <c r="AU83" s="157">
        <f t="shared" si="20"/>
        <v>1128822.602</v>
      </c>
      <c r="AV83" s="157">
        <f t="shared" si="20"/>
        <v>858542.99300000002</v>
      </c>
      <c r="AW83" s="157">
        <f t="shared" si="20"/>
        <v>857579.76400000008</v>
      </c>
      <c r="AX83" s="157">
        <f t="shared" si="20"/>
        <v>93471.758999999991</v>
      </c>
      <c r="AY83" s="157">
        <f t="shared" si="20"/>
        <v>53446.428</v>
      </c>
      <c r="AZ83" s="157">
        <f t="shared" si="20"/>
        <v>3681851.7479999997</v>
      </c>
      <c r="BA83" s="157">
        <f t="shared" si="20"/>
        <v>4697527.0120000001</v>
      </c>
      <c r="BB83" s="157">
        <f t="shared" si="20"/>
        <v>89940181.951000005</v>
      </c>
      <c r="BC83" s="157">
        <f t="shared" si="20"/>
        <v>10792555.961000001</v>
      </c>
      <c r="BD83" s="157">
        <f t="shared" si="20"/>
        <v>3484517.551</v>
      </c>
      <c r="BE83" s="157">
        <f t="shared" si="20"/>
        <v>13634499.227</v>
      </c>
      <c r="BF83" s="157">
        <f t="shared" si="20"/>
        <v>49186.446999999993</v>
      </c>
      <c r="BG83" s="157">
        <f t="shared" si="20"/>
        <v>6931436.5430000005</v>
      </c>
      <c r="BH83" s="157">
        <f t="shared" si="20"/>
        <v>4566502.9720000001</v>
      </c>
      <c r="BI83" s="157">
        <f t="shared" si="20"/>
        <v>3476861.4509999999</v>
      </c>
      <c r="BJ83" s="157">
        <f t="shared" si="20"/>
        <v>2101110.9040000001</v>
      </c>
      <c r="BK83" s="157">
        <f t="shared" si="20"/>
        <v>20912500.605</v>
      </c>
      <c r="BL83" s="157">
        <f t="shared" si="20"/>
        <v>429346.91100000002</v>
      </c>
      <c r="BM83" s="157">
        <f t="shared" si="20"/>
        <v>630379.35900000005</v>
      </c>
      <c r="BN83" s="157">
        <f t="shared" si="20"/>
        <v>2398957.4410000001</v>
      </c>
      <c r="BO83" s="157">
        <f t="shared" si="20"/>
        <v>87999.180999999997</v>
      </c>
      <c r="BP83" s="157">
        <f t="shared" si="20"/>
        <v>145833.51099999997</v>
      </c>
      <c r="BQ83" s="157">
        <f t="shared" si="20"/>
        <v>89577.422999999995</v>
      </c>
      <c r="BR83" s="157">
        <f t="shared" ref="BR83:CC83" si="21">IF(LEN(BR$8)=0,"",IF(BR8="Bayern",BR53,IF(BR8="Allianz",BR53,BR66+BR73+BR79+BR81)))</f>
        <v>27171563</v>
      </c>
      <c r="BS83" s="157">
        <f t="shared" si="21"/>
        <v>5384943</v>
      </c>
      <c r="BT83" s="157">
        <f t="shared" si="21"/>
        <v>939288</v>
      </c>
      <c r="BU83" s="157">
        <f t="shared" si="21"/>
        <v>2307699.8720000004</v>
      </c>
      <c r="BV83" s="157">
        <f t="shared" si="21"/>
        <v>1892789.2339999999</v>
      </c>
      <c r="BW83" s="157">
        <f t="shared" si="21"/>
        <v>91727.953999999998</v>
      </c>
      <c r="BX83" s="157">
        <f t="shared" si="21"/>
        <v>2392500.1189999999</v>
      </c>
      <c r="BY83" s="157">
        <f t="shared" si="21"/>
        <v>5708533.8619999997</v>
      </c>
      <c r="BZ83" s="157">
        <f t="shared" si="21"/>
        <v>326809.70600000001</v>
      </c>
      <c r="CA83" s="157">
        <f t="shared" si="21"/>
        <v>777918.53100000008</v>
      </c>
      <c r="CB83" s="157">
        <f t="shared" si="21"/>
        <v>81792309</v>
      </c>
      <c r="CC83" s="157">
        <f t="shared" si="21"/>
        <v>59947635</v>
      </c>
    </row>
    <row r="84" spans="1:81" ht="15.75" x14ac:dyDescent="0.25">
      <c r="A84" s="5" t="s">
        <v>458</v>
      </c>
      <c r="B84" s="5"/>
      <c r="C84" s="19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56"/>
      <c r="BN84" s="156"/>
      <c r="BO84" s="156"/>
      <c r="BP84" s="156"/>
      <c r="BQ84" s="156"/>
      <c r="BR84" s="156"/>
      <c r="BS84" s="156"/>
      <c r="BT84" s="156"/>
      <c r="BU84" s="156"/>
      <c r="BV84" s="156"/>
      <c r="BW84" s="156"/>
      <c r="BX84" s="156"/>
      <c r="BY84" s="156"/>
      <c r="BZ84" s="156"/>
      <c r="CA84" s="156"/>
      <c r="CB84" s="156"/>
      <c r="CC84" s="156"/>
    </row>
    <row r="85" spans="1:81" ht="15.75" x14ac:dyDescent="0.25">
      <c r="A85" s="5" t="s">
        <v>458</v>
      </c>
      <c r="B85" s="5"/>
      <c r="C85" s="21" t="s">
        <v>282</v>
      </c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</row>
    <row r="86" spans="1:81" ht="15.75" x14ac:dyDescent="0.25">
      <c r="A86" s="5" t="s">
        <v>458</v>
      </c>
      <c r="B86" s="5"/>
      <c r="C86" s="19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56"/>
      <c r="BN86" s="156"/>
      <c r="BO86" s="156"/>
      <c r="BP86" s="156"/>
      <c r="BQ86" s="156"/>
      <c r="BR86" s="156"/>
      <c r="BS86" s="156"/>
      <c r="BT86" s="156"/>
      <c r="BU86" s="156"/>
      <c r="BV86" s="156"/>
      <c r="BW86" s="156"/>
      <c r="BX86" s="156"/>
      <c r="BY86" s="156"/>
      <c r="BZ86" s="156"/>
      <c r="CA86" s="156"/>
      <c r="CB86" s="156"/>
      <c r="CC86" s="156"/>
    </row>
    <row r="87" spans="1:81" ht="15.75" x14ac:dyDescent="0.25">
      <c r="A87" s="5" t="s">
        <v>458</v>
      </c>
      <c r="B87" s="5"/>
      <c r="C87" s="21" t="s">
        <v>34</v>
      </c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</row>
    <row r="88" spans="1:81" ht="15.75" x14ac:dyDescent="0.25">
      <c r="A88" s="5" t="s">
        <v>35</v>
      </c>
      <c r="B88" s="5"/>
      <c r="C88" s="19" t="s">
        <v>36</v>
      </c>
      <c r="D88" s="156">
        <f t="shared" ref="D88:D94" si="22">SUM(E88:CC88)</f>
        <v>0</v>
      </c>
      <c r="E88" s="156">
        <f>IF(LEN(E$8)=0,"",SUMIFS(Gögn!$I$2:$I$11876,Gögn!$F$2:$F$11876,$A88,Gögn!$A$2:$A$11876,E$201)/1000)</f>
        <v>0</v>
      </c>
      <c r="F88" s="156">
        <f>IF(LEN(F$8)=0,"",SUMIFS(Gögn!$I$2:$I$11876,Gögn!$F$2:$F$11876,$A88,Gögn!$A$2:$A$11876,F$201)/1000)</f>
        <v>0</v>
      </c>
      <c r="G88" s="156">
        <f>IF(LEN(G$8)=0,"",SUMIFS(Gögn!$I$2:$I$11876,Gögn!$F$2:$F$11876,$A88,Gögn!$A$2:$A$11876,G$201)/1000)</f>
        <v>0</v>
      </c>
      <c r="H88" s="156">
        <f>IF(LEN(H$8)=0,"",SUMIFS(Gögn!$I$2:$I$11876,Gögn!$F$2:$F$11876,$A88,Gögn!$A$2:$A$11876,H$201)/1000)</f>
        <v>0</v>
      </c>
      <c r="I88" s="156">
        <f>IF(LEN(I$8)=0,"",SUMIFS(Gögn!$I$2:$I$11876,Gögn!$F$2:$F$11876,$A88,Gögn!$A$2:$A$11876,I$201)/1000)</f>
        <v>0</v>
      </c>
      <c r="J88" s="156">
        <f>IF(LEN(J$8)=0,"",SUMIFS(Gögn!$I$2:$I$11876,Gögn!$F$2:$F$11876,$A88,Gögn!$A$2:$A$11876,J$201)/1000)</f>
        <v>0</v>
      </c>
      <c r="K88" s="156">
        <f>IF(LEN(K$8)=0,"",SUMIFS(Gögn!$I$2:$I$11876,Gögn!$F$2:$F$11876,$A88,Gögn!$A$2:$A$11876,K$201)/1000)</f>
        <v>0</v>
      </c>
      <c r="L88" s="156">
        <f>IF(LEN(L$8)=0,"",SUMIFS(Gögn!$I$2:$I$11876,Gögn!$F$2:$F$11876,$A88,Gögn!$A$2:$A$11876,L$201)/1000)</f>
        <v>0</v>
      </c>
      <c r="M88" s="156">
        <f>IF(LEN(M$8)=0,"",SUMIFS(Gögn!$I$2:$I$11876,Gögn!$F$2:$F$11876,$A88,Gögn!$A$2:$A$11876,M$201)/1000)</f>
        <v>0</v>
      </c>
      <c r="N88" s="156">
        <f>IF(LEN(N$8)=0,"",SUMIFS(Gögn!$I$2:$I$11876,Gögn!$F$2:$F$11876,$A88,Gögn!$A$2:$A$11876,N$201)/1000)</f>
        <v>0</v>
      </c>
      <c r="O88" s="156">
        <f>IF(LEN(O$8)=0,"",SUMIFS(Gögn!$I$2:$I$11876,Gögn!$F$2:$F$11876,$A88,Gögn!$A$2:$A$11876,O$201)/1000)</f>
        <v>0</v>
      </c>
      <c r="P88" s="156">
        <f>IF(LEN(P$8)=0,"",SUMIFS(Gögn!$I$2:$I$11876,Gögn!$F$2:$F$11876,$A88,Gögn!$A$2:$A$11876,P$201)/1000)</f>
        <v>0</v>
      </c>
      <c r="Q88" s="156">
        <f>IF(LEN(Q$8)=0,"",SUMIFS(Gögn!$I$2:$I$11876,Gögn!$F$2:$F$11876,$A88,Gögn!$A$2:$A$11876,Q$201)/1000)</f>
        <v>0</v>
      </c>
      <c r="R88" s="156">
        <f>IF(LEN(R$8)=0,"",SUMIFS(Gögn!$I$2:$I$11876,Gögn!$F$2:$F$11876,$A88,Gögn!$A$2:$A$11876,R$201)/1000)</f>
        <v>0</v>
      </c>
      <c r="S88" s="156">
        <f>IF(LEN(S$8)=0,"",SUMIFS(Gögn!$I$2:$I$11876,Gögn!$F$2:$F$11876,$A88,Gögn!$A$2:$A$11876,S$201)/1000)</f>
        <v>0</v>
      </c>
      <c r="T88" s="156">
        <f>IF(LEN(T$8)=0,"",SUMIFS(Gögn!$I$2:$I$11876,Gögn!$F$2:$F$11876,$A88,Gögn!$A$2:$A$11876,T$201)/1000)</f>
        <v>0</v>
      </c>
      <c r="U88" s="156">
        <f>IF(LEN(U$8)=0,"",SUMIFS(Gögn!$I$2:$I$11876,Gögn!$F$2:$F$11876,$A88,Gögn!$A$2:$A$11876,U$201)/1000)</f>
        <v>0</v>
      </c>
      <c r="V88" s="156">
        <f>IF(LEN(V$8)=0,"",SUMIFS(Gögn!$I$2:$I$11876,Gögn!$F$2:$F$11876,$A88,Gögn!$A$2:$A$11876,V$201)/1000)</f>
        <v>0</v>
      </c>
      <c r="W88" s="156">
        <f>IF(LEN(W$8)=0,"",SUMIFS(Gögn!$I$2:$I$11876,Gögn!$F$2:$F$11876,$A88,Gögn!$A$2:$A$11876,W$201)/1000)</f>
        <v>0</v>
      </c>
      <c r="X88" s="156">
        <f>IF(LEN(X$8)=0,"",SUMIFS(Gögn!$I$2:$I$11876,Gögn!$F$2:$F$11876,$A88,Gögn!$A$2:$A$11876,X$201)/1000)</f>
        <v>0</v>
      </c>
      <c r="Y88" s="156">
        <f>IF(LEN(Y$8)=0,"",SUMIFS(Gögn!$I$2:$I$11876,Gögn!$F$2:$F$11876,$A88,Gögn!$A$2:$A$11876,Y$201)/1000)</f>
        <v>0</v>
      </c>
      <c r="Z88" s="156">
        <f>IF(LEN(Z$8)=0,"",SUMIFS(Gögn!$I$2:$I$11876,Gögn!$F$2:$F$11876,$A88,Gögn!$A$2:$A$11876,Z$201)/1000)</f>
        <v>0</v>
      </c>
      <c r="AA88" s="156">
        <f>IF(LEN(AA$8)=0,"",SUMIFS(Gögn!$I$2:$I$11876,Gögn!$F$2:$F$11876,$A88,Gögn!$A$2:$A$11876,AA$201)/1000)</f>
        <v>0</v>
      </c>
      <c r="AB88" s="156">
        <f>IF(LEN(AB$8)=0,"",SUMIFS(Gögn!$I$2:$I$11876,Gögn!$F$2:$F$11876,$A88,Gögn!$A$2:$A$11876,AB$201)/1000)</f>
        <v>0</v>
      </c>
      <c r="AC88" s="156">
        <f>IF(LEN(AC$8)=0,"",SUMIFS(Gögn!$I$2:$I$11876,Gögn!$F$2:$F$11876,$A88,Gögn!$A$2:$A$11876,AC$201)/1000)</f>
        <v>0</v>
      </c>
      <c r="AD88" s="156">
        <f>IF(LEN(AD$8)=0,"",SUMIFS(Gögn!$I$2:$I$11876,Gögn!$F$2:$F$11876,$A88,Gögn!$A$2:$A$11876,AD$201)/1000)</f>
        <v>0</v>
      </c>
      <c r="AE88" s="156">
        <f>IF(LEN(AE$8)=0,"",SUMIFS(Gögn!$I$2:$I$11876,Gögn!$F$2:$F$11876,$A88,Gögn!$A$2:$A$11876,AE$201)/1000)</f>
        <v>0</v>
      </c>
      <c r="AF88" s="156">
        <f>IF(LEN(AF$8)=0,"",SUMIFS(Gögn!$I$2:$I$11876,Gögn!$F$2:$F$11876,$A88,Gögn!$A$2:$A$11876,AF$201)/1000)</f>
        <v>0</v>
      </c>
      <c r="AG88" s="156">
        <f>IF(LEN(AG$8)=0,"",SUMIFS(Gögn!$I$2:$I$11876,Gögn!$F$2:$F$11876,$A88,Gögn!$A$2:$A$11876,AG$201)/1000)</f>
        <v>0</v>
      </c>
      <c r="AH88" s="156">
        <f>IF(LEN(AH$8)=0,"",SUMIFS(Gögn!$I$2:$I$11876,Gögn!$F$2:$F$11876,$A88,Gögn!$A$2:$A$11876,AH$201)/1000)</f>
        <v>0</v>
      </c>
      <c r="AI88" s="156">
        <f>IF(LEN(AI$8)=0,"",SUMIFS(Gögn!$I$2:$I$11876,Gögn!$F$2:$F$11876,$A88,Gögn!$A$2:$A$11876,AI$201)/1000)</f>
        <v>0</v>
      </c>
      <c r="AJ88" s="156">
        <f>IF(LEN(AJ$8)=0,"",SUMIFS(Gögn!$I$2:$I$11876,Gögn!$F$2:$F$11876,$A88,Gögn!$A$2:$A$11876,AJ$201)/1000)</f>
        <v>0</v>
      </c>
      <c r="AK88" s="156">
        <f>IF(LEN(AK$8)=0,"",SUMIFS(Gögn!$I$2:$I$11876,Gögn!$F$2:$F$11876,$A88,Gögn!$A$2:$A$11876,AK$201)/1000)</f>
        <v>0</v>
      </c>
      <c r="AL88" s="156">
        <f>IF(LEN(AL$8)=0,"",SUMIFS(Gögn!$I$2:$I$11876,Gögn!$F$2:$F$11876,$A88,Gögn!$A$2:$A$11876,AL$201)/1000)</f>
        <v>0</v>
      </c>
      <c r="AM88" s="156">
        <f>IF(LEN(AM$8)=0,"",SUMIFS(Gögn!$I$2:$I$11876,Gögn!$F$2:$F$11876,$A88,Gögn!$A$2:$A$11876,AM$201)/1000)</f>
        <v>0</v>
      </c>
      <c r="AN88" s="156">
        <f>IF(LEN(AN$8)=0,"",SUMIFS(Gögn!$I$2:$I$11876,Gögn!$F$2:$F$11876,$A88,Gögn!$A$2:$A$11876,AN$201)/1000)</f>
        <v>0</v>
      </c>
      <c r="AO88" s="156">
        <f>IF(LEN(AO$8)=0,"",SUMIFS(Gögn!$I$2:$I$11876,Gögn!$F$2:$F$11876,$A88,Gögn!$A$2:$A$11876,AO$201)/1000)</f>
        <v>0</v>
      </c>
      <c r="AP88" s="156">
        <f>IF(LEN(AP$8)=0,"",SUMIFS(Gögn!$I$2:$I$11876,Gögn!$F$2:$F$11876,$A88,Gögn!$A$2:$A$11876,AP$201)/1000)</f>
        <v>0</v>
      </c>
      <c r="AQ88" s="156">
        <f>IF(LEN(AQ$8)=0,"",SUMIFS(Gögn!$I$2:$I$11876,Gögn!$F$2:$F$11876,$A88,Gögn!$A$2:$A$11876,AQ$201)/1000)</f>
        <v>0</v>
      </c>
      <c r="AR88" s="156">
        <f>IF(LEN(AR$8)=0,"",SUMIFS(Gögn!$I$2:$I$11876,Gögn!$F$2:$F$11876,$A88,Gögn!$A$2:$A$11876,AR$201)/1000)</f>
        <v>0</v>
      </c>
      <c r="AS88" s="156">
        <f>IF(LEN(AS$8)=0,"",SUMIFS(Gögn!$I$2:$I$11876,Gögn!$F$2:$F$11876,$A88,Gögn!$A$2:$A$11876,AS$201)/1000)</f>
        <v>0</v>
      </c>
      <c r="AT88" s="156">
        <f>IF(LEN(AT$8)=0,"",SUMIFS(Gögn!$I$2:$I$11876,Gögn!$F$2:$F$11876,$A88,Gögn!$A$2:$A$11876,AT$201)/1000)</f>
        <v>0</v>
      </c>
      <c r="AU88" s="156">
        <f>IF(LEN(AU$8)=0,"",SUMIFS(Gögn!$I$2:$I$11876,Gögn!$F$2:$F$11876,$A88,Gögn!$A$2:$A$11876,AU$201)/1000)</f>
        <v>0</v>
      </c>
      <c r="AV88" s="156">
        <f>IF(LEN(AV$8)=0,"",SUMIFS(Gögn!$I$2:$I$11876,Gögn!$F$2:$F$11876,$A88,Gögn!$A$2:$A$11876,AV$201)/1000)</f>
        <v>0</v>
      </c>
      <c r="AW88" s="156">
        <f>IF(LEN(AW$8)=0,"",SUMIFS(Gögn!$I$2:$I$11876,Gögn!$F$2:$F$11876,$A88,Gögn!$A$2:$A$11876,AW$201)/1000)</f>
        <v>0</v>
      </c>
      <c r="AX88" s="156">
        <f>IF(LEN(AX$8)=0,"",SUMIFS(Gögn!$I$2:$I$11876,Gögn!$F$2:$F$11876,$A88,Gögn!$A$2:$A$11876,AX$201)/1000)</f>
        <v>0</v>
      </c>
      <c r="AY88" s="156">
        <f>IF(LEN(AY$8)=0,"",SUMIFS(Gögn!$I$2:$I$11876,Gögn!$F$2:$F$11876,$A88,Gögn!$A$2:$A$11876,AY$201)/1000)</f>
        <v>0</v>
      </c>
      <c r="AZ88" s="156">
        <f>IF(LEN(AZ$8)=0,"",SUMIFS(Gögn!$I$2:$I$11876,Gögn!$F$2:$F$11876,$A88,Gögn!$A$2:$A$11876,AZ$201)/1000)</f>
        <v>0</v>
      </c>
      <c r="BA88" s="156">
        <f>IF(LEN(BA$8)=0,"",SUMIFS(Gögn!$I$2:$I$11876,Gögn!$F$2:$F$11876,$A88,Gögn!$A$2:$A$11876,BA$201)/1000)</f>
        <v>0</v>
      </c>
      <c r="BB88" s="156">
        <f>IF(LEN(BB$8)=0,"",SUMIFS(Gögn!$I$2:$I$11876,Gögn!$F$2:$F$11876,$A88,Gögn!$A$2:$A$11876,BB$201)/1000)</f>
        <v>0</v>
      </c>
      <c r="BC88" s="156">
        <f>IF(LEN(BC$8)=0,"",SUMIFS(Gögn!$I$2:$I$11876,Gögn!$F$2:$F$11876,$A88,Gögn!$A$2:$A$11876,BC$201)/1000)</f>
        <v>0</v>
      </c>
      <c r="BD88" s="156">
        <f>IF(LEN(BD$8)=0,"",SUMIFS(Gögn!$I$2:$I$11876,Gögn!$F$2:$F$11876,$A88,Gögn!$A$2:$A$11876,BD$201)/1000)</f>
        <v>0</v>
      </c>
      <c r="BE88" s="156">
        <f>IF(LEN(BE$8)=0,"",SUMIFS(Gögn!$I$2:$I$11876,Gögn!$F$2:$F$11876,$A88,Gögn!$A$2:$A$11876,BE$201)/1000)</f>
        <v>0</v>
      </c>
      <c r="BF88" s="156">
        <f>IF(LEN(BF$8)=0,"",SUMIFS(Gögn!$I$2:$I$11876,Gögn!$F$2:$F$11876,$A88,Gögn!$A$2:$A$11876,BF$201)/1000)</f>
        <v>0</v>
      </c>
      <c r="BG88" s="156">
        <f>IF(LEN(BG$8)=0,"",SUMIFS(Gögn!$I$2:$I$11876,Gögn!$F$2:$F$11876,$A88,Gögn!$A$2:$A$11876,BG$201)/1000)</f>
        <v>0</v>
      </c>
      <c r="BH88" s="156">
        <f>IF(LEN(BH$8)=0,"",SUMIFS(Gögn!$I$2:$I$11876,Gögn!$F$2:$F$11876,$A88,Gögn!$A$2:$A$11876,BH$201)/1000)</f>
        <v>0</v>
      </c>
      <c r="BI88" s="156">
        <f>IF(LEN(BI$8)=0,"",SUMIFS(Gögn!$I$2:$I$11876,Gögn!$F$2:$F$11876,$A88,Gögn!$A$2:$A$11876,BI$201)/1000)</f>
        <v>0</v>
      </c>
      <c r="BJ88" s="156">
        <f>IF(LEN(BJ$8)=0,"",SUMIFS(Gögn!$I$2:$I$11876,Gögn!$F$2:$F$11876,$A88,Gögn!$A$2:$A$11876,BJ$201)/1000)</f>
        <v>0</v>
      </c>
      <c r="BK88" s="156">
        <f>IF(LEN(BK$8)=0,"",SUMIFS(Gögn!$I$2:$I$11876,Gögn!$F$2:$F$11876,$A88,Gögn!$A$2:$A$11876,BK$201)/1000)</f>
        <v>0</v>
      </c>
      <c r="BL88" s="156">
        <f>IF(LEN(BL$8)=0,"",SUMIFS(Gögn!$I$2:$I$11876,Gögn!$F$2:$F$11876,$A88,Gögn!$A$2:$A$11876,BL$201)/1000)</f>
        <v>0</v>
      </c>
      <c r="BM88" s="156">
        <f>IF(LEN(BM$8)=0,"",SUMIFS(Gögn!$I$2:$I$11876,Gögn!$F$2:$F$11876,$A88,Gögn!$A$2:$A$11876,BM$201)/1000)</f>
        <v>0</v>
      </c>
      <c r="BN88" s="156">
        <f>IF(LEN(BN$8)=0,"",SUMIFS(Gögn!$I$2:$I$11876,Gögn!$F$2:$F$11876,$A88,Gögn!$A$2:$A$11876,BN$201)/1000)</f>
        <v>0</v>
      </c>
      <c r="BO88" s="156">
        <f>IF(LEN(BO$8)=0,"",SUMIFS(Gögn!$I$2:$I$11876,Gögn!$F$2:$F$11876,$A88,Gögn!$A$2:$A$11876,BO$201)/1000)</f>
        <v>0</v>
      </c>
      <c r="BP88" s="156">
        <f>IF(LEN(BP$8)=0,"",SUMIFS(Gögn!$I$2:$I$11876,Gögn!$F$2:$F$11876,$A88,Gögn!$A$2:$A$11876,BP$201)/1000)</f>
        <v>0</v>
      </c>
      <c r="BQ88" s="156">
        <f>IF(LEN(BQ$8)=0,"",SUMIFS(Gögn!$I$2:$I$11876,Gögn!$F$2:$F$11876,$A88,Gögn!$A$2:$A$11876,BQ$201)/1000)</f>
        <v>0</v>
      </c>
      <c r="BR88" s="156">
        <f>IF(LEN(BR$8)=0,"",SUMIFS(Gögn!$I$2:$I$11876,Gögn!$F$2:$F$11876,$A88,Gögn!$A$2:$A$11876,BR$201)/1000)</f>
        <v>0</v>
      </c>
      <c r="BS88" s="156">
        <f>IF(LEN(BS$8)=0,"",SUMIFS(Gögn!$I$2:$I$11876,Gögn!$F$2:$F$11876,$A88,Gögn!$A$2:$A$11876,BS$201)/1000)</f>
        <v>0</v>
      </c>
      <c r="BT88" s="156">
        <f>IF(LEN(BT$8)=0,"",SUMIFS(Gögn!$I$2:$I$11876,Gögn!$F$2:$F$11876,$A88,Gögn!$A$2:$A$11876,BT$201)/1000)</f>
        <v>0</v>
      </c>
      <c r="BU88" s="156">
        <f>IF(LEN(BU$8)=0,"",SUMIFS(Gögn!$I$2:$I$11876,Gögn!$F$2:$F$11876,$A88,Gögn!$A$2:$A$11876,BU$201)/1000)</f>
        <v>0</v>
      </c>
      <c r="BV88" s="156">
        <f>IF(LEN(BV$8)=0,"",SUMIFS(Gögn!$I$2:$I$11876,Gögn!$F$2:$F$11876,$A88,Gögn!$A$2:$A$11876,BV$201)/1000)</f>
        <v>0</v>
      </c>
      <c r="BW88" s="156">
        <f>IF(LEN(BW$8)=0,"",SUMIFS(Gögn!$I$2:$I$11876,Gögn!$F$2:$F$11876,$A88,Gögn!$A$2:$A$11876,BW$201)/1000)</f>
        <v>0</v>
      </c>
      <c r="BX88" s="156">
        <f>IF(LEN(BX$8)=0,"",SUMIFS(Gögn!$I$2:$I$11876,Gögn!$F$2:$F$11876,$A88,Gögn!$A$2:$A$11876,BX$201)/1000)</f>
        <v>0</v>
      </c>
      <c r="BY88" s="156">
        <f>IF(LEN(BY$8)=0,"",SUMIFS(Gögn!$I$2:$I$11876,Gögn!$F$2:$F$11876,$A88,Gögn!$A$2:$A$11876,BY$201)/1000)</f>
        <v>0</v>
      </c>
      <c r="BZ88" s="156">
        <f>IF(LEN(BZ$8)=0,"",SUMIFS(Gögn!$I$2:$I$11876,Gögn!$F$2:$F$11876,$A88,Gögn!$A$2:$A$11876,BZ$201)/1000)</f>
        <v>0</v>
      </c>
      <c r="CA88" s="156">
        <f>IF(LEN(CA$8)=0,"",SUMIFS(Gögn!$I$2:$I$11876,Gögn!$F$2:$F$11876,$A88,Gögn!$A$2:$A$11876,CA$201)/1000)</f>
        <v>0</v>
      </c>
      <c r="CB88" s="156">
        <f>IF(LEN(CB$8)=0,"",SUMIFS(Gögn!$I$2:$I$11876,Gögn!$F$2:$F$11876,$A88,Gögn!$A$2:$A$11876,CB$201)/1000)</f>
        <v>0</v>
      </c>
      <c r="CC88" s="156">
        <f>IF(LEN(CC$8)=0,"",SUMIFS(Gögn!$I$2:$I$11876,Gögn!$F$2:$F$11876,$A88,Gögn!$A$2:$A$11876,CC$201)/1000)</f>
        <v>0</v>
      </c>
    </row>
    <row r="89" spans="1:81" ht="15.75" x14ac:dyDescent="0.25">
      <c r="A89" s="5" t="s">
        <v>37</v>
      </c>
      <c r="B89" s="5"/>
      <c r="C89" s="18" t="s">
        <v>38</v>
      </c>
      <c r="D89" s="155">
        <f t="shared" si="22"/>
        <v>2996.835</v>
      </c>
      <c r="E89" s="155">
        <f>IF(LEN(E$8)=0,"",SUMIFS(Gögn!$I$2:$I$11876,Gögn!$F$2:$F$11876,$A89,Gögn!$A$2:$A$11876,E$201)/1000)</f>
        <v>0</v>
      </c>
      <c r="F89" s="155">
        <f>IF(LEN(F$8)=0,"",SUMIFS(Gögn!$I$2:$I$11876,Gögn!$F$2:$F$11876,$A89,Gögn!$A$2:$A$11876,F$201)/1000)</f>
        <v>0</v>
      </c>
      <c r="G89" s="155">
        <f>IF(LEN(G$8)=0,"",SUMIFS(Gögn!$I$2:$I$11876,Gögn!$F$2:$F$11876,$A89,Gögn!$A$2:$A$11876,G$201)/1000)</f>
        <v>0</v>
      </c>
      <c r="H89" s="155">
        <f>IF(LEN(H$8)=0,"",SUMIFS(Gögn!$I$2:$I$11876,Gögn!$F$2:$F$11876,$A89,Gögn!$A$2:$A$11876,H$201)/1000)</f>
        <v>0</v>
      </c>
      <c r="I89" s="155">
        <f>IF(LEN(I$8)=0,"",SUMIFS(Gögn!$I$2:$I$11876,Gögn!$F$2:$F$11876,$A89,Gögn!$A$2:$A$11876,I$201)/1000)</f>
        <v>0</v>
      </c>
      <c r="J89" s="155">
        <f>IF(LEN(J$8)=0,"",SUMIFS(Gögn!$I$2:$I$11876,Gögn!$F$2:$F$11876,$A89,Gögn!$A$2:$A$11876,J$201)/1000)</f>
        <v>0</v>
      </c>
      <c r="K89" s="155">
        <f>IF(LEN(K$8)=0,"",SUMIFS(Gögn!$I$2:$I$11876,Gögn!$F$2:$F$11876,$A89,Gögn!$A$2:$A$11876,K$201)/1000)</f>
        <v>0</v>
      </c>
      <c r="L89" s="155">
        <f>IF(LEN(L$8)=0,"",SUMIFS(Gögn!$I$2:$I$11876,Gögn!$F$2:$F$11876,$A89,Gögn!$A$2:$A$11876,L$201)/1000)</f>
        <v>0</v>
      </c>
      <c r="M89" s="155">
        <f>IF(LEN(M$8)=0,"",SUMIFS(Gögn!$I$2:$I$11876,Gögn!$F$2:$F$11876,$A89,Gögn!$A$2:$A$11876,M$201)/1000)</f>
        <v>0</v>
      </c>
      <c r="N89" s="155">
        <f>IF(LEN(N$8)=0,"",SUMIFS(Gögn!$I$2:$I$11876,Gögn!$F$2:$F$11876,$A89,Gögn!$A$2:$A$11876,N$201)/1000)</f>
        <v>0</v>
      </c>
      <c r="O89" s="155">
        <f>IF(LEN(O$8)=0,"",SUMIFS(Gögn!$I$2:$I$11876,Gögn!$F$2:$F$11876,$A89,Gögn!$A$2:$A$11876,O$201)/1000)</f>
        <v>0</v>
      </c>
      <c r="P89" s="155">
        <f>IF(LEN(P$8)=0,"",SUMIFS(Gögn!$I$2:$I$11876,Gögn!$F$2:$F$11876,$A89,Gögn!$A$2:$A$11876,P$201)/1000)</f>
        <v>0</v>
      </c>
      <c r="Q89" s="155">
        <f>IF(LEN(Q$8)=0,"",SUMIFS(Gögn!$I$2:$I$11876,Gögn!$F$2:$F$11876,$A89,Gögn!$A$2:$A$11876,Q$201)/1000)</f>
        <v>0</v>
      </c>
      <c r="R89" s="155">
        <f>IF(LEN(R$8)=0,"",SUMIFS(Gögn!$I$2:$I$11876,Gögn!$F$2:$F$11876,$A89,Gögn!$A$2:$A$11876,R$201)/1000)</f>
        <v>0</v>
      </c>
      <c r="S89" s="155">
        <f>IF(LEN(S$8)=0,"",SUMIFS(Gögn!$I$2:$I$11876,Gögn!$F$2:$F$11876,$A89,Gögn!$A$2:$A$11876,S$201)/1000)</f>
        <v>0</v>
      </c>
      <c r="T89" s="155">
        <f>IF(LEN(T$8)=0,"",SUMIFS(Gögn!$I$2:$I$11876,Gögn!$F$2:$F$11876,$A89,Gögn!$A$2:$A$11876,T$201)/1000)</f>
        <v>0</v>
      </c>
      <c r="U89" s="155">
        <f>IF(LEN(U$8)=0,"",SUMIFS(Gögn!$I$2:$I$11876,Gögn!$F$2:$F$11876,$A89,Gögn!$A$2:$A$11876,U$201)/1000)</f>
        <v>0</v>
      </c>
      <c r="V89" s="155">
        <f>IF(LEN(V$8)=0,"",SUMIFS(Gögn!$I$2:$I$11876,Gögn!$F$2:$F$11876,$A89,Gögn!$A$2:$A$11876,V$201)/1000)</f>
        <v>0</v>
      </c>
      <c r="W89" s="155">
        <f>IF(LEN(W$8)=0,"",SUMIFS(Gögn!$I$2:$I$11876,Gögn!$F$2:$F$11876,$A89,Gögn!$A$2:$A$11876,W$201)/1000)</f>
        <v>0</v>
      </c>
      <c r="X89" s="155">
        <f>IF(LEN(X$8)=0,"",SUMIFS(Gögn!$I$2:$I$11876,Gögn!$F$2:$F$11876,$A89,Gögn!$A$2:$A$11876,X$201)/1000)</f>
        <v>0</v>
      </c>
      <c r="Y89" s="155">
        <f>IF(LEN(Y$8)=0,"",SUMIFS(Gögn!$I$2:$I$11876,Gögn!$F$2:$F$11876,$A89,Gögn!$A$2:$A$11876,Y$201)/1000)</f>
        <v>0</v>
      </c>
      <c r="Z89" s="155">
        <f>IF(LEN(Z$8)=0,"",SUMIFS(Gögn!$I$2:$I$11876,Gögn!$F$2:$F$11876,$A89,Gögn!$A$2:$A$11876,Z$201)/1000)</f>
        <v>0</v>
      </c>
      <c r="AA89" s="155">
        <f>IF(LEN(AA$8)=0,"",SUMIFS(Gögn!$I$2:$I$11876,Gögn!$F$2:$F$11876,$A89,Gögn!$A$2:$A$11876,AA$201)/1000)</f>
        <v>0</v>
      </c>
      <c r="AB89" s="155">
        <f>IF(LEN(AB$8)=0,"",SUMIFS(Gögn!$I$2:$I$11876,Gögn!$F$2:$F$11876,$A89,Gögn!$A$2:$A$11876,AB$201)/1000)</f>
        <v>0</v>
      </c>
      <c r="AC89" s="155">
        <f>IF(LEN(AC$8)=0,"",SUMIFS(Gögn!$I$2:$I$11876,Gögn!$F$2:$F$11876,$A89,Gögn!$A$2:$A$11876,AC$201)/1000)</f>
        <v>0</v>
      </c>
      <c r="AD89" s="155">
        <f>IF(LEN(AD$8)=0,"",SUMIFS(Gögn!$I$2:$I$11876,Gögn!$F$2:$F$11876,$A89,Gögn!$A$2:$A$11876,AD$201)/1000)</f>
        <v>0</v>
      </c>
      <c r="AE89" s="155">
        <f>IF(LEN(AE$8)=0,"",SUMIFS(Gögn!$I$2:$I$11876,Gögn!$F$2:$F$11876,$A89,Gögn!$A$2:$A$11876,AE$201)/1000)</f>
        <v>0</v>
      </c>
      <c r="AF89" s="155">
        <f>IF(LEN(AF$8)=0,"",SUMIFS(Gögn!$I$2:$I$11876,Gögn!$F$2:$F$11876,$A89,Gögn!$A$2:$A$11876,AF$201)/1000)</f>
        <v>0</v>
      </c>
      <c r="AG89" s="155">
        <f>IF(LEN(AG$8)=0,"",SUMIFS(Gögn!$I$2:$I$11876,Gögn!$F$2:$F$11876,$A89,Gögn!$A$2:$A$11876,AG$201)/1000)</f>
        <v>0</v>
      </c>
      <c r="AH89" s="155">
        <f>IF(LEN(AH$8)=0,"",SUMIFS(Gögn!$I$2:$I$11876,Gögn!$F$2:$F$11876,$A89,Gögn!$A$2:$A$11876,AH$201)/1000)</f>
        <v>0</v>
      </c>
      <c r="AI89" s="155">
        <f>IF(LEN(AI$8)=0,"",SUMIFS(Gögn!$I$2:$I$11876,Gögn!$F$2:$F$11876,$A89,Gögn!$A$2:$A$11876,AI$201)/1000)</f>
        <v>0</v>
      </c>
      <c r="AJ89" s="155">
        <f>IF(LEN(AJ$8)=0,"",SUMIFS(Gögn!$I$2:$I$11876,Gögn!$F$2:$F$11876,$A89,Gögn!$A$2:$A$11876,AJ$201)/1000)</f>
        <v>0</v>
      </c>
      <c r="AK89" s="155">
        <f>IF(LEN(AK$8)=0,"",SUMIFS(Gögn!$I$2:$I$11876,Gögn!$F$2:$F$11876,$A89,Gögn!$A$2:$A$11876,AK$201)/1000)</f>
        <v>0</v>
      </c>
      <c r="AL89" s="155">
        <f>IF(LEN(AL$8)=0,"",SUMIFS(Gögn!$I$2:$I$11876,Gögn!$F$2:$F$11876,$A89,Gögn!$A$2:$A$11876,AL$201)/1000)</f>
        <v>0</v>
      </c>
      <c r="AM89" s="155">
        <f>IF(LEN(AM$8)=0,"",SUMIFS(Gögn!$I$2:$I$11876,Gögn!$F$2:$F$11876,$A89,Gögn!$A$2:$A$11876,AM$201)/1000)</f>
        <v>0</v>
      </c>
      <c r="AN89" s="155">
        <f>IF(LEN(AN$8)=0,"",SUMIFS(Gögn!$I$2:$I$11876,Gögn!$F$2:$F$11876,$A89,Gögn!$A$2:$A$11876,AN$201)/1000)</f>
        <v>0</v>
      </c>
      <c r="AO89" s="155">
        <f>IF(LEN(AO$8)=0,"",SUMIFS(Gögn!$I$2:$I$11876,Gögn!$F$2:$F$11876,$A89,Gögn!$A$2:$A$11876,AO$201)/1000)</f>
        <v>0</v>
      </c>
      <c r="AP89" s="155">
        <f>IF(LEN(AP$8)=0,"",SUMIFS(Gögn!$I$2:$I$11876,Gögn!$F$2:$F$11876,$A89,Gögn!$A$2:$A$11876,AP$201)/1000)</f>
        <v>0</v>
      </c>
      <c r="AQ89" s="155">
        <f>IF(LEN(AQ$8)=0,"",SUMIFS(Gögn!$I$2:$I$11876,Gögn!$F$2:$F$11876,$A89,Gögn!$A$2:$A$11876,AQ$201)/1000)</f>
        <v>0</v>
      </c>
      <c r="AR89" s="155">
        <f>IF(LEN(AR$8)=0,"",SUMIFS(Gögn!$I$2:$I$11876,Gögn!$F$2:$F$11876,$A89,Gögn!$A$2:$A$11876,AR$201)/1000)</f>
        <v>0</v>
      </c>
      <c r="AS89" s="155">
        <f>IF(LEN(AS$8)=0,"",SUMIFS(Gögn!$I$2:$I$11876,Gögn!$F$2:$F$11876,$A89,Gögn!$A$2:$A$11876,AS$201)/1000)</f>
        <v>0</v>
      </c>
      <c r="AT89" s="155">
        <f>IF(LEN(AT$8)=0,"",SUMIFS(Gögn!$I$2:$I$11876,Gögn!$F$2:$F$11876,$A89,Gögn!$A$2:$A$11876,AT$201)/1000)</f>
        <v>0</v>
      </c>
      <c r="AU89" s="155">
        <f>IF(LEN(AU$8)=0,"",SUMIFS(Gögn!$I$2:$I$11876,Gögn!$F$2:$F$11876,$A89,Gögn!$A$2:$A$11876,AU$201)/1000)</f>
        <v>0</v>
      </c>
      <c r="AV89" s="155">
        <f>IF(LEN(AV$8)=0,"",SUMIFS(Gögn!$I$2:$I$11876,Gögn!$F$2:$F$11876,$A89,Gögn!$A$2:$A$11876,AV$201)/1000)</f>
        <v>0</v>
      </c>
      <c r="AW89" s="155">
        <f>IF(LEN(AW$8)=0,"",SUMIFS(Gögn!$I$2:$I$11876,Gögn!$F$2:$F$11876,$A89,Gögn!$A$2:$A$11876,AW$201)/1000)</f>
        <v>0</v>
      </c>
      <c r="AX89" s="155">
        <f>IF(LEN(AX$8)=0,"",SUMIFS(Gögn!$I$2:$I$11876,Gögn!$F$2:$F$11876,$A89,Gögn!$A$2:$A$11876,AX$201)/1000)</f>
        <v>0</v>
      </c>
      <c r="AY89" s="155">
        <f>IF(LEN(AY$8)=0,"",SUMIFS(Gögn!$I$2:$I$11876,Gögn!$F$2:$F$11876,$A89,Gögn!$A$2:$A$11876,AY$201)/1000)</f>
        <v>0</v>
      </c>
      <c r="AZ89" s="155">
        <f>IF(LEN(AZ$8)=0,"",SUMIFS(Gögn!$I$2:$I$11876,Gögn!$F$2:$F$11876,$A89,Gögn!$A$2:$A$11876,AZ$201)/1000)</f>
        <v>2996.835</v>
      </c>
      <c r="BA89" s="155">
        <f>IF(LEN(BA$8)=0,"",SUMIFS(Gögn!$I$2:$I$11876,Gögn!$F$2:$F$11876,$A89,Gögn!$A$2:$A$11876,BA$201)/1000)</f>
        <v>0</v>
      </c>
      <c r="BB89" s="155">
        <f>IF(LEN(BB$8)=0,"",SUMIFS(Gögn!$I$2:$I$11876,Gögn!$F$2:$F$11876,$A89,Gögn!$A$2:$A$11876,BB$201)/1000)</f>
        <v>0</v>
      </c>
      <c r="BC89" s="155">
        <f>IF(LEN(BC$8)=0,"",SUMIFS(Gögn!$I$2:$I$11876,Gögn!$F$2:$F$11876,$A89,Gögn!$A$2:$A$11876,BC$201)/1000)</f>
        <v>0</v>
      </c>
      <c r="BD89" s="155">
        <f>IF(LEN(BD$8)=0,"",SUMIFS(Gögn!$I$2:$I$11876,Gögn!$F$2:$F$11876,$A89,Gögn!$A$2:$A$11876,BD$201)/1000)</f>
        <v>0</v>
      </c>
      <c r="BE89" s="155">
        <f>IF(LEN(BE$8)=0,"",SUMIFS(Gögn!$I$2:$I$11876,Gögn!$F$2:$F$11876,$A89,Gögn!$A$2:$A$11876,BE$201)/1000)</f>
        <v>0</v>
      </c>
      <c r="BF89" s="155">
        <f>IF(LEN(BF$8)=0,"",SUMIFS(Gögn!$I$2:$I$11876,Gögn!$F$2:$F$11876,$A89,Gögn!$A$2:$A$11876,BF$201)/1000)</f>
        <v>0</v>
      </c>
      <c r="BG89" s="155">
        <f>IF(LEN(BG$8)=0,"",SUMIFS(Gögn!$I$2:$I$11876,Gögn!$F$2:$F$11876,$A89,Gögn!$A$2:$A$11876,BG$201)/1000)</f>
        <v>0</v>
      </c>
      <c r="BH89" s="155">
        <f>IF(LEN(BH$8)=0,"",SUMIFS(Gögn!$I$2:$I$11876,Gögn!$F$2:$F$11876,$A89,Gögn!$A$2:$A$11876,BH$201)/1000)</f>
        <v>0</v>
      </c>
      <c r="BI89" s="155">
        <f>IF(LEN(BI$8)=0,"",SUMIFS(Gögn!$I$2:$I$11876,Gögn!$F$2:$F$11876,$A89,Gögn!$A$2:$A$11876,BI$201)/1000)</f>
        <v>0</v>
      </c>
      <c r="BJ89" s="155">
        <f>IF(LEN(BJ$8)=0,"",SUMIFS(Gögn!$I$2:$I$11876,Gögn!$F$2:$F$11876,$A89,Gögn!$A$2:$A$11876,BJ$201)/1000)</f>
        <v>0</v>
      </c>
      <c r="BK89" s="155">
        <f>IF(LEN(BK$8)=0,"",SUMIFS(Gögn!$I$2:$I$11876,Gögn!$F$2:$F$11876,$A89,Gögn!$A$2:$A$11876,BK$201)/1000)</f>
        <v>0</v>
      </c>
      <c r="BL89" s="155">
        <f>IF(LEN(BL$8)=0,"",SUMIFS(Gögn!$I$2:$I$11876,Gögn!$F$2:$F$11876,$A89,Gögn!$A$2:$A$11876,BL$201)/1000)</f>
        <v>0</v>
      </c>
      <c r="BM89" s="155">
        <f>IF(LEN(BM$8)=0,"",SUMIFS(Gögn!$I$2:$I$11876,Gögn!$F$2:$F$11876,$A89,Gögn!$A$2:$A$11876,BM$201)/1000)</f>
        <v>0</v>
      </c>
      <c r="BN89" s="155">
        <f>IF(LEN(BN$8)=0,"",SUMIFS(Gögn!$I$2:$I$11876,Gögn!$F$2:$F$11876,$A89,Gögn!$A$2:$A$11876,BN$201)/1000)</f>
        <v>0</v>
      </c>
      <c r="BO89" s="155">
        <f>IF(LEN(BO$8)=0,"",SUMIFS(Gögn!$I$2:$I$11876,Gögn!$F$2:$F$11876,$A89,Gögn!$A$2:$A$11876,BO$201)/1000)</f>
        <v>0</v>
      </c>
      <c r="BP89" s="155">
        <f>IF(LEN(BP$8)=0,"",SUMIFS(Gögn!$I$2:$I$11876,Gögn!$F$2:$F$11876,$A89,Gögn!$A$2:$A$11876,BP$201)/1000)</f>
        <v>0</v>
      </c>
      <c r="BQ89" s="155">
        <f>IF(LEN(BQ$8)=0,"",SUMIFS(Gögn!$I$2:$I$11876,Gögn!$F$2:$F$11876,$A89,Gögn!$A$2:$A$11876,BQ$201)/1000)</f>
        <v>0</v>
      </c>
      <c r="BR89" s="155">
        <f>IF(LEN(BR$8)=0,"",SUMIFS(Gögn!$I$2:$I$11876,Gögn!$F$2:$F$11876,$A89,Gögn!$A$2:$A$11876,BR$201)/1000)</f>
        <v>0</v>
      </c>
      <c r="BS89" s="155">
        <f>IF(LEN(BS$8)=0,"",SUMIFS(Gögn!$I$2:$I$11876,Gögn!$F$2:$F$11876,$A89,Gögn!$A$2:$A$11876,BS$201)/1000)</f>
        <v>0</v>
      </c>
      <c r="BT89" s="155">
        <f>IF(LEN(BT$8)=0,"",SUMIFS(Gögn!$I$2:$I$11876,Gögn!$F$2:$F$11876,$A89,Gögn!$A$2:$A$11876,BT$201)/1000)</f>
        <v>0</v>
      </c>
      <c r="BU89" s="155">
        <f>IF(LEN(BU$8)=0,"",SUMIFS(Gögn!$I$2:$I$11876,Gögn!$F$2:$F$11876,$A89,Gögn!$A$2:$A$11876,BU$201)/1000)</f>
        <v>0</v>
      </c>
      <c r="BV89" s="155">
        <f>IF(LEN(BV$8)=0,"",SUMIFS(Gögn!$I$2:$I$11876,Gögn!$F$2:$F$11876,$A89,Gögn!$A$2:$A$11876,BV$201)/1000)</f>
        <v>0</v>
      </c>
      <c r="BW89" s="155">
        <f>IF(LEN(BW$8)=0,"",SUMIFS(Gögn!$I$2:$I$11876,Gögn!$F$2:$F$11876,$A89,Gögn!$A$2:$A$11876,BW$201)/1000)</f>
        <v>0</v>
      </c>
      <c r="BX89" s="155">
        <f>IF(LEN(BX$8)=0,"",SUMIFS(Gögn!$I$2:$I$11876,Gögn!$F$2:$F$11876,$A89,Gögn!$A$2:$A$11876,BX$201)/1000)</f>
        <v>0</v>
      </c>
      <c r="BY89" s="155">
        <f>IF(LEN(BY$8)=0,"",SUMIFS(Gögn!$I$2:$I$11876,Gögn!$F$2:$F$11876,$A89,Gögn!$A$2:$A$11876,BY$201)/1000)</f>
        <v>0</v>
      </c>
      <c r="BZ89" s="155">
        <f>IF(LEN(BZ$8)=0,"",SUMIFS(Gögn!$I$2:$I$11876,Gögn!$F$2:$F$11876,$A89,Gögn!$A$2:$A$11876,BZ$201)/1000)</f>
        <v>0</v>
      </c>
      <c r="CA89" s="155">
        <f>IF(LEN(CA$8)=0,"",SUMIFS(Gögn!$I$2:$I$11876,Gögn!$F$2:$F$11876,$A89,Gögn!$A$2:$A$11876,CA$201)/1000)</f>
        <v>0</v>
      </c>
      <c r="CB89" s="155">
        <f>IF(LEN(CB$8)=0,"",SUMIFS(Gögn!$I$2:$I$11876,Gögn!$F$2:$F$11876,$A89,Gögn!$A$2:$A$11876,CB$201)/1000)</f>
        <v>0</v>
      </c>
      <c r="CC89" s="155">
        <f>IF(LEN(CC$8)=0,"",SUMIFS(Gögn!$I$2:$I$11876,Gögn!$F$2:$F$11876,$A89,Gögn!$A$2:$A$11876,CC$201)/1000)</f>
        <v>0</v>
      </c>
    </row>
    <row r="90" spans="1:81" ht="15.75" x14ac:dyDescent="0.25">
      <c r="A90" s="5" t="s">
        <v>39</v>
      </c>
      <c r="B90" s="5"/>
      <c r="C90" s="19" t="s">
        <v>40</v>
      </c>
      <c r="D90" s="156">
        <f t="shared" si="22"/>
        <v>0</v>
      </c>
      <c r="E90" s="156">
        <f>IF(LEN(E$8)=0,"",SUMIFS(Gögn!$I$2:$I$11876,Gögn!$F$2:$F$11876,$A90,Gögn!$A$2:$A$11876,E$201)/1000)</f>
        <v>0</v>
      </c>
      <c r="F90" s="156">
        <f>IF(LEN(F$8)=0,"",SUMIFS(Gögn!$I$2:$I$11876,Gögn!$F$2:$F$11876,$A90,Gögn!$A$2:$A$11876,F$201)/1000)</f>
        <v>0</v>
      </c>
      <c r="G90" s="156">
        <f>IF(LEN(G$8)=0,"",SUMIFS(Gögn!$I$2:$I$11876,Gögn!$F$2:$F$11876,$A90,Gögn!$A$2:$A$11876,G$201)/1000)</f>
        <v>0</v>
      </c>
      <c r="H90" s="156">
        <f>IF(LEN(H$8)=0,"",SUMIFS(Gögn!$I$2:$I$11876,Gögn!$F$2:$F$11876,$A90,Gögn!$A$2:$A$11876,H$201)/1000)</f>
        <v>0</v>
      </c>
      <c r="I90" s="156">
        <f>IF(LEN(I$8)=0,"",SUMIFS(Gögn!$I$2:$I$11876,Gögn!$F$2:$F$11876,$A90,Gögn!$A$2:$A$11876,I$201)/1000)</f>
        <v>0</v>
      </c>
      <c r="J90" s="156">
        <f>IF(LEN(J$8)=0,"",SUMIFS(Gögn!$I$2:$I$11876,Gögn!$F$2:$F$11876,$A90,Gögn!$A$2:$A$11876,J$201)/1000)</f>
        <v>0</v>
      </c>
      <c r="K90" s="156">
        <f>IF(LEN(K$8)=0,"",SUMIFS(Gögn!$I$2:$I$11876,Gögn!$F$2:$F$11876,$A90,Gögn!$A$2:$A$11876,K$201)/1000)</f>
        <v>0</v>
      </c>
      <c r="L90" s="156">
        <f>IF(LEN(L$8)=0,"",SUMIFS(Gögn!$I$2:$I$11876,Gögn!$F$2:$F$11876,$A90,Gögn!$A$2:$A$11876,L$201)/1000)</f>
        <v>0</v>
      </c>
      <c r="M90" s="156">
        <f>IF(LEN(M$8)=0,"",SUMIFS(Gögn!$I$2:$I$11876,Gögn!$F$2:$F$11876,$A90,Gögn!$A$2:$A$11876,M$201)/1000)</f>
        <v>0</v>
      </c>
      <c r="N90" s="156">
        <f>IF(LEN(N$8)=0,"",SUMIFS(Gögn!$I$2:$I$11876,Gögn!$F$2:$F$11876,$A90,Gögn!$A$2:$A$11876,N$201)/1000)</f>
        <v>0</v>
      </c>
      <c r="O90" s="156">
        <f>IF(LEN(O$8)=0,"",SUMIFS(Gögn!$I$2:$I$11876,Gögn!$F$2:$F$11876,$A90,Gögn!$A$2:$A$11876,O$201)/1000)</f>
        <v>0</v>
      </c>
      <c r="P90" s="156">
        <f>IF(LEN(P$8)=0,"",SUMIFS(Gögn!$I$2:$I$11876,Gögn!$F$2:$F$11876,$A90,Gögn!$A$2:$A$11876,P$201)/1000)</f>
        <v>0</v>
      </c>
      <c r="Q90" s="156">
        <f>IF(LEN(Q$8)=0,"",SUMIFS(Gögn!$I$2:$I$11876,Gögn!$F$2:$F$11876,$A90,Gögn!$A$2:$A$11876,Q$201)/1000)</f>
        <v>0</v>
      </c>
      <c r="R90" s="156">
        <f>IF(LEN(R$8)=0,"",SUMIFS(Gögn!$I$2:$I$11876,Gögn!$F$2:$F$11876,$A90,Gögn!$A$2:$A$11876,R$201)/1000)</f>
        <v>0</v>
      </c>
      <c r="S90" s="156">
        <f>IF(LEN(S$8)=0,"",SUMIFS(Gögn!$I$2:$I$11876,Gögn!$F$2:$F$11876,$A90,Gögn!$A$2:$A$11876,S$201)/1000)</f>
        <v>0</v>
      </c>
      <c r="T90" s="156">
        <f>IF(LEN(T$8)=0,"",SUMIFS(Gögn!$I$2:$I$11876,Gögn!$F$2:$F$11876,$A90,Gögn!$A$2:$A$11876,T$201)/1000)</f>
        <v>0</v>
      </c>
      <c r="U90" s="156">
        <f>IF(LEN(U$8)=0,"",SUMIFS(Gögn!$I$2:$I$11876,Gögn!$F$2:$F$11876,$A90,Gögn!$A$2:$A$11876,U$201)/1000)</f>
        <v>0</v>
      </c>
      <c r="V90" s="156">
        <f>IF(LEN(V$8)=0,"",SUMIFS(Gögn!$I$2:$I$11876,Gögn!$F$2:$F$11876,$A90,Gögn!$A$2:$A$11876,V$201)/1000)</f>
        <v>0</v>
      </c>
      <c r="W90" s="156">
        <f>IF(LEN(W$8)=0,"",SUMIFS(Gögn!$I$2:$I$11876,Gögn!$F$2:$F$11876,$A90,Gögn!$A$2:$A$11876,W$201)/1000)</f>
        <v>0</v>
      </c>
      <c r="X90" s="156">
        <f>IF(LEN(X$8)=0,"",SUMIFS(Gögn!$I$2:$I$11876,Gögn!$F$2:$F$11876,$A90,Gögn!$A$2:$A$11876,X$201)/1000)</f>
        <v>0</v>
      </c>
      <c r="Y90" s="156">
        <f>IF(LEN(Y$8)=0,"",SUMIFS(Gögn!$I$2:$I$11876,Gögn!$F$2:$F$11876,$A90,Gögn!$A$2:$A$11876,Y$201)/1000)</f>
        <v>0</v>
      </c>
      <c r="Z90" s="156">
        <f>IF(LEN(Z$8)=0,"",SUMIFS(Gögn!$I$2:$I$11876,Gögn!$F$2:$F$11876,$A90,Gögn!$A$2:$A$11876,Z$201)/1000)</f>
        <v>0</v>
      </c>
      <c r="AA90" s="156">
        <f>IF(LEN(AA$8)=0,"",SUMIFS(Gögn!$I$2:$I$11876,Gögn!$F$2:$F$11876,$A90,Gögn!$A$2:$A$11876,AA$201)/1000)</f>
        <v>0</v>
      </c>
      <c r="AB90" s="156">
        <f>IF(LEN(AB$8)=0,"",SUMIFS(Gögn!$I$2:$I$11876,Gögn!$F$2:$F$11876,$A90,Gögn!$A$2:$A$11876,AB$201)/1000)</f>
        <v>0</v>
      </c>
      <c r="AC90" s="156">
        <f>IF(LEN(AC$8)=0,"",SUMIFS(Gögn!$I$2:$I$11876,Gögn!$F$2:$F$11876,$A90,Gögn!$A$2:$A$11876,AC$201)/1000)</f>
        <v>0</v>
      </c>
      <c r="AD90" s="156">
        <f>IF(LEN(AD$8)=0,"",SUMIFS(Gögn!$I$2:$I$11876,Gögn!$F$2:$F$11876,$A90,Gögn!$A$2:$A$11876,AD$201)/1000)</f>
        <v>0</v>
      </c>
      <c r="AE90" s="156">
        <f>IF(LEN(AE$8)=0,"",SUMIFS(Gögn!$I$2:$I$11876,Gögn!$F$2:$F$11876,$A90,Gögn!$A$2:$A$11876,AE$201)/1000)</f>
        <v>0</v>
      </c>
      <c r="AF90" s="156">
        <f>IF(LEN(AF$8)=0,"",SUMIFS(Gögn!$I$2:$I$11876,Gögn!$F$2:$F$11876,$A90,Gögn!$A$2:$A$11876,AF$201)/1000)</f>
        <v>0</v>
      </c>
      <c r="AG90" s="156">
        <f>IF(LEN(AG$8)=0,"",SUMIFS(Gögn!$I$2:$I$11876,Gögn!$F$2:$F$11876,$A90,Gögn!$A$2:$A$11876,AG$201)/1000)</f>
        <v>0</v>
      </c>
      <c r="AH90" s="156">
        <f>IF(LEN(AH$8)=0,"",SUMIFS(Gögn!$I$2:$I$11876,Gögn!$F$2:$F$11876,$A90,Gögn!$A$2:$A$11876,AH$201)/1000)</f>
        <v>0</v>
      </c>
      <c r="AI90" s="156">
        <f>IF(LEN(AI$8)=0,"",SUMIFS(Gögn!$I$2:$I$11876,Gögn!$F$2:$F$11876,$A90,Gögn!$A$2:$A$11876,AI$201)/1000)</f>
        <v>0</v>
      </c>
      <c r="AJ90" s="156">
        <f>IF(LEN(AJ$8)=0,"",SUMIFS(Gögn!$I$2:$I$11876,Gögn!$F$2:$F$11876,$A90,Gögn!$A$2:$A$11876,AJ$201)/1000)</f>
        <v>0</v>
      </c>
      <c r="AK90" s="156">
        <f>IF(LEN(AK$8)=0,"",SUMIFS(Gögn!$I$2:$I$11876,Gögn!$F$2:$F$11876,$A90,Gögn!$A$2:$A$11876,AK$201)/1000)</f>
        <v>0</v>
      </c>
      <c r="AL90" s="156">
        <f>IF(LEN(AL$8)=0,"",SUMIFS(Gögn!$I$2:$I$11876,Gögn!$F$2:$F$11876,$A90,Gögn!$A$2:$A$11876,AL$201)/1000)</f>
        <v>0</v>
      </c>
      <c r="AM90" s="156">
        <f>IF(LEN(AM$8)=0,"",SUMIFS(Gögn!$I$2:$I$11876,Gögn!$F$2:$F$11876,$A90,Gögn!$A$2:$A$11876,AM$201)/1000)</f>
        <v>0</v>
      </c>
      <c r="AN90" s="156">
        <f>IF(LEN(AN$8)=0,"",SUMIFS(Gögn!$I$2:$I$11876,Gögn!$F$2:$F$11876,$A90,Gögn!$A$2:$A$11876,AN$201)/1000)</f>
        <v>0</v>
      </c>
      <c r="AO90" s="156">
        <f>IF(LEN(AO$8)=0,"",SUMIFS(Gögn!$I$2:$I$11876,Gögn!$F$2:$F$11876,$A90,Gögn!$A$2:$A$11876,AO$201)/1000)</f>
        <v>0</v>
      </c>
      <c r="AP90" s="156">
        <f>IF(LEN(AP$8)=0,"",SUMIFS(Gögn!$I$2:$I$11876,Gögn!$F$2:$F$11876,$A90,Gögn!$A$2:$A$11876,AP$201)/1000)</f>
        <v>0</v>
      </c>
      <c r="AQ90" s="156">
        <f>IF(LEN(AQ$8)=0,"",SUMIFS(Gögn!$I$2:$I$11876,Gögn!$F$2:$F$11876,$A90,Gögn!$A$2:$A$11876,AQ$201)/1000)</f>
        <v>0</v>
      </c>
      <c r="AR90" s="156">
        <f>IF(LEN(AR$8)=0,"",SUMIFS(Gögn!$I$2:$I$11876,Gögn!$F$2:$F$11876,$A90,Gögn!$A$2:$A$11876,AR$201)/1000)</f>
        <v>0</v>
      </c>
      <c r="AS90" s="156">
        <f>IF(LEN(AS$8)=0,"",SUMIFS(Gögn!$I$2:$I$11876,Gögn!$F$2:$F$11876,$A90,Gögn!$A$2:$A$11876,AS$201)/1000)</f>
        <v>0</v>
      </c>
      <c r="AT90" s="156">
        <f>IF(LEN(AT$8)=0,"",SUMIFS(Gögn!$I$2:$I$11876,Gögn!$F$2:$F$11876,$A90,Gögn!$A$2:$A$11876,AT$201)/1000)</f>
        <v>0</v>
      </c>
      <c r="AU90" s="156">
        <f>IF(LEN(AU$8)=0,"",SUMIFS(Gögn!$I$2:$I$11876,Gögn!$F$2:$F$11876,$A90,Gögn!$A$2:$A$11876,AU$201)/1000)</f>
        <v>0</v>
      </c>
      <c r="AV90" s="156">
        <f>IF(LEN(AV$8)=0,"",SUMIFS(Gögn!$I$2:$I$11876,Gögn!$F$2:$F$11876,$A90,Gögn!$A$2:$A$11876,AV$201)/1000)</f>
        <v>0</v>
      </c>
      <c r="AW90" s="156">
        <f>IF(LEN(AW$8)=0,"",SUMIFS(Gögn!$I$2:$I$11876,Gögn!$F$2:$F$11876,$A90,Gögn!$A$2:$A$11876,AW$201)/1000)</f>
        <v>0</v>
      </c>
      <c r="AX90" s="156">
        <f>IF(LEN(AX$8)=0,"",SUMIFS(Gögn!$I$2:$I$11876,Gögn!$F$2:$F$11876,$A90,Gögn!$A$2:$A$11876,AX$201)/1000)</f>
        <v>0</v>
      </c>
      <c r="AY90" s="156">
        <f>IF(LEN(AY$8)=0,"",SUMIFS(Gögn!$I$2:$I$11876,Gögn!$F$2:$F$11876,$A90,Gögn!$A$2:$A$11876,AY$201)/1000)</f>
        <v>0</v>
      </c>
      <c r="AZ90" s="156">
        <f>IF(LEN(AZ$8)=0,"",SUMIFS(Gögn!$I$2:$I$11876,Gögn!$F$2:$F$11876,$A90,Gögn!$A$2:$A$11876,AZ$201)/1000)</f>
        <v>0</v>
      </c>
      <c r="BA90" s="156">
        <f>IF(LEN(BA$8)=0,"",SUMIFS(Gögn!$I$2:$I$11876,Gögn!$F$2:$F$11876,$A90,Gögn!$A$2:$A$11876,BA$201)/1000)</f>
        <v>0</v>
      </c>
      <c r="BB90" s="156">
        <f>IF(LEN(BB$8)=0,"",SUMIFS(Gögn!$I$2:$I$11876,Gögn!$F$2:$F$11876,$A90,Gögn!$A$2:$A$11876,BB$201)/1000)</f>
        <v>0</v>
      </c>
      <c r="BC90" s="156">
        <f>IF(LEN(BC$8)=0,"",SUMIFS(Gögn!$I$2:$I$11876,Gögn!$F$2:$F$11876,$A90,Gögn!$A$2:$A$11876,BC$201)/1000)</f>
        <v>0</v>
      </c>
      <c r="BD90" s="156">
        <f>IF(LEN(BD$8)=0,"",SUMIFS(Gögn!$I$2:$I$11876,Gögn!$F$2:$F$11876,$A90,Gögn!$A$2:$A$11876,BD$201)/1000)</f>
        <v>0</v>
      </c>
      <c r="BE90" s="156">
        <f>IF(LEN(BE$8)=0,"",SUMIFS(Gögn!$I$2:$I$11876,Gögn!$F$2:$F$11876,$A90,Gögn!$A$2:$A$11876,BE$201)/1000)</f>
        <v>0</v>
      </c>
      <c r="BF90" s="156">
        <f>IF(LEN(BF$8)=0,"",SUMIFS(Gögn!$I$2:$I$11876,Gögn!$F$2:$F$11876,$A90,Gögn!$A$2:$A$11876,BF$201)/1000)</f>
        <v>0</v>
      </c>
      <c r="BG90" s="156">
        <f>IF(LEN(BG$8)=0,"",SUMIFS(Gögn!$I$2:$I$11876,Gögn!$F$2:$F$11876,$A90,Gögn!$A$2:$A$11876,BG$201)/1000)</f>
        <v>0</v>
      </c>
      <c r="BH90" s="156">
        <f>IF(LEN(BH$8)=0,"",SUMIFS(Gögn!$I$2:$I$11876,Gögn!$F$2:$F$11876,$A90,Gögn!$A$2:$A$11876,BH$201)/1000)</f>
        <v>0</v>
      </c>
      <c r="BI90" s="156">
        <f>IF(LEN(BI$8)=0,"",SUMIFS(Gögn!$I$2:$I$11876,Gögn!$F$2:$F$11876,$A90,Gögn!$A$2:$A$11876,BI$201)/1000)</f>
        <v>0</v>
      </c>
      <c r="BJ90" s="156">
        <f>IF(LEN(BJ$8)=0,"",SUMIFS(Gögn!$I$2:$I$11876,Gögn!$F$2:$F$11876,$A90,Gögn!$A$2:$A$11876,BJ$201)/1000)</f>
        <v>0</v>
      </c>
      <c r="BK90" s="156">
        <f>IF(LEN(BK$8)=0,"",SUMIFS(Gögn!$I$2:$I$11876,Gögn!$F$2:$F$11876,$A90,Gögn!$A$2:$A$11876,BK$201)/1000)</f>
        <v>0</v>
      </c>
      <c r="BL90" s="156">
        <f>IF(LEN(BL$8)=0,"",SUMIFS(Gögn!$I$2:$I$11876,Gögn!$F$2:$F$11876,$A90,Gögn!$A$2:$A$11876,BL$201)/1000)</f>
        <v>0</v>
      </c>
      <c r="BM90" s="156">
        <f>IF(LEN(BM$8)=0,"",SUMIFS(Gögn!$I$2:$I$11876,Gögn!$F$2:$F$11876,$A90,Gögn!$A$2:$A$11876,BM$201)/1000)</f>
        <v>0</v>
      </c>
      <c r="BN90" s="156">
        <f>IF(LEN(BN$8)=0,"",SUMIFS(Gögn!$I$2:$I$11876,Gögn!$F$2:$F$11876,$A90,Gögn!$A$2:$A$11876,BN$201)/1000)</f>
        <v>0</v>
      </c>
      <c r="BO90" s="156">
        <f>IF(LEN(BO$8)=0,"",SUMIFS(Gögn!$I$2:$I$11876,Gögn!$F$2:$F$11876,$A90,Gögn!$A$2:$A$11876,BO$201)/1000)</f>
        <v>0</v>
      </c>
      <c r="BP90" s="156">
        <f>IF(LEN(BP$8)=0,"",SUMIFS(Gögn!$I$2:$I$11876,Gögn!$F$2:$F$11876,$A90,Gögn!$A$2:$A$11876,BP$201)/1000)</f>
        <v>0</v>
      </c>
      <c r="BQ90" s="156">
        <f>IF(LEN(BQ$8)=0,"",SUMIFS(Gögn!$I$2:$I$11876,Gögn!$F$2:$F$11876,$A90,Gögn!$A$2:$A$11876,BQ$201)/1000)</f>
        <v>0</v>
      </c>
      <c r="BR90" s="156">
        <f>IF(LEN(BR$8)=0,"",SUMIFS(Gögn!$I$2:$I$11876,Gögn!$F$2:$F$11876,$A90,Gögn!$A$2:$A$11876,BR$201)/1000)</f>
        <v>0</v>
      </c>
      <c r="BS90" s="156">
        <f>IF(LEN(BS$8)=0,"",SUMIFS(Gögn!$I$2:$I$11876,Gögn!$F$2:$F$11876,$A90,Gögn!$A$2:$A$11876,BS$201)/1000)</f>
        <v>0</v>
      </c>
      <c r="BT90" s="156">
        <f>IF(LEN(BT$8)=0,"",SUMIFS(Gögn!$I$2:$I$11876,Gögn!$F$2:$F$11876,$A90,Gögn!$A$2:$A$11876,BT$201)/1000)</f>
        <v>0</v>
      </c>
      <c r="BU90" s="156">
        <f>IF(LEN(BU$8)=0,"",SUMIFS(Gögn!$I$2:$I$11876,Gögn!$F$2:$F$11876,$A90,Gögn!$A$2:$A$11876,BU$201)/1000)</f>
        <v>0</v>
      </c>
      <c r="BV90" s="156">
        <f>IF(LEN(BV$8)=0,"",SUMIFS(Gögn!$I$2:$I$11876,Gögn!$F$2:$F$11876,$A90,Gögn!$A$2:$A$11876,BV$201)/1000)</f>
        <v>0</v>
      </c>
      <c r="BW90" s="156">
        <f>IF(LEN(BW$8)=0,"",SUMIFS(Gögn!$I$2:$I$11876,Gögn!$F$2:$F$11876,$A90,Gögn!$A$2:$A$11876,BW$201)/1000)</f>
        <v>0</v>
      </c>
      <c r="BX90" s="156">
        <f>IF(LEN(BX$8)=0,"",SUMIFS(Gögn!$I$2:$I$11876,Gögn!$F$2:$F$11876,$A90,Gögn!$A$2:$A$11876,BX$201)/1000)</f>
        <v>0</v>
      </c>
      <c r="BY90" s="156">
        <f>IF(LEN(BY$8)=0,"",SUMIFS(Gögn!$I$2:$I$11876,Gögn!$F$2:$F$11876,$A90,Gögn!$A$2:$A$11876,BY$201)/1000)</f>
        <v>0</v>
      </c>
      <c r="BZ90" s="156">
        <f>IF(LEN(BZ$8)=0,"",SUMIFS(Gögn!$I$2:$I$11876,Gögn!$F$2:$F$11876,$A90,Gögn!$A$2:$A$11876,BZ$201)/1000)</f>
        <v>0</v>
      </c>
      <c r="CA90" s="156">
        <f>IF(LEN(CA$8)=0,"",SUMIFS(Gögn!$I$2:$I$11876,Gögn!$F$2:$F$11876,$A90,Gögn!$A$2:$A$11876,CA$201)/1000)</f>
        <v>0</v>
      </c>
      <c r="CB90" s="156">
        <f>IF(LEN(CB$8)=0,"",SUMIFS(Gögn!$I$2:$I$11876,Gögn!$F$2:$F$11876,$A90,Gögn!$A$2:$A$11876,CB$201)/1000)</f>
        <v>0</v>
      </c>
      <c r="CC90" s="156">
        <f>IF(LEN(CC$8)=0,"",SUMIFS(Gögn!$I$2:$I$11876,Gögn!$F$2:$F$11876,$A90,Gögn!$A$2:$A$11876,CC$201)/1000)</f>
        <v>0</v>
      </c>
    </row>
    <row r="91" spans="1:81" ht="15.75" x14ac:dyDescent="0.25">
      <c r="A91" s="5" t="s">
        <v>41</v>
      </c>
      <c r="B91" s="5"/>
      <c r="C91" s="18" t="s">
        <v>42</v>
      </c>
      <c r="D91" s="155">
        <f t="shared" si="22"/>
        <v>0</v>
      </c>
      <c r="E91" s="155">
        <f>IF(LEN(E$8)=0,"",SUMIFS(Gögn!$I$2:$I$11876,Gögn!$F$2:$F$11876,$A91,Gögn!$A$2:$A$11876,E$201)/1000)</f>
        <v>0</v>
      </c>
      <c r="F91" s="155">
        <f>IF(LEN(F$8)=0,"",SUMIFS(Gögn!$I$2:$I$11876,Gögn!$F$2:$F$11876,$A91,Gögn!$A$2:$A$11876,F$201)/1000)</f>
        <v>0</v>
      </c>
      <c r="G91" s="155">
        <f>IF(LEN(G$8)=0,"",SUMIFS(Gögn!$I$2:$I$11876,Gögn!$F$2:$F$11876,$A91,Gögn!$A$2:$A$11876,G$201)/1000)</f>
        <v>0</v>
      </c>
      <c r="H91" s="155">
        <f>IF(LEN(H$8)=0,"",SUMIFS(Gögn!$I$2:$I$11876,Gögn!$F$2:$F$11876,$A91,Gögn!$A$2:$A$11876,H$201)/1000)</f>
        <v>0</v>
      </c>
      <c r="I91" s="155">
        <f>IF(LEN(I$8)=0,"",SUMIFS(Gögn!$I$2:$I$11876,Gögn!$F$2:$F$11876,$A91,Gögn!$A$2:$A$11876,I$201)/1000)</f>
        <v>0</v>
      </c>
      <c r="J91" s="155">
        <f>IF(LEN(J$8)=0,"",SUMIFS(Gögn!$I$2:$I$11876,Gögn!$F$2:$F$11876,$A91,Gögn!$A$2:$A$11876,J$201)/1000)</f>
        <v>0</v>
      </c>
      <c r="K91" s="155">
        <f>IF(LEN(K$8)=0,"",SUMIFS(Gögn!$I$2:$I$11876,Gögn!$F$2:$F$11876,$A91,Gögn!$A$2:$A$11876,K$201)/1000)</f>
        <v>0</v>
      </c>
      <c r="L91" s="155">
        <f>IF(LEN(L$8)=0,"",SUMIFS(Gögn!$I$2:$I$11876,Gögn!$F$2:$F$11876,$A91,Gögn!$A$2:$A$11876,L$201)/1000)</f>
        <v>0</v>
      </c>
      <c r="M91" s="155">
        <f>IF(LEN(M$8)=0,"",SUMIFS(Gögn!$I$2:$I$11876,Gögn!$F$2:$F$11876,$A91,Gögn!$A$2:$A$11876,M$201)/1000)</f>
        <v>0</v>
      </c>
      <c r="N91" s="155">
        <f>IF(LEN(N$8)=0,"",SUMIFS(Gögn!$I$2:$I$11876,Gögn!$F$2:$F$11876,$A91,Gögn!$A$2:$A$11876,N$201)/1000)</f>
        <v>0</v>
      </c>
      <c r="O91" s="155">
        <f>IF(LEN(O$8)=0,"",SUMIFS(Gögn!$I$2:$I$11876,Gögn!$F$2:$F$11876,$A91,Gögn!$A$2:$A$11876,O$201)/1000)</f>
        <v>0</v>
      </c>
      <c r="P91" s="155">
        <f>IF(LEN(P$8)=0,"",SUMIFS(Gögn!$I$2:$I$11876,Gögn!$F$2:$F$11876,$A91,Gögn!$A$2:$A$11876,P$201)/1000)</f>
        <v>0</v>
      </c>
      <c r="Q91" s="155">
        <f>IF(LEN(Q$8)=0,"",SUMIFS(Gögn!$I$2:$I$11876,Gögn!$F$2:$F$11876,$A91,Gögn!$A$2:$A$11876,Q$201)/1000)</f>
        <v>0</v>
      </c>
      <c r="R91" s="155">
        <f>IF(LEN(R$8)=0,"",SUMIFS(Gögn!$I$2:$I$11876,Gögn!$F$2:$F$11876,$A91,Gögn!$A$2:$A$11876,R$201)/1000)</f>
        <v>0</v>
      </c>
      <c r="S91" s="155">
        <f>IF(LEN(S$8)=0,"",SUMIFS(Gögn!$I$2:$I$11876,Gögn!$F$2:$F$11876,$A91,Gögn!$A$2:$A$11876,S$201)/1000)</f>
        <v>0</v>
      </c>
      <c r="T91" s="155">
        <f>IF(LEN(T$8)=0,"",SUMIFS(Gögn!$I$2:$I$11876,Gögn!$F$2:$F$11876,$A91,Gögn!$A$2:$A$11876,T$201)/1000)</f>
        <v>0</v>
      </c>
      <c r="U91" s="155">
        <f>IF(LEN(U$8)=0,"",SUMIFS(Gögn!$I$2:$I$11876,Gögn!$F$2:$F$11876,$A91,Gögn!$A$2:$A$11876,U$201)/1000)</f>
        <v>0</v>
      </c>
      <c r="V91" s="155">
        <f>IF(LEN(V$8)=0,"",SUMIFS(Gögn!$I$2:$I$11876,Gögn!$F$2:$F$11876,$A91,Gögn!$A$2:$A$11876,V$201)/1000)</f>
        <v>0</v>
      </c>
      <c r="W91" s="155">
        <f>IF(LEN(W$8)=0,"",SUMIFS(Gögn!$I$2:$I$11876,Gögn!$F$2:$F$11876,$A91,Gögn!$A$2:$A$11876,W$201)/1000)</f>
        <v>0</v>
      </c>
      <c r="X91" s="155">
        <f>IF(LEN(X$8)=0,"",SUMIFS(Gögn!$I$2:$I$11876,Gögn!$F$2:$F$11876,$A91,Gögn!$A$2:$A$11876,X$201)/1000)</f>
        <v>0</v>
      </c>
      <c r="Y91" s="155">
        <f>IF(LEN(Y$8)=0,"",SUMIFS(Gögn!$I$2:$I$11876,Gögn!$F$2:$F$11876,$A91,Gögn!$A$2:$A$11876,Y$201)/1000)</f>
        <v>0</v>
      </c>
      <c r="Z91" s="155">
        <f>IF(LEN(Z$8)=0,"",SUMIFS(Gögn!$I$2:$I$11876,Gögn!$F$2:$F$11876,$A91,Gögn!$A$2:$A$11876,Z$201)/1000)</f>
        <v>0</v>
      </c>
      <c r="AA91" s="155">
        <f>IF(LEN(AA$8)=0,"",SUMIFS(Gögn!$I$2:$I$11876,Gögn!$F$2:$F$11876,$A91,Gögn!$A$2:$A$11876,AA$201)/1000)</f>
        <v>0</v>
      </c>
      <c r="AB91" s="155">
        <f>IF(LEN(AB$8)=0,"",SUMIFS(Gögn!$I$2:$I$11876,Gögn!$F$2:$F$11876,$A91,Gögn!$A$2:$A$11876,AB$201)/1000)</f>
        <v>0</v>
      </c>
      <c r="AC91" s="155">
        <f>IF(LEN(AC$8)=0,"",SUMIFS(Gögn!$I$2:$I$11876,Gögn!$F$2:$F$11876,$A91,Gögn!$A$2:$A$11876,AC$201)/1000)</f>
        <v>0</v>
      </c>
      <c r="AD91" s="155">
        <f>IF(LEN(AD$8)=0,"",SUMIFS(Gögn!$I$2:$I$11876,Gögn!$F$2:$F$11876,$A91,Gögn!$A$2:$A$11876,AD$201)/1000)</f>
        <v>0</v>
      </c>
      <c r="AE91" s="155">
        <f>IF(LEN(AE$8)=0,"",SUMIFS(Gögn!$I$2:$I$11876,Gögn!$F$2:$F$11876,$A91,Gögn!$A$2:$A$11876,AE$201)/1000)</f>
        <v>0</v>
      </c>
      <c r="AF91" s="155">
        <f>IF(LEN(AF$8)=0,"",SUMIFS(Gögn!$I$2:$I$11876,Gögn!$F$2:$F$11876,$A91,Gögn!$A$2:$A$11876,AF$201)/1000)</f>
        <v>0</v>
      </c>
      <c r="AG91" s="155">
        <f>IF(LEN(AG$8)=0,"",SUMIFS(Gögn!$I$2:$I$11876,Gögn!$F$2:$F$11876,$A91,Gögn!$A$2:$A$11876,AG$201)/1000)</f>
        <v>0</v>
      </c>
      <c r="AH91" s="155">
        <f>IF(LEN(AH$8)=0,"",SUMIFS(Gögn!$I$2:$I$11876,Gögn!$F$2:$F$11876,$A91,Gögn!$A$2:$A$11876,AH$201)/1000)</f>
        <v>0</v>
      </c>
      <c r="AI91" s="155">
        <f>IF(LEN(AI$8)=0,"",SUMIFS(Gögn!$I$2:$I$11876,Gögn!$F$2:$F$11876,$A91,Gögn!$A$2:$A$11876,AI$201)/1000)</f>
        <v>0</v>
      </c>
      <c r="AJ91" s="155">
        <f>IF(LEN(AJ$8)=0,"",SUMIFS(Gögn!$I$2:$I$11876,Gögn!$F$2:$F$11876,$A91,Gögn!$A$2:$A$11876,AJ$201)/1000)</f>
        <v>0</v>
      </c>
      <c r="AK91" s="155">
        <f>IF(LEN(AK$8)=0,"",SUMIFS(Gögn!$I$2:$I$11876,Gögn!$F$2:$F$11876,$A91,Gögn!$A$2:$A$11876,AK$201)/1000)</f>
        <v>0</v>
      </c>
      <c r="AL91" s="155">
        <f>IF(LEN(AL$8)=0,"",SUMIFS(Gögn!$I$2:$I$11876,Gögn!$F$2:$F$11876,$A91,Gögn!$A$2:$A$11876,AL$201)/1000)</f>
        <v>0</v>
      </c>
      <c r="AM91" s="155">
        <f>IF(LEN(AM$8)=0,"",SUMIFS(Gögn!$I$2:$I$11876,Gögn!$F$2:$F$11876,$A91,Gögn!$A$2:$A$11876,AM$201)/1000)</f>
        <v>0</v>
      </c>
      <c r="AN91" s="155">
        <f>IF(LEN(AN$8)=0,"",SUMIFS(Gögn!$I$2:$I$11876,Gögn!$F$2:$F$11876,$A91,Gögn!$A$2:$A$11876,AN$201)/1000)</f>
        <v>0</v>
      </c>
      <c r="AO91" s="155">
        <f>IF(LEN(AO$8)=0,"",SUMIFS(Gögn!$I$2:$I$11876,Gögn!$F$2:$F$11876,$A91,Gögn!$A$2:$A$11876,AO$201)/1000)</f>
        <v>0</v>
      </c>
      <c r="AP91" s="155">
        <f>IF(LEN(AP$8)=0,"",SUMIFS(Gögn!$I$2:$I$11876,Gögn!$F$2:$F$11876,$A91,Gögn!$A$2:$A$11876,AP$201)/1000)</f>
        <v>0</v>
      </c>
      <c r="AQ91" s="155">
        <f>IF(LEN(AQ$8)=0,"",SUMIFS(Gögn!$I$2:$I$11876,Gögn!$F$2:$F$11876,$A91,Gögn!$A$2:$A$11876,AQ$201)/1000)</f>
        <v>0</v>
      </c>
      <c r="AR91" s="155">
        <f>IF(LEN(AR$8)=0,"",SUMIFS(Gögn!$I$2:$I$11876,Gögn!$F$2:$F$11876,$A91,Gögn!$A$2:$A$11876,AR$201)/1000)</f>
        <v>0</v>
      </c>
      <c r="AS91" s="155">
        <f>IF(LEN(AS$8)=0,"",SUMIFS(Gögn!$I$2:$I$11876,Gögn!$F$2:$F$11876,$A91,Gögn!$A$2:$A$11876,AS$201)/1000)</f>
        <v>0</v>
      </c>
      <c r="AT91" s="155">
        <f>IF(LEN(AT$8)=0,"",SUMIFS(Gögn!$I$2:$I$11876,Gögn!$F$2:$F$11876,$A91,Gögn!$A$2:$A$11876,AT$201)/1000)</f>
        <v>0</v>
      </c>
      <c r="AU91" s="155">
        <f>IF(LEN(AU$8)=0,"",SUMIFS(Gögn!$I$2:$I$11876,Gögn!$F$2:$F$11876,$A91,Gögn!$A$2:$A$11876,AU$201)/1000)</f>
        <v>0</v>
      </c>
      <c r="AV91" s="155">
        <f>IF(LEN(AV$8)=0,"",SUMIFS(Gögn!$I$2:$I$11876,Gögn!$F$2:$F$11876,$A91,Gögn!$A$2:$A$11876,AV$201)/1000)</f>
        <v>0</v>
      </c>
      <c r="AW91" s="155">
        <f>IF(LEN(AW$8)=0,"",SUMIFS(Gögn!$I$2:$I$11876,Gögn!$F$2:$F$11876,$A91,Gögn!$A$2:$A$11876,AW$201)/1000)</f>
        <v>0</v>
      </c>
      <c r="AX91" s="155">
        <f>IF(LEN(AX$8)=0,"",SUMIFS(Gögn!$I$2:$I$11876,Gögn!$F$2:$F$11876,$A91,Gögn!$A$2:$A$11876,AX$201)/1000)</f>
        <v>0</v>
      </c>
      <c r="AY91" s="155">
        <f>IF(LEN(AY$8)=0,"",SUMIFS(Gögn!$I$2:$I$11876,Gögn!$F$2:$F$11876,$A91,Gögn!$A$2:$A$11876,AY$201)/1000)</f>
        <v>0</v>
      </c>
      <c r="AZ91" s="155">
        <f>IF(LEN(AZ$8)=0,"",SUMIFS(Gögn!$I$2:$I$11876,Gögn!$F$2:$F$11876,$A91,Gögn!$A$2:$A$11876,AZ$201)/1000)</f>
        <v>0</v>
      </c>
      <c r="BA91" s="155">
        <f>IF(LEN(BA$8)=0,"",SUMIFS(Gögn!$I$2:$I$11876,Gögn!$F$2:$F$11876,$A91,Gögn!$A$2:$A$11876,BA$201)/1000)</f>
        <v>0</v>
      </c>
      <c r="BB91" s="155">
        <f>IF(LEN(BB$8)=0,"",SUMIFS(Gögn!$I$2:$I$11876,Gögn!$F$2:$F$11876,$A91,Gögn!$A$2:$A$11876,BB$201)/1000)</f>
        <v>0</v>
      </c>
      <c r="BC91" s="155">
        <f>IF(LEN(BC$8)=0,"",SUMIFS(Gögn!$I$2:$I$11876,Gögn!$F$2:$F$11876,$A91,Gögn!$A$2:$A$11876,BC$201)/1000)</f>
        <v>0</v>
      </c>
      <c r="BD91" s="155">
        <f>IF(LEN(BD$8)=0,"",SUMIFS(Gögn!$I$2:$I$11876,Gögn!$F$2:$F$11876,$A91,Gögn!$A$2:$A$11876,BD$201)/1000)</f>
        <v>0</v>
      </c>
      <c r="BE91" s="155">
        <f>IF(LEN(BE$8)=0,"",SUMIFS(Gögn!$I$2:$I$11876,Gögn!$F$2:$F$11876,$A91,Gögn!$A$2:$A$11876,BE$201)/1000)</f>
        <v>0</v>
      </c>
      <c r="BF91" s="155">
        <f>IF(LEN(BF$8)=0,"",SUMIFS(Gögn!$I$2:$I$11876,Gögn!$F$2:$F$11876,$A91,Gögn!$A$2:$A$11876,BF$201)/1000)</f>
        <v>0</v>
      </c>
      <c r="BG91" s="155">
        <f>IF(LEN(BG$8)=0,"",SUMIFS(Gögn!$I$2:$I$11876,Gögn!$F$2:$F$11876,$A91,Gögn!$A$2:$A$11876,BG$201)/1000)</f>
        <v>0</v>
      </c>
      <c r="BH91" s="155">
        <f>IF(LEN(BH$8)=0,"",SUMIFS(Gögn!$I$2:$I$11876,Gögn!$F$2:$F$11876,$A91,Gögn!$A$2:$A$11876,BH$201)/1000)</f>
        <v>0</v>
      </c>
      <c r="BI91" s="155">
        <f>IF(LEN(BI$8)=0,"",SUMIFS(Gögn!$I$2:$I$11876,Gögn!$F$2:$F$11876,$A91,Gögn!$A$2:$A$11876,BI$201)/1000)</f>
        <v>0</v>
      </c>
      <c r="BJ91" s="155">
        <f>IF(LEN(BJ$8)=0,"",SUMIFS(Gögn!$I$2:$I$11876,Gögn!$F$2:$F$11876,$A91,Gögn!$A$2:$A$11876,BJ$201)/1000)</f>
        <v>0</v>
      </c>
      <c r="BK91" s="155">
        <f>IF(LEN(BK$8)=0,"",SUMIFS(Gögn!$I$2:$I$11876,Gögn!$F$2:$F$11876,$A91,Gögn!$A$2:$A$11876,BK$201)/1000)</f>
        <v>0</v>
      </c>
      <c r="BL91" s="155">
        <f>IF(LEN(BL$8)=0,"",SUMIFS(Gögn!$I$2:$I$11876,Gögn!$F$2:$F$11876,$A91,Gögn!$A$2:$A$11876,BL$201)/1000)</f>
        <v>0</v>
      </c>
      <c r="BM91" s="155">
        <f>IF(LEN(BM$8)=0,"",SUMIFS(Gögn!$I$2:$I$11876,Gögn!$F$2:$F$11876,$A91,Gögn!$A$2:$A$11876,BM$201)/1000)</f>
        <v>0</v>
      </c>
      <c r="BN91" s="155">
        <f>IF(LEN(BN$8)=0,"",SUMIFS(Gögn!$I$2:$I$11876,Gögn!$F$2:$F$11876,$A91,Gögn!$A$2:$A$11876,BN$201)/1000)</f>
        <v>0</v>
      </c>
      <c r="BO91" s="155">
        <f>IF(LEN(BO$8)=0,"",SUMIFS(Gögn!$I$2:$I$11876,Gögn!$F$2:$F$11876,$A91,Gögn!$A$2:$A$11876,BO$201)/1000)</f>
        <v>0</v>
      </c>
      <c r="BP91" s="155">
        <f>IF(LEN(BP$8)=0,"",SUMIFS(Gögn!$I$2:$I$11876,Gögn!$F$2:$F$11876,$A91,Gögn!$A$2:$A$11876,BP$201)/1000)</f>
        <v>0</v>
      </c>
      <c r="BQ91" s="155">
        <f>IF(LEN(BQ$8)=0,"",SUMIFS(Gögn!$I$2:$I$11876,Gögn!$F$2:$F$11876,$A91,Gögn!$A$2:$A$11876,BQ$201)/1000)</f>
        <v>0</v>
      </c>
      <c r="BR91" s="155">
        <f>IF(LEN(BR$8)=0,"",SUMIFS(Gögn!$I$2:$I$11876,Gögn!$F$2:$F$11876,$A91,Gögn!$A$2:$A$11876,BR$201)/1000)</f>
        <v>0</v>
      </c>
      <c r="BS91" s="155">
        <f>IF(LEN(BS$8)=0,"",SUMIFS(Gögn!$I$2:$I$11876,Gögn!$F$2:$F$11876,$A91,Gögn!$A$2:$A$11876,BS$201)/1000)</f>
        <v>0</v>
      </c>
      <c r="BT91" s="155">
        <f>IF(LEN(BT$8)=0,"",SUMIFS(Gögn!$I$2:$I$11876,Gögn!$F$2:$F$11876,$A91,Gögn!$A$2:$A$11876,BT$201)/1000)</f>
        <v>0</v>
      </c>
      <c r="BU91" s="155">
        <f>IF(LEN(BU$8)=0,"",SUMIFS(Gögn!$I$2:$I$11876,Gögn!$F$2:$F$11876,$A91,Gögn!$A$2:$A$11876,BU$201)/1000)</f>
        <v>0</v>
      </c>
      <c r="BV91" s="155">
        <f>IF(LEN(BV$8)=0,"",SUMIFS(Gögn!$I$2:$I$11876,Gögn!$F$2:$F$11876,$A91,Gögn!$A$2:$A$11876,BV$201)/1000)</f>
        <v>0</v>
      </c>
      <c r="BW91" s="155">
        <f>IF(LEN(BW$8)=0,"",SUMIFS(Gögn!$I$2:$I$11876,Gögn!$F$2:$F$11876,$A91,Gögn!$A$2:$A$11876,BW$201)/1000)</f>
        <v>0</v>
      </c>
      <c r="BX91" s="155">
        <f>IF(LEN(BX$8)=0,"",SUMIFS(Gögn!$I$2:$I$11876,Gögn!$F$2:$F$11876,$A91,Gögn!$A$2:$A$11876,BX$201)/1000)</f>
        <v>0</v>
      </c>
      <c r="BY91" s="155">
        <f>IF(LEN(BY$8)=0,"",SUMIFS(Gögn!$I$2:$I$11876,Gögn!$F$2:$F$11876,$A91,Gögn!$A$2:$A$11876,BY$201)/1000)</f>
        <v>0</v>
      </c>
      <c r="BZ91" s="155">
        <f>IF(LEN(BZ$8)=0,"",SUMIFS(Gögn!$I$2:$I$11876,Gögn!$F$2:$F$11876,$A91,Gögn!$A$2:$A$11876,BZ$201)/1000)</f>
        <v>0</v>
      </c>
      <c r="CA91" s="155">
        <f>IF(LEN(CA$8)=0,"",SUMIFS(Gögn!$I$2:$I$11876,Gögn!$F$2:$F$11876,$A91,Gögn!$A$2:$A$11876,CA$201)/1000)</f>
        <v>0</v>
      </c>
      <c r="CB91" s="155">
        <f>IF(LEN(CB$8)=0,"",SUMIFS(Gögn!$I$2:$I$11876,Gögn!$F$2:$F$11876,$A91,Gögn!$A$2:$A$11876,CB$201)/1000)</f>
        <v>0</v>
      </c>
      <c r="CC91" s="155">
        <f>IF(LEN(CC$8)=0,"",SUMIFS(Gögn!$I$2:$I$11876,Gögn!$F$2:$F$11876,$A91,Gögn!$A$2:$A$11876,CC$201)/1000)</f>
        <v>0</v>
      </c>
    </row>
    <row r="92" spans="1:81" ht="15.75" x14ac:dyDescent="0.25">
      <c r="A92" s="5" t="s">
        <v>43</v>
      </c>
      <c r="B92" s="5"/>
      <c r="C92" s="19" t="s">
        <v>44</v>
      </c>
      <c r="D92" s="156">
        <f t="shared" si="22"/>
        <v>1535034.7930000001</v>
      </c>
      <c r="E92" s="156">
        <f>IF(LEN(E$8)=0,"",SUMIFS(Gögn!$I$2:$I$11876,Gögn!$F$2:$F$11876,$A92,Gögn!$A$2:$A$11876,E$201)/1000)</f>
        <v>16381.555</v>
      </c>
      <c r="F92" s="156">
        <f>IF(LEN(F$8)=0,"",SUMIFS(Gögn!$I$2:$I$11876,Gögn!$F$2:$F$11876,$A92,Gögn!$A$2:$A$11876,F$201)/1000)</f>
        <v>84122.418999999994</v>
      </c>
      <c r="G92" s="156">
        <f>IF(LEN(G$8)=0,"",SUMIFS(Gögn!$I$2:$I$11876,Gögn!$F$2:$F$11876,$A92,Gögn!$A$2:$A$11876,G$201)/1000)</f>
        <v>80369.486999999994</v>
      </c>
      <c r="H92" s="156">
        <f>IF(LEN(H$8)=0,"",SUMIFS(Gögn!$I$2:$I$11876,Gögn!$F$2:$F$11876,$A92,Gögn!$A$2:$A$11876,H$201)/1000)</f>
        <v>975.03200000000004</v>
      </c>
      <c r="I92" s="156">
        <f>IF(LEN(I$8)=0,"",SUMIFS(Gögn!$I$2:$I$11876,Gögn!$F$2:$F$11876,$A92,Gögn!$A$2:$A$11876,I$201)/1000)</f>
        <v>44434.39</v>
      </c>
      <c r="J92" s="156">
        <f>IF(LEN(J$8)=0,"",SUMIFS(Gögn!$I$2:$I$11876,Gögn!$F$2:$F$11876,$A92,Gögn!$A$2:$A$11876,J$201)/1000)</f>
        <v>1155.4179999999999</v>
      </c>
      <c r="K92" s="156">
        <f>IF(LEN(K$8)=0,"",SUMIFS(Gögn!$I$2:$I$11876,Gögn!$F$2:$F$11876,$A92,Gögn!$A$2:$A$11876,K$201)/1000)</f>
        <v>1056</v>
      </c>
      <c r="L92" s="156">
        <f>IF(LEN(L$8)=0,"",SUMIFS(Gögn!$I$2:$I$11876,Gögn!$F$2:$F$11876,$A92,Gögn!$A$2:$A$11876,L$201)/1000)</f>
        <v>9094</v>
      </c>
      <c r="M92" s="156">
        <f>IF(LEN(M$8)=0,"",SUMIFS(Gögn!$I$2:$I$11876,Gögn!$F$2:$F$11876,$A92,Gögn!$A$2:$A$11876,M$201)/1000)</f>
        <v>23401</v>
      </c>
      <c r="N92" s="156">
        <f>IF(LEN(N$8)=0,"",SUMIFS(Gögn!$I$2:$I$11876,Gögn!$F$2:$F$11876,$A92,Gögn!$A$2:$A$11876,N$201)/1000)</f>
        <v>35011</v>
      </c>
      <c r="O92" s="156">
        <f>IF(LEN(O$8)=0,"",SUMIFS(Gögn!$I$2:$I$11876,Gögn!$F$2:$F$11876,$A92,Gögn!$A$2:$A$11876,O$201)/1000)</f>
        <v>34311</v>
      </c>
      <c r="P92" s="156">
        <f>IF(LEN(P$8)=0,"",SUMIFS(Gögn!$I$2:$I$11876,Gögn!$F$2:$F$11876,$A92,Gögn!$A$2:$A$11876,P$201)/1000)</f>
        <v>20300</v>
      </c>
      <c r="Q92" s="156">
        <f>IF(LEN(Q$8)=0,"",SUMIFS(Gögn!$I$2:$I$11876,Gögn!$F$2:$F$11876,$A92,Gögn!$A$2:$A$11876,Q$201)/1000)</f>
        <v>48147</v>
      </c>
      <c r="R92" s="156">
        <f>IF(LEN(R$8)=0,"",SUMIFS(Gögn!$I$2:$I$11876,Gögn!$F$2:$F$11876,$A92,Gögn!$A$2:$A$11876,R$201)/1000)</f>
        <v>0</v>
      </c>
      <c r="S92" s="156">
        <f>IF(LEN(S$8)=0,"",SUMIFS(Gögn!$I$2:$I$11876,Gögn!$F$2:$F$11876,$A92,Gögn!$A$2:$A$11876,S$201)/1000)</f>
        <v>0</v>
      </c>
      <c r="T92" s="156">
        <f>IF(LEN(T$8)=0,"",SUMIFS(Gögn!$I$2:$I$11876,Gögn!$F$2:$F$11876,$A92,Gögn!$A$2:$A$11876,T$201)/1000)</f>
        <v>0</v>
      </c>
      <c r="U92" s="156">
        <f>IF(LEN(U$8)=0,"",SUMIFS(Gögn!$I$2:$I$11876,Gögn!$F$2:$F$11876,$A92,Gögn!$A$2:$A$11876,U$201)/1000)</f>
        <v>0</v>
      </c>
      <c r="V92" s="156">
        <f>IF(LEN(V$8)=0,"",SUMIFS(Gögn!$I$2:$I$11876,Gögn!$F$2:$F$11876,$A92,Gögn!$A$2:$A$11876,V$201)/1000)</f>
        <v>0</v>
      </c>
      <c r="W92" s="156">
        <f>IF(LEN(W$8)=0,"",SUMIFS(Gögn!$I$2:$I$11876,Gögn!$F$2:$F$11876,$A92,Gögn!$A$2:$A$11876,W$201)/1000)</f>
        <v>64914</v>
      </c>
      <c r="X92" s="156">
        <f>IF(LEN(X$8)=0,"",SUMIFS(Gögn!$I$2:$I$11876,Gögn!$F$2:$F$11876,$A92,Gögn!$A$2:$A$11876,X$201)/1000)</f>
        <v>9391</v>
      </c>
      <c r="Y92" s="156">
        <f>IF(LEN(Y$8)=0,"",SUMIFS(Gögn!$I$2:$I$11876,Gögn!$F$2:$F$11876,$A92,Gögn!$A$2:$A$11876,Y$201)/1000)</f>
        <v>12682</v>
      </c>
      <c r="Z92" s="156">
        <f>IF(LEN(Z$8)=0,"",SUMIFS(Gögn!$I$2:$I$11876,Gögn!$F$2:$F$11876,$A92,Gögn!$A$2:$A$11876,Z$201)/1000)</f>
        <v>2375</v>
      </c>
      <c r="AA92" s="156">
        <f>IF(LEN(AA$8)=0,"",SUMIFS(Gögn!$I$2:$I$11876,Gögn!$F$2:$F$11876,$A92,Gögn!$A$2:$A$11876,AA$201)/1000)</f>
        <v>1044767</v>
      </c>
      <c r="AB92" s="156">
        <f>IF(LEN(AB$8)=0,"",SUMIFS(Gögn!$I$2:$I$11876,Gögn!$F$2:$F$11876,$A92,Gögn!$A$2:$A$11876,AB$201)/1000)</f>
        <v>0</v>
      </c>
      <c r="AC92" s="156">
        <f>IF(LEN(AC$8)=0,"",SUMIFS(Gögn!$I$2:$I$11876,Gögn!$F$2:$F$11876,$A92,Gögn!$A$2:$A$11876,AC$201)/1000)</f>
        <v>0</v>
      </c>
      <c r="AD92" s="156">
        <f>IF(LEN(AD$8)=0,"",SUMIFS(Gögn!$I$2:$I$11876,Gögn!$F$2:$F$11876,$A92,Gögn!$A$2:$A$11876,AD$201)/1000)</f>
        <v>0</v>
      </c>
      <c r="AE92" s="156">
        <f>IF(LEN(AE$8)=0,"",SUMIFS(Gögn!$I$2:$I$11876,Gögn!$F$2:$F$11876,$A92,Gögn!$A$2:$A$11876,AE$201)/1000)</f>
        <v>0</v>
      </c>
      <c r="AF92" s="156">
        <f>IF(LEN(AF$8)=0,"",SUMIFS(Gögn!$I$2:$I$11876,Gögn!$F$2:$F$11876,$A92,Gögn!$A$2:$A$11876,AF$201)/1000)</f>
        <v>0</v>
      </c>
      <c r="AG92" s="156">
        <f>IF(LEN(AG$8)=0,"",SUMIFS(Gögn!$I$2:$I$11876,Gögn!$F$2:$F$11876,$A92,Gögn!$A$2:$A$11876,AG$201)/1000)</f>
        <v>0</v>
      </c>
      <c r="AH92" s="156">
        <f>IF(LEN(AH$8)=0,"",SUMIFS(Gögn!$I$2:$I$11876,Gögn!$F$2:$F$11876,$A92,Gögn!$A$2:$A$11876,AH$201)/1000)</f>
        <v>0</v>
      </c>
      <c r="AI92" s="156">
        <f>IF(LEN(AI$8)=0,"",SUMIFS(Gögn!$I$2:$I$11876,Gögn!$F$2:$F$11876,$A92,Gögn!$A$2:$A$11876,AI$201)/1000)</f>
        <v>0</v>
      </c>
      <c r="AJ92" s="156">
        <f>IF(LEN(AJ$8)=0,"",SUMIFS(Gögn!$I$2:$I$11876,Gögn!$F$2:$F$11876,$A92,Gögn!$A$2:$A$11876,AJ$201)/1000)</f>
        <v>0</v>
      </c>
      <c r="AK92" s="156">
        <f>IF(LEN(AK$8)=0,"",SUMIFS(Gögn!$I$2:$I$11876,Gögn!$F$2:$F$11876,$A92,Gögn!$A$2:$A$11876,AK$201)/1000)</f>
        <v>0</v>
      </c>
      <c r="AL92" s="156">
        <f>IF(LEN(AL$8)=0,"",SUMIFS(Gögn!$I$2:$I$11876,Gögn!$F$2:$F$11876,$A92,Gögn!$A$2:$A$11876,AL$201)/1000)</f>
        <v>0</v>
      </c>
      <c r="AM92" s="156">
        <f>IF(LEN(AM$8)=0,"",SUMIFS(Gögn!$I$2:$I$11876,Gögn!$F$2:$F$11876,$A92,Gögn!$A$2:$A$11876,AM$201)/1000)</f>
        <v>0</v>
      </c>
      <c r="AN92" s="156">
        <f>IF(LEN(AN$8)=0,"",SUMIFS(Gögn!$I$2:$I$11876,Gögn!$F$2:$F$11876,$A92,Gögn!$A$2:$A$11876,AN$201)/1000)</f>
        <v>0</v>
      </c>
      <c r="AO92" s="156">
        <f>IF(LEN(AO$8)=0,"",SUMIFS(Gögn!$I$2:$I$11876,Gögn!$F$2:$F$11876,$A92,Gögn!$A$2:$A$11876,AO$201)/1000)</f>
        <v>0</v>
      </c>
      <c r="AP92" s="156">
        <f>IF(LEN(AP$8)=0,"",SUMIFS(Gögn!$I$2:$I$11876,Gögn!$F$2:$F$11876,$A92,Gögn!$A$2:$A$11876,AP$201)/1000)</f>
        <v>0</v>
      </c>
      <c r="AQ92" s="156">
        <f>IF(LEN(AQ$8)=0,"",SUMIFS(Gögn!$I$2:$I$11876,Gögn!$F$2:$F$11876,$A92,Gögn!$A$2:$A$11876,AQ$201)/1000)</f>
        <v>0</v>
      </c>
      <c r="AR92" s="156">
        <f>IF(LEN(AR$8)=0,"",SUMIFS(Gögn!$I$2:$I$11876,Gögn!$F$2:$F$11876,$A92,Gögn!$A$2:$A$11876,AR$201)/1000)</f>
        <v>0</v>
      </c>
      <c r="AS92" s="156">
        <f>IF(LEN(AS$8)=0,"",SUMIFS(Gögn!$I$2:$I$11876,Gögn!$F$2:$F$11876,$A92,Gögn!$A$2:$A$11876,AS$201)/1000)</f>
        <v>0</v>
      </c>
      <c r="AT92" s="156">
        <f>IF(LEN(AT$8)=0,"",SUMIFS(Gögn!$I$2:$I$11876,Gögn!$F$2:$F$11876,$A92,Gögn!$A$2:$A$11876,AT$201)/1000)</f>
        <v>0</v>
      </c>
      <c r="AU92" s="156">
        <f>IF(LEN(AU$8)=0,"",SUMIFS(Gögn!$I$2:$I$11876,Gögn!$F$2:$F$11876,$A92,Gögn!$A$2:$A$11876,AU$201)/1000)</f>
        <v>0</v>
      </c>
      <c r="AV92" s="156">
        <f>IF(LEN(AV$8)=0,"",SUMIFS(Gögn!$I$2:$I$11876,Gögn!$F$2:$F$11876,$A92,Gögn!$A$2:$A$11876,AV$201)/1000)</f>
        <v>0</v>
      </c>
      <c r="AW92" s="156">
        <f>IF(LEN(AW$8)=0,"",SUMIFS(Gögn!$I$2:$I$11876,Gögn!$F$2:$F$11876,$A92,Gögn!$A$2:$A$11876,AW$201)/1000)</f>
        <v>0</v>
      </c>
      <c r="AX92" s="156">
        <f>IF(LEN(AX$8)=0,"",SUMIFS(Gögn!$I$2:$I$11876,Gögn!$F$2:$F$11876,$A92,Gögn!$A$2:$A$11876,AX$201)/1000)</f>
        <v>0</v>
      </c>
      <c r="AY92" s="156">
        <f>IF(LEN(AY$8)=0,"",SUMIFS(Gögn!$I$2:$I$11876,Gögn!$F$2:$F$11876,$A92,Gögn!$A$2:$A$11876,AY$201)/1000)</f>
        <v>0</v>
      </c>
      <c r="AZ92" s="156">
        <f>IF(LEN(AZ$8)=0,"",SUMIFS(Gögn!$I$2:$I$11876,Gögn!$F$2:$F$11876,$A92,Gögn!$A$2:$A$11876,AZ$201)/1000)</f>
        <v>0</v>
      </c>
      <c r="BA92" s="156">
        <f>IF(LEN(BA$8)=0,"",SUMIFS(Gögn!$I$2:$I$11876,Gögn!$F$2:$F$11876,$A92,Gögn!$A$2:$A$11876,BA$201)/1000)</f>
        <v>0</v>
      </c>
      <c r="BB92" s="156">
        <f>IF(LEN(BB$8)=0,"",SUMIFS(Gögn!$I$2:$I$11876,Gögn!$F$2:$F$11876,$A92,Gögn!$A$2:$A$11876,BB$201)/1000)</f>
        <v>0</v>
      </c>
      <c r="BC92" s="156">
        <f>IF(LEN(BC$8)=0,"",SUMIFS(Gögn!$I$2:$I$11876,Gögn!$F$2:$F$11876,$A92,Gögn!$A$2:$A$11876,BC$201)/1000)</f>
        <v>0</v>
      </c>
      <c r="BD92" s="156">
        <f>IF(LEN(BD$8)=0,"",SUMIFS(Gögn!$I$2:$I$11876,Gögn!$F$2:$F$11876,$A92,Gögn!$A$2:$A$11876,BD$201)/1000)</f>
        <v>0</v>
      </c>
      <c r="BE92" s="156">
        <f>IF(LEN(BE$8)=0,"",SUMIFS(Gögn!$I$2:$I$11876,Gögn!$F$2:$F$11876,$A92,Gögn!$A$2:$A$11876,BE$201)/1000)</f>
        <v>0</v>
      </c>
      <c r="BF92" s="156">
        <f>IF(LEN(BF$8)=0,"",SUMIFS(Gögn!$I$2:$I$11876,Gögn!$F$2:$F$11876,$A92,Gögn!$A$2:$A$11876,BF$201)/1000)</f>
        <v>0</v>
      </c>
      <c r="BG92" s="156">
        <f>IF(LEN(BG$8)=0,"",SUMIFS(Gögn!$I$2:$I$11876,Gögn!$F$2:$F$11876,$A92,Gögn!$A$2:$A$11876,BG$201)/1000)</f>
        <v>0</v>
      </c>
      <c r="BH92" s="156">
        <f>IF(LEN(BH$8)=0,"",SUMIFS(Gögn!$I$2:$I$11876,Gögn!$F$2:$F$11876,$A92,Gögn!$A$2:$A$11876,BH$201)/1000)</f>
        <v>0</v>
      </c>
      <c r="BI92" s="156">
        <f>IF(LEN(BI$8)=0,"",SUMIFS(Gögn!$I$2:$I$11876,Gögn!$F$2:$F$11876,$A92,Gögn!$A$2:$A$11876,BI$201)/1000)</f>
        <v>0</v>
      </c>
      <c r="BJ92" s="156">
        <f>IF(LEN(BJ$8)=0,"",SUMIFS(Gögn!$I$2:$I$11876,Gögn!$F$2:$F$11876,$A92,Gögn!$A$2:$A$11876,BJ$201)/1000)</f>
        <v>0</v>
      </c>
      <c r="BK92" s="156">
        <f>IF(LEN(BK$8)=0,"",SUMIFS(Gögn!$I$2:$I$11876,Gögn!$F$2:$F$11876,$A92,Gögn!$A$2:$A$11876,BK$201)/1000)</f>
        <v>2147.4920000000002</v>
      </c>
      <c r="BL92" s="156">
        <f>IF(LEN(BL$8)=0,"",SUMIFS(Gögn!$I$2:$I$11876,Gögn!$F$2:$F$11876,$A92,Gögn!$A$2:$A$11876,BL$201)/1000)</f>
        <v>0</v>
      </c>
      <c r="BM92" s="156">
        <f>IF(LEN(BM$8)=0,"",SUMIFS(Gögn!$I$2:$I$11876,Gögn!$F$2:$F$11876,$A92,Gögn!$A$2:$A$11876,BM$201)/1000)</f>
        <v>0</v>
      </c>
      <c r="BN92" s="156">
        <f>IF(LEN(BN$8)=0,"",SUMIFS(Gögn!$I$2:$I$11876,Gögn!$F$2:$F$11876,$A92,Gögn!$A$2:$A$11876,BN$201)/1000)</f>
        <v>0</v>
      </c>
      <c r="BO92" s="156">
        <f>IF(LEN(BO$8)=0,"",SUMIFS(Gögn!$I$2:$I$11876,Gögn!$F$2:$F$11876,$A92,Gögn!$A$2:$A$11876,BO$201)/1000)</f>
        <v>0</v>
      </c>
      <c r="BP92" s="156">
        <f>IF(LEN(BP$8)=0,"",SUMIFS(Gögn!$I$2:$I$11876,Gögn!$F$2:$F$11876,$A92,Gögn!$A$2:$A$11876,BP$201)/1000)</f>
        <v>0</v>
      </c>
      <c r="BQ92" s="156">
        <f>IF(LEN(BQ$8)=0,"",SUMIFS(Gögn!$I$2:$I$11876,Gögn!$F$2:$F$11876,$A92,Gögn!$A$2:$A$11876,BQ$201)/1000)</f>
        <v>0</v>
      </c>
      <c r="BR92" s="156">
        <f>IF(LEN(BR$8)=0,"",SUMIFS(Gögn!$I$2:$I$11876,Gögn!$F$2:$F$11876,$A92,Gögn!$A$2:$A$11876,BR$201)/1000)</f>
        <v>0</v>
      </c>
      <c r="BS92" s="156">
        <f>IF(LEN(BS$8)=0,"",SUMIFS(Gögn!$I$2:$I$11876,Gögn!$F$2:$F$11876,$A92,Gögn!$A$2:$A$11876,BS$201)/1000)</f>
        <v>0</v>
      </c>
      <c r="BT92" s="156">
        <f>IF(LEN(BT$8)=0,"",SUMIFS(Gögn!$I$2:$I$11876,Gögn!$F$2:$F$11876,$A92,Gögn!$A$2:$A$11876,BT$201)/1000)</f>
        <v>0</v>
      </c>
      <c r="BU92" s="156">
        <f>IF(LEN(BU$8)=0,"",SUMIFS(Gögn!$I$2:$I$11876,Gögn!$F$2:$F$11876,$A92,Gögn!$A$2:$A$11876,BU$201)/1000)</f>
        <v>0</v>
      </c>
      <c r="BV92" s="156">
        <f>IF(LEN(BV$8)=0,"",SUMIFS(Gögn!$I$2:$I$11876,Gögn!$F$2:$F$11876,$A92,Gögn!$A$2:$A$11876,BV$201)/1000)</f>
        <v>0</v>
      </c>
      <c r="BW92" s="156">
        <f>IF(LEN(BW$8)=0,"",SUMIFS(Gögn!$I$2:$I$11876,Gögn!$F$2:$F$11876,$A92,Gögn!$A$2:$A$11876,BW$201)/1000)</f>
        <v>0</v>
      </c>
      <c r="BX92" s="156">
        <f>IF(LEN(BX$8)=0,"",SUMIFS(Gögn!$I$2:$I$11876,Gögn!$F$2:$F$11876,$A92,Gögn!$A$2:$A$11876,BX$201)/1000)</f>
        <v>0</v>
      </c>
      <c r="BY92" s="156">
        <f>IF(LEN(BY$8)=0,"",SUMIFS(Gögn!$I$2:$I$11876,Gögn!$F$2:$F$11876,$A92,Gögn!$A$2:$A$11876,BY$201)/1000)</f>
        <v>0</v>
      </c>
      <c r="BZ92" s="156">
        <f>IF(LEN(BZ$8)=0,"",SUMIFS(Gögn!$I$2:$I$11876,Gögn!$F$2:$F$11876,$A92,Gögn!$A$2:$A$11876,BZ$201)/1000)</f>
        <v>0</v>
      </c>
      <c r="CA92" s="156">
        <f>IF(LEN(CA$8)=0,"",SUMIFS(Gögn!$I$2:$I$11876,Gögn!$F$2:$F$11876,$A92,Gögn!$A$2:$A$11876,CA$201)/1000)</f>
        <v>0</v>
      </c>
      <c r="CB92" s="156">
        <f>IF(LEN(CB$8)=0,"",SUMIFS(Gögn!$I$2:$I$11876,Gögn!$F$2:$F$11876,$A92,Gögn!$A$2:$A$11876,CB$201)/1000)</f>
        <v>0</v>
      </c>
      <c r="CC92" s="156">
        <f>IF(LEN(CC$8)=0,"",SUMIFS(Gögn!$I$2:$I$11876,Gögn!$F$2:$F$11876,$A92,Gögn!$A$2:$A$11876,CC$201)/1000)</f>
        <v>0</v>
      </c>
    </row>
    <row r="93" spans="1:81" ht="15.75" x14ac:dyDescent="0.25">
      <c r="A93" s="5" t="s">
        <v>45</v>
      </c>
      <c r="B93" s="5"/>
      <c r="C93" s="18" t="s">
        <v>46</v>
      </c>
      <c r="D93" s="155">
        <f t="shared" si="22"/>
        <v>728743.23500000034</v>
      </c>
      <c r="E93" s="155">
        <f>IF(LEN(E$8)=0,"",SUMIFS(Gögn!$I$2:$I$11876,Gögn!$F$2:$F$11876,$A93,Gögn!$A$2:$A$11876,E$201)/1000)</f>
        <v>16911.838</v>
      </c>
      <c r="F93" s="155">
        <f>IF(LEN(F$8)=0,"",SUMIFS(Gögn!$I$2:$I$11876,Gögn!$F$2:$F$11876,$A93,Gögn!$A$2:$A$11876,F$201)/1000)</f>
        <v>8454.8389999999999</v>
      </c>
      <c r="G93" s="155">
        <f>IF(LEN(G$8)=0,"",SUMIFS(Gögn!$I$2:$I$11876,Gögn!$F$2:$F$11876,$A93,Gögn!$A$2:$A$11876,G$201)/1000)</f>
        <v>5280.2669999999998</v>
      </c>
      <c r="H93" s="155">
        <f>IF(LEN(H$8)=0,"",SUMIFS(Gögn!$I$2:$I$11876,Gögn!$F$2:$F$11876,$A93,Gögn!$A$2:$A$11876,H$201)/1000)</f>
        <v>4534.7299999999996</v>
      </c>
      <c r="I93" s="155">
        <f>IF(LEN(I$8)=0,"",SUMIFS(Gögn!$I$2:$I$11876,Gögn!$F$2:$F$11876,$A93,Gögn!$A$2:$A$11876,I$201)/1000)</f>
        <v>5875.6850000000004</v>
      </c>
      <c r="J93" s="155">
        <f>IF(LEN(J$8)=0,"",SUMIFS(Gögn!$I$2:$I$11876,Gögn!$F$2:$F$11876,$A93,Gögn!$A$2:$A$11876,J$201)/1000)</f>
        <v>204.59899999999999</v>
      </c>
      <c r="K93" s="155">
        <f>IF(LEN(K$8)=0,"",SUMIFS(Gögn!$I$2:$I$11876,Gögn!$F$2:$F$11876,$A93,Gögn!$A$2:$A$11876,K$201)/1000)</f>
        <v>0</v>
      </c>
      <c r="L93" s="155">
        <f>IF(LEN(L$8)=0,"",SUMIFS(Gögn!$I$2:$I$11876,Gögn!$F$2:$F$11876,$A93,Gögn!$A$2:$A$11876,L$201)/1000)</f>
        <v>0</v>
      </c>
      <c r="M93" s="155">
        <f>IF(LEN(M$8)=0,"",SUMIFS(Gögn!$I$2:$I$11876,Gögn!$F$2:$F$11876,$A93,Gögn!$A$2:$A$11876,M$201)/1000)</f>
        <v>0</v>
      </c>
      <c r="N93" s="155">
        <f>IF(LEN(N$8)=0,"",SUMIFS(Gögn!$I$2:$I$11876,Gögn!$F$2:$F$11876,$A93,Gögn!$A$2:$A$11876,N$201)/1000)</f>
        <v>0</v>
      </c>
      <c r="O93" s="155">
        <f>IF(LEN(O$8)=0,"",SUMIFS(Gögn!$I$2:$I$11876,Gögn!$F$2:$F$11876,$A93,Gögn!$A$2:$A$11876,O$201)/1000)</f>
        <v>0</v>
      </c>
      <c r="P93" s="155">
        <f>IF(LEN(P$8)=0,"",SUMIFS(Gögn!$I$2:$I$11876,Gögn!$F$2:$F$11876,$A93,Gögn!$A$2:$A$11876,P$201)/1000)</f>
        <v>0</v>
      </c>
      <c r="Q93" s="155">
        <f>IF(LEN(Q$8)=0,"",SUMIFS(Gögn!$I$2:$I$11876,Gögn!$F$2:$F$11876,$A93,Gögn!$A$2:$A$11876,Q$201)/1000)</f>
        <v>0</v>
      </c>
      <c r="R93" s="155">
        <f>IF(LEN(R$8)=0,"",SUMIFS(Gögn!$I$2:$I$11876,Gögn!$F$2:$F$11876,$A93,Gögn!$A$2:$A$11876,R$201)/1000)</f>
        <v>-28047</v>
      </c>
      <c r="S93" s="155">
        <f>IF(LEN(S$8)=0,"",SUMIFS(Gögn!$I$2:$I$11876,Gögn!$F$2:$F$11876,$A93,Gögn!$A$2:$A$11876,S$201)/1000)</f>
        <v>-18861</v>
      </c>
      <c r="T93" s="155">
        <f>IF(LEN(T$8)=0,"",SUMIFS(Gögn!$I$2:$I$11876,Gögn!$F$2:$F$11876,$A93,Gögn!$A$2:$A$11876,T$201)/1000)</f>
        <v>377.81599999999997</v>
      </c>
      <c r="U93" s="155">
        <f>IF(LEN(U$8)=0,"",SUMIFS(Gögn!$I$2:$I$11876,Gögn!$F$2:$F$11876,$A93,Gögn!$A$2:$A$11876,U$201)/1000)</f>
        <v>0</v>
      </c>
      <c r="V93" s="155">
        <f>IF(LEN(V$8)=0,"",SUMIFS(Gögn!$I$2:$I$11876,Gögn!$F$2:$F$11876,$A93,Gögn!$A$2:$A$11876,V$201)/1000)</f>
        <v>0</v>
      </c>
      <c r="W93" s="155">
        <f>IF(LEN(W$8)=0,"",SUMIFS(Gögn!$I$2:$I$11876,Gögn!$F$2:$F$11876,$A93,Gögn!$A$2:$A$11876,W$201)/1000)</f>
        <v>3877</v>
      </c>
      <c r="X93" s="155">
        <f>IF(LEN(X$8)=0,"",SUMIFS(Gögn!$I$2:$I$11876,Gögn!$F$2:$F$11876,$A93,Gögn!$A$2:$A$11876,X$201)/1000)</f>
        <v>655</v>
      </c>
      <c r="Y93" s="155">
        <f>IF(LEN(Y$8)=0,"",SUMIFS(Gögn!$I$2:$I$11876,Gögn!$F$2:$F$11876,$A93,Gögn!$A$2:$A$11876,Y$201)/1000)</f>
        <v>1009</v>
      </c>
      <c r="Z93" s="155">
        <f>IF(LEN(Z$8)=0,"",SUMIFS(Gögn!$I$2:$I$11876,Gögn!$F$2:$F$11876,$A93,Gögn!$A$2:$A$11876,Z$201)/1000)</f>
        <v>71</v>
      </c>
      <c r="AA93" s="155">
        <f>IF(LEN(AA$8)=0,"",SUMIFS(Gögn!$I$2:$I$11876,Gögn!$F$2:$F$11876,$A93,Gögn!$A$2:$A$11876,AA$201)/1000)</f>
        <v>1669</v>
      </c>
      <c r="AB93" s="155">
        <f>IF(LEN(AB$8)=0,"",SUMIFS(Gögn!$I$2:$I$11876,Gögn!$F$2:$F$11876,$A93,Gögn!$A$2:$A$11876,AB$201)/1000)</f>
        <v>0</v>
      </c>
      <c r="AC93" s="155">
        <f>IF(LEN(AC$8)=0,"",SUMIFS(Gögn!$I$2:$I$11876,Gögn!$F$2:$F$11876,$A93,Gögn!$A$2:$A$11876,AC$201)/1000)</f>
        <v>0</v>
      </c>
      <c r="AD93" s="155">
        <f>IF(LEN(AD$8)=0,"",SUMIFS(Gögn!$I$2:$I$11876,Gögn!$F$2:$F$11876,$A93,Gögn!$A$2:$A$11876,AD$201)/1000)</f>
        <v>0</v>
      </c>
      <c r="AE93" s="155">
        <f>IF(LEN(AE$8)=0,"",SUMIFS(Gögn!$I$2:$I$11876,Gögn!$F$2:$F$11876,$A93,Gögn!$A$2:$A$11876,AE$201)/1000)</f>
        <v>601.86500000000001</v>
      </c>
      <c r="AF93" s="155">
        <f>IF(LEN(AF$8)=0,"",SUMIFS(Gögn!$I$2:$I$11876,Gögn!$F$2:$F$11876,$A93,Gögn!$A$2:$A$11876,AF$201)/1000)</f>
        <v>1708.6469999999999</v>
      </c>
      <c r="AG93" s="155">
        <f>IF(LEN(AG$8)=0,"",SUMIFS(Gögn!$I$2:$I$11876,Gögn!$F$2:$F$11876,$A93,Gögn!$A$2:$A$11876,AG$201)/1000)</f>
        <v>0</v>
      </c>
      <c r="AH93" s="155">
        <f>IF(LEN(AH$8)=0,"",SUMIFS(Gögn!$I$2:$I$11876,Gögn!$F$2:$F$11876,$A93,Gögn!$A$2:$A$11876,AH$201)/1000)</f>
        <v>0</v>
      </c>
      <c r="AI93" s="155">
        <f>IF(LEN(AI$8)=0,"",SUMIFS(Gögn!$I$2:$I$11876,Gögn!$F$2:$F$11876,$A93,Gögn!$A$2:$A$11876,AI$201)/1000)</f>
        <v>307.29199999999997</v>
      </c>
      <c r="AJ93" s="155">
        <f>IF(LEN(AJ$8)=0,"",SUMIFS(Gögn!$I$2:$I$11876,Gögn!$F$2:$F$11876,$A93,Gögn!$A$2:$A$11876,AJ$201)/1000)</f>
        <v>1932.222</v>
      </c>
      <c r="AK93" s="155">
        <f>IF(LEN(AK$8)=0,"",SUMIFS(Gögn!$I$2:$I$11876,Gögn!$F$2:$F$11876,$A93,Gögn!$A$2:$A$11876,AK$201)/1000)</f>
        <v>2816.8090000000002</v>
      </c>
      <c r="AL93" s="155">
        <f>IF(LEN(AL$8)=0,"",SUMIFS(Gögn!$I$2:$I$11876,Gögn!$F$2:$F$11876,$A93,Gögn!$A$2:$A$11876,AL$201)/1000)</f>
        <v>3421.8380000000002</v>
      </c>
      <c r="AM93" s="155">
        <f>IF(LEN(AM$8)=0,"",SUMIFS(Gögn!$I$2:$I$11876,Gögn!$F$2:$F$11876,$A93,Gögn!$A$2:$A$11876,AM$201)/1000)</f>
        <v>3290.261</v>
      </c>
      <c r="AN93" s="155">
        <f>IF(LEN(AN$8)=0,"",SUMIFS(Gögn!$I$2:$I$11876,Gögn!$F$2:$F$11876,$A93,Gögn!$A$2:$A$11876,AN$201)/1000)</f>
        <v>87.870999999999995</v>
      </c>
      <c r="AO93" s="155">
        <f>IF(LEN(AO$8)=0,"",SUMIFS(Gögn!$I$2:$I$11876,Gögn!$F$2:$F$11876,$A93,Gögn!$A$2:$A$11876,AO$201)/1000)</f>
        <v>628766.31000000006</v>
      </c>
      <c r="AP93" s="155">
        <f>IF(LEN(AP$8)=0,"",SUMIFS(Gögn!$I$2:$I$11876,Gögn!$F$2:$F$11876,$A93,Gögn!$A$2:$A$11876,AP$201)/1000)</f>
        <v>41349.64</v>
      </c>
      <c r="AQ93" s="155">
        <f>IF(LEN(AQ$8)=0,"",SUMIFS(Gögn!$I$2:$I$11876,Gögn!$F$2:$F$11876,$A93,Gögn!$A$2:$A$11876,AQ$201)/1000)</f>
        <v>35648.006999999998</v>
      </c>
      <c r="AR93" s="155">
        <f>IF(LEN(AR$8)=0,"",SUMIFS(Gögn!$I$2:$I$11876,Gögn!$F$2:$F$11876,$A93,Gögn!$A$2:$A$11876,AR$201)/1000)</f>
        <v>21932.233</v>
      </c>
      <c r="AS93" s="155">
        <f>IF(LEN(AS$8)=0,"",SUMIFS(Gögn!$I$2:$I$11876,Gögn!$F$2:$F$11876,$A93,Gögn!$A$2:$A$11876,AS$201)/1000)</f>
        <v>0</v>
      </c>
      <c r="AT93" s="155">
        <f>IF(LEN(AT$8)=0,"",SUMIFS(Gögn!$I$2:$I$11876,Gögn!$F$2:$F$11876,$A93,Gögn!$A$2:$A$11876,AT$201)/1000)</f>
        <v>0</v>
      </c>
      <c r="AU93" s="155">
        <f>IF(LEN(AU$8)=0,"",SUMIFS(Gögn!$I$2:$I$11876,Gögn!$F$2:$F$11876,$A93,Gögn!$A$2:$A$11876,AU$201)/1000)</f>
        <v>8565.9850000000006</v>
      </c>
      <c r="AV93" s="155">
        <f>IF(LEN(AV$8)=0,"",SUMIFS(Gögn!$I$2:$I$11876,Gögn!$F$2:$F$11876,$A93,Gögn!$A$2:$A$11876,AV$201)/1000)</f>
        <v>0</v>
      </c>
      <c r="AW93" s="155">
        <f>IF(LEN(AW$8)=0,"",SUMIFS(Gögn!$I$2:$I$11876,Gögn!$F$2:$F$11876,$A93,Gögn!$A$2:$A$11876,AW$201)/1000)</f>
        <v>0</v>
      </c>
      <c r="AX93" s="155">
        <f>IF(LEN(AX$8)=0,"",SUMIFS(Gögn!$I$2:$I$11876,Gögn!$F$2:$F$11876,$A93,Gögn!$A$2:$A$11876,AX$201)/1000)</f>
        <v>0</v>
      </c>
      <c r="AY93" s="155">
        <f>IF(LEN(AY$8)=0,"",SUMIFS(Gögn!$I$2:$I$11876,Gögn!$F$2:$F$11876,$A93,Gögn!$A$2:$A$11876,AY$201)/1000)</f>
        <v>0</v>
      </c>
      <c r="AZ93" s="155">
        <f>IF(LEN(AZ$8)=0,"",SUMIFS(Gögn!$I$2:$I$11876,Gögn!$F$2:$F$11876,$A93,Gögn!$A$2:$A$11876,AZ$201)/1000)</f>
        <v>0</v>
      </c>
      <c r="BA93" s="155">
        <f>IF(LEN(BA$8)=0,"",SUMIFS(Gögn!$I$2:$I$11876,Gögn!$F$2:$F$11876,$A93,Gögn!$A$2:$A$11876,BA$201)/1000)</f>
        <v>0</v>
      </c>
      <c r="BB93" s="155">
        <f>IF(LEN(BB$8)=0,"",SUMIFS(Gögn!$I$2:$I$11876,Gögn!$F$2:$F$11876,$A93,Gögn!$A$2:$A$11876,BB$201)/1000)</f>
        <v>0</v>
      </c>
      <c r="BC93" s="155">
        <f>IF(LEN(BC$8)=0,"",SUMIFS(Gögn!$I$2:$I$11876,Gögn!$F$2:$F$11876,$A93,Gögn!$A$2:$A$11876,BC$201)/1000)</f>
        <v>20287.39</v>
      </c>
      <c r="BD93" s="155">
        <f>IF(LEN(BD$8)=0,"",SUMIFS(Gögn!$I$2:$I$11876,Gögn!$F$2:$F$11876,$A93,Gögn!$A$2:$A$11876,BD$201)/1000)</f>
        <v>3765.1770000000001</v>
      </c>
      <c r="BE93" s="155">
        <f>IF(LEN(BE$8)=0,"",SUMIFS(Gögn!$I$2:$I$11876,Gögn!$F$2:$F$11876,$A93,Gögn!$A$2:$A$11876,BE$201)/1000)</f>
        <v>30196.792000000001</v>
      </c>
      <c r="BF93" s="155">
        <f>IF(LEN(BF$8)=0,"",SUMIFS(Gögn!$I$2:$I$11876,Gögn!$F$2:$F$11876,$A93,Gögn!$A$2:$A$11876,BF$201)/1000)</f>
        <v>0</v>
      </c>
      <c r="BG93" s="155">
        <f>IF(LEN(BG$8)=0,"",SUMIFS(Gögn!$I$2:$I$11876,Gögn!$F$2:$F$11876,$A93,Gögn!$A$2:$A$11876,BG$201)/1000)</f>
        <v>13474.416999999999</v>
      </c>
      <c r="BH93" s="155">
        <f>IF(LEN(BH$8)=0,"",SUMIFS(Gögn!$I$2:$I$11876,Gögn!$F$2:$F$11876,$A93,Gögn!$A$2:$A$11876,BH$201)/1000)</f>
        <v>719.65899999999999</v>
      </c>
      <c r="BI93" s="155">
        <f>IF(LEN(BI$8)=0,"",SUMIFS(Gögn!$I$2:$I$11876,Gögn!$F$2:$F$11876,$A93,Gögn!$A$2:$A$11876,BI$201)/1000)</f>
        <v>558.44500000000005</v>
      </c>
      <c r="BJ93" s="155">
        <f>IF(LEN(BJ$8)=0,"",SUMIFS(Gögn!$I$2:$I$11876,Gögn!$F$2:$F$11876,$A93,Gögn!$A$2:$A$11876,BJ$201)/1000)</f>
        <v>343.69900000000001</v>
      </c>
      <c r="BK93" s="155">
        <f>IF(LEN(BK$8)=0,"",SUMIFS(Gögn!$I$2:$I$11876,Gögn!$F$2:$F$11876,$A93,Gögn!$A$2:$A$11876,BK$201)/1000)</f>
        <v>24297.723000000002</v>
      </c>
      <c r="BL93" s="155">
        <f>IF(LEN(BL$8)=0,"",SUMIFS(Gögn!$I$2:$I$11876,Gögn!$F$2:$F$11876,$A93,Gögn!$A$2:$A$11876,BL$201)/1000)</f>
        <v>0</v>
      </c>
      <c r="BM93" s="155">
        <f>IF(LEN(BM$8)=0,"",SUMIFS(Gögn!$I$2:$I$11876,Gögn!$F$2:$F$11876,$A93,Gögn!$A$2:$A$11876,BM$201)/1000)</f>
        <v>0</v>
      </c>
      <c r="BN93" s="155">
        <f>IF(LEN(BN$8)=0,"",SUMIFS(Gögn!$I$2:$I$11876,Gögn!$F$2:$F$11876,$A93,Gögn!$A$2:$A$11876,BN$201)/1000)</f>
        <v>0</v>
      </c>
      <c r="BO93" s="155">
        <f>IF(LEN(BO$8)=0,"",SUMIFS(Gögn!$I$2:$I$11876,Gögn!$F$2:$F$11876,$A93,Gögn!$A$2:$A$11876,BO$201)/1000)</f>
        <v>442.97399999999999</v>
      </c>
      <c r="BP93" s="155">
        <f>IF(LEN(BP$8)=0,"",SUMIFS(Gögn!$I$2:$I$11876,Gögn!$F$2:$F$11876,$A93,Gögn!$A$2:$A$11876,BP$201)/1000)</f>
        <v>736.16</v>
      </c>
      <c r="BQ93" s="155">
        <f>IF(LEN(BQ$8)=0,"",SUMIFS(Gögn!$I$2:$I$11876,Gögn!$F$2:$F$11876,$A93,Gögn!$A$2:$A$11876,BQ$201)/1000)</f>
        <v>589.26300000000003</v>
      </c>
      <c r="BR93" s="155">
        <f>IF(LEN(BR$8)=0,"",SUMIFS(Gögn!$I$2:$I$11876,Gögn!$F$2:$F$11876,$A93,Gögn!$A$2:$A$11876,BR$201)/1000)</f>
        <v>-110989</v>
      </c>
      <c r="BS93" s="155">
        <f>IF(LEN(BS$8)=0,"",SUMIFS(Gögn!$I$2:$I$11876,Gögn!$F$2:$F$11876,$A93,Gögn!$A$2:$A$11876,BS$201)/1000)</f>
        <v>-42970</v>
      </c>
      <c r="BT93" s="155">
        <f>IF(LEN(BT$8)=0,"",SUMIFS(Gögn!$I$2:$I$11876,Gögn!$F$2:$F$11876,$A93,Gögn!$A$2:$A$11876,BT$201)/1000)</f>
        <v>-11364</v>
      </c>
      <c r="BU93" s="155">
        <f>IF(LEN(BU$8)=0,"",SUMIFS(Gögn!$I$2:$I$11876,Gögn!$F$2:$F$11876,$A93,Gögn!$A$2:$A$11876,BU$201)/1000)</f>
        <v>17002.378000000001</v>
      </c>
      <c r="BV93" s="155">
        <f>IF(LEN(BV$8)=0,"",SUMIFS(Gögn!$I$2:$I$11876,Gögn!$F$2:$F$11876,$A93,Gögn!$A$2:$A$11876,BV$201)/1000)</f>
        <v>18063.785</v>
      </c>
      <c r="BW93" s="155">
        <f>IF(LEN(BW$8)=0,"",SUMIFS(Gögn!$I$2:$I$11876,Gögn!$F$2:$F$11876,$A93,Gögn!$A$2:$A$11876,BW$201)/1000)</f>
        <v>374.83699999999999</v>
      </c>
      <c r="BX93" s="155">
        <f>IF(LEN(BX$8)=0,"",SUMIFS(Gögn!$I$2:$I$11876,Gögn!$F$2:$F$11876,$A93,Gögn!$A$2:$A$11876,BX$201)/1000)</f>
        <v>2943.4059999999999</v>
      </c>
      <c r="BY93" s="155">
        <f>IF(LEN(BY$8)=0,"",SUMIFS(Gögn!$I$2:$I$11876,Gögn!$F$2:$F$11876,$A93,Gögn!$A$2:$A$11876,BY$201)/1000)</f>
        <v>6913.02</v>
      </c>
      <c r="BZ93" s="155">
        <f>IF(LEN(BZ$8)=0,"",SUMIFS(Gögn!$I$2:$I$11876,Gögn!$F$2:$F$11876,$A93,Gögn!$A$2:$A$11876,BZ$201)/1000)</f>
        <v>112.873</v>
      </c>
      <c r="CA93" s="155">
        <f>IF(LEN(CA$8)=0,"",SUMIFS(Gögn!$I$2:$I$11876,Gögn!$F$2:$F$11876,$A93,Gögn!$A$2:$A$11876,CA$201)/1000)</f>
        <v>802.48299999999995</v>
      </c>
      <c r="CB93" s="155">
        <f>IF(LEN(CB$8)=0,"",SUMIFS(Gögn!$I$2:$I$11876,Gögn!$F$2:$F$11876,$A93,Gögn!$A$2:$A$11876,CB$201)/1000)</f>
        <v>0</v>
      </c>
      <c r="CC93" s="155">
        <f>IF(LEN(CC$8)=0,"",SUMIFS(Gögn!$I$2:$I$11876,Gögn!$F$2:$F$11876,$A93,Gögn!$A$2:$A$11876,CC$201)/1000)</f>
        <v>0</v>
      </c>
    </row>
    <row r="94" spans="1:81" s="34" customFormat="1" ht="15.75" x14ac:dyDescent="0.25">
      <c r="A94" s="33" t="s">
        <v>458</v>
      </c>
      <c r="B94" s="33"/>
      <c r="C94" s="22" t="s">
        <v>283</v>
      </c>
      <c r="D94" s="158">
        <f t="shared" si="22"/>
        <v>2266774.8629999999</v>
      </c>
      <c r="E94" s="158">
        <f>IF(LEN(E$8)=0,"",SUM(E88:E93))</f>
        <v>33293.392999999996</v>
      </c>
      <c r="F94" s="158">
        <f t="shared" ref="F94:BQ94" si="23">IF(LEN(F$8)=0,"",SUM(F88:F93))</f>
        <v>92577.258000000002</v>
      </c>
      <c r="G94" s="158">
        <f t="shared" si="23"/>
        <v>85649.753999999986</v>
      </c>
      <c r="H94" s="158">
        <f t="shared" si="23"/>
        <v>5509.7619999999997</v>
      </c>
      <c r="I94" s="158">
        <f t="shared" si="23"/>
        <v>50310.074999999997</v>
      </c>
      <c r="J94" s="158">
        <f t="shared" si="23"/>
        <v>1360.0169999999998</v>
      </c>
      <c r="K94" s="158">
        <f t="shared" si="23"/>
        <v>1056</v>
      </c>
      <c r="L94" s="158">
        <f t="shared" si="23"/>
        <v>9094</v>
      </c>
      <c r="M94" s="158">
        <f t="shared" si="23"/>
        <v>23401</v>
      </c>
      <c r="N94" s="158">
        <f t="shared" si="23"/>
        <v>35011</v>
      </c>
      <c r="O94" s="158">
        <f t="shared" si="23"/>
        <v>34311</v>
      </c>
      <c r="P94" s="158">
        <f t="shared" si="23"/>
        <v>20300</v>
      </c>
      <c r="Q94" s="158">
        <f t="shared" si="23"/>
        <v>48147</v>
      </c>
      <c r="R94" s="158">
        <f t="shared" si="23"/>
        <v>-28047</v>
      </c>
      <c r="S94" s="158">
        <f t="shared" si="23"/>
        <v>-18861</v>
      </c>
      <c r="T94" s="158">
        <f t="shared" si="23"/>
        <v>377.81599999999997</v>
      </c>
      <c r="U94" s="158">
        <f t="shared" si="23"/>
        <v>0</v>
      </c>
      <c r="V94" s="158">
        <f t="shared" si="23"/>
        <v>0</v>
      </c>
      <c r="W94" s="158">
        <f t="shared" si="23"/>
        <v>68791</v>
      </c>
      <c r="X94" s="158">
        <f t="shared" si="23"/>
        <v>10046</v>
      </c>
      <c r="Y94" s="158">
        <f t="shared" si="23"/>
        <v>13691</v>
      </c>
      <c r="Z94" s="158">
        <f t="shared" si="23"/>
        <v>2446</v>
      </c>
      <c r="AA94" s="158">
        <f t="shared" si="23"/>
        <v>1046436</v>
      </c>
      <c r="AB94" s="158">
        <f t="shared" si="23"/>
        <v>0</v>
      </c>
      <c r="AC94" s="158">
        <f t="shared" si="23"/>
        <v>0</v>
      </c>
      <c r="AD94" s="158">
        <f t="shared" si="23"/>
        <v>0</v>
      </c>
      <c r="AE94" s="158">
        <f t="shared" si="23"/>
        <v>601.86500000000001</v>
      </c>
      <c r="AF94" s="158">
        <f t="shared" si="23"/>
        <v>1708.6469999999999</v>
      </c>
      <c r="AG94" s="158">
        <f t="shared" si="23"/>
        <v>0</v>
      </c>
      <c r="AH94" s="158">
        <f t="shared" si="23"/>
        <v>0</v>
      </c>
      <c r="AI94" s="158">
        <f t="shared" si="23"/>
        <v>307.29199999999997</v>
      </c>
      <c r="AJ94" s="158">
        <f t="shared" si="23"/>
        <v>1932.222</v>
      </c>
      <c r="AK94" s="158">
        <f t="shared" si="23"/>
        <v>2816.8090000000002</v>
      </c>
      <c r="AL94" s="158">
        <f t="shared" si="23"/>
        <v>3421.8380000000002</v>
      </c>
      <c r="AM94" s="158">
        <f t="shared" si="23"/>
        <v>3290.261</v>
      </c>
      <c r="AN94" s="158">
        <f t="shared" si="23"/>
        <v>87.870999999999995</v>
      </c>
      <c r="AO94" s="158">
        <f t="shared" si="23"/>
        <v>628766.31000000006</v>
      </c>
      <c r="AP94" s="158">
        <f t="shared" si="23"/>
        <v>41349.64</v>
      </c>
      <c r="AQ94" s="158">
        <f t="shared" si="23"/>
        <v>35648.006999999998</v>
      </c>
      <c r="AR94" s="158">
        <f t="shared" si="23"/>
        <v>21932.233</v>
      </c>
      <c r="AS94" s="158">
        <f t="shared" si="23"/>
        <v>0</v>
      </c>
      <c r="AT94" s="158">
        <f t="shared" si="23"/>
        <v>0</v>
      </c>
      <c r="AU94" s="158">
        <f t="shared" si="23"/>
        <v>8565.9850000000006</v>
      </c>
      <c r="AV94" s="158">
        <f t="shared" si="23"/>
        <v>0</v>
      </c>
      <c r="AW94" s="158">
        <f t="shared" si="23"/>
        <v>0</v>
      </c>
      <c r="AX94" s="158">
        <f t="shared" si="23"/>
        <v>0</v>
      </c>
      <c r="AY94" s="158">
        <f t="shared" si="23"/>
        <v>0</v>
      </c>
      <c r="AZ94" s="158">
        <f t="shared" si="23"/>
        <v>2996.835</v>
      </c>
      <c r="BA94" s="158">
        <f t="shared" si="23"/>
        <v>0</v>
      </c>
      <c r="BB94" s="158">
        <f t="shared" si="23"/>
        <v>0</v>
      </c>
      <c r="BC94" s="158">
        <f t="shared" si="23"/>
        <v>20287.39</v>
      </c>
      <c r="BD94" s="158">
        <f t="shared" si="23"/>
        <v>3765.1770000000001</v>
      </c>
      <c r="BE94" s="158">
        <f t="shared" si="23"/>
        <v>30196.792000000001</v>
      </c>
      <c r="BF94" s="158">
        <f t="shared" si="23"/>
        <v>0</v>
      </c>
      <c r="BG94" s="158">
        <f t="shared" si="23"/>
        <v>13474.416999999999</v>
      </c>
      <c r="BH94" s="158">
        <f t="shared" si="23"/>
        <v>719.65899999999999</v>
      </c>
      <c r="BI94" s="158">
        <f t="shared" si="23"/>
        <v>558.44500000000005</v>
      </c>
      <c r="BJ94" s="158">
        <f t="shared" si="23"/>
        <v>343.69900000000001</v>
      </c>
      <c r="BK94" s="158">
        <f t="shared" si="23"/>
        <v>26445.215000000004</v>
      </c>
      <c r="BL94" s="158">
        <f t="shared" si="23"/>
        <v>0</v>
      </c>
      <c r="BM94" s="158">
        <f t="shared" si="23"/>
        <v>0</v>
      </c>
      <c r="BN94" s="158">
        <f t="shared" si="23"/>
        <v>0</v>
      </c>
      <c r="BO94" s="158">
        <f t="shared" si="23"/>
        <v>442.97399999999999</v>
      </c>
      <c r="BP94" s="158">
        <f t="shared" si="23"/>
        <v>736.16</v>
      </c>
      <c r="BQ94" s="158">
        <f t="shared" si="23"/>
        <v>589.26300000000003</v>
      </c>
      <c r="BR94" s="158">
        <f t="shared" ref="BR94:CC94" si="24">IF(LEN(BR$8)=0,"",SUM(BR88:BR93))</f>
        <v>-110989</v>
      </c>
      <c r="BS94" s="158">
        <f t="shared" si="24"/>
        <v>-42970</v>
      </c>
      <c r="BT94" s="158">
        <f t="shared" si="24"/>
        <v>-11364</v>
      </c>
      <c r="BU94" s="158">
        <f t="shared" si="24"/>
        <v>17002.378000000001</v>
      </c>
      <c r="BV94" s="158">
        <f t="shared" si="24"/>
        <v>18063.785</v>
      </c>
      <c r="BW94" s="158">
        <f t="shared" si="24"/>
        <v>374.83699999999999</v>
      </c>
      <c r="BX94" s="158">
        <f t="shared" si="24"/>
        <v>2943.4059999999999</v>
      </c>
      <c r="BY94" s="158">
        <f t="shared" si="24"/>
        <v>6913.02</v>
      </c>
      <c r="BZ94" s="158">
        <f t="shared" si="24"/>
        <v>112.873</v>
      </c>
      <c r="CA94" s="158">
        <f t="shared" si="24"/>
        <v>802.48299999999995</v>
      </c>
      <c r="CB94" s="158">
        <f t="shared" si="24"/>
        <v>0</v>
      </c>
      <c r="CC94" s="158">
        <f t="shared" si="24"/>
        <v>0</v>
      </c>
    </row>
    <row r="95" spans="1:81" ht="15.75" x14ac:dyDescent="0.25">
      <c r="A95" s="5" t="s">
        <v>458</v>
      </c>
      <c r="B95" s="5"/>
      <c r="C95" s="18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  <c r="AN95" s="155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  <c r="BE95" s="155"/>
      <c r="BF95" s="155"/>
      <c r="BG95" s="155"/>
      <c r="BH95" s="155"/>
      <c r="BI95" s="155"/>
      <c r="BJ95" s="155"/>
      <c r="BK95" s="155"/>
      <c r="BL95" s="155"/>
      <c r="BM95" s="155"/>
      <c r="BN95" s="155"/>
      <c r="BO95" s="155"/>
      <c r="BP95" s="155"/>
      <c r="BQ95" s="155"/>
      <c r="BR95" s="155"/>
      <c r="BS95" s="155"/>
      <c r="BT95" s="155"/>
      <c r="BU95" s="155"/>
      <c r="BV95" s="155"/>
      <c r="BW95" s="155"/>
      <c r="BX95" s="155"/>
      <c r="BY95" s="155"/>
      <c r="BZ95" s="155"/>
      <c r="CA95" s="155"/>
      <c r="CB95" s="155"/>
      <c r="CC95" s="155"/>
    </row>
    <row r="96" spans="1:81" ht="15.75" x14ac:dyDescent="0.25">
      <c r="A96" s="5" t="s">
        <v>458</v>
      </c>
      <c r="B96" s="5"/>
      <c r="C96" s="24" t="s">
        <v>463</v>
      </c>
      <c r="D96" s="156">
        <f>SUM(E96:CC96)</f>
        <v>2266774.8629999999</v>
      </c>
      <c r="E96" s="156">
        <f>IF(LEN(E$8)=0,"",E94)</f>
        <v>33293.392999999996</v>
      </c>
      <c r="F96" s="156">
        <f t="shared" ref="F96:BQ96" si="25">IF(LEN(F$8)=0,"",F94)</f>
        <v>92577.258000000002</v>
      </c>
      <c r="G96" s="156">
        <f t="shared" si="25"/>
        <v>85649.753999999986</v>
      </c>
      <c r="H96" s="156">
        <f t="shared" si="25"/>
        <v>5509.7619999999997</v>
      </c>
      <c r="I96" s="156">
        <f t="shared" si="25"/>
        <v>50310.074999999997</v>
      </c>
      <c r="J96" s="156">
        <f t="shared" si="25"/>
        <v>1360.0169999999998</v>
      </c>
      <c r="K96" s="156">
        <f t="shared" si="25"/>
        <v>1056</v>
      </c>
      <c r="L96" s="156">
        <f t="shared" si="25"/>
        <v>9094</v>
      </c>
      <c r="M96" s="156">
        <f t="shared" si="25"/>
        <v>23401</v>
      </c>
      <c r="N96" s="156">
        <f t="shared" si="25"/>
        <v>35011</v>
      </c>
      <c r="O96" s="156">
        <f t="shared" si="25"/>
        <v>34311</v>
      </c>
      <c r="P96" s="156">
        <f t="shared" si="25"/>
        <v>20300</v>
      </c>
      <c r="Q96" s="156">
        <f t="shared" si="25"/>
        <v>48147</v>
      </c>
      <c r="R96" s="156">
        <f t="shared" si="25"/>
        <v>-28047</v>
      </c>
      <c r="S96" s="156">
        <f t="shared" si="25"/>
        <v>-18861</v>
      </c>
      <c r="T96" s="156">
        <f t="shared" si="25"/>
        <v>377.81599999999997</v>
      </c>
      <c r="U96" s="156">
        <f t="shared" si="25"/>
        <v>0</v>
      </c>
      <c r="V96" s="156">
        <f t="shared" si="25"/>
        <v>0</v>
      </c>
      <c r="W96" s="156">
        <f t="shared" si="25"/>
        <v>68791</v>
      </c>
      <c r="X96" s="156">
        <f t="shared" si="25"/>
        <v>10046</v>
      </c>
      <c r="Y96" s="156">
        <f t="shared" si="25"/>
        <v>13691</v>
      </c>
      <c r="Z96" s="156">
        <f t="shared" si="25"/>
        <v>2446</v>
      </c>
      <c r="AA96" s="156">
        <f t="shared" si="25"/>
        <v>1046436</v>
      </c>
      <c r="AB96" s="156">
        <f t="shared" si="25"/>
        <v>0</v>
      </c>
      <c r="AC96" s="156">
        <f t="shared" si="25"/>
        <v>0</v>
      </c>
      <c r="AD96" s="156">
        <f t="shared" si="25"/>
        <v>0</v>
      </c>
      <c r="AE96" s="156">
        <f t="shared" si="25"/>
        <v>601.86500000000001</v>
      </c>
      <c r="AF96" s="156">
        <f t="shared" si="25"/>
        <v>1708.6469999999999</v>
      </c>
      <c r="AG96" s="156">
        <f t="shared" si="25"/>
        <v>0</v>
      </c>
      <c r="AH96" s="156">
        <f t="shared" si="25"/>
        <v>0</v>
      </c>
      <c r="AI96" s="156">
        <f t="shared" si="25"/>
        <v>307.29199999999997</v>
      </c>
      <c r="AJ96" s="156">
        <f t="shared" si="25"/>
        <v>1932.222</v>
      </c>
      <c r="AK96" s="156">
        <f t="shared" si="25"/>
        <v>2816.8090000000002</v>
      </c>
      <c r="AL96" s="156">
        <f t="shared" si="25"/>
        <v>3421.8380000000002</v>
      </c>
      <c r="AM96" s="156">
        <f t="shared" si="25"/>
        <v>3290.261</v>
      </c>
      <c r="AN96" s="156">
        <f t="shared" si="25"/>
        <v>87.870999999999995</v>
      </c>
      <c r="AO96" s="156">
        <f t="shared" si="25"/>
        <v>628766.31000000006</v>
      </c>
      <c r="AP96" s="156">
        <f t="shared" si="25"/>
        <v>41349.64</v>
      </c>
      <c r="AQ96" s="156">
        <f t="shared" si="25"/>
        <v>35648.006999999998</v>
      </c>
      <c r="AR96" s="156">
        <f t="shared" si="25"/>
        <v>21932.233</v>
      </c>
      <c r="AS96" s="156">
        <f t="shared" si="25"/>
        <v>0</v>
      </c>
      <c r="AT96" s="156">
        <f t="shared" si="25"/>
        <v>0</v>
      </c>
      <c r="AU96" s="156">
        <f t="shared" si="25"/>
        <v>8565.9850000000006</v>
      </c>
      <c r="AV96" s="156">
        <f t="shared" si="25"/>
        <v>0</v>
      </c>
      <c r="AW96" s="156">
        <f t="shared" si="25"/>
        <v>0</v>
      </c>
      <c r="AX96" s="156">
        <f t="shared" si="25"/>
        <v>0</v>
      </c>
      <c r="AY96" s="156">
        <f t="shared" si="25"/>
        <v>0</v>
      </c>
      <c r="AZ96" s="156">
        <f t="shared" si="25"/>
        <v>2996.835</v>
      </c>
      <c r="BA96" s="156">
        <f t="shared" si="25"/>
        <v>0</v>
      </c>
      <c r="BB96" s="156">
        <f t="shared" si="25"/>
        <v>0</v>
      </c>
      <c r="BC96" s="156">
        <f t="shared" si="25"/>
        <v>20287.39</v>
      </c>
      <c r="BD96" s="156">
        <f t="shared" si="25"/>
        <v>3765.1770000000001</v>
      </c>
      <c r="BE96" s="156">
        <f t="shared" si="25"/>
        <v>30196.792000000001</v>
      </c>
      <c r="BF96" s="156">
        <f t="shared" si="25"/>
        <v>0</v>
      </c>
      <c r="BG96" s="156">
        <f t="shared" si="25"/>
        <v>13474.416999999999</v>
      </c>
      <c r="BH96" s="156">
        <f t="shared" si="25"/>
        <v>719.65899999999999</v>
      </c>
      <c r="BI96" s="156">
        <f t="shared" si="25"/>
        <v>558.44500000000005</v>
      </c>
      <c r="BJ96" s="156">
        <f t="shared" si="25"/>
        <v>343.69900000000001</v>
      </c>
      <c r="BK96" s="156">
        <f t="shared" si="25"/>
        <v>26445.215000000004</v>
      </c>
      <c r="BL96" s="156">
        <f t="shared" si="25"/>
        <v>0</v>
      </c>
      <c r="BM96" s="156">
        <f t="shared" si="25"/>
        <v>0</v>
      </c>
      <c r="BN96" s="156">
        <f t="shared" si="25"/>
        <v>0</v>
      </c>
      <c r="BO96" s="156">
        <f t="shared" si="25"/>
        <v>442.97399999999999</v>
      </c>
      <c r="BP96" s="156">
        <f t="shared" si="25"/>
        <v>736.16</v>
      </c>
      <c r="BQ96" s="156">
        <f t="shared" si="25"/>
        <v>589.26300000000003</v>
      </c>
      <c r="BR96" s="156">
        <f t="shared" ref="BR96:CC96" si="26">IF(LEN(BR$8)=0,"",BR94)</f>
        <v>-110989</v>
      </c>
      <c r="BS96" s="156">
        <f t="shared" si="26"/>
        <v>-42970</v>
      </c>
      <c r="BT96" s="156">
        <f t="shared" si="26"/>
        <v>-11364</v>
      </c>
      <c r="BU96" s="156">
        <f t="shared" si="26"/>
        <v>17002.378000000001</v>
      </c>
      <c r="BV96" s="156">
        <f t="shared" si="26"/>
        <v>18063.785</v>
      </c>
      <c r="BW96" s="156">
        <f t="shared" si="26"/>
        <v>374.83699999999999</v>
      </c>
      <c r="BX96" s="156">
        <f t="shared" si="26"/>
        <v>2943.4059999999999</v>
      </c>
      <c r="BY96" s="156">
        <f t="shared" si="26"/>
        <v>6913.02</v>
      </c>
      <c r="BZ96" s="156">
        <f t="shared" si="26"/>
        <v>112.873</v>
      </c>
      <c r="CA96" s="156">
        <f t="shared" si="26"/>
        <v>802.48299999999995</v>
      </c>
      <c r="CB96" s="156">
        <f t="shared" si="26"/>
        <v>0</v>
      </c>
      <c r="CC96" s="156">
        <f t="shared" si="26"/>
        <v>0</v>
      </c>
    </row>
    <row r="97" spans="1:81" ht="15.75" x14ac:dyDescent="0.25">
      <c r="A97" s="5" t="s">
        <v>458</v>
      </c>
      <c r="B97" s="5"/>
      <c r="C97" s="18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5"/>
      <c r="BN97" s="155"/>
      <c r="BO97" s="155"/>
      <c r="BP97" s="155"/>
      <c r="BQ97" s="155"/>
      <c r="BR97" s="155"/>
      <c r="BS97" s="155"/>
      <c r="BT97" s="155"/>
      <c r="BU97" s="155"/>
      <c r="BV97" s="155"/>
      <c r="BW97" s="155"/>
      <c r="BX97" s="155"/>
      <c r="BY97" s="155"/>
      <c r="BZ97" s="155"/>
      <c r="CA97" s="155"/>
      <c r="CB97" s="155"/>
      <c r="CC97" s="155"/>
    </row>
    <row r="98" spans="1:81" ht="15.75" x14ac:dyDescent="0.25">
      <c r="A98" s="5" t="s">
        <v>458</v>
      </c>
      <c r="B98" s="5"/>
      <c r="C98" s="16" t="s">
        <v>284</v>
      </c>
      <c r="D98" s="156">
        <f>SUM(E98:CC98)</f>
        <v>1274237994.9320002</v>
      </c>
      <c r="E98" s="156">
        <f>IF(LEN(E$8)=0,"",IF(E8="Bayern",E53,IF(E8="Allianz",E53,E83-E96)))</f>
        <v>50185283.717</v>
      </c>
      <c r="F98" s="156">
        <f t="shared" ref="F98:BQ98" si="27">IF(LEN(F$8)=0,"",IF(F8="Bayern",F53,IF(F8="Allianz",F53,F83-F96)))</f>
        <v>89599596.613000005</v>
      </c>
      <c r="G98" s="156">
        <f t="shared" si="27"/>
        <v>44497385.599999994</v>
      </c>
      <c r="H98" s="156">
        <f t="shared" si="27"/>
        <v>891110.22100000002</v>
      </c>
      <c r="I98" s="156">
        <f t="shared" si="27"/>
        <v>33596222.776000001</v>
      </c>
      <c r="J98" s="156">
        <f t="shared" si="27"/>
        <v>1360016.63</v>
      </c>
      <c r="K98" s="156">
        <f t="shared" si="27"/>
        <v>1209774</v>
      </c>
      <c r="L98" s="156">
        <f t="shared" si="27"/>
        <v>10185099</v>
      </c>
      <c r="M98" s="156">
        <f t="shared" si="27"/>
        <v>7250762</v>
      </c>
      <c r="N98" s="156">
        <f t="shared" si="27"/>
        <v>22153880</v>
      </c>
      <c r="O98" s="156">
        <f t="shared" si="27"/>
        <v>31842258</v>
      </c>
      <c r="P98" s="156">
        <f t="shared" si="27"/>
        <v>16763779</v>
      </c>
      <c r="Q98" s="156">
        <f t="shared" si="27"/>
        <v>58491556</v>
      </c>
      <c r="R98" s="156">
        <f t="shared" si="27"/>
        <v>9764337.209999999</v>
      </c>
      <c r="S98" s="156">
        <f t="shared" si="27"/>
        <v>5411649.4910000004</v>
      </c>
      <c r="T98" s="156">
        <f t="shared" si="27"/>
        <v>9122399.6859999988</v>
      </c>
      <c r="U98" s="156">
        <f t="shared" si="27"/>
        <v>150706.28700000001</v>
      </c>
      <c r="V98" s="156">
        <f t="shared" si="27"/>
        <v>1326429.1180000002</v>
      </c>
      <c r="W98" s="156">
        <f t="shared" si="27"/>
        <v>210379447</v>
      </c>
      <c r="X98" s="156">
        <f t="shared" si="27"/>
        <v>35195197</v>
      </c>
      <c r="Y98" s="156">
        <f t="shared" si="27"/>
        <v>54187851</v>
      </c>
      <c r="Z98" s="156">
        <f t="shared" si="27"/>
        <v>3835522</v>
      </c>
      <c r="AA98" s="156">
        <f t="shared" si="27"/>
        <v>0</v>
      </c>
      <c r="AB98" s="156">
        <f t="shared" si="27"/>
        <v>3319910.6349999998</v>
      </c>
      <c r="AC98" s="156">
        <f t="shared" si="27"/>
        <v>3456838.4339999999</v>
      </c>
      <c r="AD98" s="156">
        <f t="shared" si="27"/>
        <v>1932228.3029999998</v>
      </c>
      <c r="AE98" s="156">
        <f t="shared" si="27"/>
        <v>1565286.5449999999</v>
      </c>
      <c r="AF98" s="156">
        <f t="shared" si="27"/>
        <v>4154359.4579999996</v>
      </c>
      <c r="AG98" s="156">
        <f t="shared" si="27"/>
        <v>4178737.19</v>
      </c>
      <c r="AH98" s="156">
        <f t="shared" si="27"/>
        <v>46078829.939000003</v>
      </c>
      <c r="AI98" s="156">
        <f t="shared" si="27"/>
        <v>733170.41599999985</v>
      </c>
      <c r="AJ98" s="156">
        <f t="shared" si="27"/>
        <v>4596812.3590000002</v>
      </c>
      <c r="AK98" s="156">
        <f t="shared" si="27"/>
        <v>6739103.7189999996</v>
      </c>
      <c r="AL98" s="156">
        <f t="shared" si="27"/>
        <v>8239367.2069999995</v>
      </c>
      <c r="AM98" s="156">
        <f t="shared" si="27"/>
        <v>7955312.1209999993</v>
      </c>
      <c r="AN98" s="156">
        <f t="shared" si="27"/>
        <v>186808.05899999998</v>
      </c>
      <c r="AO98" s="156">
        <f t="shared" si="27"/>
        <v>41655996.48399999</v>
      </c>
      <c r="AP98" s="156">
        <f t="shared" si="27"/>
        <v>33391986.271999996</v>
      </c>
      <c r="AQ98" s="156">
        <f t="shared" si="27"/>
        <v>28433897.982000001</v>
      </c>
      <c r="AR98" s="156">
        <f t="shared" si="27"/>
        <v>17683096.128000002</v>
      </c>
      <c r="AS98" s="156">
        <f t="shared" si="27"/>
        <v>77422.760999999999</v>
      </c>
      <c r="AT98" s="156">
        <f t="shared" si="27"/>
        <v>2672173.3420000002</v>
      </c>
      <c r="AU98" s="156">
        <f t="shared" si="27"/>
        <v>1120256.6169999999</v>
      </c>
      <c r="AV98" s="156">
        <f t="shared" si="27"/>
        <v>858542.99300000002</v>
      </c>
      <c r="AW98" s="156">
        <f t="shared" si="27"/>
        <v>857579.76400000008</v>
      </c>
      <c r="AX98" s="156">
        <f t="shared" si="27"/>
        <v>93471.758999999991</v>
      </c>
      <c r="AY98" s="156">
        <f t="shared" si="27"/>
        <v>53446.428</v>
      </c>
      <c r="AZ98" s="156">
        <f t="shared" si="27"/>
        <v>3678854.9129999997</v>
      </c>
      <c r="BA98" s="156">
        <f t="shared" si="27"/>
        <v>4697527.0120000001</v>
      </c>
      <c r="BB98" s="156">
        <f t="shared" si="27"/>
        <v>89940181.951000005</v>
      </c>
      <c r="BC98" s="156">
        <f t="shared" si="27"/>
        <v>10772268.571</v>
      </c>
      <c r="BD98" s="156">
        <f t="shared" si="27"/>
        <v>3480752.3739999998</v>
      </c>
      <c r="BE98" s="156">
        <f t="shared" si="27"/>
        <v>13604302.435000001</v>
      </c>
      <c r="BF98" s="156">
        <f t="shared" si="27"/>
        <v>49186.446999999993</v>
      </c>
      <c r="BG98" s="156">
        <f t="shared" si="27"/>
        <v>6917962.1260000002</v>
      </c>
      <c r="BH98" s="156">
        <f t="shared" si="27"/>
        <v>4565783.3130000001</v>
      </c>
      <c r="BI98" s="156">
        <f t="shared" si="27"/>
        <v>3476303.0060000001</v>
      </c>
      <c r="BJ98" s="156">
        <f t="shared" si="27"/>
        <v>2100767.2050000001</v>
      </c>
      <c r="BK98" s="156">
        <f t="shared" si="27"/>
        <v>20886055.390000001</v>
      </c>
      <c r="BL98" s="156">
        <f t="shared" si="27"/>
        <v>429346.91100000002</v>
      </c>
      <c r="BM98" s="156">
        <f t="shared" si="27"/>
        <v>630379.35900000005</v>
      </c>
      <c r="BN98" s="156">
        <f t="shared" si="27"/>
        <v>2398957.4410000001</v>
      </c>
      <c r="BO98" s="156">
        <f t="shared" si="27"/>
        <v>87556.206999999995</v>
      </c>
      <c r="BP98" s="156">
        <f t="shared" si="27"/>
        <v>145097.35099999997</v>
      </c>
      <c r="BQ98" s="156">
        <f t="shared" si="27"/>
        <v>88988.159999999989</v>
      </c>
      <c r="BR98" s="156">
        <f t="shared" ref="BR98:CC98" si="28">IF(LEN(BR$8)=0,"",IF(BR8="Bayern",BR53,IF(BR8="Allianz",BR53,BR83-BR96)))</f>
        <v>27282552</v>
      </c>
      <c r="BS98" s="156">
        <f t="shared" si="28"/>
        <v>5427913</v>
      </c>
      <c r="BT98" s="156">
        <f t="shared" si="28"/>
        <v>950652</v>
      </c>
      <c r="BU98" s="156">
        <f t="shared" si="28"/>
        <v>2290697.4940000004</v>
      </c>
      <c r="BV98" s="156">
        <f t="shared" si="28"/>
        <v>1874725.449</v>
      </c>
      <c r="BW98" s="156">
        <f t="shared" si="28"/>
        <v>91353.116999999998</v>
      </c>
      <c r="BX98" s="156">
        <f t="shared" si="28"/>
        <v>2389556.713</v>
      </c>
      <c r="BY98" s="156">
        <f t="shared" si="28"/>
        <v>5701620.8420000002</v>
      </c>
      <c r="BZ98" s="156">
        <f t="shared" si="28"/>
        <v>326696.83299999998</v>
      </c>
      <c r="CA98" s="156">
        <f t="shared" si="28"/>
        <v>777116.04800000007</v>
      </c>
      <c r="CB98" s="156">
        <f t="shared" si="28"/>
        <v>81792309</v>
      </c>
      <c r="CC98" s="156">
        <f t="shared" si="28"/>
        <v>59947635</v>
      </c>
    </row>
    <row r="99" spans="1:81" ht="15.75" x14ac:dyDescent="0.25">
      <c r="A99" s="5" t="s">
        <v>458</v>
      </c>
      <c r="B99" s="5"/>
      <c r="C99" s="18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</row>
    <row r="100" spans="1:81" ht="15.75" x14ac:dyDescent="0.25">
      <c r="A100" s="5" t="s">
        <v>47</v>
      </c>
      <c r="B100" s="5"/>
      <c r="C100" s="16" t="s">
        <v>48</v>
      </c>
      <c r="D100" s="156">
        <f>SUM(E100:CC100)</f>
        <v>29718028.896999996</v>
      </c>
      <c r="E100" s="156">
        <f>IF(LEN(E$8)=0,"",SUMIFS(Gögn!$I$2:$I$11876,Gögn!$F$2:$F$11876,$A100,Gögn!$A$2:$A$11876,E$201)/1000)</f>
        <v>4249721.6359999999</v>
      </c>
      <c r="F100" s="156">
        <f>IF(LEN(F$8)=0,"",SUMIFS(Gögn!$I$2:$I$11876,Gögn!$F$2:$F$11876,$A100,Gögn!$A$2:$A$11876,F$201)/1000)</f>
        <v>6180081.9440000001</v>
      </c>
      <c r="G100" s="156">
        <f>IF(LEN(G$8)=0,"",SUMIFS(Gögn!$I$2:$I$11876,Gögn!$F$2:$F$11876,$A100,Gögn!$A$2:$A$11876,G$201)/1000)</f>
        <v>1850183.3049999999</v>
      </c>
      <c r="H100" s="156">
        <f>IF(LEN(H$8)=0,"",SUMIFS(Gögn!$I$2:$I$11876,Gögn!$F$2:$F$11876,$A100,Gögn!$A$2:$A$11876,H$201)/1000)</f>
        <v>0</v>
      </c>
      <c r="I100" s="156">
        <f>IF(LEN(I$8)=0,"",SUMIFS(Gögn!$I$2:$I$11876,Gögn!$F$2:$F$11876,$A100,Gögn!$A$2:$A$11876,I$201)/1000)</f>
        <v>0</v>
      </c>
      <c r="J100" s="156">
        <f>IF(LEN(J$8)=0,"",SUMIFS(Gögn!$I$2:$I$11876,Gögn!$F$2:$F$11876,$A100,Gögn!$A$2:$A$11876,J$201)/1000)</f>
        <v>0</v>
      </c>
      <c r="K100" s="156">
        <f>IF(LEN(K$8)=0,"",SUMIFS(Gögn!$I$2:$I$11876,Gögn!$F$2:$F$11876,$A100,Gögn!$A$2:$A$11876,K$201)/1000)</f>
        <v>0</v>
      </c>
      <c r="L100" s="156">
        <f>IF(LEN(L$8)=0,"",SUMIFS(Gögn!$I$2:$I$11876,Gögn!$F$2:$F$11876,$A100,Gögn!$A$2:$A$11876,L$201)/1000)</f>
        <v>0</v>
      </c>
      <c r="M100" s="156">
        <f>IF(LEN(M$8)=0,"",SUMIFS(Gögn!$I$2:$I$11876,Gögn!$F$2:$F$11876,$A100,Gögn!$A$2:$A$11876,M$201)/1000)</f>
        <v>0</v>
      </c>
      <c r="N100" s="156">
        <f>IF(LEN(N$8)=0,"",SUMIFS(Gögn!$I$2:$I$11876,Gögn!$F$2:$F$11876,$A100,Gögn!$A$2:$A$11876,N$201)/1000)</f>
        <v>0</v>
      </c>
      <c r="O100" s="156">
        <f>IF(LEN(O$8)=0,"",SUMIFS(Gögn!$I$2:$I$11876,Gögn!$F$2:$F$11876,$A100,Gögn!$A$2:$A$11876,O$201)/1000)</f>
        <v>0</v>
      </c>
      <c r="P100" s="156">
        <f>IF(LEN(P$8)=0,"",SUMIFS(Gögn!$I$2:$I$11876,Gögn!$F$2:$F$11876,$A100,Gögn!$A$2:$A$11876,P$201)/1000)</f>
        <v>0</v>
      </c>
      <c r="Q100" s="156">
        <f>IF(LEN(Q$8)=0,"",SUMIFS(Gögn!$I$2:$I$11876,Gögn!$F$2:$F$11876,$A100,Gögn!$A$2:$A$11876,Q$201)/1000)</f>
        <v>0</v>
      </c>
      <c r="R100" s="156">
        <f>IF(LEN(R$8)=0,"",SUMIFS(Gögn!$I$2:$I$11876,Gögn!$F$2:$F$11876,$A100,Gögn!$A$2:$A$11876,R$201)/1000)</f>
        <v>0</v>
      </c>
      <c r="S100" s="156">
        <f>IF(LEN(S$8)=0,"",SUMIFS(Gögn!$I$2:$I$11876,Gögn!$F$2:$F$11876,$A100,Gögn!$A$2:$A$11876,S$201)/1000)</f>
        <v>0</v>
      </c>
      <c r="T100" s="156">
        <f>IF(LEN(T$8)=0,"",SUMIFS(Gögn!$I$2:$I$11876,Gögn!$F$2:$F$11876,$A100,Gögn!$A$2:$A$11876,T$201)/1000)</f>
        <v>0</v>
      </c>
      <c r="U100" s="156">
        <f>IF(LEN(U$8)=0,"",SUMIFS(Gögn!$I$2:$I$11876,Gögn!$F$2:$F$11876,$A100,Gögn!$A$2:$A$11876,U$201)/1000)</f>
        <v>0</v>
      </c>
      <c r="V100" s="156">
        <f>IF(LEN(V$8)=0,"",SUMIFS(Gögn!$I$2:$I$11876,Gögn!$F$2:$F$11876,$A100,Gögn!$A$2:$A$11876,V$201)/1000)</f>
        <v>0</v>
      </c>
      <c r="W100" s="156">
        <f>IF(LEN(W$8)=0,"",SUMIFS(Gögn!$I$2:$I$11876,Gögn!$F$2:$F$11876,$A100,Gögn!$A$2:$A$11876,W$201)/1000)</f>
        <v>14392550.373</v>
      </c>
      <c r="X100" s="156">
        <f>IF(LEN(X$8)=0,"",SUMIFS(Gögn!$I$2:$I$11876,Gögn!$F$2:$F$11876,$A100,Gögn!$A$2:$A$11876,X$201)/1000)</f>
        <v>1403929.6939999999</v>
      </c>
      <c r="Y100" s="156">
        <f>IF(LEN(Y$8)=0,"",SUMIFS(Gögn!$I$2:$I$11876,Gögn!$F$2:$F$11876,$A100,Gögn!$A$2:$A$11876,Y$201)/1000)</f>
        <v>605963.97</v>
      </c>
      <c r="Z100" s="156">
        <f>IF(LEN(Z$8)=0,"",SUMIFS(Gögn!$I$2:$I$11876,Gögn!$F$2:$F$11876,$A100,Gögn!$A$2:$A$11876,Z$201)/1000)</f>
        <v>176009.174</v>
      </c>
      <c r="AA100" s="156">
        <f>IF(LEN(AA$8)=0,"",SUMIFS(Gögn!$I$2:$I$11876,Gögn!$F$2:$F$11876,$A100,Gögn!$A$2:$A$11876,AA$201)/1000)</f>
        <v>0</v>
      </c>
      <c r="AB100" s="156">
        <f>IF(LEN(AB$8)=0,"",SUMIFS(Gögn!$I$2:$I$11876,Gögn!$F$2:$F$11876,$A100,Gögn!$A$2:$A$11876,AB$201)/1000)</f>
        <v>0</v>
      </c>
      <c r="AC100" s="156">
        <f>IF(LEN(AC$8)=0,"",SUMIFS(Gögn!$I$2:$I$11876,Gögn!$F$2:$F$11876,$A100,Gögn!$A$2:$A$11876,AC$201)/1000)</f>
        <v>0</v>
      </c>
      <c r="AD100" s="156">
        <f>IF(LEN(AD$8)=0,"",SUMIFS(Gögn!$I$2:$I$11876,Gögn!$F$2:$F$11876,$A100,Gögn!$A$2:$A$11876,AD$201)/1000)</f>
        <v>0</v>
      </c>
      <c r="AE100" s="156">
        <f>IF(LEN(AE$8)=0,"",SUMIFS(Gögn!$I$2:$I$11876,Gögn!$F$2:$F$11876,$A100,Gögn!$A$2:$A$11876,AE$201)/1000)</f>
        <v>0</v>
      </c>
      <c r="AF100" s="156">
        <f>IF(LEN(AF$8)=0,"",SUMIFS(Gögn!$I$2:$I$11876,Gögn!$F$2:$F$11876,$A100,Gögn!$A$2:$A$11876,AF$201)/1000)</f>
        <v>0</v>
      </c>
      <c r="AG100" s="156">
        <f>IF(LEN(AG$8)=0,"",SUMIFS(Gögn!$I$2:$I$11876,Gögn!$F$2:$F$11876,$A100,Gögn!$A$2:$A$11876,AG$201)/1000)</f>
        <v>0</v>
      </c>
      <c r="AH100" s="156">
        <f>IF(LEN(AH$8)=0,"",SUMIFS(Gögn!$I$2:$I$11876,Gögn!$F$2:$F$11876,$A100,Gögn!$A$2:$A$11876,AH$201)/1000)</f>
        <v>0</v>
      </c>
      <c r="AI100" s="156">
        <f>IF(LEN(AI$8)=0,"",SUMIFS(Gögn!$I$2:$I$11876,Gögn!$F$2:$F$11876,$A100,Gögn!$A$2:$A$11876,AI$201)/1000)</f>
        <v>0</v>
      </c>
      <c r="AJ100" s="156">
        <f>IF(LEN(AJ$8)=0,"",SUMIFS(Gögn!$I$2:$I$11876,Gögn!$F$2:$F$11876,$A100,Gögn!$A$2:$A$11876,AJ$201)/1000)</f>
        <v>0</v>
      </c>
      <c r="AK100" s="156">
        <f>IF(LEN(AK$8)=0,"",SUMIFS(Gögn!$I$2:$I$11876,Gögn!$F$2:$F$11876,$A100,Gögn!$A$2:$A$11876,AK$201)/1000)</f>
        <v>0</v>
      </c>
      <c r="AL100" s="156">
        <f>IF(LEN(AL$8)=0,"",SUMIFS(Gögn!$I$2:$I$11876,Gögn!$F$2:$F$11876,$A100,Gögn!$A$2:$A$11876,AL$201)/1000)</f>
        <v>0</v>
      </c>
      <c r="AM100" s="156">
        <f>IF(LEN(AM$8)=0,"",SUMIFS(Gögn!$I$2:$I$11876,Gögn!$F$2:$F$11876,$A100,Gögn!$A$2:$A$11876,AM$201)/1000)</f>
        <v>0</v>
      </c>
      <c r="AN100" s="156">
        <f>IF(LEN(AN$8)=0,"",SUMIFS(Gögn!$I$2:$I$11876,Gögn!$F$2:$F$11876,$A100,Gögn!$A$2:$A$11876,AN$201)/1000)</f>
        <v>0</v>
      </c>
      <c r="AO100" s="156">
        <f>IF(LEN(AO$8)=0,"",SUMIFS(Gögn!$I$2:$I$11876,Gögn!$F$2:$F$11876,$A100,Gögn!$A$2:$A$11876,AO$201)/1000)</f>
        <v>0</v>
      </c>
      <c r="AP100" s="156">
        <f>IF(LEN(AP$8)=0,"",SUMIFS(Gögn!$I$2:$I$11876,Gögn!$F$2:$F$11876,$A100,Gögn!$A$2:$A$11876,AP$201)/1000)</f>
        <v>0</v>
      </c>
      <c r="AQ100" s="156">
        <f>IF(LEN(AQ$8)=0,"",SUMIFS(Gögn!$I$2:$I$11876,Gögn!$F$2:$F$11876,$A100,Gögn!$A$2:$A$11876,AQ$201)/1000)</f>
        <v>0</v>
      </c>
      <c r="AR100" s="156">
        <f>IF(LEN(AR$8)=0,"",SUMIFS(Gögn!$I$2:$I$11876,Gögn!$F$2:$F$11876,$A100,Gögn!$A$2:$A$11876,AR$201)/1000)</f>
        <v>0</v>
      </c>
      <c r="AS100" s="156">
        <f>IF(LEN(AS$8)=0,"",SUMIFS(Gögn!$I$2:$I$11876,Gögn!$F$2:$F$11876,$A100,Gögn!$A$2:$A$11876,AS$201)/1000)</f>
        <v>0</v>
      </c>
      <c r="AT100" s="156">
        <f>IF(LEN(AT$8)=0,"",SUMIFS(Gögn!$I$2:$I$11876,Gögn!$F$2:$F$11876,$A100,Gögn!$A$2:$A$11876,AT$201)/1000)</f>
        <v>0</v>
      </c>
      <c r="AU100" s="156">
        <f>IF(LEN(AU$8)=0,"",SUMIFS(Gögn!$I$2:$I$11876,Gögn!$F$2:$F$11876,$A100,Gögn!$A$2:$A$11876,AU$201)/1000)</f>
        <v>0</v>
      </c>
      <c r="AV100" s="156">
        <f>IF(LEN(AV$8)=0,"",SUMIFS(Gögn!$I$2:$I$11876,Gögn!$F$2:$F$11876,$A100,Gögn!$A$2:$A$11876,AV$201)/1000)</f>
        <v>0</v>
      </c>
      <c r="AW100" s="156">
        <f>IF(LEN(AW$8)=0,"",SUMIFS(Gögn!$I$2:$I$11876,Gögn!$F$2:$F$11876,$A100,Gögn!$A$2:$A$11876,AW$201)/1000)</f>
        <v>0</v>
      </c>
      <c r="AX100" s="156">
        <f>IF(LEN(AX$8)=0,"",SUMIFS(Gögn!$I$2:$I$11876,Gögn!$F$2:$F$11876,$A100,Gögn!$A$2:$A$11876,AX$201)/1000)</f>
        <v>0</v>
      </c>
      <c r="AY100" s="156">
        <f>IF(LEN(AY$8)=0,"",SUMIFS(Gögn!$I$2:$I$11876,Gögn!$F$2:$F$11876,$A100,Gögn!$A$2:$A$11876,AY$201)/1000)</f>
        <v>0</v>
      </c>
      <c r="AZ100" s="156">
        <f>IF(LEN(AZ$8)=0,"",SUMIFS(Gögn!$I$2:$I$11876,Gögn!$F$2:$F$11876,$A100,Gögn!$A$2:$A$11876,AZ$201)/1000)</f>
        <v>0</v>
      </c>
      <c r="BA100" s="156">
        <f>IF(LEN(BA$8)=0,"",SUMIFS(Gögn!$I$2:$I$11876,Gögn!$F$2:$F$11876,$A100,Gögn!$A$2:$A$11876,BA$201)/1000)</f>
        <v>0</v>
      </c>
      <c r="BB100" s="156">
        <f>IF(LEN(BB$8)=0,"",SUMIFS(Gögn!$I$2:$I$11876,Gögn!$F$2:$F$11876,$A100,Gögn!$A$2:$A$11876,BB$201)/1000)</f>
        <v>0</v>
      </c>
      <c r="BC100" s="156">
        <f>IF(LEN(BC$8)=0,"",SUMIFS(Gögn!$I$2:$I$11876,Gögn!$F$2:$F$11876,$A100,Gögn!$A$2:$A$11876,BC$201)/1000)</f>
        <v>0</v>
      </c>
      <c r="BD100" s="156">
        <f>IF(LEN(BD$8)=0,"",SUMIFS(Gögn!$I$2:$I$11876,Gögn!$F$2:$F$11876,$A100,Gögn!$A$2:$A$11876,BD$201)/1000)</f>
        <v>0</v>
      </c>
      <c r="BE100" s="156">
        <f>IF(LEN(BE$8)=0,"",SUMIFS(Gögn!$I$2:$I$11876,Gögn!$F$2:$F$11876,$A100,Gögn!$A$2:$A$11876,BE$201)/1000)</f>
        <v>0</v>
      </c>
      <c r="BF100" s="156">
        <f>IF(LEN(BF$8)=0,"",SUMIFS(Gögn!$I$2:$I$11876,Gögn!$F$2:$F$11876,$A100,Gögn!$A$2:$A$11876,BF$201)/1000)</f>
        <v>0</v>
      </c>
      <c r="BG100" s="156">
        <f>IF(LEN(BG$8)=0,"",SUMIFS(Gögn!$I$2:$I$11876,Gögn!$F$2:$F$11876,$A100,Gögn!$A$2:$A$11876,BG$201)/1000)</f>
        <v>0</v>
      </c>
      <c r="BH100" s="156">
        <f>IF(LEN(BH$8)=0,"",SUMIFS(Gögn!$I$2:$I$11876,Gögn!$F$2:$F$11876,$A100,Gögn!$A$2:$A$11876,BH$201)/1000)</f>
        <v>0</v>
      </c>
      <c r="BI100" s="156">
        <f>IF(LEN(BI$8)=0,"",SUMIFS(Gögn!$I$2:$I$11876,Gögn!$F$2:$F$11876,$A100,Gögn!$A$2:$A$11876,BI$201)/1000)</f>
        <v>0</v>
      </c>
      <c r="BJ100" s="156">
        <f>IF(LEN(BJ$8)=0,"",SUMIFS(Gögn!$I$2:$I$11876,Gögn!$F$2:$F$11876,$A100,Gögn!$A$2:$A$11876,BJ$201)/1000)</f>
        <v>0</v>
      </c>
      <c r="BK100" s="156">
        <f>IF(LEN(BK$8)=0,"",SUMIFS(Gögn!$I$2:$I$11876,Gögn!$F$2:$F$11876,$A100,Gögn!$A$2:$A$11876,BK$201)/1000)</f>
        <v>859588.80099999998</v>
      </c>
      <c r="BL100" s="156">
        <f>IF(LEN(BL$8)=0,"",SUMIFS(Gögn!$I$2:$I$11876,Gögn!$F$2:$F$11876,$A100,Gögn!$A$2:$A$11876,BL$201)/1000)</f>
        <v>0</v>
      </c>
      <c r="BM100" s="156">
        <f>IF(LEN(BM$8)=0,"",SUMIFS(Gögn!$I$2:$I$11876,Gögn!$F$2:$F$11876,$A100,Gögn!$A$2:$A$11876,BM$201)/1000)</f>
        <v>0</v>
      </c>
      <c r="BN100" s="156">
        <f>IF(LEN(BN$8)=0,"",SUMIFS(Gögn!$I$2:$I$11876,Gögn!$F$2:$F$11876,$A100,Gögn!$A$2:$A$11876,BN$201)/1000)</f>
        <v>0</v>
      </c>
      <c r="BO100" s="156">
        <f>IF(LEN(BO$8)=0,"",SUMIFS(Gögn!$I$2:$I$11876,Gögn!$F$2:$F$11876,$A100,Gögn!$A$2:$A$11876,BO$201)/1000)</f>
        <v>0</v>
      </c>
      <c r="BP100" s="156">
        <f>IF(LEN(BP$8)=0,"",SUMIFS(Gögn!$I$2:$I$11876,Gögn!$F$2:$F$11876,$A100,Gögn!$A$2:$A$11876,BP$201)/1000)</f>
        <v>0</v>
      </c>
      <c r="BQ100" s="156">
        <f>IF(LEN(BQ$8)=0,"",SUMIFS(Gögn!$I$2:$I$11876,Gögn!$F$2:$F$11876,$A100,Gögn!$A$2:$A$11876,BQ$201)/1000)</f>
        <v>0</v>
      </c>
      <c r="BR100" s="156">
        <f>IF(LEN(BR$8)=0,"",SUMIFS(Gögn!$I$2:$I$11876,Gögn!$F$2:$F$11876,$A100,Gögn!$A$2:$A$11876,BR$201)/1000)</f>
        <v>0</v>
      </c>
      <c r="BS100" s="156">
        <f>IF(LEN(BS$8)=0,"",SUMIFS(Gögn!$I$2:$I$11876,Gögn!$F$2:$F$11876,$A100,Gögn!$A$2:$A$11876,BS$201)/1000)</f>
        <v>0</v>
      </c>
      <c r="BT100" s="156">
        <f>IF(LEN(BT$8)=0,"",SUMIFS(Gögn!$I$2:$I$11876,Gögn!$F$2:$F$11876,$A100,Gögn!$A$2:$A$11876,BT$201)/1000)</f>
        <v>0</v>
      </c>
      <c r="BU100" s="156">
        <f>IF(LEN(BU$8)=0,"",SUMIFS(Gögn!$I$2:$I$11876,Gögn!$F$2:$F$11876,$A100,Gögn!$A$2:$A$11876,BU$201)/1000)</f>
        <v>0</v>
      </c>
      <c r="BV100" s="156">
        <f>IF(LEN(BV$8)=0,"",SUMIFS(Gögn!$I$2:$I$11876,Gögn!$F$2:$F$11876,$A100,Gögn!$A$2:$A$11876,BV$201)/1000)</f>
        <v>0</v>
      </c>
      <c r="BW100" s="156">
        <f>IF(LEN(BW$8)=0,"",SUMIFS(Gögn!$I$2:$I$11876,Gögn!$F$2:$F$11876,$A100,Gögn!$A$2:$A$11876,BW$201)/1000)</f>
        <v>0</v>
      </c>
      <c r="BX100" s="156">
        <f>IF(LEN(BX$8)=0,"",SUMIFS(Gögn!$I$2:$I$11876,Gögn!$F$2:$F$11876,$A100,Gögn!$A$2:$A$11876,BX$201)/1000)</f>
        <v>0</v>
      </c>
      <c r="BY100" s="156">
        <f>IF(LEN(BY$8)=0,"",SUMIFS(Gögn!$I$2:$I$11876,Gögn!$F$2:$F$11876,$A100,Gögn!$A$2:$A$11876,BY$201)/1000)</f>
        <v>0</v>
      </c>
      <c r="BZ100" s="156">
        <f>IF(LEN(BZ$8)=0,"",SUMIFS(Gögn!$I$2:$I$11876,Gögn!$F$2:$F$11876,$A100,Gögn!$A$2:$A$11876,BZ$201)/1000)</f>
        <v>0</v>
      </c>
      <c r="CA100" s="156">
        <f>IF(LEN(CA$8)=0,"",SUMIFS(Gögn!$I$2:$I$11876,Gögn!$F$2:$F$11876,$A100,Gögn!$A$2:$A$11876,CA$201)/1000)</f>
        <v>0</v>
      </c>
      <c r="CB100" s="156">
        <f>IF(LEN(CB$8)=0,"",SUMIFS(Gögn!$I$2:$I$11876,Gögn!$F$2:$F$11876,$A100,Gögn!$A$2:$A$11876,CB$201)/1000)</f>
        <v>0</v>
      </c>
      <c r="CC100" s="156">
        <f>IF(LEN(CC$8)=0,"",SUMIFS(Gögn!$I$2:$I$11876,Gögn!$F$2:$F$11876,$A100,Gögn!$A$2:$A$11876,CC$201)/1000)</f>
        <v>0</v>
      </c>
    </row>
    <row r="101" spans="1:81" ht="15.75" x14ac:dyDescent="0.25">
      <c r="A101" s="5" t="s">
        <v>458</v>
      </c>
      <c r="B101" s="5"/>
      <c r="C101" s="18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5"/>
      <c r="BN101" s="155"/>
      <c r="BO101" s="155"/>
      <c r="BP101" s="155"/>
      <c r="BQ101" s="155"/>
      <c r="BR101" s="155"/>
      <c r="BS101" s="155"/>
      <c r="BT101" s="155"/>
      <c r="BU101" s="155"/>
      <c r="BV101" s="155"/>
      <c r="BW101" s="155"/>
      <c r="BX101" s="155"/>
      <c r="BY101" s="155"/>
      <c r="BZ101" s="155"/>
      <c r="CA101" s="155"/>
      <c r="CB101" s="155"/>
      <c r="CC101" s="155"/>
    </row>
    <row r="102" spans="1:81" ht="16.5" thickBot="1" x14ac:dyDescent="0.3">
      <c r="A102" s="5" t="s">
        <v>458</v>
      </c>
      <c r="B102" s="5"/>
      <c r="C102" s="19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</row>
    <row r="103" spans="1:81" ht="18.75" x14ac:dyDescent="0.25">
      <c r="A103" s="5" t="s">
        <v>458</v>
      </c>
      <c r="B103" s="5"/>
      <c r="C103" s="26" t="s">
        <v>285</v>
      </c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</row>
    <row r="104" spans="1:81" ht="15.75" x14ac:dyDescent="0.25">
      <c r="A104" s="5" t="s">
        <v>458</v>
      </c>
      <c r="B104" s="5"/>
      <c r="C104" s="19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</row>
    <row r="105" spans="1:81" ht="15" customHeight="1" x14ac:dyDescent="0.25">
      <c r="A105" s="5" t="s">
        <v>458</v>
      </c>
      <c r="B105" s="5"/>
      <c r="C105" s="21" t="s">
        <v>98</v>
      </c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BZ105" s="155"/>
      <c r="CA105" s="155"/>
      <c r="CB105" s="155"/>
      <c r="CC105" s="155"/>
    </row>
    <row r="106" spans="1:81" ht="15" customHeight="1" x14ac:dyDescent="0.25">
      <c r="A106" s="5" t="s">
        <v>99</v>
      </c>
      <c r="B106" s="5"/>
      <c r="C106" s="19" t="s">
        <v>100</v>
      </c>
      <c r="D106" s="156">
        <f>SUM(E106:CC106)</f>
        <v>90573538.341000006</v>
      </c>
      <c r="E106" s="156">
        <f>IF(LEN(E$8)=0,"",SUMIFS(Gögn!$I$2:$I$11876,Gögn!$F$2:$F$11876,$A106,Gögn!$A$2:$A$11876,E$201)/1000)</f>
        <v>3596301.0669999998</v>
      </c>
      <c r="F106" s="156">
        <f>IF(LEN(F$8)=0,"",SUMIFS(Gögn!$I$2:$I$11876,Gögn!$F$2:$F$11876,$A106,Gögn!$A$2:$A$11876,F$201)/1000)</f>
        <v>2293556.0359999998</v>
      </c>
      <c r="G106" s="156">
        <f>IF(LEN(G$8)=0,"",SUMIFS(Gögn!$I$2:$I$11876,Gögn!$F$2:$F$11876,$A106,Gögn!$A$2:$A$11876,G$201)/1000)</f>
        <v>5705451.4890000001</v>
      </c>
      <c r="H106" s="156">
        <f>IF(LEN(H$8)=0,"",SUMIFS(Gögn!$I$2:$I$11876,Gögn!$F$2:$F$11876,$A106,Gögn!$A$2:$A$11876,H$201)/1000)</f>
        <v>238659.731</v>
      </c>
      <c r="I106" s="156">
        <f>IF(LEN(I$8)=0,"",SUMIFS(Gögn!$I$2:$I$11876,Gögn!$F$2:$F$11876,$A106,Gögn!$A$2:$A$11876,I$201)/1000)</f>
        <v>1288488.406</v>
      </c>
      <c r="J106" s="156">
        <f>IF(LEN(J$8)=0,"",SUMIFS(Gögn!$I$2:$I$11876,Gögn!$F$2:$F$11876,$A106,Gögn!$A$2:$A$11876,J$201)/1000)</f>
        <v>-3844.9609999999998</v>
      </c>
      <c r="K106" s="156">
        <f>IF(LEN(K$8)=0,"",SUMIFS(Gögn!$I$2:$I$11876,Gögn!$F$2:$F$11876,$A106,Gögn!$A$2:$A$11876,K$201)/1000)</f>
        <v>89153</v>
      </c>
      <c r="L106" s="156">
        <f>IF(LEN(L$8)=0,"",SUMIFS(Gögn!$I$2:$I$11876,Gögn!$F$2:$F$11876,$A106,Gögn!$A$2:$A$11876,L$201)/1000)</f>
        <v>3040926</v>
      </c>
      <c r="M106" s="156">
        <f>IF(LEN(M$8)=0,"",SUMIFS(Gögn!$I$2:$I$11876,Gögn!$F$2:$F$11876,$A106,Gögn!$A$2:$A$11876,M$201)/1000)</f>
        <v>1595048</v>
      </c>
      <c r="N106" s="156">
        <f>IF(LEN(N$8)=0,"",SUMIFS(Gögn!$I$2:$I$11876,Gögn!$F$2:$F$11876,$A106,Gögn!$A$2:$A$11876,N$201)/1000)</f>
        <v>1732331</v>
      </c>
      <c r="O106" s="156">
        <f>IF(LEN(O$8)=0,"",SUMIFS(Gögn!$I$2:$I$11876,Gögn!$F$2:$F$11876,$A106,Gögn!$A$2:$A$11876,O$201)/1000)</f>
        <v>2080349</v>
      </c>
      <c r="P106" s="156">
        <f>IF(LEN(P$8)=0,"",SUMIFS(Gögn!$I$2:$I$11876,Gögn!$F$2:$F$11876,$A106,Gögn!$A$2:$A$11876,P$201)/1000)</f>
        <v>-118646</v>
      </c>
      <c r="Q106" s="156">
        <f>IF(LEN(Q$8)=0,"",SUMIFS(Gögn!$I$2:$I$11876,Gögn!$F$2:$F$11876,$A106,Gögn!$A$2:$A$11876,Q$201)/1000)</f>
        <v>5008659</v>
      </c>
      <c r="R106" s="156">
        <f>IF(LEN(R$8)=0,"",SUMIFS(Gögn!$I$2:$I$11876,Gögn!$F$2:$F$11876,$A106,Gögn!$A$2:$A$11876,R$201)/1000)</f>
        <v>733302.31499999994</v>
      </c>
      <c r="S106" s="156">
        <f>IF(LEN(S$8)=0,"",SUMIFS(Gögn!$I$2:$I$11876,Gögn!$F$2:$F$11876,$A106,Gögn!$A$2:$A$11876,S$201)/1000)</f>
        <v>549147.43500000006</v>
      </c>
      <c r="T106" s="156">
        <f>IF(LEN(T$8)=0,"",SUMIFS(Gögn!$I$2:$I$11876,Gögn!$F$2:$F$11876,$A106,Gögn!$A$2:$A$11876,T$201)/1000)</f>
        <v>343276.174</v>
      </c>
      <c r="U106" s="156">
        <f>IF(LEN(U$8)=0,"",SUMIFS(Gögn!$I$2:$I$11876,Gögn!$F$2:$F$11876,$A106,Gögn!$A$2:$A$11876,U$201)/1000)</f>
        <v>60836.402000000002</v>
      </c>
      <c r="V106" s="156">
        <f>IF(LEN(V$8)=0,"",SUMIFS(Gögn!$I$2:$I$11876,Gögn!$F$2:$F$11876,$A106,Gögn!$A$2:$A$11876,V$201)/1000)</f>
        <v>163437.81700000001</v>
      </c>
      <c r="W106" s="156">
        <f>IF(LEN(W$8)=0,"",SUMIFS(Gögn!$I$2:$I$11876,Gögn!$F$2:$F$11876,$A106,Gögn!$A$2:$A$11876,W$201)/1000)</f>
        <v>10963942</v>
      </c>
      <c r="X106" s="156">
        <f>IF(LEN(X$8)=0,"",SUMIFS(Gögn!$I$2:$I$11876,Gögn!$F$2:$F$11876,$A106,Gögn!$A$2:$A$11876,X$201)/1000)</f>
        <v>3967937</v>
      </c>
      <c r="Y106" s="156">
        <f>IF(LEN(Y$8)=0,"",SUMIFS(Gögn!$I$2:$I$11876,Gögn!$F$2:$F$11876,$A106,Gögn!$A$2:$A$11876,Y$201)/1000)</f>
        <v>3939782</v>
      </c>
      <c r="Z106" s="156">
        <f>IF(LEN(Z$8)=0,"",SUMIFS(Gögn!$I$2:$I$11876,Gögn!$F$2:$F$11876,$A106,Gögn!$A$2:$A$11876,Z$201)/1000)</f>
        <v>932879</v>
      </c>
      <c r="AA106" s="156">
        <f>IF(LEN(AA$8)=0,"",SUMIFS(Gögn!$I$2:$I$11876,Gögn!$F$2:$F$11876,$A106,Gögn!$A$2:$A$11876,AA$201)/1000)</f>
        <v>169344</v>
      </c>
      <c r="AB106" s="156">
        <f>IF(LEN(AB$8)=0,"",SUMIFS(Gögn!$I$2:$I$11876,Gögn!$F$2:$F$11876,$A106,Gögn!$A$2:$A$11876,AB$201)/1000)</f>
        <v>148377.481</v>
      </c>
      <c r="AC106" s="156">
        <f>IF(LEN(AC$8)=0,"",SUMIFS(Gögn!$I$2:$I$11876,Gögn!$F$2:$F$11876,$A106,Gögn!$A$2:$A$11876,AC$201)/1000)</f>
        <v>229344.22500000001</v>
      </c>
      <c r="AD106" s="156">
        <f>IF(LEN(AD$8)=0,"",SUMIFS(Gögn!$I$2:$I$11876,Gögn!$F$2:$F$11876,$A106,Gögn!$A$2:$A$11876,AD$201)/1000)</f>
        <v>318211.07699999999</v>
      </c>
      <c r="AE106" s="156">
        <f>IF(LEN(AE$8)=0,"",SUMIFS(Gögn!$I$2:$I$11876,Gögn!$F$2:$F$11876,$A106,Gögn!$A$2:$A$11876,AE$201)/1000)</f>
        <v>29109.345000000001</v>
      </c>
      <c r="AF106" s="156">
        <f>IF(LEN(AF$8)=0,"",SUMIFS(Gögn!$I$2:$I$11876,Gögn!$F$2:$F$11876,$A106,Gögn!$A$2:$A$11876,AF$201)/1000)</f>
        <v>1688305.4469999999</v>
      </c>
      <c r="AG106" s="156">
        <f>IF(LEN(AG$8)=0,"",SUMIFS(Gögn!$I$2:$I$11876,Gögn!$F$2:$F$11876,$A106,Gögn!$A$2:$A$11876,AG$201)/1000)</f>
        <v>1027168.9669999999</v>
      </c>
      <c r="AH106" s="156">
        <f>IF(LEN(AH$8)=0,"",SUMIFS(Gögn!$I$2:$I$11876,Gögn!$F$2:$F$11876,$A106,Gögn!$A$2:$A$11876,AH$201)/1000)</f>
        <v>3864998.1579999998</v>
      </c>
      <c r="AI106" s="156">
        <f>IF(LEN(AI$8)=0,"",SUMIFS(Gögn!$I$2:$I$11876,Gögn!$F$2:$F$11876,$A106,Gögn!$A$2:$A$11876,AI$201)/1000)</f>
        <v>73837.582999999999</v>
      </c>
      <c r="AJ106" s="156">
        <f>IF(LEN(AJ$8)=0,"",SUMIFS(Gögn!$I$2:$I$11876,Gögn!$F$2:$F$11876,$A106,Gögn!$A$2:$A$11876,AJ$201)/1000)</f>
        <v>473073.299</v>
      </c>
      <c r="AK106" s="156">
        <f>IF(LEN(AK$8)=0,"",SUMIFS(Gögn!$I$2:$I$11876,Gögn!$F$2:$F$11876,$A106,Gögn!$A$2:$A$11876,AK$201)/1000)</f>
        <v>570682.86100000003</v>
      </c>
      <c r="AL106" s="156">
        <f>IF(LEN(AL$8)=0,"",SUMIFS(Gögn!$I$2:$I$11876,Gögn!$F$2:$F$11876,$A106,Gögn!$A$2:$A$11876,AL$201)/1000)</f>
        <v>710464.78500000003</v>
      </c>
      <c r="AM106" s="156">
        <f>IF(LEN(AM$8)=0,"",SUMIFS(Gögn!$I$2:$I$11876,Gögn!$F$2:$F$11876,$A106,Gögn!$A$2:$A$11876,AM$201)/1000)</f>
        <v>2236645.9369999999</v>
      </c>
      <c r="AN106" s="156">
        <f>IF(LEN(AN$8)=0,"",SUMIFS(Gögn!$I$2:$I$11876,Gögn!$F$2:$F$11876,$A106,Gögn!$A$2:$A$11876,AN$201)/1000)</f>
        <v>84513.637000000002</v>
      </c>
      <c r="AO106" s="156">
        <f>IF(LEN(AO$8)=0,"",SUMIFS(Gögn!$I$2:$I$11876,Gögn!$F$2:$F$11876,$A106,Gögn!$A$2:$A$11876,AO$201)/1000)</f>
        <v>6783606.4419999998</v>
      </c>
      <c r="AP106" s="156">
        <f>IF(LEN(AP$8)=0,"",SUMIFS(Gögn!$I$2:$I$11876,Gögn!$F$2:$F$11876,$A106,Gögn!$A$2:$A$11876,AP$201)/1000)</f>
        <v>1917861.33</v>
      </c>
      <c r="AQ106" s="156">
        <f>IF(LEN(AQ$8)=0,"",SUMIFS(Gögn!$I$2:$I$11876,Gögn!$F$2:$F$11876,$A106,Gögn!$A$2:$A$11876,AQ$201)/1000)</f>
        <v>1660347.4439999999</v>
      </c>
      <c r="AR106" s="156">
        <f>IF(LEN(AR$8)=0,"",SUMIFS(Gögn!$I$2:$I$11876,Gögn!$F$2:$F$11876,$A106,Gögn!$A$2:$A$11876,AR$201)/1000)</f>
        <v>1882558.774</v>
      </c>
      <c r="AS106" s="156">
        <f>IF(LEN(AS$8)=0,"",SUMIFS(Gögn!$I$2:$I$11876,Gögn!$F$2:$F$11876,$A106,Gögn!$A$2:$A$11876,AS$201)/1000)</f>
        <v>9668.3860000000004</v>
      </c>
      <c r="AT106" s="156">
        <f>IF(LEN(AT$8)=0,"",SUMIFS(Gögn!$I$2:$I$11876,Gögn!$F$2:$F$11876,$A106,Gögn!$A$2:$A$11876,AT$201)/1000)</f>
        <v>340609.37900000002</v>
      </c>
      <c r="AU106" s="156">
        <f>IF(LEN(AU$8)=0,"",SUMIFS(Gögn!$I$2:$I$11876,Gögn!$F$2:$F$11876,$A106,Gögn!$A$2:$A$11876,AU$201)/1000)</f>
        <v>0</v>
      </c>
      <c r="AV106" s="156">
        <f>IF(LEN(AV$8)=0,"",SUMIFS(Gögn!$I$2:$I$11876,Gögn!$F$2:$F$11876,$A106,Gögn!$A$2:$A$11876,AV$201)/1000)</f>
        <v>49900.917999999998</v>
      </c>
      <c r="AW106" s="156">
        <f>IF(LEN(AW$8)=0,"",SUMIFS(Gögn!$I$2:$I$11876,Gögn!$F$2:$F$11876,$A106,Gögn!$A$2:$A$11876,AW$201)/1000)</f>
        <v>39230.404999999999</v>
      </c>
      <c r="AX106" s="156">
        <f>IF(LEN(AX$8)=0,"",SUMIFS(Gögn!$I$2:$I$11876,Gögn!$F$2:$F$11876,$A106,Gögn!$A$2:$A$11876,AX$201)/1000)</f>
        <v>5641.0110000000004</v>
      </c>
      <c r="AY106" s="156">
        <f>IF(LEN(AY$8)=0,"",SUMIFS(Gögn!$I$2:$I$11876,Gögn!$F$2:$F$11876,$A106,Gögn!$A$2:$A$11876,AY$201)/1000)</f>
        <v>2283.1170000000002</v>
      </c>
      <c r="AZ106" s="156">
        <f>IF(LEN(AZ$8)=0,"",SUMIFS(Gögn!$I$2:$I$11876,Gögn!$F$2:$F$11876,$A106,Gögn!$A$2:$A$11876,AZ$201)/1000)</f>
        <v>148651.041</v>
      </c>
      <c r="BA106" s="156">
        <f>IF(LEN(BA$8)=0,"",SUMIFS(Gögn!$I$2:$I$11876,Gögn!$F$2:$F$11876,$A106,Gögn!$A$2:$A$11876,BA$201)/1000)</f>
        <v>490543.07699999999</v>
      </c>
      <c r="BB106" s="156">
        <f>IF(LEN(BB$8)=0,"",SUMIFS(Gögn!$I$2:$I$11876,Gögn!$F$2:$F$11876,$A106,Gögn!$A$2:$A$11876,BB$201)/1000)</f>
        <v>8392225.8939999994</v>
      </c>
      <c r="BC106" s="156">
        <f>IF(LEN(BC$8)=0,"",SUMIFS(Gögn!$I$2:$I$11876,Gögn!$F$2:$F$11876,$A106,Gögn!$A$2:$A$11876,BC$201)/1000)</f>
        <v>-20983.451000000001</v>
      </c>
      <c r="BD106" s="156">
        <f>IF(LEN(BD$8)=0,"",SUMIFS(Gögn!$I$2:$I$11876,Gögn!$F$2:$F$11876,$A106,Gögn!$A$2:$A$11876,BD$201)/1000)</f>
        <v>162476.95499999999</v>
      </c>
      <c r="BE106" s="156">
        <f>IF(LEN(BE$8)=0,"",SUMIFS(Gögn!$I$2:$I$11876,Gögn!$F$2:$F$11876,$A106,Gögn!$A$2:$A$11876,BE$201)/1000)</f>
        <v>1209174.202</v>
      </c>
      <c r="BF106" s="156">
        <f>IF(LEN(BF$8)=0,"",SUMIFS(Gögn!$I$2:$I$11876,Gögn!$F$2:$F$11876,$A106,Gögn!$A$2:$A$11876,BF$201)/1000)</f>
        <v>47870.394</v>
      </c>
      <c r="BG106" s="156">
        <f>IF(LEN(BG$8)=0,"",SUMIFS(Gögn!$I$2:$I$11876,Gögn!$F$2:$F$11876,$A106,Gögn!$A$2:$A$11876,BG$201)/1000)</f>
        <v>287971.12800000003</v>
      </c>
      <c r="BH106" s="156">
        <f>IF(LEN(BH$8)=0,"",SUMIFS(Gögn!$I$2:$I$11876,Gögn!$F$2:$F$11876,$A106,Gögn!$A$2:$A$11876,BH$201)/1000)</f>
        <v>1120573.3629999999</v>
      </c>
      <c r="BI106" s="156">
        <f>IF(LEN(BI$8)=0,"",SUMIFS(Gögn!$I$2:$I$11876,Gögn!$F$2:$F$11876,$A106,Gögn!$A$2:$A$11876,BI$201)/1000)</f>
        <v>723716.43400000001</v>
      </c>
      <c r="BJ106" s="156">
        <f>IF(LEN(BJ$8)=0,"",SUMIFS(Gögn!$I$2:$I$11876,Gögn!$F$2:$F$11876,$A106,Gögn!$A$2:$A$11876,BJ$201)/1000)</f>
        <v>448542.26799999998</v>
      </c>
      <c r="BK106" s="156">
        <f>IF(LEN(BK$8)=0,"",SUMIFS(Gögn!$I$2:$I$11876,Gögn!$F$2:$F$11876,$A106,Gögn!$A$2:$A$11876,BK$201)/1000)</f>
        <v>778888.12800000003</v>
      </c>
      <c r="BL106" s="156">
        <f>IF(LEN(BL$8)=0,"",SUMIFS(Gögn!$I$2:$I$11876,Gögn!$F$2:$F$11876,$A106,Gögn!$A$2:$A$11876,BL$201)/1000)</f>
        <v>59537.256000000001</v>
      </c>
      <c r="BM106" s="156">
        <f>IF(LEN(BM$8)=0,"",SUMIFS(Gögn!$I$2:$I$11876,Gögn!$F$2:$F$11876,$A106,Gögn!$A$2:$A$11876,BM$201)/1000)</f>
        <v>38262.603000000003</v>
      </c>
      <c r="BN106" s="156">
        <f>IF(LEN(BN$8)=0,"",SUMIFS(Gögn!$I$2:$I$11876,Gögn!$F$2:$F$11876,$A106,Gögn!$A$2:$A$11876,BN$201)/1000)</f>
        <v>217885.00599999999</v>
      </c>
      <c r="BO106" s="156">
        <f>IF(LEN(BO$8)=0,"",SUMIFS(Gögn!$I$2:$I$11876,Gögn!$F$2:$F$11876,$A106,Gögn!$A$2:$A$11876,BO$201)/1000)</f>
        <v>17525.469000000001</v>
      </c>
      <c r="BP106" s="156">
        <f>IF(LEN(BP$8)=0,"",SUMIFS(Gögn!$I$2:$I$11876,Gögn!$F$2:$F$11876,$A106,Gögn!$A$2:$A$11876,BP$201)/1000)</f>
        <v>21414.949000000001</v>
      </c>
      <c r="BQ106" s="156">
        <f>IF(LEN(BQ$8)=0,"",SUMIFS(Gögn!$I$2:$I$11876,Gögn!$F$2:$F$11876,$A106,Gögn!$A$2:$A$11876,BQ$201)/1000)</f>
        <v>23631.351999999999</v>
      </c>
      <c r="BR106" s="156">
        <f>IF(LEN(BR$8)=0,"",SUMIFS(Gögn!$I$2:$I$11876,Gögn!$F$2:$F$11876,$A106,Gögn!$A$2:$A$11876,BR$201)/1000)</f>
        <v>2279292</v>
      </c>
      <c r="BS106" s="156">
        <f>IF(LEN(BS$8)=0,"",SUMIFS(Gögn!$I$2:$I$11876,Gögn!$F$2:$F$11876,$A106,Gögn!$A$2:$A$11876,BS$201)/1000)</f>
        <v>654442</v>
      </c>
      <c r="BT106" s="156">
        <f>IF(LEN(BT$8)=0,"",SUMIFS(Gögn!$I$2:$I$11876,Gögn!$F$2:$F$11876,$A106,Gögn!$A$2:$A$11876,BT$201)/1000)</f>
        <v>146104</v>
      </c>
      <c r="BU106" s="156">
        <f>IF(LEN(BU$8)=0,"",SUMIFS(Gögn!$I$2:$I$11876,Gögn!$F$2:$F$11876,$A106,Gögn!$A$2:$A$11876,BU$201)/1000)</f>
        <v>192857.372</v>
      </c>
      <c r="BV106" s="156">
        <f>IF(LEN(BV$8)=0,"",SUMIFS(Gögn!$I$2:$I$11876,Gögn!$F$2:$F$11876,$A106,Gögn!$A$2:$A$11876,BV$201)/1000)</f>
        <v>123886.083</v>
      </c>
      <c r="BW106" s="156">
        <f>IF(LEN(BW$8)=0,"",SUMIFS(Gögn!$I$2:$I$11876,Gögn!$F$2:$F$11876,$A106,Gögn!$A$2:$A$11876,BW$201)/1000)</f>
        <v>40712.726999999999</v>
      </c>
      <c r="BX106" s="156">
        <f>IF(LEN(BX$8)=0,"",SUMIFS(Gögn!$I$2:$I$11876,Gögn!$F$2:$F$11876,$A106,Gögn!$A$2:$A$11876,BX$201)/1000)</f>
        <v>93131.012000000002</v>
      </c>
      <c r="BY106" s="156">
        <f>IF(LEN(BY$8)=0,"",SUMIFS(Gögn!$I$2:$I$11876,Gögn!$F$2:$F$11876,$A106,Gögn!$A$2:$A$11876,BY$201)/1000)</f>
        <v>175847.11799999999</v>
      </c>
      <c r="BZ106" s="156">
        <f>IF(LEN(BZ$8)=0,"",SUMIFS(Gögn!$I$2:$I$11876,Gögn!$F$2:$F$11876,$A106,Gögn!$A$2:$A$11876,BZ$201)/1000)</f>
        <v>45383.593999999997</v>
      </c>
      <c r="CA106" s="156">
        <f>IF(LEN(CA$8)=0,"",SUMIFS(Gögn!$I$2:$I$11876,Gögn!$F$2:$F$11876,$A106,Gögn!$A$2:$A$11876,CA$201)/1000)</f>
        <v>137220.448</v>
      </c>
      <c r="CB106" s="156">
        <f>IF(LEN(CB$8)=0,"",SUMIFS(Gögn!$I$2:$I$11876,Gögn!$F$2:$F$11876,$A106,Gögn!$A$2:$A$11876,CB$201)/1000)</f>
        <v>0</v>
      </c>
      <c r="CC106" s="156">
        <f>IF(LEN(CC$8)=0,"",SUMIFS(Gögn!$I$2:$I$11876,Gögn!$F$2:$F$11876,$A106,Gögn!$A$2:$A$11876,CC$201)/1000)</f>
        <v>0</v>
      </c>
    </row>
    <row r="107" spans="1:81" ht="15" customHeight="1" x14ac:dyDescent="0.25">
      <c r="A107" s="5" t="s">
        <v>101</v>
      </c>
      <c r="B107" s="5"/>
      <c r="C107" s="18" t="s">
        <v>102</v>
      </c>
      <c r="D107" s="155">
        <f>SUM(E107:CC107)</f>
        <v>5757590.5219999999</v>
      </c>
      <c r="E107" s="155">
        <f>IF(LEN(E$8)=0,"",SUMIFS(Gögn!$I$2:$I$11876,Gögn!$F$2:$F$11876,$A107,Gögn!$A$2:$A$11876,E$201)/1000)</f>
        <v>53393.606</v>
      </c>
      <c r="F107" s="155">
        <f>IF(LEN(F$8)=0,"",SUMIFS(Gögn!$I$2:$I$11876,Gögn!$F$2:$F$11876,$A107,Gögn!$A$2:$A$11876,F$201)/1000)</f>
        <v>94495.77</v>
      </c>
      <c r="G107" s="155">
        <f>IF(LEN(G$8)=0,"",SUMIFS(Gögn!$I$2:$I$11876,Gögn!$F$2:$F$11876,$A107,Gögn!$A$2:$A$11876,G$201)/1000)</f>
        <v>72618.741999999998</v>
      </c>
      <c r="H107" s="155">
        <f>IF(LEN(H$8)=0,"",SUMIFS(Gögn!$I$2:$I$11876,Gögn!$F$2:$F$11876,$A107,Gögn!$A$2:$A$11876,H$201)/1000)</f>
        <v>4259.9780000000001</v>
      </c>
      <c r="I107" s="155">
        <f>IF(LEN(I$8)=0,"",SUMIFS(Gögn!$I$2:$I$11876,Gögn!$F$2:$F$11876,$A107,Gögn!$A$2:$A$11876,I$201)/1000)</f>
        <v>61098.983</v>
      </c>
      <c r="J107" s="155">
        <f>IF(LEN(J$8)=0,"",SUMIFS(Gögn!$I$2:$I$11876,Gögn!$F$2:$F$11876,$A107,Gögn!$A$2:$A$11876,J$201)/1000)</f>
        <v>5960.3019999999997</v>
      </c>
      <c r="K107" s="155">
        <f>IF(LEN(K$8)=0,"",SUMIFS(Gögn!$I$2:$I$11876,Gögn!$F$2:$F$11876,$A107,Gögn!$A$2:$A$11876,K$201)/1000)</f>
        <v>3159</v>
      </c>
      <c r="L107" s="155">
        <f>IF(LEN(L$8)=0,"",SUMIFS(Gögn!$I$2:$I$11876,Gögn!$F$2:$F$11876,$A107,Gögn!$A$2:$A$11876,L$201)/1000)</f>
        <v>7729</v>
      </c>
      <c r="M107" s="155">
        <f>IF(LEN(M$8)=0,"",SUMIFS(Gögn!$I$2:$I$11876,Gögn!$F$2:$F$11876,$A107,Gögn!$A$2:$A$11876,M$201)/1000)</f>
        <v>9853</v>
      </c>
      <c r="N107" s="155">
        <f>IF(LEN(N$8)=0,"",SUMIFS(Gögn!$I$2:$I$11876,Gögn!$F$2:$F$11876,$A107,Gögn!$A$2:$A$11876,N$201)/1000)</f>
        <v>15150</v>
      </c>
      <c r="O107" s="155">
        <f>IF(LEN(O$8)=0,"",SUMIFS(Gögn!$I$2:$I$11876,Gögn!$F$2:$F$11876,$A107,Gögn!$A$2:$A$11876,O$201)/1000)</f>
        <v>18731</v>
      </c>
      <c r="P107" s="155">
        <f>IF(LEN(P$8)=0,"",SUMIFS(Gögn!$I$2:$I$11876,Gögn!$F$2:$F$11876,$A107,Gögn!$A$2:$A$11876,P$201)/1000)</f>
        <v>13651</v>
      </c>
      <c r="Q107" s="155">
        <f>IF(LEN(Q$8)=0,"",SUMIFS(Gögn!$I$2:$I$11876,Gögn!$F$2:$F$11876,$A107,Gögn!$A$2:$A$11876,Q$201)/1000)</f>
        <v>275</v>
      </c>
      <c r="R107" s="155">
        <f>IF(LEN(R$8)=0,"",SUMIFS(Gögn!$I$2:$I$11876,Gögn!$F$2:$F$11876,$A107,Gögn!$A$2:$A$11876,R$201)/1000)</f>
        <v>23647.117999999999</v>
      </c>
      <c r="S107" s="155">
        <f>IF(LEN(S$8)=0,"",SUMIFS(Gögn!$I$2:$I$11876,Gögn!$F$2:$F$11876,$A107,Gögn!$A$2:$A$11876,S$201)/1000)</f>
        <v>399093.10800000001</v>
      </c>
      <c r="T107" s="155">
        <f>IF(LEN(T$8)=0,"",SUMIFS(Gögn!$I$2:$I$11876,Gögn!$F$2:$F$11876,$A107,Gögn!$A$2:$A$11876,T$201)/1000)</f>
        <v>10452.828</v>
      </c>
      <c r="U107" s="155">
        <f>IF(LEN(U$8)=0,"",SUMIFS(Gögn!$I$2:$I$11876,Gögn!$F$2:$F$11876,$A107,Gögn!$A$2:$A$11876,U$201)/1000)</f>
        <v>425.36900000000003</v>
      </c>
      <c r="V107" s="155">
        <f>IF(LEN(V$8)=0,"",SUMIFS(Gögn!$I$2:$I$11876,Gögn!$F$2:$F$11876,$A107,Gögn!$A$2:$A$11876,V$201)/1000)</f>
        <v>691.08699999999999</v>
      </c>
      <c r="W107" s="155">
        <f>IF(LEN(W$8)=0,"",SUMIFS(Gögn!$I$2:$I$11876,Gögn!$F$2:$F$11876,$A107,Gögn!$A$2:$A$11876,W$201)/1000)</f>
        <v>144909</v>
      </c>
      <c r="X107" s="155">
        <f>IF(LEN(X$8)=0,"",SUMIFS(Gögn!$I$2:$I$11876,Gögn!$F$2:$F$11876,$A107,Gögn!$A$2:$A$11876,X$201)/1000)</f>
        <v>31244</v>
      </c>
      <c r="Y107" s="155">
        <f>IF(LEN(Y$8)=0,"",SUMIFS(Gögn!$I$2:$I$11876,Gögn!$F$2:$F$11876,$A107,Gögn!$A$2:$A$11876,Y$201)/1000)</f>
        <v>38922</v>
      </c>
      <c r="Z107" s="155">
        <f>IF(LEN(Z$8)=0,"",SUMIFS(Gögn!$I$2:$I$11876,Gögn!$F$2:$F$11876,$A107,Gögn!$A$2:$A$11876,Z$201)/1000)</f>
        <v>5289</v>
      </c>
      <c r="AA107" s="155">
        <f>IF(LEN(AA$8)=0,"",SUMIFS(Gögn!$I$2:$I$11876,Gögn!$F$2:$F$11876,$A107,Gögn!$A$2:$A$11876,AA$201)/1000)</f>
        <v>0</v>
      </c>
      <c r="AB107" s="155">
        <f>IF(LEN(AB$8)=0,"",SUMIFS(Gögn!$I$2:$I$11876,Gögn!$F$2:$F$11876,$A107,Gögn!$A$2:$A$11876,AB$201)/1000)</f>
        <v>3629.819</v>
      </c>
      <c r="AC107" s="155">
        <f>IF(LEN(AC$8)=0,"",SUMIFS(Gögn!$I$2:$I$11876,Gögn!$F$2:$F$11876,$A107,Gögn!$A$2:$A$11876,AC$201)/1000)</f>
        <v>5183.3649999999998</v>
      </c>
      <c r="AD107" s="155">
        <f>IF(LEN(AD$8)=0,"",SUMIFS(Gögn!$I$2:$I$11876,Gögn!$F$2:$F$11876,$A107,Gögn!$A$2:$A$11876,AD$201)/1000)</f>
        <v>238.31100000000001</v>
      </c>
      <c r="AE107" s="155">
        <f>IF(LEN(AE$8)=0,"",SUMIFS(Gögn!$I$2:$I$11876,Gögn!$F$2:$F$11876,$A107,Gögn!$A$2:$A$11876,AE$201)/1000)</f>
        <v>1313.402</v>
      </c>
      <c r="AF107" s="155">
        <f>IF(LEN(AF$8)=0,"",SUMIFS(Gögn!$I$2:$I$11876,Gögn!$F$2:$F$11876,$A107,Gögn!$A$2:$A$11876,AF$201)/1000)</f>
        <v>60728.624000000003</v>
      </c>
      <c r="AG107" s="155">
        <f>IF(LEN(AG$8)=0,"",SUMIFS(Gögn!$I$2:$I$11876,Gögn!$F$2:$F$11876,$A107,Gögn!$A$2:$A$11876,AG$201)/1000)</f>
        <v>272648.78600000002</v>
      </c>
      <c r="AH107" s="155">
        <f>IF(LEN(AH$8)=0,"",SUMIFS(Gögn!$I$2:$I$11876,Gögn!$F$2:$F$11876,$A107,Gögn!$A$2:$A$11876,AH$201)/1000)</f>
        <v>3636815.7590000001</v>
      </c>
      <c r="AI107" s="155">
        <f>IF(LEN(AI$8)=0,"",SUMIFS(Gögn!$I$2:$I$11876,Gögn!$F$2:$F$11876,$A107,Gögn!$A$2:$A$11876,AI$201)/1000)</f>
        <v>1427.181</v>
      </c>
      <c r="AJ107" s="155">
        <f>IF(LEN(AJ$8)=0,"",SUMIFS(Gögn!$I$2:$I$11876,Gögn!$F$2:$F$11876,$A107,Gögn!$A$2:$A$11876,AJ$201)/1000)</f>
        <v>8364.9449999999997</v>
      </c>
      <c r="AK107" s="155">
        <f>IF(LEN(AK$8)=0,"",SUMIFS(Gögn!$I$2:$I$11876,Gögn!$F$2:$F$11876,$A107,Gögn!$A$2:$A$11876,AK$201)/1000)</f>
        <v>12782.8</v>
      </c>
      <c r="AL107" s="155">
        <f>IF(LEN(AL$8)=0,"",SUMIFS(Gögn!$I$2:$I$11876,Gögn!$F$2:$F$11876,$A107,Gögn!$A$2:$A$11876,AL$201)/1000)</f>
        <v>14478.64</v>
      </c>
      <c r="AM107" s="155">
        <f>IF(LEN(AM$8)=0,"",SUMIFS(Gögn!$I$2:$I$11876,Gögn!$F$2:$F$11876,$A107,Gögn!$A$2:$A$11876,AM$201)/1000)</f>
        <v>21356.29</v>
      </c>
      <c r="AN107" s="155">
        <f>IF(LEN(AN$8)=0,"",SUMIFS(Gögn!$I$2:$I$11876,Gögn!$F$2:$F$11876,$A107,Gögn!$A$2:$A$11876,AN$201)/1000)</f>
        <v>272.44</v>
      </c>
      <c r="AO107" s="155">
        <f>IF(LEN(AO$8)=0,"",SUMIFS(Gögn!$I$2:$I$11876,Gögn!$F$2:$F$11876,$A107,Gögn!$A$2:$A$11876,AO$201)/1000)</f>
        <v>42843.43</v>
      </c>
      <c r="AP107" s="155">
        <f>IF(LEN(AP$8)=0,"",SUMIFS(Gögn!$I$2:$I$11876,Gögn!$F$2:$F$11876,$A107,Gögn!$A$2:$A$11876,AP$201)/1000)</f>
        <v>20374.388999999999</v>
      </c>
      <c r="AQ107" s="155">
        <f>IF(LEN(AQ$8)=0,"",SUMIFS(Gögn!$I$2:$I$11876,Gögn!$F$2:$F$11876,$A107,Gögn!$A$2:$A$11876,AQ$201)/1000)</f>
        <v>13182.255999999999</v>
      </c>
      <c r="AR107" s="155">
        <f>IF(LEN(AR$8)=0,"",SUMIFS(Gögn!$I$2:$I$11876,Gögn!$F$2:$F$11876,$A107,Gögn!$A$2:$A$11876,AR$201)/1000)</f>
        <v>11937.922</v>
      </c>
      <c r="AS107" s="155">
        <f>IF(LEN(AS$8)=0,"",SUMIFS(Gögn!$I$2:$I$11876,Gögn!$F$2:$F$11876,$A107,Gögn!$A$2:$A$11876,AS$201)/1000)</f>
        <v>383.72899999999998</v>
      </c>
      <c r="AT107" s="155">
        <f>IF(LEN(AT$8)=0,"",SUMIFS(Gögn!$I$2:$I$11876,Gögn!$F$2:$F$11876,$A107,Gögn!$A$2:$A$11876,AT$201)/1000)</f>
        <v>209511.976</v>
      </c>
      <c r="AU107" s="155">
        <f>IF(LEN(AU$8)=0,"",SUMIFS(Gögn!$I$2:$I$11876,Gögn!$F$2:$F$11876,$A107,Gögn!$A$2:$A$11876,AU$201)/1000)</f>
        <v>718.39099999999996</v>
      </c>
      <c r="AV107" s="155">
        <f>IF(LEN(AV$8)=0,"",SUMIFS(Gögn!$I$2:$I$11876,Gögn!$F$2:$F$11876,$A107,Gögn!$A$2:$A$11876,AV$201)/1000)</f>
        <v>68658.353000000003</v>
      </c>
      <c r="AW107" s="155">
        <f>IF(LEN(AW$8)=0,"",SUMIFS(Gögn!$I$2:$I$11876,Gögn!$F$2:$F$11876,$A107,Gögn!$A$2:$A$11876,AW$201)/1000)</f>
        <v>729.86300000000006</v>
      </c>
      <c r="AX107" s="155">
        <f>IF(LEN(AX$8)=0,"",SUMIFS(Gögn!$I$2:$I$11876,Gögn!$F$2:$F$11876,$A107,Gögn!$A$2:$A$11876,AX$201)/1000)</f>
        <v>103.104</v>
      </c>
      <c r="AY107" s="155">
        <f>IF(LEN(AY$8)=0,"",SUMIFS(Gögn!$I$2:$I$11876,Gögn!$F$2:$F$11876,$A107,Gögn!$A$2:$A$11876,AY$201)/1000)</f>
        <v>133.38999999999999</v>
      </c>
      <c r="AZ107" s="155">
        <f>IF(LEN(AZ$8)=0,"",SUMIFS(Gögn!$I$2:$I$11876,Gögn!$F$2:$F$11876,$A107,Gögn!$A$2:$A$11876,AZ$201)/1000)</f>
        <v>12159.519</v>
      </c>
      <c r="BA107" s="155">
        <f>IF(LEN(BA$8)=0,"",SUMIFS(Gögn!$I$2:$I$11876,Gögn!$F$2:$F$11876,$A107,Gögn!$A$2:$A$11876,BA$201)/1000)</f>
        <v>0</v>
      </c>
      <c r="BB107" s="155">
        <f>IF(LEN(BB$8)=0,"",SUMIFS(Gögn!$I$2:$I$11876,Gögn!$F$2:$F$11876,$A107,Gögn!$A$2:$A$11876,BB$201)/1000)</f>
        <v>0</v>
      </c>
      <c r="BC107" s="155">
        <f>IF(LEN(BC$8)=0,"",SUMIFS(Gögn!$I$2:$I$11876,Gögn!$F$2:$F$11876,$A107,Gögn!$A$2:$A$11876,BC$201)/1000)</f>
        <v>15845.414000000001</v>
      </c>
      <c r="BD107" s="155">
        <f>IF(LEN(BD$8)=0,"",SUMIFS(Gögn!$I$2:$I$11876,Gögn!$F$2:$F$11876,$A107,Gögn!$A$2:$A$11876,BD$201)/1000)</f>
        <v>9627.2819999999992</v>
      </c>
      <c r="BE107" s="155">
        <f>IF(LEN(BE$8)=0,"",SUMIFS(Gögn!$I$2:$I$11876,Gögn!$F$2:$F$11876,$A107,Gögn!$A$2:$A$11876,BE$201)/1000)</f>
        <v>20539.131000000001</v>
      </c>
      <c r="BF107" s="155">
        <f>IF(LEN(BF$8)=0,"",SUMIFS(Gögn!$I$2:$I$11876,Gögn!$F$2:$F$11876,$A107,Gögn!$A$2:$A$11876,BF$201)/1000)</f>
        <v>301.02300000000002</v>
      </c>
      <c r="BG107" s="155">
        <f>IF(LEN(BG$8)=0,"",SUMIFS(Gögn!$I$2:$I$11876,Gögn!$F$2:$F$11876,$A107,Gögn!$A$2:$A$11876,BG$201)/1000)</f>
        <v>5626.3519999999999</v>
      </c>
      <c r="BH107" s="155">
        <f>IF(LEN(BH$8)=0,"",SUMIFS(Gögn!$I$2:$I$11876,Gögn!$F$2:$F$11876,$A107,Gögn!$A$2:$A$11876,BH$201)/1000)</f>
        <v>8478.0949999999993</v>
      </c>
      <c r="BI107" s="155">
        <f>IF(LEN(BI$8)=0,"",SUMIFS(Gögn!$I$2:$I$11876,Gögn!$F$2:$F$11876,$A107,Gögn!$A$2:$A$11876,BI$201)/1000)</f>
        <v>7514.6580000000004</v>
      </c>
      <c r="BJ107" s="155">
        <f>IF(LEN(BJ$8)=0,"",SUMIFS(Gögn!$I$2:$I$11876,Gögn!$F$2:$F$11876,$A107,Gögn!$A$2:$A$11876,BJ$201)/1000)</f>
        <v>4398.2020000000002</v>
      </c>
      <c r="BK107" s="155">
        <f>IF(LEN(BK$8)=0,"",SUMIFS(Gögn!$I$2:$I$11876,Gögn!$F$2:$F$11876,$A107,Gögn!$A$2:$A$11876,BK$201)/1000)</f>
        <v>14644.347</v>
      </c>
      <c r="BL107" s="155">
        <f>IF(LEN(BL$8)=0,"",SUMIFS(Gögn!$I$2:$I$11876,Gögn!$F$2:$F$11876,$A107,Gögn!$A$2:$A$11876,BL$201)/1000)</f>
        <v>42.652000000000001</v>
      </c>
      <c r="BM107" s="155">
        <f>IF(LEN(BM$8)=0,"",SUMIFS(Gögn!$I$2:$I$11876,Gögn!$F$2:$F$11876,$A107,Gögn!$A$2:$A$11876,BM$201)/1000)</f>
        <v>9.9250000000000007</v>
      </c>
      <c r="BN107" s="155">
        <f>IF(LEN(BN$8)=0,"",SUMIFS(Gögn!$I$2:$I$11876,Gögn!$F$2:$F$11876,$A107,Gögn!$A$2:$A$11876,BN$201)/1000)</f>
        <v>183698.62400000001</v>
      </c>
      <c r="BO107" s="155">
        <f>IF(LEN(BO$8)=0,"",SUMIFS(Gögn!$I$2:$I$11876,Gögn!$F$2:$F$11876,$A107,Gögn!$A$2:$A$11876,BO$201)/1000)</f>
        <v>270.024</v>
      </c>
      <c r="BP107" s="155">
        <f>IF(LEN(BP$8)=0,"",SUMIFS(Gögn!$I$2:$I$11876,Gögn!$F$2:$F$11876,$A107,Gögn!$A$2:$A$11876,BP$201)/1000)</f>
        <v>405.983</v>
      </c>
      <c r="BQ107" s="155">
        <f>IF(LEN(BQ$8)=0,"",SUMIFS(Gögn!$I$2:$I$11876,Gögn!$F$2:$F$11876,$A107,Gögn!$A$2:$A$11876,BQ$201)/1000)</f>
        <v>599.73199999999997</v>
      </c>
      <c r="BR107" s="155">
        <f>IF(LEN(BR$8)=0,"",SUMIFS(Gögn!$I$2:$I$11876,Gögn!$F$2:$F$11876,$A107,Gögn!$A$2:$A$11876,BR$201)/1000)</f>
        <v>16936</v>
      </c>
      <c r="BS107" s="155">
        <f>IF(LEN(BS$8)=0,"",SUMIFS(Gögn!$I$2:$I$11876,Gögn!$F$2:$F$11876,$A107,Gögn!$A$2:$A$11876,BS$201)/1000)</f>
        <v>4226</v>
      </c>
      <c r="BT107" s="155">
        <f>IF(LEN(BT$8)=0,"",SUMIFS(Gögn!$I$2:$I$11876,Gögn!$F$2:$F$11876,$A107,Gögn!$A$2:$A$11876,BT$201)/1000)</f>
        <v>2402</v>
      </c>
      <c r="BU107" s="155">
        <f>IF(LEN(BU$8)=0,"",SUMIFS(Gögn!$I$2:$I$11876,Gögn!$F$2:$F$11876,$A107,Gögn!$A$2:$A$11876,BU$201)/1000)</f>
        <v>39.284999999999997</v>
      </c>
      <c r="BV107" s="155">
        <f>IF(LEN(BV$8)=0,"",SUMIFS(Gögn!$I$2:$I$11876,Gögn!$F$2:$F$11876,$A107,Gögn!$A$2:$A$11876,BV$201)/1000)</f>
        <v>125.059</v>
      </c>
      <c r="BW107" s="155">
        <f>IF(LEN(BW$8)=0,"",SUMIFS(Gögn!$I$2:$I$11876,Gögn!$F$2:$F$11876,$A107,Gögn!$A$2:$A$11876,BW$201)/1000)</f>
        <v>388.56099999999998</v>
      </c>
      <c r="BX107" s="155">
        <f>IF(LEN(BX$8)=0,"",SUMIFS(Gögn!$I$2:$I$11876,Gögn!$F$2:$F$11876,$A107,Gögn!$A$2:$A$11876,BX$201)/1000)</f>
        <v>1935.28</v>
      </c>
      <c r="BY107" s="155">
        <f>IF(LEN(BY$8)=0,"",SUMIFS(Gögn!$I$2:$I$11876,Gögn!$F$2:$F$11876,$A107,Gögn!$A$2:$A$11876,BY$201)/1000)</f>
        <v>5594.8580000000002</v>
      </c>
      <c r="BZ107" s="155">
        <f>IF(LEN(BZ$8)=0,"",SUMIFS(Gögn!$I$2:$I$11876,Gögn!$F$2:$F$11876,$A107,Gögn!$A$2:$A$11876,BZ$201)/1000)</f>
        <v>17427.725999999999</v>
      </c>
      <c r="CA107" s="155">
        <f>IF(LEN(CA$8)=0,"",SUMIFS(Gögn!$I$2:$I$11876,Gögn!$F$2:$F$11876,$A107,Gögn!$A$2:$A$11876,CA$201)/1000)</f>
        <v>1488.7339999999999</v>
      </c>
      <c r="CB107" s="155">
        <f>IF(LEN(CB$8)=0,"",SUMIFS(Gögn!$I$2:$I$11876,Gögn!$F$2:$F$11876,$A107,Gögn!$A$2:$A$11876,CB$201)/1000)</f>
        <v>0</v>
      </c>
      <c r="CC107" s="155">
        <f>IF(LEN(CC$8)=0,"",SUMIFS(Gögn!$I$2:$I$11876,Gögn!$F$2:$F$11876,$A107,Gögn!$A$2:$A$11876,CC$201)/1000)</f>
        <v>0</v>
      </c>
    </row>
    <row r="108" spans="1:81" ht="15" customHeight="1" x14ac:dyDescent="0.25">
      <c r="A108" s="5" t="s">
        <v>103</v>
      </c>
      <c r="B108" s="5"/>
      <c r="C108" s="19" t="s">
        <v>104</v>
      </c>
      <c r="D108" s="156">
        <f>SUM(E108:CC108)</f>
        <v>5072351.2419999996</v>
      </c>
      <c r="E108" s="156">
        <f>IF(LEN(E$8)=0,"",SUMIFS(Gögn!$I$2:$I$11876,Gögn!$F$2:$F$11876,$A108,Gögn!$A$2:$A$11876,E$201)/1000)</f>
        <v>919.70899999999995</v>
      </c>
      <c r="F108" s="156">
        <f>IF(LEN(F$8)=0,"",SUMIFS(Gögn!$I$2:$I$11876,Gögn!$F$2:$F$11876,$A108,Gögn!$A$2:$A$11876,F$201)/1000)</f>
        <v>1706.527</v>
      </c>
      <c r="G108" s="156">
        <f>IF(LEN(G$8)=0,"",SUMIFS(Gögn!$I$2:$I$11876,Gögn!$F$2:$F$11876,$A108,Gögn!$A$2:$A$11876,G$201)/1000)</f>
        <v>818.78899999999999</v>
      </c>
      <c r="H108" s="156">
        <f>IF(LEN(H$8)=0,"",SUMIFS(Gögn!$I$2:$I$11876,Gögn!$F$2:$F$11876,$A108,Gögn!$A$2:$A$11876,H$201)/1000)</f>
        <v>15.856999999999999</v>
      </c>
      <c r="I108" s="156">
        <f>IF(LEN(I$8)=0,"",SUMIFS(Gögn!$I$2:$I$11876,Gögn!$F$2:$F$11876,$A108,Gögn!$A$2:$A$11876,I$201)/1000)</f>
        <v>651.59199999999998</v>
      </c>
      <c r="J108" s="156">
        <f>IF(LEN(J$8)=0,"",SUMIFS(Gögn!$I$2:$I$11876,Gögn!$F$2:$F$11876,$A108,Gögn!$A$2:$A$11876,J$201)/1000)</f>
        <v>27.22</v>
      </c>
      <c r="K108" s="156">
        <f>IF(LEN(K$8)=0,"",SUMIFS(Gögn!$I$2:$I$11876,Gögn!$F$2:$F$11876,$A108,Gögn!$A$2:$A$11876,K$201)/1000)</f>
        <v>0</v>
      </c>
      <c r="L108" s="156">
        <f>IF(LEN(L$8)=0,"",SUMIFS(Gögn!$I$2:$I$11876,Gögn!$F$2:$F$11876,$A108,Gögn!$A$2:$A$11876,L$201)/1000)</f>
        <v>0</v>
      </c>
      <c r="M108" s="156">
        <f>IF(LEN(M$8)=0,"",SUMIFS(Gögn!$I$2:$I$11876,Gögn!$F$2:$F$11876,$A108,Gögn!$A$2:$A$11876,M$201)/1000)</f>
        <v>0</v>
      </c>
      <c r="N108" s="156">
        <f>IF(LEN(N$8)=0,"",SUMIFS(Gögn!$I$2:$I$11876,Gögn!$F$2:$F$11876,$A108,Gögn!$A$2:$A$11876,N$201)/1000)</f>
        <v>0</v>
      </c>
      <c r="O108" s="156">
        <f>IF(LEN(O$8)=0,"",SUMIFS(Gögn!$I$2:$I$11876,Gögn!$F$2:$F$11876,$A108,Gögn!$A$2:$A$11876,O$201)/1000)</f>
        <v>0</v>
      </c>
      <c r="P108" s="156">
        <f>IF(LEN(P$8)=0,"",SUMIFS(Gögn!$I$2:$I$11876,Gögn!$F$2:$F$11876,$A108,Gögn!$A$2:$A$11876,P$201)/1000)</f>
        <v>0</v>
      </c>
      <c r="Q108" s="156">
        <f>IF(LEN(Q$8)=0,"",SUMIFS(Gögn!$I$2:$I$11876,Gögn!$F$2:$F$11876,$A108,Gögn!$A$2:$A$11876,Q$201)/1000)</f>
        <v>4649263</v>
      </c>
      <c r="R108" s="156">
        <f>IF(LEN(R$8)=0,"",SUMIFS(Gögn!$I$2:$I$11876,Gögn!$F$2:$F$11876,$A108,Gögn!$A$2:$A$11876,R$201)/1000)</f>
        <v>193568.052</v>
      </c>
      <c r="S108" s="156">
        <f>IF(LEN(S$8)=0,"",SUMIFS(Gögn!$I$2:$I$11876,Gögn!$F$2:$F$11876,$A108,Gögn!$A$2:$A$11876,S$201)/1000)</f>
        <v>56847.64</v>
      </c>
      <c r="T108" s="156">
        <f>IF(LEN(T$8)=0,"",SUMIFS(Gögn!$I$2:$I$11876,Gögn!$F$2:$F$11876,$A108,Gögn!$A$2:$A$11876,T$201)/1000)</f>
        <v>17975.555</v>
      </c>
      <c r="U108" s="156">
        <f>IF(LEN(U$8)=0,"",SUMIFS(Gögn!$I$2:$I$11876,Gögn!$F$2:$F$11876,$A108,Gögn!$A$2:$A$11876,U$201)/1000)</f>
        <v>0</v>
      </c>
      <c r="V108" s="156">
        <f>IF(LEN(V$8)=0,"",SUMIFS(Gögn!$I$2:$I$11876,Gögn!$F$2:$F$11876,$A108,Gögn!$A$2:$A$11876,V$201)/1000)</f>
        <v>0</v>
      </c>
      <c r="W108" s="156">
        <f>IF(LEN(W$8)=0,"",SUMIFS(Gögn!$I$2:$I$11876,Gögn!$F$2:$F$11876,$A108,Gögn!$A$2:$A$11876,W$201)/1000)</f>
        <v>317</v>
      </c>
      <c r="X108" s="156">
        <f>IF(LEN(X$8)=0,"",SUMIFS(Gögn!$I$2:$I$11876,Gögn!$F$2:$F$11876,$A108,Gögn!$A$2:$A$11876,X$201)/1000)</f>
        <v>26</v>
      </c>
      <c r="Y108" s="156">
        <f>IF(LEN(Y$8)=0,"",SUMIFS(Gögn!$I$2:$I$11876,Gögn!$F$2:$F$11876,$A108,Gögn!$A$2:$A$11876,Y$201)/1000)</f>
        <v>1106</v>
      </c>
      <c r="Z108" s="156">
        <f>IF(LEN(Z$8)=0,"",SUMIFS(Gögn!$I$2:$I$11876,Gögn!$F$2:$F$11876,$A108,Gögn!$A$2:$A$11876,Z$201)/1000)</f>
        <v>0</v>
      </c>
      <c r="AA108" s="156">
        <f>IF(LEN(AA$8)=0,"",SUMIFS(Gögn!$I$2:$I$11876,Gögn!$F$2:$F$11876,$A108,Gögn!$A$2:$A$11876,AA$201)/1000)</f>
        <v>0</v>
      </c>
      <c r="AB108" s="156">
        <f>IF(LEN(AB$8)=0,"",SUMIFS(Gögn!$I$2:$I$11876,Gögn!$F$2:$F$11876,$A108,Gögn!$A$2:$A$11876,AB$201)/1000)</f>
        <v>0</v>
      </c>
      <c r="AC108" s="156">
        <f>IF(LEN(AC$8)=0,"",SUMIFS(Gögn!$I$2:$I$11876,Gögn!$F$2:$F$11876,$A108,Gögn!$A$2:$A$11876,AC$201)/1000)</f>
        <v>0</v>
      </c>
      <c r="AD108" s="156">
        <f>IF(LEN(AD$8)=0,"",SUMIFS(Gögn!$I$2:$I$11876,Gögn!$F$2:$F$11876,$A108,Gögn!$A$2:$A$11876,AD$201)/1000)</f>
        <v>0</v>
      </c>
      <c r="AE108" s="156">
        <f>IF(LEN(AE$8)=0,"",SUMIFS(Gögn!$I$2:$I$11876,Gögn!$F$2:$F$11876,$A108,Gögn!$A$2:$A$11876,AE$201)/1000)</f>
        <v>11313.045</v>
      </c>
      <c r="AF108" s="156">
        <f>IF(LEN(AF$8)=0,"",SUMIFS(Gögn!$I$2:$I$11876,Gögn!$F$2:$F$11876,$A108,Gögn!$A$2:$A$11876,AF$201)/1000)</f>
        <v>0</v>
      </c>
      <c r="AG108" s="156">
        <f>IF(LEN(AG$8)=0,"",SUMIFS(Gögn!$I$2:$I$11876,Gögn!$F$2:$F$11876,$A108,Gögn!$A$2:$A$11876,AG$201)/1000)</f>
        <v>0</v>
      </c>
      <c r="AH108" s="156">
        <f>IF(LEN(AH$8)=0,"",SUMIFS(Gögn!$I$2:$I$11876,Gögn!$F$2:$F$11876,$A108,Gögn!$A$2:$A$11876,AH$201)/1000)</f>
        <v>0</v>
      </c>
      <c r="AI108" s="156">
        <f>IF(LEN(AI$8)=0,"",SUMIFS(Gögn!$I$2:$I$11876,Gögn!$F$2:$F$11876,$A108,Gögn!$A$2:$A$11876,AI$201)/1000)</f>
        <v>0</v>
      </c>
      <c r="AJ108" s="156">
        <f>IF(LEN(AJ$8)=0,"",SUMIFS(Gögn!$I$2:$I$11876,Gögn!$F$2:$F$11876,$A108,Gögn!$A$2:$A$11876,AJ$201)/1000)</f>
        <v>0</v>
      </c>
      <c r="AK108" s="156">
        <f>IF(LEN(AK$8)=0,"",SUMIFS(Gögn!$I$2:$I$11876,Gögn!$F$2:$F$11876,$A108,Gögn!$A$2:$A$11876,AK$201)/1000)</f>
        <v>0</v>
      </c>
      <c r="AL108" s="156">
        <f>IF(LEN(AL$8)=0,"",SUMIFS(Gögn!$I$2:$I$11876,Gögn!$F$2:$F$11876,$A108,Gögn!$A$2:$A$11876,AL$201)/1000)</f>
        <v>0</v>
      </c>
      <c r="AM108" s="156">
        <f>IF(LEN(AM$8)=0,"",SUMIFS(Gögn!$I$2:$I$11876,Gögn!$F$2:$F$11876,$A108,Gögn!$A$2:$A$11876,AM$201)/1000)</f>
        <v>0</v>
      </c>
      <c r="AN108" s="156">
        <f>IF(LEN(AN$8)=0,"",SUMIFS(Gögn!$I$2:$I$11876,Gögn!$F$2:$F$11876,$A108,Gögn!$A$2:$A$11876,AN$201)/1000)</f>
        <v>0</v>
      </c>
      <c r="AO108" s="156">
        <f>IF(LEN(AO$8)=0,"",SUMIFS(Gögn!$I$2:$I$11876,Gögn!$F$2:$F$11876,$A108,Gögn!$A$2:$A$11876,AO$201)/1000)</f>
        <v>83385.654999999999</v>
      </c>
      <c r="AP108" s="156">
        <f>IF(LEN(AP$8)=0,"",SUMIFS(Gögn!$I$2:$I$11876,Gögn!$F$2:$F$11876,$A108,Gögn!$A$2:$A$11876,AP$201)/1000)</f>
        <v>1613.527</v>
      </c>
      <c r="AQ108" s="156">
        <f>IF(LEN(AQ$8)=0,"",SUMIFS(Gögn!$I$2:$I$11876,Gögn!$F$2:$F$11876,$A108,Gögn!$A$2:$A$11876,AQ$201)/1000)</f>
        <v>1702.8620000000001</v>
      </c>
      <c r="AR108" s="156">
        <f>IF(LEN(AR$8)=0,"",SUMIFS(Gögn!$I$2:$I$11876,Gögn!$F$2:$F$11876,$A108,Gögn!$A$2:$A$11876,AR$201)/1000)</f>
        <v>0</v>
      </c>
      <c r="AS108" s="156">
        <f>IF(LEN(AS$8)=0,"",SUMIFS(Gögn!$I$2:$I$11876,Gögn!$F$2:$F$11876,$A108,Gögn!$A$2:$A$11876,AS$201)/1000)</f>
        <v>0</v>
      </c>
      <c r="AT108" s="156">
        <f>IF(LEN(AT$8)=0,"",SUMIFS(Gögn!$I$2:$I$11876,Gögn!$F$2:$F$11876,$A108,Gögn!$A$2:$A$11876,AT$201)/1000)</f>
        <v>0</v>
      </c>
      <c r="AU108" s="156">
        <f>IF(LEN(AU$8)=0,"",SUMIFS(Gögn!$I$2:$I$11876,Gögn!$F$2:$F$11876,$A108,Gögn!$A$2:$A$11876,AU$201)/1000)</f>
        <v>0</v>
      </c>
      <c r="AV108" s="156">
        <f>IF(LEN(AV$8)=0,"",SUMIFS(Gögn!$I$2:$I$11876,Gögn!$F$2:$F$11876,$A108,Gögn!$A$2:$A$11876,AV$201)/1000)</f>
        <v>0</v>
      </c>
      <c r="AW108" s="156">
        <f>IF(LEN(AW$8)=0,"",SUMIFS(Gögn!$I$2:$I$11876,Gögn!$F$2:$F$11876,$A108,Gögn!$A$2:$A$11876,AW$201)/1000)</f>
        <v>0</v>
      </c>
      <c r="AX108" s="156">
        <f>IF(LEN(AX$8)=0,"",SUMIFS(Gögn!$I$2:$I$11876,Gögn!$F$2:$F$11876,$A108,Gögn!$A$2:$A$11876,AX$201)/1000)</f>
        <v>0</v>
      </c>
      <c r="AY108" s="156">
        <f>IF(LEN(AY$8)=0,"",SUMIFS(Gögn!$I$2:$I$11876,Gögn!$F$2:$F$11876,$A108,Gögn!$A$2:$A$11876,AY$201)/1000)</f>
        <v>0</v>
      </c>
      <c r="AZ108" s="156">
        <f>IF(LEN(AZ$8)=0,"",SUMIFS(Gögn!$I$2:$I$11876,Gögn!$F$2:$F$11876,$A108,Gögn!$A$2:$A$11876,AZ$201)/1000)</f>
        <v>0</v>
      </c>
      <c r="BA108" s="156">
        <f>IF(LEN(BA$8)=0,"",SUMIFS(Gögn!$I$2:$I$11876,Gögn!$F$2:$F$11876,$A108,Gögn!$A$2:$A$11876,BA$201)/1000)</f>
        <v>0</v>
      </c>
      <c r="BB108" s="156">
        <f>IF(LEN(BB$8)=0,"",SUMIFS(Gögn!$I$2:$I$11876,Gögn!$F$2:$F$11876,$A108,Gögn!$A$2:$A$11876,BB$201)/1000)</f>
        <v>0</v>
      </c>
      <c r="BC108" s="156">
        <f>IF(LEN(BC$8)=0,"",SUMIFS(Gögn!$I$2:$I$11876,Gögn!$F$2:$F$11876,$A108,Gögn!$A$2:$A$11876,BC$201)/1000)</f>
        <v>0</v>
      </c>
      <c r="BD108" s="156">
        <f>IF(LEN(BD$8)=0,"",SUMIFS(Gögn!$I$2:$I$11876,Gögn!$F$2:$F$11876,$A108,Gögn!$A$2:$A$11876,BD$201)/1000)</f>
        <v>0</v>
      </c>
      <c r="BE108" s="156">
        <f>IF(LEN(BE$8)=0,"",SUMIFS(Gögn!$I$2:$I$11876,Gögn!$F$2:$F$11876,$A108,Gögn!$A$2:$A$11876,BE$201)/1000)</f>
        <v>0</v>
      </c>
      <c r="BF108" s="156">
        <f>IF(LEN(BF$8)=0,"",SUMIFS(Gögn!$I$2:$I$11876,Gögn!$F$2:$F$11876,$A108,Gögn!$A$2:$A$11876,BF$201)/1000)</f>
        <v>0</v>
      </c>
      <c r="BG108" s="156">
        <f>IF(LEN(BG$8)=0,"",SUMIFS(Gögn!$I$2:$I$11876,Gögn!$F$2:$F$11876,$A108,Gögn!$A$2:$A$11876,BG$201)/1000)</f>
        <v>0</v>
      </c>
      <c r="BH108" s="156">
        <f>IF(LEN(BH$8)=0,"",SUMIFS(Gögn!$I$2:$I$11876,Gögn!$F$2:$F$11876,$A108,Gögn!$A$2:$A$11876,BH$201)/1000)</f>
        <v>156.536</v>
      </c>
      <c r="BI108" s="156">
        <f>IF(LEN(BI$8)=0,"",SUMIFS(Gögn!$I$2:$I$11876,Gögn!$F$2:$F$11876,$A108,Gögn!$A$2:$A$11876,BI$201)/1000)</f>
        <v>102.148</v>
      </c>
      <c r="BJ108" s="156">
        <f>IF(LEN(BJ$8)=0,"",SUMIFS(Gögn!$I$2:$I$11876,Gögn!$F$2:$F$11876,$A108,Gögn!$A$2:$A$11876,BJ$201)/1000)</f>
        <v>48.402999999999999</v>
      </c>
      <c r="BK108" s="156">
        <f>IF(LEN(BK$8)=0,"",SUMIFS(Gögn!$I$2:$I$11876,Gögn!$F$2:$F$11876,$A108,Gögn!$A$2:$A$11876,BK$201)/1000)</f>
        <v>7018.4759999999997</v>
      </c>
      <c r="BL108" s="156">
        <f>IF(LEN(BL$8)=0,"",SUMIFS(Gögn!$I$2:$I$11876,Gögn!$F$2:$F$11876,$A108,Gögn!$A$2:$A$11876,BL$201)/1000)</f>
        <v>0</v>
      </c>
      <c r="BM108" s="156">
        <f>IF(LEN(BM$8)=0,"",SUMIFS(Gögn!$I$2:$I$11876,Gögn!$F$2:$F$11876,$A108,Gögn!$A$2:$A$11876,BM$201)/1000)</f>
        <v>0</v>
      </c>
      <c r="BN108" s="156">
        <f>IF(LEN(BN$8)=0,"",SUMIFS(Gögn!$I$2:$I$11876,Gögn!$F$2:$F$11876,$A108,Gögn!$A$2:$A$11876,BN$201)/1000)</f>
        <v>38656.737999999998</v>
      </c>
      <c r="BO108" s="156">
        <f>IF(LEN(BO$8)=0,"",SUMIFS(Gögn!$I$2:$I$11876,Gögn!$F$2:$F$11876,$A108,Gögn!$A$2:$A$11876,BO$201)/1000)</f>
        <v>0</v>
      </c>
      <c r="BP108" s="156">
        <f>IF(LEN(BP$8)=0,"",SUMIFS(Gögn!$I$2:$I$11876,Gögn!$F$2:$F$11876,$A108,Gögn!$A$2:$A$11876,BP$201)/1000)</f>
        <v>0</v>
      </c>
      <c r="BQ108" s="156">
        <f>IF(LEN(BQ$8)=0,"",SUMIFS(Gögn!$I$2:$I$11876,Gögn!$F$2:$F$11876,$A108,Gögn!$A$2:$A$11876,BQ$201)/1000)</f>
        <v>0</v>
      </c>
      <c r="BR108" s="156">
        <f>IF(LEN(BR$8)=0,"",SUMIFS(Gögn!$I$2:$I$11876,Gögn!$F$2:$F$11876,$A108,Gögn!$A$2:$A$11876,BR$201)/1000)</f>
        <v>0</v>
      </c>
      <c r="BS108" s="156">
        <f>IF(LEN(BS$8)=0,"",SUMIFS(Gögn!$I$2:$I$11876,Gögn!$F$2:$F$11876,$A108,Gögn!$A$2:$A$11876,BS$201)/1000)</f>
        <v>0</v>
      </c>
      <c r="BT108" s="156">
        <f>IF(LEN(BT$8)=0,"",SUMIFS(Gögn!$I$2:$I$11876,Gögn!$F$2:$F$11876,$A108,Gögn!$A$2:$A$11876,BT$201)/1000)</f>
        <v>0</v>
      </c>
      <c r="BU108" s="156">
        <f>IF(LEN(BU$8)=0,"",SUMIFS(Gögn!$I$2:$I$11876,Gögn!$F$2:$F$11876,$A108,Gögn!$A$2:$A$11876,BU$201)/1000)</f>
        <v>181.20099999999999</v>
      </c>
      <c r="BV108" s="156">
        <f>IF(LEN(BV$8)=0,"",SUMIFS(Gögn!$I$2:$I$11876,Gögn!$F$2:$F$11876,$A108,Gögn!$A$2:$A$11876,BV$201)/1000)</f>
        <v>4728.41</v>
      </c>
      <c r="BW108" s="156">
        <f>IF(LEN(BW$8)=0,"",SUMIFS(Gögn!$I$2:$I$11876,Gögn!$F$2:$F$11876,$A108,Gögn!$A$2:$A$11876,BW$201)/1000)</f>
        <v>201.3</v>
      </c>
      <c r="BX108" s="156">
        <f>IF(LEN(BX$8)=0,"",SUMIFS(Gögn!$I$2:$I$11876,Gögn!$F$2:$F$11876,$A108,Gögn!$A$2:$A$11876,BX$201)/1000)</f>
        <v>0</v>
      </c>
      <c r="BY108" s="156">
        <f>IF(LEN(BY$8)=0,"",SUMIFS(Gögn!$I$2:$I$11876,Gögn!$F$2:$F$11876,$A108,Gögn!$A$2:$A$11876,BY$201)/1000)</f>
        <v>0</v>
      </c>
      <c r="BZ108" s="156">
        <f>IF(LEN(BZ$8)=0,"",SUMIFS(Gögn!$I$2:$I$11876,Gögn!$F$2:$F$11876,$A108,Gögn!$A$2:$A$11876,BZ$201)/1000)</f>
        <v>0</v>
      </c>
      <c r="CA108" s="156">
        <f>IF(LEN(CA$8)=0,"",SUMIFS(Gögn!$I$2:$I$11876,Gögn!$F$2:$F$11876,$A108,Gögn!$A$2:$A$11876,CA$201)/1000)</f>
        <v>0</v>
      </c>
      <c r="CB108" s="156">
        <f>IF(LEN(CB$8)=0,"",SUMIFS(Gögn!$I$2:$I$11876,Gögn!$F$2:$F$11876,$A108,Gögn!$A$2:$A$11876,CB$201)/1000)</f>
        <v>0</v>
      </c>
      <c r="CC108" s="156">
        <f>IF(LEN(CC$8)=0,"",SUMIFS(Gögn!$I$2:$I$11876,Gögn!$F$2:$F$11876,$A108,Gögn!$A$2:$A$11876,CC$201)/1000)</f>
        <v>0</v>
      </c>
    </row>
    <row r="109" spans="1:81" s="34" customFormat="1" ht="15" customHeight="1" x14ac:dyDescent="0.25">
      <c r="A109" s="33" t="s">
        <v>458</v>
      </c>
      <c r="B109" s="33"/>
      <c r="C109" s="20" t="s">
        <v>286</v>
      </c>
      <c r="D109" s="157">
        <f>SUM(E109:CC109)</f>
        <v>101403480.10499999</v>
      </c>
      <c r="E109" s="157">
        <f>IF(LEN(E$8)=0,"",SUM(E106:E108))</f>
        <v>3650614.3819999998</v>
      </c>
      <c r="F109" s="157">
        <f t="shared" ref="F109:BQ109" si="29">IF(LEN(F$8)=0,"",SUM(F106:F108))</f>
        <v>2389758.3329999996</v>
      </c>
      <c r="G109" s="157">
        <f t="shared" si="29"/>
        <v>5778889.0199999996</v>
      </c>
      <c r="H109" s="157">
        <f t="shared" si="29"/>
        <v>242935.56599999999</v>
      </c>
      <c r="I109" s="157">
        <f t="shared" si="29"/>
        <v>1350238.9809999999</v>
      </c>
      <c r="J109" s="157">
        <f t="shared" si="29"/>
        <v>2142.5609999999997</v>
      </c>
      <c r="K109" s="157">
        <f t="shared" si="29"/>
        <v>92312</v>
      </c>
      <c r="L109" s="157">
        <f t="shared" si="29"/>
        <v>3048655</v>
      </c>
      <c r="M109" s="157">
        <f t="shared" si="29"/>
        <v>1604901</v>
      </c>
      <c r="N109" s="157">
        <f t="shared" si="29"/>
        <v>1747481</v>
      </c>
      <c r="O109" s="157">
        <f t="shared" si="29"/>
        <v>2099080</v>
      </c>
      <c r="P109" s="157">
        <f t="shared" si="29"/>
        <v>-104995</v>
      </c>
      <c r="Q109" s="157">
        <f t="shared" si="29"/>
        <v>9658197</v>
      </c>
      <c r="R109" s="157">
        <f t="shared" si="29"/>
        <v>950517.48499999999</v>
      </c>
      <c r="S109" s="157">
        <f t="shared" si="29"/>
        <v>1005088.1830000001</v>
      </c>
      <c r="T109" s="157">
        <f t="shared" si="29"/>
        <v>371704.55699999997</v>
      </c>
      <c r="U109" s="157">
        <f t="shared" si="29"/>
        <v>61261.771000000001</v>
      </c>
      <c r="V109" s="157">
        <f t="shared" si="29"/>
        <v>164128.90400000001</v>
      </c>
      <c r="W109" s="157">
        <f t="shared" si="29"/>
        <v>11109168</v>
      </c>
      <c r="X109" s="157">
        <f t="shared" si="29"/>
        <v>3999207</v>
      </c>
      <c r="Y109" s="157">
        <f t="shared" si="29"/>
        <v>3979810</v>
      </c>
      <c r="Z109" s="157">
        <f t="shared" si="29"/>
        <v>938168</v>
      </c>
      <c r="AA109" s="157">
        <f t="shared" si="29"/>
        <v>169344</v>
      </c>
      <c r="AB109" s="157">
        <f t="shared" si="29"/>
        <v>152007.29999999999</v>
      </c>
      <c r="AC109" s="157">
        <f t="shared" si="29"/>
        <v>234527.59</v>
      </c>
      <c r="AD109" s="157">
        <f t="shared" si="29"/>
        <v>318449.38799999998</v>
      </c>
      <c r="AE109" s="157">
        <f t="shared" si="29"/>
        <v>41735.792000000001</v>
      </c>
      <c r="AF109" s="157">
        <f t="shared" si="29"/>
        <v>1749034.071</v>
      </c>
      <c r="AG109" s="157">
        <f t="shared" si="29"/>
        <v>1299817.753</v>
      </c>
      <c r="AH109" s="157">
        <f t="shared" si="29"/>
        <v>7501813.9169999994</v>
      </c>
      <c r="AI109" s="157">
        <f t="shared" si="29"/>
        <v>75264.763999999996</v>
      </c>
      <c r="AJ109" s="157">
        <f t="shared" si="29"/>
        <v>481438.24400000001</v>
      </c>
      <c r="AK109" s="157">
        <f t="shared" si="29"/>
        <v>583465.66100000008</v>
      </c>
      <c r="AL109" s="157">
        <f t="shared" si="29"/>
        <v>724943.42500000005</v>
      </c>
      <c r="AM109" s="157">
        <f t="shared" si="29"/>
        <v>2258002.227</v>
      </c>
      <c r="AN109" s="157">
        <f t="shared" si="29"/>
        <v>84786.077000000005</v>
      </c>
      <c r="AO109" s="157">
        <f t="shared" si="29"/>
        <v>6909835.5269999998</v>
      </c>
      <c r="AP109" s="157">
        <f t="shared" si="29"/>
        <v>1939849.246</v>
      </c>
      <c r="AQ109" s="157">
        <f t="shared" si="29"/>
        <v>1675232.5619999999</v>
      </c>
      <c r="AR109" s="157">
        <f t="shared" si="29"/>
        <v>1894496.696</v>
      </c>
      <c r="AS109" s="157">
        <f t="shared" si="29"/>
        <v>10052.115</v>
      </c>
      <c r="AT109" s="157">
        <f t="shared" si="29"/>
        <v>550121.35499999998</v>
      </c>
      <c r="AU109" s="157">
        <f t="shared" si="29"/>
        <v>718.39099999999996</v>
      </c>
      <c r="AV109" s="157">
        <f t="shared" si="29"/>
        <v>118559.27100000001</v>
      </c>
      <c r="AW109" s="157">
        <f t="shared" si="29"/>
        <v>39960.267999999996</v>
      </c>
      <c r="AX109" s="157">
        <f t="shared" si="29"/>
        <v>5744.1150000000007</v>
      </c>
      <c r="AY109" s="157">
        <f t="shared" si="29"/>
        <v>2416.5070000000001</v>
      </c>
      <c r="AZ109" s="157">
        <f t="shared" si="29"/>
        <v>160810.56</v>
      </c>
      <c r="BA109" s="157">
        <f t="shared" si="29"/>
        <v>490543.07699999999</v>
      </c>
      <c r="BB109" s="157">
        <f t="shared" si="29"/>
        <v>8392225.8939999994</v>
      </c>
      <c r="BC109" s="157">
        <f t="shared" si="29"/>
        <v>-5138.0370000000003</v>
      </c>
      <c r="BD109" s="157">
        <f t="shared" si="29"/>
        <v>172104.23699999999</v>
      </c>
      <c r="BE109" s="157">
        <f t="shared" si="29"/>
        <v>1229713.3330000001</v>
      </c>
      <c r="BF109" s="157">
        <f t="shared" si="29"/>
        <v>48171.417000000001</v>
      </c>
      <c r="BG109" s="157">
        <f t="shared" si="29"/>
        <v>293597.48000000004</v>
      </c>
      <c r="BH109" s="157">
        <f t="shared" si="29"/>
        <v>1129207.9939999999</v>
      </c>
      <c r="BI109" s="157">
        <f t="shared" si="29"/>
        <v>731333.24000000011</v>
      </c>
      <c r="BJ109" s="157">
        <f t="shared" si="29"/>
        <v>452988.87299999996</v>
      </c>
      <c r="BK109" s="157">
        <f t="shared" si="29"/>
        <v>800550.951</v>
      </c>
      <c r="BL109" s="157">
        <f t="shared" si="29"/>
        <v>59579.908000000003</v>
      </c>
      <c r="BM109" s="157">
        <f t="shared" si="29"/>
        <v>38272.528000000006</v>
      </c>
      <c r="BN109" s="157">
        <f t="shared" si="29"/>
        <v>440240.36800000002</v>
      </c>
      <c r="BO109" s="157">
        <f t="shared" si="29"/>
        <v>17795.493000000002</v>
      </c>
      <c r="BP109" s="157">
        <f t="shared" si="29"/>
        <v>21820.932000000001</v>
      </c>
      <c r="BQ109" s="157">
        <f t="shared" si="29"/>
        <v>24231.083999999999</v>
      </c>
      <c r="BR109" s="157">
        <f t="shared" ref="BR109:CC109" si="30">IF(LEN(BR$8)=0,"",SUM(BR106:BR108))</f>
        <v>2296228</v>
      </c>
      <c r="BS109" s="157">
        <f t="shared" si="30"/>
        <v>658668</v>
      </c>
      <c r="BT109" s="157">
        <f t="shared" si="30"/>
        <v>148506</v>
      </c>
      <c r="BU109" s="157">
        <f t="shared" si="30"/>
        <v>193077.85800000001</v>
      </c>
      <c r="BV109" s="157">
        <f t="shared" si="30"/>
        <v>128739.552</v>
      </c>
      <c r="BW109" s="157">
        <f t="shared" si="30"/>
        <v>41302.588000000003</v>
      </c>
      <c r="BX109" s="157">
        <f t="shared" si="30"/>
        <v>95066.292000000001</v>
      </c>
      <c r="BY109" s="157">
        <f t="shared" si="30"/>
        <v>181441.976</v>
      </c>
      <c r="BZ109" s="157">
        <f t="shared" si="30"/>
        <v>62811.319999999992</v>
      </c>
      <c r="CA109" s="157">
        <f t="shared" si="30"/>
        <v>138709.182</v>
      </c>
      <c r="CB109" s="157">
        <f t="shared" si="30"/>
        <v>0</v>
      </c>
      <c r="CC109" s="157">
        <f t="shared" si="30"/>
        <v>0</v>
      </c>
    </row>
    <row r="110" spans="1:81" ht="15" customHeight="1" x14ac:dyDescent="0.25">
      <c r="A110" s="5" t="s">
        <v>458</v>
      </c>
      <c r="B110" s="5"/>
      <c r="C110" s="19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</row>
    <row r="111" spans="1:81" ht="15" customHeight="1" x14ac:dyDescent="0.25">
      <c r="A111" s="5" t="s">
        <v>458</v>
      </c>
      <c r="B111" s="5"/>
      <c r="C111" s="21" t="s">
        <v>105</v>
      </c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5"/>
      <c r="BO111" s="155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</row>
    <row r="112" spans="1:81" ht="15" customHeight="1" x14ac:dyDescent="0.25">
      <c r="A112" s="5" t="s">
        <v>106</v>
      </c>
      <c r="B112" s="5"/>
      <c r="C112" s="19" t="s">
        <v>107</v>
      </c>
      <c r="D112" s="156">
        <f>SUM(E112:CC112)</f>
        <v>36230852.695000008</v>
      </c>
      <c r="E112" s="156">
        <f>IF(LEN(E$8)=0,"",SUMIFS(Gögn!$I$2:$I$11876,Gögn!$F$2:$F$11876,$A112,Gögn!$A$2:$A$11876,E$201)/1000)</f>
        <v>848842.65</v>
      </c>
      <c r="F112" s="156">
        <f>IF(LEN(F$8)=0,"",SUMIFS(Gögn!$I$2:$I$11876,Gögn!$F$2:$F$11876,$A112,Gögn!$A$2:$A$11876,F$201)/1000)</f>
        <v>2465850.87</v>
      </c>
      <c r="G112" s="156">
        <f>IF(LEN(G$8)=0,"",SUMIFS(Gögn!$I$2:$I$11876,Gögn!$F$2:$F$11876,$A112,Gögn!$A$2:$A$11876,G$201)/1000)</f>
        <v>2456580.1490000002</v>
      </c>
      <c r="H112" s="156">
        <f>IF(LEN(H$8)=0,"",SUMIFS(Gögn!$I$2:$I$11876,Gögn!$F$2:$F$11876,$A112,Gögn!$A$2:$A$11876,H$201)/1000)</f>
        <v>93191.56</v>
      </c>
      <c r="I112" s="156">
        <f>IF(LEN(I$8)=0,"",SUMIFS(Gögn!$I$2:$I$11876,Gögn!$F$2:$F$11876,$A112,Gögn!$A$2:$A$11876,I$201)/1000)</f>
        <v>1149615.5970000001</v>
      </c>
      <c r="J112" s="156">
        <f>IF(LEN(J$8)=0,"",SUMIFS(Gögn!$I$2:$I$11876,Gögn!$F$2:$F$11876,$A112,Gögn!$A$2:$A$11876,J$201)/1000)</f>
        <v>45507.177000000003</v>
      </c>
      <c r="K112" s="156">
        <f>IF(LEN(K$8)=0,"",SUMIFS(Gögn!$I$2:$I$11876,Gögn!$F$2:$F$11876,$A112,Gögn!$A$2:$A$11876,K$201)/1000)</f>
        <v>27562</v>
      </c>
      <c r="L112" s="156">
        <f>IF(LEN(L$8)=0,"",SUMIFS(Gögn!$I$2:$I$11876,Gögn!$F$2:$F$11876,$A112,Gögn!$A$2:$A$11876,L$201)/1000)</f>
        <v>535886</v>
      </c>
      <c r="M112" s="156">
        <f>IF(LEN(M$8)=0,"",SUMIFS(Gögn!$I$2:$I$11876,Gögn!$F$2:$F$11876,$A112,Gögn!$A$2:$A$11876,M$201)/1000)</f>
        <v>603644</v>
      </c>
      <c r="N112" s="156">
        <f>IF(LEN(N$8)=0,"",SUMIFS(Gögn!$I$2:$I$11876,Gögn!$F$2:$F$11876,$A112,Gögn!$A$2:$A$11876,N$201)/1000)</f>
        <v>1066188</v>
      </c>
      <c r="O112" s="156">
        <f>IF(LEN(O$8)=0,"",SUMIFS(Gögn!$I$2:$I$11876,Gögn!$F$2:$F$11876,$A112,Gögn!$A$2:$A$11876,O$201)/1000)</f>
        <v>939866</v>
      </c>
      <c r="P112" s="156">
        <f>IF(LEN(P$8)=0,"",SUMIFS(Gögn!$I$2:$I$11876,Gögn!$F$2:$F$11876,$A112,Gögn!$A$2:$A$11876,P$201)/1000)</f>
        <v>889801</v>
      </c>
      <c r="Q112" s="156">
        <f>IF(LEN(Q$8)=0,"",SUMIFS(Gögn!$I$2:$I$11876,Gögn!$F$2:$F$11876,$A112,Gögn!$A$2:$A$11876,Q$201)/1000)</f>
        <v>2823512</v>
      </c>
      <c r="R112" s="156">
        <f>IF(LEN(R$8)=0,"",SUMIFS(Gögn!$I$2:$I$11876,Gögn!$F$2:$F$11876,$A112,Gögn!$A$2:$A$11876,R$201)/1000)</f>
        <v>418506.22100000002</v>
      </c>
      <c r="S112" s="156">
        <f>IF(LEN(S$8)=0,"",SUMIFS(Gögn!$I$2:$I$11876,Gögn!$F$2:$F$11876,$A112,Gögn!$A$2:$A$11876,S$201)/1000)</f>
        <v>324630.19199999998</v>
      </c>
      <c r="T112" s="156">
        <f>IF(LEN(T$8)=0,"",SUMIFS(Gögn!$I$2:$I$11876,Gögn!$F$2:$F$11876,$A112,Gögn!$A$2:$A$11876,T$201)/1000)</f>
        <v>351322.93199999997</v>
      </c>
      <c r="U112" s="156">
        <f>IF(LEN(U$8)=0,"",SUMIFS(Gögn!$I$2:$I$11876,Gögn!$F$2:$F$11876,$A112,Gögn!$A$2:$A$11876,U$201)/1000)</f>
        <v>15480.341</v>
      </c>
      <c r="V112" s="156">
        <f>IF(LEN(V$8)=0,"",SUMIFS(Gögn!$I$2:$I$11876,Gögn!$F$2:$F$11876,$A112,Gögn!$A$2:$A$11876,V$201)/1000)</f>
        <v>44326.042999999998</v>
      </c>
      <c r="W112" s="156">
        <f>IF(LEN(W$8)=0,"",SUMIFS(Gögn!$I$2:$I$11876,Gögn!$F$2:$F$11876,$A112,Gögn!$A$2:$A$11876,W$201)/1000)</f>
        <v>4007542</v>
      </c>
      <c r="X112" s="156">
        <f>IF(LEN(X$8)=0,"",SUMIFS(Gögn!$I$2:$I$11876,Gögn!$F$2:$F$11876,$A112,Gögn!$A$2:$A$11876,X$201)/1000)</f>
        <v>882099</v>
      </c>
      <c r="Y112" s="156">
        <f>IF(LEN(Y$8)=0,"",SUMIFS(Gögn!$I$2:$I$11876,Gögn!$F$2:$F$11876,$A112,Gögn!$A$2:$A$11876,Y$201)/1000)</f>
        <v>2786595</v>
      </c>
      <c r="Z112" s="156">
        <f>IF(LEN(Z$8)=0,"",SUMIFS(Gögn!$I$2:$I$11876,Gögn!$F$2:$F$11876,$A112,Gögn!$A$2:$A$11876,Z$201)/1000)</f>
        <v>75591</v>
      </c>
      <c r="AA112" s="156">
        <f>IF(LEN(AA$8)=0,"",SUMIFS(Gögn!$I$2:$I$11876,Gögn!$F$2:$F$11876,$A112,Gögn!$A$2:$A$11876,AA$201)/1000)</f>
        <v>24182</v>
      </c>
      <c r="AB112" s="156">
        <f>IF(LEN(AB$8)=0,"",SUMIFS(Gögn!$I$2:$I$11876,Gögn!$F$2:$F$11876,$A112,Gögn!$A$2:$A$11876,AB$201)/1000)</f>
        <v>106284.514</v>
      </c>
      <c r="AC112" s="156">
        <f>IF(LEN(AC$8)=0,"",SUMIFS(Gögn!$I$2:$I$11876,Gögn!$F$2:$F$11876,$A112,Gögn!$A$2:$A$11876,AC$201)/1000)</f>
        <v>83637.103000000003</v>
      </c>
      <c r="AD112" s="156">
        <f>IF(LEN(AD$8)=0,"",SUMIFS(Gögn!$I$2:$I$11876,Gögn!$F$2:$F$11876,$A112,Gögn!$A$2:$A$11876,AD$201)/1000)</f>
        <v>82529.793000000005</v>
      </c>
      <c r="AE112" s="156">
        <f>IF(LEN(AE$8)=0,"",SUMIFS(Gögn!$I$2:$I$11876,Gögn!$F$2:$F$11876,$A112,Gögn!$A$2:$A$11876,AE$201)/1000)</f>
        <v>11418.796</v>
      </c>
      <c r="AF112" s="156">
        <f>IF(LEN(AF$8)=0,"",SUMIFS(Gögn!$I$2:$I$11876,Gögn!$F$2:$F$11876,$A112,Gögn!$A$2:$A$11876,AF$201)/1000)</f>
        <v>15750.799000000001</v>
      </c>
      <c r="AG112" s="156">
        <f>IF(LEN(AG$8)=0,"",SUMIFS(Gögn!$I$2:$I$11876,Gögn!$F$2:$F$11876,$A112,Gögn!$A$2:$A$11876,AG$201)/1000)</f>
        <v>96766.686000000002</v>
      </c>
      <c r="AH112" s="156">
        <f>IF(LEN(AH$8)=0,"",SUMIFS(Gögn!$I$2:$I$11876,Gögn!$F$2:$F$11876,$A112,Gögn!$A$2:$A$11876,AH$201)/1000)</f>
        <v>1351248.996</v>
      </c>
      <c r="AI112" s="156">
        <f>IF(LEN(AI$8)=0,"",SUMIFS(Gögn!$I$2:$I$11876,Gögn!$F$2:$F$11876,$A112,Gögn!$A$2:$A$11876,AI$201)/1000)</f>
        <v>20076.46</v>
      </c>
      <c r="AJ112" s="156">
        <f>IF(LEN(AJ$8)=0,"",SUMIFS(Gögn!$I$2:$I$11876,Gögn!$F$2:$F$11876,$A112,Gögn!$A$2:$A$11876,AJ$201)/1000)</f>
        <v>230424.82</v>
      </c>
      <c r="AK112" s="156">
        <f>IF(LEN(AK$8)=0,"",SUMIFS(Gögn!$I$2:$I$11876,Gögn!$F$2:$F$11876,$A112,Gögn!$A$2:$A$11876,AK$201)/1000)</f>
        <v>212346.40700000001</v>
      </c>
      <c r="AL112" s="156">
        <f>IF(LEN(AL$8)=0,"",SUMIFS(Gögn!$I$2:$I$11876,Gögn!$F$2:$F$11876,$A112,Gögn!$A$2:$A$11876,AL$201)/1000)</f>
        <v>82895.327000000005</v>
      </c>
      <c r="AM112" s="156">
        <f>IF(LEN(AM$8)=0,"",SUMIFS(Gögn!$I$2:$I$11876,Gögn!$F$2:$F$11876,$A112,Gögn!$A$2:$A$11876,AM$201)/1000)</f>
        <v>40238.123</v>
      </c>
      <c r="AN112" s="156">
        <f>IF(LEN(AN$8)=0,"",SUMIFS(Gögn!$I$2:$I$11876,Gögn!$F$2:$F$11876,$A112,Gögn!$A$2:$A$11876,AN$201)/1000)</f>
        <v>23.321999999999999</v>
      </c>
      <c r="AO112" s="156">
        <f>IF(LEN(AO$8)=0,"",SUMIFS(Gögn!$I$2:$I$11876,Gögn!$F$2:$F$11876,$A112,Gögn!$A$2:$A$11876,AO$201)/1000)</f>
        <v>2431717.2799999998</v>
      </c>
      <c r="AP112" s="156">
        <f>IF(LEN(AP$8)=0,"",SUMIFS(Gögn!$I$2:$I$11876,Gögn!$F$2:$F$11876,$A112,Gögn!$A$2:$A$11876,AP$201)/1000)</f>
        <v>578666.21299999999</v>
      </c>
      <c r="AQ112" s="156">
        <f>IF(LEN(AQ$8)=0,"",SUMIFS(Gögn!$I$2:$I$11876,Gögn!$F$2:$F$11876,$A112,Gögn!$A$2:$A$11876,AQ$201)/1000)</f>
        <v>908005.56700000004</v>
      </c>
      <c r="AR112" s="156">
        <f>IF(LEN(AR$8)=0,"",SUMIFS(Gögn!$I$2:$I$11876,Gögn!$F$2:$F$11876,$A112,Gögn!$A$2:$A$11876,AR$201)/1000)</f>
        <v>986229.20900000003</v>
      </c>
      <c r="AS112" s="156">
        <f>IF(LEN(AS$8)=0,"",SUMIFS(Gögn!$I$2:$I$11876,Gögn!$F$2:$F$11876,$A112,Gögn!$A$2:$A$11876,AS$201)/1000)</f>
        <v>393.58499999999998</v>
      </c>
      <c r="AT112" s="156">
        <f>IF(LEN(AT$8)=0,"",SUMIFS(Gögn!$I$2:$I$11876,Gögn!$F$2:$F$11876,$A112,Gögn!$A$2:$A$11876,AT$201)/1000)</f>
        <v>30992.769</v>
      </c>
      <c r="AU112" s="156">
        <f>IF(LEN(AU$8)=0,"",SUMIFS(Gögn!$I$2:$I$11876,Gögn!$F$2:$F$11876,$A112,Gögn!$A$2:$A$11876,AU$201)/1000)</f>
        <v>0</v>
      </c>
      <c r="AV112" s="156">
        <f>IF(LEN(AV$8)=0,"",SUMIFS(Gögn!$I$2:$I$11876,Gögn!$F$2:$F$11876,$A112,Gögn!$A$2:$A$11876,AV$201)/1000)</f>
        <v>26935.589</v>
      </c>
      <c r="AW112" s="156">
        <f>IF(LEN(AW$8)=0,"",SUMIFS(Gögn!$I$2:$I$11876,Gögn!$F$2:$F$11876,$A112,Gögn!$A$2:$A$11876,AW$201)/1000)</f>
        <v>11403.995000000001</v>
      </c>
      <c r="AX112" s="156">
        <f>IF(LEN(AX$8)=0,"",SUMIFS(Gögn!$I$2:$I$11876,Gögn!$F$2:$F$11876,$A112,Gögn!$A$2:$A$11876,AX$201)/1000)</f>
        <v>6120</v>
      </c>
      <c r="AY112" s="156">
        <f>IF(LEN(AY$8)=0,"",SUMIFS(Gögn!$I$2:$I$11876,Gögn!$F$2:$F$11876,$A112,Gögn!$A$2:$A$11876,AY$201)/1000)</f>
        <v>0</v>
      </c>
      <c r="AZ112" s="156">
        <f>IF(LEN(AZ$8)=0,"",SUMIFS(Gögn!$I$2:$I$11876,Gögn!$F$2:$F$11876,$A112,Gögn!$A$2:$A$11876,AZ$201)/1000)</f>
        <v>84475.115999999995</v>
      </c>
      <c r="BA112" s="156">
        <f>IF(LEN(BA$8)=0,"",SUMIFS(Gögn!$I$2:$I$11876,Gögn!$F$2:$F$11876,$A112,Gögn!$A$2:$A$11876,BA$201)/1000)</f>
        <v>105190.815</v>
      </c>
      <c r="BB112" s="156">
        <f>IF(LEN(BB$8)=0,"",SUMIFS(Gögn!$I$2:$I$11876,Gögn!$F$2:$F$11876,$A112,Gögn!$A$2:$A$11876,BB$201)/1000)</f>
        <v>2284273.196</v>
      </c>
      <c r="BC112" s="156">
        <f>IF(LEN(BC$8)=0,"",SUMIFS(Gögn!$I$2:$I$11876,Gögn!$F$2:$F$11876,$A112,Gögn!$A$2:$A$11876,BC$201)/1000)</f>
        <v>311477.57900000003</v>
      </c>
      <c r="BD112" s="156">
        <f>IF(LEN(BD$8)=0,"",SUMIFS(Gögn!$I$2:$I$11876,Gögn!$F$2:$F$11876,$A112,Gögn!$A$2:$A$11876,BD$201)/1000)</f>
        <v>58134.879000000001</v>
      </c>
      <c r="BE112" s="156">
        <f>IF(LEN(BE$8)=0,"",SUMIFS(Gögn!$I$2:$I$11876,Gögn!$F$2:$F$11876,$A112,Gögn!$A$2:$A$11876,BE$201)/1000)</f>
        <v>548668.89899999998</v>
      </c>
      <c r="BF112" s="156">
        <f>IF(LEN(BF$8)=0,"",SUMIFS(Gögn!$I$2:$I$11876,Gögn!$F$2:$F$11876,$A112,Gögn!$A$2:$A$11876,BF$201)/1000)</f>
        <v>0</v>
      </c>
      <c r="BG112" s="156">
        <f>IF(LEN(BG$8)=0,"",SUMIFS(Gögn!$I$2:$I$11876,Gögn!$F$2:$F$11876,$A112,Gögn!$A$2:$A$11876,BG$201)/1000)</f>
        <v>224116.60399999999</v>
      </c>
      <c r="BH112" s="156">
        <f>IF(LEN(BH$8)=0,"",SUMIFS(Gögn!$I$2:$I$11876,Gögn!$F$2:$F$11876,$A112,Gögn!$A$2:$A$11876,BH$201)/1000)</f>
        <v>198012.592</v>
      </c>
      <c r="BI112" s="156">
        <f>IF(LEN(BI$8)=0,"",SUMIFS(Gögn!$I$2:$I$11876,Gögn!$F$2:$F$11876,$A112,Gögn!$A$2:$A$11876,BI$201)/1000)</f>
        <v>156491.70000000001</v>
      </c>
      <c r="BJ112" s="156">
        <f>IF(LEN(BJ$8)=0,"",SUMIFS(Gögn!$I$2:$I$11876,Gögn!$F$2:$F$11876,$A112,Gögn!$A$2:$A$11876,BJ$201)/1000)</f>
        <v>236258.48</v>
      </c>
      <c r="BK112" s="156">
        <f>IF(LEN(BK$8)=0,"",SUMIFS(Gögn!$I$2:$I$11876,Gögn!$F$2:$F$11876,$A112,Gögn!$A$2:$A$11876,BK$201)/1000)</f>
        <v>675062.91200000001</v>
      </c>
      <c r="BL112" s="156">
        <f>IF(LEN(BL$8)=0,"",SUMIFS(Gögn!$I$2:$I$11876,Gögn!$F$2:$F$11876,$A112,Gögn!$A$2:$A$11876,BL$201)/1000)</f>
        <v>13343.093000000001</v>
      </c>
      <c r="BM112" s="156">
        <f>IF(LEN(BM$8)=0,"",SUMIFS(Gögn!$I$2:$I$11876,Gögn!$F$2:$F$11876,$A112,Gögn!$A$2:$A$11876,BM$201)/1000)</f>
        <v>3902.5219999999999</v>
      </c>
      <c r="BN112" s="156">
        <f>IF(LEN(BN$8)=0,"",SUMIFS(Gögn!$I$2:$I$11876,Gögn!$F$2:$F$11876,$A112,Gögn!$A$2:$A$11876,BN$201)/1000)</f>
        <v>63365.612999999998</v>
      </c>
      <c r="BO112" s="156">
        <f>IF(LEN(BO$8)=0,"",SUMIFS(Gögn!$I$2:$I$11876,Gögn!$F$2:$F$11876,$A112,Gögn!$A$2:$A$11876,BO$201)/1000)</f>
        <v>2302.547</v>
      </c>
      <c r="BP112" s="156">
        <f>IF(LEN(BP$8)=0,"",SUMIFS(Gögn!$I$2:$I$11876,Gögn!$F$2:$F$11876,$A112,Gögn!$A$2:$A$11876,BP$201)/1000)</f>
        <v>2200.1010000000001</v>
      </c>
      <c r="BQ112" s="156">
        <f>IF(LEN(BQ$8)=0,"",SUMIFS(Gögn!$I$2:$I$11876,Gögn!$F$2:$F$11876,$A112,Gögn!$A$2:$A$11876,BQ$201)/1000)</f>
        <v>0</v>
      </c>
      <c r="BR112" s="156">
        <f>IF(LEN(BR$8)=0,"",SUMIFS(Gögn!$I$2:$I$11876,Gögn!$F$2:$F$11876,$A112,Gögn!$A$2:$A$11876,BR$201)/1000)</f>
        <v>384398</v>
      </c>
      <c r="BS112" s="156">
        <f>IF(LEN(BS$8)=0,"",SUMIFS(Gögn!$I$2:$I$11876,Gögn!$F$2:$F$11876,$A112,Gögn!$A$2:$A$11876,BS$201)/1000)</f>
        <v>161829</v>
      </c>
      <c r="BT112" s="156">
        <f>IF(LEN(BT$8)=0,"",SUMIFS(Gögn!$I$2:$I$11876,Gögn!$F$2:$F$11876,$A112,Gögn!$A$2:$A$11876,BT$201)/1000)</f>
        <v>47628</v>
      </c>
      <c r="BU112" s="156">
        <f>IF(LEN(BU$8)=0,"",SUMIFS(Gögn!$I$2:$I$11876,Gögn!$F$2:$F$11876,$A112,Gögn!$A$2:$A$11876,BU$201)/1000)</f>
        <v>125545.978</v>
      </c>
      <c r="BV112" s="156">
        <f>IF(LEN(BV$8)=0,"",SUMIFS(Gögn!$I$2:$I$11876,Gögn!$F$2:$F$11876,$A112,Gögn!$A$2:$A$11876,BV$201)/1000)</f>
        <v>47960.154000000002</v>
      </c>
      <c r="BW112" s="156">
        <f>IF(LEN(BW$8)=0,"",SUMIFS(Gögn!$I$2:$I$11876,Gögn!$F$2:$F$11876,$A112,Gögn!$A$2:$A$11876,BW$201)/1000)</f>
        <v>769.38499999999999</v>
      </c>
      <c r="BX112" s="156">
        <f>IF(LEN(BX$8)=0,"",SUMIFS(Gögn!$I$2:$I$11876,Gögn!$F$2:$F$11876,$A112,Gögn!$A$2:$A$11876,BX$201)/1000)</f>
        <v>126258.333</v>
      </c>
      <c r="BY112" s="156">
        <f>IF(LEN(BY$8)=0,"",SUMIFS(Gögn!$I$2:$I$11876,Gögn!$F$2:$F$11876,$A112,Gögn!$A$2:$A$11876,BY$201)/1000)</f>
        <v>140768.6</v>
      </c>
      <c r="BZ112" s="156">
        <f>IF(LEN(BZ$8)=0,"",SUMIFS(Gögn!$I$2:$I$11876,Gögn!$F$2:$F$11876,$A112,Gögn!$A$2:$A$11876,BZ$201)/1000)</f>
        <v>9666.9339999999993</v>
      </c>
      <c r="CA112" s="156">
        <f>IF(LEN(CA$8)=0,"",SUMIFS(Gögn!$I$2:$I$11876,Gögn!$F$2:$F$11876,$A112,Gögn!$A$2:$A$11876,CA$201)/1000)</f>
        <v>28324.578000000001</v>
      </c>
      <c r="CB112" s="156">
        <f>IF(LEN(CB$8)=0,"",SUMIFS(Gögn!$I$2:$I$11876,Gögn!$F$2:$F$11876,$A112,Gögn!$A$2:$A$11876,CB$201)/1000)</f>
        <v>0</v>
      </c>
      <c r="CC112" s="156">
        <f>IF(LEN(CC$8)=0,"",SUMIFS(Gögn!$I$2:$I$11876,Gögn!$F$2:$F$11876,$A112,Gögn!$A$2:$A$11876,CC$201)/1000)</f>
        <v>0</v>
      </c>
    </row>
    <row r="113" spans="1:81" ht="15" customHeight="1" x14ac:dyDescent="0.25">
      <c r="A113" s="5" t="s">
        <v>108</v>
      </c>
      <c r="B113" s="5"/>
      <c r="C113" s="18" t="s">
        <v>109</v>
      </c>
      <c r="D113" s="155">
        <f>SUM(E113:CC113)</f>
        <v>1962110.9920000006</v>
      </c>
      <c r="E113" s="155">
        <f>IF(LEN(E$8)=0,"",SUMIFS(Gögn!$I$2:$I$11876,Gögn!$F$2:$F$11876,$A113,Gögn!$A$2:$A$11876,E$201)/1000)</f>
        <v>106022.666</v>
      </c>
      <c r="F113" s="155">
        <f>IF(LEN(F$8)=0,"",SUMIFS(Gögn!$I$2:$I$11876,Gögn!$F$2:$F$11876,$A113,Gögn!$A$2:$A$11876,F$201)/1000)</f>
        <v>197727.27100000001</v>
      </c>
      <c r="G113" s="155">
        <f>IF(LEN(G$8)=0,"",SUMIFS(Gögn!$I$2:$I$11876,Gögn!$F$2:$F$11876,$A113,Gögn!$A$2:$A$11876,G$201)/1000)</f>
        <v>94273.195999999996</v>
      </c>
      <c r="H113" s="155">
        <f>IF(LEN(H$8)=0,"",SUMIFS(Gögn!$I$2:$I$11876,Gögn!$F$2:$F$11876,$A113,Gögn!$A$2:$A$11876,H$201)/1000)</f>
        <v>1818.5350000000001</v>
      </c>
      <c r="I113" s="155">
        <f>IF(LEN(I$8)=0,"",SUMIFS(Gögn!$I$2:$I$11876,Gögn!$F$2:$F$11876,$A113,Gögn!$A$2:$A$11876,I$201)/1000)</f>
        <v>73850.010999999999</v>
      </c>
      <c r="J113" s="155">
        <f>IF(LEN(J$8)=0,"",SUMIFS(Gögn!$I$2:$I$11876,Gögn!$F$2:$F$11876,$A113,Gögn!$A$2:$A$11876,J$201)/1000)</f>
        <v>3156.9189999999999</v>
      </c>
      <c r="K113" s="155">
        <f>IF(LEN(K$8)=0,"",SUMIFS(Gögn!$I$2:$I$11876,Gögn!$F$2:$F$11876,$A113,Gögn!$A$2:$A$11876,K$201)/1000)</f>
        <v>3310</v>
      </c>
      <c r="L113" s="155">
        <f>IF(LEN(L$8)=0,"",SUMIFS(Gögn!$I$2:$I$11876,Gögn!$F$2:$F$11876,$A113,Gögn!$A$2:$A$11876,L$201)/1000)</f>
        <v>26708</v>
      </c>
      <c r="M113" s="155">
        <f>IF(LEN(M$8)=0,"",SUMIFS(Gögn!$I$2:$I$11876,Gögn!$F$2:$F$11876,$A113,Gögn!$A$2:$A$11876,M$201)/1000)</f>
        <v>19223</v>
      </c>
      <c r="N113" s="155">
        <f>IF(LEN(N$8)=0,"",SUMIFS(Gögn!$I$2:$I$11876,Gögn!$F$2:$F$11876,$A113,Gögn!$A$2:$A$11876,N$201)/1000)</f>
        <v>63366</v>
      </c>
      <c r="O113" s="155">
        <f>IF(LEN(O$8)=0,"",SUMIFS(Gögn!$I$2:$I$11876,Gögn!$F$2:$F$11876,$A113,Gögn!$A$2:$A$11876,O$201)/1000)</f>
        <v>91849</v>
      </c>
      <c r="P113" s="155">
        <f>IF(LEN(P$8)=0,"",SUMIFS(Gögn!$I$2:$I$11876,Gögn!$F$2:$F$11876,$A113,Gögn!$A$2:$A$11876,P$201)/1000)</f>
        <v>50856</v>
      </c>
      <c r="Q113" s="155">
        <f>IF(LEN(Q$8)=0,"",SUMIFS(Gögn!$I$2:$I$11876,Gögn!$F$2:$F$11876,$A113,Gögn!$A$2:$A$11876,Q$201)/1000)</f>
        <v>167007</v>
      </c>
      <c r="R113" s="155">
        <f>IF(LEN(R$8)=0,"",SUMIFS(Gögn!$I$2:$I$11876,Gögn!$F$2:$F$11876,$A113,Gögn!$A$2:$A$11876,R$201)/1000)</f>
        <v>27335.399000000001</v>
      </c>
      <c r="S113" s="155">
        <f>IF(LEN(S$8)=0,"",SUMIFS(Gögn!$I$2:$I$11876,Gögn!$F$2:$F$11876,$A113,Gögn!$A$2:$A$11876,S$201)/1000)</f>
        <v>15273.978999999999</v>
      </c>
      <c r="T113" s="155">
        <f>IF(LEN(T$8)=0,"",SUMIFS(Gögn!$I$2:$I$11876,Gögn!$F$2:$F$11876,$A113,Gögn!$A$2:$A$11876,T$201)/1000)</f>
        <v>26438.385999999999</v>
      </c>
      <c r="U113" s="155">
        <f>IF(LEN(U$8)=0,"",SUMIFS(Gögn!$I$2:$I$11876,Gögn!$F$2:$F$11876,$A113,Gögn!$A$2:$A$11876,U$201)/1000)</f>
        <v>93.108000000000004</v>
      </c>
      <c r="V113" s="155">
        <f>IF(LEN(V$8)=0,"",SUMIFS(Gögn!$I$2:$I$11876,Gögn!$F$2:$F$11876,$A113,Gögn!$A$2:$A$11876,V$201)/1000)</f>
        <v>995.43600000000004</v>
      </c>
      <c r="W113" s="155">
        <f>IF(LEN(W$8)=0,"",SUMIFS(Gögn!$I$2:$I$11876,Gögn!$F$2:$F$11876,$A113,Gögn!$A$2:$A$11876,W$201)/1000)</f>
        <v>295319</v>
      </c>
      <c r="X113" s="155">
        <f>IF(LEN(X$8)=0,"",SUMIFS(Gögn!$I$2:$I$11876,Gögn!$F$2:$F$11876,$A113,Gögn!$A$2:$A$11876,X$201)/1000)</f>
        <v>46309</v>
      </c>
      <c r="Y113" s="155">
        <f>IF(LEN(Y$8)=0,"",SUMIFS(Gögn!$I$2:$I$11876,Gögn!$F$2:$F$11876,$A113,Gögn!$A$2:$A$11876,Y$201)/1000)</f>
        <v>76898</v>
      </c>
      <c r="Z113" s="155">
        <f>IF(LEN(Z$8)=0,"",SUMIFS(Gögn!$I$2:$I$11876,Gögn!$F$2:$F$11876,$A113,Gögn!$A$2:$A$11876,Z$201)/1000)</f>
        <v>4577</v>
      </c>
      <c r="AA113" s="155">
        <f>IF(LEN(AA$8)=0,"",SUMIFS(Gögn!$I$2:$I$11876,Gögn!$F$2:$F$11876,$A113,Gögn!$A$2:$A$11876,AA$201)/1000)</f>
        <v>411</v>
      </c>
      <c r="AB113" s="155">
        <f>IF(LEN(AB$8)=0,"",SUMIFS(Gögn!$I$2:$I$11876,Gögn!$F$2:$F$11876,$A113,Gögn!$A$2:$A$11876,AB$201)/1000)</f>
        <v>12453.289000000001</v>
      </c>
      <c r="AC113" s="155">
        <f>IF(LEN(AC$8)=0,"",SUMIFS(Gögn!$I$2:$I$11876,Gögn!$F$2:$F$11876,$A113,Gögn!$A$2:$A$11876,AC$201)/1000)</f>
        <v>12636.950999999999</v>
      </c>
      <c r="AD113" s="155">
        <f>IF(LEN(AD$8)=0,"",SUMIFS(Gögn!$I$2:$I$11876,Gögn!$F$2:$F$11876,$A113,Gögn!$A$2:$A$11876,AD$201)/1000)</f>
        <v>5888.777</v>
      </c>
      <c r="AE113" s="155">
        <f>IF(LEN(AE$8)=0,"",SUMIFS(Gögn!$I$2:$I$11876,Gögn!$F$2:$F$11876,$A113,Gögn!$A$2:$A$11876,AE$201)/1000)</f>
        <v>1514.8920000000001</v>
      </c>
      <c r="AF113" s="155">
        <f>IF(LEN(AF$8)=0,"",SUMIFS(Gögn!$I$2:$I$11876,Gögn!$F$2:$F$11876,$A113,Gögn!$A$2:$A$11876,AF$201)/1000)</f>
        <v>2925.8960000000002</v>
      </c>
      <c r="AG113" s="155">
        <f>IF(LEN(AG$8)=0,"",SUMIFS(Gögn!$I$2:$I$11876,Gögn!$F$2:$F$11876,$A113,Gögn!$A$2:$A$11876,AG$201)/1000)</f>
        <v>0</v>
      </c>
      <c r="AH113" s="155">
        <f>IF(LEN(AH$8)=0,"",SUMIFS(Gögn!$I$2:$I$11876,Gögn!$F$2:$F$11876,$A113,Gögn!$A$2:$A$11876,AH$201)/1000)</f>
        <v>0</v>
      </c>
      <c r="AI113" s="155">
        <f>IF(LEN(AI$8)=0,"",SUMIFS(Gögn!$I$2:$I$11876,Gögn!$F$2:$F$11876,$A113,Gögn!$A$2:$A$11876,AI$201)/1000)</f>
        <v>3425.172</v>
      </c>
      <c r="AJ113" s="155">
        <f>IF(LEN(AJ$8)=0,"",SUMIFS(Gögn!$I$2:$I$11876,Gögn!$F$2:$F$11876,$A113,Gögn!$A$2:$A$11876,AJ$201)/1000)</f>
        <v>24989.455000000002</v>
      </c>
      <c r="AK113" s="155">
        <f>IF(LEN(AK$8)=0,"",SUMIFS(Gögn!$I$2:$I$11876,Gögn!$F$2:$F$11876,$A113,Gögn!$A$2:$A$11876,AK$201)/1000)</f>
        <v>4897.268</v>
      </c>
      <c r="AL113" s="155">
        <f>IF(LEN(AL$8)=0,"",SUMIFS(Gögn!$I$2:$I$11876,Gögn!$F$2:$F$11876,$A113,Gögn!$A$2:$A$11876,AL$201)/1000)</f>
        <v>6473.1469999999999</v>
      </c>
      <c r="AM113" s="155">
        <f>IF(LEN(AM$8)=0,"",SUMIFS(Gögn!$I$2:$I$11876,Gögn!$F$2:$F$11876,$A113,Gögn!$A$2:$A$11876,AM$201)/1000)</f>
        <v>6046.0060000000003</v>
      </c>
      <c r="AN113" s="155">
        <f>IF(LEN(AN$8)=0,"",SUMIFS(Gögn!$I$2:$I$11876,Gögn!$F$2:$F$11876,$A113,Gögn!$A$2:$A$11876,AN$201)/1000)</f>
        <v>60.661000000000001</v>
      </c>
      <c r="AO113" s="155">
        <f>IF(LEN(AO$8)=0,"",SUMIFS(Gögn!$I$2:$I$11876,Gögn!$F$2:$F$11876,$A113,Gögn!$A$2:$A$11876,AO$201)/1000)</f>
        <v>104136.95699999999</v>
      </c>
      <c r="AP113" s="155">
        <f>IF(LEN(AP$8)=0,"",SUMIFS(Gögn!$I$2:$I$11876,Gögn!$F$2:$F$11876,$A113,Gögn!$A$2:$A$11876,AP$201)/1000)</f>
        <v>70436.707999999999</v>
      </c>
      <c r="AQ113" s="155">
        <f>IF(LEN(AQ$8)=0,"",SUMIFS(Gögn!$I$2:$I$11876,Gögn!$F$2:$F$11876,$A113,Gögn!$A$2:$A$11876,AQ$201)/1000)</f>
        <v>62962.707999999999</v>
      </c>
      <c r="AR113" s="155">
        <f>IF(LEN(AR$8)=0,"",SUMIFS(Gögn!$I$2:$I$11876,Gögn!$F$2:$F$11876,$A113,Gögn!$A$2:$A$11876,AR$201)/1000)</f>
        <v>37577.167999999998</v>
      </c>
      <c r="AS113" s="155">
        <f>IF(LEN(AS$8)=0,"",SUMIFS(Gögn!$I$2:$I$11876,Gögn!$F$2:$F$11876,$A113,Gögn!$A$2:$A$11876,AS$201)/1000)</f>
        <v>0</v>
      </c>
      <c r="AT113" s="155">
        <f>IF(LEN(AT$8)=0,"",SUMIFS(Gögn!$I$2:$I$11876,Gögn!$F$2:$F$11876,$A113,Gögn!$A$2:$A$11876,AT$201)/1000)</f>
        <v>0</v>
      </c>
      <c r="AU113" s="155">
        <f>IF(LEN(AU$8)=0,"",SUMIFS(Gögn!$I$2:$I$11876,Gögn!$F$2:$F$11876,$A113,Gögn!$A$2:$A$11876,AU$201)/1000)</f>
        <v>0</v>
      </c>
      <c r="AV113" s="155">
        <f>IF(LEN(AV$8)=0,"",SUMIFS(Gögn!$I$2:$I$11876,Gögn!$F$2:$F$11876,$A113,Gögn!$A$2:$A$11876,AV$201)/1000)</f>
        <v>0</v>
      </c>
      <c r="AW113" s="155">
        <f>IF(LEN(AW$8)=0,"",SUMIFS(Gögn!$I$2:$I$11876,Gögn!$F$2:$F$11876,$A113,Gögn!$A$2:$A$11876,AW$201)/1000)</f>
        <v>0</v>
      </c>
      <c r="AX113" s="155">
        <f>IF(LEN(AX$8)=0,"",SUMIFS(Gögn!$I$2:$I$11876,Gögn!$F$2:$F$11876,$A113,Gögn!$A$2:$A$11876,AX$201)/1000)</f>
        <v>0</v>
      </c>
      <c r="AY113" s="155">
        <f>IF(LEN(AY$8)=0,"",SUMIFS(Gögn!$I$2:$I$11876,Gögn!$F$2:$F$11876,$A113,Gögn!$A$2:$A$11876,AY$201)/1000)</f>
        <v>0</v>
      </c>
      <c r="AZ113" s="155">
        <f>IF(LEN(AZ$8)=0,"",SUMIFS(Gögn!$I$2:$I$11876,Gögn!$F$2:$F$11876,$A113,Gögn!$A$2:$A$11876,AZ$201)/1000)</f>
        <v>13026.213</v>
      </c>
      <c r="BA113" s="155">
        <f>IF(LEN(BA$8)=0,"",SUMIFS(Gögn!$I$2:$I$11876,Gögn!$F$2:$F$11876,$A113,Gögn!$A$2:$A$11876,BA$201)/1000)</f>
        <v>0</v>
      </c>
      <c r="BB113" s="155">
        <f>IF(LEN(BB$8)=0,"",SUMIFS(Gögn!$I$2:$I$11876,Gögn!$F$2:$F$11876,$A113,Gögn!$A$2:$A$11876,BB$201)/1000)</f>
        <v>0</v>
      </c>
      <c r="BC113" s="155">
        <f>IF(LEN(BC$8)=0,"",SUMIFS(Gögn!$I$2:$I$11876,Gögn!$F$2:$F$11876,$A113,Gögn!$A$2:$A$11876,BC$201)/1000)</f>
        <v>8027.0810000000001</v>
      </c>
      <c r="BD113" s="155">
        <f>IF(LEN(BD$8)=0,"",SUMIFS(Gögn!$I$2:$I$11876,Gögn!$F$2:$F$11876,$A113,Gögn!$A$2:$A$11876,BD$201)/1000)</f>
        <v>2780.1750000000002</v>
      </c>
      <c r="BE113" s="155">
        <f>IF(LEN(BE$8)=0,"",SUMIFS(Gögn!$I$2:$I$11876,Gögn!$F$2:$F$11876,$A113,Gögn!$A$2:$A$11876,BE$201)/1000)</f>
        <v>6976.0209999999997</v>
      </c>
      <c r="BF113" s="155">
        <f>IF(LEN(BF$8)=0,"",SUMIFS(Gögn!$I$2:$I$11876,Gögn!$F$2:$F$11876,$A113,Gögn!$A$2:$A$11876,BF$201)/1000)</f>
        <v>0</v>
      </c>
      <c r="BG113" s="155">
        <f>IF(LEN(BG$8)=0,"",SUMIFS(Gögn!$I$2:$I$11876,Gögn!$F$2:$F$11876,$A113,Gögn!$A$2:$A$11876,BG$201)/1000)</f>
        <v>19489.817999999999</v>
      </c>
      <c r="BH113" s="155">
        <f>IF(LEN(BH$8)=0,"",SUMIFS(Gögn!$I$2:$I$11876,Gögn!$F$2:$F$11876,$A113,Gögn!$A$2:$A$11876,BH$201)/1000)</f>
        <v>7803.3670000000002</v>
      </c>
      <c r="BI113" s="155">
        <f>IF(LEN(BI$8)=0,"",SUMIFS(Gögn!$I$2:$I$11876,Gögn!$F$2:$F$11876,$A113,Gögn!$A$2:$A$11876,BI$201)/1000)</f>
        <v>6159.59</v>
      </c>
      <c r="BJ113" s="155">
        <f>IF(LEN(BJ$8)=0,"",SUMIFS(Gögn!$I$2:$I$11876,Gögn!$F$2:$F$11876,$A113,Gögn!$A$2:$A$11876,BJ$201)/1000)</f>
        <v>3861.7040000000002</v>
      </c>
      <c r="BK113" s="155">
        <f>IF(LEN(BK$8)=0,"",SUMIFS(Gögn!$I$2:$I$11876,Gögn!$F$2:$F$11876,$A113,Gögn!$A$2:$A$11876,BK$201)/1000)</f>
        <v>26717.157999999999</v>
      </c>
      <c r="BL113" s="155">
        <f>IF(LEN(BL$8)=0,"",SUMIFS(Gögn!$I$2:$I$11876,Gögn!$F$2:$F$11876,$A113,Gögn!$A$2:$A$11876,BL$201)/1000)</f>
        <v>2343.2460000000001</v>
      </c>
      <c r="BM113" s="155">
        <f>IF(LEN(BM$8)=0,"",SUMIFS(Gögn!$I$2:$I$11876,Gögn!$F$2:$F$11876,$A113,Gögn!$A$2:$A$11876,BM$201)/1000)</f>
        <v>3462.8910000000001</v>
      </c>
      <c r="BN113" s="155">
        <f>IF(LEN(BN$8)=0,"",SUMIFS(Gögn!$I$2:$I$11876,Gögn!$F$2:$F$11876,$A113,Gögn!$A$2:$A$11876,BN$201)/1000)</f>
        <v>0</v>
      </c>
      <c r="BO113" s="155">
        <f>IF(LEN(BO$8)=0,"",SUMIFS(Gögn!$I$2:$I$11876,Gögn!$F$2:$F$11876,$A113,Gögn!$A$2:$A$11876,BO$201)/1000)</f>
        <v>442.97399999999999</v>
      </c>
      <c r="BP113" s="155">
        <f>IF(LEN(BP$8)=0,"",SUMIFS(Gögn!$I$2:$I$11876,Gögn!$F$2:$F$11876,$A113,Gögn!$A$2:$A$11876,BP$201)/1000)</f>
        <v>736.16</v>
      </c>
      <c r="BQ113" s="155">
        <f>IF(LEN(BQ$8)=0,"",SUMIFS(Gögn!$I$2:$I$11876,Gögn!$F$2:$F$11876,$A113,Gögn!$A$2:$A$11876,BQ$201)/1000)</f>
        <v>435.149</v>
      </c>
      <c r="BR113" s="155">
        <f>IF(LEN(BR$8)=0,"",SUMIFS(Gögn!$I$2:$I$11876,Gögn!$F$2:$F$11876,$A113,Gögn!$A$2:$A$11876,BR$201)/1000)</f>
        <v>42469</v>
      </c>
      <c r="BS113" s="155">
        <f>IF(LEN(BS$8)=0,"",SUMIFS(Gögn!$I$2:$I$11876,Gögn!$F$2:$F$11876,$A113,Gögn!$A$2:$A$11876,BS$201)/1000)</f>
        <v>8317</v>
      </c>
      <c r="BT113" s="155">
        <f>IF(LEN(BT$8)=0,"",SUMIFS(Gögn!$I$2:$I$11876,Gögn!$F$2:$F$11876,$A113,Gögn!$A$2:$A$11876,BT$201)/1000)</f>
        <v>1008</v>
      </c>
      <c r="BU113" s="155">
        <f>IF(LEN(BU$8)=0,"",SUMIFS(Gögn!$I$2:$I$11876,Gögn!$F$2:$F$11876,$A113,Gögn!$A$2:$A$11876,BU$201)/1000)</f>
        <v>9262.7630000000008</v>
      </c>
      <c r="BV113" s="155">
        <f>IF(LEN(BV$8)=0,"",SUMIFS(Gögn!$I$2:$I$11876,Gögn!$F$2:$F$11876,$A113,Gögn!$A$2:$A$11876,BV$201)/1000)</f>
        <v>7586.5709999999999</v>
      </c>
      <c r="BW113" s="155">
        <f>IF(LEN(BW$8)=0,"",SUMIFS(Gögn!$I$2:$I$11876,Gögn!$F$2:$F$11876,$A113,Gögn!$A$2:$A$11876,BW$201)/1000)</f>
        <v>374.83699999999999</v>
      </c>
      <c r="BX113" s="155">
        <f>IF(LEN(BX$8)=0,"",SUMIFS(Gögn!$I$2:$I$11876,Gögn!$F$2:$F$11876,$A113,Gögn!$A$2:$A$11876,BX$201)/1000)</f>
        <v>11467.736000000001</v>
      </c>
      <c r="BY113" s="155">
        <f>IF(LEN(BY$8)=0,"",SUMIFS(Gögn!$I$2:$I$11876,Gögn!$F$2:$F$11876,$A113,Gögn!$A$2:$A$11876,BY$201)/1000)</f>
        <v>26798.373</v>
      </c>
      <c r="BZ113" s="155">
        <f>IF(LEN(BZ$8)=0,"",SUMIFS(Gögn!$I$2:$I$11876,Gögn!$F$2:$F$11876,$A113,Gögn!$A$2:$A$11876,BZ$201)/1000)</f>
        <v>421.17500000000001</v>
      </c>
      <c r="CA113" s="155">
        <f>IF(LEN(CA$8)=0,"",SUMIFS(Gögn!$I$2:$I$11876,Gögn!$F$2:$F$11876,$A113,Gögn!$A$2:$A$11876,CA$201)/1000)</f>
        <v>2901.029</v>
      </c>
      <c r="CB113" s="155">
        <f>IF(LEN(CB$8)=0,"",SUMIFS(Gögn!$I$2:$I$11876,Gögn!$F$2:$F$11876,$A113,Gögn!$A$2:$A$11876,CB$201)/1000)</f>
        <v>0</v>
      </c>
      <c r="CC113" s="155">
        <f>IF(LEN(CC$8)=0,"",SUMIFS(Gögn!$I$2:$I$11876,Gögn!$F$2:$F$11876,$A113,Gögn!$A$2:$A$11876,CC$201)/1000)</f>
        <v>0</v>
      </c>
    </row>
    <row r="114" spans="1:81" ht="15" customHeight="1" x14ac:dyDescent="0.25">
      <c r="A114" s="5" t="s">
        <v>110</v>
      </c>
      <c r="B114" s="5"/>
      <c r="C114" s="19" t="s">
        <v>111</v>
      </c>
      <c r="D114" s="156">
        <f>SUM(E114:CC114)</f>
        <v>4610.3850000000002</v>
      </c>
      <c r="E114" s="156">
        <f>IF(LEN(E$8)=0,"",SUMIFS(Gögn!$I$2:$I$11876,Gögn!$F$2:$F$11876,$A114,Gögn!$A$2:$A$11876,E$201)/1000)</f>
        <v>0</v>
      </c>
      <c r="F114" s="156">
        <f>IF(LEN(F$8)=0,"",SUMIFS(Gögn!$I$2:$I$11876,Gögn!$F$2:$F$11876,$A114,Gögn!$A$2:$A$11876,F$201)/1000)</f>
        <v>0</v>
      </c>
      <c r="G114" s="156">
        <f>IF(LEN(G$8)=0,"",SUMIFS(Gögn!$I$2:$I$11876,Gögn!$F$2:$F$11876,$A114,Gögn!$A$2:$A$11876,G$201)/1000)</f>
        <v>0</v>
      </c>
      <c r="H114" s="156">
        <f>IF(LEN(H$8)=0,"",SUMIFS(Gögn!$I$2:$I$11876,Gögn!$F$2:$F$11876,$A114,Gögn!$A$2:$A$11876,H$201)/1000)</f>
        <v>0</v>
      </c>
      <c r="I114" s="156">
        <f>IF(LEN(I$8)=0,"",SUMIFS(Gögn!$I$2:$I$11876,Gögn!$F$2:$F$11876,$A114,Gögn!$A$2:$A$11876,I$201)/1000)</f>
        <v>0</v>
      </c>
      <c r="J114" s="156">
        <f>IF(LEN(J$8)=0,"",SUMIFS(Gögn!$I$2:$I$11876,Gögn!$F$2:$F$11876,$A114,Gögn!$A$2:$A$11876,J$201)/1000)</f>
        <v>0</v>
      </c>
      <c r="K114" s="156">
        <f>IF(LEN(K$8)=0,"",SUMIFS(Gögn!$I$2:$I$11876,Gögn!$F$2:$F$11876,$A114,Gögn!$A$2:$A$11876,K$201)/1000)</f>
        <v>0</v>
      </c>
      <c r="L114" s="156">
        <f>IF(LEN(L$8)=0,"",SUMIFS(Gögn!$I$2:$I$11876,Gögn!$F$2:$F$11876,$A114,Gögn!$A$2:$A$11876,L$201)/1000)</f>
        <v>0</v>
      </c>
      <c r="M114" s="156">
        <f>IF(LEN(M$8)=0,"",SUMIFS(Gögn!$I$2:$I$11876,Gögn!$F$2:$F$11876,$A114,Gögn!$A$2:$A$11876,M$201)/1000)</f>
        <v>0</v>
      </c>
      <c r="N114" s="156">
        <f>IF(LEN(N$8)=0,"",SUMIFS(Gögn!$I$2:$I$11876,Gögn!$F$2:$F$11876,$A114,Gögn!$A$2:$A$11876,N$201)/1000)</f>
        <v>0</v>
      </c>
      <c r="O114" s="156">
        <f>IF(LEN(O$8)=0,"",SUMIFS(Gögn!$I$2:$I$11876,Gögn!$F$2:$F$11876,$A114,Gögn!$A$2:$A$11876,O$201)/1000)</f>
        <v>0</v>
      </c>
      <c r="P114" s="156">
        <f>IF(LEN(P$8)=0,"",SUMIFS(Gögn!$I$2:$I$11876,Gögn!$F$2:$F$11876,$A114,Gögn!$A$2:$A$11876,P$201)/1000)</f>
        <v>0</v>
      </c>
      <c r="Q114" s="156">
        <f>IF(LEN(Q$8)=0,"",SUMIFS(Gögn!$I$2:$I$11876,Gögn!$F$2:$F$11876,$A114,Gögn!$A$2:$A$11876,Q$201)/1000)</f>
        <v>0</v>
      </c>
      <c r="R114" s="156">
        <f>IF(LEN(R$8)=0,"",SUMIFS(Gögn!$I$2:$I$11876,Gögn!$F$2:$F$11876,$A114,Gögn!$A$2:$A$11876,R$201)/1000)</f>
        <v>0</v>
      </c>
      <c r="S114" s="156">
        <f>IF(LEN(S$8)=0,"",SUMIFS(Gögn!$I$2:$I$11876,Gögn!$F$2:$F$11876,$A114,Gögn!$A$2:$A$11876,S$201)/1000)</f>
        <v>0</v>
      </c>
      <c r="T114" s="156">
        <f>IF(LEN(T$8)=0,"",SUMIFS(Gögn!$I$2:$I$11876,Gögn!$F$2:$F$11876,$A114,Gögn!$A$2:$A$11876,T$201)/1000)</f>
        <v>0</v>
      </c>
      <c r="U114" s="156">
        <f>IF(LEN(U$8)=0,"",SUMIFS(Gögn!$I$2:$I$11876,Gögn!$F$2:$F$11876,$A114,Gögn!$A$2:$A$11876,U$201)/1000)</f>
        <v>0</v>
      </c>
      <c r="V114" s="156">
        <f>IF(LEN(V$8)=0,"",SUMIFS(Gögn!$I$2:$I$11876,Gögn!$F$2:$F$11876,$A114,Gögn!$A$2:$A$11876,V$201)/1000)</f>
        <v>0</v>
      </c>
      <c r="W114" s="156">
        <f>IF(LEN(W$8)=0,"",SUMIFS(Gögn!$I$2:$I$11876,Gögn!$F$2:$F$11876,$A114,Gögn!$A$2:$A$11876,W$201)/1000)</f>
        <v>0</v>
      </c>
      <c r="X114" s="156">
        <f>IF(LEN(X$8)=0,"",SUMIFS(Gögn!$I$2:$I$11876,Gögn!$F$2:$F$11876,$A114,Gögn!$A$2:$A$11876,X$201)/1000)</f>
        <v>0</v>
      </c>
      <c r="Y114" s="156">
        <f>IF(LEN(Y$8)=0,"",SUMIFS(Gögn!$I$2:$I$11876,Gögn!$F$2:$F$11876,$A114,Gögn!$A$2:$A$11876,Y$201)/1000)</f>
        <v>0</v>
      </c>
      <c r="Z114" s="156">
        <f>IF(LEN(Z$8)=0,"",SUMIFS(Gögn!$I$2:$I$11876,Gögn!$F$2:$F$11876,$A114,Gögn!$A$2:$A$11876,Z$201)/1000)</f>
        <v>0</v>
      </c>
      <c r="AA114" s="156">
        <f>IF(LEN(AA$8)=0,"",SUMIFS(Gögn!$I$2:$I$11876,Gögn!$F$2:$F$11876,$A114,Gögn!$A$2:$A$11876,AA$201)/1000)</f>
        <v>0</v>
      </c>
      <c r="AB114" s="156">
        <f>IF(LEN(AB$8)=0,"",SUMIFS(Gögn!$I$2:$I$11876,Gögn!$F$2:$F$11876,$A114,Gögn!$A$2:$A$11876,AB$201)/1000)</f>
        <v>0</v>
      </c>
      <c r="AC114" s="156">
        <f>IF(LEN(AC$8)=0,"",SUMIFS(Gögn!$I$2:$I$11876,Gögn!$F$2:$F$11876,$A114,Gögn!$A$2:$A$11876,AC$201)/1000)</f>
        <v>0</v>
      </c>
      <c r="AD114" s="156">
        <f>IF(LEN(AD$8)=0,"",SUMIFS(Gögn!$I$2:$I$11876,Gögn!$F$2:$F$11876,$A114,Gögn!$A$2:$A$11876,AD$201)/1000)</f>
        <v>0</v>
      </c>
      <c r="AE114" s="156">
        <f>IF(LEN(AE$8)=0,"",SUMIFS(Gögn!$I$2:$I$11876,Gögn!$F$2:$F$11876,$A114,Gögn!$A$2:$A$11876,AE$201)/1000)</f>
        <v>0</v>
      </c>
      <c r="AF114" s="156">
        <f>IF(LEN(AF$8)=0,"",SUMIFS(Gögn!$I$2:$I$11876,Gögn!$F$2:$F$11876,$A114,Gögn!$A$2:$A$11876,AF$201)/1000)</f>
        <v>0</v>
      </c>
      <c r="AG114" s="156">
        <f>IF(LEN(AG$8)=0,"",SUMIFS(Gögn!$I$2:$I$11876,Gögn!$F$2:$F$11876,$A114,Gögn!$A$2:$A$11876,AG$201)/1000)</f>
        <v>0</v>
      </c>
      <c r="AH114" s="156">
        <f>IF(LEN(AH$8)=0,"",SUMIFS(Gögn!$I$2:$I$11876,Gögn!$F$2:$F$11876,$A114,Gögn!$A$2:$A$11876,AH$201)/1000)</f>
        <v>0</v>
      </c>
      <c r="AI114" s="156">
        <f>IF(LEN(AI$8)=0,"",SUMIFS(Gögn!$I$2:$I$11876,Gögn!$F$2:$F$11876,$A114,Gögn!$A$2:$A$11876,AI$201)/1000)</f>
        <v>0</v>
      </c>
      <c r="AJ114" s="156">
        <f>IF(LEN(AJ$8)=0,"",SUMIFS(Gögn!$I$2:$I$11876,Gögn!$F$2:$F$11876,$A114,Gögn!$A$2:$A$11876,AJ$201)/1000)</f>
        <v>0</v>
      </c>
      <c r="AK114" s="156">
        <f>IF(LEN(AK$8)=0,"",SUMIFS(Gögn!$I$2:$I$11876,Gögn!$F$2:$F$11876,$A114,Gögn!$A$2:$A$11876,AK$201)/1000)</f>
        <v>0</v>
      </c>
      <c r="AL114" s="156">
        <f>IF(LEN(AL$8)=0,"",SUMIFS(Gögn!$I$2:$I$11876,Gögn!$F$2:$F$11876,$A114,Gögn!$A$2:$A$11876,AL$201)/1000)</f>
        <v>0</v>
      </c>
      <c r="AM114" s="156">
        <f>IF(LEN(AM$8)=0,"",SUMIFS(Gögn!$I$2:$I$11876,Gögn!$F$2:$F$11876,$A114,Gögn!$A$2:$A$11876,AM$201)/1000)</f>
        <v>0</v>
      </c>
      <c r="AN114" s="156">
        <f>IF(LEN(AN$8)=0,"",SUMIFS(Gögn!$I$2:$I$11876,Gögn!$F$2:$F$11876,$A114,Gögn!$A$2:$A$11876,AN$201)/1000)</f>
        <v>0</v>
      </c>
      <c r="AO114" s="156">
        <f>IF(LEN(AO$8)=0,"",SUMIFS(Gögn!$I$2:$I$11876,Gögn!$F$2:$F$11876,$A114,Gögn!$A$2:$A$11876,AO$201)/1000)</f>
        <v>0</v>
      </c>
      <c r="AP114" s="156">
        <f>IF(LEN(AP$8)=0,"",SUMIFS(Gögn!$I$2:$I$11876,Gögn!$F$2:$F$11876,$A114,Gögn!$A$2:$A$11876,AP$201)/1000)</f>
        <v>0</v>
      </c>
      <c r="AQ114" s="156">
        <f>IF(LEN(AQ$8)=0,"",SUMIFS(Gögn!$I$2:$I$11876,Gögn!$F$2:$F$11876,$A114,Gögn!$A$2:$A$11876,AQ$201)/1000)</f>
        <v>0</v>
      </c>
      <c r="AR114" s="156">
        <f>IF(LEN(AR$8)=0,"",SUMIFS(Gögn!$I$2:$I$11876,Gögn!$F$2:$F$11876,$A114,Gögn!$A$2:$A$11876,AR$201)/1000)</f>
        <v>0</v>
      </c>
      <c r="AS114" s="156">
        <f>IF(LEN(AS$8)=0,"",SUMIFS(Gögn!$I$2:$I$11876,Gögn!$F$2:$F$11876,$A114,Gögn!$A$2:$A$11876,AS$201)/1000)</f>
        <v>0</v>
      </c>
      <c r="AT114" s="156">
        <f>IF(LEN(AT$8)=0,"",SUMIFS(Gögn!$I$2:$I$11876,Gögn!$F$2:$F$11876,$A114,Gögn!$A$2:$A$11876,AT$201)/1000)</f>
        <v>0</v>
      </c>
      <c r="AU114" s="156">
        <f>IF(LEN(AU$8)=0,"",SUMIFS(Gögn!$I$2:$I$11876,Gögn!$F$2:$F$11876,$A114,Gögn!$A$2:$A$11876,AU$201)/1000)</f>
        <v>0</v>
      </c>
      <c r="AV114" s="156">
        <f>IF(LEN(AV$8)=0,"",SUMIFS(Gögn!$I$2:$I$11876,Gögn!$F$2:$F$11876,$A114,Gögn!$A$2:$A$11876,AV$201)/1000)</f>
        <v>0</v>
      </c>
      <c r="AW114" s="156">
        <f>IF(LEN(AW$8)=0,"",SUMIFS(Gögn!$I$2:$I$11876,Gögn!$F$2:$F$11876,$A114,Gögn!$A$2:$A$11876,AW$201)/1000)</f>
        <v>0</v>
      </c>
      <c r="AX114" s="156">
        <f>IF(LEN(AX$8)=0,"",SUMIFS(Gögn!$I$2:$I$11876,Gögn!$F$2:$F$11876,$A114,Gögn!$A$2:$A$11876,AX$201)/1000)</f>
        <v>0</v>
      </c>
      <c r="AY114" s="156">
        <f>IF(LEN(AY$8)=0,"",SUMIFS(Gögn!$I$2:$I$11876,Gögn!$F$2:$F$11876,$A114,Gögn!$A$2:$A$11876,AY$201)/1000)</f>
        <v>0</v>
      </c>
      <c r="AZ114" s="156">
        <f>IF(LEN(AZ$8)=0,"",SUMIFS(Gögn!$I$2:$I$11876,Gögn!$F$2:$F$11876,$A114,Gögn!$A$2:$A$11876,AZ$201)/1000)</f>
        <v>0</v>
      </c>
      <c r="BA114" s="156">
        <f>IF(LEN(BA$8)=0,"",SUMIFS(Gögn!$I$2:$I$11876,Gögn!$F$2:$F$11876,$A114,Gögn!$A$2:$A$11876,BA$201)/1000)</f>
        <v>0</v>
      </c>
      <c r="BB114" s="156">
        <f>IF(LEN(BB$8)=0,"",SUMIFS(Gögn!$I$2:$I$11876,Gögn!$F$2:$F$11876,$A114,Gögn!$A$2:$A$11876,BB$201)/1000)</f>
        <v>0</v>
      </c>
      <c r="BC114" s="156">
        <f>IF(LEN(BC$8)=0,"",SUMIFS(Gögn!$I$2:$I$11876,Gögn!$F$2:$F$11876,$A114,Gögn!$A$2:$A$11876,BC$201)/1000)</f>
        <v>0</v>
      </c>
      <c r="BD114" s="156">
        <f>IF(LEN(BD$8)=0,"",SUMIFS(Gögn!$I$2:$I$11876,Gögn!$F$2:$F$11876,$A114,Gögn!$A$2:$A$11876,BD$201)/1000)</f>
        <v>0</v>
      </c>
      <c r="BE114" s="156">
        <f>IF(LEN(BE$8)=0,"",SUMIFS(Gögn!$I$2:$I$11876,Gögn!$F$2:$F$11876,$A114,Gögn!$A$2:$A$11876,BE$201)/1000)</f>
        <v>0</v>
      </c>
      <c r="BF114" s="156">
        <f>IF(LEN(BF$8)=0,"",SUMIFS(Gögn!$I$2:$I$11876,Gögn!$F$2:$F$11876,$A114,Gögn!$A$2:$A$11876,BF$201)/1000)</f>
        <v>0</v>
      </c>
      <c r="BG114" s="156">
        <f>IF(LEN(BG$8)=0,"",SUMIFS(Gögn!$I$2:$I$11876,Gögn!$F$2:$F$11876,$A114,Gögn!$A$2:$A$11876,BG$201)/1000)</f>
        <v>0</v>
      </c>
      <c r="BH114" s="156">
        <f>IF(LEN(BH$8)=0,"",SUMIFS(Gögn!$I$2:$I$11876,Gögn!$F$2:$F$11876,$A114,Gögn!$A$2:$A$11876,BH$201)/1000)</f>
        <v>0</v>
      </c>
      <c r="BI114" s="156">
        <f>IF(LEN(BI$8)=0,"",SUMIFS(Gögn!$I$2:$I$11876,Gögn!$F$2:$F$11876,$A114,Gögn!$A$2:$A$11876,BI$201)/1000)</f>
        <v>0</v>
      </c>
      <c r="BJ114" s="156">
        <f>IF(LEN(BJ$8)=0,"",SUMIFS(Gögn!$I$2:$I$11876,Gögn!$F$2:$F$11876,$A114,Gögn!$A$2:$A$11876,BJ$201)/1000)</f>
        <v>0</v>
      </c>
      <c r="BK114" s="156">
        <f>IF(LEN(BK$8)=0,"",SUMIFS(Gögn!$I$2:$I$11876,Gögn!$F$2:$F$11876,$A114,Gögn!$A$2:$A$11876,BK$201)/1000)</f>
        <v>4610.3850000000002</v>
      </c>
      <c r="BL114" s="156">
        <f>IF(LEN(BL$8)=0,"",SUMIFS(Gögn!$I$2:$I$11876,Gögn!$F$2:$F$11876,$A114,Gögn!$A$2:$A$11876,BL$201)/1000)</f>
        <v>0</v>
      </c>
      <c r="BM114" s="156">
        <f>IF(LEN(BM$8)=0,"",SUMIFS(Gögn!$I$2:$I$11876,Gögn!$F$2:$F$11876,$A114,Gögn!$A$2:$A$11876,BM$201)/1000)</f>
        <v>0</v>
      </c>
      <c r="BN114" s="156">
        <f>IF(LEN(BN$8)=0,"",SUMIFS(Gögn!$I$2:$I$11876,Gögn!$F$2:$F$11876,$A114,Gögn!$A$2:$A$11876,BN$201)/1000)</f>
        <v>0</v>
      </c>
      <c r="BO114" s="156">
        <f>IF(LEN(BO$8)=0,"",SUMIFS(Gögn!$I$2:$I$11876,Gögn!$F$2:$F$11876,$A114,Gögn!$A$2:$A$11876,BO$201)/1000)</f>
        <v>0</v>
      </c>
      <c r="BP114" s="156">
        <f>IF(LEN(BP$8)=0,"",SUMIFS(Gögn!$I$2:$I$11876,Gögn!$F$2:$F$11876,$A114,Gögn!$A$2:$A$11876,BP$201)/1000)</f>
        <v>0</v>
      </c>
      <c r="BQ114" s="156">
        <f>IF(LEN(BQ$8)=0,"",SUMIFS(Gögn!$I$2:$I$11876,Gögn!$F$2:$F$11876,$A114,Gögn!$A$2:$A$11876,BQ$201)/1000)</f>
        <v>0</v>
      </c>
      <c r="BR114" s="156">
        <f>IF(LEN(BR$8)=0,"",SUMIFS(Gögn!$I$2:$I$11876,Gögn!$F$2:$F$11876,$A114,Gögn!$A$2:$A$11876,BR$201)/1000)</f>
        <v>0</v>
      </c>
      <c r="BS114" s="156">
        <f>IF(LEN(BS$8)=0,"",SUMIFS(Gögn!$I$2:$I$11876,Gögn!$F$2:$F$11876,$A114,Gögn!$A$2:$A$11876,BS$201)/1000)</f>
        <v>0</v>
      </c>
      <c r="BT114" s="156">
        <f>IF(LEN(BT$8)=0,"",SUMIFS(Gögn!$I$2:$I$11876,Gögn!$F$2:$F$11876,$A114,Gögn!$A$2:$A$11876,BT$201)/1000)</f>
        <v>0</v>
      </c>
      <c r="BU114" s="156">
        <f>IF(LEN(BU$8)=0,"",SUMIFS(Gögn!$I$2:$I$11876,Gögn!$F$2:$F$11876,$A114,Gögn!$A$2:$A$11876,BU$201)/1000)</f>
        <v>0</v>
      </c>
      <c r="BV114" s="156">
        <f>IF(LEN(BV$8)=0,"",SUMIFS(Gögn!$I$2:$I$11876,Gögn!$F$2:$F$11876,$A114,Gögn!$A$2:$A$11876,BV$201)/1000)</f>
        <v>0</v>
      </c>
      <c r="BW114" s="156">
        <f>IF(LEN(BW$8)=0,"",SUMIFS(Gögn!$I$2:$I$11876,Gögn!$F$2:$F$11876,$A114,Gögn!$A$2:$A$11876,BW$201)/1000)</f>
        <v>0</v>
      </c>
      <c r="BX114" s="156">
        <f>IF(LEN(BX$8)=0,"",SUMIFS(Gögn!$I$2:$I$11876,Gögn!$F$2:$F$11876,$A114,Gögn!$A$2:$A$11876,BX$201)/1000)</f>
        <v>0</v>
      </c>
      <c r="BY114" s="156">
        <f>IF(LEN(BY$8)=0,"",SUMIFS(Gögn!$I$2:$I$11876,Gögn!$F$2:$F$11876,$A114,Gögn!$A$2:$A$11876,BY$201)/1000)</f>
        <v>0</v>
      </c>
      <c r="BZ114" s="156">
        <f>IF(LEN(BZ$8)=0,"",SUMIFS(Gögn!$I$2:$I$11876,Gögn!$F$2:$F$11876,$A114,Gögn!$A$2:$A$11876,BZ$201)/1000)</f>
        <v>0</v>
      </c>
      <c r="CA114" s="156">
        <f>IF(LEN(CA$8)=0,"",SUMIFS(Gögn!$I$2:$I$11876,Gögn!$F$2:$F$11876,$A114,Gögn!$A$2:$A$11876,CA$201)/1000)</f>
        <v>0</v>
      </c>
      <c r="CB114" s="156">
        <f>IF(LEN(CB$8)=0,"",SUMIFS(Gögn!$I$2:$I$11876,Gögn!$F$2:$F$11876,$A114,Gögn!$A$2:$A$11876,CB$201)/1000)</f>
        <v>0</v>
      </c>
      <c r="CC114" s="156">
        <f>IF(LEN(CC$8)=0,"",SUMIFS(Gögn!$I$2:$I$11876,Gögn!$F$2:$F$11876,$A114,Gögn!$A$2:$A$11876,CC$201)/1000)</f>
        <v>0</v>
      </c>
    </row>
    <row r="115" spans="1:81" ht="15" customHeight="1" x14ac:dyDescent="0.25">
      <c r="A115" s="5" t="s">
        <v>112</v>
      </c>
      <c r="B115" s="5"/>
      <c r="C115" s="18" t="s">
        <v>113</v>
      </c>
      <c r="D115" s="155">
        <f>SUM(E115:CC115)</f>
        <v>5015285.6500000013</v>
      </c>
      <c r="E115" s="155">
        <f>IF(LEN(E$8)=0,"",SUMIFS(Gögn!$I$2:$I$11876,Gögn!$F$2:$F$11876,$A115,Gögn!$A$2:$A$11876,E$201)/1000)</f>
        <v>2146.8449999999998</v>
      </c>
      <c r="F115" s="155">
        <f>IF(LEN(F$8)=0,"",SUMIFS(Gögn!$I$2:$I$11876,Gögn!$F$2:$F$11876,$A115,Gögn!$A$2:$A$11876,F$201)/1000)</f>
        <v>4549.4970000000003</v>
      </c>
      <c r="G115" s="155">
        <f>IF(LEN(G$8)=0,"",SUMIFS(Gögn!$I$2:$I$11876,Gögn!$F$2:$F$11876,$A115,Gögn!$A$2:$A$11876,G$201)/1000)</f>
        <v>1814.5450000000001</v>
      </c>
      <c r="H115" s="155">
        <f>IF(LEN(H$8)=0,"",SUMIFS(Gögn!$I$2:$I$11876,Gögn!$F$2:$F$11876,$A115,Gögn!$A$2:$A$11876,H$201)/1000)</f>
        <v>67.143000000000001</v>
      </c>
      <c r="I115" s="155">
        <f>IF(LEN(I$8)=0,"",SUMIFS(Gögn!$I$2:$I$11876,Gögn!$F$2:$F$11876,$A115,Gögn!$A$2:$A$11876,I$201)/1000)</f>
        <v>1173.655</v>
      </c>
      <c r="J115" s="155">
        <f>IF(LEN(J$8)=0,"",SUMIFS(Gögn!$I$2:$I$11876,Gögn!$F$2:$F$11876,$A115,Gögn!$A$2:$A$11876,J$201)/1000)</f>
        <v>136.55799999999999</v>
      </c>
      <c r="K115" s="155">
        <f>IF(LEN(K$8)=0,"",SUMIFS(Gögn!$I$2:$I$11876,Gögn!$F$2:$F$11876,$A115,Gögn!$A$2:$A$11876,K$201)/1000)</f>
        <v>4509</v>
      </c>
      <c r="L115" s="155">
        <f>IF(LEN(L$8)=0,"",SUMIFS(Gögn!$I$2:$I$11876,Gögn!$F$2:$F$11876,$A115,Gögn!$A$2:$A$11876,L$201)/1000)</f>
        <v>36391</v>
      </c>
      <c r="M115" s="155">
        <f>IF(LEN(M$8)=0,"",SUMIFS(Gögn!$I$2:$I$11876,Gögn!$F$2:$F$11876,$A115,Gögn!$A$2:$A$11876,M$201)/1000)</f>
        <v>22667</v>
      </c>
      <c r="N115" s="155">
        <f>IF(LEN(N$8)=0,"",SUMIFS(Gögn!$I$2:$I$11876,Gögn!$F$2:$F$11876,$A115,Gögn!$A$2:$A$11876,N$201)/1000)</f>
        <v>86144</v>
      </c>
      <c r="O115" s="155">
        <f>IF(LEN(O$8)=0,"",SUMIFS(Gögn!$I$2:$I$11876,Gögn!$F$2:$F$11876,$A115,Gögn!$A$2:$A$11876,O$201)/1000)</f>
        <v>126594</v>
      </c>
      <c r="P115" s="155">
        <f>IF(LEN(P$8)=0,"",SUMIFS(Gögn!$I$2:$I$11876,Gögn!$F$2:$F$11876,$A115,Gögn!$A$2:$A$11876,P$201)/1000)</f>
        <v>72623</v>
      </c>
      <c r="Q115" s="155">
        <f>IF(LEN(Q$8)=0,"",SUMIFS(Gögn!$I$2:$I$11876,Gögn!$F$2:$F$11876,$A115,Gögn!$A$2:$A$11876,Q$201)/1000)</f>
        <v>9758</v>
      </c>
      <c r="R115" s="155">
        <f>IF(LEN(R$8)=0,"",SUMIFS(Gögn!$I$2:$I$11876,Gögn!$F$2:$F$11876,$A115,Gögn!$A$2:$A$11876,R$201)/1000)</f>
        <v>193568.052</v>
      </c>
      <c r="S115" s="155">
        <f>IF(LEN(S$8)=0,"",SUMIFS(Gögn!$I$2:$I$11876,Gögn!$F$2:$F$11876,$A115,Gögn!$A$2:$A$11876,S$201)/1000)</f>
        <v>56847.64</v>
      </c>
      <c r="T115" s="155">
        <f>IF(LEN(T$8)=0,"",SUMIFS(Gögn!$I$2:$I$11876,Gögn!$F$2:$F$11876,$A115,Gögn!$A$2:$A$11876,T$201)/1000)</f>
        <v>17975.555</v>
      </c>
      <c r="U115" s="155">
        <f>IF(LEN(U$8)=0,"",SUMIFS(Gögn!$I$2:$I$11876,Gögn!$F$2:$F$11876,$A115,Gögn!$A$2:$A$11876,U$201)/1000)</f>
        <v>3207.826</v>
      </c>
      <c r="V115" s="155">
        <f>IF(LEN(V$8)=0,"",SUMIFS(Gögn!$I$2:$I$11876,Gögn!$F$2:$F$11876,$A115,Gögn!$A$2:$A$11876,V$201)/1000)</f>
        <v>6040.0320000000002</v>
      </c>
      <c r="W115" s="155">
        <f>IF(LEN(W$8)=0,"",SUMIFS(Gögn!$I$2:$I$11876,Gögn!$F$2:$F$11876,$A115,Gögn!$A$2:$A$11876,W$201)/1000)</f>
        <v>173396</v>
      </c>
      <c r="X115" s="155">
        <f>IF(LEN(X$8)=0,"",SUMIFS(Gögn!$I$2:$I$11876,Gögn!$F$2:$F$11876,$A115,Gögn!$A$2:$A$11876,X$201)/1000)</f>
        <v>29189</v>
      </c>
      <c r="Y115" s="155">
        <f>IF(LEN(Y$8)=0,"",SUMIFS(Gögn!$I$2:$I$11876,Gögn!$F$2:$F$11876,$A115,Gögn!$A$2:$A$11876,Y$201)/1000)</f>
        <v>45714</v>
      </c>
      <c r="Z115" s="155">
        <f>IF(LEN(Z$8)=0,"",SUMIFS(Gögn!$I$2:$I$11876,Gögn!$F$2:$F$11876,$A115,Gögn!$A$2:$A$11876,Z$201)/1000)</f>
        <v>3644</v>
      </c>
      <c r="AA115" s="155">
        <f>IF(LEN(AA$8)=0,"",SUMIFS(Gögn!$I$2:$I$11876,Gögn!$F$2:$F$11876,$A115,Gögn!$A$2:$A$11876,AA$201)/1000)</f>
        <v>0</v>
      </c>
      <c r="AB115" s="155">
        <f>IF(LEN(AB$8)=0,"",SUMIFS(Gögn!$I$2:$I$11876,Gögn!$F$2:$F$11876,$A115,Gögn!$A$2:$A$11876,AB$201)/1000)</f>
        <v>0</v>
      </c>
      <c r="AC115" s="155">
        <f>IF(LEN(AC$8)=0,"",SUMIFS(Gögn!$I$2:$I$11876,Gögn!$F$2:$F$11876,$A115,Gögn!$A$2:$A$11876,AC$201)/1000)</f>
        <v>0</v>
      </c>
      <c r="AD115" s="155">
        <f>IF(LEN(AD$8)=0,"",SUMIFS(Gögn!$I$2:$I$11876,Gögn!$F$2:$F$11876,$A115,Gögn!$A$2:$A$11876,AD$201)/1000)</f>
        <v>0</v>
      </c>
      <c r="AE115" s="155">
        <f>IF(LEN(AE$8)=0,"",SUMIFS(Gögn!$I$2:$I$11876,Gögn!$F$2:$F$11876,$A115,Gögn!$A$2:$A$11876,AE$201)/1000)</f>
        <v>7819.9979999999996</v>
      </c>
      <c r="AF115" s="155">
        <f>IF(LEN(AF$8)=0,"",SUMIFS(Gögn!$I$2:$I$11876,Gögn!$F$2:$F$11876,$A115,Gögn!$A$2:$A$11876,AF$201)/1000)</f>
        <v>746393.14899999998</v>
      </c>
      <c r="AG115" s="155">
        <f>IF(LEN(AG$8)=0,"",SUMIFS(Gögn!$I$2:$I$11876,Gögn!$F$2:$F$11876,$A115,Gögn!$A$2:$A$11876,AG$201)/1000)</f>
        <v>18638.432000000001</v>
      </c>
      <c r="AH115" s="155">
        <f>IF(LEN(AH$8)=0,"",SUMIFS(Gögn!$I$2:$I$11876,Gögn!$F$2:$F$11876,$A115,Gögn!$A$2:$A$11876,AH$201)/1000)</f>
        <v>1348922.835</v>
      </c>
      <c r="AI115" s="155">
        <f>IF(LEN(AI$8)=0,"",SUMIFS(Gögn!$I$2:$I$11876,Gögn!$F$2:$F$11876,$A115,Gögn!$A$2:$A$11876,AI$201)/1000)</f>
        <v>14343.075999999999</v>
      </c>
      <c r="AJ115" s="155">
        <f>IF(LEN(AJ$8)=0,"",SUMIFS(Gögn!$I$2:$I$11876,Gögn!$F$2:$F$11876,$A115,Gögn!$A$2:$A$11876,AJ$201)/1000)</f>
        <v>55362.372000000003</v>
      </c>
      <c r="AK115" s="155">
        <f>IF(LEN(AK$8)=0,"",SUMIFS(Gögn!$I$2:$I$11876,Gögn!$F$2:$F$11876,$A115,Gögn!$A$2:$A$11876,AK$201)/1000)</f>
        <v>121325.97199999999</v>
      </c>
      <c r="AL115" s="155">
        <f>IF(LEN(AL$8)=0,"",SUMIFS(Gögn!$I$2:$I$11876,Gögn!$F$2:$F$11876,$A115,Gögn!$A$2:$A$11876,AL$201)/1000)</f>
        <v>264543.26500000001</v>
      </c>
      <c r="AM115" s="155">
        <f>IF(LEN(AM$8)=0,"",SUMIFS(Gögn!$I$2:$I$11876,Gögn!$F$2:$F$11876,$A115,Gögn!$A$2:$A$11876,AM$201)/1000)</f>
        <v>845974.40399999998</v>
      </c>
      <c r="AN115" s="155">
        <f>IF(LEN(AN$8)=0,"",SUMIFS(Gögn!$I$2:$I$11876,Gögn!$F$2:$F$11876,$A115,Gögn!$A$2:$A$11876,AN$201)/1000)</f>
        <v>8555.2579999999998</v>
      </c>
      <c r="AO115" s="155">
        <f>IF(LEN(AO$8)=0,"",SUMIFS(Gögn!$I$2:$I$11876,Gögn!$F$2:$F$11876,$A115,Gögn!$A$2:$A$11876,AO$201)/1000)</f>
        <v>52737.815999999999</v>
      </c>
      <c r="AP115" s="155">
        <f>IF(LEN(AP$8)=0,"",SUMIFS(Gögn!$I$2:$I$11876,Gögn!$F$2:$F$11876,$A115,Gögn!$A$2:$A$11876,AP$201)/1000)</f>
        <v>69143.341</v>
      </c>
      <c r="AQ115" s="155">
        <f>IF(LEN(AQ$8)=0,"",SUMIFS(Gögn!$I$2:$I$11876,Gögn!$F$2:$F$11876,$A115,Gögn!$A$2:$A$11876,AQ$201)/1000)</f>
        <v>52089.828999999998</v>
      </c>
      <c r="AR115" s="155">
        <f>IF(LEN(AR$8)=0,"",SUMIFS(Gögn!$I$2:$I$11876,Gögn!$F$2:$F$11876,$A115,Gögn!$A$2:$A$11876,AR$201)/1000)</f>
        <v>29685.848999999998</v>
      </c>
      <c r="AS115" s="155">
        <f>IF(LEN(AS$8)=0,"",SUMIFS(Gögn!$I$2:$I$11876,Gögn!$F$2:$F$11876,$A115,Gögn!$A$2:$A$11876,AS$201)/1000)</f>
        <v>5228.9089999999997</v>
      </c>
      <c r="AT115" s="155">
        <f>IF(LEN(AT$8)=0,"",SUMIFS(Gögn!$I$2:$I$11876,Gögn!$F$2:$F$11876,$A115,Gögn!$A$2:$A$11876,AT$201)/1000)</f>
        <v>209773.861</v>
      </c>
      <c r="AU115" s="155">
        <f>IF(LEN(AU$8)=0,"",SUMIFS(Gögn!$I$2:$I$11876,Gögn!$F$2:$F$11876,$A115,Gögn!$A$2:$A$11876,AU$201)/1000)</f>
        <v>9668.8670000000002</v>
      </c>
      <c r="AV115" s="155">
        <f>IF(LEN(AV$8)=0,"",SUMIFS(Gögn!$I$2:$I$11876,Gögn!$F$2:$F$11876,$A115,Gögn!$A$2:$A$11876,AV$201)/1000)</f>
        <v>37768.74</v>
      </c>
      <c r="AW115" s="155">
        <f>IF(LEN(AW$8)=0,"",SUMIFS(Gögn!$I$2:$I$11876,Gögn!$F$2:$F$11876,$A115,Gögn!$A$2:$A$11876,AW$201)/1000)</f>
        <v>16178.474</v>
      </c>
      <c r="AX115" s="155">
        <f>IF(LEN(AX$8)=0,"",SUMIFS(Gögn!$I$2:$I$11876,Gögn!$F$2:$F$11876,$A115,Gögn!$A$2:$A$11876,AX$201)/1000)</f>
        <v>40341.186999999998</v>
      </c>
      <c r="AY115" s="155">
        <f>IF(LEN(AY$8)=0,"",SUMIFS(Gögn!$I$2:$I$11876,Gögn!$F$2:$F$11876,$A115,Gögn!$A$2:$A$11876,AY$201)/1000)</f>
        <v>876.32799999999997</v>
      </c>
      <c r="AZ115" s="155">
        <f>IF(LEN(AZ$8)=0,"",SUMIFS(Gögn!$I$2:$I$11876,Gögn!$F$2:$F$11876,$A115,Gögn!$A$2:$A$11876,AZ$201)/1000)</f>
        <v>0</v>
      </c>
      <c r="BA115" s="155">
        <f>IF(LEN(BA$8)=0,"",SUMIFS(Gögn!$I$2:$I$11876,Gögn!$F$2:$F$11876,$A115,Gögn!$A$2:$A$11876,BA$201)/1000)</f>
        <v>0</v>
      </c>
      <c r="BB115" s="155">
        <f>IF(LEN(BB$8)=0,"",SUMIFS(Gögn!$I$2:$I$11876,Gögn!$F$2:$F$11876,$A115,Gögn!$A$2:$A$11876,BB$201)/1000)</f>
        <v>0</v>
      </c>
      <c r="BC115" s="155">
        <f>IF(LEN(BC$8)=0,"",SUMIFS(Gögn!$I$2:$I$11876,Gögn!$F$2:$F$11876,$A115,Gögn!$A$2:$A$11876,BC$201)/1000)</f>
        <v>129.768</v>
      </c>
      <c r="BD115" s="155">
        <f>IF(LEN(BD$8)=0,"",SUMIFS(Gögn!$I$2:$I$11876,Gögn!$F$2:$F$11876,$A115,Gögn!$A$2:$A$11876,BD$201)/1000)</f>
        <v>73.051000000000002</v>
      </c>
      <c r="BE115" s="155">
        <f>IF(LEN(BE$8)=0,"",SUMIFS(Gögn!$I$2:$I$11876,Gögn!$F$2:$F$11876,$A115,Gögn!$A$2:$A$11876,BE$201)/1000)</f>
        <v>3574.2730000000001</v>
      </c>
      <c r="BF115" s="155">
        <f>IF(LEN(BF$8)=0,"",SUMIFS(Gögn!$I$2:$I$11876,Gögn!$F$2:$F$11876,$A115,Gögn!$A$2:$A$11876,BF$201)/1000)</f>
        <v>2E-3</v>
      </c>
      <c r="BG115" s="155">
        <f>IF(LEN(BG$8)=0,"",SUMIFS(Gögn!$I$2:$I$11876,Gögn!$F$2:$F$11876,$A115,Gögn!$A$2:$A$11876,BG$201)/1000)</f>
        <v>4775.4790000000003</v>
      </c>
      <c r="BH115" s="155">
        <f>IF(LEN(BH$8)=0,"",SUMIFS(Gögn!$I$2:$I$11876,Gögn!$F$2:$F$11876,$A115,Gögn!$A$2:$A$11876,BH$201)/1000)</f>
        <v>0</v>
      </c>
      <c r="BI115" s="155">
        <f>IF(LEN(BI$8)=0,"",SUMIFS(Gögn!$I$2:$I$11876,Gögn!$F$2:$F$11876,$A115,Gögn!$A$2:$A$11876,BI$201)/1000)</f>
        <v>0</v>
      </c>
      <c r="BJ115" s="155">
        <f>IF(LEN(BJ$8)=0,"",SUMIFS(Gögn!$I$2:$I$11876,Gögn!$F$2:$F$11876,$A115,Gögn!$A$2:$A$11876,BJ$201)/1000)</f>
        <v>0</v>
      </c>
      <c r="BK115" s="155">
        <f>IF(LEN(BK$8)=0,"",SUMIFS(Gögn!$I$2:$I$11876,Gögn!$F$2:$F$11876,$A115,Gögn!$A$2:$A$11876,BK$201)/1000)</f>
        <v>15767.61</v>
      </c>
      <c r="BL115" s="155">
        <f>IF(LEN(BL$8)=0,"",SUMIFS(Gögn!$I$2:$I$11876,Gögn!$F$2:$F$11876,$A115,Gögn!$A$2:$A$11876,BL$201)/1000)</f>
        <v>3000</v>
      </c>
      <c r="BM115" s="155">
        <f>IF(LEN(BM$8)=0,"",SUMIFS(Gögn!$I$2:$I$11876,Gögn!$F$2:$F$11876,$A115,Gögn!$A$2:$A$11876,BM$201)/1000)</f>
        <v>-2341.047</v>
      </c>
      <c r="BN115" s="155">
        <f>IF(LEN(BN$8)=0,"",SUMIFS(Gögn!$I$2:$I$11876,Gögn!$F$2:$F$11876,$A115,Gögn!$A$2:$A$11876,BN$201)/1000)</f>
        <v>61694.574000000001</v>
      </c>
      <c r="BO115" s="155">
        <f>IF(LEN(BO$8)=0,"",SUMIFS(Gögn!$I$2:$I$11876,Gögn!$F$2:$F$11876,$A115,Gögn!$A$2:$A$11876,BO$201)/1000)</f>
        <v>5351.69</v>
      </c>
      <c r="BP115" s="155">
        <f>IF(LEN(BP$8)=0,"",SUMIFS(Gögn!$I$2:$I$11876,Gögn!$F$2:$F$11876,$A115,Gögn!$A$2:$A$11876,BP$201)/1000)</f>
        <v>14395.419</v>
      </c>
      <c r="BQ115" s="155">
        <f>IF(LEN(BQ$8)=0,"",SUMIFS(Gögn!$I$2:$I$11876,Gögn!$F$2:$F$11876,$A115,Gögn!$A$2:$A$11876,BQ$201)/1000)</f>
        <v>10720.121999999999</v>
      </c>
      <c r="BR115" s="155">
        <f>IF(LEN(BR$8)=0,"",SUMIFS(Gögn!$I$2:$I$11876,Gögn!$F$2:$F$11876,$A115,Gögn!$A$2:$A$11876,BR$201)/1000)</f>
        <v>17811</v>
      </c>
      <c r="BS115" s="155">
        <f>IF(LEN(BS$8)=0,"",SUMIFS(Gögn!$I$2:$I$11876,Gögn!$F$2:$F$11876,$A115,Gögn!$A$2:$A$11876,BS$201)/1000)</f>
        <v>15982</v>
      </c>
      <c r="BT115" s="155">
        <f>IF(LEN(BT$8)=0,"",SUMIFS(Gögn!$I$2:$I$11876,Gögn!$F$2:$F$11876,$A115,Gögn!$A$2:$A$11876,BT$201)/1000)</f>
        <v>5820</v>
      </c>
      <c r="BU115" s="155">
        <f>IF(LEN(BU$8)=0,"",SUMIFS(Gögn!$I$2:$I$11876,Gögn!$F$2:$F$11876,$A115,Gögn!$A$2:$A$11876,BU$201)/1000)</f>
        <v>4814.1019999999999</v>
      </c>
      <c r="BV115" s="155">
        <f>IF(LEN(BV$8)=0,"",SUMIFS(Gögn!$I$2:$I$11876,Gögn!$F$2:$F$11876,$A115,Gögn!$A$2:$A$11876,BV$201)/1000)</f>
        <v>0</v>
      </c>
      <c r="BW115" s="155">
        <f>IF(LEN(BW$8)=0,"",SUMIFS(Gögn!$I$2:$I$11876,Gögn!$F$2:$F$11876,$A115,Gögn!$A$2:$A$11876,BW$201)/1000)</f>
        <v>0</v>
      </c>
      <c r="BX115" s="155">
        <f>IF(LEN(BX$8)=0,"",SUMIFS(Gögn!$I$2:$I$11876,Gögn!$F$2:$F$11876,$A115,Gögn!$A$2:$A$11876,BX$201)/1000)</f>
        <v>255.33799999999999</v>
      </c>
      <c r="BY115" s="155">
        <f>IF(LEN(BY$8)=0,"",SUMIFS(Gögn!$I$2:$I$11876,Gögn!$F$2:$F$11876,$A115,Gögn!$A$2:$A$11876,BY$201)/1000)</f>
        <v>-49.113</v>
      </c>
      <c r="BZ115" s="155">
        <f>IF(LEN(BZ$8)=0,"",SUMIFS(Gögn!$I$2:$I$11876,Gögn!$F$2:$F$11876,$A115,Gögn!$A$2:$A$11876,BZ$201)/1000)</f>
        <v>-17.126999999999999</v>
      </c>
      <c r="CA115" s="155">
        <f>IF(LEN(CA$8)=0,"",SUMIFS(Gögn!$I$2:$I$11876,Gögn!$F$2:$F$11876,$A115,Gögn!$A$2:$A$11876,CA$201)/1000)</f>
        <v>0.19900000000000001</v>
      </c>
      <c r="CB115" s="155">
        <f>IF(LEN(CB$8)=0,"",SUMIFS(Gögn!$I$2:$I$11876,Gögn!$F$2:$F$11876,$A115,Gögn!$A$2:$A$11876,CB$201)/1000)</f>
        <v>0</v>
      </c>
      <c r="CC115" s="155">
        <f>IF(LEN(CC$8)=0,"",SUMIFS(Gögn!$I$2:$I$11876,Gögn!$F$2:$F$11876,$A115,Gögn!$A$2:$A$11876,CC$201)/1000)</f>
        <v>0</v>
      </c>
    </row>
    <row r="116" spans="1:81" s="34" customFormat="1" ht="15" customHeight="1" x14ac:dyDescent="0.25">
      <c r="A116" s="33" t="s">
        <v>458</v>
      </c>
      <c r="B116" s="33"/>
      <c r="C116" s="22" t="s">
        <v>287</v>
      </c>
      <c r="D116" s="158">
        <f>SUM(E116:CC116)</f>
        <v>43212859.722000018</v>
      </c>
      <c r="E116" s="158">
        <f>IF(LEN(E$8)=0,"",SUM(E112:E115))</f>
        <v>957012.16099999996</v>
      </c>
      <c r="F116" s="158">
        <f t="shared" ref="F116:BQ116" si="31">IF(LEN(F$8)=0,"",SUM(F112:F115))</f>
        <v>2668127.6380000003</v>
      </c>
      <c r="G116" s="158">
        <f t="shared" si="31"/>
        <v>2552667.89</v>
      </c>
      <c r="H116" s="158">
        <f t="shared" si="31"/>
        <v>95077.237999999998</v>
      </c>
      <c r="I116" s="158">
        <f t="shared" si="31"/>
        <v>1224639.263</v>
      </c>
      <c r="J116" s="158">
        <f t="shared" si="31"/>
        <v>48800.654000000002</v>
      </c>
      <c r="K116" s="158">
        <f t="shared" si="31"/>
        <v>35381</v>
      </c>
      <c r="L116" s="158">
        <f t="shared" si="31"/>
        <v>598985</v>
      </c>
      <c r="M116" s="158">
        <f t="shared" si="31"/>
        <v>645534</v>
      </c>
      <c r="N116" s="158">
        <f t="shared" si="31"/>
        <v>1215698</v>
      </c>
      <c r="O116" s="158">
        <f t="shared" si="31"/>
        <v>1158309</v>
      </c>
      <c r="P116" s="158">
        <f t="shared" si="31"/>
        <v>1013280</v>
      </c>
      <c r="Q116" s="158">
        <f t="shared" si="31"/>
        <v>3000277</v>
      </c>
      <c r="R116" s="158">
        <f t="shared" si="31"/>
        <v>639409.67200000002</v>
      </c>
      <c r="S116" s="158">
        <f t="shared" si="31"/>
        <v>396751.81099999999</v>
      </c>
      <c r="T116" s="158">
        <f t="shared" si="31"/>
        <v>395736.87299999996</v>
      </c>
      <c r="U116" s="158">
        <f t="shared" si="31"/>
        <v>18781.275000000001</v>
      </c>
      <c r="V116" s="158">
        <f t="shared" si="31"/>
        <v>51361.510999999999</v>
      </c>
      <c r="W116" s="158">
        <f t="shared" si="31"/>
        <v>4476257</v>
      </c>
      <c r="X116" s="158">
        <f t="shared" si="31"/>
        <v>957597</v>
      </c>
      <c r="Y116" s="158">
        <f t="shared" si="31"/>
        <v>2909207</v>
      </c>
      <c r="Z116" s="158">
        <f t="shared" si="31"/>
        <v>83812</v>
      </c>
      <c r="AA116" s="158">
        <f t="shared" si="31"/>
        <v>24593</v>
      </c>
      <c r="AB116" s="158">
        <f t="shared" si="31"/>
        <v>118737.803</v>
      </c>
      <c r="AC116" s="158">
        <f t="shared" si="31"/>
        <v>96274.054000000004</v>
      </c>
      <c r="AD116" s="158">
        <f t="shared" si="31"/>
        <v>88418.57</v>
      </c>
      <c r="AE116" s="158">
        <f t="shared" si="31"/>
        <v>20753.686000000002</v>
      </c>
      <c r="AF116" s="158">
        <f t="shared" si="31"/>
        <v>765069.84399999992</v>
      </c>
      <c r="AG116" s="158">
        <f t="shared" si="31"/>
        <v>115405.118</v>
      </c>
      <c r="AH116" s="158">
        <f t="shared" si="31"/>
        <v>2700171.8310000002</v>
      </c>
      <c r="AI116" s="158">
        <f t="shared" si="31"/>
        <v>37844.707999999999</v>
      </c>
      <c r="AJ116" s="158">
        <f t="shared" si="31"/>
        <v>310776.647</v>
      </c>
      <c r="AK116" s="158">
        <f t="shared" si="31"/>
        <v>338569.647</v>
      </c>
      <c r="AL116" s="158">
        <f t="shared" si="31"/>
        <v>353911.739</v>
      </c>
      <c r="AM116" s="158">
        <f t="shared" si="31"/>
        <v>892258.53299999994</v>
      </c>
      <c r="AN116" s="158">
        <f t="shared" si="31"/>
        <v>8639.241</v>
      </c>
      <c r="AO116" s="158">
        <f t="shared" si="31"/>
        <v>2588592.0529999998</v>
      </c>
      <c r="AP116" s="158">
        <f t="shared" si="31"/>
        <v>718246.26199999999</v>
      </c>
      <c r="AQ116" s="158">
        <f t="shared" si="31"/>
        <v>1023058.1040000001</v>
      </c>
      <c r="AR116" s="158">
        <f t="shared" si="31"/>
        <v>1053492.226</v>
      </c>
      <c r="AS116" s="158">
        <f t="shared" si="31"/>
        <v>5622.4939999999997</v>
      </c>
      <c r="AT116" s="158">
        <f t="shared" si="31"/>
        <v>240766.63</v>
      </c>
      <c r="AU116" s="158">
        <f t="shared" si="31"/>
        <v>9668.8670000000002</v>
      </c>
      <c r="AV116" s="158">
        <f t="shared" si="31"/>
        <v>64704.328999999998</v>
      </c>
      <c r="AW116" s="158">
        <f t="shared" si="31"/>
        <v>27582.469000000001</v>
      </c>
      <c r="AX116" s="158">
        <f t="shared" si="31"/>
        <v>46461.186999999998</v>
      </c>
      <c r="AY116" s="158">
        <f t="shared" si="31"/>
        <v>876.32799999999997</v>
      </c>
      <c r="AZ116" s="158">
        <f t="shared" si="31"/>
        <v>97501.328999999998</v>
      </c>
      <c r="BA116" s="158">
        <f t="shared" si="31"/>
        <v>105190.815</v>
      </c>
      <c r="BB116" s="158">
        <f t="shared" si="31"/>
        <v>2284273.196</v>
      </c>
      <c r="BC116" s="158">
        <f t="shared" si="31"/>
        <v>319634.42800000001</v>
      </c>
      <c r="BD116" s="158">
        <f t="shared" si="31"/>
        <v>60988.105000000003</v>
      </c>
      <c r="BE116" s="158">
        <f t="shared" si="31"/>
        <v>559219.19299999997</v>
      </c>
      <c r="BF116" s="158">
        <f t="shared" si="31"/>
        <v>2E-3</v>
      </c>
      <c r="BG116" s="158">
        <f t="shared" si="31"/>
        <v>248381.90099999998</v>
      </c>
      <c r="BH116" s="158">
        <f t="shared" si="31"/>
        <v>205815.959</v>
      </c>
      <c r="BI116" s="158">
        <f t="shared" si="31"/>
        <v>162651.29</v>
      </c>
      <c r="BJ116" s="158">
        <f t="shared" si="31"/>
        <v>240120.18400000001</v>
      </c>
      <c r="BK116" s="158">
        <f t="shared" si="31"/>
        <v>722158.06500000006</v>
      </c>
      <c r="BL116" s="158">
        <f t="shared" si="31"/>
        <v>18686.339</v>
      </c>
      <c r="BM116" s="158">
        <f t="shared" si="31"/>
        <v>5024.366</v>
      </c>
      <c r="BN116" s="158">
        <f t="shared" si="31"/>
        <v>125060.18700000001</v>
      </c>
      <c r="BO116" s="158">
        <f t="shared" si="31"/>
        <v>8097.2109999999993</v>
      </c>
      <c r="BP116" s="158">
        <f t="shared" si="31"/>
        <v>17331.68</v>
      </c>
      <c r="BQ116" s="158">
        <f t="shared" si="31"/>
        <v>11155.270999999999</v>
      </c>
      <c r="BR116" s="158">
        <f t="shared" ref="BR116:CC116" si="32">IF(LEN(BR$8)=0,"",SUM(BR112:BR115))</f>
        <v>444678</v>
      </c>
      <c r="BS116" s="158">
        <f t="shared" si="32"/>
        <v>186128</v>
      </c>
      <c r="BT116" s="158">
        <f t="shared" si="32"/>
        <v>54456</v>
      </c>
      <c r="BU116" s="158">
        <f t="shared" si="32"/>
        <v>139622.84300000002</v>
      </c>
      <c r="BV116" s="158">
        <f t="shared" si="32"/>
        <v>55546.725000000006</v>
      </c>
      <c r="BW116" s="158">
        <f t="shared" si="32"/>
        <v>1144.222</v>
      </c>
      <c r="BX116" s="158">
        <f t="shared" si="32"/>
        <v>137981.40699999998</v>
      </c>
      <c r="BY116" s="158">
        <f t="shared" si="32"/>
        <v>167517.85999999999</v>
      </c>
      <c r="BZ116" s="158">
        <f t="shared" si="32"/>
        <v>10070.981999999998</v>
      </c>
      <c r="CA116" s="158">
        <f t="shared" si="32"/>
        <v>31225.806</v>
      </c>
      <c r="CB116" s="158">
        <f t="shared" si="32"/>
        <v>0</v>
      </c>
      <c r="CC116" s="158">
        <f t="shared" si="32"/>
        <v>0</v>
      </c>
    </row>
    <row r="117" spans="1:81" ht="15" customHeight="1" x14ac:dyDescent="0.25">
      <c r="A117" s="5" t="s">
        <v>458</v>
      </c>
      <c r="B117" s="5"/>
      <c r="C117" s="18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  <c r="BK117" s="155"/>
      <c r="BL117" s="155"/>
      <c r="BM117" s="155"/>
      <c r="BN117" s="155"/>
      <c r="BO117" s="155"/>
      <c r="BP117" s="155"/>
      <c r="BQ117" s="155"/>
      <c r="BR117" s="155"/>
      <c r="BS117" s="155"/>
      <c r="BT117" s="155"/>
      <c r="BU117" s="155"/>
      <c r="BV117" s="155"/>
      <c r="BW117" s="155"/>
      <c r="BX117" s="155"/>
      <c r="BY117" s="155"/>
      <c r="BZ117" s="155"/>
      <c r="CA117" s="155"/>
      <c r="CB117" s="155"/>
      <c r="CC117" s="155"/>
    </row>
    <row r="118" spans="1:81" ht="15" customHeight="1" x14ac:dyDescent="0.25">
      <c r="A118" s="5" t="s">
        <v>458</v>
      </c>
      <c r="B118" s="5"/>
      <c r="C118" s="16" t="s">
        <v>293</v>
      </c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</row>
    <row r="119" spans="1:81" ht="15" customHeight="1" x14ac:dyDescent="0.25">
      <c r="A119" s="5" t="s">
        <v>114</v>
      </c>
      <c r="B119" s="5"/>
      <c r="C119" s="18" t="s">
        <v>115</v>
      </c>
      <c r="D119" s="155">
        <f t="shared" ref="D119:D134" si="33">SUM(E119:CC119)</f>
        <v>2744332.1389999995</v>
      </c>
      <c r="E119" s="155">
        <f>IF(LEN(E$8)=0,"",SUMIFS(Gögn!$I$2:$I$11876,Gögn!$F$2:$F$11876,$A119,Gögn!$A$2:$A$11876,E$201)/1000)</f>
        <v>161335.01800000001</v>
      </c>
      <c r="F119" s="155">
        <f>IF(LEN(F$8)=0,"",SUMIFS(Gögn!$I$2:$I$11876,Gögn!$F$2:$F$11876,$A119,Gögn!$A$2:$A$11876,F$201)/1000)</f>
        <v>257516.527</v>
      </c>
      <c r="G119" s="155">
        <f>IF(LEN(G$8)=0,"",SUMIFS(Gögn!$I$2:$I$11876,Gögn!$F$2:$F$11876,$A119,Gögn!$A$2:$A$11876,G$201)/1000)</f>
        <v>72393.168999999994</v>
      </c>
      <c r="H119" s="155">
        <f>IF(LEN(H$8)=0,"",SUMIFS(Gögn!$I$2:$I$11876,Gögn!$F$2:$F$11876,$A119,Gögn!$A$2:$A$11876,H$201)/1000)</f>
        <v>401.846</v>
      </c>
      <c r="I119" s="155">
        <f>IF(LEN(I$8)=0,"",SUMIFS(Gögn!$I$2:$I$11876,Gögn!$F$2:$F$11876,$A119,Gögn!$A$2:$A$11876,I$201)/1000)</f>
        <v>0</v>
      </c>
      <c r="J119" s="155">
        <f>IF(LEN(J$8)=0,"",SUMIFS(Gögn!$I$2:$I$11876,Gögn!$F$2:$F$11876,$A119,Gögn!$A$2:$A$11876,J$201)/1000)</f>
        <v>1141.7860000000001</v>
      </c>
      <c r="K119" s="155">
        <f>IF(LEN(K$8)=0,"",SUMIFS(Gögn!$I$2:$I$11876,Gögn!$F$2:$F$11876,$A119,Gögn!$A$2:$A$11876,K$201)/1000)</f>
        <v>2404</v>
      </c>
      <c r="L119" s="155">
        <f>IF(LEN(L$8)=0,"",SUMIFS(Gögn!$I$2:$I$11876,Gögn!$F$2:$F$11876,$A119,Gögn!$A$2:$A$11876,L$201)/1000)</f>
        <v>669</v>
      </c>
      <c r="M119" s="155">
        <f>IF(LEN(M$8)=0,"",SUMIFS(Gögn!$I$2:$I$11876,Gögn!$F$2:$F$11876,$A119,Gögn!$A$2:$A$11876,M$201)/1000)</f>
        <v>18873</v>
      </c>
      <c r="N119" s="155">
        <f>IF(LEN(N$8)=0,"",SUMIFS(Gögn!$I$2:$I$11876,Gögn!$F$2:$F$11876,$A119,Gögn!$A$2:$A$11876,N$201)/1000)</f>
        <v>62450</v>
      </c>
      <c r="O119" s="155">
        <f>IF(LEN(O$8)=0,"",SUMIFS(Gögn!$I$2:$I$11876,Gögn!$F$2:$F$11876,$A119,Gögn!$A$2:$A$11876,O$201)/1000)</f>
        <v>72408</v>
      </c>
      <c r="P119" s="155">
        <f>IF(LEN(P$8)=0,"",SUMIFS(Gögn!$I$2:$I$11876,Gögn!$F$2:$F$11876,$A119,Gögn!$A$2:$A$11876,P$201)/1000)</f>
        <v>33699</v>
      </c>
      <c r="Q119" s="155">
        <f>IF(LEN(Q$8)=0,"",SUMIFS(Gögn!$I$2:$I$11876,Gögn!$F$2:$F$11876,$A119,Gögn!$A$2:$A$11876,Q$201)/1000)</f>
        <v>0</v>
      </c>
      <c r="R119" s="155">
        <f>IF(LEN(R$8)=0,"",SUMIFS(Gögn!$I$2:$I$11876,Gögn!$F$2:$F$11876,$A119,Gögn!$A$2:$A$11876,R$201)/1000)</f>
        <v>11652.12</v>
      </c>
      <c r="S119" s="155">
        <f>IF(LEN(S$8)=0,"",SUMIFS(Gögn!$I$2:$I$11876,Gögn!$F$2:$F$11876,$A119,Gögn!$A$2:$A$11876,S$201)/1000)</f>
        <v>0</v>
      </c>
      <c r="T119" s="155">
        <f>IF(LEN(T$8)=0,"",SUMIFS(Gögn!$I$2:$I$11876,Gögn!$F$2:$F$11876,$A119,Gögn!$A$2:$A$11876,T$201)/1000)</f>
        <v>0</v>
      </c>
      <c r="U119" s="155">
        <f>IF(LEN(U$8)=0,"",SUMIFS(Gögn!$I$2:$I$11876,Gögn!$F$2:$F$11876,$A119,Gögn!$A$2:$A$11876,U$201)/1000)</f>
        <v>198.417</v>
      </c>
      <c r="V119" s="155">
        <f>IF(LEN(V$8)=0,"",SUMIFS(Gögn!$I$2:$I$11876,Gögn!$F$2:$F$11876,$A119,Gögn!$A$2:$A$11876,V$201)/1000)</f>
        <v>2102.7649999999999</v>
      </c>
      <c r="W119" s="155">
        <f>IF(LEN(W$8)=0,"",SUMIFS(Gögn!$I$2:$I$11876,Gögn!$F$2:$F$11876,$A119,Gögn!$A$2:$A$11876,W$201)/1000)</f>
        <v>1186532</v>
      </c>
      <c r="X119" s="155">
        <f>IF(LEN(X$8)=0,"",SUMIFS(Gögn!$I$2:$I$11876,Gögn!$F$2:$F$11876,$A119,Gögn!$A$2:$A$11876,X$201)/1000)</f>
        <v>97111</v>
      </c>
      <c r="Y119" s="155">
        <f>IF(LEN(Y$8)=0,"",SUMIFS(Gögn!$I$2:$I$11876,Gögn!$F$2:$F$11876,$A119,Gögn!$A$2:$A$11876,Y$201)/1000)</f>
        <v>11649</v>
      </c>
      <c r="Z119" s="155">
        <f>IF(LEN(Z$8)=0,"",SUMIFS(Gögn!$I$2:$I$11876,Gögn!$F$2:$F$11876,$A119,Gögn!$A$2:$A$11876,Z$201)/1000)</f>
        <v>25024</v>
      </c>
      <c r="AA119" s="155">
        <f>IF(LEN(AA$8)=0,"",SUMIFS(Gögn!$I$2:$I$11876,Gögn!$F$2:$F$11876,$A119,Gögn!$A$2:$A$11876,AA$201)/1000)</f>
        <v>0</v>
      </c>
      <c r="AB119" s="155">
        <f>IF(LEN(AB$8)=0,"",SUMIFS(Gögn!$I$2:$I$11876,Gögn!$F$2:$F$11876,$A119,Gögn!$A$2:$A$11876,AB$201)/1000)</f>
        <v>19380.794999999998</v>
      </c>
      <c r="AC119" s="155">
        <f>IF(LEN(AC$8)=0,"",SUMIFS(Gögn!$I$2:$I$11876,Gögn!$F$2:$F$11876,$A119,Gögn!$A$2:$A$11876,AC$201)/1000)</f>
        <v>19758.057000000001</v>
      </c>
      <c r="AD119" s="155">
        <f>IF(LEN(AD$8)=0,"",SUMIFS(Gögn!$I$2:$I$11876,Gögn!$F$2:$F$11876,$A119,Gögn!$A$2:$A$11876,AD$201)/1000)</f>
        <v>0</v>
      </c>
      <c r="AE119" s="155">
        <f>IF(LEN(AE$8)=0,"",SUMIFS(Gögn!$I$2:$I$11876,Gögn!$F$2:$F$11876,$A119,Gögn!$A$2:$A$11876,AE$201)/1000)</f>
        <v>0</v>
      </c>
      <c r="AF119" s="155">
        <f>IF(LEN(AF$8)=0,"",SUMIFS(Gögn!$I$2:$I$11876,Gögn!$F$2:$F$11876,$A119,Gögn!$A$2:$A$11876,AF$201)/1000)</f>
        <v>0</v>
      </c>
      <c r="AG119" s="155">
        <f>IF(LEN(AG$8)=0,"",SUMIFS(Gögn!$I$2:$I$11876,Gögn!$F$2:$F$11876,$A119,Gögn!$A$2:$A$11876,AG$201)/1000)</f>
        <v>0</v>
      </c>
      <c r="AH119" s="155">
        <f>IF(LEN(AH$8)=0,"",SUMIFS(Gögn!$I$2:$I$11876,Gögn!$F$2:$F$11876,$A119,Gögn!$A$2:$A$11876,AH$201)/1000)</f>
        <v>0</v>
      </c>
      <c r="AI119" s="155">
        <f>IF(LEN(AI$8)=0,"",SUMIFS(Gögn!$I$2:$I$11876,Gögn!$F$2:$F$11876,$A119,Gögn!$A$2:$A$11876,AI$201)/1000)</f>
        <v>0</v>
      </c>
      <c r="AJ119" s="155">
        <f>IF(LEN(AJ$8)=0,"",SUMIFS(Gögn!$I$2:$I$11876,Gögn!$F$2:$F$11876,$A119,Gögn!$A$2:$A$11876,AJ$201)/1000)</f>
        <v>0</v>
      </c>
      <c r="AK119" s="155">
        <f>IF(LEN(AK$8)=0,"",SUMIFS(Gögn!$I$2:$I$11876,Gögn!$F$2:$F$11876,$A119,Gögn!$A$2:$A$11876,AK$201)/1000)</f>
        <v>0</v>
      </c>
      <c r="AL119" s="155">
        <f>IF(LEN(AL$8)=0,"",SUMIFS(Gögn!$I$2:$I$11876,Gögn!$F$2:$F$11876,$A119,Gögn!$A$2:$A$11876,AL$201)/1000)</f>
        <v>0</v>
      </c>
      <c r="AM119" s="155">
        <f>IF(LEN(AM$8)=0,"",SUMIFS(Gögn!$I$2:$I$11876,Gögn!$F$2:$F$11876,$A119,Gögn!$A$2:$A$11876,AM$201)/1000)</f>
        <v>0</v>
      </c>
      <c r="AN119" s="155">
        <f>IF(LEN(AN$8)=0,"",SUMIFS(Gögn!$I$2:$I$11876,Gögn!$F$2:$F$11876,$A119,Gögn!$A$2:$A$11876,AN$201)/1000)</f>
        <v>0</v>
      </c>
      <c r="AO119" s="155">
        <f>IF(LEN(AO$8)=0,"",SUMIFS(Gögn!$I$2:$I$11876,Gögn!$F$2:$F$11876,$A119,Gögn!$A$2:$A$11876,AO$201)/1000)</f>
        <v>147884.93700000001</v>
      </c>
      <c r="AP119" s="155">
        <f>IF(LEN(AP$8)=0,"",SUMIFS(Gögn!$I$2:$I$11876,Gögn!$F$2:$F$11876,$A119,Gögn!$A$2:$A$11876,AP$201)/1000)</f>
        <v>106580.564</v>
      </c>
      <c r="AQ119" s="155">
        <f>IF(LEN(AQ$8)=0,"",SUMIFS(Gögn!$I$2:$I$11876,Gögn!$F$2:$F$11876,$A119,Gögn!$A$2:$A$11876,AQ$201)/1000)</f>
        <v>70403.827000000005</v>
      </c>
      <c r="AR119" s="155">
        <f>IF(LEN(AR$8)=0,"",SUMIFS(Gögn!$I$2:$I$11876,Gögn!$F$2:$F$11876,$A119,Gögn!$A$2:$A$11876,AR$201)/1000)</f>
        <v>0</v>
      </c>
      <c r="AS119" s="155">
        <f>IF(LEN(AS$8)=0,"",SUMIFS(Gögn!$I$2:$I$11876,Gögn!$F$2:$F$11876,$A119,Gögn!$A$2:$A$11876,AS$201)/1000)</f>
        <v>407.38</v>
      </c>
      <c r="AT119" s="155">
        <f>IF(LEN(AT$8)=0,"",SUMIFS(Gögn!$I$2:$I$11876,Gögn!$F$2:$F$11876,$A119,Gögn!$A$2:$A$11876,AT$201)/1000)</f>
        <v>0</v>
      </c>
      <c r="AU119" s="155">
        <f>IF(LEN(AU$8)=0,"",SUMIFS(Gögn!$I$2:$I$11876,Gögn!$F$2:$F$11876,$A119,Gögn!$A$2:$A$11876,AU$201)/1000)</f>
        <v>7153.3220000000001</v>
      </c>
      <c r="AV119" s="155">
        <f>IF(LEN(AV$8)=0,"",SUMIFS(Gögn!$I$2:$I$11876,Gögn!$F$2:$F$11876,$A119,Gögn!$A$2:$A$11876,AV$201)/1000)</f>
        <v>0</v>
      </c>
      <c r="AW119" s="155">
        <f>IF(LEN(AW$8)=0,"",SUMIFS(Gögn!$I$2:$I$11876,Gögn!$F$2:$F$11876,$A119,Gögn!$A$2:$A$11876,AW$201)/1000)</f>
        <v>4325.7740000000003</v>
      </c>
      <c r="AX119" s="155">
        <f>IF(LEN(AX$8)=0,"",SUMIFS(Gögn!$I$2:$I$11876,Gögn!$F$2:$F$11876,$A119,Gögn!$A$2:$A$11876,AX$201)/1000)</f>
        <v>654.87199999999996</v>
      </c>
      <c r="AY119" s="155">
        <f>IF(LEN(AY$8)=0,"",SUMIFS(Gögn!$I$2:$I$11876,Gögn!$F$2:$F$11876,$A119,Gögn!$A$2:$A$11876,AY$201)/1000)</f>
        <v>349</v>
      </c>
      <c r="AZ119" s="155">
        <f>IF(LEN(AZ$8)=0,"",SUMIFS(Gögn!$I$2:$I$11876,Gögn!$F$2:$F$11876,$A119,Gögn!$A$2:$A$11876,AZ$201)/1000)</f>
        <v>9382.5830000000005</v>
      </c>
      <c r="BA119" s="155">
        <f>IF(LEN(BA$8)=0,"",SUMIFS(Gögn!$I$2:$I$11876,Gögn!$F$2:$F$11876,$A119,Gögn!$A$2:$A$11876,BA$201)/1000)</f>
        <v>0</v>
      </c>
      <c r="BB119" s="155">
        <f>IF(LEN(BB$8)=0,"",SUMIFS(Gögn!$I$2:$I$11876,Gögn!$F$2:$F$11876,$A119,Gögn!$A$2:$A$11876,BB$201)/1000)</f>
        <v>0</v>
      </c>
      <c r="BC119" s="155">
        <f>IF(LEN(BC$8)=0,"",SUMIFS(Gögn!$I$2:$I$11876,Gögn!$F$2:$F$11876,$A119,Gögn!$A$2:$A$11876,BC$201)/1000)</f>
        <v>18281.780999999999</v>
      </c>
      <c r="BD119" s="155">
        <f>IF(LEN(BD$8)=0,"",SUMIFS(Gögn!$I$2:$I$11876,Gögn!$F$2:$F$11876,$A119,Gögn!$A$2:$A$11876,BD$201)/1000)</f>
        <v>5735.9549999999999</v>
      </c>
      <c r="BE119" s="155">
        <f>IF(LEN(BE$8)=0,"",SUMIFS(Gögn!$I$2:$I$11876,Gögn!$F$2:$F$11876,$A119,Gögn!$A$2:$A$11876,BE$201)/1000)</f>
        <v>0</v>
      </c>
      <c r="BF119" s="155">
        <f>IF(LEN(BF$8)=0,"",SUMIFS(Gögn!$I$2:$I$11876,Gögn!$F$2:$F$11876,$A119,Gögn!$A$2:$A$11876,BF$201)/1000)</f>
        <v>0</v>
      </c>
      <c r="BG119" s="155">
        <f>IF(LEN(BG$8)=0,"",SUMIFS(Gögn!$I$2:$I$11876,Gögn!$F$2:$F$11876,$A119,Gögn!$A$2:$A$11876,BG$201)/1000)</f>
        <v>16205.55</v>
      </c>
      <c r="BH119" s="155">
        <f>IF(LEN(BH$8)=0,"",SUMIFS(Gögn!$I$2:$I$11876,Gögn!$F$2:$F$11876,$A119,Gögn!$A$2:$A$11876,BH$201)/1000)</f>
        <v>26224.252</v>
      </c>
      <c r="BI119" s="155">
        <f>IF(LEN(BI$8)=0,"",SUMIFS(Gögn!$I$2:$I$11876,Gögn!$F$2:$F$11876,$A119,Gögn!$A$2:$A$11876,BI$201)/1000)</f>
        <v>11577.286</v>
      </c>
      <c r="BJ119" s="155">
        <f>IF(LEN(BJ$8)=0,"",SUMIFS(Gögn!$I$2:$I$11876,Gögn!$F$2:$F$11876,$A119,Gögn!$A$2:$A$11876,BJ$201)/1000)</f>
        <v>969.27700000000004</v>
      </c>
      <c r="BK119" s="155">
        <f>IF(LEN(BK$8)=0,"",SUMIFS(Gögn!$I$2:$I$11876,Gögn!$F$2:$F$11876,$A119,Gögn!$A$2:$A$11876,BK$201)/1000)</f>
        <v>127547.50199999999</v>
      </c>
      <c r="BL119" s="155">
        <f>IF(LEN(BL$8)=0,"",SUMIFS(Gögn!$I$2:$I$11876,Gögn!$F$2:$F$11876,$A119,Gögn!$A$2:$A$11876,BL$201)/1000)</f>
        <v>7369.3810000000003</v>
      </c>
      <c r="BM119" s="155">
        <f>IF(LEN(BM$8)=0,"",SUMIFS(Gögn!$I$2:$I$11876,Gögn!$F$2:$F$11876,$A119,Gögn!$A$2:$A$11876,BM$201)/1000)</f>
        <v>9753.2009999999991</v>
      </c>
      <c r="BN119" s="155">
        <f>IF(LEN(BN$8)=0,"",SUMIFS(Gögn!$I$2:$I$11876,Gögn!$F$2:$F$11876,$A119,Gögn!$A$2:$A$11876,BN$201)/1000)</f>
        <v>0</v>
      </c>
      <c r="BO119" s="155">
        <f>IF(LEN(BO$8)=0,"",SUMIFS(Gögn!$I$2:$I$11876,Gögn!$F$2:$F$11876,$A119,Gögn!$A$2:$A$11876,BO$201)/1000)</f>
        <v>0</v>
      </c>
      <c r="BP119" s="155">
        <f>IF(LEN(BP$8)=0,"",SUMIFS(Gögn!$I$2:$I$11876,Gögn!$F$2:$F$11876,$A119,Gögn!$A$2:$A$11876,BP$201)/1000)</f>
        <v>0</v>
      </c>
      <c r="BQ119" s="155">
        <f>IF(LEN(BQ$8)=0,"",SUMIFS(Gögn!$I$2:$I$11876,Gögn!$F$2:$F$11876,$A119,Gögn!$A$2:$A$11876,BQ$201)/1000)</f>
        <v>0</v>
      </c>
      <c r="BR119" s="155">
        <f>IF(LEN(BR$8)=0,"",SUMIFS(Gögn!$I$2:$I$11876,Gögn!$F$2:$F$11876,$A119,Gögn!$A$2:$A$11876,BR$201)/1000)</f>
        <v>51775</v>
      </c>
      <c r="BS119" s="155">
        <f>IF(LEN(BS$8)=0,"",SUMIFS(Gögn!$I$2:$I$11876,Gögn!$F$2:$F$11876,$A119,Gögn!$A$2:$A$11876,BS$201)/1000)</f>
        <v>19184</v>
      </c>
      <c r="BT119" s="155">
        <f>IF(LEN(BT$8)=0,"",SUMIFS(Gögn!$I$2:$I$11876,Gögn!$F$2:$F$11876,$A119,Gögn!$A$2:$A$11876,BT$201)/1000)</f>
        <v>-1651</v>
      </c>
      <c r="BU119" s="155">
        <f>IF(LEN(BU$8)=0,"",SUMIFS(Gögn!$I$2:$I$11876,Gögn!$F$2:$F$11876,$A119,Gögn!$A$2:$A$11876,BU$201)/1000)</f>
        <v>0</v>
      </c>
      <c r="BV119" s="155">
        <f>IF(LEN(BV$8)=0,"",SUMIFS(Gögn!$I$2:$I$11876,Gögn!$F$2:$F$11876,$A119,Gögn!$A$2:$A$11876,BV$201)/1000)</f>
        <v>4188.4920000000002</v>
      </c>
      <c r="BW119" s="155">
        <f>IF(LEN(BW$8)=0,"",SUMIFS(Gögn!$I$2:$I$11876,Gögn!$F$2:$F$11876,$A119,Gögn!$A$2:$A$11876,BW$201)/1000)</f>
        <v>0</v>
      </c>
      <c r="BX119" s="155">
        <f>IF(LEN(BX$8)=0,"",SUMIFS(Gögn!$I$2:$I$11876,Gögn!$F$2:$F$11876,$A119,Gögn!$A$2:$A$11876,BX$201)/1000)</f>
        <v>9127.0740000000005</v>
      </c>
      <c r="BY119" s="155">
        <f>IF(LEN(BY$8)=0,"",SUMIFS(Gögn!$I$2:$I$11876,Gögn!$F$2:$F$11876,$A119,Gögn!$A$2:$A$11876,BY$201)/1000)</f>
        <v>32147.521000000001</v>
      </c>
      <c r="BZ119" s="155">
        <f>IF(LEN(BZ$8)=0,"",SUMIFS(Gögn!$I$2:$I$11876,Gögn!$F$2:$F$11876,$A119,Gögn!$A$2:$A$11876,BZ$201)/1000)</f>
        <v>0</v>
      </c>
      <c r="CA119" s="155">
        <f>IF(LEN(CA$8)=0,"",SUMIFS(Gögn!$I$2:$I$11876,Gögn!$F$2:$F$11876,$A119,Gögn!$A$2:$A$11876,CA$201)/1000)</f>
        <v>2055.1080000000002</v>
      </c>
      <c r="CB119" s="155">
        <f>IF(LEN(CB$8)=0,"",SUMIFS(Gögn!$I$2:$I$11876,Gögn!$F$2:$F$11876,$A119,Gögn!$A$2:$A$11876,CB$201)/1000)</f>
        <v>0</v>
      </c>
      <c r="CC119" s="155">
        <f>IF(LEN(CC$8)=0,"",SUMIFS(Gögn!$I$2:$I$11876,Gögn!$F$2:$F$11876,$A119,Gögn!$A$2:$A$11876,CC$201)/1000)</f>
        <v>0</v>
      </c>
    </row>
    <row r="120" spans="1:81" ht="15" customHeight="1" x14ac:dyDescent="0.25">
      <c r="A120" s="5" t="s">
        <v>116</v>
      </c>
      <c r="B120" s="5"/>
      <c r="C120" s="19" t="s">
        <v>117</v>
      </c>
      <c r="D120" s="156">
        <f t="shared" si="33"/>
        <v>-73849613.800000012</v>
      </c>
      <c r="E120" s="156">
        <f>IF(LEN(E$8)=0,"",SUMIFS(Gögn!$I$2:$I$11876,Gögn!$F$2:$F$11876,$A120,Gögn!$A$2:$A$11876,E$201)/1000)</f>
        <v>-7346315.3640000001</v>
      </c>
      <c r="F120" s="156">
        <f>IF(LEN(F$8)=0,"",SUMIFS(Gögn!$I$2:$I$11876,Gögn!$F$2:$F$11876,$A120,Gögn!$A$2:$A$11876,F$201)/1000)</f>
        <v>-9032465.0769999996</v>
      </c>
      <c r="G120" s="156">
        <f>IF(LEN(G$8)=0,"",SUMIFS(Gögn!$I$2:$I$11876,Gögn!$F$2:$F$11876,$A120,Gögn!$A$2:$A$11876,G$201)/1000)</f>
        <v>-6660563.7640000004</v>
      </c>
      <c r="H120" s="156">
        <f>IF(LEN(H$8)=0,"",SUMIFS(Gögn!$I$2:$I$11876,Gögn!$F$2:$F$11876,$A120,Gögn!$A$2:$A$11876,H$201)/1000)</f>
        <v>-20000</v>
      </c>
      <c r="I120" s="156">
        <f>IF(LEN(I$8)=0,"",SUMIFS(Gögn!$I$2:$I$11876,Gögn!$F$2:$F$11876,$A120,Gögn!$A$2:$A$11876,I$201)/1000)</f>
        <v>0</v>
      </c>
      <c r="J120" s="156">
        <f>IF(LEN(J$8)=0,"",SUMIFS(Gögn!$I$2:$I$11876,Gögn!$F$2:$F$11876,$A120,Gögn!$A$2:$A$11876,J$201)/1000)</f>
        <v>0</v>
      </c>
      <c r="K120" s="156">
        <f>IF(LEN(K$8)=0,"",SUMIFS(Gögn!$I$2:$I$11876,Gögn!$F$2:$F$11876,$A120,Gögn!$A$2:$A$11876,K$201)/1000)</f>
        <v>-176797</v>
      </c>
      <c r="L120" s="156">
        <f>IF(LEN(L$8)=0,"",SUMIFS(Gögn!$I$2:$I$11876,Gögn!$F$2:$F$11876,$A120,Gögn!$A$2:$A$11876,L$201)/1000)</f>
        <v>-886576</v>
      </c>
      <c r="M120" s="156">
        <f>IF(LEN(M$8)=0,"",SUMIFS(Gögn!$I$2:$I$11876,Gögn!$F$2:$F$11876,$A120,Gögn!$A$2:$A$11876,M$201)/1000)</f>
        <v>-1397183</v>
      </c>
      <c r="N120" s="156">
        <f>IF(LEN(N$8)=0,"",SUMIFS(Gögn!$I$2:$I$11876,Gögn!$F$2:$F$11876,$A120,Gögn!$A$2:$A$11876,N$201)/1000)</f>
        <v>-1854572</v>
      </c>
      <c r="O120" s="156">
        <f>IF(LEN(O$8)=0,"",SUMIFS(Gögn!$I$2:$I$11876,Gögn!$F$2:$F$11876,$A120,Gögn!$A$2:$A$11876,O$201)/1000)</f>
        <v>-2060163</v>
      </c>
      <c r="P120" s="156">
        <f>IF(LEN(P$8)=0,"",SUMIFS(Gögn!$I$2:$I$11876,Gögn!$F$2:$F$11876,$A120,Gögn!$A$2:$A$11876,P$201)/1000)</f>
        <v>-981993</v>
      </c>
      <c r="Q120" s="156">
        <f>IF(LEN(Q$8)=0,"",SUMIFS(Gögn!$I$2:$I$11876,Gögn!$F$2:$F$11876,$A120,Gögn!$A$2:$A$11876,Q$201)/1000)</f>
        <v>0</v>
      </c>
      <c r="R120" s="156">
        <f>IF(LEN(R$8)=0,"",SUMIFS(Gögn!$I$2:$I$11876,Gögn!$F$2:$F$11876,$A120,Gögn!$A$2:$A$11876,R$201)/1000)</f>
        <v>-791996.97900000005</v>
      </c>
      <c r="S120" s="156">
        <f>IF(LEN(S$8)=0,"",SUMIFS(Gögn!$I$2:$I$11876,Gögn!$F$2:$F$11876,$A120,Gögn!$A$2:$A$11876,S$201)/1000)</f>
        <v>0</v>
      </c>
      <c r="T120" s="156">
        <f>IF(LEN(T$8)=0,"",SUMIFS(Gögn!$I$2:$I$11876,Gögn!$F$2:$F$11876,$A120,Gögn!$A$2:$A$11876,T$201)/1000)</f>
        <v>-60104.061000000002</v>
      </c>
      <c r="U120" s="156">
        <f>IF(LEN(U$8)=0,"",SUMIFS(Gögn!$I$2:$I$11876,Gögn!$F$2:$F$11876,$A120,Gögn!$A$2:$A$11876,U$201)/1000)</f>
        <v>-11796.519</v>
      </c>
      <c r="V120" s="156">
        <f>IF(LEN(V$8)=0,"",SUMIFS(Gögn!$I$2:$I$11876,Gögn!$F$2:$F$11876,$A120,Gögn!$A$2:$A$11876,V$201)/1000)</f>
        <v>-214121.22399999999</v>
      </c>
      <c r="W120" s="156">
        <f>IF(LEN(W$8)=0,"",SUMIFS(Gögn!$I$2:$I$11876,Gögn!$F$2:$F$11876,$A120,Gögn!$A$2:$A$11876,W$201)/1000)</f>
        <v>-21226198</v>
      </c>
      <c r="X120" s="156">
        <f>IF(LEN(X$8)=0,"",SUMIFS(Gögn!$I$2:$I$11876,Gögn!$F$2:$F$11876,$A120,Gögn!$A$2:$A$11876,X$201)/1000)</f>
        <v>-2838353</v>
      </c>
      <c r="Y120" s="156">
        <f>IF(LEN(Y$8)=0,"",SUMIFS(Gögn!$I$2:$I$11876,Gögn!$F$2:$F$11876,$A120,Gögn!$A$2:$A$11876,Y$201)/1000)</f>
        <v>-1205741</v>
      </c>
      <c r="Z120" s="156">
        <f>IF(LEN(Z$8)=0,"",SUMIFS(Gögn!$I$2:$I$11876,Gögn!$F$2:$F$11876,$A120,Gögn!$A$2:$A$11876,Z$201)/1000)</f>
        <v>-1031646</v>
      </c>
      <c r="AA120" s="156">
        <f>IF(LEN(AA$8)=0,"",SUMIFS(Gögn!$I$2:$I$11876,Gögn!$F$2:$F$11876,$A120,Gögn!$A$2:$A$11876,AA$201)/1000)</f>
        <v>0</v>
      </c>
      <c r="AB120" s="156">
        <f>IF(LEN(AB$8)=0,"",SUMIFS(Gögn!$I$2:$I$11876,Gögn!$F$2:$F$11876,$A120,Gögn!$A$2:$A$11876,AB$201)/1000)</f>
        <v>-189670.82</v>
      </c>
      <c r="AC120" s="156">
        <f>IF(LEN(AC$8)=0,"",SUMIFS(Gögn!$I$2:$I$11876,Gögn!$F$2:$F$11876,$A120,Gögn!$A$2:$A$11876,AC$201)/1000)</f>
        <v>-125816.77499999999</v>
      </c>
      <c r="AD120" s="156">
        <f>IF(LEN(AD$8)=0,"",SUMIFS(Gögn!$I$2:$I$11876,Gögn!$F$2:$F$11876,$A120,Gögn!$A$2:$A$11876,AD$201)/1000)</f>
        <v>0</v>
      </c>
      <c r="AE120" s="156">
        <f>IF(LEN(AE$8)=0,"",SUMIFS(Gögn!$I$2:$I$11876,Gögn!$F$2:$F$11876,$A120,Gögn!$A$2:$A$11876,AE$201)/1000)</f>
        <v>0</v>
      </c>
      <c r="AF120" s="156">
        <f>IF(LEN(AF$8)=0,"",SUMIFS(Gögn!$I$2:$I$11876,Gögn!$F$2:$F$11876,$A120,Gögn!$A$2:$A$11876,AF$201)/1000)</f>
        <v>0</v>
      </c>
      <c r="AG120" s="156">
        <f>IF(LEN(AG$8)=0,"",SUMIFS(Gögn!$I$2:$I$11876,Gögn!$F$2:$F$11876,$A120,Gögn!$A$2:$A$11876,AG$201)/1000)</f>
        <v>0</v>
      </c>
      <c r="AH120" s="156">
        <f>IF(LEN(AH$8)=0,"",SUMIFS(Gögn!$I$2:$I$11876,Gögn!$F$2:$F$11876,$A120,Gögn!$A$2:$A$11876,AH$201)/1000)</f>
        <v>0</v>
      </c>
      <c r="AI120" s="156">
        <f>IF(LEN(AI$8)=0,"",SUMIFS(Gögn!$I$2:$I$11876,Gögn!$F$2:$F$11876,$A120,Gögn!$A$2:$A$11876,AI$201)/1000)</f>
        <v>0</v>
      </c>
      <c r="AJ120" s="156">
        <f>IF(LEN(AJ$8)=0,"",SUMIFS(Gögn!$I$2:$I$11876,Gögn!$F$2:$F$11876,$A120,Gögn!$A$2:$A$11876,AJ$201)/1000)</f>
        <v>0</v>
      </c>
      <c r="AK120" s="156">
        <f>IF(LEN(AK$8)=0,"",SUMIFS(Gögn!$I$2:$I$11876,Gögn!$F$2:$F$11876,$A120,Gögn!$A$2:$A$11876,AK$201)/1000)</f>
        <v>0</v>
      </c>
      <c r="AL120" s="156">
        <f>IF(LEN(AL$8)=0,"",SUMIFS(Gögn!$I$2:$I$11876,Gögn!$F$2:$F$11876,$A120,Gögn!$A$2:$A$11876,AL$201)/1000)</f>
        <v>0</v>
      </c>
      <c r="AM120" s="156">
        <f>IF(LEN(AM$8)=0,"",SUMIFS(Gögn!$I$2:$I$11876,Gögn!$F$2:$F$11876,$A120,Gögn!$A$2:$A$11876,AM$201)/1000)</f>
        <v>0</v>
      </c>
      <c r="AN120" s="156">
        <f>IF(LEN(AN$8)=0,"",SUMIFS(Gögn!$I$2:$I$11876,Gögn!$F$2:$F$11876,$A120,Gögn!$A$2:$A$11876,AN$201)/1000)</f>
        <v>0</v>
      </c>
      <c r="AO120" s="156">
        <f>IF(LEN(AO$8)=0,"",SUMIFS(Gögn!$I$2:$I$11876,Gögn!$F$2:$F$11876,$A120,Gögn!$A$2:$A$11876,AO$201)/1000)</f>
        <v>-2699297.6349999998</v>
      </c>
      <c r="AP120" s="156">
        <f>IF(LEN(AP$8)=0,"",SUMIFS(Gögn!$I$2:$I$11876,Gögn!$F$2:$F$11876,$A120,Gögn!$A$2:$A$11876,AP$201)/1000)</f>
        <v>-1575572.112</v>
      </c>
      <c r="AQ120" s="156">
        <f>IF(LEN(AQ$8)=0,"",SUMIFS(Gögn!$I$2:$I$11876,Gögn!$F$2:$F$11876,$A120,Gögn!$A$2:$A$11876,AQ$201)/1000)</f>
        <v>-1035298.173</v>
      </c>
      <c r="AR120" s="156">
        <f>IF(LEN(AR$8)=0,"",SUMIFS(Gögn!$I$2:$I$11876,Gögn!$F$2:$F$11876,$A120,Gögn!$A$2:$A$11876,AR$201)/1000)</f>
        <v>0</v>
      </c>
      <c r="AS120" s="156">
        <f>IF(LEN(AS$8)=0,"",SUMIFS(Gögn!$I$2:$I$11876,Gögn!$F$2:$F$11876,$A120,Gögn!$A$2:$A$11876,AS$201)/1000)</f>
        <v>-9202.6689999999999</v>
      </c>
      <c r="AT120" s="156">
        <f>IF(LEN(AT$8)=0,"",SUMIFS(Gögn!$I$2:$I$11876,Gögn!$F$2:$F$11876,$A120,Gögn!$A$2:$A$11876,AT$201)/1000)</f>
        <v>0</v>
      </c>
      <c r="AU120" s="156">
        <f>IF(LEN(AU$8)=0,"",SUMIFS(Gögn!$I$2:$I$11876,Gögn!$F$2:$F$11876,$A120,Gögn!$A$2:$A$11876,AU$201)/1000)</f>
        <v>-257164.63</v>
      </c>
      <c r="AV120" s="156">
        <f>IF(LEN(AV$8)=0,"",SUMIFS(Gögn!$I$2:$I$11876,Gögn!$F$2:$F$11876,$A120,Gögn!$A$2:$A$11876,AV$201)/1000)</f>
        <v>0</v>
      </c>
      <c r="AW120" s="156">
        <f>IF(LEN(AW$8)=0,"",SUMIFS(Gögn!$I$2:$I$11876,Gögn!$F$2:$F$11876,$A120,Gögn!$A$2:$A$11876,AW$201)/1000)</f>
        <v>-166228.109</v>
      </c>
      <c r="AX120" s="156">
        <f>IF(LEN(AX$8)=0,"",SUMIFS(Gögn!$I$2:$I$11876,Gögn!$F$2:$F$11876,$A120,Gögn!$A$2:$A$11876,AX$201)/1000)</f>
        <v>-17255.441999999999</v>
      </c>
      <c r="AY120" s="156">
        <f>IF(LEN(AY$8)=0,"",SUMIFS(Gögn!$I$2:$I$11876,Gögn!$F$2:$F$11876,$A120,Gögn!$A$2:$A$11876,AY$201)/1000)</f>
        <v>-6478.9059999999999</v>
      </c>
      <c r="AZ120" s="156">
        <f>IF(LEN(AZ$8)=0,"",SUMIFS(Gögn!$I$2:$I$11876,Gögn!$F$2:$F$11876,$A120,Gögn!$A$2:$A$11876,AZ$201)/1000)</f>
        <v>-440804.217</v>
      </c>
      <c r="BA120" s="156">
        <f>IF(LEN(BA$8)=0,"",SUMIFS(Gögn!$I$2:$I$11876,Gögn!$F$2:$F$11876,$A120,Gögn!$A$2:$A$11876,BA$201)/1000)</f>
        <v>0</v>
      </c>
      <c r="BB120" s="156">
        <f>IF(LEN(BB$8)=0,"",SUMIFS(Gögn!$I$2:$I$11876,Gögn!$F$2:$F$11876,$A120,Gögn!$A$2:$A$11876,BB$201)/1000)</f>
        <v>0</v>
      </c>
      <c r="BC120" s="156">
        <f>IF(LEN(BC$8)=0,"",SUMIFS(Gögn!$I$2:$I$11876,Gögn!$F$2:$F$11876,$A120,Gögn!$A$2:$A$11876,BC$201)/1000)</f>
        <v>-40284.701000000001</v>
      </c>
      <c r="BD120" s="156">
        <f>IF(LEN(BD$8)=0,"",SUMIFS(Gögn!$I$2:$I$11876,Gögn!$F$2:$F$11876,$A120,Gögn!$A$2:$A$11876,BD$201)/1000)</f>
        <v>-260033.78700000001</v>
      </c>
      <c r="BE120" s="156">
        <f>IF(LEN(BE$8)=0,"",SUMIFS(Gögn!$I$2:$I$11876,Gögn!$F$2:$F$11876,$A120,Gögn!$A$2:$A$11876,BE$201)/1000)</f>
        <v>0</v>
      </c>
      <c r="BF120" s="156">
        <f>IF(LEN(BF$8)=0,"",SUMIFS(Gögn!$I$2:$I$11876,Gögn!$F$2:$F$11876,$A120,Gögn!$A$2:$A$11876,BF$201)/1000)</f>
        <v>-27199.406999999999</v>
      </c>
      <c r="BG120" s="156">
        <f>IF(LEN(BG$8)=0,"",SUMIFS(Gögn!$I$2:$I$11876,Gögn!$F$2:$F$11876,$A120,Gögn!$A$2:$A$11876,BG$201)/1000)</f>
        <v>-218062.734</v>
      </c>
      <c r="BH120" s="156">
        <f>IF(LEN(BH$8)=0,"",SUMIFS(Gögn!$I$2:$I$11876,Gögn!$F$2:$F$11876,$A120,Gögn!$A$2:$A$11876,BH$201)/1000)</f>
        <v>-914582.61399999994</v>
      </c>
      <c r="BI120" s="156">
        <f>IF(LEN(BI$8)=0,"",SUMIFS(Gögn!$I$2:$I$11876,Gögn!$F$2:$F$11876,$A120,Gögn!$A$2:$A$11876,BI$201)/1000)</f>
        <v>-490821.79700000002</v>
      </c>
      <c r="BJ120" s="156">
        <f>IF(LEN(BJ$8)=0,"",SUMIFS(Gögn!$I$2:$I$11876,Gögn!$F$2:$F$11876,$A120,Gögn!$A$2:$A$11876,BJ$201)/1000)</f>
        <v>-50000</v>
      </c>
      <c r="BK120" s="156">
        <f>IF(LEN(BK$8)=0,"",SUMIFS(Gögn!$I$2:$I$11876,Gögn!$F$2:$F$11876,$A120,Gögn!$A$2:$A$11876,BK$201)/1000)</f>
        <v>-1080626.426</v>
      </c>
      <c r="BL120" s="156">
        <f>IF(LEN(BL$8)=0,"",SUMIFS(Gögn!$I$2:$I$11876,Gögn!$F$2:$F$11876,$A120,Gögn!$A$2:$A$11876,BL$201)/1000)</f>
        <v>-92860.184999999998</v>
      </c>
      <c r="BM120" s="156">
        <f>IF(LEN(BM$8)=0,"",SUMIFS(Gögn!$I$2:$I$11876,Gögn!$F$2:$F$11876,$A120,Gögn!$A$2:$A$11876,BM$201)/1000)</f>
        <v>-202757.601</v>
      </c>
      <c r="BN120" s="156">
        <f>IF(LEN(BN$8)=0,"",SUMIFS(Gögn!$I$2:$I$11876,Gögn!$F$2:$F$11876,$A120,Gögn!$A$2:$A$11876,BN$201)/1000)</f>
        <v>0</v>
      </c>
      <c r="BO120" s="156">
        <f>IF(LEN(BO$8)=0,"",SUMIFS(Gögn!$I$2:$I$11876,Gögn!$F$2:$F$11876,$A120,Gögn!$A$2:$A$11876,BO$201)/1000)</f>
        <v>0</v>
      </c>
      <c r="BP120" s="156">
        <f>IF(LEN(BP$8)=0,"",SUMIFS(Gögn!$I$2:$I$11876,Gögn!$F$2:$F$11876,$A120,Gögn!$A$2:$A$11876,BP$201)/1000)</f>
        <v>0</v>
      </c>
      <c r="BQ120" s="156">
        <f>IF(LEN(BQ$8)=0,"",SUMIFS(Gögn!$I$2:$I$11876,Gögn!$F$2:$F$11876,$A120,Gögn!$A$2:$A$11876,BQ$201)/1000)</f>
        <v>0</v>
      </c>
      <c r="BR120" s="156">
        <f>IF(LEN(BR$8)=0,"",SUMIFS(Gögn!$I$2:$I$11876,Gögn!$F$2:$F$11876,$A120,Gögn!$A$2:$A$11876,BR$201)/1000)</f>
        <v>-3502732</v>
      </c>
      <c r="BS120" s="156">
        <f>IF(LEN(BS$8)=0,"",SUMIFS(Gögn!$I$2:$I$11876,Gögn!$F$2:$F$11876,$A120,Gögn!$A$2:$A$11876,BS$201)/1000)</f>
        <v>-1092530</v>
      </c>
      <c r="BT120" s="156">
        <f>IF(LEN(BT$8)=0,"",SUMIFS(Gögn!$I$2:$I$11876,Gögn!$F$2:$F$11876,$A120,Gögn!$A$2:$A$11876,BT$201)/1000)</f>
        <v>-62909</v>
      </c>
      <c r="BU120" s="156">
        <f>IF(LEN(BU$8)=0,"",SUMIFS(Gögn!$I$2:$I$11876,Gögn!$F$2:$F$11876,$A120,Gögn!$A$2:$A$11876,BU$201)/1000)</f>
        <v>0</v>
      </c>
      <c r="BV120" s="156">
        <f>IF(LEN(BV$8)=0,"",SUMIFS(Gögn!$I$2:$I$11876,Gögn!$F$2:$F$11876,$A120,Gögn!$A$2:$A$11876,BV$201)/1000)</f>
        <v>0</v>
      </c>
      <c r="BW120" s="156">
        <f>IF(LEN(BW$8)=0,"",SUMIFS(Gögn!$I$2:$I$11876,Gögn!$F$2:$F$11876,$A120,Gögn!$A$2:$A$11876,BW$201)/1000)</f>
        <v>-38759.517999999996</v>
      </c>
      <c r="BX120" s="156">
        <f>IF(LEN(BX$8)=0,"",SUMIFS(Gögn!$I$2:$I$11876,Gögn!$F$2:$F$11876,$A120,Gögn!$A$2:$A$11876,BX$201)/1000)</f>
        <v>-240363.00899999999</v>
      </c>
      <c r="BY120" s="156">
        <f>IF(LEN(BY$8)=0,"",SUMIFS(Gögn!$I$2:$I$11876,Gögn!$F$2:$F$11876,$A120,Gögn!$A$2:$A$11876,BY$201)/1000)</f>
        <v>-1099001.186</v>
      </c>
      <c r="BZ120" s="156">
        <f>IF(LEN(BZ$8)=0,"",SUMIFS(Gögn!$I$2:$I$11876,Gögn!$F$2:$F$11876,$A120,Gögn!$A$2:$A$11876,BZ$201)/1000)</f>
        <v>0</v>
      </c>
      <c r="CA120" s="156">
        <f>IF(LEN(CA$8)=0,"",SUMIFS(Gögn!$I$2:$I$11876,Gögn!$F$2:$F$11876,$A120,Gögn!$A$2:$A$11876,CA$201)/1000)</f>
        <v>-116715.359</v>
      </c>
      <c r="CB120" s="156">
        <f>IF(LEN(CB$8)=0,"",SUMIFS(Gögn!$I$2:$I$11876,Gögn!$F$2:$F$11876,$A120,Gögn!$A$2:$A$11876,CB$201)/1000)</f>
        <v>0</v>
      </c>
      <c r="CC120" s="156">
        <f>IF(LEN(CC$8)=0,"",SUMIFS(Gögn!$I$2:$I$11876,Gögn!$F$2:$F$11876,$A120,Gögn!$A$2:$A$11876,CC$201)/1000)</f>
        <v>0</v>
      </c>
    </row>
    <row r="121" spans="1:81" ht="15" customHeight="1" x14ac:dyDescent="0.25">
      <c r="A121" s="5" t="s">
        <v>118</v>
      </c>
      <c r="B121" s="5"/>
      <c r="C121" s="18" t="s">
        <v>119</v>
      </c>
      <c r="D121" s="155">
        <f t="shared" si="33"/>
        <v>42508081.516999997</v>
      </c>
      <c r="E121" s="155">
        <f>IF(LEN(E$8)=0,"",SUMIFS(Gögn!$I$2:$I$11876,Gögn!$F$2:$F$11876,$A121,Gögn!$A$2:$A$11876,E$201)/1000)</f>
        <v>4431708.5860000001</v>
      </c>
      <c r="F121" s="155">
        <f>IF(LEN(F$8)=0,"",SUMIFS(Gögn!$I$2:$I$11876,Gögn!$F$2:$F$11876,$A121,Gögn!$A$2:$A$11876,F$201)/1000)</f>
        <v>7206642.5980000002</v>
      </c>
      <c r="G121" s="155">
        <f>IF(LEN(G$8)=0,"",SUMIFS(Gögn!$I$2:$I$11876,Gögn!$F$2:$F$11876,$A121,Gögn!$A$2:$A$11876,G$201)/1000)</f>
        <v>2718258.2510000002</v>
      </c>
      <c r="H121" s="155">
        <f>IF(LEN(H$8)=0,"",SUMIFS(Gögn!$I$2:$I$11876,Gögn!$F$2:$F$11876,$A121,Gögn!$A$2:$A$11876,H$201)/1000)</f>
        <v>15000</v>
      </c>
      <c r="I121" s="155">
        <f>IF(LEN(I$8)=0,"",SUMIFS(Gögn!$I$2:$I$11876,Gögn!$F$2:$F$11876,$A121,Gögn!$A$2:$A$11876,I$201)/1000)</f>
        <v>0</v>
      </c>
      <c r="J121" s="155">
        <f>IF(LEN(J$8)=0,"",SUMIFS(Gögn!$I$2:$I$11876,Gögn!$F$2:$F$11876,$A121,Gögn!$A$2:$A$11876,J$201)/1000)</f>
        <v>0</v>
      </c>
      <c r="K121" s="155">
        <f>IF(LEN(K$8)=0,"",SUMIFS(Gögn!$I$2:$I$11876,Gögn!$F$2:$F$11876,$A121,Gögn!$A$2:$A$11876,K$201)/1000)</f>
        <v>109024</v>
      </c>
      <c r="L121" s="155">
        <f>IF(LEN(L$8)=0,"",SUMIFS(Gögn!$I$2:$I$11876,Gögn!$F$2:$F$11876,$A121,Gögn!$A$2:$A$11876,L$201)/1000)</f>
        <v>673971</v>
      </c>
      <c r="M121" s="155">
        <f>IF(LEN(M$8)=0,"",SUMIFS(Gögn!$I$2:$I$11876,Gögn!$F$2:$F$11876,$A121,Gögn!$A$2:$A$11876,M$201)/1000)</f>
        <v>551625</v>
      </c>
      <c r="N121" s="155">
        <f>IF(LEN(N$8)=0,"",SUMIFS(Gögn!$I$2:$I$11876,Gögn!$F$2:$F$11876,$A121,Gögn!$A$2:$A$11876,N$201)/1000)</f>
        <v>1264098</v>
      </c>
      <c r="O121" s="155">
        <f>IF(LEN(O$8)=0,"",SUMIFS(Gögn!$I$2:$I$11876,Gögn!$F$2:$F$11876,$A121,Gögn!$A$2:$A$11876,O$201)/1000)</f>
        <v>1507262</v>
      </c>
      <c r="P121" s="155">
        <f>IF(LEN(P$8)=0,"",SUMIFS(Gögn!$I$2:$I$11876,Gögn!$F$2:$F$11876,$A121,Gögn!$A$2:$A$11876,P$201)/1000)</f>
        <v>851357</v>
      </c>
      <c r="Q121" s="155">
        <f>IF(LEN(Q$8)=0,"",SUMIFS(Gögn!$I$2:$I$11876,Gögn!$F$2:$F$11876,$A121,Gögn!$A$2:$A$11876,Q$201)/1000)</f>
        <v>0</v>
      </c>
      <c r="R121" s="155">
        <f>IF(LEN(R$8)=0,"",SUMIFS(Gögn!$I$2:$I$11876,Gögn!$F$2:$F$11876,$A121,Gögn!$A$2:$A$11876,R$201)/1000)</f>
        <v>543118.75100000005</v>
      </c>
      <c r="S121" s="155">
        <f>IF(LEN(S$8)=0,"",SUMIFS(Gögn!$I$2:$I$11876,Gögn!$F$2:$F$11876,$A121,Gögn!$A$2:$A$11876,S$201)/1000)</f>
        <v>0</v>
      </c>
      <c r="T121" s="155">
        <f>IF(LEN(T$8)=0,"",SUMIFS(Gögn!$I$2:$I$11876,Gögn!$F$2:$F$11876,$A121,Gögn!$A$2:$A$11876,T$201)/1000)</f>
        <v>0</v>
      </c>
      <c r="U121" s="155">
        <f>IF(LEN(U$8)=0,"",SUMIFS(Gögn!$I$2:$I$11876,Gögn!$F$2:$F$11876,$A121,Gögn!$A$2:$A$11876,U$201)/1000)</f>
        <v>5158.8670000000002</v>
      </c>
      <c r="V121" s="155">
        <f>IF(LEN(V$8)=0,"",SUMIFS(Gögn!$I$2:$I$11876,Gögn!$F$2:$F$11876,$A121,Gögn!$A$2:$A$11876,V$201)/1000)</f>
        <v>165965</v>
      </c>
      <c r="W121" s="155">
        <f>IF(LEN(W$8)=0,"",SUMIFS(Gögn!$I$2:$I$11876,Gögn!$F$2:$F$11876,$A121,Gögn!$A$2:$A$11876,W$201)/1000)</f>
        <v>12607241</v>
      </c>
      <c r="X121" s="155">
        <f>IF(LEN(X$8)=0,"",SUMIFS(Gögn!$I$2:$I$11876,Gögn!$F$2:$F$11876,$A121,Gögn!$A$2:$A$11876,X$201)/1000)</f>
        <v>1294960</v>
      </c>
      <c r="Y121" s="155">
        <f>IF(LEN(Y$8)=0,"",SUMIFS(Gögn!$I$2:$I$11876,Gögn!$F$2:$F$11876,$A121,Gögn!$A$2:$A$11876,Y$201)/1000)</f>
        <v>1264478</v>
      </c>
      <c r="Z121" s="155">
        <f>IF(LEN(Z$8)=0,"",SUMIFS(Gögn!$I$2:$I$11876,Gögn!$F$2:$F$11876,$A121,Gögn!$A$2:$A$11876,Z$201)/1000)</f>
        <v>315022</v>
      </c>
      <c r="AA121" s="155">
        <f>IF(LEN(AA$8)=0,"",SUMIFS(Gögn!$I$2:$I$11876,Gögn!$F$2:$F$11876,$A121,Gögn!$A$2:$A$11876,AA$201)/1000)</f>
        <v>0</v>
      </c>
      <c r="AB121" s="155">
        <f>IF(LEN(AB$8)=0,"",SUMIFS(Gögn!$I$2:$I$11876,Gögn!$F$2:$F$11876,$A121,Gögn!$A$2:$A$11876,AB$201)/1000)</f>
        <v>76075.406000000003</v>
      </c>
      <c r="AC121" s="155">
        <f>IF(LEN(AC$8)=0,"",SUMIFS(Gögn!$I$2:$I$11876,Gögn!$F$2:$F$11876,$A121,Gögn!$A$2:$A$11876,AC$201)/1000)</f>
        <v>49837.249000000003</v>
      </c>
      <c r="AD121" s="155">
        <f>IF(LEN(AD$8)=0,"",SUMIFS(Gögn!$I$2:$I$11876,Gögn!$F$2:$F$11876,$A121,Gögn!$A$2:$A$11876,AD$201)/1000)</f>
        <v>0</v>
      </c>
      <c r="AE121" s="155">
        <f>IF(LEN(AE$8)=0,"",SUMIFS(Gögn!$I$2:$I$11876,Gögn!$F$2:$F$11876,$A121,Gögn!$A$2:$A$11876,AE$201)/1000)</f>
        <v>0</v>
      </c>
      <c r="AF121" s="155">
        <f>IF(LEN(AF$8)=0,"",SUMIFS(Gögn!$I$2:$I$11876,Gögn!$F$2:$F$11876,$A121,Gögn!$A$2:$A$11876,AF$201)/1000)</f>
        <v>0</v>
      </c>
      <c r="AG121" s="155">
        <f>IF(LEN(AG$8)=0,"",SUMIFS(Gögn!$I$2:$I$11876,Gögn!$F$2:$F$11876,$A121,Gögn!$A$2:$A$11876,AG$201)/1000)</f>
        <v>0</v>
      </c>
      <c r="AH121" s="155">
        <f>IF(LEN(AH$8)=0,"",SUMIFS(Gögn!$I$2:$I$11876,Gögn!$F$2:$F$11876,$A121,Gögn!$A$2:$A$11876,AH$201)/1000)</f>
        <v>0</v>
      </c>
      <c r="AI121" s="155">
        <f>IF(LEN(AI$8)=0,"",SUMIFS(Gögn!$I$2:$I$11876,Gögn!$F$2:$F$11876,$A121,Gögn!$A$2:$A$11876,AI$201)/1000)</f>
        <v>0</v>
      </c>
      <c r="AJ121" s="155">
        <f>IF(LEN(AJ$8)=0,"",SUMIFS(Gögn!$I$2:$I$11876,Gögn!$F$2:$F$11876,$A121,Gögn!$A$2:$A$11876,AJ$201)/1000)</f>
        <v>0</v>
      </c>
      <c r="AK121" s="155">
        <f>IF(LEN(AK$8)=0,"",SUMIFS(Gögn!$I$2:$I$11876,Gögn!$F$2:$F$11876,$A121,Gögn!$A$2:$A$11876,AK$201)/1000)</f>
        <v>0</v>
      </c>
      <c r="AL121" s="155">
        <f>IF(LEN(AL$8)=0,"",SUMIFS(Gögn!$I$2:$I$11876,Gögn!$F$2:$F$11876,$A121,Gögn!$A$2:$A$11876,AL$201)/1000)</f>
        <v>0</v>
      </c>
      <c r="AM121" s="155">
        <f>IF(LEN(AM$8)=0,"",SUMIFS(Gögn!$I$2:$I$11876,Gögn!$F$2:$F$11876,$A121,Gögn!$A$2:$A$11876,AM$201)/1000)</f>
        <v>0</v>
      </c>
      <c r="AN121" s="155">
        <f>IF(LEN(AN$8)=0,"",SUMIFS(Gögn!$I$2:$I$11876,Gögn!$F$2:$F$11876,$A121,Gögn!$A$2:$A$11876,AN$201)/1000)</f>
        <v>0</v>
      </c>
      <c r="AO121" s="155">
        <f>IF(LEN(AO$8)=0,"",SUMIFS(Gögn!$I$2:$I$11876,Gögn!$F$2:$F$11876,$A121,Gögn!$A$2:$A$11876,AO$201)/1000)</f>
        <v>898926.53500000003</v>
      </c>
      <c r="AP121" s="155">
        <f>IF(LEN(AP$8)=0,"",SUMIFS(Gögn!$I$2:$I$11876,Gögn!$F$2:$F$11876,$A121,Gögn!$A$2:$A$11876,AP$201)/1000)</f>
        <v>781771.51599999995</v>
      </c>
      <c r="AQ121" s="155">
        <f>IF(LEN(AQ$8)=0,"",SUMIFS(Gögn!$I$2:$I$11876,Gögn!$F$2:$F$11876,$A121,Gögn!$A$2:$A$11876,AQ$201)/1000)</f>
        <v>487033.32799999998</v>
      </c>
      <c r="AR121" s="155">
        <f>IF(LEN(AR$8)=0,"",SUMIFS(Gögn!$I$2:$I$11876,Gögn!$F$2:$F$11876,$A121,Gögn!$A$2:$A$11876,AR$201)/1000)</f>
        <v>0</v>
      </c>
      <c r="AS121" s="155">
        <f>IF(LEN(AS$8)=0,"",SUMIFS(Gögn!$I$2:$I$11876,Gögn!$F$2:$F$11876,$A121,Gögn!$A$2:$A$11876,AS$201)/1000)</f>
        <v>2963.1990000000001</v>
      </c>
      <c r="AT121" s="155">
        <f>IF(LEN(AT$8)=0,"",SUMIFS(Gögn!$I$2:$I$11876,Gögn!$F$2:$F$11876,$A121,Gögn!$A$2:$A$11876,AT$201)/1000)</f>
        <v>0</v>
      </c>
      <c r="AU121" s="155">
        <f>IF(LEN(AU$8)=0,"",SUMIFS(Gögn!$I$2:$I$11876,Gögn!$F$2:$F$11876,$A121,Gögn!$A$2:$A$11876,AU$201)/1000)</f>
        <v>23618.379000000001</v>
      </c>
      <c r="AV121" s="155">
        <f>IF(LEN(AV$8)=0,"",SUMIFS(Gögn!$I$2:$I$11876,Gögn!$F$2:$F$11876,$A121,Gögn!$A$2:$A$11876,AV$201)/1000)</f>
        <v>0</v>
      </c>
      <c r="AW121" s="155">
        <f>IF(LEN(AW$8)=0,"",SUMIFS(Gögn!$I$2:$I$11876,Gögn!$F$2:$F$11876,$A121,Gögn!$A$2:$A$11876,AW$201)/1000)</f>
        <v>113620.276</v>
      </c>
      <c r="AX121" s="155">
        <f>IF(LEN(AX$8)=0,"",SUMIFS(Gögn!$I$2:$I$11876,Gögn!$F$2:$F$11876,$A121,Gögn!$A$2:$A$11876,AX$201)/1000)</f>
        <v>35020.997000000003</v>
      </c>
      <c r="AY121" s="155">
        <f>IF(LEN(AY$8)=0,"",SUMIFS(Gögn!$I$2:$I$11876,Gögn!$F$2:$F$11876,$A121,Gögn!$A$2:$A$11876,AY$201)/1000)</f>
        <v>1294.088</v>
      </c>
      <c r="AZ121" s="155">
        <f>IF(LEN(AZ$8)=0,"",SUMIFS(Gögn!$I$2:$I$11876,Gögn!$F$2:$F$11876,$A121,Gögn!$A$2:$A$11876,AZ$201)/1000)</f>
        <v>42865.673999999999</v>
      </c>
      <c r="BA121" s="155">
        <f>IF(LEN(BA$8)=0,"",SUMIFS(Gögn!$I$2:$I$11876,Gögn!$F$2:$F$11876,$A121,Gögn!$A$2:$A$11876,BA$201)/1000)</f>
        <v>0</v>
      </c>
      <c r="BB121" s="155">
        <f>IF(LEN(BB$8)=0,"",SUMIFS(Gögn!$I$2:$I$11876,Gögn!$F$2:$F$11876,$A121,Gögn!$A$2:$A$11876,BB$201)/1000)</f>
        <v>0</v>
      </c>
      <c r="BC121" s="155">
        <f>IF(LEN(BC$8)=0,"",SUMIFS(Gögn!$I$2:$I$11876,Gögn!$F$2:$F$11876,$A121,Gögn!$A$2:$A$11876,BC$201)/1000)</f>
        <v>390774.62</v>
      </c>
      <c r="BD121" s="155">
        <f>IF(LEN(BD$8)=0,"",SUMIFS(Gögn!$I$2:$I$11876,Gögn!$F$2:$F$11876,$A121,Gögn!$A$2:$A$11876,BD$201)/1000)</f>
        <v>152377.91500000001</v>
      </c>
      <c r="BE121" s="155">
        <f>IF(LEN(BE$8)=0,"",SUMIFS(Gögn!$I$2:$I$11876,Gögn!$F$2:$F$11876,$A121,Gögn!$A$2:$A$11876,BE$201)/1000)</f>
        <v>0</v>
      </c>
      <c r="BF121" s="155">
        <f>IF(LEN(BF$8)=0,"",SUMIFS(Gögn!$I$2:$I$11876,Gögn!$F$2:$F$11876,$A121,Gögn!$A$2:$A$11876,BF$201)/1000)</f>
        <v>12.632</v>
      </c>
      <c r="BG121" s="155">
        <f>IF(LEN(BG$8)=0,"",SUMIFS(Gögn!$I$2:$I$11876,Gögn!$F$2:$F$11876,$A121,Gögn!$A$2:$A$11876,BG$201)/1000)</f>
        <v>153340.33499999999</v>
      </c>
      <c r="BH121" s="155">
        <f>IF(LEN(BH$8)=0,"",SUMIFS(Gögn!$I$2:$I$11876,Gögn!$F$2:$F$11876,$A121,Gögn!$A$2:$A$11876,BH$201)/1000)</f>
        <v>454603.22</v>
      </c>
      <c r="BI121" s="155">
        <f>IF(LEN(BI$8)=0,"",SUMIFS(Gögn!$I$2:$I$11876,Gögn!$F$2:$F$11876,$A121,Gögn!$A$2:$A$11876,BI$201)/1000)</f>
        <v>332366.59399999998</v>
      </c>
      <c r="BJ121" s="155">
        <f>IF(LEN(BJ$8)=0,"",SUMIFS(Gögn!$I$2:$I$11876,Gögn!$F$2:$F$11876,$A121,Gögn!$A$2:$A$11876,BJ$201)/1000)</f>
        <v>35000</v>
      </c>
      <c r="BK121" s="155">
        <f>IF(LEN(BK$8)=0,"",SUMIFS(Gögn!$I$2:$I$11876,Gögn!$F$2:$F$11876,$A121,Gögn!$A$2:$A$11876,BK$201)/1000)</f>
        <v>837594.37</v>
      </c>
      <c r="BL121" s="155">
        <f>IF(LEN(BL$8)=0,"",SUMIFS(Gögn!$I$2:$I$11876,Gögn!$F$2:$F$11876,$A121,Gögn!$A$2:$A$11876,BL$201)/1000)</f>
        <v>80729.558000000005</v>
      </c>
      <c r="BM121" s="155">
        <f>IF(LEN(BM$8)=0,"",SUMIFS(Gögn!$I$2:$I$11876,Gögn!$F$2:$F$11876,$A121,Gögn!$A$2:$A$11876,BM$201)/1000)</f>
        <v>168706.296</v>
      </c>
      <c r="BN121" s="155">
        <f>IF(LEN(BN$8)=0,"",SUMIFS(Gögn!$I$2:$I$11876,Gögn!$F$2:$F$11876,$A121,Gögn!$A$2:$A$11876,BN$201)/1000)</f>
        <v>0</v>
      </c>
      <c r="BO121" s="155">
        <f>IF(LEN(BO$8)=0,"",SUMIFS(Gögn!$I$2:$I$11876,Gögn!$F$2:$F$11876,$A121,Gögn!$A$2:$A$11876,BO$201)/1000)</f>
        <v>0</v>
      </c>
      <c r="BP121" s="155">
        <f>IF(LEN(BP$8)=0,"",SUMIFS(Gögn!$I$2:$I$11876,Gögn!$F$2:$F$11876,$A121,Gögn!$A$2:$A$11876,BP$201)/1000)</f>
        <v>0</v>
      </c>
      <c r="BQ121" s="155">
        <f>IF(LEN(BQ$8)=0,"",SUMIFS(Gögn!$I$2:$I$11876,Gögn!$F$2:$F$11876,$A121,Gögn!$A$2:$A$11876,BQ$201)/1000)</f>
        <v>0</v>
      </c>
      <c r="BR121" s="155">
        <f>IF(LEN(BR$8)=0,"",SUMIFS(Gögn!$I$2:$I$11876,Gögn!$F$2:$F$11876,$A121,Gögn!$A$2:$A$11876,BR$201)/1000)</f>
        <v>578952</v>
      </c>
      <c r="BS121" s="155">
        <f>IF(LEN(BS$8)=0,"",SUMIFS(Gögn!$I$2:$I$11876,Gögn!$F$2:$F$11876,$A121,Gögn!$A$2:$A$11876,BS$201)/1000)</f>
        <v>204739</v>
      </c>
      <c r="BT121" s="155">
        <f>IF(LEN(BT$8)=0,"",SUMIFS(Gögn!$I$2:$I$11876,Gögn!$F$2:$F$11876,$A121,Gögn!$A$2:$A$11876,BT$201)/1000)</f>
        <v>48925</v>
      </c>
      <c r="BU121" s="155">
        <f>IF(LEN(BU$8)=0,"",SUMIFS(Gögn!$I$2:$I$11876,Gögn!$F$2:$F$11876,$A121,Gögn!$A$2:$A$11876,BU$201)/1000)</f>
        <v>0</v>
      </c>
      <c r="BV121" s="155">
        <f>IF(LEN(BV$8)=0,"",SUMIFS(Gögn!$I$2:$I$11876,Gögn!$F$2:$F$11876,$A121,Gögn!$A$2:$A$11876,BV$201)/1000)</f>
        <v>0</v>
      </c>
      <c r="BW121" s="155">
        <f>IF(LEN(BW$8)=0,"",SUMIFS(Gögn!$I$2:$I$11876,Gögn!$F$2:$F$11876,$A121,Gögn!$A$2:$A$11876,BW$201)/1000)</f>
        <v>4001.7220000000002</v>
      </c>
      <c r="BX121" s="155">
        <f>IF(LEN(BX$8)=0,"",SUMIFS(Gögn!$I$2:$I$11876,Gögn!$F$2:$F$11876,$A121,Gögn!$A$2:$A$11876,BX$201)/1000)</f>
        <v>199747.70600000001</v>
      </c>
      <c r="BY121" s="155">
        <f>IF(LEN(BY$8)=0,"",SUMIFS(Gögn!$I$2:$I$11876,Gögn!$F$2:$F$11876,$A121,Gögn!$A$2:$A$11876,BY$201)/1000)</f>
        <v>822664.03</v>
      </c>
      <c r="BZ121" s="155">
        <f>IF(LEN(BZ$8)=0,"",SUMIFS(Gögn!$I$2:$I$11876,Gögn!$F$2:$F$11876,$A121,Gögn!$A$2:$A$11876,BZ$201)/1000)</f>
        <v>0</v>
      </c>
      <c r="CA121" s="155">
        <f>IF(LEN(CA$8)=0,"",SUMIFS(Gögn!$I$2:$I$11876,Gögn!$F$2:$F$11876,$A121,Gögn!$A$2:$A$11876,CA$201)/1000)</f>
        <v>5629.8190000000004</v>
      </c>
      <c r="CB121" s="155">
        <f>IF(LEN(CB$8)=0,"",SUMIFS(Gögn!$I$2:$I$11876,Gögn!$F$2:$F$11876,$A121,Gögn!$A$2:$A$11876,CB$201)/1000)</f>
        <v>0</v>
      </c>
      <c r="CC121" s="155">
        <f>IF(LEN(CC$8)=0,"",SUMIFS(Gögn!$I$2:$I$11876,Gögn!$F$2:$F$11876,$A121,Gögn!$A$2:$A$11876,CC$201)/1000)</f>
        <v>0</v>
      </c>
    </row>
    <row r="122" spans="1:81" ht="15" customHeight="1" x14ac:dyDescent="0.25">
      <c r="A122" s="5" t="s">
        <v>120</v>
      </c>
      <c r="B122" s="5"/>
      <c r="C122" s="19" t="s">
        <v>121</v>
      </c>
      <c r="D122" s="156">
        <f t="shared" si="33"/>
        <v>32427321.949000001</v>
      </c>
      <c r="E122" s="156">
        <f>IF(LEN(E$8)=0,"",SUMIFS(Gögn!$I$2:$I$11876,Gögn!$F$2:$F$11876,$A122,Gögn!$A$2:$A$11876,E$201)/1000)</f>
        <v>1295419.4669999999</v>
      </c>
      <c r="F122" s="156">
        <f>IF(LEN(F$8)=0,"",SUMIFS(Gögn!$I$2:$I$11876,Gögn!$F$2:$F$11876,$A122,Gögn!$A$2:$A$11876,F$201)/1000)</f>
        <v>3749008.54</v>
      </c>
      <c r="G122" s="156">
        <f>IF(LEN(G$8)=0,"",SUMIFS(Gögn!$I$2:$I$11876,Gögn!$F$2:$F$11876,$A122,Gögn!$A$2:$A$11876,G$201)/1000)</f>
        <v>2809637.8590000002</v>
      </c>
      <c r="H122" s="156">
        <f>IF(LEN(H$8)=0,"",SUMIFS(Gögn!$I$2:$I$11876,Gögn!$F$2:$F$11876,$A122,Gögn!$A$2:$A$11876,H$201)/1000)</f>
        <v>111011.73699999999</v>
      </c>
      <c r="I122" s="156">
        <f>IF(LEN(I$8)=0,"",SUMIFS(Gögn!$I$2:$I$11876,Gögn!$F$2:$F$11876,$A122,Gögn!$A$2:$A$11876,I$201)/1000)</f>
        <v>0</v>
      </c>
      <c r="J122" s="156">
        <f>IF(LEN(J$8)=0,"",SUMIFS(Gögn!$I$2:$I$11876,Gögn!$F$2:$F$11876,$A122,Gögn!$A$2:$A$11876,J$201)/1000)</f>
        <v>216603.962</v>
      </c>
      <c r="K122" s="156">
        <f>IF(LEN(K$8)=0,"",SUMIFS(Gögn!$I$2:$I$11876,Gögn!$F$2:$F$11876,$A122,Gögn!$A$2:$A$11876,K$201)/1000)</f>
        <v>1071</v>
      </c>
      <c r="L122" s="156">
        <f>IF(LEN(L$8)=0,"",SUMIFS(Gögn!$I$2:$I$11876,Gögn!$F$2:$F$11876,$A122,Gögn!$A$2:$A$11876,L$201)/1000)</f>
        <v>532660</v>
      </c>
      <c r="M122" s="156">
        <f>IF(LEN(M$8)=0,"",SUMIFS(Gögn!$I$2:$I$11876,Gögn!$F$2:$F$11876,$A122,Gögn!$A$2:$A$11876,M$201)/1000)</f>
        <v>103927</v>
      </c>
      <c r="N122" s="156">
        <f>IF(LEN(N$8)=0,"",SUMIFS(Gögn!$I$2:$I$11876,Gögn!$F$2:$F$11876,$A122,Gögn!$A$2:$A$11876,N$201)/1000)</f>
        <v>532943</v>
      </c>
      <c r="O122" s="156">
        <f>IF(LEN(O$8)=0,"",SUMIFS(Gögn!$I$2:$I$11876,Gögn!$F$2:$F$11876,$A122,Gögn!$A$2:$A$11876,O$201)/1000)</f>
        <v>1143678</v>
      </c>
      <c r="P122" s="156">
        <f>IF(LEN(P$8)=0,"",SUMIFS(Gögn!$I$2:$I$11876,Gögn!$F$2:$F$11876,$A122,Gögn!$A$2:$A$11876,P$201)/1000)</f>
        <v>810698</v>
      </c>
      <c r="Q122" s="156">
        <f>IF(LEN(Q$8)=0,"",SUMIFS(Gögn!$I$2:$I$11876,Gögn!$F$2:$F$11876,$A122,Gögn!$A$2:$A$11876,Q$201)/1000)</f>
        <v>0</v>
      </c>
      <c r="R122" s="156">
        <f>IF(LEN(R$8)=0,"",SUMIFS(Gögn!$I$2:$I$11876,Gögn!$F$2:$F$11876,$A122,Gögn!$A$2:$A$11876,R$201)/1000)</f>
        <v>492919.10800000001</v>
      </c>
      <c r="S122" s="156">
        <f>IF(LEN(S$8)=0,"",SUMIFS(Gögn!$I$2:$I$11876,Gögn!$F$2:$F$11876,$A122,Gögn!$A$2:$A$11876,S$201)/1000)</f>
        <v>0</v>
      </c>
      <c r="T122" s="156">
        <f>IF(LEN(T$8)=0,"",SUMIFS(Gögn!$I$2:$I$11876,Gögn!$F$2:$F$11876,$A122,Gögn!$A$2:$A$11876,T$201)/1000)</f>
        <v>897743.59199999995</v>
      </c>
      <c r="U122" s="156">
        <f>IF(LEN(U$8)=0,"",SUMIFS(Gögn!$I$2:$I$11876,Gögn!$F$2:$F$11876,$A122,Gögn!$A$2:$A$11876,U$201)/1000)</f>
        <v>12665.162</v>
      </c>
      <c r="V122" s="156">
        <f>IF(LEN(V$8)=0,"",SUMIFS(Gögn!$I$2:$I$11876,Gögn!$F$2:$F$11876,$A122,Gögn!$A$2:$A$11876,V$201)/1000)</f>
        <v>36816.358</v>
      </c>
      <c r="W122" s="156">
        <f>IF(LEN(W$8)=0,"",SUMIFS(Gögn!$I$2:$I$11876,Gögn!$F$2:$F$11876,$A122,Gögn!$A$2:$A$11876,W$201)/1000)</f>
        <v>4796693</v>
      </c>
      <c r="X122" s="156">
        <f>IF(LEN(X$8)=0,"",SUMIFS(Gögn!$I$2:$I$11876,Gögn!$F$2:$F$11876,$A122,Gögn!$A$2:$A$11876,X$201)/1000)</f>
        <v>1423278</v>
      </c>
      <c r="Y122" s="156">
        <f>IF(LEN(Y$8)=0,"",SUMIFS(Gögn!$I$2:$I$11876,Gögn!$F$2:$F$11876,$A122,Gögn!$A$2:$A$11876,Y$201)/1000)</f>
        <v>3534758</v>
      </c>
      <c r="Z122" s="156">
        <f>IF(LEN(Z$8)=0,"",SUMIFS(Gögn!$I$2:$I$11876,Gögn!$F$2:$F$11876,$A122,Gögn!$A$2:$A$11876,Z$201)/1000)</f>
        <v>59330</v>
      </c>
      <c r="AA122" s="156">
        <f>IF(LEN(AA$8)=0,"",SUMIFS(Gögn!$I$2:$I$11876,Gögn!$F$2:$F$11876,$A122,Gögn!$A$2:$A$11876,AA$201)/1000)</f>
        <v>0</v>
      </c>
      <c r="AB122" s="156">
        <f>IF(LEN(AB$8)=0,"",SUMIFS(Gögn!$I$2:$I$11876,Gögn!$F$2:$F$11876,$A122,Gögn!$A$2:$A$11876,AB$201)/1000)</f>
        <v>239304.43100000001</v>
      </c>
      <c r="AC122" s="156">
        <f>IF(LEN(AC$8)=0,"",SUMIFS(Gögn!$I$2:$I$11876,Gögn!$F$2:$F$11876,$A122,Gögn!$A$2:$A$11876,AC$201)/1000)</f>
        <v>271778.06599999999</v>
      </c>
      <c r="AD122" s="156">
        <f>IF(LEN(AD$8)=0,"",SUMIFS(Gögn!$I$2:$I$11876,Gögn!$F$2:$F$11876,$A122,Gögn!$A$2:$A$11876,AD$201)/1000)</f>
        <v>0</v>
      </c>
      <c r="AE122" s="156">
        <f>IF(LEN(AE$8)=0,"",SUMIFS(Gögn!$I$2:$I$11876,Gögn!$F$2:$F$11876,$A122,Gögn!$A$2:$A$11876,AE$201)/1000)</f>
        <v>0</v>
      </c>
      <c r="AF122" s="156">
        <f>IF(LEN(AF$8)=0,"",SUMIFS(Gögn!$I$2:$I$11876,Gögn!$F$2:$F$11876,$A122,Gögn!$A$2:$A$11876,AF$201)/1000)</f>
        <v>0</v>
      </c>
      <c r="AG122" s="156">
        <f>IF(LEN(AG$8)=0,"",SUMIFS(Gögn!$I$2:$I$11876,Gögn!$F$2:$F$11876,$A122,Gögn!$A$2:$A$11876,AG$201)/1000)</f>
        <v>0</v>
      </c>
      <c r="AH122" s="156">
        <f>IF(LEN(AH$8)=0,"",SUMIFS(Gögn!$I$2:$I$11876,Gögn!$F$2:$F$11876,$A122,Gögn!$A$2:$A$11876,AH$201)/1000)</f>
        <v>0</v>
      </c>
      <c r="AI122" s="156">
        <f>IF(LEN(AI$8)=0,"",SUMIFS(Gögn!$I$2:$I$11876,Gögn!$F$2:$F$11876,$A122,Gögn!$A$2:$A$11876,AI$201)/1000)</f>
        <v>0</v>
      </c>
      <c r="AJ122" s="156">
        <f>IF(LEN(AJ$8)=0,"",SUMIFS(Gögn!$I$2:$I$11876,Gögn!$F$2:$F$11876,$A122,Gögn!$A$2:$A$11876,AJ$201)/1000)</f>
        <v>0</v>
      </c>
      <c r="AK122" s="156">
        <f>IF(LEN(AK$8)=0,"",SUMIFS(Gögn!$I$2:$I$11876,Gögn!$F$2:$F$11876,$A122,Gögn!$A$2:$A$11876,AK$201)/1000)</f>
        <v>0</v>
      </c>
      <c r="AL122" s="156">
        <f>IF(LEN(AL$8)=0,"",SUMIFS(Gögn!$I$2:$I$11876,Gögn!$F$2:$F$11876,$A122,Gögn!$A$2:$A$11876,AL$201)/1000)</f>
        <v>0</v>
      </c>
      <c r="AM122" s="156">
        <f>IF(LEN(AM$8)=0,"",SUMIFS(Gögn!$I$2:$I$11876,Gögn!$F$2:$F$11876,$A122,Gögn!$A$2:$A$11876,AM$201)/1000)</f>
        <v>0</v>
      </c>
      <c r="AN122" s="156">
        <f>IF(LEN(AN$8)=0,"",SUMIFS(Gögn!$I$2:$I$11876,Gögn!$F$2:$F$11876,$A122,Gögn!$A$2:$A$11876,AN$201)/1000)</f>
        <v>0</v>
      </c>
      <c r="AO122" s="156">
        <f>IF(LEN(AO$8)=0,"",SUMIFS(Gögn!$I$2:$I$11876,Gögn!$F$2:$F$11876,$A122,Gögn!$A$2:$A$11876,AO$201)/1000)</f>
        <v>1112317.1040000001</v>
      </c>
      <c r="AP122" s="156">
        <f>IF(LEN(AP$8)=0,"",SUMIFS(Gögn!$I$2:$I$11876,Gögn!$F$2:$F$11876,$A122,Gögn!$A$2:$A$11876,AP$201)/1000)</f>
        <v>1148661.081</v>
      </c>
      <c r="AQ122" s="156">
        <f>IF(LEN(AQ$8)=0,"",SUMIFS(Gögn!$I$2:$I$11876,Gögn!$F$2:$F$11876,$A122,Gögn!$A$2:$A$11876,AQ$201)/1000)</f>
        <v>1156383.1359999999</v>
      </c>
      <c r="AR122" s="156">
        <f>IF(LEN(AR$8)=0,"",SUMIFS(Gögn!$I$2:$I$11876,Gögn!$F$2:$F$11876,$A122,Gögn!$A$2:$A$11876,AR$201)/1000)</f>
        <v>1190712.5689999999</v>
      </c>
      <c r="AS122" s="156">
        <f>IF(LEN(AS$8)=0,"",SUMIFS(Gögn!$I$2:$I$11876,Gögn!$F$2:$F$11876,$A122,Gögn!$A$2:$A$11876,AS$201)/1000)</f>
        <v>2123.92</v>
      </c>
      <c r="AT122" s="156">
        <f>IF(LEN(AT$8)=0,"",SUMIFS(Gögn!$I$2:$I$11876,Gögn!$F$2:$F$11876,$A122,Gögn!$A$2:$A$11876,AT$201)/1000)</f>
        <v>0</v>
      </c>
      <c r="AU122" s="156">
        <f>IF(LEN(AU$8)=0,"",SUMIFS(Gögn!$I$2:$I$11876,Gögn!$F$2:$F$11876,$A122,Gögn!$A$2:$A$11876,AU$201)/1000)</f>
        <v>200207.764</v>
      </c>
      <c r="AV122" s="156">
        <f>IF(LEN(AV$8)=0,"",SUMIFS(Gögn!$I$2:$I$11876,Gögn!$F$2:$F$11876,$A122,Gögn!$A$2:$A$11876,AV$201)/1000)</f>
        <v>0</v>
      </c>
      <c r="AW122" s="156">
        <f>IF(LEN(AW$8)=0,"",SUMIFS(Gögn!$I$2:$I$11876,Gögn!$F$2:$F$11876,$A122,Gögn!$A$2:$A$11876,AW$201)/1000)</f>
        <v>46215.4</v>
      </c>
      <c r="AX122" s="156">
        <f>IF(LEN(AX$8)=0,"",SUMIFS(Gögn!$I$2:$I$11876,Gögn!$F$2:$F$11876,$A122,Gögn!$A$2:$A$11876,AX$201)/1000)</f>
        <v>5587.9790000000003</v>
      </c>
      <c r="AY122" s="156">
        <f>IF(LEN(AY$8)=0,"",SUMIFS(Gögn!$I$2:$I$11876,Gögn!$F$2:$F$11876,$A122,Gögn!$A$2:$A$11876,AY$201)/1000)</f>
        <v>1242.144</v>
      </c>
      <c r="AZ122" s="156">
        <f>IF(LEN(AZ$8)=0,"",SUMIFS(Gögn!$I$2:$I$11876,Gögn!$F$2:$F$11876,$A122,Gögn!$A$2:$A$11876,AZ$201)/1000)</f>
        <v>506023.42499999999</v>
      </c>
      <c r="BA122" s="156">
        <f>IF(LEN(BA$8)=0,"",SUMIFS(Gögn!$I$2:$I$11876,Gögn!$F$2:$F$11876,$A122,Gögn!$A$2:$A$11876,BA$201)/1000)</f>
        <v>0</v>
      </c>
      <c r="BB122" s="156">
        <f>IF(LEN(BB$8)=0,"",SUMIFS(Gögn!$I$2:$I$11876,Gögn!$F$2:$F$11876,$A122,Gögn!$A$2:$A$11876,BB$201)/1000)</f>
        <v>0</v>
      </c>
      <c r="BC122" s="156">
        <f>IF(LEN(BC$8)=0,"",SUMIFS(Gögn!$I$2:$I$11876,Gögn!$F$2:$F$11876,$A122,Gögn!$A$2:$A$11876,BC$201)/1000)</f>
        <v>28497.704000000002</v>
      </c>
      <c r="BD122" s="156">
        <f>IF(LEN(BD$8)=0,"",SUMIFS(Gögn!$I$2:$I$11876,Gögn!$F$2:$F$11876,$A122,Gögn!$A$2:$A$11876,BD$201)/1000)</f>
        <v>26071.912</v>
      </c>
      <c r="BE122" s="156">
        <f>IF(LEN(BE$8)=0,"",SUMIFS(Gögn!$I$2:$I$11876,Gögn!$F$2:$F$11876,$A122,Gögn!$A$2:$A$11876,BE$201)/1000)</f>
        <v>0</v>
      </c>
      <c r="BF122" s="156">
        <f>IF(LEN(BF$8)=0,"",SUMIFS(Gögn!$I$2:$I$11876,Gögn!$F$2:$F$11876,$A122,Gögn!$A$2:$A$11876,BF$201)/1000)</f>
        <v>196.45400000000001</v>
      </c>
      <c r="BG122" s="156">
        <f>IF(LEN(BG$8)=0,"",SUMIFS(Gögn!$I$2:$I$11876,Gögn!$F$2:$F$11876,$A122,Gögn!$A$2:$A$11876,BG$201)/1000)</f>
        <v>215005.201</v>
      </c>
      <c r="BH122" s="156">
        <f>IF(LEN(BH$8)=0,"",SUMIFS(Gögn!$I$2:$I$11876,Gögn!$F$2:$F$11876,$A122,Gögn!$A$2:$A$11876,BH$201)/1000)</f>
        <v>108568.774</v>
      </c>
      <c r="BI122" s="156">
        <f>IF(LEN(BI$8)=0,"",SUMIFS(Gögn!$I$2:$I$11876,Gögn!$F$2:$F$11876,$A122,Gögn!$A$2:$A$11876,BI$201)/1000)</f>
        <v>126431.414</v>
      </c>
      <c r="BJ122" s="156">
        <f>IF(LEN(BJ$8)=0,"",SUMIFS(Gögn!$I$2:$I$11876,Gögn!$F$2:$F$11876,$A122,Gögn!$A$2:$A$11876,BJ$201)/1000)</f>
        <v>87441.428</v>
      </c>
      <c r="BK122" s="156">
        <f>IF(LEN(BK$8)=0,"",SUMIFS(Gögn!$I$2:$I$11876,Gögn!$F$2:$F$11876,$A122,Gögn!$A$2:$A$11876,BK$201)/1000)</f>
        <v>561260.71900000004</v>
      </c>
      <c r="BL122" s="156">
        <f>IF(LEN(BL$8)=0,"",SUMIFS(Gögn!$I$2:$I$11876,Gögn!$F$2:$F$11876,$A122,Gögn!$A$2:$A$11876,BL$201)/1000)</f>
        <v>8816.9969999999994</v>
      </c>
      <c r="BM122" s="156">
        <f>IF(LEN(BM$8)=0,"",SUMIFS(Gögn!$I$2:$I$11876,Gögn!$F$2:$F$11876,$A122,Gögn!$A$2:$A$11876,BM$201)/1000)</f>
        <v>10855.878000000001</v>
      </c>
      <c r="BN122" s="156">
        <f>IF(LEN(BN$8)=0,"",SUMIFS(Gögn!$I$2:$I$11876,Gögn!$F$2:$F$11876,$A122,Gögn!$A$2:$A$11876,BN$201)/1000)</f>
        <v>0</v>
      </c>
      <c r="BO122" s="156">
        <f>IF(LEN(BO$8)=0,"",SUMIFS(Gögn!$I$2:$I$11876,Gögn!$F$2:$F$11876,$A122,Gögn!$A$2:$A$11876,BO$201)/1000)</f>
        <v>0</v>
      </c>
      <c r="BP122" s="156">
        <f>IF(LEN(BP$8)=0,"",SUMIFS(Gögn!$I$2:$I$11876,Gögn!$F$2:$F$11876,$A122,Gögn!$A$2:$A$11876,BP$201)/1000)</f>
        <v>0</v>
      </c>
      <c r="BQ122" s="156">
        <f>IF(LEN(BQ$8)=0,"",SUMIFS(Gögn!$I$2:$I$11876,Gögn!$F$2:$F$11876,$A122,Gögn!$A$2:$A$11876,BQ$201)/1000)</f>
        <v>0</v>
      </c>
      <c r="BR122" s="156">
        <f>IF(LEN(BR$8)=0,"",SUMIFS(Gögn!$I$2:$I$11876,Gögn!$F$2:$F$11876,$A122,Gögn!$A$2:$A$11876,BR$201)/1000)</f>
        <v>1737179</v>
      </c>
      <c r="BS122" s="156">
        <f>IF(LEN(BS$8)=0,"",SUMIFS(Gögn!$I$2:$I$11876,Gögn!$F$2:$F$11876,$A122,Gögn!$A$2:$A$11876,BS$201)/1000)</f>
        <v>138765</v>
      </c>
      <c r="BT122" s="156">
        <f>IF(LEN(BT$8)=0,"",SUMIFS(Gögn!$I$2:$I$11876,Gögn!$F$2:$F$11876,$A122,Gögn!$A$2:$A$11876,BT$201)/1000)</f>
        <v>43564</v>
      </c>
      <c r="BU122" s="156">
        <f>IF(LEN(BU$8)=0,"",SUMIFS(Gögn!$I$2:$I$11876,Gögn!$F$2:$F$11876,$A122,Gögn!$A$2:$A$11876,BU$201)/1000)</f>
        <v>527096.68500000006</v>
      </c>
      <c r="BV122" s="156">
        <f>IF(LEN(BV$8)=0,"",SUMIFS(Gögn!$I$2:$I$11876,Gögn!$F$2:$F$11876,$A122,Gögn!$A$2:$A$11876,BV$201)/1000)</f>
        <v>134085.402</v>
      </c>
      <c r="BW122" s="156">
        <f>IF(LEN(BW$8)=0,"",SUMIFS(Gögn!$I$2:$I$11876,Gögn!$F$2:$F$11876,$A122,Gögn!$A$2:$A$11876,BW$201)/1000)</f>
        <v>0</v>
      </c>
      <c r="BX122" s="156">
        <f>IF(LEN(BX$8)=0,"",SUMIFS(Gögn!$I$2:$I$11876,Gögn!$F$2:$F$11876,$A122,Gögn!$A$2:$A$11876,BX$201)/1000)</f>
        <v>80692.971000000005</v>
      </c>
      <c r="BY122" s="156">
        <f>IF(LEN(BY$8)=0,"",SUMIFS(Gögn!$I$2:$I$11876,Gögn!$F$2:$F$11876,$A122,Gögn!$A$2:$A$11876,BY$201)/1000)</f>
        <v>140951.93599999999</v>
      </c>
      <c r="BZ122" s="156">
        <f>IF(LEN(BZ$8)=0,"",SUMIFS(Gögn!$I$2:$I$11876,Gögn!$F$2:$F$11876,$A122,Gögn!$A$2:$A$11876,BZ$201)/1000)</f>
        <v>0</v>
      </c>
      <c r="CA122" s="156">
        <f>IF(LEN(CA$8)=0,"",SUMIFS(Gögn!$I$2:$I$11876,Gögn!$F$2:$F$11876,$A122,Gögn!$A$2:$A$11876,CA$201)/1000)</f>
        <v>10421.67</v>
      </c>
      <c r="CB122" s="156">
        <f>IF(LEN(CB$8)=0,"",SUMIFS(Gögn!$I$2:$I$11876,Gögn!$F$2:$F$11876,$A122,Gögn!$A$2:$A$11876,CB$201)/1000)</f>
        <v>0</v>
      </c>
      <c r="CC122" s="156">
        <f>IF(LEN(CC$8)=0,"",SUMIFS(Gögn!$I$2:$I$11876,Gögn!$F$2:$F$11876,$A122,Gögn!$A$2:$A$11876,CC$201)/1000)</f>
        <v>0</v>
      </c>
    </row>
    <row r="123" spans="1:81" ht="15" customHeight="1" x14ac:dyDescent="0.25">
      <c r="A123" s="5" t="s">
        <v>122</v>
      </c>
      <c r="B123" s="5"/>
      <c r="C123" s="18" t="s">
        <v>123</v>
      </c>
      <c r="D123" s="155">
        <f t="shared" si="33"/>
        <v>-72071259.156000018</v>
      </c>
      <c r="E123" s="155">
        <f>IF(LEN(E$8)=0,"",SUMIFS(Gögn!$I$2:$I$11876,Gögn!$F$2:$F$11876,$A123,Gögn!$A$2:$A$11876,E$201)/1000)</f>
        <v>-1628217.368</v>
      </c>
      <c r="F123" s="155">
        <f>IF(LEN(F$8)=0,"",SUMIFS(Gögn!$I$2:$I$11876,Gögn!$F$2:$F$11876,$A123,Gögn!$A$2:$A$11876,F$201)/1000)</f>
        <v>-3024210.9389999998</v>
      </c>
      <c r="G123" s="155">
        <f>IF(LEN(G$8)=0,"",SUMIFS(Gögn!$I$2:$I$11876,Gögn!$F$2:$F$11876,$A123,Gögn!$A$2:$A$11876,G$201)/1000)</f>
        <v>-4769720.7659999998</v>
      </c>
      <c r="H123" s="155">
        <f>IF(LEN(H$8)=0,"",SUMIFS(Gögn!$I$2:$I$11876,Gögn!$F$2:$F$11876,$A123,Gögn!$A$2:$A$11876,H$201)/1000)</f>
        <v>-251500.86900000001</v>
      </c>
      <c r="I123" s="155">
        <f>IF(LEN(I$8)=0,"",SUMIFS(Gögn!$I$2:$I$11876,Gögn!$F$2:$F$11876,$A123,Gögn!$A$2:$A$11876,I$201)/1000)</f>
        <v>0</v>
      </c>
      <c r="J123" s="155">
        <f>IF(LEN(J$8)=0,"",SUMIFS(Gögn!$I$2:$I$11876,Gögn!$F$2:$F$11876,$A123,Gögn!$A$2:$A$11876,J$201)/1000)</f>
        <v>-210646.78700000001</v>
      </c>
      <c r="K123" s="155">
        <f>IF(LEN(K$8)=0,"",SUMIFS(Gögn!$I$2:$I$11876,Gögn!$F$2:$F$11876,$A123,Gögn!$A$2:$A$11876,K$201)/1000)</f>
        <v>-27352</v>
      </c>
      <c r="L123" s="155">
        <f>IF(LEN(L$8)=0,"",SUMIFS(Gögn!$I$2:$I$11876,Gögn!$F$2:$F$11876,$A123,Gögn!$A$2:$A$11876,L$201)/1000)</f>
        <v>-3179848</v>
      </c>
      <c r="M123" s="155">
        <f>IF(LEN(M$8)=0,"",SUMIFS(Gögn!$I$2:$I$11876,Gögn!$F$2:$F$11876,$A123,Gögn!$A$2:$A$11876,M$201)/1000)</f>
        <v>-412773</v>
      </c>
      <c r="N123" s="155">
        <f>IF(LEN(N$8)=0,"",SUMIFS(Gögn!$I$2:$I$11876,Gögn!$F$2:$F$11876,$A123,Gögn!$A$2:$A$11876,N$201)/1000)</f>
        <v>-1229043</v>
      </c>
      <c r="O123" s="155">
        <f>IF(LEN(O$8)=0,"",SUMIFS(Gögn!$I$2:$I$11876,Gögn!$F$2:$F$11876,$A123,Gögn!$A$2:$A$11876,O$201)/1000)</f>
        <v>-2374815</v>
      </c>
      <c r="P123" s="155">
        <f>IF(LEN(P$8)=0,"",SUMIFS(Gögn!$I$2:$I$11876,Gögn!$F$2:$F$11876,$A123,Gögn!$A$2:$A$11876,P$201)/1000)</f>
        <v>-874578</v>
      </c>
      <c r="Q123" s="155">
        <f>IF(LEN(Q$8)=0,"",SUMIFS(Gögn!$I$2:$I$11876,Gögn!$F$2:$F$11876,$A123,Gögn!$A$2:$A$11876,Q$201)/1000)</f>
        <v>0</v>
      </c>
      <c r="R123" s="155">
        <f>IF(LEN(R$8)=0,"",SUMIFS(Gögn!$I$2:$I$11876,Gögn!$F$2:$F$11876,$A123,Gögn!$A$2:$A$11876,R$201)/1000)</f>
        <v>-1820583.9269999999</v>
      </c>
      <c r="S123" s="155">
        <f>IF(LEN(S$8)=0,"",SUMIFS(Gögn!$I$2:$I$11876,Gögn!$F$2:$F$11876,$A123,Gögn!$A$2:$A$11876,S$201)/1000)</f>
        <v>0</v>
      </c>
      <c r="T123" s="155">
        <f>IF(LEN(T$8)=0,"",SUMIFS(Gögn!$I$2:$I$11876,Gögn!$F$2:$F$11876,$A123,Gögn!$A$2:$A$11876,T$201)/1000)</f>
        <v>-1767530.8049999999</v>
      </c>
      <c r="U123" s="155">
        <f>IF(LEN(U$8)=0,"",SUMIFS(Gögn!$I$2:$I$11876,Gögn!$F$2:$F$11876,$A123,Gögn!$A$2:$A$11876,U$201)/1000)</f>
        <v>-55150.642999999996</v>
      </c>
      <c r="V123" s="155">
        <f>IF(LEN(V$8)=0,"",SUMIFS(Gögn!$I$2:$I$11876,Gögn!$F$2:$F$11876,$A123,Gögn!$A$2:$A$11876,V$201)/1000)</f>
        <v>-276559.239</v>
      </c>
      <c r="W123" s="155">
        <f>IF(LEN(W$8)=0,"",SUMIFS(Gögn!$I$2:$I$11876,Gögn!$F$2:$F$11876,$A123,Gögn!$A$2:$A$11876,W$201)/1000)</f>
        <v>-10556196</v>
      </c>
      <c r="X123" s="155">
        <f>IF(LEN(X$8)=0,"",SUMIFS(Gögn!$I$2:$I$11876,Gögn!$F$2:$F$11876,$A123,Gögn!$A$2:$A$11876,X$201)/1000)</f>
        <v>-3692000</v>
      </c>
      <c r="Y123" s="155">
        <f>IF(LEN(Y$8)=0,"",SUMIFS(Gögn!$I$2:$I$11876,Gögn!$F$2:$F$11876,$A123,Gögn!$A$2:$A$11876,Y$201)/1000)</f>
        <v>-9163479</v>
      </c>
      <c r="Z123" s="155">
        <f>IF(LEN(Z$8)=0,"",SUMIFS(Gögn!$I$2:$I$11876,Gögn!$F$2:$F$11876,$A123,Gögn!$A$2:$A$11876,Z$201)/1000)</f>
        <v>-230942</v>
      </c>
      <c r="AA123" s="155">
        <f>IF(LEN(AA$8)=0,"",SUMIFS(Gögn!$I$2:$I$11876,Gögn!$F$2:$F$11876,$A123,Gögn!$A$2:$A$11876,AA$201)/1000)</f>
        <v>0</v>
      </c>
      <c r="AB123" s="155">
        <f>IF(LEN(AB$8)=0,"",SUMIFS(Gögn!$I$2:$I$11876,Gögn!$F$2:$F$11876,$A123,Gögn!$A$2:$A$11876,AB$201)/1000)</f>
        <v>-390610.07699999999</v>
      </c>
      <c r="AC123" s="155">
        <f>IF(LEN(AC$8)=0,"",SUMIFS(Gögn!$I$2:$I$11876,Gögn!$F$2:$F$11876,$A123,Gögn!$A$2:$A$11876,AC$201)/1000)</f>
        <v>-724217.70299999998</v>
      </c>
      <c r="AD123" s="155">
        <f>IF(LEN(AD$8)=0,"",SUMIFS(Gögn!$I$2:$I$11876,Gögn!$F$2:$F$11876,$A123,Gögn!$A$2:$A$11876,AD$201)/1000)</f>
        <v>0</v>
      </c>
      <c r="AE123" s="155">
        <f>IF(LEN(AE$8)=0,"",SUMIFS(Gögn!$I$2:$I$11876,Gögn!$F$2:$F$11876,$A123,Gögn!$A$2:$A$11876,AE$201)/1000)</f>
        <v>0</v>
      </c>
      <c r="AF123" s="155">
        <f>IF(LEN(AF$8)=0,"",SUMIFS(Gögn!$I$2:$I$11876,Gögn!$F$2:$F$11876,$A123,Gögn!$A$2:$A$11876,AF$201)/1000)</f>
        <v>0</v>
      </c>
      <c r="AG123" s="155">
        <f>IF(LEN(AG$8)=0,"",SUMIFS(Gögn!$I$2:$I$11876,Gögn!$F$2:$F$11876,$A123,Gögn!$A$2:$A$11876,AG$201)/1000)</f>
        <v>0</v>
      </c>
      <c r="AH123" s="155">
        <f>IF(LEN(AH$8)=0,"",SUMIFS(Gögn!$I$2:$I$11876,Gögn!$F$2:$F$11876,$A123,Gögn!$A$2:$A$11876,AH$201)/1000)</f>
        <v>0</v>
      </c>
      <c r="AI123" s="155">
        <f>IF(LEN(AI$8)=0,"",SUMIFS(Gögn!$I$2:$I$11876,Gögn!$F$2:$F$11876,$A123,Gögn!$A$2:$A$11876,AI$201)/1000)</f>
        <v>0</v>
      </c>
      <c r="AJ123" s="155">
        <f>IF(LEN(AJ$8)=0,"",SUMIFS(Gögn!$I$2:$I$11876,Gögn!$F$2:$F$11876,$A123,Gögn!$A$2:$A$11876,AJ$201)/1000)</f>
        <v>0</v>
      </c>
      <c r="AK123" s="155">
        <f>IF(LEN(AK$8)=0,"",SUMIFS(Gögn!$I$2:$I$11876,Gögn!$F$2:$F$11876,$A123,Gögn!$A$2:$A$11876,AK$201)/1000)</f>
        <v>0</v>
      </c>
      <c r="AL123" s="155">
        <f>IF(LEN(AL$8)=0,"",SUMIFS(Gögn!$I$2:$I$11876,Gögn!$F$2:$F$11876,$A123,Gögn!$A$2:$A$11876,AL$201)/1000)</f>
        <v>0</v>
      </c>
      <c r="AM123" s="155">
        <f>IF(LEN(AM$8)=0,"",SUMIFS(Gögn!$I$2:$I$11876,Gögn!$F$2:$F$11876,$A123,Gögn!$A$2:$A$11876,AM$201)/1000)</f>
        <v>0</v>
      </c>
      <c r="AN123" s="155">
        <f>IF(LEN(AN$8)=0,"",SUMIFS(Gögn!$I$2:$I$11876,Gögn!$F$2:$F$11876,$A123,Gögn!$A$2:$A$11876,AN$201)/1000)</f>
        <v>0</v>
      </c>
      <c r="AO123" s="155">
        <f>IF(LEN(AO$8)=0,"",SUMIFS(Gögn!$I$2:$I$11876,Gögn!$F$2:$F$11876,$A123,Gögn!$A$2:$A$11876,AO$201)/1000)</f>
        <v>-5024001.8499999996</v>
      </c>
      <c r="AP123" s="155">
        <f>IF(LEN(AP$8)=0,"",SUMIFS(Gögn!$I$2:$I$11876,Gögn!$F$2:$F$11876,$A123,Gögn!$A$2:$A$11876,AP$201)/1000)</f>
        <v>-3071675.2960000001</v>
      </c>
      <c r="AQ123" s="155">
        <f>IF(LEN(AQ$8)=0,"",SUMIFS(Gögn!$I$2:$I$11876,Gögn!$F$2:$F$11876,$A123,Gögn!$A$2:$A$11876,AQ$201)/1000)</f>
        <v>-3028530.68</v>
      </c>
      <c r="AR123" s="155">
        <f>IF(LEN(AR$8)=0,"",SUMIFS(Gögn!$I$2:$I$11876,Gögn!$F$2:$F$11876,$A123,Gögn!$A$2:$A$11876,AR$201)/1000)</f>
        <v>-3161182.3739999998</v>
      </c>
      <c r="AS123" s="155">
        <f>IF(LEN(AS$8)=0,"",SUMIFS(Gögn!$I$2:$I$11876,Gögn!$F$2:$F$11876,$A123,Gögn!$A$2:$A$11876,AS$201)/1000)</f>
        <v>-4415.8100000000004</v>
      </c>
      <c r="AT123" s="155">
        <f>IF(LEN(AT$8)=0,"",SUMIFS(Gögn!$I$2:$I$11876,Gögn!$F$2:$F$11876,$A123,Gögn!$A$2:$A$11876,AT$201)/1000)</f>
        <v>0</v>
      </c>
      <c r="AU123" s="155">
        <f>IF(LEN(AU$8)=0,"",SUMIFS(Gögn!$I$2:$I$11876,Gögn!$F$2:$F$11876,$A123,Gögn!$A$2:$A$11876,AU$201)/1000)</f>
        <v>-164658.43299999999</v>
      </c>
      <c r="AV123" s="155">
        <f>IF(LEN(AV$8)=0,"",SUMIFS(Gögn!$I$2:$I$11876,Gögn!$F$2:$F$11876,$A123,Gögn!$A$2:$A$11876,AV$201)/1000)</f>
        <v>0</v>
      </c>
      <c r="AW123" s="155">
        <f>IF(LEN(AW$8)=0,"",SUMIFS(Gögn!$I$2:$I$11876,Gögn!$F$2:$F$11876,$A123,Gögn!$A$2:$A$11876,AW$201)/1000)</f>
        <v>-203207.27100000001</v>
      </c>
      <c r="AX123" s="155">
        <f>IF(LEN(AX$8)=0,"",SUMIFS(Gögn!$I$2:$I$11876,Gögn!$F$2:$F$11876,$A123,Gögn!$A$2:$A$11876,AX$201)/1000)</f>
        <v>-4582.5280000000002</v>
      </c>
      <c r="AY123" s="155">
        <f>IF(LEN(AY$8)=0,"",SUMIFS(Gögn!$I$2:$I$11876,Gögn!$F$2:$F$11876,$A123,Gögn!$A$2:$A$11876,AY$201)/1000)</f>
        <v>-3420.261</v>
      </c>
      <c r="AZ123" s="155">
        <f>IF(LEN(AZ$8)=0,"",SUMIFS(Gögn!$I$2:$I$11876,Gögn!$F$2:$F$11876,$A123,Gögn!$A$2:$A$11876,AZ$201)/1000)</f>
        <v>0</v>
      </c>
      <c r="BA123" s="155">
        <f>IF(LEN(BA$8)=0,"",SUMIFS(Gögn!$I$2:$I$11876,Gögn!$F$2:$F$11876,$A123,Gögn!$A$2:$A$11876,BA$201)/1000)</f>
        <v>0</v>
      </c>
      <c r="BB123" s="155">
        <f>IF(LEN(BB$8)=0,"",SUMIFS(Gögn!$I$2:$I$11876,Gögn!$F$2:$F$11876,$A123,Gögn!$A$2:$A$11876,BB$201)/1000)</f>
        <v>0</v>
      </c>
      <c r="BC123" s="155">
        <f>IF(LEN(BC$8)=0,"",SUMIFS(Gögn!$I$2:$I$11876,Gögn!$F$2:$F$11876,$A123,Gögn!$A$2:$A$11876,BC$201)/1000)</f>
        <v>-39560.928</v>
      </c>
      <c r="BD123" s="155">
        <f>IF(LEN(BD$8)=0,"",SUMIFS(Gögn!$I$2:$I$11876,Gögn!$F$2:$F$11876,$A123,Gögn!$A$2:$A$11876,BD$201)/1000)</f>
        <v>-59341.392</v>
      </c>
      <c r="BE123" s="155">
        <f>IF(LEN(BE$8)=0,"",SUMIFS(Gögn!$I$2:$I$11876,Gögn!$F$2:$F$11876,$A123,Gögn!$A$2:$A$11876,BE$201)/1000)</f>
        <v>0</v>
      </c>
      <c r="BF123" s="155">
        <f>IF(LEN(BF$8)=0,"",SUMIFS(Gögn!$I$2:$I$11876,Gögn!$F$2:$F$11876,$A123,Gögn!$A$2:$A$11876,BF$201)/1000)</f>
        <v>-15203.392</v>
      </c>
      <c r="BG123" s="155">
        <f>IF(LEN(BG$8)=0,"",SUMIFS(Gögn!$I$2:$I$11876,Gögn!$F$2:$F$11876,$A123,Gögn!$A$2:$A$11876,BG$201)/1000)</f>
        <v>-409467.53</v>
      </c>
      <c r="BH123" s="155">
        <f>IF(LEN(BH$8)=0,"",SUMIFS(Gögn!$I$2:$I$11876,Gögn!$F$2:$F$11876,$A123,Gögn!$A$2:$A$11876,BH$201)/1000)</f>
        <v>-673166.59</v>
      </c>
      <c r="BI123" s="155">
        <f>IF(LEN(BI$8)=0,"",SUMIFS(Gögn!$I$2:$I$11876,Gögn!$F$2:$F$11876,$A123,Gögn!$A$2:$A$11876,BI$201)/1000)</f>
        <v>-598228.10699999996</v>
      </c>
      <c r="BJ123" s="155">
        <f>IF(LEN(BJ$8)=0,"",SUMIFS(Gögn!$I$2:$I$11876,Gögn!$F$2:$F$11876,$A123,Gögn!$A$2:$A$11876,BJ$201)/1000)</f>
        <v>-845176.473</v>
      </c>
      <c r="BK123" s="155">
        <f>IF(LEN(BK$8)=0,"",SUMIFS(Gögn!$I$2:$I$11876,Gögn!$F$2:$F$11876,$A123,Gögn!$A$2:$A$11876,BK$201)/1000)</f>
        <v>-741125.36499999999</v>
      </c>
      <c r="BL123" s="155">
        <f>IF(LEN(BL$8)=0,"",SUMIFS(Gögn!$I$2:$I$11876,Gögn!$F$2:$F$11876,$A123,Gögn!$A$2:$A$11876,BL$201)/1000)</f>
        <v>-102201.295</v>
      </c>
      <c r="BM123" s="155">
        <f>IF(LEN(BM$8)=0,"",SUMIFS(Gögn!$I$2:$I$11876,Gögn!$F$2:$F$11876,$A123,Gögn!$A$2:$A$11876,BM$201)/1000)</f>
        <v>-212280.54399999999</v>
      </c>
      <c r="BN123" s="155">
        <f>IF(LEN(BN$8)=0,"",SUMIFS(Gögn!$I$2:$I$11876,Gögn!$F$2:$F$11876,$A123,Gögn!$A$2:$A$11876,BN$201)/1000)</f>
        <v>0</v>
      </c>
      <c r="BO123" s="155">
        <f>IF(LEN(BO$8)=0,"",SUMIFS(Gögn!$I$2:$I$11876,Gögn!$F$2:$F$11876,$A123,Gögn!$A$2:$A$11876,BO$201)/1000)</f>
        <v>0</v>
      </c>
      <c r="BP123" s="155">
        <f>IF(LEN(BP$8)=0,"",SUMIFS(Gögn!$I$2:$I$11876,Gögn!$F$2:$F$11876,$A123,Gögn!$A$2:$A$11876,BP$201)/1000)</f>
        <v>0</v>
      </c>
      <c r="BQ123" s="155">
        <f>IF(LEN(BQ$8)=0,"",SUMIFS(Gögn!$I$2:$I$11876,Gögn!$F$2:$F$11876,$A123,Gögn!$A$2:$A$11876,BQ$201)/1000)</f>
        <v>0</v>
      </c>
      <c r="BR123" s="155">
        <f>IF(LEN(BR$8)=0,"",SUMIFS(Gögn!$I$2:$I$11876,Gögn!$F$2:$F$11876,$A123,Gögn!$A$2:$A$11876,BR$201)/1000)</f>
        <v>-4919998</v>
      </c>
      <c r="BS123" s="155">
        <f>IF(LEN(BS$8)=0,"",SUMIFS(Gögn!$I$2:$I$11876,Gögn!$F$2:$F$11876,$A123,Gögn!$A$2:$A$11876,BS$201)/1000)</f>
        <v>-760201</v>
      </c>
      <c r="BT123" s="155">
        <f>IF(LEN(BT$8)=0,"",SUMIFS(Gögn!$I$2:$I$11876,Gögn!$F$2:$F$11876,$A123,Gögn!$A$2:$A$11876,BT$201)/1000)</f>
        <v>-495679</v>
      </c>
      <c r="BU123" s="155">
        <f>IF(LEN(BU$8)=0,"",SUMIFS(Gögn!$I$2:$I$11876,Gögn!$F$2:$F$11876,$A123,Gögn!$A$2:$A$11876,BU$201)/1000)</f>
        <v>-590889.94999999995</v>
      </c>
      <c r="BV123" s="155">
        <f>IF(LEN(BV$8)=0,"",SUMIFS(Gögn!$I$2:$I$11876,Gögn!$F$2:$F$11876,$A123,Gögn!$A$2:$A$11876,BV$201)/1000)</f>
        <v>-223921.11199999999</v>
      </c>
      <c r="BW123" s="155">
        <f>IF(LEN(BW$8)=0,"",SUMIFS(Gögn!$I$2:$I$11876,Gögn!$F$2:$F$11876,$A123,Gögn!$A$2:$A$11876,BW$201)/1000)</f>
        <v>0</v>
      </c>
      <c r="BX123" s="155">
        <f>IF(LEN(BX$8)=0,"",SUMIFS(Gögn!$I$2:$I$11876,Gögn!$F$2:$F$11876,$A123,Gögn!$A$2:$A$11876,BX$201)/1000)</f>
        <v>-14302.718999999999</v>
      </c>
      <c r="BY123" s="155">
        <f>IF(LEN(BY$8)=0,"",SUMIFS(Gögn!$I$2:$I$11876,Gögn!$F$2:$F$11876,$A123,Gögn!$A$2:$A$11876,BY$201)/1000)</f>
        <v>-38140.582999999999</v>
      </c>
      <c r="BZ123" s="155">
        <f>IF(LEN(BZ$8)=0,"",SUMIFS(Gögn!$I$2:$I$11876,Gögn!$F$2:$F$11876,$A123,Gögn!$A$2:$A$11876,BZ$201)/1000)</f>
        <v>0</v>
      </c>
      <c r="CA123" s="155">
        <f>IF(LEN(CA$8)=0,"",SUMIFS(Gögn!$I$2:$I$11876,Gögn!$F$2:$F$11876,$A123,Gögn!$A$2:$A$11876,CA$201)/1000)</f>
        <v>-6725.55</v>
      </c>
      <c r="CB123" s="155">
        <f>IF(LEN(CB$8)=0,"",SUMIFS(Gögn!$I$2:$I$11876,Gögn!$F$2:$F$11876,$A123,Gögn!$A$2:$A$11876,CB$201)/1000)</f>
        <v>0</v>
      </c>
      <c r="CC123" s="155">
        <f>IF(LEN(CC$8)=0,"",SUMIFS(Gögn!$I$2:$I$11876,Gögn!$F$2:$F$11876,$A123,Gögn!$A$2:$A$11876,CC$201)/1000)</f>
        <v>0</v>
      </c>
    </row>
    <row r="124" spans="1:81" ht="15" customHeight="1" x14ac:dyDescent="0.25">
      <c r="A124" s="5" t="s">
        <v>124</v>
      </c>
      <c r="B124" s="5"/>
      <c r="C124" s="19" t="s">
        <v>125</v>
      </c>
      <c r="D124" s="156">
        <f t="shared" si="33"/>
        <v>35113353.675999999</v>
      </c>
      <c r="E124" s="156">
        <f>IF(LEN(E$8)=0,"",SUMIFS(Gögn!$I$2:$I$11876,Gögn!$F$2:$F$11876,$A124,Gögn!$A$2:$A$11876,E$201)/1000)</f>
        <v>488017.68699999998</v>
      </c>
      <c r="F124" s="156">
        <f>IF(LEN(F$8)=0,"",SUMIFS(Gögn!$I$2:$I$11876,Gögn!$F$2:$F$11876,$A124,Gögn!$A$2:$A$11876,F$201)/1000)</f>
        <v>1292650.3529999999</v>
      </c>
      <c r="G124" s="156">
        <f>IF(LEN(G$8)=0,"",SUMIFS(Gögn!$I$2:$I$11876,Gögn!$F$2:$F$11876,$A124,Gögn!$A$2:$A$11876,G$201)/1000)</f>
        <v>1483215.142</v>
      </c>
      <c r="H124" s="156">
        <f>IF(LEN(H$8)=0,"",SUMIFS(Gögn!$I$2:$I$11876,Gögn!$F$2:$F$11876,$A124,Gögn!$A$2:$A$11876,H$201)/1000)</f>
        <v>0</v>
      </c>
      <c r="I124" s="156">
        <f>IF(LEN(I$8)=0,"",SUMIFS(Gögn!$I$2:$I$11876,Gögn!$F$2:$F$11876,$A124,Gögn!$A$2:$A$11876,I$201)/1000)</f>
        <v>0</v>
      </c>
      <c r="J124" s="156">
        <f>IF(LEN(J$8)=0,"",SUMIFS(Gögn!$I$2:$I$11876,Gögn!$F$2:$F$11876,$A124,Gögn!$A$2:$A$11876,J$201)/1000)</f>
        <v>0</v>
      </c>
      <c r="K124" s="156">
        <f>IF(LEN(K$8)=0,"",SUMIFS(Gögn!$I$2:$I$11876,Gögn!$F$2:$F$11876,$A124,Gögn!$A$2:$A$11876,K$201)/1000)</f>
        <v>47135</v>
      </c>
      <c r="L124" s="156">
        <f>IF(LEN(L$8)=0,"",SUMIFS(Gögn!$I$2:$I$11876,Gögn!$F$2:$F$11876,$A124,Gögn!$A$2:$A$11876,L$201)/1000)</f>
        <v>360583</v>
      </c>
      <c r="M124" s="156">
        <f>IF(LEN(M$8)=0,"",SUMIFS(Gögn!$I$2:$I$11876,Gögn!$F$2:$F$11876,$A124,Gögn!$A$2:$A$11876,M$201)/1000)</f>
        <v>257845</v>
      </c>
      <c r="N124" s="156">
        <f>IF(LEN(N$8)=0,"",SUMIFS(Gögn!$I$2:$I$11876,Gögn!$F$2:$F$11876,$A124,Gögn!$A$2:$A$11876,N$201)/1000)</f>
        <v>745057</v>
      </c>
      <c r="O124" s="156">
        <f>IF(LEN(O$8)=0,"",SUMIFS(Gögn!$I$2:$I$11876,Gögn!$F$2:$F$11876,$A124,Gögn!$A$2:$A$11876,O$201)/1000)</f>
        <v>838861</v>
      </c>
      <c r="P124" s="156">
        <f>IF(LEN(P$8)=0,"",SUMIFS(Gögn!$I$2:$I$11876,Gögn!$F$2:$F$11876,$A124,Gögn!$A$2:$A$11876,P$201)/1000)</f>
        <v>1359826</v>
      </c>
      <c r="Q124" s="156">
        <f>IF(LEN(Q$8)=0,"",SUMIFS(Gögn!$I$2:$I$11876,Gögn!$F$2:$F$11876,$A124,Gögn!$A$2:$A$11876,Q$201)/1000)</f>
        <v>0</v>
      </c>
      <c r="R124" s="156">
        <f>IF(LEN(R$8)=0,"",SUMIFS(Gögn!$I$2:$I$11876,Gögn!$F$2:$F$11876,$A124,Gögn!$A$2:$A$11876,R$201)/1000)</f>
        <v>1360508.514</v>
      </c>
      <c r="S124" s="156">
        <f>IF(LEN(S$8)=0,"",SUMIFS(Gögn!$I$2:$I$11876,Gögn!$F$2:$F$11876,$A124,Gögn!$A$2:$A$11876,S$201)/1000)</f>
        <v>0</v>
      </c>
      <c r="T124" s="156">
        <f>IF(LEN(T$8)=0,"",SUMIFS(Gögn!$I$2:$I$11876,Gögn!$F$2:$F$11876,$A124,Gögn!$A$2:$A$11876,T$201)/1000)</f>
        <v>1108633.4569999999</v>
      </c>
      <c r="U124" s="156">
        <f>IF(LEN(U$8)=0,"",SUMIFS(Gögn!$I$2:$I$11876,Gögn!$F$2:$F$11876,$A124,Gögn!$A$2:$A$11876,U$201)/1000)</f>
        <v>5766.1319999999996</v>
      </c>
      <c r="V124" s="156">
        <f>IF(LEN(V$8)=0,"",SUMIFS(Gögn!$I$2:$I$11876,Gögn!$F$2:$F$11876,$A124,Gögn!$A$2:$A$11876,V$201)/1000)</f>
        <v>177224.80100000001</v>
      </c>
      <c r="W124" s="156">
        <f>IF(LEN(W$8)=0,"",SUMIFS(Gögn!$I$2:$I$11876,Gögn!$F$2:$F$11876,$A124,Gögn!$A$2:$A$11876,W$201)/1000)</f>
        <v>7018153</v>
      </c>
      <c r="X124" s="156">
        <f>IF(LEN(X$8)=0,"",SUMIFS(Gögn!$I$2:$I$11876,Gögn!$F$2:$F$11876,$A124,Gögn!$A$2:$A$11876,X$201)/1000)</f>
        <v>1154290</v>
      </c>
      <c r="Y124" s="156">
        <f>IF(LEN(Y$8)=0,"",SUMIFS(Gögn!$I$2:$I$11876,Gögn!$F$2:$F$11876,$A124,Gögn!$A$2:$A$11876,Y$201)/1000)</f>
        <v>4526815</v>
      </c>
      <c r="Z124" s="156">
        <f>IF(LEN(Z$8)=0,"",SUMIFS(Gögn!$I$2:$I$11876,Gögn!$F$2:$F$11876,$A124,Gögn!$A$2:$A$11876,Z$201)/1000)</f>
        <v>88800</v>
      </c>
      <c r="AA124" s="156">
        <f>IF(LEN(AA$8)=0,"",SUMIFS(Gögn!$I$2:$I$11876,Gögn!$F$2:$F$11876,$A124,Gögn!$A$2:$A$11876,AA$201)/1000)</f>
        <v>0</v>
      </c>
      <c r="AB124" s="156">
        <f>IF(LEN(AB$8)=0,"",SUMIFS(Gögn!$I$2:$I$11876,Gögn!$F$2:$F$11876,$A124,Gögn!$A$2:$A$11876,AB$201)/1000)</f>
        <v>209516.09099999999</v>
      </c>
      <c r="AC124" s="156">
        <f>IF(LEN(AC$8)=0,"",SUMIFS(Gögn!$I$2:$I$11876,Gögn!$F$2:$F$11876,$A124,Gögn!$A$2:$A$11876,AC$201)/1000)</f>
        <v>308875.413</v>
      </c>
      <c r="AD124" s="156">
        <f>IF(LEN(AD$8)=0,"",SUMIFS(Gögn!$I$2:$I$11876,Gögn!$F$2:$F$11876,$A124,Gögn!$A$2:$A$11876,AD$201)/1000)</f>
        <v>0</v>
      </c>
      <c r="AE124" s="156">
        <f>IF(LEN(AE$8)=0,"",SUMIFS(Gögn!$I$2:$I$11876,Gögn!$F$2:$F$11876,$A124,Gögn!$A$2:$A$11876,AE$201)/1000)</f>
        <v>0</v>
      </c>
      <c r="AF124" s="156">
        <f>IF(LEN(AF$8)=0,"",SUMIFS(Gögn!$I$2:$I$11876,Gögn!$F$2:$F$11876,$A124,Gögn!$A$2:$A$11876,AF$201)/1000)</f>
        <v>0</v>
      </c>
      <c r="AG124" s="156">
        <f>IF(LEN(AG$8)=0,"",SUMIFS(Gögn!$I$2:$I$11876,Gögn!$F$2:$F$11876,$A124,Gögn!$A$2:$A$11876,AG$201)/1000)</f>
        <v>0</v>
      </c>
      <c r="AH124" s="156">
        <f>IF(LEN(AH$8)=0,"",SUMIFS(Gögn!$I$2:$I$11876,Gögn!$F$2:$F$11876,$A124,Gögn!$A$2:$A$11876,AH$201)/1000)</f>
        <v>0</v>
      </c>
      <c r="AI124" s="156">
        <f>IF(LEN(AI$8)=0,"",SUMIFS(Gögn!$I$2:$I$11876,Gögn!$F$2:$F$11876,$A124,Gögn!$A$2:$A$11876,AI$201)/1000)</f>
        <v>0</v>
      </c>
      <c r="AJ124" s="156">
        <f>IF(LEN(AJ$8)=0,"",SUMIFS(Gögn!$I$2:$I$11876,Gögn!$F$2:$F$11876,$A124,Gögn!$A$2:$A$11876,AJ$201)/1000)</f>
        <v>0</v>
      </c>
      <c r="AK124" s="156">
        <f>IF(LEN(AK$8)=0,"",SUMIFS(Gögn!$I$2:$I$11876,Gögn!$F$2:$F$11876,$A124,Gögn!$A$2:$A$11876,AK$201)/1000)</f>
        <v>0</v>
      </c>
      <c r="AL124" s="156">
        <f>IF(LEN(AL$8)=0,"",SUMIFS(Gögn!$I$2:$I$11876,Gögn!$F$2:$F$11876,$A124,Gögn!$A$2:$A$11876,AL$201)/1000)</f>
        <v>0</v>
      </c>
      <c r="AM124" s="156">
        <f>IF(LEN(AM$8)=0,"",SUMIFS(Gögn!$I$2:$I$11876,Gögn!$F$2:$F$11876,$A124,Gögn!$A$2:$A$11876,AM$201)/1000)</f>
        <v>0</v>
      </c>
      <c r="AN124" s="156">
        <f>IF(LEN(AN$8)=0,"",SUMIFS(Gögn!$I$2:$I$11876,Gögn!$F$2:$F$11876,$A124,Gögn!$A$2:$A$11876,AN$201)/1000)</f>
        <v>0</v>
      </c>
      <c r="AO124" s="156">
        <f>IF(LEN(AO$8)=0,"",SUMIFS(Gögn!$I$2:$I$11876,Gögn!$F$2:$F$11876,$A124,Gögn!$A$2:$A$11876,AO$201)/1000)</f>
        <v>1002517.755</v>
      </c>
      <c r="AP124" s="156">
        <f>IF(LEN(AP$8)=0,"",SUMIFS(Gögn!$I$2:$I$11876,Gögn!$F$2:$F$11876,$A124,Gögn!$A$2:$A$11876,AP$201)/1000)</f>
        <v>1203507.895</v>
      </c>
      <c r="AQ124" s="156">
        <f>IF(LEN(AQ$8)=0,"",SUMIFS(Gögn!$I$2:$I$11876,Gögn!$F$2:$F$11876,$A124,Gögn!$A$2:$A$11876,AQ$201)/1000)</f>
        <v>1562488.182</v>
      </c>
      <c r="AR124" s="156">
        <f>IF(LEN(AR$8)=0,"",SUMIFS(Gögn!$I$2:$I$11876,Gögn!$F$2:$F$11876,$A124,Gögn!$A$2:$A$11876,AR$201)/1000)</f>
        <v>1217000.486</v>
      </c>
      <c r="AS124" s="156">
        <f>IF(LEN(AS$8)=0,"",SUMIFS(Gögn!$I$2:$I$11876,Gögn!$F$2:$F$11876,$A124,Gögn!$A$2:$A$11876,AS$201)/1000)</f>
        <v>4638.4480000000003</v>
      </c>
      <c r="AT124" s="156">
        <f>IF(LEN(AT$8)=0,"",SUMIFS(Gögn!$I$2:$I$11876,Gögn!$F$2:$F$11876,$A124,Gögn!$A$2:$A$11876,AT$201)/1000)</f>
        <v>0</v>
      </c>
      <c r="AU124" s="156">
        <f>IF(LEN(AU$8)=0,"",SUMIFS(Gögn!$I$2:$I$11876,Gögn!$F$2:$F$11876,$A124,Gögn!$A$2:$A$11876,AU$201)/1000)</f>
        <v>202907.19899999999</v>
      </c>
      <c r="AV124" s="156">
        <f>IF(LEN(AV$8)=0,"",SUMIFS(Gögn!$I$2:$I$11876,Gögn!$F$2:$F$11876,$A124,Gögn!$A$2:$A$11876,AV$201)/1000)</f>
        <v>0</v>
      </c>
      <c r="AW124" s="156">
        <f>IF(LEN(AW$8)=0,"",SUMIFS(Gögn!$I$2:$I$11876,Gögn!$F$2:$F$11876,$A124,Gögn!$A$2:$A$11876,AW$201)/1000)</f>
        <v>188754.61600000001</v>
      </c>
      <c r="AX124" s="156">
        <f>IF(LEN(AX$8)=0,"",SUMIFS(Gögn!$I$2:$I$11876,Gögn!$F$2:$F$11876,$A124,Gögn!$A$2:$A$11876,AX$201)/1000)</f>
        <v>20268.850999999999</v>
      </c>
      <c r="AY124" s="156">
        <f>IF(LEN(AY$8)=0,"",SUMIFS(Gögn!$I$2:$I$11876,Gögn!$F$2:$F$11876,$A124,Gögn!$A$2:$A$11876,AY$201)/1000)</f>
        <v>2550.4279999999999</v>
      </c>
      <c r="AZ124" s="156">
        <f>IF(LEN(AZ$8)=0,"",SUMIFS(Gögn!$I$2:$I$11876,Gögn!$F$2:$F$11876,$A124,Gögn!$A$2:$A$11876,AZ$201)/1000)</f>
        <v>0</v>
      </c>
      <c r="BA124" s="156">
        <f>IF(LEN(BA$8)=0,"",SUMIFS(Gögn!$I$2:$I$11876,Gögn!$F$2:$F$11876,$A124,Gögn!$A$2:$A$11876,BA$201)/1000)</f>
        <v>0</v>
      </c>
      <c r="BB124" s="156">
        <f>IF(LEN(BB$8)=0,"",SUMIFS(Gögn!$I$2:$I$11876,Gögn!$F$2:$F$11876,$A124,Gögn!$A$2:$A$11876,BB$201)/1000)</f>
        <v>0</v>
      </c>
      <c r="BC124" s="156">
        <f>IF(LEN(BC$8)=0,"",SUMIFS(Gögn!$I$2:$I$11876,Gögn!$F$2:$F$11876,$A124,Gögn!$A$2:$A$11876,BC$201)/1000)</f>
        <v>0</v>
      </c>
      <c r="BD124" s="156">
        <f>IF(LEN(BD$8)=0,"",SUMIFS(Gögn!$I$2:$I$11876,Gögn!$F$2:$F$11876,$A124,Gögn!$A$2:$A$11876,BD$201)/1000)</f>
        <v>0</v>
      </c>
      <c r="BE124" s="156">
        <f>IF(LEN(BE$8)=0,"",SUMIFS(Gögn!$I$2:$I$11876,Gögn!$F$2:$F$11876,$A124,Gögn!$A$2:$A$11876,BE$201)/1000)</f>
        <v>0</v>
      </c>
      <c r="BF124" s="156">
        <f>IF(LEN(BF$8)=0,"",SUMIFS(Gögn!$I$2:$I$11876,Gögn!$F$2:$F$11876,$A124,Gögn!$A$2:$A$11876,BF$201)/1000)</f>
        <v>0</v>
      </c>
      <c r="BG124" s="156">
        <f>IF(LEN(BG$8)=0,"",SUMIFS(Gögn!$I$2:$I$11876,Gögn!$F$2:$F$11876,$A124,Gögn!$A$2:$A$11876,BG$201)/1000)</f>
        <v>235832.84400000001</v>
      </c>
      <c r="BH124" s="156">
        <f>IF(LEN(BH$8)=0,"",SUMIFS(Gögn!$I$2:$I$11876,Gögn!$F$2:$F$11876,$A124,Gögn!$A$2:$A$11876,BH$201)/1000)</f>
        <v>96263.523000000001</v>
      </c>
      <c r="BI124" s="156">
        <f>IF(LEN(BI$8)=0,"",SUMIFS(Gögn!$I$2:$I$11876,Gögn!$F$2:$F$11876,$A124,Gögn!$A$2:$A$11876,BI$201)/1000)</f>
        <v>158286.79999999999</v>
      </c>
      <c r="BJ124" s="156">
        <f>IF(LEN(BJ$8)=0,"",SUMIFS(Gögn!$I$2:$I$11876,Gögn!$F$2:$F$11876,$A124,Gögn!$A$2:$A$11876,BJ$201)/1000)</f>
        <v>556723.71799999999</v>
      </c>
      <c r="BK124" s="156">
        <f>IF(LEN(BK$8)=0,"",SUMIFS(Gögn!$I$2:$I$11876,Gögn!$F$2:$F$11876,$A124,Gögn!$A$2:$A$11876,BK$201)/1000)</f>
        <v>184092.986</v>
      </c>
      <c r="BL124" s="156">
        <f>IF(LEN(BL$8)=0,"",SUMIFS(Gögn!$I$2:$I$11876,Gögn!$F$2:$F$11876,$A124,Gögn!$A$2:$A$11876,BL$201)/1000)</f>
        <v>57251.974999999999</v>
      </c>
      <c r="BM124" s="156">
        <f>IF(LEN(BM$8)=0,"",SUMIFS(Gögn!$I$2:$I$11876,Gögn!$F$2:$F$11876,$A124,Gögn!$A$2:$A$11876,BM$201)/1000)</f>
        <v>192474.60800000001</v>
      </c>
      <c r="BN124" s="156">
        <f>IF(LEN(BN$8)=0,"",SUMIFS(Gögn!$I$2:$I$11876,Gögn!$F$2:$F$11876,$A124,Gögn!$A$2:$A$11876,BN$201)/1000)</f>
        <v>0</v>
      </c>
      <c r="BO124" s="156">
        <f>IF(LEN(BO$8)=0,"",SUMIFS(Gögn!$I$2:$I$11876,Gögn!$F$2:$F$11876,$A124,Gögn!$A$2:$A$11876,BO$201)/1000)</f>
        <v>0</v>
      </c>
      <c r="BP124" s="156">
        <f>IF(LEN(BP$8)=0,"",SUMIFS(Gögn!$I$2:$I$11876,Gögn!$F$2:$F$11876,$A124,Gögn!$A$2:$A$11876,BP$201)/1000)</f>
        <v>0</v>
      </c>
      <c r="BQ124" s="156">
        <f>IF(LEN(BQ$8)=0,"",SUMIFS(Gögn!$I$2:$I$11876,Gögn!$F$2:$F$11876,$A124,Gögn!$A$2:$A$11876,BQ$201)/1000)</f>
        <v>0</v>
      </c>
      <c r="BR124" s="156">
        <f>IF(LEN(BR$8)=0,"",SUMIFS(Gögn!$I$2:$I$11876,Gögn!$F$2:$F$11876,$A124,Gögn!$A$2:$A$11876,BR$201)/1000)</f>
        <v>4058811</v>
      </c>
      <c r="BS124" s="156">
        <f>IF(LEN(BS$8)=0,"",SUMIFS(Gögn!$I$2:$I$11876,Gögn!$F$2:$F$11876,$A124,Gögn!$A$2:$A$11876,BS$201)/1000)</f>
        <v>911724</v>
      </c>
      <c r="BT124" s="156">
        <f>IF(LEN(BT$8)=0,"",SUMIFS(Gögn!$I$2:$I$11876,Gögn!$F$2:$F$11876,$A124,Gögn!$A$2:$A$11876,BT$201)/1000)</f>
        <v>355606</v>
      </c>
      <c r="BU124" s="156">
        <f>IF(LEN(BU$8)=0,"",SUMIFS(Gögn!$I$2:$I$11876,Gögn!$F$2:$F$11876,$A124,Gögn!$A$2:$A$11876,BU$201)/1000)</f>
        <v>0</v>
      </c>
      <c r="BV124" s="156">
        <f>IF(LEN(BV$8)=0,"",SUMIFS(Gögn!$I$2:$I$11876,Gögn!$F$2:$F$11876,$A124,Gögn!$A$2:$A$11876,BV$201)/1000)</f>
        <v>0</v>
      </c>
      <c r="BW124" s="156">
        <f>IF(LEN(BW$8)=0,"",SUMIFS(Gögn!$I$2:$I$11876,Gögn!$F$2:$F$11876,$A124,Gögn!$A$2:$A$11876,BW$201)/1000)</f>
        <v>0</v>
      </c>
      <c r="BX124" s="156">
        <f>IF(LEN(BX$8)=0,"",SUMIFS(Gögn!$I$2:$I$11876,Gögn!$F$2:$F$11876,$A124,Gögn!$A$2:$A$11876,BX$201)/1000)</f>
        <v>30036.741999999998</v>
      </c>
      <c r="BY124" s="156">
        <f>IF(LEN(BY$8)=0,"",SUMIFS(Gögn!$I$2:$I$11876,Gögn!$F$2:$F$11876,$A124,Gögn!$A$2:$A$11876,BY$201)/1000)</f>
        <v>39843.03</v>
      </c>
      <c r="BZ124" s="156">
        <f>IF(LEN(BZ$8)=0,"",SUMIFS(Gögn!$I$2:$I$11876,Gögn!$F$2:$F$11876,$A124,Gögn!$A$2:$A$11876,BZ$201)/1000)</f>
        <v>0</v>
      </c>
      <c r="CA124" s="156">
        <f>IF(LEN(CA$8)=0,"",SUMIFS(Gögn!$I$2:$I$11876,Gögn!$F$2:$F$11876,$A124,Gögn!$A$2:$A$11876,CA$201)/1000)</f>
        <v>0</v>
      </c>
      <c r="CB124" s="156">
        <f>IF(LEN(CB$8)=0,"",SUMIFS(Gögn!$I$2:$I$11876,Gögn!$F$2:$F$11876,$A124,Gögn!$A$2:$A$11876,CB$201)/1000)</f>
        <v>0</v>
      </c>
      <c r="CC124" s="156">
        <f>IF(LEN(CC$8)=0,"",SUMIFS(Gögn!$I$2:$I$11876,Gögn!$F$2:$F$11876,$A124,Gögn!$A$2:$A$11876,CC$201)/1000)</f>
        <v>0</v>
      </c>
    </row>
    <row r="125" spans="1:81" ht="15" customHeight="1" x14ac:dyDescent="0.25">
      <c r="A125" s="5" t="s">
        <v>126</v>
      </c>
      <c r="B125" s="5"/>
      <c r="C125" s="18" t="s">
        <v>127</v>
      </c>
      <c r="D125" s="155">
        <f t="shared" si="33"/>
        <v>0</v>
      </c>
      <c r="E125" s="155">
        <f>IF(LEN(E$8)=0,"",SUMIFS(Gögn!$I$2:$I$11876,Gögn!$F$2:$F$11876,$A125,Gögn!$A$2:$A$11876,E$201)/1000)</f>
        <v>0</v>
      </c>
      <c r="F125" s="155">
        <f>IF(LEN(F$8)=0,"",SUMIFS(Gögn!$I$2:$I$11876,Gögn!$F$2:$F$11876,$A125,Gögn!$A$2:$A$11876,F$201)/1000)</f>
        <v>0</v>
      </c>
      <c r="G125" s="155">
        <f>IF(LEN(G$8)=0,"",SUMIFS(Gögn!$I$2:$I$11876,Gögn!$F$2:$F$11876,$A125,Gögn!$A$2:$A$11876,G$201)/1000)</f>
        <v>0</v>
      </c>
      <c r="H125" s="155">
        <f>IF(LEN(H$8)=0,"",SUMIFS(Gögn!$I$2:$I$11876,Gögn!$F$2:$F$11876,$A125,Gögn!$A$2:$A$11876,H$201)/1000)</f>
        <v>0</v>
      </c>
      <c r="I125" s="155">
        <f>IF(LEN(I$8)=0,"",SUMIFS(Gögn!$I$2:$I$11876,Gögn!$F$2:$F$11876,$A125,Gögn!$A$2:$A$11876,I$201)/1000)</f>
        <v>0</v>
      </c>
      <c r="J125" s="155">
        <f>IF(LEN(J$8)=0,"",SUMIFS(Gögn!$I$2:$I$11876,Gögn!$F$2:$F$11876,$A125,Gögn!$A$2:$A$11876,J$201)/1000)</f>
        <v>0</v>
      </c>
      <c r="K125" s="155">
        <f>IF(LEN(K$8)=0,"",SUMIFS(Gögn!$I$2:$I$11876,Gögn!$F$2:$F$11876,$A125,Gögn!$A$2:$A$11876,K$201)/1000)</f>
        <v>0</v>
      </c>
      <c r="L125" s="155">
        <f>IF(LEN(L$8)=0,"",SUMIFS(Gögn!$I$2:$I$11876,Gögn!$F$2:$F$11876,$A125,Gögn!$A$2:$A$11876,L$201)/1000)</f>
        <v>0</v>
      </c>
      <c r="M125" s="155">
        <f>IF(LEN(M$8)=0,"",SUMIFS(Gögn!$I$2:$I$11876,Gögn!$F$2:$F$11876,$A125,Gögn!$A$2:$A$11876,M$201)/1000)</f>
        <v>0</v>
      </c>
      <c r="N125" s="155">
        <f>IF(LEN(N$8)=0,"",SUMIFS(Gögn!$I$2:$I$11876,Gögn!$F$2:$F$11876,$A125,Gögn!$A$2:$A$11876,N$201)/1000)</f>
        <v>0</v>
      </c>
      <c r="O125" s="155">
        <f>IF(LEN(O$8)=0,"",SUMIFS(Gögn!$I$2:$I$11876,Gögn!$F$2:$F$11876,$A125,Gögn!$A$2:$A$11876,O$201)/1000)</f>
        <v>0</v>
      </c>
      <c r="P125" s="155">
        <f>IF(LEN(P$8)=0,"",SUMIFS(Gögn!$I$2:$I$11876,Gögn!$F$2:$F$11876,$A125,Gögn!$A$2:$A$11876,P$201)/1000)</f>
        <v>0</v>
      </c>
      <c r="Q125" s="155">
        <f>IF(LEN(Q$8)=0,"",SUMIFS(Gögn!$I$2:$I$11876,Gögn!$F$2:$F$11876,$A125,Gögn!$A$2:$A$11876,Q$201)/1000)</f>
        <v>0</v>
      </c>
      <c r="R125" s="155">
        <f>IF(LEN(R$8)=0,"",SUMIFS(Gögn!$I$2:$I$11876,Gögn!$F$2:$F$11876,$A125,Gögn!$A$2:$A$11876,R$201)/1000)</f>
        <v>0</v>
      </c>
      <c r="S125" s="155">
        <f>IF(LEN(S$8)=0,"",SUMIFS(Gögn!$I$2:$I$11876,Gögn!$F$2:$F$11876,$A125,Gögn!$A$2:$A$11876,S$201)/1000)</f>
        <v>0</v>
      </c>
      <c r="T125" s="155">
        <f>IF(LEN(T$8)=0,"",SUMIFS(Gögn!$I$2:$I$11876,Gögn!$F$2:$F$11876,$A125,Gögn!$A$2:$A$11876,T$201)/1000)</f>
        <v>0</v>
      </c>
      <c r="U125" s="155">
        <f>IF(LEN(U$8)=0,"",SUMIFS(Gögn!$I$2:$I$11876,Gögn!$F$2:$F$11876,$A125,Gögn!$A$2:$A$11876,U$201)/1000)</f>
        <v>0</v>
      </c>
      <c r="V125" s="155">
        <f>IF(LEN(V$8)=0,"",SUMIFS(Gögn!$I$2:$I$11876,Gögn!$F$2:$F$11876,$A125,Gögn!$A$2:$A$11876,V$201)/1000)</f>
        <v>0</v>
      </c>
      <c r="W125" s="155">
        <f>IF(LEN(W$8)=0,"",SUMIFS(Gögn!$I$2:$I$11876,Gögn!$F$2:$F$11876,$A125,Gögn!$A$2:$A$11876,W$201)/1000)</f>
        <v>0</v>
      </c>
      <c r="X125" s="155">
        <f>IF(LEN(X$8)=0,"",SUMIFS(Gögn!$I$2:$I$11876,Gögn!$F$2:$F$11876,$A125,Gögn!$A$2:$A$11876,X$201)/1000)</f>
        <v>0</v>
      </c>
      <c r="Y125" s="155">
        <f>IF(LEN(Y$8)=0,"",SUMIFS(Gögn!$I$2:$I$11876,Gögn!$F$2:$F$11876,$A125,Gögn!$A$2:$A$11876,Y$201)/1000)</f>
        <v>0</v>
      </c>
      <c r="Z125" s="155">
        <f>IF(LEN(Z$8)=0,"",SUMIFS(Gögn!$I$2:$I$11876,Gögn!$F$2:$F$11876,$A125,Gögn!$A$2:$A$11876,Z$201)/1000)</f>
        <v>0</v>
      </c>
      <c r="AA125" s="155">
        <f>IF(LEN(AA$8)=0,"",SUMIFS(Gögn!$I$2:$I$11876,Gögn!$F$2:$F$11876,$A125,Gögn!$A$2:$A$11876,AA$201)/1000)</f>
        <v>0</v>
      </c>
      <c r="AB125" s="155">
        <f>IF(LEN(AB$8)=0,"",SUMIFS(Gögn!$I$2:$I$11876,Gögn!$F$2:$F$11876,$A125,Gögn!$A$2:$A$11876,AB$201)/1000)</f>
        <v>0</v>
      </c>
      <c r="AC125" s="155">
        <f>IF(LEN(AC$8)=0,"",SUMIFS(Gögn!$I$2:$I$11876,Gögn!$F$2:$F$11876,$A125,Gögn!$A$2:$A$11876,AC$201)/1000)</f>
        <v>0</v>
      </c>
      <c r="AD125" s="155">
        <f>IF(LEN(AD$8)=0,"",SUMIFS(Gögn!$I$2:$I$11876,Gögn!$F$2:$F$11876,$A125,Gögn!$A$2:$A$11876,AD$201)/1000)</f>
        <v>0</v>
      </c>
      <c r="AE125" s="155">
        <f>IF(LEN(AE$8)=0,"",SUMIFS(Gögn!$I$2:$I$11876,Gögn!$F$2:$F$11876,$A125,Gögn!$A$2:$A$11876,AE$201)/1000)</f>
        <v>0</v>
      </c>
      <c r="AF125" s="155">
        <f>IF(LEN(AF$8)=0,"",SUMIFS(Gögn!$I$2:$I$11876,Gögn!$F$2:$F$11876,$A125,Gögn!$A$2:$A$11876,AF$201)/1000)</f>
        <v>0</v>
      </c>
      <c r="AG125" s="155">
        <f>IF(LEN(AG$8)=0,"",SUMIFS(Gögn!$I$2:$I$11876,Gögn!$F$2:$F$11876,$A125,Gögn!$A$2:$A$11876,AG$201)/1000)</f>
        <v>0</v>
      </c>
      <c r="AH125" s="155">
        <f>IF(LEN(AH$8)=0,"",SUMIFS(Gögn!$I$2:$I$11876,Gögn!$F$2:$F$11876,$A125,Gögn!$A$2:$A$11876,AH$201)/1000)</f>
        <v>0</v>
      </c>
      <c r="AI125" s="155">
        <f>IF(LEN(AI$8)=0,"",SUMIFS(Gögn!$I$2:$I$11876,Gögn!$F$2:$F$11876,$A125,Gögn!$A$2:$A$11876,AI$201)/1000)</f>
        <v>0</v>
      </c>
      <c r="AJ125" s="155">
        <f>IF(LEN(AJ$8)=0,"",SUMIFS(Gögn!$I$2:$I$11876,Gögn!$F$2:$F$11876,$A125,Gögn!$A$2:$A$11876,AJ$201)/1000)</f>
        <v>0</v>
      </c>
      <c r="AK125" s="155">
        <f>IF(LEN(AK$8)=0,"",SUMIFS(Gögn!$I$2:$I$11876,Gögn!$F$2:$F$11876,$A125,Gögn!$A$2:$A$11876,AK$201)/1000)</f>
        <v>0</v>
      </c>
      <c r="AL125" s="155">
        <f>IF(LEN(AL$8)=0,"",SUMIFS(Gögn!$I$2:$I$11876,Gögn!$F$2:$F$11876,$A125,Gögn!$A$2:$A$11876,AL$201)/1000)</f>
        <v>0</v>
      </c>
      <c r="AM125" s="155">
        <f>IF(LEN(AM$8)=0,"",SUMIFS(Gögn!$I$2:$I$11876,Gögn!$F$2:$F$11876,$A125,Gögn!$A$2:$A$11876,AM$201)/1000)</f>
        <v>0</v>
      </c>
      <c r="AN125" s="155">
        <f>IF(LEN(AN$8)=0,"",SUMIFS(Gögn!$I$2:$I$11876,Gögn!$F$2:$F$11876,$A125,Gögn!$A$2:$A$11876,AN$201)/1000)</f>
        <v>0</v>
      </c>
      <c r="AO125" s="155">
        <f>IF(LEN(AO$8)=0,"",SUMIFS(Gögn!$I$2:$I$11876,Gögn!$F$2:$F$11876,$A125,Gögn!$A$2:$A$11876,AO$201)/1000)</f>
        <v>0</v>
      </c>
      <c r="AP125" s="155">
        <f>IF(LEN(AP$8)=0,"",SUMIFS(Gögn!$I$2:$I$11876,Gögn!$F$2:$F$11876,$A125,Gögn!$A$2:$A$11876,AP$201)/1000)</f>
        <v>0</v>
      </c>
      <c r="AQ125" s="155">
        <f>IF(LEN(AQ$8)=0,"",SUMIFS(Gögn!$I$2:$I$11876,Gögn!$F$2:$F$11876,$A125,Gögn!$A$2:$A$11876,AQ$201)/1000)</f>
        <v>0</v>
      </c>
      <c r="AR125" s="155">
        <f>IF(LEN(AR$8)=0,"",SUMIFS(Gögn!$I$2:$I$11876,Gögn!$F$2:$F$11876,$A125,Gögn!$A$2:$A$11876,AR$201)/1000)</f>
        <v>0</v>
      </c>
      <c r="AS125" s="155">
        <f>IF(LEN(AS$8)=0,"",SUMIFS(Gögn!$I$2:$I$11876,Gögn!$F$2:$F$11876,$A125,Gögn!$A$2:$A$11876,AS$201)/1000)</f>
        <v>0</v>
      </c>
      <c r="AT125" s="155">
        <f>IF(LEN(AT$8)=0,"",SUMIFS(Gögn!$I$2:$I$11876,Gögn!$F$2:$F$11876,$A125,Gögn!$A$2:$A$11876,AT$201)/1000)</f>
        <v>0</v>
      </c>
      <c r="AU125" s="155">
        <f>IF(LEN(AU$8)=0,"",SUMIFS(Gögn!$I$2:$I$11876,Gögn!$F$2:$F$11876,$A125,Gögn!$A$2:$A$11876,AU$201)/1000)</f>
        <v>0</v>
      </c>
      <c r="AV125" s="155">
        <f>IF(LEN(AV$8)=0,"",SUMIFS(Gögn!$I$2:$I$11876,Gögn!$F$2:$F$11876,$A125,Gögn!$A$2:$A$11876,AV$201)/1000)</f>
        <v>0</v>
      </c>
      <c r="AW125" s="155">
        <f>IF(LEN(AW$8)=0,"",SUMIFS(Gögn!$I$2:$I$11876,Gögn!$F$2:$F$11876,$A125,Gögn!$A$2:$A$11876,AW$201)/1000)</f>
        <v>0</v>
      </c>
      <c r="AX125" s="155">
        <f>IF(LEN(AX$8)=0,"",SUMIFS(Gögn!$I$2:$I$11876,Gögn!$F$2:$F$11876,$A125,Gögn!$A$2:$A$11876,AX$201)/1000)</f>
        <v>0</v>
      </c>
      <c r="AY125" s="155">
        <f>IF(LEN(AY$8)=0,"",SUMIFS(Gögn!$I$2:$I$11876,Gögn!$F$2:$F$11876,$A125,Gögn!$A$2:$A$11876,AY$201)/1000)</f>
        <v>0</v>
      </c>
      <c r="AZ125" s="155">
        <f>IF(LEN(AZ$8)=0,"",SUMIFS(Gögn!$I$2:$I$11876,Gögn!$F$2:$F$11876,$A125,Gögn!$A$2:$A$11876,AZ$201)/1000)</f>
        <v>0</v>
      </c>
      <c r="BA125" s="155">
        <f>IF(LEN(BA$8)=0,"",SUMIFS(Gögn!$I$2:$I$11876,Gögn!$F$2:$F$11876,$A125,Gögn!$A$2:$A$11876,BA$201)/1000)</f>
        <v>0</v>
      </c>
      <c r="BB125" s="155">
        <f>IF(LEN(BB$8)=0,"",SUMIFS(Gögn!$I$2:$I$11876,Gögn!$F$2:$F$11876,$A125,Gögn!$A$2:$A$11876,BB$201)/1000)</f>
        <v>0</v>
      </c>
      <c r="BC125" s="155">
        <f>IF(LEN(BC$8)=0,"",SUMIFS(Gögn!$I$2:$I$11876,Gögn!$F$2:$F$11876,$A125,Gögn!$A$2:$A$11876,BC$201)/1000)</f>
        <v>0</v>
      </c>
      <c r="BD125" s="155">
        <f>IF(LEN(BD$8)=0,"",SUMIFS(Gögn!$I$2:$I$11876,Gögn!$F$2:$F$11876,$A125,Gögn!$A$2:$A$11876,BD$201)/1000)</f>
        <v>0</v>
      </c>
      <c r="BE125" s="155">
        <f>IF(LEN(BE$8)=0,"",SUMIFS(Gögn!$I$2:$I$11876,Gögn!$F$2:$F$11876,$A125,Gögn!$A$2:$A$11876,BE$201)/1000)</f>
        <v>0</v>
      </c>
      <c r="BF125" s="155">
        <f>IF(LEN(BF$8)=0,"",SUMIFS(Gögn!$I$2:$I$11876,Gögn!$F$2:$F$11876,$A125,Gögn!$A$2:$A$11876,BF$201)/1000)</f>
        <v>0</v>
      </c>
      <c r="BG125" s="155">
        <f>IF(LEN(BG$8)=0,"",SUMIFS(Gögn!$I$2:$I$11876,Gögn!$F$2:$F$11876,$A125,Gögn!$A$2:$A$11876,BG$201)/1000)</f>
        <v>0</v>
      </c>
      <c r="BH125" s="155">
        <f>IF(LEN(BH$8)=0,"",SUMIFS(Gögn!$I$2:$I$11876,Gögn!$F$2:$F$11876,$A125,Gögn!$A$2:$A$11876,BH$201)/1000)</f>
        <v>0</v>
      </c>
      <c r="BI125" s="155">
        <f>IF(LEN(BI$8)=0,"",SUMIFS(Gögn!$I$2:$I$11876,Gögn!$F$2:$F$11876,$A125,Gögn!$A$2:$A$11876,BI$201)/1000)</f>
        <v>0</v>
      </c>
      <c r="BJ125" s="155">
        <f>IF(LEN(BJ$8)=0,"",SUMIFS(Gögn!$I$2:$I$11876,Gögn!$F$2:$F$11876,$A125,Gögn!$A$2:$A$11876,BJ$201)/1000)</f>
        <v>0</v>
      </c>
      <c r="BK125" s="155">
        <f>IF(LEN(BK$8)=0,"",SUMIFS(Gögn!$I$2:$I$11876,Gögn!$F$2:$F$11876,$A125,Gögn!$A$2:$A$11876,BK$201)/1000)</f>
        <v>0</v>
      </c>
      <c r="BL125" s="155">
        <f>IF(LEN(BL$8)=0,"",SUMIFS(Gögn!$I$2:$I$11876,Gögn!$F$2:$F$11876,$A125,Gögn!$A$2:$A$11876,BL$201)/1000)</f>
        <v>0</v>
      </c>
      <c r="BM125" s="155">
        <f>IF(LEN(BM$8)=0,"",SUMIFS(Gögn!$I$2:$I$11876,Gögn!$F$2:$F$11876,$A125,Gögn!$A$2:$A$11876,BM$201)/1000)</f>
        <v>0</v>
      </c>
      <c r="BN125" s="155">
        <f>IF(LEN(BN$8)=0,"",SUMIFS(Gögn!$I$2:$I$11876,Gögn!$F$2:$F$11876,$A125,Gögn!$A$2:$A$11876,BN$201)/1000)</f>
        <v>0</v>
      </c>
      <c r="BO125" s="155">
        <f>IF(LEN(BO$8)=0,"",SUMIFS(Gögn!$I$2:$I$11876,Gögn!$F$2:$F$11876,$A125,Gögn!$A$2:$A$11876,BO$201)/1000)</f>
        <v>0</v>
      </c>
      <c r="BP125" s="155">
        <f>IF(LEN(BP$8)=0,"",SUMIFS(Gögn!$I$2:$I$11876,Gögn!$F$2:$F$11876,$A125,Gögn!$A$2:$A$11876,BP$201)/1000)</f>
        <v>0</v>
      </c>
      <c r="BQ125" s="155">
        <f>IF(LEN(BQ$8)=0,"",SUMIFS(Gögn!$I$2:$I$11876,Gögn!$F$2:$F$11876,$A125,Gögn!$A$2:$A$11876,BQ$201)/1000)</f>
        <v>0</v>
      </c>
      <c r="BR125" s="155">
        <f>IF(LEN(BR$8)=0,"",SUMIFS(Gögn!$I$2:$I$11876,Gögn!$F$2:$F$11876,$A125,Gögn!$A$2:$A$11876,BR$201)/1000)</f>
        <v>0</v>
      </c>
      <c r="BS125" s="155">
        <f>IF(LEN(BS$8)=0,"",SUMIFS(Gögn!$I$2:$I$11876,Gögn!$F$2:$F$11876,$A125,Gögn!$A$2:$A$11876,BS$201)/1000)</f>
        <v>0</v>
      </c>
      <c r="BT125" s="155">
        <f>IF(LEN(BT$8)=0,"",SUMIFS(Gögn!$I$2:$I$11876,Gögn!$F$2:$F$11876,$A125,Gögn!$A$2:$A$11876,BT$201)/1000)</f>
        <v>0</v>
      </c>
      <c r="BU125" s="155">
        <f>IF(LEN(BU$8)=0,"",SUMIFS(Gögn!$I$2:$I$11876,Gögn!$F$2:$F$11876,$A125,Gögn!$A$2:$A$11876,BU$201)/1000)</f>
        <v>0</v>
      </c>
      <c r="BV125" s="155">
        <f>IF(LEN(BV$8)=0,"",SUMIFS(Gögn!$I$2:$I$11876,Gögn!$F$2:$F$11876,$A125,Gögn!$A$2:$A$11876,BV$201)/1000)</f>
        <v>0</v>
      </c>
      <c r="BW125" s="155">
        <f>IF(LEN(BW$8)=0,"",SUMIFS(Gögn!$I$2:$I$11876,Gögn!$F$2:$F$11876,$A125,Gögn!$A$2:$A$11876,BW$201)/1000)</f>
        <v>0</v>
      </c>
      <c r="BX125" s="155">
        <f>IF(LEN(BX$8)=0,"",SUMIFS(Gögn!$I$2:$I$11876,Gögn!$F$2:$F$11876,$A125,Gögn!$A$2:$A$11876,BX$201)/1000)</f>
        <v>0</v>
      </c>
      <c r="BY125" s="155">
        <f>IF(LEN(BY$8)=0,"",SUMIFS(Gögn!$I$2:$I$11876,Gögn!$F$2:$F$11876,$A125,Gögn!$A$2:$A$11876,BY$201)/1000)</f>
        <v>0</v>
      </c>
      <c r="BZ125" s="155">
        <f>IF(LEN(BZ$8)=0,"",SUMIFS(Gögn!$I$2:$I$11876,Gögn!$F$2:$F$11876,$A125,Gögn!$A$2:$A$11876,BZ$201)/1000)</f>
        <v>0</v>
      </c>
      <c r="CA125" s="155">
        <f>IF(LEN(CA$8)=0,"",SUMIFS(Gögn!$I$2:$I$11876,Gögn!$F$2:$F$11876,$A125,Gögn!$A$2:$A$11876,CA$201)/1000)</f>
        <v>0</v>
      </c>
      <c r="CB125" s="155">
        <f>IF(LEN(CB$8)=0,"",SUMIFS(Gögn!$I$2:$I$11876,Gögn!$F$2:$F$11876,$A125,Gögn!$A$2:$A$11876,CB$201)/1000)</f>
        <v>0</v>
      </c>
      <c r="CC125" s="155">
        <f>IF(LEN(CC$8)=0,"",SUMIFS(Gögn!$I$2:$I$11876,Gögn!$F$2:$F$11876,$A125,Gögn!$A$2:$A$11876,CC$201)/1000)</f>
        <v>0</v>
      </c>
    </row>
    <row r="126" spans="1:81" ht="15" customHeight="1" x14ac:dyDescent="0.25">
      <c r="A126" s="5" t="s">
        <v>128</v>
      </c>
      <c r="B126" s="5"/>
      <c r="C126" s="19" t="s">
        <v>129</v>
      </c>
      <c r="D126" s="156">
        <f t="shared" si="33"/>
        <v>-21615994.23</v>
      </c>
      <c r="E126" s="156">
        <f>IF(LEN(E$8)=0,"",SUMIFS(Gögn!$I$2:$I$11876,Gögn!$F$2:$F$11876,$A126,Gögn!$A$2:$A$11876,E$201)/1000)</f>
        <v>0</v>
      </c>
      <c r="F126" s="156">
        <f>IF(LEN(F$8)=0,"",SUMIFS(Gögn!$I$2:$I$11876,Gögn!$F$2:$F$11876,$A126,Gögn!$A$2:$A$11876,F$201)/1000)</f>
        <v>0</v>
      </c>
      <c r="G126" s="156">
        <f>IF(LEN(G$8)=0,"",SUMIFS(Gögn!$I$2:$I$11876,Gögn!$F$2:$F$11876,$A126,Gögn!$A$2:$A$11876,G$201)/1000)</f>
        <v>0</v>
      </c>
      <c r="H126" s="156">
        <f>IF(LEN(H$8)=0,"",SUMIFS(Gögn!$I$2:$I$11876,Gögn!$F$2:$F$11876,$A126,Gögn!$A$2:$A$11876,H$201)/1000)</f>
        <v>0</v>
      </c>
      <c r="I126" s="156">
        <f>IF(LEN(I$8)=0,"",SUMIFS(Gögn!$I$2:$I$11876,Gögn!$F$2:$F$11876,$A126,Gögn!$A$2:$A$11876,I$201)/1000)</f>
        <v>-500000</v>
      </c>
      <c r="J126" s="156">
        <f>IF(LEN(J$8)=0,"",SUMIFS(Gögn!$I$2:$I$11876,Gögn!$F$2:$F$11876,$A126,Gögn!$A$2:$A$11876,J$201)/1000)</f>
        <v>0</v>
      </c>
      <c r="K126" s="156">
        <f>IF(LEN(K$8)=0,"",SUMIFS(Gögn!$I$2:$I$11876,Gögn!$F$2:$F$11876,$A126,Gögn!$A$2:$A$11876,K$201)/1000)</f>
        <v>0</v>
      </c>
      <c r="L126" s="156">
        <f>IF(LEN(L$8)=0,"",SUMIFS(Gögn!$I$2:$I$11876,Gögn!$F$2:$F$11876,$A126,Gögn!$A$2:$A$11876,L$201)/1000)</f>
        <v>0</v>
      </c>
      <c r="M126" s="156">
        <f>IF(LEN(M$8)=0,"",SUMIFS(Gögn!$I$2:$I$11876,Gögn!$F$2:$F$11876,$A126,Gögn!$A$2:$A$11876,M$201)/1000)</f>
        <v>0</v>
      </c>
      <c r="N126" s="156">
        <f>IF(LEN(N$8)=0,"",SUMIFS(Gögn!$I$2:$I$11876,Gögn!$F$2:$F$11876,$A126,Gögn!$A$2:$A$11876,N$201)/1000)</f>
        <v>0</v>
      </c>
      <c r="O126" s="156">
        <f>IF(LEN(O$8)=0,"",SUMIFS(Gögn!$I$2:$I$11876,Gögn!$F$2:$F$11876,$A126,Gögn!$A$2:$A$11876,O$201)/1000)</f>
        <v>0</v>
      </c>
      <c r="P126" s="156">
        <f>IF(LEN(P$8)=0,"",SUMIFS(Gögn!$I$2:$I$11876,Gögn!$F$2:$F$11876,$A126,Gögn!$A$2:$A$11876,P$201)/1000)</f>
        <v>0</v>
      </c>
      <c r="Q126" s="156">
        <f>IF(LEN(Q$8)=0,"",SUMIFS(Gögn!$I$2:$I$11876,Gögn!$F$2:$F$11876,$A126,Gögn!$A$2:$A$11876,Q$201)/1000)</f>
        <v>-6657645</v>
      </c>
      <c r="R126" s="156">
        <f>IF(LEN(R$8)=0,"",SUMIFS(Gögn!$I$2:$I$11876,Gögn!$F$2:$F$11876,$A126,Gögn!$A$2:$A$11876,R$201)/1000)</f>
        <v>0</v>
      </c>
      <c r="S126" s="156">
        <f>IF(LEN(S$8)=0,"",SUMIFS(Gögn!$I$2:$I$11876,Gögn!$F$2:$F$11876,$A126,Gögn!$A$2:$A$11876,S$201)/1000)</f>
        <v>-608336.37100000004</v>
      </c>
      <c r="T126" s="156">
        <f>IF(LEN(T$8)=0,"",SUMIFS(Gögn!$I$2:$I$11876,Gögn!$F$2:$F$11876,$A126,Gögn!$A$2:$A$11876,T$201)/1000)</f>
        <v>0</v>
      </c>
      <c r="U126" s="156">
        <f>IF(LEN(U$8)=0,"",SUMIFS(Gögn!$I$2:$I$11876,Gögn!$F$2:$F$11876,$A126,Gögn!$A$2:$A$11876,U$201)/1000)</f>
        <v>0</v>
      </c>
      <c r="V126" s="156">
        <f>IF(LEN(V$8)=0,"",SUMIFS(Gögn!$I$2:$I$11876,Gögn!$F$2:$F$11876,$A126,Gögn!$A$2:$A$11876,V$201)/1000)</f>
        <v>0</v>
      </c>
      <c r="W126" s="156">
        <f>IF(LEN(W$8)=0,"",SUMIFS(Gögn!$I$2:$I$11876,Gögn!$F$2:$F$11876,$A126,Gögn!$A$2:$A$11876,W$201)/1000)</f>
        <v>0</v>
      </c>
      <c r="X126" s="156">
        <f>IF(LEN(X$8)=0,"",SUMIFS(Gögn!$I$2:$I$11876,Gögn!$F$2:$F$11876,$A126,Gögn!$A$2:$A$11876,X$201)/1000)</f>
        <v>0</v>
      </c>
      <c r="Y126" s="156">
        <f>IF(LEN(Y$8)=0,"",SUMIFS(Gögn!$I$2:$I$11876,Gögn!$F$2:$F$11876,$A126,Gögn!$A$2:$A$11876,Y$201)/1000)</f>
        <v>-1106</v>
      </c>
      <c r="Z126" s="156">
        <f>IF(LEN(Z$8)=0,"",SUMIFS(Gögn!$I$2:$I$11876,Gögn!$F$2:$F$11876,$A126,Gögn!$A$2:$A$11876,Z$201)/1000)</f>
        <v>0</v>
      </c>
      <c r="AA126" s="156">
        <f>IF(LEN(AA$8)=0,"",SUMIFS(Gögn!$I$2:$I$11876,Gögn!$F$2:$F$11876,$A126,Gögn!$A$2:$A$11876,AA$201)/1000)</f>
        <v>0</v>
      </c>
      <c r="AB126" s="156">
        <f>IF(LEN(AB$8)=0,"",SUMIFS(Gögn!$I$2:$I$11876,Gögn!$F$2:$F$11876,$A126,Gögn!$A$2:$A$11876,AB$201)/1000)</f>
        <v>0</v>
      </c>
      <c r="AC126" s="156">
        <f>IF(LEN(AC$8)=0,"",SUMIFS(Gögn!$I$2:$I$11876,Gögn!$F$2:$F$11876,$A126,Gögn!$A$2:$A$11876,AC$201)/1000)</f>
        <v>0</v>
      </c>
      <c r="AD126" s="156">
        <f>IF(LEN(AD$8)=0,"",SUMIFS(Gögn!$I$2:$I$11876,Gögn!$F$2:$F$11876,$A126,Gögn!$A$2:$A$11876,AD$201)/1000)</f>
        <v>-230030.818</v>
      </c>
      <c r="AE126" s="156">
        <f>IF(LEN(AE$8)=0,"",SUMIFS(Gögn!$I$2:$I$11876,Gögn!$F$2:$F$11876,$A126,Gögn!$A$2:$A$11876,AE$201)/1000)</f>
        <v>0</v>
      </c>
      <c r="AF126" s="156">
        <f>IF(LEN(AF$8)=0,"",SUMIFS(Gögn!$I$2:$I$11876,Gögn!$F$2:$F$11876,$A126,Gögn!$A$2:$A$11876,AF$201)/1000)</f>
        <v>0</v>
      </c>
      <c r="AG126" s="156">
        <f>IF(LEN(AG$8)=0,"",SUMIFS(Gögn!$I$2:$I$11876,Gögn!$F$2:$F$11876,$A126,Gögn!$A$2:$A$11876,AG$201)/1000)</f>
        <v>0</v>
      </c>
      <c r="AH126" s="156">
        <f>IF(LEN(AH$8)=0,"",SUMIFS(Gögn!$I$2:$I$11876,Gögn!$F$2:$F$11876,$A126,Gögn!$A$2:$A$11876,AH$201)/1000)</f>
        <v>0</v>
      </c>
      <c r="AI126" s="156">
        <f>IF(LEN(AI$8)=0,"",SUMIFS(Gögn!$I$2:$I$11876,Gögn!$F$2:$F$11876,$A126,Gögn!$A$2:$A$11876,AI$201)/1000)</f>
        <v>0</v>
      </c>
      <c r="AJ126" s="156">
        <f>IF(LEN(AJ$8)=0,"",SUMIFS(Gögn!$I$2:$I$11876,Gögn!$F$2:$F$11876,$A126,Gögn!$A$2:$A$11876,AJ$201)/1000)</f>
        <v>0</v>
      </c>
      <c r="AK126" s="156">
        <f>IF(LEN(AK$8)=0,"",SUMIFS(Gögn!$I$2:$I$11876,Gögn!$F$2:$F$11876,$A126,Gögn!$A$2:$A$11876,AK$201)/1000)</f>
        <v>0</v>
      </c>
      <c r="AL126" s="156">
        <f>IF(LEN(AL$8)=0,"",SUMIFS(Gögn!$I$2:$I$11876,Gögn!$F$2:$F$11876,$A126,Gögn!$A$2:$A$11876,AL$201)/1000)</f>
        <v>0</v>
      </c>
      <c r="AM126" s="156">
        <f>IF(LEN(AM$8)=0,"",SUMIFS(Gögn!$I$2:$I$11876,Gögn!$F$2:$F$11876,$A126,Gögn!$A$2:$A$11876,AM$201)/1000)</f>
        <v>0</v>
      </c>
      <c r="AN126" s="156">
        <f>IF(LEN(AN$8)=0,"",SUMIFS(Gögn!$I$2:$I$11876,Gögn!$F$2:$F$11876,$A126,Gögn!$A$2:$A$11876,AN$201)/1000)</f>
        <v>0</v>
      </c>
      <c r="AO126" s="156">
        <f>IF(LEN(AO$8)=0,"",SUMIFS(Gögn!$I$2:$I$11876,Gögn!$F$2:$F$11876,$A126,Gögn!$A$2:$A$11876,AO$201)/1000)</f>
        <v>0</v>
      </c>
      <c r="AP126" s="156">
        <f>IF(LEN(AP$8)=0,"",SUMIFS(Gögn!$I$2:$I$11876,Gögn!$F$2:$F$11876,$A126,Gögn!$A$2:$A$11876,AP$201)/1000)</f>
        <v>0</v>
      </c>
      <c r="AQ126" s="156">
        <f>IF(LEN(AQ$8)=0,"",SUMIFS(Gögn!$I$2:$I$11876,Gögn!$F$2:$F$11876,$A126,Gögn!$A$2:$A$11876,AQ$201)/1000)</f>
        <v>0</v>
      </c>
      <c r="AR126" s="156">
        <f>IF(LEN(AR$8)=0,"",SUMIFS(Gögn!$I$2:$I$11876,Gögn!$F$2:$F$11876,$A126,Gögn!$A$2:$A$11876,AR$201)/1000)</f>
        <v>0</v>
      </c>
      <c r="AS126" s="156">
        <f>IF(LEN(AS$8)=0,"",SUMIFS(Gögn!$I$2:$I$11876,Gögn!$F$2:$F$11876,$A126,Gögn!$A$2:$A$11876,AS$201)/1000)</f>
        <v>0</v>
      </c>
      <c r="AT126" s="156">
        <f>IF(LEN(AT$8)=0,"",SUMIFS(Gögn!$I$2:$I$11876,Gögn!$F$2:$F$11876,$A126,Gögn!$A$2:$A$11876,AT$201)/1000)</f>
        <v>-309354.72499999998</v>
      </c>
      <c r="AU126" s="156">
        <f>IF(LEN(AU$8)=0,"",SUMIFS(Gögn!$I$2:$I$11876,Gögn!$F$2:$F$11876,$A126,Gögn!$A$2:$A$11876,AU$201)/1000)</f>
        <v>0</v>
      </c>
      <c r="AV126" s="156">
        <f>IF(LEN(AV$8)=0,"",SUMIFS(Gögn!$I$2:$I$11876,Gögn!$F$2:$F$11876,$A126,Gögn!$A$2:$A$11876,AV$201)/1000)</f>
        <v>-53854.942000000003</v>
      </c>
      <c r="AW126" s="156">
        <f>IF(LEN(AW$8)=0,"",SUMIFS(Gögn!$I$2:$I$11876,Gögn!$F$2:$F$11876,$A126,Gögn!$A$2:$A$11876,AW$201)/1000)</f>
        <v>0</v>
      </c>
      <c r="AX126" s="156">
        <f>IF(LEN(AX$8)=0,"",SUMIFS(Gögn!$I$2:$I$11876,Gögn!$F$2:$F$11876,$A126,Gögn!$A$2:$A$11876,AX$201)/1000)</f>
        <v>0</v>
      </c>
      <c r="AY126" s="156">
        <f>IF(LEN(AY$8)=0,"",SUMIFS(Gögn!$I$2:$I$11876,Gögn!$F$2:$F$11876,$A126,Gögn!$A$2:$A$11876,AY$201)/1000)</f>
        <v>0</v>
      </c>
      <c r="AZ126" s="156">
        <f>IF(LEN(AZ$8)=0,"",SUMIFS(Gögn!$I$2:$I$11876,Gögn!$F$2:$F$11876,$A126,Gögn!$A$2:$A$11876,AZ$201)/1000)</f>
        <v>0</v>
      </c>
      <c r="BA126" s="156">
        <f>IF(LEN(BA$8)=0,"",SUMIFS(Gögn!$I$2:$I$11876,Gögn!$F$2:$F$11876,$A126,Gögn!$A$2:$A$11876,BA$201)/1000)</f>
        <v>-1378136.821</v>
      </c>
      <c r="BB126" s="156">
        <f>IF(LEN(BB$8)=0,"",SUMIFS(Gögn!$I$2:$I$11876,Gögn!$F$2:$F$11876,$A126,Gögn!$A$2:$A$11876,BB$201)/1000)</f>
        <v>-11712339.191</v>
      </c>
      <c r="BC126" s="156">
        <f>IF(LEN(BC$8)=0,"",SUMIFS(Gögn!$I$2:$I$11876,Gögn!$F$2:$F$11876,$A126,Gögn!$A$2:$A$11876,BC$201)/1000)</f>
        <v>0</v>
      </c>
      <c r="BD126" s="156">
        <f>IF(LEN(BD$8)=0,"",SUMIFS(Gögn!$I$2:$I$11876,Gögn!$F$2:$F$11876,$A126,Gögn!$A$2:$A$11876,BD$201)/1000)</f>
        <v>0</v>
      </c>
      <c r="BE126" s="156">
        <f>IF(LEN(BE$8)=0,"",SUMIFS(Gögn!$I$2:$I$11876,Gögn!$F$2:$F$11876,$A126,Gögn!$A$2:$A$11876,BE$201)/1000)</f>
        <v>-164798.36199999999</v>
      </c>
      <c r="BF126" s="156">
        <f>IF(LEN(BF$8)=0,"",SUMIFS(Gögn!$I$2:$I$11876,Gögn!$F$2:$F$11876,$A126,Gögn!$A$2:$A$11876,BF$201)/1000)</f>
        <v>0</v>
      </c>
      <c r="BG126" s="156">
        <f>IF(LEN(BG$8)=0,"",SUMIFS(Gögn!$I$2:$I$11876,Gögn!$F$2:$F$11876,$A126,Gögn!$A$2:$A$11876,BG$201)/1000)</f>
        <v>0</v>
      </c>
      <c r="BH126" s="156">
        <f>IF(LEN(BH$8)=0,"",SUMIFS(Gögn!$I$2:$I$11876,Gögn!$F$2:$F$11876,$A126,Gögn!$A$2:$A$11876,BH$201)/1000)</f>
        <v>0</v>
      </c>
      <c r="BI126" s="156">
        <f>IF(LEN(BI$8)=0,"",SUMIFS(Gögn!$I$2:$I$11876,Gögn!$F$2:$F$11876,$A126,Gögn!$A$2:$A$11876,BI$201)/1000)</f>
        <v>0</v>
      </c>
      <c r="BJ126" s="156">
        <f>IF(LEN(BJ$8)=0,"",SUMIFS(Gögn!$I$2:$I$11876,Gögn!$F$2:$F$11876,$A126,Gögn!$A$2:$A$11876,BJ$201)/1000)</f>
        <v>0</v>
      </c>
      <c r="BK126" s="156">
        <f>IF(LEN(BK$8)=0,"",SUMIFS(Gögn!$I$2:$I$11876,Gögn!$F$2:$F$11876,$A126,Gögn!$A$2:$A$11876,BK$201)/1000)</f>
        <v>0</v>
      </c>
      <c r="BL126" s="156">
        <f>IF(LEN(BL$8)=0,"",SUMIFS(Gögn!$I$2:$I$11876,Gögn!$F$2:$F$11876,$A126,Gögn!$A$2:$A$11876,BL$201)/1000)</f>
        <v>0</v>
      </c>
      <c r="BM126" s="156">
        <f>IF(LEN(BM$8)=0,"",SUMIFS(Gögn!$I$2:$I$11876,Gögn!$F$2:$F$11876,$A126,Gögn!$A$2:$A$11876,BM$201)/1000)</f>
        <v>0</v>
      </c>
      <c r="BN126" s="156">
        <f>IF(LEN(BN$8)=0,"",SUMIFS(Gögn!$I$2:$I$11876,Gögn!$F$2:$F$11876,$A126,Gögn!$A$2:$A$11876,BN$201)/1000)</f>
        <v>0</v>
      </c>
      <c r="BO126" s="156">
        <f>IF(LEN(BO$8)=0,"",SUMIFS(Gögn!$I$2:$I$11876,Gögn!$F$2:$F$11876,$A126,Gögn!$A$2:$A$11876,BO$201)/1000)</f>
        <v>0</v>
      </c>
      <c r="BP126" s="156">
        <f>IF(LEN(BP$8)=0,"",SUMIFS(Gögn!$I$2:$I$11876,Gögn!$F$2:$F$11876,$A126,Gögn!$A$2:$A$11876,BP$201)/1000)</f>
        <v>0</v>
      </c>
      <c r="BQ126" s="156">
        <f>IF(LEN(BQ$8)=0,"",SUMIFS(Gögn!$I$2:$I$11876,Gögn!$F$2:$F$11876,$A126,Gögn!$A$2:$A$11876,BQ$201)/1000)</f>
        <v>0</v>
      </c>
      <c r="BR126" s="156">
        <f>IF(LEN(BR$8)=0,"",SUMIFS(Gögn!$I$2:$I$11876,Gögn!$F$2:$F$11876,$A126,Gögn!$A$2:$A$11876,BR$201)/1000)</f>
        <v>-392</v>
      </c>
      <c r="BS126" s="156">
        <f>IF(LEN(BS$8)=0,"",SUMIFS(Gögn!$I$2:$I$11876,Gögn!$F$2:$F$11876,$A126,Gögn!$A$2:$A$11876,BS$201)/1000)</f>
        <v>0</v>
      </c>
      <c r="BT126" s="156">
        <f>IF(LEN(BT$8)=0,"",SUMIFS(Gögn!$I$2:$I$11876,Gögn!$F$2:$F$11876,$A126,Gögn!$A$2:$A$11876,BT$201)/1000)</f>
        <v>0</v>
      </c>
      <c r="BU126" s="156">
        <f>IF(LEN(BU$8)=0,"",SUMIFS(Gögn!$I$2:$I$11876,Gögn!$F$2:$F$11876,$A126,Gögn!$A$2:$A$11876,BU$201)/1000)</f>
        <v>0</v>
      </c>
      <c r="BV126" s="156">
        <f>IF(LEN(BV$8)=0,"",SUMIFS(Gögn!$I$2:$I$11876,Gögn!$F$2:$F$11876,$A126,Gögn!$A$2:$A$11876,BV$201)/1000)</f>
        <v>0</v>
      </c>
      <c r="BW126" s="156">
        <f>IF(LEN(BW$8)=0,"",SUMIFS(Gögn!$I$2:$I$11876,Gögn!$F$2:$F$11876,$A126,Gögn!$A$2:$A$11876,BW$201)/1000)</f>
        <v>0</v>
      </c>
      <c r="BX126" s="156">
        <f>IF(LEN(BX$8)=0,"",SUMIFS(Gögn!$I$2:$I$11876,Gögn!$F$2:$F$11876,$A126,Gögn!$A$2:$A$11876,BX$201)/1000)</f>
        <v>0</v>
      </c>
      <c r="BY126" s="156">
        <f>IF(LEN(BY$8)=0,"",SUMIFS(Gögn!$I$2:$I$11876,Gögn!$F$2:$F$11876,$A126,Gögn!$A$2:$A$11876,BY$201)/1000)</f>
        <v>0</v>
      </c>
      <c r="BZ126" s="156">
        <f>IF(LEN(BZ$8)=0,"",SUMIFS(Gögn!$I$2:$I$11876,Gögn!$F$2:$F$11876,$A126,Gögn!$A$2:$A$11876,BZ$201)/1000)</f>
        <v>0</v>
      </c>
      <c r="CA126" s="156">
        <f>IF(LEN(CA$8)=0,"",SUMIFS(Gögn!$I$2:$I$11876,Gögn!$F$2:$F$11876,$A126,Gögn!$A$2:$A$11876,CA$201)/1000)</f>
        <v>0</v>
      </c>
      <c r="CB126" s="156">
        <f>IF(LEN(CB$8)=0,"",SUMIFS(Gögn!$I$2:$I$11876,Gögn!$F$2:$F$11876,$A126,Gögn!$A$2:$A$11876,CB$201)/1000)</f>
        <v>0</v>
      </c>
      <c r="CC126" s="156">
        <f>IF(LEN(CC$8)=0,"",SUMIFS(Gögn!$I$2:$I$11876,Gögn!$F$2:$F$11876,$A126,Gögn!$A$2:$A$11876,CC$201)/1000)</f>
        <v>0</v>
      </c>
    </row>
    <row r="127" spans="1:81" ht="15" customHeight="1" x14ac:dyDescent="0.25">
      <c r="A127" s="5" t="s">
        <v>130</v>
      </c>
      <c r="B127" s="5"/>
      <c r="C127" s="18" t="s">
        <v>131</v>
      </c>
      <c r="D127" s="155">
        <f t="shared" si="33"/>
        <v>1789415.3019999999</v>
      </c>
      <c r="E127" s="155">
        <f>IF(LEN(E$8)=0,"",SUMIFS(Gögn!$I$2:$I$11876,Gögn!$F$2:$F$11876,$A127,Gögn!$A$2:$A$11876,E$201)/1000)</f>
        <v>0</v>
      </c>
      <c r="F127" s="155">
        <f>IF(LEN(F$8)=0,"",SUMIFS(Gögn!$I$2:$I$11876,Gögn!$F$2:$F$11876,$A127,Gögn!$A$2:$A$11876,F$201)/1000)</f>
        <v>0</v>
      </c>
      <c r="G127" s="155">
        <f>IF(LEN(G$8)=0,"",SUMIFS(Gögn!$I$2:$I$11876,Gögn!$F$2:$F$11876,$A127,Gögn!$A$2:$A$11876,G$201)/1000)</f>
        <v>1452298.44</v>
      </c>
      <c r="H127" s="155">
        <f>IF(LEN(H$8)=0,"",SUMIFS(Gögn!$I$2:$I$11876,Gögn!$F$2:$F$11876,$A127,Gögn!$A$2:$A$11876,H$201)/1000)</f>
        <v>0</v>
      </c>
      <c r="I127" s="155">
        <f>IF(LEN(I$8)=0,"",SUMIFS(Gögn!$I$2:$I$11876,Gögn!$F$2:$F$11876,$A127,Gögn!$A$2:$A$11876,I$201)/1000)</f>
        <v>0</v>
      </c>
      <c r="J127" s="155">
        <f>IF(LEN(J$8)=0,"",SUMIFS(Gögn!$I$2:$I$11876,Gögn!$F$2:$F$11876,$A127,Gögn!$A$2:$A$11876,J$201)/1000)</f>
        <v>0</v>
      </c>
      <c r="K127" s="155">
        <f>IF(LEN(K$8)=0,"",SUMIFS(Gögn!$I$2:$I$11876,Gögn!$F$2:$F$11876,$A127,Gögn!$A$2:$A$11876,K$201)/1000)</f>
        <v>0</v>
      </c>
      <c r="L127" s="155">
        <f>IF(LEN(L$8)=0,"",SUMIFS(Gögn!$I$2:$I$11876,Gögn!$F$2:$F$11876,$A127,Gögn!$A$2:$A$11876,L$201)/1000)</f>
        <v>0</v>
      </c>
      <c r="M127" s="155">
        <f>IF(LEN(M$8)=0,"",SUMIFS(Gögn!$I$2:$I$11876,Gögn!$F$2:$F$11876,$A127,Gögn!$A$2:$A$11876,M$201)/1000)</f>
        <v>0</v>
      </c>
      <c r="N127" s="155">
        <f>IF(LEN(N$8)=0,"",SUMIFS(Gögn!$I$2:$I$11876,Gögn!$F$2:$F$11876,$A127,Gögn!$A$2:$A$11876,N$201)/1000)</f>
        <v>0</v>
      </c>
      <c r="O127" s="155">
        <f>IF(LEN(O$8)=0,"",SUMIFS(Gögn!$I$2:$I$11876,Gögn!$F$2:$F$11876,$A127,Gögn!$A$2:$A$11876,O$201)/1000)</f>
        <v>0</v>
      </c>
      <c r="P127" s="155">
        <f>IF(LEN(P$8)=0,"",SUMIFS(Gögn!$I$2:$I$11876,Gögn!$F$2:$F$11876,$A127,Gögn!$A$2:$A$11876,P$201)/1000)</f>
        <v>0</v>
      </c>
      <c r="Q127" s="155">
        <f>IF(LEN(Q$8)=0,"",SUMIFS(Gögn!$I$2:$I$11876,Gögn!$F$2:$F$11876,$A127,Gögn!$A$2:$A$11876,Q$201)/1000)</f>
        <v>0</v>
      </c>
      <c r="R127" s="155">
        <f>IF(LEN(R$8)=0,"",SUMIFS(Gögn!$I$2:$I$11876,Gögn!$F$2:$F$11876,$A127,Gögn!$A$2:$A$11876,R$201)/1000)</f>
        <v>0</v>
      </c>
      <c r="S127" s="155">
        <f>IF(LEN(S$8)=0,"",SUMIFS(Gögn!$I$2:$I$11876,Gögn!$F$2:$F$11876,$A127,Gögn!$A$2:$A$11876,S$201)/1000)</f>
        <v>0</v>
      </c>
      <c r="T127" s="155">
        <f>IF(LEN(T$8)=0,"",SUMIFS(Gögn!$I$2:$I$11876,Gögn!$F$2:$F$11876,$A127,Gögn!$A$2:$A$11876,T$201)/1000)</f>
        <v>0</v>
      </c>
      <c r="U127" s="155">
        <f>IF(LEN(U$8)=0,"",SUMIFS(Gögn!$I$2:$I$11876,Gögn!$F$2:$F$11876,$A127,Gögn!$A$2:$A$11876,U$201)/1000)</f>
        <v>0</v>
      </c>
      <c r="V127" s="155">
        <f>IF(LEN(V$8)=0,"",SUMIFS(Gögn!$I$2:$I$11876,Gögn!$F$2:$F$11876,$A127,Gögn!$A$2:$A$11876,V$201)/1000)</f>
        <v>0</v>
      </c>
      <c r="W127" s="155">
        <f>IF(LEN(W$8)=0,"",SUMIFS(Gögn!$I$2:$I$11876,Gögn!$F$2:$F$11876,$A127,Gögn!$A$2:$A$11876,W$201)/1000)</f>
        <v>0</v>
      </c>
      <c r="X127" s="155">
        <f>IF(LEN(X$8)=0,"",SUMIFS(Gögn!$I$2:$I$11876,Gögn!$F$2:$F$11876,$A127,Gögn!$A$2:$A$11876,X$201)/1000)</f>
        <v>0</v>
      </c>
      <c r="Y127" s="155">
        <f>IF(LEN(Y$8)=0,"",SUMIFS(Gögn!$I$2:$I$11876,Gögn!$F$2:$F$11876,$A127,Gögn!$A$2:$A$11876,Y$201)/1000)</f>
        <v>0</v>
      </c>
      <c r="Z127" s="155">
        <f>IF(LEN(Z$8)=0,"",SUMIFS(Gögn!$I$2:$I$11876,Gögn!$F$2:$F$11876,$A127,Gögn!$A$2:$A$11876,Z$201)/1000)</f>
        <v>0</v>
      </c>
      <c r="AA127" s="155">
        <f>IF(LEN(AA$8)=0,"",SUMIFS(Gögn!$I$2:$I$11876,Gögn!$F$2:$F$11876,$A127,Gögn!$A$2:$A$11876,AA$201)/1000)</f>
        <v>0</v>
      </c>
      <c r="AB127" s="155">
        <f>IF(LEN(AB$8)=0,"",SUMIFS(Gögn!$I$2:$I$11876,Gögn!$F$2:$F$11876,$A127,Gögn!$A$2:$A$11876,AB$201)/1000)</f>
        <v>0</v>
      </c>
      <c r="AC127" s="155">
        <f>IF(LEN(AC$8)=0,"",SUMIFS(Gögn!$I$2:$I$11876,Gögn!$F$2:$F$11876,$A127,Gögn!$A$2:$A$11876,AC$201)/1000)</f>
        <v>0</v>
      </c>
      <c r="AD127" s="155">
        <f>IF(LEN(AD$8)=0,"",SUMIFS(Gögn!$I$2:$I$11876,Gögn!$F$2:$F$11876,$A127,Gögn!$A$2:$A$11876,AD$201)/1000)</f>
        <v>0</v>
      </c>
      <c r="AE127" s="155">
        <f>IF(LEN(AE$8)=0,"",SUMIFS(Gögn!$I$2:$I$11876,Gögn!$F$2:$F$11876,$A127,Gögn!$A$2:$A$11876,AE$201)/1000)</f>
        <v>0</v>
      </c>
      <c r="AF127" s="155">
        <f>IF(LEN(AF$8)=0,"",SUMIFS(Gögn!$I$2:$I$11876,Gögn!$F$2:$F$11876,$A127,Gögn!$A$2:$A$11876,AF$201)/1000)</f>
        <v>0</v>
      </c>
      <c r="AG127" s="155">
        <f>IF(LEN(AG$8)=0,"",SUMIFS(Gögn!$I$2:$I$11876,Gögn!$F$2:$F$11876,$A127,Gögn!$A$2:$A$11876,AG$201)/1000)</f>
        <v>0</v>
      </c>
      <c r="AH127" s="155">
        <f>IF(LEN(AH$8)=0,"",SUMIFS(Gögn!$I$2:$I$11876,Gögn!$F$2:$F$11876,$A127,Gögn!$A$2:$A$11876,AH$201)/1000)</f>
        <v>0</v>
      </c>
      <c r="AI127" s="155">
        <f>IF(LEN(AI$8)=0,"",SUMIFS(Gögn!$I$2:$I$11876,Gögn!$F$2:$F$11876,$A127,Gögn!$A$2:$A$11876,AI$201)/1000)</f>
        <v>0</v>
      </c>
      <c r="AJ127" s="155">
        <f>IF(LEN(AJ$8)=0,"",SUMIFS(Gögn!$I$2:$I$11876,Gögn!$F$2:$F$11876,$A127,Gögn!$A$2:$A$11876,AJ$201)/1000)</f>
        <v>0</v>
      </c>
      <c r="AK127" s="155">
        <f>IF(LEN(AK$8)=0,"",SUMIFS(Gögn!$I$2:$I$11876,Gögn!$F$2:$F$11876,$A127,Gögn!$A$2:$A$11876,AK$201)/1000)</f>
        <v>0</v>
      </c>
      <c r="AL127" s="155">
        <f>IF(LEN(AL$8)=0,"",SUMIFS(Gögn!$I$2:$I$11876,Gögn!$F$2:$F$11876,$A127,Gögn!$A$2:$A$11876,AL$201)/1000)</f>
        <v>0</v>
      </c>
      <c r="AM127" s="155">
        <f>IF(LEN(AM$8)=0,"",SUMIFS(Gögn!$I$2:$I$11876,Gögn!$F$2:$F$11876,$A127,Gögn!$A$2:$A$11876,AM$201)/1000)</f>
        <v>0</v>
      </c>
      <c r="AN127" s="155">
        <f>IF(LEN(AN$8)=0,"",SUMIFS(Gögn!$I$2:$I$11876,Gögn!$F$2:$F$11876,$A127,Gögn!$A$2:$A$11876,AN$201)/1000)</f>
        <v>0</v>
      </c>
      <c r="AO127" s="155">
        <f>IF(LEN(AO$8)=0,"",SUMIFS(Gögn!$I$2:$I$11876,Gögn!$F$2:$F$11876,$A127,Gögn!$A$2:$A$11876,AO$201)/1000)</f>
        <v>200000</v>
      </c>
      <c r="AP127" s="155">
        <f>IF(LEN(AP$8)=0,"",SUMIFS(Gögn!$I$2:$I$11876,Gögn!$F$2:$F$11876,$A127,Gögn!$A$2:$A$11876,AP$201)/1000)</f>
        <v>0</v>
      </c>
      <c r="AQ127" s="155">
        <f>IF(LEN(AQ$8)=0,"",SUMIFS(Gögn!$I$2:$I$11876,Gögn!$F$2:$F$11876,$A127,Gögn!$A$2:$A$11876,AQ$201)/1000)</f>
        <v>300000</v>
      </c>
      <c r="AR127" s="155">
        <f>IF(LEN(AR$8)=0,"",SUMIFS(Gögn!$I$2:$I$11876,Gögn!$F$2:$F$11876,$A127,Gögn!$A$2:$A$11876,AR$201)/1000)</f>
        <v>100000</v>
      </c>
      <c r="AS127" s="155">
        <f>IF(LEN(AS$8)=0,"",SUMIFS(Gögn!$I$2:$I$11876,Gögn!$F$2:$F$11876,$A127,Gögn!$A$2:$A$11876,AS$201)/1000)</f>
        <v>0</v>
      </c>
      <c r="AT127" s="155">
        <f>IF(LEN(AT$8)=0,"",SUMIFS(Gögn!$I$2:$I$11876,Gögn!$F$2:$F$11876,$A127,Gögn!$A$2:$A$11876,AT$201)/1000)</f>
        <v>-309354.72499999998</v>
      </c>
      <c r="AU127" s="155">
        <f>IF(LEN(AU$8)=0,"",SUMIFS(Gögn!$I$2:$I$11876,Gögn!$F$2:$F$11876,$A127,Gögn!$A$2:$A$11876,AU$201)/1000)</f>
        <v>0</v>
      </c>
      <c r="AV127" s="155">
        <f>IF(LEN(AV$8)=0,"",SUMIFS(Gögn!$I$2:$I$11876,Gögn!$F$2:$F$11876,$A127,Gögn!$A$2:$A$11876,AV$201)/1000)</f>
        <v>-53854.942000000003</v>
      </c>
      <c r="AW127" s="155">
        <f>IF(LEN(AW$8)=0,"",SUMIFS(Gögn!$I$2:$I$11876,Gögn!$F$2:$F$11876,$A127,Gögn!$A$2:$A$11876,AW$201)/1000)</f>
        <v>0</v>
      </c>
      <c r="AX127" s="155">
        <f>IF(LEN(AX$8)=0,"",SUMIFS(Gögn!$I$2:$I$11876,Gögn!$F$2:$F$11876,$A127,Gögn!$A$2:$A$11876,AX$201)/1000)</f>
        <v>0</v>
      </c>
      <c r="AY127" s="155">
        <f>IF(LEN(AY$8)=0,"",SUMIFS(Gögn!$I$2:$I$11876,Gögn!$F$2:$F$11876,$A127,Gögn!$A$2:$A$11876,AY$201)/1000)</f>
        <v>0</v>
      </c>
      <c r="AZ127" s="155">
        <f>IF(LEN(AZ$8)=0,"",SUMIFS(Gögn!$I$2:$I$11876,Gögn!$F$2:$F$11876,$A127,Gögn!$A$2:$A$11876,AZ$201)/1000)</f>
        <v>50326.529000000002</v>
      </c>
      <c r="BA127" s="155">
        <f>IF(LEN(BA$8)=0,"",SUMIFS(Gögn!$I$2:$I$11876,Gögn!$F$2:$F$11876,$A127,Gögn!$A$2:$A$11876,BA$201)/1000)</f>
        <v>0</v>
      </c>
      <c r="BB127" s="155">
        <f>IF(LEN(BB$8)=0,"",SUMIFS(Gögn!$I$2:$I$11876,Gögn!$F$2:$F$11876,$A127,Gögn!$A$2:$A$11876,BB$201)/1000)</f>
        <v>0</v>
      </c>
      <c r="BC127" s="155">
        <f>IF(LEN(BC$8)=0,"",SUMIFS(Gögn!$I$2:$I$11876,Gögn!$F$2:$F$11876,$A127,Gögn!$A$2:$A$11876,BC$201)/1000)</f>
        <v>0</v>
      </c>
      <c r="BD127" s="155">
        <f>IF(LEN(BD$8)=0,"",SUMIFS(Gögn!$I$2:$I$11876,Gögn!$F$2:$F$11876,$A127,Gögn!$A$2:$A$11876,BD$201)/1000)</f>
        <v>0</v>
      </c>
      <c r="BE127" s="155">
        <f>IF(LEN(BE$8)=0,"",SUMIFS(Gögn!$I$2:$I$11876,Gögn!$F$2:$F$11876,$A127,Gögn!$A$2:$A$11876,BE$201)/1000)</f>
        <v>0</v>
      </c>
      <c r="BF127" s="155">
        <f>IF(LEN(BF$8)=0,"",SUMIFS(Gögn!$I$2:$I$11876,Gögn!$F$2:$F$11876,$A127,Gögn!$A$2:$A$11876,BF$201)/1000)</f>
        <v>0</v>
      </c>
      <c r="BG127" s="155">
        <f>IF(LEN(BG$8)=0,"",SUMIFS(Gögn!$I$2:$I$11876,Gögn!$F$2:$F$11876,$A127,Gögn!$A$2:$A$11876,BG$201)/1000)</f>
        <v>50000</v>
      </c>
      <c r="BH127" s="155">
        <f>IF(LEN(BH$8)=0,"",SUMIFS(Gögn!$I$2:$I$11876,Gögn!$F$2:$F$11876,$A127,Gögn!$A$2:$A$11876,BH$201)/1000)</f>
        <v>0</v>
      </c>
      <c r="BI127" s="155">
        <f>IF(LEN(BI$8)=0,"",SUMIFS(Gögn!$I$2:$I$11876,Gögn!$F$2:$F$11876,$A127,Gögn!$A$2:$A$11876,BI$201)/1000)</f>
        <v>0</v>
      </c>
      <c r="BJ127" s="155">
        <f>IF(LEN(BJ$8)=0,"",SUMIFS(Gögn!$I$2:$I$11876,Gögn!$F$2:$F$11876,$A127,Gögn!$A$2:$A$11876,BJ$201)/1000)</f>
        <v>0</v>
      </c>
      <c r="BK127" s="155">
        <f>IF(LEN(BK$8)=0,"",SUMIFS(Gögn!$I$2:$I$11876,Gögn!$F$2:$F$11876,$A127,Gögn!$A$2:$A$11876,BK$201)/1000)</f>
        <v>0</v>
      </c>
      <c r="BL127" s="155">
        <f>IF(LEN(BL$8)=0,"",SUMIFS(Gögn!$I$2:$I$11876,Gögn!$F$2:$F$11876,$A127,Gögn!$A$2:$A$11876,BL$201)/1000)</f>
        <v>0</v>
      </c>
      <c r="BM127" s="155">
        <f>IF(LEN(BM$8)=0,"",SUMIFS(Gögn!$I$2:$I$11876,Gögn!$F$2:$F$11876,$A127,Gögn!$A$2:$A$11876,BM$201)/1000)</f>
        <v>0</v>
      </c>
      <c r="BN127" s="155">
        <f>IF(LEN(BN$8)=0,"",SUMIFS(Gögn!$I$2:$I$11876,Gögn!$F$2:$F$11876,$A127,Gögn!$A$2:$A$11876,BN$201)/1000)</f>
        <v>0</v>
      </c>
      <c r="BO127" s="155">
        <f>IF(LEN(BO$8)=0,"",SUMIFS(Gögn!$I$2:$I$11876,Gögn!$F$2:$F$11876,$A127,Gögn!$A$2:$A$11876,BO$201)/1000)</f>
        <v>0</v>
      </c>
      <c r="BP127" s="155">
        <f>IF(LEN(BP$8)=0,"",SUMIFS(Gögn!$I$2:$I$11876,Gögn!$F$2:$F$11876,$A127,Gögn!$A$2:$A$11876,BP$201)/1000)</f>
        <v>0</v>
      </c>
      <c r="BQ127" s="155">
        <f>IF(LEN(BQ$8)=0,"",SUMIFS(Gögn!$I$2:$I$11876,Gögn!$F$2:$F$11876,$A127,Gögn!$A$2:$A$11876,BQ$201)/1000)</f>
        <v>0</v>
      </c>
      <c r="BR127" s="155">
        <f>IF(LEN(BR$8)=0,"",SUMIFS(Gögn!$I$2:$I$11876,Gögn!$F$2:$F$11876,$A127,Gögn!$A$2:$A$11876,BR$201)/1000)</f>
        <v>0</v>
      </c>
      <c r="BS127" s="155">
        <f>IF(LEN(BS$8)=0,"",SUMIFS(Gögn!$I$2:$I$11876,Gögn!$F$2:$F$11876,$A127,Gögn!$A$2:$A$11876,BS$201)/1000)</f>
        <v>0</v>
      </c>
      <c r="BT127" s="155">
        <f>IF(LEN(BT$8)=0,"",SUMIFS(Gögn!$I$2:$I$11876,Gögn!$F$2:$F$11876,$A127,Gögn!$A$2:$A$11876,BT$201)/1000)</f>
        <v>0</v>
      </c>
      <c r="BU127" s="155">
        <f>IF(LEN(BU$8)=0,"",SUMIFS(Gögn!$I$2:$I$11876,Gögn!$F$2:$F$11876,$A127,Gögn!$A$2:$A$11876,BU$201)/1000)</f>
        <v>0</v>
      </c>
      <c r="BV127" s="155">
        <f>IF(LEN(BV$8)=0,"",SUMIFS(Gögn!$I$2:$I$11876,Gögn!$F$2:$F$11876,$A127,Gögn!$A$2:$A$11876,BV$201)/1000)</f>
        <v>0</v>
      </c>
      <c r="BW127" s="155">
        <f>IF(LEN(BW$8)=0,"",SUMIFS(Gögn!$I$2:$I$11876,Gögn!$F$2:$F$11876,$A127,Gögn!$A$2:$A$11876,BW$201)/1000)</f>
        <v>0</v>
      </c>
      <c r="BX127" s="155">
        <f>IF(LEN(BX$8)=0,"",SUMIFS(Gögn!$I$2:$I$11876,Gögn!$F$2:$F$11876,$A127,Gögn!$A$2:$A$11876,BX$201)/1000)</f>
        <v>0</v>
      </c>
      <c r="BY127" s="155">
        <f>IF(LEN(BY$8)=0,"",SUMIFS(Gögn!$I$2:$I$11876,Gögn!$F$2:$F$11876,$A127,Gögn!$A$2:$A$11876,BY$201)/1000)</f>
        <v>0</v>
      </c>
      <c r="BZ127" s="155">
        <f>IF(LEN(BZ$8)=0,"",SUMIFS(Gögn!$I$2:$I$11876,Gögn!$F$2:$F$11876,$A127,Gögn!$A$2:$A$11876,BZ$201)/1000)</f>
        <v>0</v>
      </c>
      <c r="CA127" s="155">
        <f>IF(LEN(CA$8)=0,"",SUMIFS(Gögn!$I$2:$I$11876,Gögn!$F$2:$F$11876,$A127,Gögn!$A$2:$A$11876,CA$201)/1000)</f>
        <v>0</v>
      </c>
      <c r="CB127" s="155">
        <f>IF(LEN(CB$8)=0,"",SUMIFS(Gögn!$I$2:$I$11876,Gögn!$F$2:$F$11876,$A127,Gögn!$A$2:$A$11876,CB$201)/1000)</f>
        <v>0</v>
      </c>
      <c r="CC127" s="155">
        <f>IF(LEN(CC$8)=0,"",SUMIFS(Gögn!$I$2:$I$11876,Gögn!$F$2:$F$11876,$A127,Gögn!$A$2:$A$11876,CC$201)/1000)</f>
        <v>0</v>
      </c>
    </row>
    <row r="128" spans="1:81" ht="15" customHeight="1" x14ac:dyDescent="0.25">
      <c r="A128" s="5" t="s">
        <v>132</v>
      </c>
      <c r="B128" s="5"/>
      <c r="C128" s="19" t="s">
        <v>133</v>
      </c>
      <c r="D128" s="156">
        <f t="shared" si="33"/>
        <v>0</v>
      </c>
      <c r="E128" s="156">
        <f>IF(LEN(E$8)=0,"",SUMIFS(Gögn!$I$2:$I$11876,Gögn!$F$2:$F$11876,$A128,Gögn!$A$2:$A$11876,E$201)/1000)</f>
        <v>0</v>
      </c>
      <c r="F128" s="156">
        <f>IF(LEN(F$8)=0,"",SUMIFS(Gögn!$I$2:$I$11876,Gögn!$F$2:$F$11876,$A128,Gögn!$A$2:$A$11876,F$201)/1000)</f>
        <v>0</v>
      </c>
      <c r="G128" s="156">
        <f>IF(LEN(G$8)=0,"",SUMIFS(Gögn!$I$2:$I$11876,Gögn!$F$2:$F$11876,$A128,Gögn!$A$2:$A$11876,G$201)/1000)</f>
        <v>0</v>
      </c>
      <c r="H128" s="156">
        <f>IF(LEN(H$8)=0,"",SUMIFS(Gögn!$I$2:$I$11876,Gögn!$F$2:$F$11876,$A128,Gögn!$A$2:$A$11876,H$201)/1000)</f>
        <v>0</v>
      </c>
      <c r="I128" s="156">
        <f>IF(LEN(I$8)=0,"",SUMIFS(Gögn!$I$2:$I$11876,Gögn!$F$2:$F$11876,$A128,Gögn!$A$2:$A$11876,I$201)/1000)</f>
        <v>0</v>
      </c>
      <c r="J128" s="156">
        <f>IF(LEN(J$8)=0,"",SUMIFS(Gögn!$I$2:$I$11876,Gögn!$F$2:$F$11876,$A128,Gögn!$A$2:$A$11876,J$201)/1000)</f>
        <v>0</v>
      </c>
      <c r="K128" s="156">
        <f>IF(LEN(K$8)=0,"",SUMIFS(Gögn!$I$2:$I$11876,Gögn!$F$2:$F$11876,$A128,Gögn!$A$2:$A$11876,K$201)/1000)</f>
        <v>0</v>
      </c>
      <c r="L128" s="156">
        <f>IF(LEN(L$8)=0,"",SUMIFS(Gögn!$I$2:$I$11876,Gögn!$F$2:$F$11876,$A128,Gögn!$A$2:$A$11876,L$201)/1000)</f>
        <v>0</v>
      </c>
      <c r="M128" s="156">
        <f>IF(LEN(M$8)=0,"",SUMIFS(Gögn!$I$2:$I$11876,Gögn!$F$2:$F$11876,$A128,Gögn!$A$2:$A$11876,M$201)/1000)</f>
        <v>0</v>
      </c>
      <c r="N128" s="156">
        <f>IF(LEN(N$8)=0,"",SUMIFS(Gögn!$I$2:$I$11876,Gögn!$F$2:$F$11876,$A128,Gögn!$A$2:$A$11876,N$201)/1000)</f>
        <v>0</v>
      </c>
      <c r="O128" s="156">
        <f>IF(LEN(O$8)=0,"",SUMIFS(Gögn!$I$2:$I$11876,Gögn!$F$2:$F$11876,$A128,Gögn!$A$2:$A$11876,O$201)/1000)</f>
        <v>0</v>
      </c>
      <c r="P128" s="156">
        <f>IF(LEN(P$8)=0,"",SUMIFS(Gögn!$I$2:$I$11876,Gögn!$F$2:$F$11876,$A128,Gögn!$A$2:$A$11876,P$201)/1000)</f>
        <v>0</v>
      </c>
      <c r="Q128" s="156">
        <f>IF(LEN(Q$8)=0,"",SUMIFS(Gögn!$I$2:$I$11876,Gögn!$F$2:$F$11876,$A128,Gögn!$A$2:$A$11876,Q$201)/1000)</f>
        <v>0</v>
      </c>
      <c r="R128" s="156">
        <f>IF(LEN(R$8)=0,"",SUMIFS(Gögn!$I$2:$I$11876,Gögn!$F$2:$F$11876,$A128,Gögn!$A$2:$A$11876,R$201)/1000)</f>
        <v>0</v>
      </c>
      <c r="S128" s="156">
        <f>IF(LEN(S$8)=0,"",SUMIFS(Gögn!$I$2:$I$11876,Gögn!$F$2:$F$11876,$A128,Gögn!$A$2:$A$11876,S$201)/1000)</f>
        <v>0</v>
      </c>
      <c r="T128" s="156">
        <f>IF(LEN(T$8)=0,"",SUMIFS(Gögn!$I$2:$I$11876,Gögn!$F$2:$F$11876,$A128,Gögn!$A$2:$A$11876,T$201)/1000)</f>
        <v>0</v>
      </c>
      <c r="U128" s="156">
        <f>IF(LEN(U$8)=0,"",SUMIFS(Gögn!$I$2:$I$11876,Gögn!$F$2:$F$11876,$A128,Gögn!$A$2:$A$11876,U$201)/1000)</f>
        <v>0</v>
      </c>
      <c r="V128" s="156">
        <f>IF(LEN(V$8)=0,"",SUMIFS(Gögn!$I$2:$I$11876,Gögn!$F$2:$F$11876,$A128,Gögn!$A$2:$A$11876,V$201)/1000)</f>
        <v>0</v>
      </c>
      <c r="W128" s="156">
        <f>IF(LEN(W$8)=0,"",SUMIFS(Gögn!$I$2:$I$11876,Gögn!$F$2:$F$11876,$A128,Gögn!$A$2:$A$11876,W$201)/1000)</f>
        <v>0</v>
      </c>
      <c r="X128" s="156">
        <f>IF(LEN(X$8)=0,"",SUMIFS(Gögn!$I$2:$I$11876,Gögn!$F$2:$F$11876,$A128,Gögn!$A$2:$A$11876,X$201)/1000)</f>
        <v>0</v>
      </c>
      <c r="Y128" s="156">
        <f>IF(LEN(Y$8)=0,"",SUMIFS(Gögn!$I$2:$I$11876,Gögn!$F$2:$F$11876,$A128,Gögn!$A$2:$A$11876,Y$201)/1000)</f>
        <v>0</v>
      </c>
      <c r="Z128" s="156">
        <f>IF(LEN(Z$8)=0,"",SUMIFS(Gögn!$I$2:$I$11876,Gögn!$F$2:$F$11876,$A128,Gögn!$A$2:$A$11876,Z$201)/1000)</f>
        <v>0</v>
      </c>
      <c r="AA128" s="156">
        <f>IF(LEN(AA$8)=0,"",SUMIFS(Gögn!$I$2:$I$11876,Gögn!$F$2:$F$11876,$A128,Gögn!$A$2:$A$11876,AA$201)/1000)</f>
        <v>0</v>
      </c>
      <c r="AB128" s="156">
        <f>IF(LEN(AB$8)=0,"",SUMIFS(Gögn!$I$2:$I$11876,Gögn!$F$2:$F$11876,$A128,Gögn!$A$2:$A$11876,AB$201)/1000)</f>
        <v>0</v>
      </c>
      <c r="AC128" s="156">
        <f>IF(LEN(AC$8)=0,"",SUMIFS(Gögn!$I$2:$I$11876,Gögn!$F$2:$F$11876,$A128,Gögn!$A$2:$A$11876,AC$201)/1000)</f>
        <v>0</v>
      </c>
      <c r="AD128" s="156">
        <f>IF(LEN(AD$8)=0,"",SUMIFS(Gögn!$I$2:$I$11876,Gögn!$F$2:$F$11876,$A128,Gögn!$A$2:$A$11876,AD$201)/1000)</f>
        <v>0</v>
      </c>
      <c r="AE128" s="156">
        <f>IF(LEN(AE$8)=0,"",SUMIFS(Gögn!$I$2:$I$11876,Gögn!$F$2:$F$11876,$A128,Gögn!$A$2:$A$11876,AE$201)/1000)</f>
        <v>0</v>
      </c>
      <c r="AF128" s="156">
        <f>IF(LEN(AF$8)=0,"",SUMIFS(Gögn!$I$2:$I$11876,Gögn!$F$2:$F$11876,$A128,Gögn!$A$2:$A$11876,AF$201)/1000)</f>
        <v>0</v>
      </c>
      <c r="AG128" s="156">
        <f>IF(LEN(AG$8)=0,"",SUMIFS(Gögn!$I$2:$I$11876,Gögn!$F$2:$F$11876,$A128,Gögn!$A$2:$A$11876,AG$201)/1000)</f>
        <v>0</v>
      </c>
      <c r="AH128" s="156">
        <f>IF(LEN(AH$8)=0,"",SUMIFS(Gögn!$I$2:$I$11876,Gögn!$F$2:$F$11876,$A128,Gögn!$A$2:$A$11876,AH$201)/1000)</f>
        <v>0</v>
      </c>
      <c r="AI128" s="156">
        <f>IF(LEN(AI$8)=0,"",SUMIFS(Gögn!$I$2:$I$11876,Gögn!$F$2:$F$11876,$A128,Gögn!$A$2:$A$11876,AI$201)/1000)</f>
        <v>0</v>
      </c>
      <c r="AJ128" s="156">
        <f>IF(LEN(AJ$8)=0,"",SUMIFS(Gögn!$I$2:$I$11876,Gögn!$F$2:$F$11876,$A128,Gögn!$A$2:$A$11876,AJ$201)/1000)</f>
        <v>0</v>
      </c>
      <c r="AK128" s="156">
        <f>IF(LEN(AK$8)=0,"",SUMIFS(Gögn!$I$2:$I$11876,Gögn!$F$2:$F$11876,$A128,Gögn!$A$2:$A$11876,AK$201)/1000)</f>
        <v>0</v>
      </c>
      <c r="AL128" s="156">
        <f>IF(LEN(AL$8)=0,"",SUMIFS(Gögn!$I$2:$I$11876,Gögn!$F$2:$F$11876,$A128,Gögn!$A$2:$A$11876,AL$201)/1000)</f>
        <v>0</v>
      </c>
      <c r="AM128" s="156">
        <f>IF(LEN(AM$8)=0,"",SUMIFS(Gögn!$I$2:$I$11876,Gögn!$F$2:$F$11876,$A128,Gögn!$A$2:$A$11876,AM$201)/1000)</f>
        <v>0</v>
      </c>
      <c r="AN128" s="156">
        <f>IF(LEN(AN$8)=0,"",SUMIFS(Gögn!$I$2:$I$11876,Gögn!$F$2:$F$11876,$A128,Gögn!$A$2:$A$11876,AN$201)/1000)</f>
        <v>0</v>
      </c>
      <c r="AO128" s="156">
        <f>IF(LEN(AO$8)=0,"",SUMIFS(Gögn!$I$2:$I$11876,Gögn!$F$2:$F$11876,$A128,Gögn!$A$2:$A$11876,AO$201)/1000)</f>
        <v>0</v>
      </c>
      <c r="AP128" s="156">
        <f>IF(LEN(AP$8)=0,"",SUMIFS(Gögn!$I$2:$I$11876,Gögn!$F$2:$F$11876,$A128,Gögn!$A$2:$A$11876,AP$201)/1000)</f>
        <v>0</v>
      </c>
      <c r="AQ128" s="156">
        <f>IF(LEN(AQ$8)=0,"",SUMIFS(Gögn!$I$2:$I$11876,Gögn!$F$2:$F$11876,$A128,Gögn!$A$2:$A$11876,AQ$201)/1000)</f>
        <v>0</v>
      </c>
      <c r="AR128" s="156">
        <f>IF(LEN(AR$8)=0,"",SUMIFS(Gögn!$I$2:$I$11876,Gögn!$F$2:$F$11876,$A128,Gögn!$A$2:$A$11876,AR$201)/1000)</f>
        <v>0</v>
      </c>
      <c r="AS128" s="156">
        <f>IF(LEN(AS$8)=0,"",SUMIFS(Gögn!$I$2:$I$11876,Gögn!$F$2:$F$11876,$A128,Gögn!$A$2:$A$11876,AS$201)/1000)</f>
        <v>0</v>
      </c>
      <c r="AT128" s="156">
        <f>IF(LEN(AT$8)=0,"",SUMIFS(Gögn!$I$2:$I$11876,Gögn!$F$2:$F$11876,$A128,Gögn!$A$2:$A$11876,AT$201)/1000)</f>
        <v>0</v>
      </c>
      <c r="AU128" s="156">
        <f>IF(LEN(AU$8)=0,"",SUMIFS(Gögn!$I$2:$I$11876,Gögn!$F$2:$F$11876,$A128,Gögn!$A$2:$A$11876,AU$201)/1000)</f>
        <v>0</v>
      </c>
      <c r="AV128" s="156">
        <f>IF(LEN(AV$8)=0,"",SUMIFS(Gögn!$I$2:$I$11876,Gögn!$F$2:$F$11876,$A128,Gögn!$A$2:$A$11876,AV$201)/1000)</f>
        <v>0</v>
      </c>
      <c r="AW128" s="156">
        <f>IF(LEN(AW$8)=0,"",SUMIFS(Gögn!$I$2:$I$11876,Gögn!$F$2:$F$11876,$A128,Gögn!$A$2:$A$11876,AW$201)/1000)</f>
        <v>0</v>
      </c>
      <c r="AX128" s="156">
        <f>IF(LEN(AX$8)=0,"",SUMIFS(Gögn!$I$2:$I$11876,Gögn!$F$2:$F$11876,$A128,Gögn!$A$2:$A$11876,AX$201)/1000)</f>
        <v>0</v>
      </c>
      <c r="AY128" s="156">
        <f>IF(LEN(AY$8)=0,"",SUMIFS(Gögn!$I$2:$I$11876,Gögn!$F$2:$F$11876,$A128,Gögn!$A$2:$A$11876,AY$201)/1000)</f>
        <v>0</v>
      </c>
      <c r="AZ128" s="156">
        <f>IF(LEN(AZ$8)=0,"",SUMIFS(Gögn!$I$2:$I$11876,Gögn!$F$2:$F$11876,$A128,Gögn!$A$2:$A$11876,AZ$201)/1000)</f>
        <v>0</v>
      </c>
      <c r="BA128" s="156">
        <f>IF(LEN(BA$8)=0,"",SUMIFS(Gögn!$I$2:$I$11876,Gögn!$F$2:$F$11876,$A128,Gögn!$A$2:$A$11876,BA$201)/1000)</f>
        <v>0</v>
      </c>
      <c r="BB128" s="156">
        <f>IF(LEN(BB$8)=0,"",SUMIFS(Gögn!$I$2:$I$11876,Gögn!$F$2:$F$11876,$A128,Gögn!$A$2:$A$11876,BB$201)/1000)</f>
        <v>0</v>
      </c>
      <c r="BC128" s="156">
        <f>IF(LEN(BC$8)=0,"",SUMIFS(Gögn!$I$2:$I$11876,Gögn!$F$2:$F$11876,$A128,Gögn!$A$2:$A$11876,BC$201)/1000)</f>
        <v>0</v>
      </c>
      <c r="BD128" s="156">
        <f>IF(LEN(BD$8)=0,"",SUMIFS(Gögn!$I$2:$I$11876,Gögn!$F$2:$F$11876,$A128,Gögn!$A$2:$A$11876,BD$201)/1000)</f>
        <v>0</v>
      </c>
      <c r="BE128" s="156">
        <f>IF(LEN(BE$8)=0,"",SUMIFS(Gögn!$I$2:$I$11876,Gögn!$F$2:$F$11876,$A128,Gögn!$A$2:$A$11876,BE$201)/1000)</f>
        <v>0</v>
      </c>
      <c r="BF128" s="156">
        <f>IF(LEN(BF$8)=0,"",SUMIFS(Gögn!$I$2:$I$11876,Gögn!$F$2:$F$11876,$A128,Gögn!$A$2:$A$11876,BF$201)/1000)</f>
        <v>0</v>
      </c>
      <c r="BG128" s="156">
        <f>IF(LEN(BG$8)=0,"",SUMIFS(Gögn!$I$2:$I$11876,Gögn!$F$2:$F$11876,$A128,Gögn!$A$2:$A$11876,BG$201)/1000)</f>
        <v>0</v>
      </c>
      <c r="BH128" s="156">
        <f>IF(LEN(BH$8)=0,"",SUMIFS(Gögn!$I$2:$I$11876,Gögn!$F$2:$F$11876,$A128,Gögn!$A$2:$A$11876,BH$201)/1000)</f>
        <v>0</v>
      </c>
      <c r="BI128" s="156">
        <f>IF(LEN(BI$8)=0,"",SUMIFS(Gögn!$I$2:$I$11876,Gögn!$F$2:$F$11876,$A128,Gögn!$A$2:$A$11876,BI$201)/1000)</f>
        <v>0</v>
      </c>
      <c r="BJ128" s="156">
        <f>IF(LEN(BJ$8)=0,"",SUMIFS(Gögn!$I$2:$I$11876,Gögn!$F$2:$F$11876,$A128,Gögn!$A$2:$A$11876,BJ$201)/1000)</f>
        <v>0</v>
      </c>
      <c r="BK128" s="156">
        <f>IF(LEN(BK$8)=0,"",SUMIFS(Gögn!$I$2:$I$11876,Gögn!$F$2:$F$11876,$A128,Gögn!$A$2:$A$11876,BK$201)/1000)</f>
        <v>0</v>
      </c>
      <c r="BL128" s="156">
        <f>IF(LEN(BL$8)=0,"",SUMIFS(Gögn!$I$2:$I$11876,Gögn!$F$2:$F$11876,$A128,Gögn!$A$2:$A$11876,BL$201)/1000)</f>
        <v>0</v>
      </c>
      <c r="BM128" s="156">
        <f>IF(LEN(BM$8)=0,"",SUMIFS(Gögn!$I$2:$I$11876,Gögn!$F$2:$F$11876,$A128,Gögn!$A$2:$A$11876,BM$201)/1000)</f>
        <v>0</v>
      </c>
      <c r="BN128" s="156">
        <f>IF(LEN(BN$8)=0,"",SUMIFS(Gögn!$I$2:$I$11876,Gögn!$F$2:$F$11876,$A128,Gögn!$A$2:$A$11876,BN$201)/1000)</f>
        <v>0</v>
      </c>
      <c r="BO128" s="156">
        <f>IF(LEN(BO$8)=0,"",SUMIFS(Gögn!$I$2:$I$11876,Gögn!$F$2:$F$11876,$A128,Gögn!$A$2:$A$11876,BO$201)/1000)</f>
        <v>0</v>
      </c>
      <c r="BP128" s="156">
        <f>IF(LEN(BP$8)=0,"",SUMIFS(Gögn!$I$2:$I$11876,Gögn!$F$2:$F$11876,$A128,Gögn!$A$2:$A$11876,BP$201)/1000)</f>
        <v>0</v>
      </c>
      <c r="BQ128" s="156">
        <f>IF(LEN(BQ$8)=0,"",SUMIFS(Gögn!$I$2:$I$11876,Gögn!$F$2:$F$11876,$A128,Gögn!$A$2:$A$11876,BQ$201)/1000)</f>
        <v>0</v>
      </c>
      <c r="BR128" s="156">
        <f>IF(LEN(BR$8)=0,"",SUMIFS(Gögn!$I$2:$I$11876,Gögn!$F$2:$F$11876,$A128,Gögn!$A$2:$A$11876,BR$201)/1000)</f>
        <v>0</v>
      </c>
      <c r="BS128" s="156">
        <f>IF(LEN(BS$8)=0,"",SUMIFS(Gögn!$I$2:$I$11876,Gögn!$F$2:$F$11876,$A128,Gögn!$A$2:$A$11876,BS$201)/1000)</f>
        <v>0</v>
      </c>
      <c r="BT128" s="156">
        <f>IF(LEN(BT$8)=0,"",SUMIFS(Gögn!$I$2:$I$11876,Gögn!$F$2:$F$11876,$A128,Gögn!$A$2:$A$11876,BT$201)/1000)</f>
        <v>0</v>
      </c>
      <c r="BU128" s="156">
        <f>IF(LEN(BU$8)=0,"",SUMIFS(Gögn!$I$2:$I$11876,Gögn!$F$2:$F$11876,$A128,Gögn!$A$2:$A$11876,BU$201)/1000)</f>
        <v>0</v>
      </c>
      <c r="BV128" s="156">
        <f>IF(LEN(BV$8)=0,"",SUMIFS(Gögn!$I$2:$I$11876,Gögn!$F$2:$F$11876,$A128,Gögn!$A$2:$A$11876,BV$201)/1000)</f>
        <v>0</v>
      </c>
      <c r="BW128" s="156">
        <f>IF(LEN(BW$8)=0,"",SUMIFS(Gögn!$I$2:$I$11876,Gögn!$F$2:$F$11876,$A128,Gögn!$A$2:$A$11876,BW$201)/1000)</f>
        <v>0</v>
      </c>
      <c r="BX128" s="156">
        <f>IF(LEN(BX$8)=0,"",SUMIFS(Gögn!$I$2:$I$11876,Gögn!$F$2:$F$11876,$A128,Gögn!$A$2:$A$11876,BX$201)/1000)</f>
        <v>0</v>
      </c>
      <c r="BY128" s="156">
        <f>IF(LEN(BY$8)=0,"",SUMIFS(Gögn!$I$2:$I$11876,Gögn!$F$2:$F$11876,$A128,Gögn!$A$2:$A$11876,BY$201)/1000)</f>
        <v>0</v>
      </c>
      <c r="BZ128" s="156">
        <f>IF(LEN(BZ$8)=0,"",SUMIFS(Gögn!$I$2:$I$11876,Gögn!$F$2:$F$11876,$A128,Gögn!$A$2:$A$11876,BZ$201)/1000)</f>
        <v>0</v>
      </c>
      <c r="CA128" s="156">
        <f>IF(LEN(CA$8)=0,"",SUMIFS(Gögn!$I$2:$I$11876,Gögn!$F$2:$F$11876,$A128,Gögn!$A$2:$A$11876,CA$201)/1000)</f>
        <v>0</v>
      </c>
      <c r="CB128" s="156">
        <f>IF(LEN(CB$8)=0,"",SUMIFS(Gögn!$I$2:$I$11876,Gögn!$F$2:$F$11876,$A128,Gögn!$A$2:$A$11876,CB$201)/1000)</f>
        <v>0</v>
      </c>
      <c r="CC128" s="156">
        <f>IF(LEN(CC$8)=0,"",SUMIFS(Gögn!$I$2:$I$11876,Gögn!$F$2:$F$11876,$A128,Gögn!$A$2:$A$11876,CC$201)/1000)</f>
        <v>0</v>
      </c>
    </row>
    <row r="129" spans="1:81" ht="15" customHeight="1" x14ac:dyDescent="0.25">
      <c r="A129" s="5" t="s">
        <v>134</v>
      </c>
      <c r="B129" s="5"/>
      <c r="C129" s="18" t="s">
        <v>135</v>
      </c>
      <c r="D129" s="155">
        <f t="shared" si="33"/>
        <v>0</v>
      </c>
      <c r="E129" s="155">
        <f>IF(LEN(E$8)=0,"",SUMIFS(Gögn!$I$2:$I$11876,Gögn!$F$2:$F$11876,$A129,Gögn!$A$2:$A$11876,E$201)/1000)</f>
        <v>0</v>
      </c>
      <c r="F129" s="155">
        <f>IF(LEN(F$8)=0,"",SUMIFS(Gögn!$I$2:$I$11876,Gögn!$F$2:$F$11876,$A129,Gögn!$A$2:$A$11876,F$201)/1000)</f>
        <v>0</v>
      </c>
      <c r="G129" s="155">
        <f>IF(LEN(G$8)=0,"",SUMIFS(Gögn!$I$2:$I$11876,Gögn!$F$2:$F$11876,$A129,Gögn!$A$2:$A$11876,G$201)/1000)</f>
        <v>0</v>
      </c>
      <c r="H129" s="155">
        <f>IF(LEN(H$8)=0,"",SUMIFS(Gögn!$I$2:$I$11876,Gögn!$F$2:$F$11876,$A129,Gögn!$A$2:$A$11876,H$201)/1000)</f>
        <v>0</v>
      </c>
      <c r="I129" s="155">
        <f>IF(LEN(I$8)=0,"",SUMIFS(Gögn!$I$2:$I$11876,Gögn!$F$2:$F$11876,$A129,Gögn!$A$2:$A$11876,I$201)/1000)</f>
        <v>0</v>
      </c>
      <c r="J129" s="155">
        <f>IF(LEN(J$8)=0,"",SUMIFS(Gögn!$I$2:$I$11876,Gögn!$F$2:$F$11876,$A129,Gögn!$A$2:$A$11876,J$201)/1000)</f>
        <v>0</v>
      </c>
      <c r="K129" s="155">
        <f>IF(LEN(K$8)=0,"",SUMIFS(Gögn!$I$2:$I$11876,Gögn!$F$2:$F$11876,$A129,Gögn!$A$2:$A$11876,K$201)/1000)</f>
        <v>0</v>
      </c>
      <c r="L129" s="155">
        <f>IF(LEN(L$8)=0,"",SUMIFS(Gögn!$I$2:$I$11876,Gögn!$F$2:$F$11876,$A129,Gögn!$A$2:$A$11876,L$201)/1000)</f>
        <v>0</v>
      </c>
      <c r="M129" s="155">
        <f>IF(LEN(M$8)=0,"",SUMIFS(Gögn!$I$2:$I$11876,Gögn!$F$2:$F$11876,$A129,Gögn!$A$2:$A$11876,M$201)/1000)</f>
        <v>0</v>
      </c>
      <c r="N129" s="155">
        <f>IF(LEN(N$8)=0,"",SUMIFS(Gögn!$I$2:$I$11876,Gögn!$F$2:$F$11876,$A129,Gögn!$A$2:$A$11876,N$201)/1000)</f>
        <v>0</v>
      </c>
      <c r="O129" s="155">
        <f>IF(LEN(O$8)=0,"",SUMIFS(Gögn!$I$2:$I$11876,Gögn!$F$2:$F$11876,$A129,Gögn!$A$2:$A$11876,O$201)/1000)</f>
        <v>0</v>
      </c>
      <c r="P129" s="155">
        <f>IF(LEN(P$8)=0,"",SUMIFS(Gögn!$I$2:$I$11876,Gögn!$F$2:$F$11876,$A129,Gögn!$A$2:$A$11876,P$201)/1000)</f>
        <v>0</v>
      </c>
      <c r="Q129" s="155">
        <f>IF(LEN(Q$8)=0,"",SUMIFS(Gögn!$I$2:$I$11876,Gögn!$F$2:$F$11876,$A129,Gögn!$A$2:$A$11876,Q$201)/1000)</f>
        <v>0</v>
      </c>
      <c r="R129" s="155">
        <f>IF(LEN(R$8)=0,"",SUMIFS(Gögn!$I$2:$I$11876,Gögn!$F$2:$F$11876,$A129,Gögn!$A$2:$A$11876,R$201)/1000)</f>
        <v>0</v>
      </c>
      <c r="S129" s="155">
        <f>IF(LEN(S$8)=0,"",SUMIFS(Gögn!$I$2:$I$11876,Gögn!$F$2:$F$11876,$A129,Gögn!$A$2:$A$11876,S$201)/1000)</f>
        <v>0</v>
      </c>
      <c r="T129" s="155">
        <f>IF(LEN(T$8)=0,"",SUMIFS(Gögn!$I$2:$I$11876,Gögn!$F$2:$F$11876,$A129,Gögn!$A$2:$A$11876,T$201)/1000)</f>
        <v>0</v>
      </c>
      <c r="U129" s="155">
        <f>IF(LEN(U$8)=0,"",SUMIFS(Gögn!$I$2:$I$11876,Gögn!$F$2:$F$11876,$A129,Gögn!$A$2:$A$11876,U$201)/1000)</f>
        <v>0</v>
      </c>
      <c r="V129" s="155">
        <f>IF(LEN(V$8)=0,"",SUMIFS(Gögn!$I$2:$I$11876,Gögn!$F$2:$F$11876,$A129,Gögn!$A$2:$A$11876,V$201)/1000)</f>
        <v>0</v>
      </c>
      <c r="W129" s="155">
        <f>IF(LEN(W$8)=0,"",SUMIFS(Gögn!$I$2:$I$11876,Gögn!$F$2:$F$11876,$A129,Gögn!$A$2:$A$11876,W$201)/1000)</f>
        <v>0</v>
      </c>
      <c r="X129" s="155">
        <f>IF(LEN(X$8)=0,"",SUMIFS(Gögn!$I$2:$I$11876,Gögn!$F$2:$F$11876,$A129,Gögn!$A$2:$A$11876,X$201)/1000)</f>
        <v>0</v>
      </c>
      <c r="Y129" s="155">
        <f>IF(LEN(Y$8)=0,"",SUMIFS(Gögn!$I$2:$I$11876,Gögn!$F$2:$F$11876,$A129,Gögn!$A$2:$A$11876,Y$201)/1000)</f>
        <v>0</v>
      </c>
      <c r="Z129" s="155">
        <f>IF(LEN(Z$8)=0,"",SUMIFS(Gögn!$I$2:$I$11876,Gögn!$F$2:$F$11876,$A129,Gögn!$A$2:$A$11876,Z$201)/1000)</f>
        <v>0</v>
      </c>
      <c r="AA129" s="155">
        <f>IF(LEN(AA$8)=0,"",SUMIFS(Gögn!$I$2:$I$11876,Gögn!$F$2:$F$11876,$A129,Gögn!$A$2:$A$11876,AA$201)/1000)</f>
        <v>0</v>
      </c>
      <c r="AB129" s="155">
        <f>IF(LEN(AB$8)=0,"",SUMIFS(Gögn!$I$2:$I$11876,Gögn!$F$2:$F$11876,$A129,Gögn!$A$2:$A$11876,AB$201)/1000)</f>
        <v>0</v>
      </c>
      <c r="AC129" s="155">
        <f>IF(LEN(AC$8)=0,"",SUMIFS(Gögn!$I$2:$I$11876,Gögn!$F$2:$F$11876,$A129,Gögn!$A$2:$A$11876,AC$201)/1000)</f>
        <v>0</v>
      </c>
      <c r="AD129" s="155">
        <f>IF(LEN(AD$8)=0,"",SUMIFS(Gögn!$I$2:$I$11876,Gögn!$F$2:$F$11876,$A129,Gögn!$A$2:$A$11876,AD$201)/1000)</f>
        <v>0</v>
      </c>
      <c r="AE129" s="155">
        <f>IF(LEN(AE$8)=0,"",SUMIFS(Gögn!$I$2:$I$11876,Gögn!$F$2:$F$11876,$A129,Gögn!$A$2:$A$11876,AE$201)/1000)</f>
        <v>0</v>
      </c>
      <c r="AF129" s="155">
        <f>IF(LEN(AF$8)=0,"",SUMIFS(Gögn!$I$2:$I$11876,Gögn!$F$2:$F$11876,$A129,Gögn!$A$2:$A$11876,AF$201)/1000)</f>
        <v>0</v>
      </c>
      <c r="AG129" s="155">
        <f>IF(LEN(AG$8)=0,"",SUMIFS(Gögn!$I$2:$I$11876,Gögn!$F$2:$F$11876,$A129,Gögn!$A$2:$A$11876,AG$201)/1000)</f>
        <v>0</v>
      </c>
      <c r="AH129" s="155">
        <f>IF(LEN(AH$8)=0,"",SUMIFS(Gögn!$I$2:$I$11876,Gögn!$F$2:$F$11876,$A129,Gögn!$A$2:$A$11876,AH$201)/1000)</f>
        <v>0</v>
      </c>
      <c r="AI129" s="155">
        <f>IF(LEN(AI$8)=0,"",SUMIFS(Gögn!$I$2:$I$11876,Gögn!$F$2:$F$11876,$A129,Gögn!$A$2:$A$11876,AI$201)/1000)</f>
        <v>0</v>
      </c>
      <c r="AJ129" s="155">
        <f>IF(LEN(AJ$8)=0,"",SUMIFS(Gögn!$I$2:$I$11876,Gögn!$F$2:$F$11876,$A129,Gögn!$A$2:$A$11876,AJ$201)/1000)</f>
        <v>0</v>
      </c>
      <c r="AK129" s="155">
        <f>IF(LEN(AK$8)=0,"",SUMIFS(Gögn!$I$2:$I$11876,Gögn!$F$2:$F$11876,$A129,Gögn!$A$2:$A$11876,AK$201)/1000)</f>
        <v>0</v>
      </c>
      <c r="AL129" s="155">
        <f>IF(LEN(AL$8)=0,"",SUMIFS(Gögn!$I$2:$I$11876,Gögn!$F$2:$F$11876,$A129,Gögn!$A$2:$A$11876,AL$201)/1000)</f>
        <v>0</v>
      </c>
      <c r="AM129" s="155">
        <f>IF(LEN(AM$8)=0,"",SUMIFS(Gögn!$I$2:$I$11876,Gögn!$F$2:$F$11876,$A129,Gögn!$A$2:$A$11876,AM$201)/1000)</f>
        <v>0</v>
      </c>
      <c r="AN129" s="155">
        <f>IF(LEN(AN$8)=0,"",SUMIFS(Gögn!$I$2:$I$11876,Gögn!$F$2:$F$11876,$A129,Gögn!$A$2:$A$11876,AN$201)/1000)</f>
        <v>0</v>
      </c>
      <c r="AO129" s="155">
        <f>IF(LEN(AO$8)=0,"",SUMIFS(Gögn!$I$2:$I$11876,Gögn!$F$2:$F$11876,$A129,Gögn!$A$2:$A$11876,AO$201)/1000)</f>
        <v>0</v>
      </c>
      <c r="AP129" s="155">
        <f>IF(LEN(AP$8)=0,"",SUMIFS(Gögn!$I$2:$I$11876,Gögn!$F$2:$F$11876,$A129,Gögn!$A$2:$A$11876,AP$201)/1000)</f>
        <v>0</v>
      </c>
      <c r="AQ129" s="155">
        <f>IF(LEN(AQ$8)=0,"",SUMIFS(Gögn!$I$2:$I$11876,Gögn!$F$2:$F$11876,$A129,Gögn!$A$2:$A$11876,AQ$201)/1000)</f>
        <v>0</v>
      </c>
      <c r="AR129" s="155">
        <f>IF(LEN(AR$8)=0,"",SUMIFS(Gögn!$I$2:$I$11876,Gögn!$F$2:$F$11876,$A129,Gögn!$A$2:$A$11876,AR$201)/1000)</f>
        <v>0</v>
      </c>
      <c r="AS129" s="155">
        <f>IF(LEN(AS$8)=0,"",SUMIFS(Gögn!$I$2:$I$11876,Gögn!$F$2:$F$11876,$A129,Gögn!$A$2:$A$11876,AS$201)/1000)</f>
        <v>0</v>
      </c>
      <c r="AT129" s="155">
        <f>IF(LEN(AT$8)=0,"",SUMIFS(Gögn!$I$2:$I$11876,Gögn!$F$2:$F$11876,$A129,Gögn!$A$2:$A$11876,AT$201)/1000)</f>
        <v>0</v>
      </c>
      <c r="AU129" s="155">
        <f>IF(LEN(AU$8)=0,"",SUMIFS(Gögn!$I$2:$I$11876,Gögn!$F$2:$F$11876,$A129,Gögn!$A$2:$A$11876,AU$201)/1000)</f>
        <v>0</v>
      </c>
      <c r="AV129" s="155">
        <f>IF(LEN(AV$8)=0,"",SUMIFS(Gögn!$I$2:$I$11876,Gögn!$F$2:$F$11876,$A129,Gögn!$A$2:$A$11876,AV$201)/1000)</f>
        <v>0</v>
      </c>
      <c r="AW129" s="155">
        <f>IF(LEN(AW$8)=0,"",SUMIFS(Gögn!$I$2:$I$11876,Gögn!$F$2:$F$11876,$A129,Gögn!$A$2:$A$11876,AW$201)/1000)</f>
        <v>0</v>
      </c>
      <c r="AX129" s="155">
        <f>IF(LEN(AX$8)=0,"",SUMIFS(Gögn!$I$2:$I$11876,Gögn!$F$2:$F$11876,$A129,Gögn!$A$2:$A$11876,AX$201)/1000)</f>
        <v>0</v>
      </c>
      <c r="AY129" s="155">
        <f>IF(LEN(AY$8)=0,"",SUMIFS(Gögn!$I$2:$I$11876,Gögn!$F$2:$F$11876,$A129,Gögn!$A$2:$A$11876,AY$201)/1000)</f>
        <v>0</v>
      </c>
      <c r="AZ129" s="155">
        <f>IF(LEN(AZ$8)=0,"",SUMIFS(Gögn!$I$2:$I$11876,Gögn!$F$2:$F$11876,$A129,Gögn!$A$2:$A$11876,AZ$201)/1000)</f>
        <v>0</v>
      </c>
      <c r="BA129" s="155">
        <f>IF(LEN(BA$8)=0,"",SUMIFS(Gögn!$I$2:$I$11876,Gögn!$F$2:$F$11876,$A129,Gögn!$A$2:$A$11876,BA$201)/1000)</f>
        <v>0</v>
      </c>
      <c r="BB129" s="155">
        <f>IF(LEN(BB$8)=0,"",SUMIFS(Gögn!$I$2:$I$11876,Gögn!$F$2:$F$11876,$A129,Gögn!$A$2:$A$11876,BB$201)/1000)</f>
        <v>0</v>
      </c>
      <c r="BC129" s="155">
        <f>IF(LEN(BC$8)=0,"",SUMIFS(Gögn!$I$2:$I$11876,Gögn!$F$2:$F$11876,$A129,Gögn!$A$2:$A$11876,BC$201)/1000)</f>
        <v>0</v>
      </c>
      <c r="BD129" s="155">
        <f>IF(LEN(BD$8)=0,"",SUMIFS(Gögn!$I$2:$I$11876,Gögn!$F$2:$F$11876,$A129,Gögn!$A$2:$A$11876,BD$201)/1000)</f>
        <v>0</v>
      </c>
      <c r="BE129" s="155">
        <f>IF(LEN(BE$8)=0,"",SUMIFS(Gögn!$I$2:$I$11876,Gögn!$F$2:$F$11876,$A129,Gögn!$A$2:$A$11876,BE$201)/1000)</f>
        <v>0</v>
      </c>
      <c r="BF129" s="155">
        <f>IF(LEN(BF$8)=0,"",SUMIFS(Gögn!$I$2:$I$11876,Gögn!$F$2:$F$11876,$A129,Gögn!$A$2:$A$11876,BF$201)/1000)</f>
        <v>0</v>
      </c>
      <c r="BG129" s="155">
        <f>IF(LEN(BG$8)=0,"",SUMIFS(Gögn!$I$2:$I$11876,Gögn!$F$2:$F$11876,$A129,Gögn!$A$2:$A$11876,BG$201)/1000)</f>
        <v>0</v>
      </c>
      <c r="BH129" s="155">
        <f>IF(LEN(BH$8)=0,"",SUMIFS(Gögn!$I$2:$I$11876,Gögn!$F$2:$F$11876,$A129,Gögn!$A$2:$A$11876,BH$201)/1000)</f>
        <v>0</v>
      </c>
      <c r="BI129" s="155">
        <f>IF(LEN(BI$8)=0,"",SUMIFS(Gögn!$I$2:$I$11876,Gögn!$F$2:$F$11876,$A129,Gögn!$A$2:$A$11876,BI$201)/1000)</f>
        <v>0</v>
      </c>
      <c r="BJ129" s="155">
        <f>IF(LEN(BJ$8)=0,"",SUMIFS(Gögn!$I$2:$I$11876,Gögn!$F$2:$F$11876,$A129,Gögn!$A$2:$A$11876,BJ$201)/1000)</f>
        <v>0</v>
      </c>
      <c r="BK129" s="155">
        <f>IF(LEN(BK$8)=0,"",SUMIFS(Gögn!$I$2:$I$11876,Gögn!$F$2:$F$11876,$A129,Gögn!$A$2:$A$11876,BK$201)/1000)</f>
        <v>0</v>
      </c>
      <c r="BL129" s="155">
        <f>IF(LEN(BL$8)=0,"",SUMIFS(Gögn!$I$2:$I$11876,Gögn!$F$2:$F$11876,$A129,Gögn!$A$2:$A$11876,BL$201)/1000)</f>
        <v>0</v>
      </c>
      <c r="BM129" s="155">
        <f>IF(LEN(BM$8)=0,"",SUMIFS(Gögn!$I$2:$I$11876,Gögn!$F$2:$F$11876,$A129,Gögn!$A$2:$A$11876,BM$201)/1000)</f>
        <v>0</v>
      </c>
      <c r="BN129" s="155">
        <f>IF(LEN(BN$8)=0,"",SUMIFS(Gögn!$I$2:$I$11876,Gögn!$F$2:$F$11876,$A129,Gögn!$A$2:$A$11876,BN$201)/1000)</f>
        <v>0</v>
      </c>
      <c r="BO129" s="155">
        <f>IF(LEN(BO$8)=0,"",SUMIFS(Gögn!$I$2:$I$11876,Gögn!$F$2:$F$11876,$A129,Gögn!$A$2:$A$11876,BO$201)/1000)</f>
        <v>0</v>
      </c>
      <c r="BP129" s="155">
        <f>IF(LEN(BP$8)=0,"",SUMIFS(Gögn!$I$2:$I$11876,Gögn!$F$2:$F$11876,$A129,Gögn!$A$2:$A$11876,BP$201)/1000)</f>
        <v>0</v>
      </c>
      <c r="BQ129" s="155">
        <f>IF(LEN(BQ$8)=0,"",SUMIFS(Gögn!$I$2:$I$11876,Gögn!$F$2:$F$11876,$A129,Gögn!$A$2:$A$11876,BQ$201)/1000)</f>
        <v>0</v>
      </c>
      <c r="BR129" s="155">
        <f>IF(LEN(BR$8)=0,"",SUMIFS(Gögn!$I$2:$I$11876,Gögn!$F$2:$F$11876,$A129,Gögn!$A$2:$A$11876,BR$201)/1000)</f>
        <v>0</v>
      </c>
      <c r="BS129" s="155">
        <f>IF(LEN(BS$8)=0,"",SUMIFS(Gögn!$I$2:$I$11876,Gögn!$F$2:$F$11876,$A129,Gögn!$A$2:$A$11876,BS$201)/1000)</f>
        <v>0</v>
      </c>
      <c r="BT129" s="155">
        <f>IF(LEN(BT$8)=0,"",SUMIFS(Gögn!$I$2:$I$11876,Gögn!$F$2:$F$11876,$A129,Gögn!$A$2:$A$11876,BT$201)/1000)</f>
        <v>0</v>
      </c>
      <c r="BU129" s="155">
        <f>IF(LEN(BU$8)=0,"",SUMIFS(Gögn!$I$2:$I$11876,Gögn!$F$2:$F$11876,$A129,Gögn!$A$2:$A$11876,BU$201)/1000)</f>
        <v>0</v>
      </c>
      <c r="BV129" s="155">
        <f>IF(LEN(BV$8)=0,"",SUMIFS(Gögn!$I$2:$I$11876,Gögn!$F$2:$F$11876,$A129,Gögn!$A$2:$A$11876,BV$201)/1000)</f>
        <v>0</v>
      </c>
      <c r="BW129" s="155">
        <f>IF(LEN(BW$8)=0,"",SUMIFS(Gögn!$I$2:$I$11876,Gögn!$F$2:$F$11876,$A129,Gögn!$A$2:$A$11876,BW$201)/1000)</f>
        <v>0</v>
      </c>
      <c r="BX129" s="155">
        <f>IF(LEN(BX$8)=0,"",SUMIFS(Gögn!$I$2:$I$11876,Gögn!$F$2:$F$11876,$A129,Gögn!$A$2:$A$11876,BX$201)/1000)</f>
        <v>0</v>
      </c>
      <c r="BY129" s="155">
        <f>IF(LEN(BY$8)=0,"",SUMIFS(Gögn!$I$2:$I$11876,Gögn!$F$2:$F$11876,$A129,Gögn!$A$2:$A$11876,BY$201)/1000)</f>
        <v>0</v>
      </c>
      <c r="BZ129" s="155">
        <f>IF(LEN(BZ$8)=0,"",SUMIFS(Gögn!$I$2:$I$11876,Gögn!$F$2:$F$11876,$A129,Gögn!$A$2:$A$11876,BZ$201)/1000)</f>
        <v>0</v>
      </c>
      <c r="CA129" s="155">
        <f>IF(LEN(CA$8)=0,"",SUMIFS(Gögn!$I$2:$I$11876,Gögn!$F$2:$F$11876,$A129,Gögn!$A$2:$A$11876,CA$201)/1000)</f>
        <v>0</v>
      </c>
      <c r="CB129" s="155">
        <f>IF(LEN(CB$8)=0,"",SUMIFS(Gögn!$I$2:$I$11876,Gögn!$F$2:$F$11876,$A129,Gögn!$A$2:$A$11876,CB$201)/1000)</f>
        <v>0</v>
      </c>
      <c r="CC129" s="155">
        <f>IF(LEN(CC$8)=0,"",SUMIFS(Gögn!$I$2:$I$11876,Gögn!$F$2:$F$11876,$A129,Gögn!$A$2:$A$11876,CC$201)/1000)</f>
        <v>0</v>
      </c>
    </row>
    <row r="130" spans="1:81" ht="15" customHeight="1" x14ac:dyDescent="0.25">
      <c r="A130" s="5" t="s">
        <v>136</v>
      </c>
      <c r="B130" s="5"/>
      <c r="C130" s="19" t="s">
        <v>137</v>
      </c>
      <c r="D130" s="156">
        <f t="shared" si="33"/>
        <v>0</v>
      </c>
      <c r="E130" s="156">
        <f>IF(LEN(E$8)=0,"",SUMIFS(Gögn!$I$2:$I$11876,Gögn!$F$2:$F$11876,$A130,Gögn!$A$2:$A$11876,E$201)/1000)</f>
        <v>0</v>
      </c>
      <c r="F130" s="156">
        <f>IF(LEN(F$8)=0,"",SUMIFS(Gögn!$I$2:$I$11876,Gögn!$F$2:$F$11876,$A130,Gögn!$A$2:$A$11876,F$201)/1000)</f>
        <v>0</v>
      </c>
      <c r="G130" s="156">
        <f>IF(LEN(G$8)=0,"",SUMIFS(Gögn!$I$2:$I$11876,Gögn!$F$2:$F$11876,$A130,Gögn!$A$2:$A$11876,G$201)/1000)</f>
        <v>0</v>
      </c>
      <c r="H130" s="156">
        <f>IF(LEN(H$8)=0,"",SUMIFS(Gögn!$I$2:$I$11876,Gögn!$F$2:$F$11876,$A130,Gögn!$A$2:$A$11876,H$201)/1000)</f>
        <v>0</v>
      </c>
      <c r="I130" s="156">
        <f>IF(LEN(I$8)=0,"",SUMIFS(Gögn!$I$2:$I$11876,Gögn!$F$2:$F$11876,$A130,Gögn!$A$2:$A$11876,I$201)/1000)</f>
        <v>0</v>
      </c>
      <c r="J130" s="156">
        <f>IF(LEN(J$8)=0,"",SUMIFS(Gögn!$I$2:$I$11876,Gögn!$F$2:$F$11876,$A130,Gögn!$A$2:$A$11876,J$201)/1000)</f>
        <v>0</v>
      </c>
      <c r="K130" s="156">
        <f>IF(LEN(K$8)=0,"",SUMIFS(Gögn!$I$2:$I$11876,Gögn!$F$2:$F$11876,$A130,Gögn!$A$2:$A$11876,K$201)/1000)</f>
        <v>0</v>
      </c>
      <c r="L130" s="156">
        <f>IF(LEN(L$8)=0,"",SUMIFS(Gögn!$I$2:$I$11876,Gögn!$F$2:$F$11876,$A130,Gögn!$A$2:$A$11876,L$201)/1000)</f>
        <v>0</v>
      </c>
      <c r="M130" s="156">
        <f>IF(LEN(M$8)=0,"",SUMIFS(Gögn!$I$2:$I$11876,Gögn!$F$2:$F$11876,$A130,Gögn!$A$2:$A$11876,M$201)/1000)</f>
        <v>0</v>
      </c>
      <c r="N130" s="156">
        <f>IF(LEN(N$8)=0,"",SUMIFS(Gögn!$I$2:$I$11876,Gögn!$F$2:$F$11876,$A130,Gögn!$A$2:$A$11876,N$201)/1000)</f>
        <v>0</v>
      </c>
      <c r="O130" s="156">
        <f>IF(LEN(O$8)=0,"",SUMIFS(Gögn!$I$2:$I$11876,Gögn!$F$2:$F$11876,$A130,Gögn!$A$2:$A$11876,O$201)/1000)</f>
        <v>0</v>
      </c>
      <c r="P130" s="156">
        <f>IF(LEN(P$8)=0,"",SUMIFS(Gögn!$I$2:$I$11876,Gögn!$F$2:$F$11876,$A130,Gögn!$A$2:$A$11876,P$201)/1000)</f>
        <v>0</v>
      </c>
      <c r="Q130" s="156">
        <f>IF(LEN(Q$8)=0,"",SUMIFS(Gögn!$I$2:$I$11876,Gögn!$F$2:$F$11876,$A130,Gögn!$A$2:$A$11876,Q$201)/1000)</f>
        <v>0</v>
      </c>
      <c r="R130" s="156">
        <f>IF(LEN(R$8)=0,"",SUMIFS(Gögn!$I$2:$I$11876,Gögn!$F$2:$F$11876,$A130,Gögn!$A$2:$A$11876,R$201)/1000)</f>
        <v>0</v>
      </c>
      <c r="S130" s="156">
        <f>IF(LEN(S$8)=0,"",SUMIFS(Gögn!$I$2:$I$11876,Gögn!$F$2:$F$11876,$A130,Gögn!$A$2:$A$11876,S$201)/1000)</f>
        <v>0</v>
      </c>
      <c r="T130" s="156">
        <f>IF(LEN(T$8)=0,"",SUMIFS(Gögn!$I$2:$I$11876,Gögn!$F$2:$F$11876,$A130,Gögn!$A$2:$A$11876,T$201)/1000)</f>
        <v>0</v>
      </c>
      <c r="U130" s="156">
        <f>IF(LEN(U$8)=0,"",SUMIFS(Gögn!$I$2:$I$11876,Gögn!$F$2:$F$11876,$A130,Gögn!$A$2:$A$11876,U$201)/1000)</f>
        <v>0</v>
      </c>
      <c r="V130" s="156">
        <f>IF(LEN(V$8)=0,"",SUMIFS(Gögn!$I$2:$I$11876,Gögn!$F$2:$F$11876,$A130,Gögn!$A$2:$A$11876,V$201)/1000)</f>
        <v>0</v>
      </c>
      <c r="W130" s="156">
        <f>IF(LEN(W$8)=0,"",SUMIFS(Gögn!$I$2:$I$11876,Gögn!$F$2:$F$11876,$A130,Gögn!$A$2:$A$11876,W$201)/1000)</f>
        <v>0</v>
      </c>
      <c r="X130" s="156">
        <f>IF(LEN(X$8)=0,"",SUMIFS(Gögn!$I$2:$I$11876,Gögn!$F$2:$F$11876,$A130,Gögn!$A$2:$A$11876,X$201)/1000)</f>
        <v>0</v>
      </c>
      <c r="Y130" s="156">
        <f>IF(LEN(Y$8)=0,"",SUMIFS(Gögn!$I$2:$I$11876,Gögn!$F$2:$F$11876,$A130,Gögn!$A$2:$A$11876,Y$201)/1000)</f>
        <v>0</v>
      </c>
      <c r="Z130" s="156">
        <f>IF(LEN(Z$8)=0,"",SUMIFS(Gögn!$I$2:$I$11876,Gögn!$F$2:$F$11876,$A130,Gögn!$A$2:$A$11876,Z$201)/1000)</f>
        <v>0</v>
      </c>
      <c r="AA130" s="156">
        <f>IF(LEN(AA$8)=0,"",SUMIFS(Gögn!$I$2:$I$11876,Gögn!$F$2:$F$11876,$A130,Gögn!$A$2:$A$11876,AA$201)/1000)</f>
        <v>0</v>
      </c>
      <c r="AB130" s="156">
        <f>IF(LEN(AB$8)=0,"",SUMIFS(Gögn!$I$2:$I$11876,Gögn!$F$2:$F$11876,$A130,Gögn!$A$2:$A$11876,AB$201)/1000)</f>
        <v>0</v>
      </c>
      <c r="AC130" s="156">
        <f>IF(LEN(AC$8)=0,"",SUMIFS(Gögn!$I$2:$I$11876,Gögn!$F$2:$F$11876,$A130,Gögn!$A$2:$A$11876,AC$201)/1000)</f>
        <v>0</v>
      </c>
      <c r="AD130" s="156">
        <f>IF(LEN(AD$8)=0,"",SUMIFS(Gögn!$I$2:$I$11876,Gögn!$F$2:$F$11876,$A130,Gögn!$A$2:$A$11876,AD$201)/1000)</f>
        <v>0</v>
      </c>
      <c r="AE130" s="156">
        <f>IF(LEN(AE$8)=0,"",SUMIFS(Gögn!$I$2:$I$11876,Gögn!$F$2:$F$11876,$A130,Gögn!$A$2:$A$11876,AE$201)/1000)</f>
        <v>0</v>
      </c>
      <c r="AF130" s="156">
        <f>IF(LEN(AF$8)=0,"",SUMIFS(Gögn!$I$2:$I$11876,Gögn!$F$2:$F$11876,$A130,Gögn!$A$2:$A$11876,AF$201)/1000)</f>
        <v>0</v>
      </c>
      <c r="AG130" s="156">
        <f>IF(LEN(AG$8)=0,"",SUMIFS(Gögn!$I$2:$I$11876,Gögn!$F$2:$F$11876,$A130,Gögn!$A$2:$A$11876,AG$201)/1000)</f>
        <v>0</v>
      </c>
      <c r="AH130" s="156">
        <f>IF(LEN(AH$8)=0,"",SUMIFS(Gögn!$I$2:$I$11876,Gögn!$F$2:$F$11876,$A130,Gögn!$A$2:$A$11876,AH$201)/1000)</f>
        <v>0</v>
      </c>
      <c r="AI130" s="156">
        <f>IF(LEN(AI$8)=0,"",SUMIFS(Gögn!$I$2:$I$11876,Gögn!$F$2:$F$11876,$A130,Gögn!$A$2:$A$11876,AI$201)/1000)</f>
        <v>0</v>
      </c>
      <c r="AJ130" s="156">
        <f>IF(LEN(AJ$8)=0,"",SUMIFS(Gögn!$I$2:$I$11876,Gögn!$F$2:$F$11876,$A130,Gögn!$A$2:$A$11876,AJ$201)/1000)</f>
        <v>0</v>
      </c>
      <c r="AK130" s="156">
        <f>IF(LEN(AK$8)=0,"",SUMIFS(Gögn!$I$2:$I$11876,Gögn!$F$2:$F$11876,$A130,Gögn!$A$2:$A$11876,AK$201)/1000)</f>
        <v>0</v>
      </c>
      <c r="AL130" s="156">
        <f>IF(LEN(AL$8)=0,"",SUMIFS(Gögn!$I$2:$I$11876,Gögn!$F$2:$F$11876,$A130,Gögn!$A$2:$A$11876,AL$201)/1000)</f>
        <v>0</v>
      </c>
      <c r="AM130" s="156">
        <f>IF(LEN(AM$8)=0,"",SUMIFS(Gögn!$I$2:$I$11876,Gögn!$F$2:$F$11876,$A130,Gögn!$A$2:$A$11876,AM$201)/1000)</f>
        <v>0</v>
      </c>
      <c r="AN130" s="156">
        <f>IF(LEN(AN$8)=0,"",SUMIFS(Gögn!$I$2:$I$11876,Gögn!$F$2:$F$11876,$A130,Gögn!$A$2:$A$11876,AN$201)/1000)</f>
        <v>0</v>
      </c>
      <c r="AO130" s="156">
        <f>IF(LEN(AO$8)=0,"",SUMIFS(Gögn!$I$2:$I$11876,Gögn!$F$2:$F$11876,$A130,Gögn!$A$2:$A$11876,AO$201)/1000)</f>
        <v>0</v>
      </c>
      <c r="AP130" s="156">
        <f>IF(LEN(AP$8)=0,"",SUMIFS(Gögn!$I$2:$I$11876,Gögn!$F$2:$F$11876,$A130,Gögn!$A$2:$A$11876,AP$201)/1000)</f>
        <v>0</v>
      </c>
      <c r="AQ130" s="156">
        <f>IF(LEN(AQ$8)=0,"",SUMIFS(Gögn!$I$2:$I$11876,Gögn!$F$2:$F$11876,$A130,Gögn!$A$2:$A$11876,AQ$201)/1000)</f>
        <v>0</v>
      </c>
      <c r="AR130" s="156">
        <f>IF(LEN(AR$8)=0,"",SUMIFS(Gögn!$I$2:$I$11876,Gögn!$F$2:$F$11876,$A130,Gögn!$A$2:$A$11876,AR$201)/1000)</f>
        <v>0</v>
      </c>
      <c r="AS130" s="156">
        <f>IF(LEN(AS$8)=0,"",SUMIFS(Gögn!$I$2:$I$11876,Gögn!$F$2:$F$11876,$A130,Gögn!$A$2:$A$11876,AS$201)/1000)</f>
        <v>0</v>
      </c>
      <c r="AT130" s="156">
        <f>IF(LEN(AT$8)=0,"",SUMIFS(Gögn!$I$2:$I$11876,Gögn!$F$2:$F$11876,$A130,Gögn!$A$2:$A$11876,AT$201)/1000)</f>
        <v>0</v>
      </c>
      <c r="AU130" s="156">
        <f>IF(LEN(AU$8)=0,"",SUMIFS(Gögn!$I$2:$I$11876,Gögn!$F$2:$F$11876,$A130,Gögn!$A$2:$A$11876,AU$201)/1000)</f>
        <v>0</v>
      </c>
      <c r="AV130" s="156">
        <f>IF(LEN(AV$8)=0,"",SUMIFS(Gögn!$I$2:$I$11876,Gögn!$F$2:$F$11876,$A130,Gögn!$A$2:$A$11876,AV$201)/1000)</f>
        <v>0</v>
      </c>
      <c r="AW130" s="156">
        <f>IF(LEN(AW$8)=0,"",SUMIFS(Gögn!$I$2:$I$11876,Gögn!$F$2:$F$11876,$A130,Gögn!$A$2:$A$11876,AW$201)/1000)</f>
        <v>0</v>
      </c>
      <c r="AX130" s="156">
        <f>IF(LEN(AX$8)=0,"",SUMIFS(Gögn!$I$2:$I$11876,Gögn!$F$2:$F$11876,$A130,Gögn!$A$2:$A$11876,AX$201)/1000)</f>
        <v>0</v>
      </c>
      <c r="AY130" s="156">
        <f>IF(LEN(AY$8)=0,"",SUMIFS(Gögn!$I$2:$I$11876,Gögn!$F$2:$F$11876,$A130,Gögn!$A$2:$A$11876,AY$201)/1000)</f>
        <v>0</v>
      </c>
      <c r="AZ130" s="156">
        <f>IF(LEN(AZ$8)=0,"",SUMIFS(Gögn!$I$2:$I$11876,Gögn!$F$2:$F$11876,$A130,Gögn!$A$2:$A$11876,AZ$201)/1000)</f>
        <v>0</v>
      </c>
      <c r="BA130" s="156">
        <f>IF(LEN(BA$8)=0,"",SUMIFS(Gögn!$I$2:$I$11876,Gögn!$F$2:$F$11876,$A130,Gögn!$A$2:$A$11876,BA$201)/1000)</f>
        <v>0</v>
      </c>
      <c r="BB130" s="156">
        <f>IF(LEN(BB$8)=0,"",SUMIFS(Gögn!$I$2:$I$11876,Gögn!$F$2:$F$11876,$A130,Gögn!$A$2:$A$11876,BB$201)/1000)</f>
        <v>0</v>
      </c>
      <c r="BC130" s="156">
        <f>IF(LEN(BC$8)=0,"",SUMIFS(Gögn!$I$2:$I$11876,Gögn!$F$2:$F$11876,$A130,Gögn!$A$2:$A$11876,BC$201)/1000)</f>
        <v>0</v>
      </c>
      <c r="BD130" s="156">
        <f>IF(LEN(BD$8)=0,"",SUMIFS(Gögn!$I$2:$I$11876,Gögn!$F$2:$F$11876,$A130,Gögn!$A$2:$A$11876,BD$201)/1000)</f>
        <v>0</v>
      </c>
      <c r="BE130" s="156">
        <f>IF(LEN(BE$8)=0,"",SUMIFS(Gögn!$I$2:$I$11876,Gögn!$F$2:$F$11876,$A130,Gögn!$A$2:$A$11876,BE$201)/1000)</f>
        <v>0</v>
      </c>
      <c r="BF130" s="156">
        <f>IF(LEN(BF$8)=0,"",SUMIFS(Gögn!$I$2:$I$11876,Gögn!$F$2:$F$11876,$A130,Gögn!$A$2:$A$11876,BF$201)/1000)</f>
        <v>0</v>
      </c>
      <c r="BG130" s="156">
        <f>IF(LEN(BG$8)=0,"",SUMIFS(Gögn!$I$2:$I$11876,Gögn!$F$2:$F$11876,$A130,Gögn!$A$2:$A$11876,BG$201)/1000)</f>
        <v>0</v>
      </c>
      <c r="BH130" s="156">
        <f>IF(LEN(BH$8)=0,"",SUMIFS(Gögn!$I$2:$I$11876,Gögn!$F$2:$F$11876,$A130,Gögn!$A$2:$A$11876,BH$201)/1000)</f>
        <v>0</v>
      </c>
      <c r="BI130" s="156">
        <f>IF(LEN(BI$8)=0,"",SUMIFS(Gögn!$I$2:$I$11876,Gögn!$F$2:$F$11876,$A130,Gögn!$A$2:$A$11876,BI$201)/1000)</f>
        <v>0</v>
      </c>
      <c r="BJ130" s="156">
        <f>IF(LEN(BJ$8)=0,"",SUMIFS(Gögn!$I$2:$I$11876,Gögn!$F$2:$F$11876,$A130,Gögn!$A$2:$A$11876,BJ$201)/1000)</f>
        <v>0</v>
      </c>
      <c r="BK130" s="156">
        <f>IF(LEN(BK$8)=0,"",SUMIFS(Gögn!$I$2:$I$11876,Gögn!$F$2:$F$11876,$A130,Gögn!$A$2:$A$11876,BK$201)/1000)</f>
        <v>0</v>
      </c>
      <c r="BL130" s="156">
        <f>IF(LEN(BL$8)=0,"",SUMIFS(Gögn!$I$2:$I$11876,Gögn!$F$2:$F$11876,$A130,Gögn!$A$2:$A$11876,BL$201)/1000)</f>
        <v>0</v>
      </c>
      <c r="BM130" s="156">
        <f>IF(LEN(BM$8)=0,"",SUMIFS(Gögn!$I$2:$I$11876,Gögn!$F$2:$F$11876,$A130,Gögn!$A$2:$A$11876,BM$201)/1000)</f>
        <v>0</v>
      </c>
      <c r="BN130" s="156">
        <f>IF(LEN(BN$8)=0,"",SUMIFS(Gögn!$I$2:$I$11876,Gögn!$F$2:$F$11876,$A130,Gögn!$A$2:$A$11876,BN$201)/1000)</f>
        <v>0</v>
      </c>
      <c r="BO130" s="156">
        <f>IF(LEN(BO$8)=0,"",SUMIFS(Gögn!$I$2:$I$11876,Gögn!$F$2:$F$11876,$A130,Gögn!$A$2:$A$11876,BO$201)/1000)</f>
        <v>0</v>
      </c>
      <c r="BP130" s="156">
        <f>IF(LEN(BP$8)=0,"",SUMIFS(Gögn!$I$2:$I$11876,Gögn!$F$2:$F$11876,$A130,Gögn!$A$2:$A$11876,BP$201)/1000)</f>
        <v>0</v>
      </c>
      <c r="BQ130" s="156">
        <f>IF(LEN(BQ$8)=0,"",SUMIFS(Gögn!$I$2:$I$11876,Gögn!$F$2:$F$11876,$A130,Gögn!$A$2:$A$11876,BQ$201)/1000)</f>
        <v>0</v>
      </c>
      <c r="BR130" s="156">
        <f>IF(LEN(BR$8)=0,"",SUMIFS(Gögn!$I$2:$I$11876,Gögn!$F$2:$F$11876,$A130,Gögn!$A$2:$A$11876,BR$201)/1000)</f>
        <v>0</v>
      </c>
      <c r="BS130" s="156">
        <f>IF(LEN(BS$8)=0,"",SUMIFS(Gögn!$I$2:$I$11876,Gögn!$F$2:$F$11876,$A130,Gögn!$A$2:$A$11876,BS$201)/1000)</f>
        <v>0</v>
      </c>
      <c r="BT130" s="156">
        <f>IF(LEN(BT$8)=0,"",SUMIFS(Gögn!$I$2:$I$11876,Gögn!$F$2:$F$11876,$A130,Gögn!$A$2:$A$11876,BT$201)/1000)</f>
        <v>0</v>
      </c>
      <c r="BU130" s="156">
        <f>IF(LEN(BU$8)=0,"",SUMIFS(Gögn!$I$2:$I$11876,Gögn!$F$2:$F$11876,$A130,Gögn!$A$2:$A$11876,BU$201)/1000)</f>
        <v>0</v>
      </c>
      <c r="BV130" s="156">
        <f>IF(LEN(BV$8)=0,"",SUMIFS(Gögn!$I$2:$I$11876,Gögn!$F$2:$F$11876,$A130,Gögn!$A$2:$A$11876,BV$201)/1000)</f>
        <v>0</v>
      </c>
      <c r="BW130" s="156">
        <f>IF(LEN(BW$8)=0,"",SUMIFS(Gögn!$I$2:$I$11876,Gögn!$F$2:$F$11876,$A130,Gögn!$A$2:$A$11876,BW$201)/1000)</f>
        <v>0</v>
      </c>
      <c r="BX130" s="156">
        <f>IF(LEN(BX$8)=0,"",SUMIFS(Gögn!$I$2:$I$11876,Gögn!$F$2:$F$11876,$A130,Gögn!$A$2:$A$11876,BX$201)/1000)</f>
        <v>0</v>
      </c>
      <c r="BY130" s="156">
        <f>IF(LEN(BY$8)=0,"",SUMIFS(Gögn!$I$2:$I$11876,Gögn!$F$2:$F$11876,$A130,Gögn!$A$2:$A$11876,BY$201)/1000)</f>
        <v>0</v>
      </c>
      <c r="BZ130" s="156">
        <f>IF(LEN(BZ$8)=0,"",SUMIFS(Gögn!$I$2:$I$11876,Gögn!$F$2:$F$11876,$A130,Gögn!$A$2:$A$11876,BZ$201)/1000)</f>
        <v>0</v>
      </c>
      <c r="CA130" s="156">
        <f>IF(LEN(CA$8)=0,"",SUMIFS(Gögn!$I$2:$I$11876,Gögn!$F$2:$F$11876,$A130,Gögn!$A$2:$A$11876,CA$201)/1000)</f>
        <v>0</v>
      </c>
      <c r="CB130" s="156">
        <f>IF(LEN(CB$8)=0,"",SUMIFS(Gögn!$I$2:$I$11876,Gögn!$F$2:$F$11876,$A130,Gögn!$A$2:$A$11876,CB$201)/1000)</f>
        <v>0</v>
      </c>
      <c r="CC130" s="156">
        <f>IF(LEN(CC$8)=0,"",SUMIFS(Gögn!$I$2:$I$11876,Gögn!$F$2:$F$11876,$A130,Gögn!$A$2:$A$11876,CC$201)/1000)</f>
        <v>0</v>
      </c>
    </row>
    <row r="131" spans="1:81" ht="15" customHeight="1" x14ac:dyDescent="0.25">
      <c r="A131" s="5" t="s">
        <v>138</v>
      </c>
      <c r="B131" s="5"/>
      <c r="C131" s="18" t="s">
        <v>139</v>
      </c>
      <c r="D131" s="155">
        <f t="shared" si="33"/>
        <v>0</v>
      </c>
      <c r="E131" s="155">
        <f>IF(LEN(E$8)=0,"",SUMIFS(Gögn!$I$2:$I$11876,Gögn!$F$2:$F$11876,$A131,Gögn!$A$2:$A$11876,E$201)/1000)</f>
        <v>0</v>
      </c>
      <c r="F131" s="155">
        <f>IF(LEN(F$8)=0,"",SUMIFS(Gögn!$I$2:$I$11876,Gögn!$F$2:$F$11876,$A131,Gögn!$A$2:$A$11876,F$201)/1000)</f>
        <v>0</v>
      </c>
      <c r="G131" s="155">
        <f>IF(LEN(G$8)=0,"",SUMIFS(Gögn!$I$2:$I$11876,Gögn!$F$2:$F$11876,$A131,Gögn!$A$2:$A$11876,G$201)/1000)</f>
        <v>0</v>
      </c>
      <c r="H131" s="155">
        <f>IF(LEN(H$8)=0,"",SUMIFS(Gögn!$I$2:$I$11876,Gögn!$F$2:$F$11876,$A131,Gögn!$A$2:$A$11876,H$201)/1000)</f>
        <v>0</v>
      </c>
      <c r="I131" s="155">
        <f>IF(LEN(I$8)=0,"",SUMIFS(Gögn!$I$2:$I$11876,Gögn!$F$2:$F$11876,$A131,Gögn!$A$2:$A$11876,I$201)/1000)</f>
        <v>0</v>
      </c>
      <c r="J131" s="155">
        <f>IF(LEN(J$8)=0,"",SUMIFS(Gögn!$I$2:$I$11876,Gögn!$F$2:$F$11876,$A131,Gögn!$A$2:$A$11876,J$201)/1000)</f>
        <v>0</v>
      </c>
      <c r="K131" s="155">
        <f>IF(LEN(K$8)=0,"",SUMIFS(Gögn!$I$2:$I$11876,Gögn!$F$2:$F$11876,$A131,Gögn!$A$2:$A$11876,K$201)/1000)</f>
        <v>0</v>
      </c>
      <c r="L131" s="155">
        <f>IF(LEN(L$8)=0,"",SUMIFS(Gögn!$I$2:$I$11876,Gögn!$F$2:$F$11876,$A131,Gögn!$A$2:$A$11876,L$201)/1000)</f>
        <v>0</v>
      </c>
      <c r="M131" s="155">
        <f>IF(LEN(M$8)=0,"",SUMIFS(Gögn!$I$2:$I$11876,Gögn!$F$2:$F$11876,$A131,Gögn!$A$2:$A$11876,M$201)/1000)</f>
        <v>0</v>
      </c>
      <c r="N131" s="155">
        <f>IF(LEN(N$8)=0,"",SUMIFS(Gögn!$I$2:$I$11876,Gögn!$F$2:$F$11876,$A131,Gögn!$A$2:$A$11876,N$201)/1000)</f>
        <v>0</v>
      </c>
      <c r="O131" s="155">
        <f>IF(LEN(O$8)=0,"",SUMIFS(Gögn!$I$2:$I$11876,Gögn!$F$2:$F$11876,$A131,Gögn!$A$2:$A$11876,O$201)/1000)</f>
        <v>0</v>
      </c>
      <c r="P131" s="155">
        <f>IF(LEN(P$8)=0,"",SUMIFS(Gögn!$I$2:$I$11876,Gögn!$F$2:$F$11876,$A131,Gögn!$A$2:$A$11876,P$201)/1000)</f>
        <v>0</v>
      </c>
      <c r="Q131" s="155">
        <f>IF(LEN(Q$8)=0,"",SUMIFS(Gögn!$I$2:$I$11876,Gögn!$F$2:$F$11876,$A131,Gögn!$A$2:$A$11876,Q$201)/1000)</f>
        <v>0</v>
      </c>
      <c r="R131" s="155">
        <f>IF(LEN(R$8)=0,"",SUMIFS(Gögn!$I$2:$I$11876,Gögn!$F$2:$F$11876,$A131,Gögn!$A$2:$A$11876,R$201)/1000)</f>
        <v>0</v>
      </c>
      <c r="S131" s="155">
        <f>IF(LEN(S$8)=0,"",SUMIFS(Gögn!$I$2:$I$11876,Gögn!$F$2:$F$11876,$A131,Gögn!$A$2:$A$11876,S$201)/1000)</f>
        <v>0</v>
      </c>
      <c r="T131" s="155">
        <f>IF(LEN(T$8)=0,"",SUMIFS(Gögn!$I$2:$I$11876,Gögn!$F$2:$F$11876,$A131,Gögn!$A$2:$A$11876,T$201)/1000)</f>
        <v>0</v>
      </c>
      <c r="U131" s="155">
        <f>IF(LEN(U$8)=0,"",SUMIFS(Gögn!$I$2:$I$11876,Gögn!$F$2:$F$11876,$A131,Gögn!$A$2:$A$11876,U$201)/1000)</f>
        <v>0</v>
      </c>
      <c r="V131" s="155">
        <f>IF(LEN(V$8)=0,"",SUMIFS(Gögn!$I$2:$I$11876,Gögn!$F$2:$F$11876,$A131,Gögn!$A$2:$A$11876,V$201)/1000)</f>
        <v>0</v>
      </c>
      <c r="W131" s="155">
        <f>IF(LEN(W$8)=0,"",SUMIFS(Gögn!$I$2:$I$11876,Gögn!$F$2:$F$11876,$A131,Gögn!$A$2:$A$11876,W$201)/1000)</f>
        <v>0</v>
      </c>
      <c r="X131" s="155">
        <f>IF(LEN(X$8)=0,"",SUMIFS(Gögn!$I$2:$I$11876,Gögn!$F$2:$F$11876,$A131,Gögn!$A$2:$A$11876,X$201)/1000)</f>
        <v>0</v>
      </c>
      <c r="Y131" s="155">
        <f>IF(LEN(Y$8)=0,"",SUMIFS(Gögn!$I$2:$I$11876,Gögn!$F$2:$F$11876,$A131,Gögn!$A$2:$A$11876,Y$201)/1000)</f>
        <v>0</v>
      </c>
      <c r="Z131" s="155">
        <f>IF(LEN(Z$8)=0,"",SUMIFS(Gögn!$I$2:$I$11876,Gögn!$F$2:$F$11876,$A131,Gögn!$A$2:$A$11876,Z$201)/1000)</f>
        <v>0</v>
      </c>
      <c r="AA131" s="155">
        <f>IF(LEN(AA$8)=0,"",SUMIFS(Gögn!$I$2:$I$11876,Gögn!$F$2:$F$11876,$A131,Gögn!$A$2:$A$11876,AA$201)/1000)</f>
        <v>0</v>
      </c>
      <c r="AB131" s="155">
        <f>IF(LEN(AB$8)=0,"",SUMIFS(Gögn!$I$2:$I$11876,Gögn!$F$2:$F$11876,$A131,Gögn!$A$2:$A$11876,AB$201)/1000)</f>
        <v>0</v>
      </c>
      <c r="AC131" s="155">
        <f>IF(LEN(AC$8)=0,"",SUMIFS(Gögn!$I$2:$I$11876,Gögn!$F$2:$F$11876,$A131,Gögn!$A$2:$A$11876,AC$201)/1000)</f>
        <v>0</v>
      </c>
      <c r="AD131" s="155">
        <f>IF(LEN(AD$8)=0,"",SUMIFS(Gögn!$I$2:$I$11876,Gögn!$F$2:$F$11876,$A131,Gögn!$A$2:$A$11876,AD$201)/1000)</f>
        <v>0</v>
      </c>
      <c r="AE131" s="155">
        <f>IF(LEN(AE$8)=0,"",SUMIFS(Gögn!$I$2:$I$11876,Gögn!$F$2:$F$11876,$A131,Gögn!$A$2:$A$11876,AE$201)/1000)</f>
        <v>0</v>
      </c>
      <c r="AF131" s="155">
        <f>IF(LEN(AF$8)=0,"",SUMIFS(Gögn!$I$2:$I$11876,Gögn!$F$2:$F$11876,$A131,Gögn!$A$2:$A$11876,AF$201)/1000)</f>
        <v>0</v>
      </c>
      <c r="AG131" s="155">
        <f>IF(LEN(AG$8)=0,"",SUMIFS(Gögn!$I$2:$I$11876,Gögn!$F$2:$F$11876,$A131,Gögn!$A$2:$A$11876,AG$201)/1000)</f>
        <v>0</v>
      </c>
      <c r="AH131" s="155">
        <f>IF(LEN(AH$8)=0,"",SUMIFS(Gögn!$I$2:$I$11876,Gögn!$F$2:$F$11876,$A131,Gögn!$A$2:$A$11876,AH$201)/1000)</f>
        <v>0</v>
      </c>
      <c r="AI131" s="155">
        <f>IF(LEN(AI$8)=0,"",SUMIFS(Gögn!$I$2:$I$11876,Gögn!$F$2:$F$11876,$A131,Gögn!$A$2:$A$11876,AI$201)/1000)</f>
        <v>0</v>
      </c>
      <c r="AJ131" s="155">
        <f>IF(LEN(AJ$8)=0,"",SUMIFS(Gögn!$I$2:$I$11876,Gögn!$F$2:$F$11876,$A131,Gögn!$A$2:$A$11876,AJ$201)/1000)</f>
        <v>0</v>
      </c>
      <c r="AK131" s="155">
        <f>IF(LEN(AK$8)=0,"",SUMIFS(Gögn!$I$2:$I$11876,Gögn!$F$2:$F$11876,$A131,Gögn!$A$2:$A$11876,AK$201)/1000)</f>
        <v>0</v>
      </c>
      <c r="AL131" s="155">
        <f>IF(LEN(AL$8)=0,"",SUMIFS(Gögn!$I$2:$I$11876,Gögn!$F$2:$F$11876,$A131,Gögn!$A$2:$A$11876,AL$201)/1000)</f>
        <v>0</v>
      </c>
      <c r="AM131" s="155">
        <f>IF(LEN(AM$8)=0,"",SUMIFS(Gögn!$I$2:$I$11876,Gögn!$F$2:$F$11876,$A131,Gögn!$A$2:$A$11876,AM$201)/1000)</f>
        <v>0</v>
      </c>
      <c r="AN131" s="155">
        <f>IF(LEN(AN$8)=0,"",SUMIFS(Gögn!$I$2:$I$11876,Gögn!$F$2:$F$11876,$A131,Gögn!$A$2:$A$11876,AN$201)/1000)</f>
        <v>0</v>
      </c>
      <c r="AO131" s="155">
        <f>IF(LEN(AO$8)=0,"",SUMIFS(Gögn!$I$2:$I$11876,Gögn!$F$2:$F$11876,$A131,Gögn!$A$2:$A$11876,AO$201)/1000)</f>
        <v>0</v>
      </c>
      <c r="AP131" s="155">
        <f>IF(LEN(AP$8)=0,"",SUMIFS(Gögn!$I$2:$I$11876,Gögn!$F$2:$F$11876,$A131,Gögn!$A$2:$A$11876,AP$201)/1000)</f>
        <v>0</v>
      </c>
      <c r="AQ131" s="155">
        <f>IF(LEN(AQ$8)=0,"",SUMIFS(Gögn!$I$2:$I$11876,Gögn!$F$2:$F$11876,$A131,Gögn!$A$2:$A$11876,AQ$201)/1000)</f>
        <v>0</v>
      </c>
      <c r="AR131" s="155">
        <f>IF(LEN(AR$8)=0,"",SUMIFS(Gögn!$I$2:$I$11876,Gögn!$F$2:$F$11876,$A131,Gögn!$A$2:$A$11876,AR$201)/1000)</f>
        <v>0</v>
      </c>
      <c r="AS131" s="155">
        <f>IF(LEN(AS$8)=0,"",SUMIFS(Gögn!$I$2:$I$11876,Gögn!$F$2:$F$11876,$A131,Gögn!$A$2:$A$11876,AS$201)/1000)</f>
        <v>0</v>
      </c>
      <c r="AT131" s="155">
        <f>IF(LEN(AT$8)=0,"",SUMIFS(Gögn!$I$2:$I$11876,Gögn!$F$2:$F$11876,$A131,Gögn!$A$2:$A$11876,AT$201)/1000)</f>
        <v>0</v>
      </c>
      <c r="AU131" s="155">
        <f>IF(LEN(AU$8)=0,"",SUMIFS(Gögn!$I$2:$I$11876,Gögn!$F$2:$F$11876,$A131,Gögn!$A$2:$A$11876,AU$201)/1000)</f>
        <v>0</v>
      </c>
      <c r="AV131" s="155">
        <f>IF(LEN(AV$8)=0,"",SUMIFS(Gögn!$I$2:$I$11876,Gögn!$F$2:$F$11876,$A131,Gögn!$A$2:$A$11876,AV$201)/1000)</f>
        <v>0</v>
      </c>
      <c r="AW131" s="155">
        <f>IF(LEN(AW$8)=0,"",SUMIFS(Gögn!$I$2:$I$11876,Gögn!$F$2:$F$11876,$A131,Gögn!$A$2:$A$11876,AW$201)/1000)</f>
        <v>0</v>
      </c>
      <c r="AX131" s="155">
        <f>IF(LEN(AX$8)=0,"",SUMIFS(Gögn!$I$2:$I$11876,Gögn!$F$2:$F$11876,$A131,Gögn!$A$2:$A$11876,AX$201)/1000)</f>
        <v>0</v>
      </c>
      <c r="AY131" s="155">
        <f>IF(LEN(AY$8)=0,"",SUMIFS(Gögn!$I$2:$I$11876,Gögn!$F$2:$F$11876,$A131,Gögn!$A$2:$A$11876,AY$201)/1000)</f>
        <v>0</v>
      </c>
      <c r="AZ131" s="155">
        <f>IF(LEN(AZ$8)=0,"",SUMIFS(Gögn!$I$2:$I$11876,Gögn!$F$2:$F$11876,$A131,Gögn!$A$2:$A$11876,AZ$201)/1000)</f>
        <v>0</v>
      </c>
      <c r="BA131" s="155">
        <f>IF(LEN(BA$8)=0,"",SUMIFS(Gögn!$I$2:$I$11876,Gögn!$F$2:$F$11876,$A131,Gögn!$A$2:$A$11876,BA$201)/1000)</f>
        <v>0</v>
      </c>
      <c r="BB131" s="155">
        <f>IF(LEN(BB$8)=0,"",SUMIFS(Gögn!$I$2:$I$11876,Gögn!$F$2:$F$11876,$A131,Gögn!$A$2:$A$11876,BB$201)/1000)</f>
        <v>0</v>
      </c>
      <c r="BC131" s="155">
        <f>IF(LEN(BC$8)=0,"",SUMIFS(Gögn!$I$2:$I$11876,Gögn!$F$2:$F$11876,$A131,Gögn!$A$2:$A$11876,BC$201)/1000)</f>
        <v>0</v>
      </c>
      <c r="BD131" s="155">
        <f>IF(LEN(BD$8)=0,"",SUMIFS(Gögn!$I$2:$I$11876,Gögn!$F$2:$F$11876,$A131,Gögn!$A$2:$A$11876,BD$201)/1000)</f>
        <v>0</v>
      </c>
      <c r="BE131" s="155">
        <f>IF(LEN(BE$8)=0,"",SUMIFS(Gögn!$I$2:$I$11876,Gögn!$F$2:$F$11876,$A131,Gögn!$A$2:$A$11876,BE$201)/1000)</f>
        <v>0</v>
      </c>
      <c r="BF131" s="155">
        <f>IF(LEN(BF$8)=0,"",SUMIFS(Gögn!$I$2:$I$11876,Gögn!$F$2:$F$11876,$A131,Gögn!$A$2:$A$11876,BF$201)/1000)</f>
        <v>0</v>
      </c>
      <c r="BG131" s="155">
        <f>IF(LEN(BG$8)=0,"",SUMIFS(Gögn!$I$2:$I$11876,Gögn!$F$2:$F$11876,$A131,Gögn!$A$2:$A$11876,BG$201)/1000)</f>
        <v>0</v>
      </c>
      <c r="BH131" s="155">
        <f>IF(LEN(BH$8)=0,"",SUMIFS(Gögn!$I$2:$I$11876,Gögn!$F$2:$F$11876,$A131,Gögn!$A$2:$A$11876,BH$201)/1000)</f>
        <v>0</v>
      </c>
      <c r="BI131" s="155">
        <f>IF(LEN(BI$8)=0,"",SUMIFS(Gögn!$I$2:$I$11876,Gögn!$F$2:$F$11876,$A131,Gögn!$A$2:$A$11876,BI$201)/1000)</f>
        <v>0</v>
      </c>
      <c r="BJ131" s="155">
        <f>IF(LEN(BJ$8)=0,"",SUMIFS(Gögn!$I$2:$I$11876,Gögn!$F$2:$F$11876,$A131,Gögn!$A$2:$A$11876,BJ$201)/1000)</f>
        <v>0</v>
      </c>
      <c r="BK131" s="155">
        <f>IF(LEN(BK$8)=0,"",SUMIFS(Gögn!$I$2:$I$11876,Gögn!$F$2:$F$11876,$A131,Gögn!$A$2:$A$11876,BK$201)/1000)</f>
        <v>0</v>
      </c>
      <c r="BL131" s="155">
        <f>IF(LEN(BL$8)=0,"",SUMIFS(Gögn!$I$2:$I$11876,Gögn!$F$2:$F$11876,$A131,Gögn!$A$2:$A$11876,BL$201)/1000)</f>
        <v>0</v>
      </c>
      <c r="BM131" s="155">
        <f>IF(LEN(BM$8)=0,"",SUMIFS(Gögn!$I$2:$I$11876,Gögn!$F$2:$F$11876,$A131,Gögn!$A$2:$A$11876,BM$201)/1000)</f>
        <v>0</v>
      </c>
      <c r="BN131" s="155">
        <f>IF(LEN(BN$8)=0,"",SUMIFS(Gögn!$I$2:$I$11876,Gögn!$F$2:$F$11876,$A131,Gögn!$A$2:$A$11876,BN$201)/1000)</f>
        <v>0</v>
      </c>
      <c r="BO131" s="155">
        <f>IF(LEN(BO$8)=0,"",SUMIFS(Gögn!$I$2:$I$11876,Gögn!$F$2:$F$11876,$A131,Gögn!$A$2:$A$11876,BO$201)/1000)</f>
        <v>0</v>
      </c>
      <c r="BP131" s="155">
        <f>IF(LEN(BP$8)=0,"",SUMIFS(Gögn!$I$2:$I$11876,Gögn!$F$2:$F$11876,$A131,Gögn!$A$2:$A$11876,BP$201)/1000)</f>
        <v>0</v>
      </c>
      <c r="BQ131" s="155">
        <f>IF(LEN(BQ$8)=0,"",SUMIFS(Gögn!$I$2:$I$11876,Gögn!$F$2:$F$11876,$A131,Gögn!$A$2:$A$11876,BQ$201)/1000)</f>
        <v>0</v>
      </c>
      <c r="BR131" s="155">
        <f>IF(LEN(BR$8)=0,"",SUMIFS(Gögn!$I$2:$I$11876,Gögn!$F$2:$F$11876,$A131,Gögn!$A$2:$A$11876,BR$201)/1000)</f>
        <v>0</v>
      </c>
      <c r="BS131" s="155">
        <f>IF(LEN(BS$8)=0,"",SUMIFS(Gögn!$I$2:$I$11876,Gögn!$F$2:$F$11876,$A131,Gögn!$A$2:$A$11876,BS$201)/1000)</f>
        <v>0</v>
      </c>
      <c r="BT131" s="155">
        <f>IF(LEN(BT$8)=0,"",SUMIFS(Gögn!$I$2:$I$11876,Gögn!$F$2:$F$11876,$A131,Gögn!$A$2:$A$11876,BT$201)/1000)</f>
        <v>0</v>
      </c>
      <c r="BU131" s="155">
        <f>IF(LEN(BU$8)=0,"",SUMIFS(Gögn!$I$2:$I$11876,Gögn!$F$2:$F$11876,$A131,Gögn!$A$2:$A$11876,BU$201)/1000)</f>
        <v>0</v>
      </c>
      <c r="BV131" s="155">
        <f>IF(LEN(BV$8)=0,"",SUMIFS(Gögn!$I$2:$I$11876,Gögn!$F$2:$F$11876,$A131,Gögn!$A$2:$A$11876,BV$201)/1000)</f>
        <v>0</v>
      </c>
      <c r="BW131" s="155">
        <f>IF(LEN(BW$8)=0,"",SUMIFS(Gögn!$I$2:$I$11876,Gögn!$F$2:$F$11876,$A131,Gögn!$A$2:$A$11876,BW$201)/1000)</f>
        <v>0</v>
      </c>
      <c r="BX131" s="155">
        <f>IF(LEN(BX$8)=0,"",SUMIFS(Gögn!$I$2:$I$11876,Gögn!$F$2:$F$11876,$A131,Gögn!$A$2:$A$11876,BX$201)/1000)</f>
        <v>0</v>
      </c>
      <c r="BY131" s="155">
        <f>IF(LEN(BY$8)=0,"",SUMIFS(Gögn!$I$2:$I$11876,Gögn!$F$2:$F$11876,$A131,Gögn!$A$2:$A$11876,BY$201)/1000)</f>
        <v>0</v>
      </c>
      <c r="BZ131" s="155">
        <f>IF(LEN(BZ$8)=0,"",SUMIFS(Gögn!$I$2:$I$11876,Gögn!$F$2:$F$11876,$A131,Gögn!$A$2:$A$11876,BZ$201)/1000)</f>
        <v>0</v>
      </c>
      <c r="CA131" s="155">
        <f>IF(LEN(CA$8)=0,"",SUMIFS(Gögn!$I$2:$I$11876,Gögn!$F$2:$F$11876,$A131,Gögn!$A$2:$A$11876,CA$201)/1000)</f>
        <v>0</v>
      </c>
      <c r="CB131" s="155">
        <f>IF(LEN(CB$8)=0,"",SUMIFS(Gögn!$I$2:$I$11876,Gögn!$F$2:$F$11876,$A131,Gögn!$A$2:$A$11876,CB$201)/1000)</f>
        <v>0</v>
      </c>
      <c r="CC131" s="155">
        <f>IF(LEN(CC$8)=0,"",SUMIFS(Gögn!$I$2:$I$11876,Gögn!$F$2:$F$11876,$A131,Gögn!$A$2:$A$11876,CC$201)/1000)</f>
        <v>0</v>
      </c>
    </row>
    <row r="132" spans="1:81" ht="15" customHeight="1" x14ac:dyDescent="0.25">
      <c r="A132" s="5" t="s">
        <v>140</v>
      </c>
      <c r="B132" s="5"/>
      <c r="C132" s="19" t="s">
        <v>141</v>
      </c>
      <c r="D132" s="156">
        <f t="shared" si="33"/>
        <v>-2670046.7429999998</v>
      </c>
      <c r="E132" s="156">
        <f>IF(LEN(E$8)=0,"",SUMIFS(Gögn!$I$2:$I$11876,Gögn!$F$2:$F$11876,$A132,Gögn!$A$2:$A$11876,E$201)/1000)</f>
        <v>0</v>
      </c>
      <c r="F132" s="156">
        <f>IF(LEN(F$8)=0,"",SUMIFS(Gögn!$I$2:$I$11876,Gögn!$F$2:$F$11876,$A132,Gögn!$A$2:$A$11876,F$201)/1000)</f>
        <v>0</v>
      </c>
      <c r="G132" s="156">
        <f>IF(LEN(G$8)=0,"",SUMIFS(Gögn!$I$2:$I$11876,Gögn!$F$2:$F$11876,$A132,Gögn!$A$2:$A$11876,G$201)/1000)</f>
        <v>0</v>
      </c>
      <c r="H132" s="156">
        <f>IF(LEN(H$8)=0,"",SUMIFS(Gögn!$I$2:$I$11876,Gögn!$F$2:$F$11876,$A132,Gögn!$A$2:$A$11876,H$201)/1000)</f>
        <v>0</v>
      </c>
      <c r="I132" s="156">
        <f>IF(LEN(I$8)=0,"",SUMIFS(Gögn!$I$2:$I$11876,Gögn!$F$2:$F$11876,$A132,Gögn!$A$2:$A$11876,I$201)/1000)</f>
        <v>0</v>
      </c>
      <c r="J132" s="156">
        <f>IF(LEN(J$8)=0,"",SUMIFS(Gögn!$I$2:$I$11876,Gögn!$F$2:$F$11876,$A132,Gögn!$A$2:$A$11876,J$201)/1000)</f>
        <v>0</v>
      </c>
      <c r="K132" s="156">
        <f>IF(LEN(K$8)=0,"",SUMIFS(Gögn!$I$2:$I$11876,Gögn!$F$2:$F$11876,$A132,Gögn!$A$2:$A$11876,K$201)/1000)</f>
        <v>0</v>
      </c>
      <c r="L132" s="156">
        <f>IF(LEN(L$8)=0,"",SUMIFS(Gögn!$I$2:$I$11876,Gögn!$F$2:$F$11876,$A132,Gögn!$A$2:$A$11876,L$201)/1000)</f>
        <v>0</v>
      </c>
      <c r="M132" s="156">
        <f>IF(LEN(M$8)=0,"",SUMIFS(Gögn!$I$2:$I$11876,Gögn!$F$2:$F$11876,$A132,Gögn!$A$2:$A$11876,M$201)/1000)</f>
        <v>0</v>
      </c>
      <c r="N132" s="156">
        <f>IF(LEN(N$8)=0,"",SUMIFS(Gögn!$I$2:$I$11876,Gögn!$F$2:$F$11876,$A132,Gögn!$A$2:$A$11876,N$201)/1000)</f>
        <v>0</v>
      </c>
      <c r="O132" s="156">
        <f>IF(LEN(O$8)=0,"",SUMIFS(Gögn!$I$2:$I$11876,Gögn!$F$2:$F$11876,$A132,Gögn!$A$2:$A$11876,O$201)/1000)</f>
        <v>0</v>
      </c>
      <c r="P132" s="156">
        <f>IF(LEN(P$8)=0,"",SUMIFS(Gögn!$I$2:$I$11876,Gögn!$F$2:$F$11876,$A132,Gögn!$A$2:$A$11876,P$201)/1000)</f>
        <v>0</v>
      </c>
      <c r="Q132" s="156">
        <f>IF(LEN(Q$8)=0,"",SUMIFS(Gögn!$I$2:$I$11876,Gögn!$F$2:$F$11876,$A132,Gögn!$A$2:$A$11876,Q$201)/1000)</f>
        <v>0</v>
      </c>
      <c r="R132" s="156">
        <f>IF(LEN(R$8)=0,"",SUMIFS(Gögn!$I$2:$I$11876,Gögn!$F$2:$F$11876,$A132,Gögn!$A$2:$A$11876,R$201)/1000)</f>
        <v>0</v>
      </c>
      <c r="S132" s="156">
        <f>IF(LEN(S$8)=0,"",SUMIFS(Gögn!$I$2:$I$11876,Gögn!$F$2:$F$11876,$A132,Gögn!$A$2:$A$11876,S$201)/1000)</f>
        <v>0</v>
      </c>
      <c r="T132" s="156">
        <f>IF(LEN(T$8)=0,"",SUMIFS(Gögn!$I$2:$I$11876,Gögn!$F$2:$F$11876,$A132,Gögn!$A$2:$A$11876,T$201)/1000)</f>
        <v>0</v>
      </c>
      <c r="U132" s="156">
        <f>IF(LEN(U$8)=0,"",SUMIFS(Gögn!$I$2:$I$11876,Gögn!$F$2:$F$11876,$A132,Gögn!$A$2:$A$11876,U$201)/1000)</f>
        <v>0</v>
      </c>
      <c r="V132" s="156">
        <f>IF(LEN(V$8)=0,"",SUMIFS(Gögn!$I$2:$I$11876,Gögn!$F$2:$F$11876,$A132,Gögn!$A$2:$A$11876,V$201)/1000)</f>
        <v>0</v>
      </c>
      <c r="W132" s="156">
        <f>IF(LEN(W$8)=0,"",SUMIFS(Gögn!$I$2:$I$11876,Gögn!$F$2:$F$11876,$A132,Gögn!$A$2:$A$11876,W$201)/1000)</f>
        <v>0</v>
      </c>
      <c r="X132" s="156">
        <f>IF(LEN(X$8)=0,"",SUMIFS(Gögn!$I$2:$I$11876,Gögn!$F$2:$F$11876,$A132,Gögn!$A$2:$A$11876,X$201)/1000)</f>
        <v>0</v>
      </c>
      <c r="Y132" s="156">
        <f>IF(LEN(Y$8)=0,"",SUMIFS(Gögn!$I$2:$I$11876,Gögn!$F$2:$F$11876,$A132,Gögn!$A$2:$A$11876,Y$201)/1000)</f>
        <v>0</v>
      </c>
      <c r="Z132" s="156">
        <f>IF(LEN(Z$8)=0,"",SUMIFS(Gögn!$I$2:$I$11876,Gögn!$F$2:$F$11876,$A132,Gögn!$A$2:$A$11876,Z$201)/1000)</f>
        <v>0</v>
      </c>
      <c r="AA132" s="156">
        <f>IF(LEN(AA$8)=0,"",SUMIFS(Gögn!$I$2:$I$11876,Gögn!$F$2:$F$11876,$A132,Gögn!$A$2:$A$11876,AA$201)/1000)</f>
        <v>0</v>
      </c>
      <c r="AB132" s="156">
        <f>IF(LEN(AB$8)=0,"",SUMIFS(Gögn!$I$2:$I$11876,Gögn!$F$2:$F$11876,$A132,Gögn!$A$2:$A$11876,AB$201)/1000)</f>
        <v>0</v>
      </c>
      <c r="AC132" s="156">
        <f>IF(LEN(AC$8)=0,"",SUMIFS(Gögn!$I$2:$I$11876,Gögn!$F$2:$F$11876,$A132,Gögn!$A$2:$A$11876,AC$201)/1000)</f>
        <v>0</v>
      </c>
      <c r="AD132" s="156">
        <f>IF(LEN(AD$8)=0,"",SUMIFS(Gögn!$I$2:$I$11876,Gögn!$F$2:$F$11876,$A132,Gögn!$A$2:$A$11876,AD$201)/1000)</f>
        <v>0</v>
      </c>
      <c r="AE132" s="156">
        <f>IF(LEN(AE$8)=0,"",SUMIFS(Gögn!$I$2:$I$11876,Gögn!$F$2:$F$11876,$A132,Gögn!$A$2:$A$11876,AE$201)/1000)</f>
        <v>0</v>
      </c>
      <c r="AF132" s="156">
        <f>IF(LEN(AF$8)=0,"",SUMIFS(Gögn!$I$2:$I$11876,Gögn!$F$2:$F$11876,$A132,Gögn!$A$2:$A$11876,AF$201)/1000)</f>
        <v>-705865.69700000004</v>
      </c>
      <c r="AG132" s="156">
        <f>IF(LEN(AG$8)=0,"",SUMIFS(Gögn!$I$2:$I$11876,Gögn!$F$2:$F$11876,$A132,Gögn!$A$2:$A$11876,AG$201)/1000)</f>
        <v>0</v>
      </c>
      <c r="AH132" s="156">
        <f>IF(LEN(AH$8)=0,"",SUMIFS(Gögn!$I$2:$I$11876,Gögn!$F$2:$F$11876,$A132,Gögn!$A$2:$A$11876,AH$201)/1000)</f>
        <v>0</v>
      </c>
      <c r="AI132" s="156">
        <f>IF(LEN(AI$8)=0,"",SUMIFS(Gögn!$I$2:$I$11876,Gögn!$F$2:$F$11876,$A132,Gögn!$A$2:$A$11876,AI$201)/1000)</f>
        <v>-21076.175999999999</v>
      </c>
      <c r="AJ132" s="156">
        <f>IF(LEN(AJ$8)=0,"",SUMIFS(Gögn!$I$2:$I$11876,Gögn!$F$2:$F$11876,$A132,Gögn!$A$2:$A$11876,AJ$201)/1000)</f>
        <v>-89794.65</v>
      </c>
      <c r="AK132" s="156">
        <f>IF(LEN(AK$8)=0,"",SUMIFS(Gögn!$I$2:$I$11876,Gögn!$F$2:$F$11876,$A132,Gögn!$A$2:$A$11876,AK$201)/1000)</f>
        <v>-274491.17599999998</v>
      </c>
      <c r="AL132" s="156">
        <f>IF(LEN(AL$8)=0,"",SUMIFS(Gögn!$I$2:$I$11876,Gögn!$F$2:$F$11876,$A132,Gögn!$A$2:$A$11876,AL$201)/1000)</f>
        <v>-282999.36300000001</v>
      </c>
      <c r="AM132" s="156">
        <f>IF(LEN(AM$8)=0,"",SUMIFS(Gögn!$I$2:$I$11876,Gögn!$F$2:$F$11876,$A132,Gögn!$A$2:$A$11876,AM$201)/1000)</f>
        <v>-1221031.7080000001</v>
      </c>
      <c r="AN132" s="156">
        <f>IF(LEN(AN$8)=0,"",SUMIFS(Gögn!$I$2:$I$11876,Gögn!$F$2:$F$11876,$A132,Gögn!$A$2:$A$11876,AN$201)/1000)</f>
        <v>-74787.972999999998</v>
      </c>
      <c r="AO132" s="156">
        <f>IF(LEN(AO$8)=0,"",SUMIFS(Gögn!$I$2:$I$11876,Gögn!$F$2:$F$11876,$A132,Gögn!$A$2:$A$11876,AO$201)/1000)</f>
        <v>0</v>
      </c>
      <c r="AP132" s="156">
        <f>IF(LEN(AP$8)=0,"",SUMIFS(Gögn!$I$2:$I$11876,Gögn!$F$2:$F$11876,$A132,Gögn!$A$2:$A$11876,AP$201)/1000)</f>
        <v>0</v>
      </c>
      <c r="AQ132" s="156">
        <f>IF(LEN(AQ$8)=0,"",SUMIFS(Gögn!$I$2:$I$11876,Gögn!$F$2:$F$11876,$A132,Gögn!$A$2:$A$11876,AQ$201)/1000)</f>
        <v>0</v>
      </c>
      <c r="AR132" s="156">
        <f>IF(LEN(AR$8)=0,"",SUMIFS(Gögn!$I$2:$I$11876,Gögn!$F$2:$F$11876,$A132,Gögn!$A$2:$A$11876,AR$201)/1000)</f>
        <v>0</v>
      </c>
      <c r="AS132" s="156">
        <f>IF(LEN(AS$8)=0,"",SUMIFS(Gögn!$I$2:$I$11876,Gögn!$F$2:$F$11876,$A132,Gögn!$A$2:$A$11876,AS$201)/1000)</f>
        <v>0</v>
      </c>
      <c r="AT132" s="156">
        <f>IF(LEN(AT$8)=0,"",SUMIFS(Gögn!$I$2:$I$11876,Gögn!$F$2:$F$11876,$A132,Gögn!$A$2:$A$11876,AT$201)/1000)</f>
        <v>0</v>
      </c>
      <c r="AU132" s="156">
        <f>IF(LEN(AU$8)=0,"",SUMIFS(Gögn!$I$2:$I$11876,Gögn!$F$2:$F$11876,$A132,Gögn!$A$2:$A$11876,AU$201)/1000)</f>
        <v>0</v>
      </c>
      <c r="AV132" s="156">
        <f>IF(LEN(AV$8)=0,"",SUMIFS(Gögn!$I$2:$I$11876,Gögn!$F$2:$F$11876,$A132,Gögn!$A$2:$A$11876,AV$201)/1000)</f>
        <v>0</v>
      </c>
      <c r="AW132" s="156">
        <f>IF(LEN(AW$8)=0,"",SUMIFS(Gögn!$I$2:$I$11876,Gögn!$F$2:$F$11876,$A132,Gögn!$A$2:$A$11876,AW$201)/1000)</f>
        <v>0</v>
      </c>
      <c r="AX132" s="156">
        <f>IF(LEN(AX$8)=0,"",SUMIFS(Gögn!$I$2:$I$11876,Gögn!$F$2:$F$11876,$A132,Gögn!$A$2:$A$11876,AX$201)/1000)</f>
        <v>0</v>
      </c>
      <c r="AY132" s="156">
        <f>IF(LEN(AY$8)=0,"",SUMIFS(Gögn!$I$2:$I$11876,Gögn!$F$2:$F$11876,$A132,Gögn!$A$2:$A$11876,AY$201)/1000)</f>
        <v>0</v>
      </c>
      <c r="AZ132" s="156">
        <f>IF(LEN(AZ$8)=0,"",SUMIFS(Gögn!$I$2:$I$11876,Gögn!$F$2:$F$11876,$A132,Gögn!$A$2:$A$11876,AZ$201)/1000)</f>
        <v>0</v>
      </c>
      <c r="BA132" s="156">
        <f>IF(LEN(BA$8)=0,"",SUMIFS(Gögn!$I$2:$I$11876,Gögn!$F$2:$F$11876,$A132,Gögn!$A$2:$A$11876,BA$201)/1000)</f>
        <v>0</v>
      </c>
      <c r="BB132" s="156">
        <f>IF(LEN(BB$8)=0,"",SUMIFS(Gögn!$I$2:$I$11876,Gögn!$F$2:$F$11876,$A132,Gögn!$A$2:$A$11876,BB$201)/1000)</f>
        <v>0</v>
      </c>
      <c r="BC132" s="156">
        <f>IF(LEN(BC$8)=0,"",SUMIFS(Gögn!$I$2:$I$11876,Gögn!$F$2:$F$11876,$A132,Gögn!$A$2:$A$11876,BC$201)/1000)</f>
        <v>0</v>
      </c>
      <c r="BD132" s="156">
        <f>IF(LEN(BD$8)=0,"",SUMIFS(Gögn!$I$2:$I$11876,Gögn!$F$2:$F$11876,$A132,Gögn!$A$2:$A$11876,BD$201)/1000)</f>
        <v>0</v>
      </c>
      <c r="BE132" s="156">
        <f>IF(LEN(BE$8)=0,"",SUMIFS(Gögn!$I$2:$I$11876,Gögn!$F$2:$F$11876,$A132,Gögn!$A$2:$A$11876,BE$201)/1000)</f>
        <v>0</v>
      </c>
      <c r="BF132" s="156">
        <f>IF(LEN(BF$8)=0,"",SUMIFS(Gögn!$I$2:$I$11876,Gögn!$F$2:$F$11876,$A132,Gögn!$A$2:$A$11876,BF$201)/1000)</f>
        <v>0</v>
      </c>
      <c r="BG132" s="156">
        <f>IF(LEN(BG$8)=0,"",SUMIFS(Gögn!$I$2:$I$11876,Gögn!$F$2:$F$11876,$A132,Gögn!$A$2:$A$11876,BG$201)/1000)</f>
        <v>0</v>
      </c>
      <c r="BH132" s="156">
        <f>IF(LEN(BH$8)=0,"",SUMIFS(Gögn!$I$2:$I$11876,Gögn!$F$2:$F$11876,$A132,Gögn!$A$2:$A$11876,BH$201)/1000)</f>
        <v>0</v>
      </c>
      <c r="BI132" s="156">
        <f>IF(LEN(BI$8)=0,"",SUMIFS(Gögn!$I$2:$I$11876,Gögn!$F$2:$F$11876,$A132,Gögn!$A$2:$A$11876,BI$201)/1000)</f>
        <v>0</v>
      </c>
      <c r="BJ132" s="156">
        <f>IF(LEN(BJ$8)=0,"",SUMIFS(Gögn!$I$2:$I$11876,Gögn!$F$2:$F$11876,$A132,Gögn!$A$2:$A$11876,BJ$201)/1000)</f>
        <v>0</v>
      </c>
      <c r="BK132" s="156">
        <f>IF(LEN(BK$8)=0,"",SUMIFS(Gögn!$I$2:$I$11876,Gögn!$F$2:$F$11876,$A132,Gögn!$A$2:$A$11876,BK$201)/1000)</f>
        <v>0</v>
      </c>
      <c r="BL132" s="156">
        <f>IF(LEN(BL$8)=0,"",SUMIFS(Gögn!$I$2:$I$11876,Gögn!$F$2:$F$11876,$A132,Gögn!$A$2:$A$11876,BL$201)/1000)</f>
        <v>0</v>
      </c>
      <c r="BM132" s="156">
        <f>IF(LEN(BM$8)=0,"",SUMIFS(Gögn!$I$2:$I$11876,Gögn!$F$2:$F$11876,$A132,Gögn!$A$2:$A$11876,BM$201)/1000)</f>
        <v>0</v>
      </c>
      <c r="BN132" s="156">
        <f>IF(LEN(BN$8)=0,"",SUMIFS(Gögn!$I$2:$I$11876,Gögn!$F$2:$F$11876,$A132,Gögn!$A$2:$A$11876,BN$201)/1000)</f>
        <v>0</v>
      </c>
      <c r="BO132" s="156">
        <f>IF(LEN(BO$8)=0,"",SUMIFS(Gögn!$I$2:$I$11876,Gögn!$F$2:$F$11876,$A132,Gögn!$A$2:$A$11876,BO$201)/1000)</f>
        <v>0</v>
      </c>
      <c r="BP132" s="156">
        <f>IF(LEN(BP$8)=0,"",SUMIFS(Gögn!$I$2:$I$11876,Gögn!$F$2:$F$11876,$A132,Gögn!$A$2:$A$11876,BP$201)/1000)</f>
        <v>0</v>
      </c>
      <c r="BQ132" s="156">
        <f>IF(LEN(BQ$8)=0,"",SUMIFS(Gögn!$I$2:$I$11876,Gögn!$F$2:$F$11876,$A132,Gögn!$A$2:$A$11876,BQ$201)/1000)</f>
        <v>0</v>
      </c>
      <c r="BR132" s="156">
        <f>IF(LEN(BR$8)=0,"",SUMIFS(Gögn!$I$2:$I$11876,Gögn!$F$2:$F$11876,$A132,Gögn!$A$2:$A$11876,BR$201)/1000)</f>
        <v>0</v>
      </c>
      <c r="BS132" s="156">
        <f>IF(LEN(BS$8)=0,"",SUMIFS(Gögn!$I$2:$I$11876,Gögn!$F$2:$F$11876,$A132,Gögn!$A$2:$A$11876,BS$201)/1000)</f>
        <v>0</v>
      </c>
      <c r="BT132" s="156">
        <f>IF(LEN(BT$8)=0,"",SUMIFS(Gögn!$I$2:$I$11876,Gögn!$F$2:$F$11876,$A132,Gögn!$A$2:$A$11876,BT$201)/1000)</f>
        <v>0</v>
      </c>
      <c r="BU132" s="156">
        <f>IF(LEN(BU$8)=0,"",SUMIFS(Gögn!$I$2:$I$11876,Gögn!$F$2:$F$11876,$A132,Gögn!$A$2:$A$11876,BU$201)/1000)</f>
        <v>0</v>
      </c>
      <c r="BV132" s="156">
        <f>IF(LEN(BV$8)=0,"",SUMIFS(Gögn!$I$2:$I$11876,Gögn!$F$2:$F$11876,$A132,Gögn!$A$2:$A$11876,BV$201)/1000)</f>
        <v>0</v>
      </c>
      <c r="BW132" s="156">
        <f>IF(LEN(BW$8)=0,"",SUMIFS(Gögn!$I$2:$I$11876,Gögn!$F$2:$F$11876,$A132,Gögn!$A$2:$A$11876,BW$201)/1000)</f>
        <v>0</v>
      </c>
      <c r="BX132" s="156">
        <f>IF(LEN(BX$8)=0,"",SUMIFS(Gögn!$I$2:$I$11876,Gögn!$F$2:$F$11876,$A132,Gögn!$A$2:$A$11876,BX$201)/1000)</f>
        <v>0</v>
      </c>
      <c r="BY132" s="156">
        <f>IF(LEN(BY$8)=0,"",SUMIFS(Gögn!$I$2:$I$11876,Gögn!$F$2:$F$11876,$A132,Gögn!$A$2:$A$11876,BY$201)/1000)</f>
        <v>0</v>
      </c>
      <c r="BZ132" s="156">
        <f>IF(LEN(BZ$8)=0,"",SUMIFS(Gögn!$I$2:$I$11876,Gögn!$F$2:$F$11876,$A132,Gögn!$A$2:$A$11876,BZ$201)/1000)</f>
        <v>0</v>
      </c>
      <c r="CA132" s="156">
        <f>IF(LEN(CA$8)=0,"",SUMIFS(Gögn!$I$2:$I$11876,Gögn!$F$2:$F$11876,$A132,Gögn!$A$2:$A$11876,CA$201)/1000)</f>
        <v>0</v>
      </c>
      <c r="CB132" s="156">
        <f>IF(LEN(CB$8)=0,"",SUMIFS(Gögn!$I$2:$I$11876,Gögn!$F$2:$F$11876,$A132,Gögn!$A$2:$A$11876,CB$201)/1000)</f>
        <v>0</v>
      </c>
      <c r="CC132" s="156">
        <f>IF(LEN(CC$8)=0,"",SUMIFS(Gögn!$I$2:$I$11876,Gögn!$F$2:$F$11876,$A132,Gögn!$A$2:$A$11876,CC$201)/1000)</f>
        <v>0</v>
      </c>
    </row>
    <row r="133" spans="1:81" ht="15" customHeight="1" x14ac:dyDescent="0.25">
      <c r="A133" s="5" t="s">
        <v>142</v>
      </c>
      <c r="B133" s="5"/>
      <c r="C133" s="18" t="s">
        <v>143</v>
      </c>
      <c r="D133" s="155">
        <f t="shared" si="33"/>
        <v>14575.682000000001</v>
      </c>
      <c r="E133" s="155">
        <f>IF(LEN(E$8)=0,"",SUMIFS(Gögn!$I$2:$I$11876,Gögn!$F$2:$F$11876,$A133,Gögn!$A$2:$A$11876,E$201)/1000)</f>
        <v>0</v>
      </c>
      <c r="F133" s="155">
        <f>IF(LEN(F$8)=0,"",SUMIFS(Gögn!$I$2:$I$11876,Gögn!$F$2:$F$11876,$A133,Gögn!$A$2:$A$11876,F$201)/1000)</f>
        <v>0</v>
      </c>
      <c r="G133" s="155">
        <f>IF(LEN(G$8)=0,"",SUMIFS(Gögn!$I$2:$I$11876,Gögn!$F$2:$F$11876,$A133,Gögn!$A$2:$A$11876,G$201)/1000)</f>
        <v>0</v>
      </c>
      <c r="H133" s="155">
        <f>IF(LEN(H$8)=0,"",SUMIFS(Gögn!$I$2:$I$11876,Gögn!$F$2:$F$11876,$A133,Gögn!$A$2:$A$11876,H$201)/1000)</f>
        <v>0</v>
      </c>
      <c r="I133" s="155">
        <f>IF(LEN(I$8)=0,"",SUMIFS(Gögn!$I$2:$I$11876,Gögn!$F$2:$F$11876,$A133,Gögn!$A$2:$A$11876,I$201)/1000)</f>
        <v>0</v>
      </c>
      <c r="J133" s="155">
        <f>IF(LEN(J$8)=0,"",SUMIFS(Gögn!$I$2:$I$11876,Gögn!$F$2:$F$11876,$A133,Gögn!$A$2:$A$11876,J$201)/1000)</f>
        <v>0</v>
      </c>
      <c r="K133" s="155">
        <f>IF(LEN(K$8)=0,"",SUMIFS(Gögn!$I$2:$I$11876,Gögn!$F$2:$F$11876,$A133,Gögn!$A$2:$A$11876,K$201)/1000)</f>
        <v>0</v>
      </c>
      <c r="L133" s="155">
        <f>IF(LEN(L$8)=0,"",SUMIFS(Gögn!$I$2:$I$11876,Gögn!$F$2:$F$11876,$A133,Gögn!$A$2:$A$11876,L$201)/1000)</f>
        <v>0</v>
      </c>
      <c r="M133" s="155">
        <f>IF(LEN(M$8)=0,"",SUMIFS(Gögn!$I$2:$I$11876,Gögn!$F$2:$F$11876,$A133,Gögn!$A$2:$A$11876,M$201)/1000)</f>
        <v>0</v>
      </c>
      <c r="N133" s="155">
        <f>IF(LEN(N$8)=0,"",SUMIFS(Gögn!$I$2:$I$11876,Gögn!$F$2:$F$11876,$A133,Gögn!$A$2:$A$11876,N$201)/1000)</f>
        <v>0</v>
      </c>
      <c r="O133" s="155">
        <f>IF(LEN(O$8)=0,"",SUMIFS(Gögn!$I$2:$I$11876,Gögn!$F$2:$F$11876,$A133,Gögn!$A$2:$A$11876,O$201)/1000)</f>
        <v>0</v>
      </c>
      <c r="P133" s="155">
        <f>IF(LEN(P$8)=0,"",SUMIFS(Gögn!$I$2:$I$11876,Gögn!$F$2:$F$11876,$A133,Gögn!$A$2:$A$11876,P$201)/1000)</f>
        <v>0</v>
      </c>
      <c r="Q133" s="155">
        <f>IF(LEN(Q$8)=0,"",SUMIFS(Gögn!$I$2:$I$11876,Gögn!$F$2:$F$11876,$A133,Gögn!$A$2:$A$11876,Q$201)/1000)</f>
        <v>0</v>
      </c>
      <c r="R133" s="155">
        <f>IF(LEN(R$8)=0,"",SUMIFS(Gögn!$I$2:$I$11876,Gögn!$F$2:$F$11876,$A133,Gögn!$A$2:$A$11876,R$201)/1000)</f>
        <v>0</v>
      </c>
      <c r="S133" s="155">
        <f>IF(LEN(S$8)=0,"",SUMIFS(Gögn!$I$2:$I$11876,Gögn!$F$2:$F$11876,$A133,Gögn!$A$2:$A$11876,S$201)/1000)</f>
        <v>0</v>
      </c>
      <c r="T133" s="155">
        <f>IF(LEN(T$8)=0,"",SUMIFS(Gögn!$I$2:$I$11876,Gögn!$F$2:$F$11876,$A133,Gögn!$A$2:$A$11876,T$201)/1000)</f>
        <v>0</v>
      </c>
      <c r="U133" s="155">
        <f>IF(LEN(U$8)=0,"",SUMIFS(Gögn!$I$2:$I$11876,Gögn!$F$2:$F$11876,$A133,Gögn!$A$2:$A$11876,U$201)/1000)</f>
        <v>0</v>
      </c>
      <c r="V133" s="155">
        <f>IF(LEN(V$8)=0,"",SUMIFS(Gögn!$I$2:$I$11876,Gögn!$F$2:$F$11876,$A133,Gögn!$A$2:$A$11876,V$201)/1000)</f>
        <v>0</v>
      </c>
      <c r="W133" s="155">
        <f>IF(LEN(W$8)=0,"",SUMIFS(Gögn!$I$2:$I$11876,Gögn!$F$2:$F$11876,$A133,Gögn!$A$2:$A$11876,W$201)/1000)</f>
        <v>0</v>
      </c>
      <c r="X133" s="155">
        <f>IF(LEN(X$8)=0,"",SUMIFS(Gögn!$I$2:$I$11876,Gögn!$F$2:$F$11876,$A133,Gögn!$A$2:$A$11876,X$201)/1000)</f>
        <v>0</v>
      </c>
      <c r="Y133" s="155">
        <f>IF(LEN(Y$8)=0,"",SUMIFS(Gögn!$I$2:$I$11876,Gögn!$F$2:$F$11876,$A133,Gögn!$A$2:$A$11876,Y$201)/1000)</f>
        <v>0</v>
      </c>
      <c r="Z133" s="155">
        <f>IF(LEN(Z$8)=0,"",SUMIFS(Gögn!$I$2:$I$11876,Gögn!$F$2:$F$11876,$A133,Gögn!$A$2:$A$11876,Z$201)/1000)</f>
        <v>0</v>
      </c>
      <c r="AA133" s="155">
        <f>IF(LEN(AA$8)=0,"",SUMIFS(Gögn!$I$2:$I$11876,Gögn!$F$2:$F$11876,$A133,Gögn!$A$2:$A$11876,AA$201)/1000)</f>
        <v>0</v>
      </c>
      <c r="AB133" s="155">
        <f>IF(LEN(AB$8)=0,"",SUMIFS(Gögn!$I$2:$I$11876,Gögn!$F$2:$F$11876,$A133,Gögn!$A$2:$A$11876,AB$201)/1000)</f>
        <v>0</v>
      </c>
      <c r="AC133" s="155">
        <f>IF(LEN(AC$8)=0,"",SUMIFS(Gögn!$I$2:$I$11876,Gögn!$F$2:$F$11876,$A133,Gögn!$A$2:$A$11876,AC$201)/1000)</f>
        <v>0</v>
      </c>
      <c r="AD133" s="155">
        <f>IF(LEN(AD$8)=0,"",SUMIFS(Gögn!$I$2:$I$11876,Gögn!$F$2:$F$11876,$A133,Gögn!$A$2:$A$11876,AD$201)/1000)</f>
        <v>0</v>
      </c>
      <c r="AE133" s="155">
        <f>IF(LEN(AE$8)=0,"",SUMIFS(Gögn!$I$2:$I$11876,Gögn!$F$2:$F$11876,$A133,Gögn!$A$2:$A$11876,AE$201)/1000)</f>
        <v>14575.682000000001</v>
      </c>
      <c r="AF133" s="155">
        <f>IF(LEN(AF$8)=0,"",SUMIFS(Gögn!$I$2:$I$11876,Gögn!$F$2:$F$11876,$A133,Gögn!$A$2:$A$11876,AF$201)/1000)</f>
        <v>0</v>
      </c>
      <c r="AG133" s="155">
        <f>IF(LEN(AG$8)=0,"",SUMIFS(Gögn!$I$2:$I$11876,Gögn!$F$2:$F$11876,$A133,Gögn!$A$2:$A$11876,AG$201)/1000)</f>
        <v>0</v>
      </c>
      <c r="AH133" s="155">
        <f>IF(LEN(AH$8)=0,"",SUMIFS(Gögn!$I$2:$I$11876,Gögn!$F$2:$F$11876,$A133,Gögn!$A$2:$A$11876,AH$201)/1000)</f>
        <v>0</v>
      </c>
      <c r="AI133" s="155">
        <f>IF(LEN(AI$8)=0,"",SUMIFS(Gögn!$I$2:$I$11876,Gögn!$F$2:$F$11876,$A133,Gögn!$A$2:$A$11876,AI$201)/1000)</f>
        <v>0</v>
      </c>
      <c r="AJ133" s="155">
        <f>IF(LEN(AJ$8)=0,"",SUMIFS(Gögn!$I$2:$I$11876,Gögn!$F$2:$F$11876,$A133,Gögn!$A$2:$A$11876,AJ$201)/1000)</f>
        <v>0</v>
      </c>
      <c r="AK133" s="155">
        <f>IF(LEN(AK$8)=0,"",SUMIFS(Gögn!$I$2:$I$11876,Gögn!$F$2:$F$11876,$A133,Gögn!$A$2:$A$11876,AK$201)/1000)</f>
        <v>0</v>
      </c>
      <c r="AL133" s="155">
        <f>IF(LEN(AL$8)=0,"",SUMIFS(Gögn!$I$2:$I$11876,Gögn!$F$2:$F$11876,$A133,Gögn!$A$2:$A$11876,AL$201)/1000)</f>
        <v>0</v>
      </c>
      <c r="AM133" s="155">
        <f>IF(LEN(AM$8)=0,"",SUMIFS(Gögn!$I$2:$I$11876,Gögn!$F$2:$F$11876,$A133,Gögn!$A$2:$A$11876,AM$201)/1000)</f>
        <v>0</v>
      </c>
      <c r="AN133" s="155">
        <f>IF(LEN(AN$8)=0,"",SUMIFS(Gögn!$I$2:$I$11876,Gögn!$F$2:$F$11876,$A133,Gögn!$A$2:$A$11876,AN$201)/1000)</f>
        <v>0</v>
      </c>
      <c r="AO133" s="155">
        <f>IF(LEN(AO$8)=0,"",SUMIFS(Gögn!$I$2:$I$11876,Gögn!$F$2:$F$11876,$A133,Gögn!$A$2:$A$11876,AO$201)/1000)</f>
        <v>0</v>
      </c>
      <c r="AP133" s="155">
        <f>IF(LEN(AP$8)=0,"",SUMIFS(Gögn!$I$2:$I$11876,Gögn!$F$2:$F$11876,$A133,Gögn!$A$2:$A$11876,AP$201)/1000)</f>
        <v>0</v>
      </c>
      <c r="AQ133" s="155">
        <f>IF(LEN(AQ$8)=0,"",SUMIFS(Gögn!$I$2:$I$11876,Gögn!$F$2:$F$11876,$A133,Gögn!$A$2:$A$11876,AQ$201)/1000)</f>
        <v>0</v>
      </c>
      <c r="AR133" s="155">
        <f>IF(LEN(AR$8)=0,"",SUMIFS(Gögn!$I$2:$I$11876,Gögn!$F$2:$F$11876,$A133,Gögn!$A$2:$A$11876,AR$201)/1000)</f>
        <v>0</v>
      </c>
      <c r="AS133" s="155">
        <f>IF(LEN(AS$8)=0,"",SUMIFS(Gögn!$I$2:$I$11876,Gögn!$F$2:$F$11876,$A133,Gögn!$A$2:$A$11876,AS$201)/1000)</f>
        <v>0</v>
      </c>
      <c r="AT133" s="155">
        <f>IF(LEN(AT$8)=0,"",SUMIFS(Gögn!$I$2:$I$11876,Gögn!$F$2:$F$11876,$A133,Gögn!$A$2:$A$11876,AT$201)/1000)</f>
        <v>0</v>
      </c>
      <c r="AU133" s="155">
        <f>IF(LEN(AU$8)=0,"",SUMIFS(Gögn!$I$2:$I$11876,Gögn!$F$2:$F$11876,$A133,Gögn!$A$2:$A$11876,AU$201)/1000)</f>
        <v>0</v>
      </c>
      <c r="AV133" s="155">
        <f>IF(LEN(AV$8)=0,"",SUMIFS(Gögn!$I$2:$I$11876,Gögn!$F$2:$F$11876,$A133,Gögn!$A$2:$A$11876,AV$201)/1000)</f>
        <v>0</v>
      </c>
      <c r="AW133" s="155">
        <f>IF(LEN(AW$8)=0,"",SUMIFS(Gögn!$I$2:$I$11876,Gögn!$F$2:$F$11876,$A133,Gögn!$A$2:$A$11876,AW$201)/1000)</f>
        <v>0</v>
      </c>
      <c r="AX133" s="155">
        <f>IF(LEN(AX$8)=0,"",SUMIFS(Gögn!$I$2:$I$11876,Gögn!$F$2:$F$11876,$A133,Gögn!$A$2:$A$11876,AX$201)/1000)</f>
        <v>0</v>
      </c>
      <c r="AY133" s="155">
        <f>IF(LEN(AY$8)=0,"",SUMIFS(Gögn!$I$2:$I$11876,Gögn!$F$2:$F$11876,$A133,Gögn!$A$2:$A$11876,AY$201)/1000)</f>
        <v>0</v>
      </c>
      <c r="AZ133" s="155">
        <f>IF(LEN(AZ$8)=0,"",SUMIFS(Gögn!$I$2:$I$11876,Gögn!$F$2:$F$11876,$A133,Gögn!$A$2:$A$11876,AZ$201)/1000)</f>
        <v>0</v>
      </c>
      <c r="BA133" s="155">
        <f>IF(LEN(BA$8)=0,"",SUMIFS(Gögn!$I$2:$I$11876,Gögn!$F$2:$F$11876,$A133,Gögn!$A$2:$A$11876,BA$201)/1000)</f>
        <v>0</v>
      </c>
      <c r="BB133" s="155">
        <f>IF(LEN(BB$8)=0,"",SUMIFS(Gögn!$I$2:$I$11876,Gögn!$F$2:$F$11876,$A133,Gögn!$A$2:$A$11876,BB$201)/1000)</f>
        <v>0</v>
      </c>
      <c r="BC133" s="155">
        <f>IF(LEN(BC$8)=0,"",SUMIFS(Gögn!$I$2:$I$11876,Gögn!$F$2:$F$11876,$A133,Gögn!$A$2:$A$11876,BC$201)/1000)</f>
        <v>0</v>
      </c>
      <c r="BD133" s="155">
        <f>IF(LEN(BD$8)=0,"",SUMIFS(Gögn!$I$2:$I$11876,Gögn!$F$2:$F$11876,$A133,Gögn!$A$2:$A$11876,BD$201)/1000)</f>
        <v>0</v>
      </c>
      <c r="BE133" s="155">
        <f>IF(LEN(BE$8)=0,"",SUMIFS(Gögn!$I$2:$I$11876,Gögn!$F$2:$F$11876,$A133,Gögn!$A$2:$A$11876,BE$201)/1000)</f>
        <v>0</v>
      </c>
      <c r="BF133" s="155">
        <f>IF(LEN(BF$8)=0,"",SUMIFS(Gögn!$I$2:$I$11876,Gögn!$F$2:$F$11876,$A133,Gögn!$A$2:$A$11876,BF$201)/1000)</f>
        <v>0</v>
      </c>
      <c r="BG133" s="155">
        <f>IF(LEN(BG$8)=0,"",SUMIFS(Gögn!$I$2:$I$11876,Gögn!$F$2:$F$11876,$A133,Gögn!$A$2:$A$11876,BG$201)/1000)</f>
        <v>0</v>
      </c>
      <c r="BH133" s="155">
        <f>IF(LEN(BH$8)=0,"",SUMIFS(Gögn!$I$2:$I$11876,Gögn!$F$2:$F$11876,$A133,Gögn!$A$2:$A$11876,BH$201)/1000)</f>
        <v>0</v>
      </c>
      <c r="BI133" s="155">
        <f>IF(LEN(BI$8)=0,"",SUMIFS(Gögn!$I$2:$I$11876,Gögn!$F$2:$F$11876,$A133,Gögn!$A$2:$A$11876,BI$201)/1000)</f>
        <v>0</v>
      </c>
      <c r="BJ133" s="155">
        <f>IF(LEN(BJ$8)=0,"",SUMIFS(Gögn!$I$2:$I$11876,Gögn!$F$2:$F$11876,$A133,Gögn!$A$2:$A$11876,BJ$201)/1000)</f>
        <v>0</v>
      </c>
      <c r="BK133" s="155">
        <f>IF(LEN(BK$8)=0,"",SUMIFS(Gögn!$I$2:$I$11876,Gögn!$F$2:$F$11876,$A133,Gögn!$A$2:$A$11876,BK$201)/1000)</f>
        <v>0</v>
      </c>
      <c r="BL133" s="155">
        <f>IF(LEN(BL$8)=0,"",SUMIFS(Gögn!$I$2:$I$11876,Gögn!$F$2:$F$11876,$A133,Gögn!$A$2:$A$11876,BL$201)/1000)</f>
        <v>0</v>
      </c>
      <c r="BM133" s="155">
        <f>IF(LEN(BM$8)=0,"",SUMIFS(Gögn!$I$2:$I$11876,Gögn!$F$2:$F$11876,$A133,Gögn!$A$2:$A$11876,BM$201)/1000)</f>
        <v>0</v>
      </c>
      <c r="BN133" s="155">
        <f>IF(LEN(BN$8)=0,"",SUMIFS(Gögn!$I$2:$I$11876,Gögn!$F$2:$F$11876,$A133,Gögn!$A$2:$A$11876,BN$201)/1000)</f>
        <v>0</v>
      </c>
      <c r="BO133" s="155">
        <f>IF(LEN(BO$8)=0,"",SUMIFS(Gögn!$I$2:$I$11876,Gögn!$F$2:$F$11876,$A133,Gögn!$A$2:$A$11876,BO$201)/1000)</f>
        <v>0</v>
      </c>
      <c r="BP133" s="155">
        <f>IF(LEN(BP$8)=0,"",SUMIFS(Gögn!$I$2:$I$11876,Gögn!$F$2:$F$11876,$A133,Gögn!$A$2:$A$11876,BP$201)/1000)</f>
        <v>0</v>
      </c>
      <c r="BQ133" s="155">
        <f>IF(LEN(BQ$8)=0,"",SUMIFS(Gögn!$I$2:$I$11876,Gögn!$F$2:$F$11876,$A133,Gögn!$A$2:$A$11876,BQ$201)/1000)</f>
        <v>0</v>
      </c>
      <c r="BR133" s="155">
        <f>IF(LEN(BR$8)=0,"",SUMIFS(Gögn!$I$2:$I$11876,Gögn!$F$2:$F$11876,$A133,Gögn!$A$2:$A$11876,BR$201)/1000)</f>
        <v>0</v>
      </c>
      <c r="BS133" s="155">
        <f>IF(LEN(BS$8)=0,"",SUMIFS(Gögn!$I$2:$I$11876,Gögn!$F$2:$F$11876,$A133,Gögn!$A$2:$A$11876,BS$201)/1000)</f>
        <v>0</v>
      </c>
      <c r="BT133" s="155">
        <f>IF(LEN(BT$8)=0,"",SUMIFS(Gögn!$I$2:$I$11876,Gögn!$F$2:$F$11876,$A133,Gögn!$A$2:$A$11876,BT$201)/1000)</f>
        <v>0</v>
      </c>
      <c r="BU133" s="155">
        <f>IF(LEN(BU$8)=0,"",SUMIFS(Gögn!$I$2:$I$11876,Gögn!$F$2:$F$11876,$A133,Gögn!$A$2:$A$11876,BU$201)/1000)</f>
        <v>0</v>
      </c>
      <c r="BV133" s="155">
        <f>IF(LEN(BV$8)=0,"",SUMIFS(Gögn!$I$2:$I$11876,Gögn!$F$2:$F$11876,$A133,Gögn!$A$2:$A$11876,BV$201)/1000)</f>
        <v>0</v>
      </c>
      <c r="BW133" s="155">
        <f>IF(LEN(BW$8)=0,"",SUMIFS(Gögn!$I$2:$I$11876,Gögn!$F$2:$F$11876,$A133,Gögn!$A$2:$A$11876,BW$201)/1000)</f>
        <v>0</v>
      </c>
      <c r="BX133" s="155">
        <f>IF(LEN(BX$8)=0,"",SUMIFS(Gögn!$I$2:$I$11876,Gögn!$F$2:$F$11876,$A133,Gögn!$A$2:$A$11876,BX$201)/1000)</f>
        <v>0</v>
      </c>
      <c r="BY133" s="155">
        <f>IF(LEN(BY$8)=0,"",SUMIFS(Gögn!$I$2:$I$11876,Gögn!$F$2:$F$11876,$A133,Gögn!$A$2:$A$11876,BY$201)/1000)</f>
        <v>0</v>
      </c>
      <c r="BZ133" s="155">
        <f>IF(LEN(BZ$8)=0,"",SUMIFS(Gögn!$I$2:$I$11876,Gögn!$F$2:$F$11876,$A133,Gögn!$A$2:$A$11876,BZ$201)/1000)</f>
        <v>0</v>
      </c>
      <c r="CA133" s="155">
        <f>IF(LEN(CA$8)=0,"",SUMIFS(Gögn!$I$2:$I$11876,Gögn!$F$2:$F$11876,$A133,Gögn!$A$2:$A$11876,CA$201)/1000)</f>
        <v>0</v>
      </c>
      <c r="CB133" s="155">
        <f>IF(LEN(CB$8)=0,"",SUMIFS(Gögn!$I$2:$I$11876,Gögn!$F$2:$F$11876,$A133,Gögn!$A$2:$A$11876,CB$201)/1000)</f>
        <v>0</v>
      </c>
      <c r="CC133" s="155">
        <f>IF(LEN(CC$8)=0,"",SUMIFS(Gögn!$I$2:$I$11876,Gögn!$F$2:$F$11876,$A133,Gögn!$A$2:$A$11876,CC$201)/1000)</f>
        <v>0</v>
      </c>
    </row>
    <row r="134" spans="1:81" s="34" customFormat="1" ht="15" customHeight="1" x14ac:dyDescent="0.25">
      <c r="A134" s="33" t="s">
        <v>458</v>
      </c>
      <c r="B134" s="33"/>
      <c r="C134" s="22" t="s">
        <v>144</v>
      </c>
      <c r="D134" s="158">
        <f t="shared" si="33"/>
        <v>-55609833.66399999</v>
      </c>
      <c r="E134" s="158">
        <f>IF(LEN(E$8)=0,"",SUM(E119:E133))</f>
        <v>-2598051.9739999999</v>
      </c>
      <c r="F134" s="158">
        <f t="shared" ref="F134:BQ134" si="34">IF(LEN(F$8)=0,"",SUM(F119:F133))</f>
        <v>449142.00200000149</v>
      </c>
      <c r="G134" s="158">
        <f t="shared" si="34"/>
        <v>-2894481.6690000002</v>
      </c>
      <c r="H134" s="158">
        <f t="shared" si="34"/>
        <v>-145087.28600000002</v>
      </c>
      <c r="I134" s="158">
        <f t="shared" si="34"/>
        <v>-500000</v>
      </c>
      <c r="J134" s="158">
        <f t="shared" si="34"/>
        <v>7098.9609999999811</v>
      </c>
      <c r="K134" s="158">
        <f t="shared" si="34"/>
        <v>-44515</v>
      </c>
      <c r="L134" s="158">
        <f t="shared" si="34"/>
        <v>-2498541</v>
      </c>
      <c r="M134" s="158">
        <f t="shared" si="34"/>
        <v>-877686</v>
      </c>
      <c r="N134" s="158">
        <f t="shared" si="34"/>
        <v>-479067</v>
      </c>
      <c r="O134" s="158">
        <f t="shared" si="34"/>
        <v>-872769</v>
      </c>
      <c r="P134" s="158">
        <f t="shared" si="34"/>
        <v>1199009</v>
      </c>
      <c r="Q134" s="158">
        <f t="shared" si="34"/>
        <v>-6657645</v>
      </c>
      <c r="R134" s="158">
        <f t="shared" si="34"/>
        <v>-204382.41299999994</v>
      </c>
      <c r="S134" s="158">
        <f t="shared" si="34"/>
        <v>-608336.37100000004</v>
      </c>
      <c r="T134" s="158">
        <f t="shared" si="34"/>
        <v>178742.18299999996</v>
      </c>
      <c r="U134" s="158">
        <f t="shared" si="34"/>
        <v>-43158.584000000003</v>
      </c>
      <c r="V134" s="158">
        <f t="shared" si="34"/>
        <v>-108571.53899999996</v>
      </c>
      <c r="W134" s="158">
        <f t="shared" si="34"/>
        <v>-6173775</v>
      </c>
      <c r="X134" s="158">
        <f t="shared" si="34"/>
        <v>-2560714</v>
      </c>
      <c r="Y134" s="158">
        <f t="shared" si="34"/>
        <v>-1032626</v>
      </c>
      <c r="Z134" s="158">
        <f t="shared" si="34"/>
        <v>-774412</v>
      </c>
      <c r="AA134" s="158">
        <f t="shared" si="34"/>
        <v>0</v>
      </c>
      <c r="AB134" s="158">
        <f t="shared" si="34"/>
        <v>-36004.174000000028</v>
      </c>
      <c r="AC134" s="158">
        <f t="shared" si="34"/>
        <v>-199785.69299999997</v>
      </c>
      <c r="AD134" s="158">
        <f t="shared" si="34"/>
        <v>-230030.818</v>
      </c>
      <c r="AE134" s="158">
        <f t="shared" si="34"/>
        <v>14575.682000000001</v>
      </c>
      <c r="AF134" s="158">
        <f t="shared" si="34"/>
        <v>-705865.69700000004</v>
      </c>
      <c r="AG134" s="158">
        <f t="shared" si="34"/>
        <v>0</v>
      </c>
      <c r="AH134" s="158">
        <f t="shared" si="34"/>
        <v>0</v>
      </c>
      <c r="AI134" s="158">
        <f t="shared" si="34"/>
        <v>-21076.175999999999</v>
      </c>
      <c r="AJ134" s="158">
        <f t="shared" si="34"/>
        <v>-89794.65</v>
      </c>
      <c r="AK134" s="158">
        <f t="shared" si="34"/>
        <v>-274491.17599999998</v>
      </c>
      <c r="AL134" s="158">
        <f t="shared" si="34"/>
        <v>-282999.36300000001</v>
      </c>
      <c r="AM134" s="158">
        <f t="shared" si="34"/>
        <v>-1221031.7080000001</v>
      </c>
      <c r="AN134" s="158">
        <f t="shared" si="34"/>
        <v>-74787.972999999998</v>
      </c>
      <c r="AO134" s="158">
        <f t="shared" si="34"/>
        <v>-4361653.1539999992</v>
      </c>
      <c r="AP134" s="158">
        <f t="shared" si="34"/>
        <v>-1406726.352</v>
      </c>
      <c r="AQ134" s="158">
        <f t="shared" si="34"/>
        <v>-487520.37999999989</v>
      </c>
      <c r="AR134" s="158">
        <f t="shared" si="34"/>
        <v>-653469.3189999999</v>
      </c>
      <c r="AS134" s="158">
        <f t="shared" si="34"/>
        <v>-3485.5320000000002</v>
      </c>
      <c r="AT134" s="158">
        <f t="shared" si="34"/>
        <v>-618709.44999999995</v>
      </c>
      <c r="AU134" s="158">
        <f t="shared" si="34"/>
        <v>12063.600999999995</v>
      </c>
      <c r="AV134" s="158">
        <f t="shared" si="34"/>
        <v>-107709.88400000001</v>
      </c>
      <c r="AW134" s="158">
        <f t="shared" si="34"/>
        <v>-16519.313999999984</v>
      </c>
      <c r="AX134" s="158">
        <f t="shared" si="34"/>
        <v>39694.729000000007</v>
      </c>
      <c r="AY134" s="158">
        <f t="shared" si="34"/>
        <v>-4463.5069999999996</v>
      </c>
      <c r="AZ134" s="158">
        <f t="shared" si="34"/>
        <v>167793.99399999998</v>
      </c>
      <c r="BA134" s="158">
        <f t="shared" si="34"/>
        <v>-1378136.821</v>
      </c>
      <c r="BB134" s="158">
        <f t="shared" si="34"/>
        <v>-11712339.191</v>
      </c>
      <c r="BC134" s="158">
        <f t="shared" si="34"/>
        <v>357708.47600000002</v>
      </c>
      <c r="BD134" s="158">
        <f t="shared" si="34"/>
        <v>-135189.39700000003</v>
      </c>
      <c r="BE134" s="158">
        <f t="shared" si="34"/>
        <v>-164798.36199999999</v>
      </c>
      <c r="BF134" s="158">
        <f t="shared" si="34"/>
        <v>-42193.712999999996</v>
      </c>
      <c r="BG134" s="158">
        <f t="shared" si="34"/>
        <v>42853.665999999968</v>
      </c>
      <c r="BH134" s="158">
        <f t="shared" si="34"/>
        <v>-902089.43499999994</v>
      </c>
      <c r="BI134" s="158">
        <f t="shared" si="34"/>
        <v>-460387.81</v>
      </c>
      <c r="BJ134" s="158">
        <f t="shared" si="34"/>
        <v>-215042.05000000005</v>
      </c>
      <c r="BK134" s="158">
        <f t="shared" si="34"/>
        <v>-111256.21399999995</v>
      </c>
      <c r="BL134" s="158">
        <f t="shared" si="34"/>
        <v>-40893.568999999996</v>
      </c>
      <c r="BM134" s="158">
        <f t="shared" si="34"/>
        <v>-33248.161999999982</v>
      </c>
      <c r="BN134" s="158">
        <f t="shared" si="34"/>
        <v>0</v>
      </c>
      <c r="BO134" s="158">
        <f t="shared" si="34"/>
        <v>0</v>
      </c>
      <c r="BP134" s="158">
        <f t="shared" si="34"/>
        <v>0</v>
      </c>
      <c r="BQ134" s="158">
        <f t="shared" si="34"/>
        <v>0</v>
      </c>
      <c r="BR134" s="158">
        <f t="shared" ref="BR134:CC134" si="35">IF(LEN(BR$8)=0,"",SUM(BR119:BR133))</f>
        <v>-1996405</v>
      </c>
      <c r="BS134" s="158">
        <f t="shared" si="35"/>
        <v>-578319</v>
      </c>
      <c r="BT134" s="158">
        <f t="shared" si="35"/>
        <v>-112144</v>
      </c>
      <c r="BU134" s="158">
        <f t="shared" si="35"/>
        <v>-63793.264999999898</v>
      </c>
      <c r="BV134" s="158">
        <f t="shared" si="35"/>
        <v>-85647.217999999993</v>
      </c>
      <c r="BW134" s="158">
        <f t="shared" si="35"/>
        <v>-34757.795999999995</v>
      </c>
      <c r="BX134" s="158">
        <f t="shared" si="35"/>
        <v>64938.765000000014</v>
      </c>
      <c r="BY134" s="158">
        <f t="shared" si="35"/>
        <v>-101535.25200000001</v>
      </c>
      <c r="BZ134" s="158">
        <f t="shared" si="35"/>
        <v>0</v>
      </c>
      <c r="CA134" s="158">
        <f t="shared" si="35"/>
        <v>-105334.31199999999</v>
      </c>
      <c r="CB134" s="158">
        <f t="shared" si="35"/>
        <v>0</v>
      </c>
      <c r="CC134" s="158">
        <f t="shared" si="35"/>
        <v>0</v>
      </c>
    </row>
    <row r="135" spans="1:81" ht="15" customHeight="1" x14ac:dyDescent="0.25">
      <c r="A135" s="5" t="s">
        <v>458</v>
      </c>
      <c r="B135" s="5"/>
      <c r="C135" s="18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5"/>
      <c r="BN135" s="155"/>
      <c r="BO135" s="155"/>
      <c r="BP135" s="155"/>
      <c r="BQ135" s="155"/>
      <c r="BR135" s="155"/>
      <c r="BS135" s="155"/>
      <c r="BT135" s="155"/>
      <c r="BU135" s="155"/>
      <c r="BV135" s="155"/>
      <c r="BW135" s="155"/>
      <c r="BX135" s="155"/>
      <c r="BY135" s="155"/>
      <c r="BZ135" s="155"/>
      <c r="CA135" s="155"/>
      <c r="CB135" s="155"/>
      <c r="CC135" s="155"/>
    </row>
    <row r="136" spans="1:81" ht="15" customHeight="1" x14ac:dyDescent="0.25">
      <c r="A136" s="5" t="s">
        <v>458</v>
      </c>
      <c r="B136" s="5"/>
      <c r="C136" s="19" t="s">
        <v>145</v>
      </c>
      <c r="D136" s="156">
        <f>SUM(E136:CC136)</f>
        <v>2580786.7189999996</v>
      </c>
      <c r="E136" s="156">
        <f>IF(LEN(E$8)=0,"",E109-E116+E134)</f>
        <v>95550.246999999974</v>
      </c>
      <c r="F136" s="156">
        <f t="shared" ref="F136:BQ136" si="36">IF(LEN(F$8)=0,"",F109-F116+F134)</f>
        <v>170772.69700000086</v>
      </c>
      <c r="G136" s="156">
        <f t="shared" si="36"/>
        <v>331739.4609999992</v>
      </c>
      <c r="H136" s="156">
        <f t="shared" si="36"/>
        <v>2771.0419999999576</v>
      </c>
      <c r="I136" s="156">
        <f t="shared" si="36"/>
        <v>-374400.28200000012</v>
      </c>
      <c r="J136" s="156">
        <f t="shared" si="36"/>
        <v>-39559.13200000002</v>
      </c>
      <c r="K136" s="156">
        <f t="shared" si="36"/>
        <v>12416</v>
      </c>
      <c r="L136" s="156">
        <f t="shared" si="36"/>
        <v>-48871</v>
      </c>
      <c r="M136" s="156">
        <f t="shared" si="36"/>
        <v>81681</v>
      </c>
      <c r="N136" s="156">
        <f t="shared" si="36"/>
        <v>52716</v>
      </c>
      <c r="O136" s="156">
        <f t="shared" si="36"/>
        <v>68002</v>
      </c>
      <c r="P136" s="156">
        <f t="shared" si="36"/>
        <v>80734</v>
      </c>
      <c r="Q136" s="156">
        <f t="shared" si="36"/>
        <v>275</v>
      </c>
      <c r="R136" s="156">
        <f t="shared" si="36"/>
        <v>106725.40000000002</v>
      </c>
      <c r="S136" s="156">
        <f t="shared" si="36"/>
        <v>1.0000000474974513E-3</v>
      </c>
      <c r="T136" s="156">
        <f t="shared" si="36"/>
        <v>154709.86699999997</v>
      </c>
      <c r="U136" s="156">
        <f t="shared" si="36"/>
        <v>-678.08800000000338</v>
      </c>
      <c r="V136" s="156">
        <f t="shared" si="36"/>
        <v>4195.8540000000503</v>
      </c>
      <c r="W136" s="156">
        <f t="shared" si="36"/>
        <v>459136</v>
      </c>
      <c r="X136" s="156">
        <f t="shared" si="36"/>
        <v>480896</v>
      </c>
      <c r="Y136" s="156">
        <f t="shared" si="36"/>
        <v>37977</v>
      </c>
      <c r="Z136" s="156">
        <f t="shared" si="36"/>
        <v>79944</v>
      </c>
      <c r="AA136" s="156">
        <f t="shared" si="36"/>
        <v>144751</v>
      </c>
      <c r="AB136" s="156">
        <f t="shared" si="36"/>
        <v>-2734.6770000000397</v>
      </c>
      <c r="AC136" s="156">
        <f t="shared" si="36"/>
        <v>-61532.156999999977</v>
      </c>
      <c r="AD136" s="156">
        <f t="shared" si="36"/>
        <v>-2.9103830456733704E-11</v>
      </c>
      <c r="AE136" s="156">
        <f t="shared" si="36"/>
        <v>35557.788</v>
      </c>
      <c r="AF136" s="156">
        <f t="shared" si="36"/>
        <v>278098.53000000003</v>
      </c>
      <c r="AG136" s="156">
        <f t="shared" si="36"/>
        <v>1184412.635</v>
      </c>
      <c r="AH136" s="156">
        <f t="shared" si="36"/>
        <v>4801642.0859999992</v>
      </c>
      <c r="AI136" s="156">
        <f t="shared" si="36"/>
        <v>16343.879999999997</v>
      </c>
      <c r="AJ136" s="156">
        <f t="shared" si="36"/>
        <v>80866.947000000015</v>
      </c>
      <c r="AK136" s="156">
        <f t="shared" si="36"/>
        <v>-29595.161999999895</v>
      </c>
      <c r="AL136" s="156">
        <f t="shared" si="36"/>
        <v>88032.323000000033</v>
      </c>
      <c r="AM136" s="156">
        <f t="shared" si="36"/>
        <v>144711.98600000003</v>
      </c>
      <c r="AN136" s="156">
        <f t="shared" si="36"/>
        <v>1358.8630000000121</v>
      </c>
      <c r="AO136" s="156">
        <f t="shared" si="36"/>
        <v>-40409.679999999702</v>
      </c>
      <c r="AP136" s="156">
        <f t="shared" si="36"/>
        <v>-185123.36799999978</v>
      </c>
      <c r="AQ136" s="156">
        <f t="shared" si="36"/>
        <v>164654.07799999998</v>
      </c>
      <c r="AR136" s="156">
        <f t="shared" si="36"/>
        <v>187535.15100000007</v>
      </c>
      <c r="AS136" s="156">
        <f t="shared" si="36"/>
        <v>944.08899999999994</v>
      </c>
      <c r="AT136" s="156">
        <f t="shared" si="36"/>
        <v>-309354.72499999998</v>
      </c>
      <c r="AU136" s="156">
        <f t="shared" si="36"/>
        <v>3113.1249999999945</v>
      </c>
      <c r="AV136" s="156">
        <f t="shared" si="36"/>
        <v>-53854.941999999995</v>
      </c>
      <c r="AW136" s="156">
        <f t="shared" si="36"/>
        <v>-4141.5149999999885</v>
      </c>
      <c r="AX136" s="156">
        <f t="shared" si="36"/>
        <v>-1022.3429999999935</v>
      </c>
      <c r="AY136" s="156">
        <f t="shared" si="36"/>
        <v>-2923.3279999999995</v>
      </c>
      <c r="AZ136" s="156">
        <f t="shared" si="36"/>
        <v>231103.22499999998</v>
      </c>
      <c r="BA136" s="156">
        <f t="shared" si="36"/>
        <v>-992784.55900000001</v>
      </c>
      <c r="BB136" s="156">
        <f t="shared" si="36"/>
        <v>-5604386.4930000007</v>
      </c>
      <c r="BC136" s="156">
        <f t="shared" si="36"/>
        <v>32936.010999999999</v>
      </c>
      <c r="BD136" s="156">
        <f t="shared" si="36"/>
        <v>-24073.265000000043</v>
      </c>
      <c r="BE136" s="156">
        <f t="shared" si="36"/>
        <v>505695.77800000017</v>
      </c>
      <c r="BF136" s="156">
        <f t="shared" si="36"/>
        <v>5977.7020000000048</v>
      </c>
      <c r="BG136" s="156">
        <f t="shared" si="36"/>
        <v>88069.245000000024</v>
      </c>
      <c r="BH136" s="156">
        <f t="shared" si="36"/>
        <v>21302.599999999977</v>
      </c>
      <c r="BI136" s="156">
        <f t="shared" si="36"/>
        <v>108294.14000000007</v>
      </c>
      <c r="BJ136" s="156">
        <f t="shared" si="36"/>
        <v>-2173.3610000000917</v>
      </c>
      <c r="BK136" s="156">
        <f t="shared" si="36"/>
        <v>-32863.328000000009</v>
      </c>
      <c r="BL136" s="156">
        <f t="shared" si="36"/>
        <v>7.2759576141834259E-12</v>
      </c>
      <c r="BM136" s="156">
        <f t="shared" si="36"/>
        <v>2.1827872842550278E-11</v>
      </c>
      <c r="BN136" s="156">
        <f t="shared" si="36"/>
        <v>315180.18099999998</v>
      </c>
      <c r="BO136" s="156">
        <f t="shared" si="36"/>
        <v>9698.2820000000029</v>
      </c>
      <c r="BP136" s="156">
        <f t="shared" si="36"/>
        <v>4489.2520000000004</v>
      </c>
      <c r="BQ136" s="156">
        <f t="shared" si="36"/>
        <v>13075.813</v>
      </c>
      <c r="BR136" s="156">
        <f t="shared" ref="BR136:CC136" si="37">IF(LEN(BR$8)=0,"",BR109-BR116+BR134)</f>
        <v>-144855</v>
      </c>
      <c r="BS136" s="156">
        <f t="shared" si="37"/>
        <v>-105779</v>
      </c>
      <c r="BT136" s="156">
        <f t="shared" si="37"/>
        <v>-18094</v>
      </c>
      <c r="BU136" s="156">
        <f t="shared" si="37"/>
        <v>-10338.249999999913</v>
      </c>
      <c r="BV136" s="156">
        <f t="shared" si="37"/>
        <v>-12454.391000000003</v>
      </c>
      <c r="BW136" s="156">
        <f t="shared" si="37"/>
        <v>5400.570000000007</v>
      </c>
      <c r="BX136" s="156">
        <f t="shared" si="37"/>
        <v>22023.650000000038</v>
      </c>
      <c r="BY136" s="156">
        <f t="shared" si="37"/>
        <v>-87611.135999999999</v>
      </c>
      <c r="BZ136" s="156">
        <f t="shared" si="37"/>
        <v>52740.337999999996</v>
      </c>
      <c r="CA136" s="156">
        <f t="shared" si="37"/>
        <v>2149.064000000013</v>
      </c>
      <c r="CB136" s="156">
        <f t="shared" si="37"/>
        <v>0</v>
      </c>
      <c r="CC136" s="156">
        <f t="shared" si="37"/>
        <v>0</v>
      </c>
    </row>
    <row r="137" spans="1:81" ht="15" customHeight="1" x14ac:dyDescent="0.25">
      <c r="A137" s="5" t="s">
        <v>146</v>
      </c>
      <c r="B137" s="5"/>
      <c r="C137" s="18" t="s">
        <v>147</v>
      </c>
      <c r="D137" s="155">
        <f>SUM(E137:CC137)</f>
        <v>-62044.475000000028</v>
      </c>
      <c r="E137" s="155">
        <f>IF(LEN(E$8)=0,"",SUMIFS(Gögn!$I$2:$I$11876,Gögn!$F$2:$F$11876,$A137,Gögn!$A$2:$A$11876,E$201)/1000)</f>
        <v>-16406.851999999999</v>
      </c>
      <c r="F137" s="155">
        <f>IF(LEN(F$8)=0,"",SUMIFS(Gögn!$I$2:$I$11876,Gögn!$F$2:$F$11876,$A137,Gögn!$A$2:$A$11876,F$201)/1000)</f>
        <v>-29493.19</v>
      </c>
      <c r="G137" s="155">
        <f>IF(LEN(G$8)=0,"",SUMIFS(Gögn!$I$2:$I$11876,Gögn!$F$2:$F$11876,$A137,Gögn!$A$2:$A$11876,G$201)/1000)</f>
        <v>-12171.448</v>
      </c>
      <c r="H137" s="155">
        <f>IF(LEN(H$8)=0,"",SUMIFS(Gögn!$I$2:$I$11876,Gögn!$F$2:$F$11876,$A137,Gögn!$A$2:$A$11876,H$201)/1000)</f>
        <v>0</v>
      </c>
      <c r="I137" s="155">
        <f>IF(LEN(I$8)=0,"",SUMIFS(Gögn!$I$2:$I$11876,Gögn!$F$2:$F$11876,$A137,Gögn!$A$2:$A$11876,I$201)/1000)</f>
        <v>0</v>
      </c>
      <c r="J137" s="155">
        <f>IF(LEN(J$8)=0,"",SUMIFS(Gögn!$I$2:$I$11876,Gögn!$F$2:$F$11876,$A137,Gögn!$A$2:$A$11876,J$201)/1000)</f>
        <v>0</v>
      </c>
      <c r="K137" s="155">
        <f>IF(LEN(K$8)=0,"",SUMIFS(Gögn!$I$2:$I$11876,Gögn!$F$2:$F$11876,$A137,Gögn!$A$2:$A$11876,K$201)/1000)</f>
        <v>1152</v>
      </c>
      <c r="L137" s="155">
        <f>IF(LEN(L$8)=0,"",SUMIFS(Gögn!$I$2:$I$11876,Gögn!$F$2:$F$11876,$A137,Gögn!$A$2:$A$11876,L$201)/1000)</f>
        <v>0</v>
      </c>
      <c r="M137" s="155">
        <f>IF(LEN(M$8)=0,"",SUMIFS(Gögn!$I$2:$I$11876,Gögn!$F$2:$F$11876,$A137,Gögn!$A$2:$A$11876,M$201)/1000)</f>
        <v>4533</v>
      </c>
      <c r="N137" s="155">
        <f>IF(LEN(N$8)=0,"",SUMIFS(Gögn!$I$2:$I$11876,Gögn!$F$2:$F$11876,$A137,Gögn!$A$2:$A$11876,N$201)/1000)</f>
        <v>-1946</v>
      </c>
      <c r="O137" s="155">
        <f>IF(LEN(O$8)=0,"",SUMIFS(Gögn!$I$2:$I$11876,Gögn!$F$2:$F$11876,$A137,Gögn!$A$2:$A$11876,O$201)/1000)</f>
        <v>-4454</v>
      </c>
      <c r="P137" s="155">
        <f>IF(LEN(P$8)=0,"",SUMIFS(Gögn!$I$2:$I$11876,Gögn!$F$2:$F$11876,$A137,Gögn!$A$2:$A$11876,P$201)/1000)</f>
        <v>-3652</v>
      </c>
      <c r="Q137" s="155">
        <f>IF(LEN(Q$8)=0,"",SUMIFS(Gögn!$I$2:$I$11876,Gögn!$F$2:$F$11876,$A137,Gögn!$A$2:$A$11876,Q$201)/1000)</f>
        <v>0</v>
      </c>
      <c r="R137" s="155">
        <f>IF(LEN(R$8)=0,"",SUMIFS(Gögn!$I$2:$I$11876,Gögn!$F$2:$F$11876,$A137,Gögn!$A$2:$A$11876,R$201)/1000)</f>
        <v>-8866.1720000000005</v>
      </c>
      <c r="S137" s="155">
        <f>IF(LEN(S$8)=0,"",SUMIFS(Gögn!$I$2:$I$11876,Gögn!$F$2:$F$11876,$A137,Gögn!$A$2:$A$11876,S$201)/1000)</f>
        <v>0</v>
      </c>
      <c r="T137" s="155">
        <f>IF(LEN(T$8)=0,"",SUMIFS(Gögn!$I$2:$I$11876,Gögn!$F$2:$F$11876,$A137,Gögn!$A$2:$A$11876,T$201)/1000)</f>
        <v>0</v>
      </c>
      <c r="U137" s="155">
        <f>IF(LEN(U$8)=0,"",SUMIFS(Gögn!$I$2:$I$11876,Gögn!$F$2:$F$11876,$A137,Gögn!$A$2:$A$11876,U$201)/1000)</f>
        <v>0</v>
      </c>
      <c r="V137" s="155">
        <f>IF(LEN(V$8)=0,"",SUMIFS(Gögn!$I$2:$I$11876,Gögn!$F$2:$F$11876,$A137,Gögn!$A$2:$A$11876,V$201)/1000)</f>
        <v>-3101.9259999999999</v>
      </c>
      <c r="W137" s="155">
        <f>IF(LEN(W$8)=0,"",SUMIFS(Gögn!$I$2:$I$11876,Gögn!$F$2:$F$11876,$A137,Gögn!$A$2:$A$11876,W$201)/1000)</f>
        <v>-4827</v>
      </c>
      <c r="X137" s="155">
        <f>IF(LEN(X$8)=0,"",SUMIFS(Gögn!$I$2:$I$11876,Gögn!$F$2:$F$11876,$A137,Gögn!$A$2:$A$11876,X$201)/1000)</f>
        <v>1272</v>
      </c>
      <c r="Y137" s="155">
        <f>IF(LEN(Y$8)=0,"",SUMIFS(Gögn!$I$2:$I$11876,Gögn!$F$2:$F$11876,$A137,Gögn!$A$2:$A$11876,Y$201)/1000)</f>
        <v>-745</v>
      </c>
      <c r="Z137" s="155">
        <f>IF(LEN(Z$8)=0,"",SUMIFS(Gögn!$I$2:$I$11876,Gögn!$F$2:$F$11876,$A137,Gögn!$A$2:$A$11876,Z$201)/1000)</f>
        <v>-1367</v>
      </c>
      <c r="AA137" s="155">
        <f>IF(LEN(AA$8)=0,"",SUMIFS(Gögn!$I$2:$I$11876,Gögn!$F$2:$F$11876,$A137,Gögn!$A$2:$A$11876,AA$201)/1000)</f>
        <v>0</v>
      </c>
      <c r="AB137" s="155">
        <f>IF(LEN(AB$8)=0,"",SUMIFS(Gögn!$I$2:$I$11876,Gögn!$F$2:$F$11876,$A137,Gögn!$A$2:$A$11876,AB$201)/1000)</f>
        <v>89.314999999999998</v>
      </c>
      <c r="AC137" s="155">
        <f>IF(LEN(AC$8)=0,"",SUMIFS(Gögn!$I$2:$I$11876,Gögn!$F$2:$F$11876,$A137,Gögn!$A$2:$A$11876,AC$201)/1000)</f>
        <v>0</v>
      </c>
      <c r="AD137" s="155">
        <f>IF(LEN(AD$8)=0,"",SUMIFS(Gögn!$I$2:$I$11876,Gögn!$F$2:$F$11876,$A137,Gögn!$A$2:$A$11876,AD$201)/1000)</f>
        <v>0</v>
      </c>
      <c r="AE137" s="155">
        <f>IF(LEN(AE$8)=0,"",SUMIFS(Gögn!$I$2:$I$11876,Gögn!$F$2:$F$11876,$A137,Gögn!$A$2:$A$11876,AE$201)/1000)</f>
        <v>0</v>
      </c>
      <c r="AF137" s="155">
        <f>IF(LEN(AF$8)=0,"",SUMIFS(Gögn!$I$2:$I$11876,Gögn!$F$2:$F$11876,$A137,Gögn!$A$2:$A$11876,AF$201)/1000)</f>
        <v>0</v>
      </c>
      <c r="AG137" s="155">
        <f>IF(LEN(AG$8)=0,"",SUMIFS(Gögn!$I$2:$I$11876,Gögn!$F$2:$F$11876,$A137,Gögn!$A$2:$A$11876,AG$201)/1000)</f>
        <v>0</v>
      </c>
      <c r="AH137" s="155">
        <f>IF(LEN(AH$8)=0,"",SUMIFS(Gögn!$I$2:$I$11876,Gögn!$F$2:$F$11876,$A137,Gögn!$A$2:$A$11876,AH$201)/1000)</f>
        <v>0</v>
      </c>
      <c r="AI137" s="155">
        <f>IF(LEN(AI$8)=0,"",SUMIFS(Gögn!$I$2:$I$11876,Gögn!$F$2:$F$11876,$A137,Gögn!$A$2:$A$11876,AI$201)/1000)</f>
        <v>0</v>
      </c>
      <c r="AJ137" s="155">
        <f>IF(LEN(AJ$8)=0,"",SUMIFS(Gögn!$I$2:$I$11876,Gögn!$F$2:$F$11876,$A137,Gögn!$A$2:$A$11876,AJ$201)/1000)</f>
        <v>0</v>
      </c>
      <c r="AK137" s="155">
        <f>IF(LEN(AK$8)=0,"",SUMIFS(Gögn!$I$2:$I$11876,Gögn!$F$2:$F$11876,$A137,Gögn!$A$2:$A$11876,AK$201)/1000)</f>
        <v>0</v>
      </c>
      <c r="AL137" s="155">
        <f>IF(LEN(AL$8)=0,"",SUMIFS(Gögn!$I$2:$I$11876,Gögn!$F$2:$F$11876,$A137,Gögn!$A$2:$A$11876,AL$201)/1000)</f>
        <v>0</v>
      </c>
      <c r="AM137" s="155">
        <f>IF(LEN(AM$8)=0,"",SUMIFS(Gögn!$I$2:$I$11876,Gögn!$F$2:$F$11876,$A137,Gögn!$A$2:$A$11876,AM$201)/1000)</f>
        <v>0</v>
      </c>
      <c r="AN137" s="155">
        <f>IF(LEN(AN$8)=0,"",SUMIFS(Gögn!$I$2:$I$11876,Gögn!$F$2:$F$11876,$A137,Gögn!$A$2:$A$11876,AN$201)/1000)</f>
        <v>0</v>
      </c>
      <c r="AO137" s="155">
        <f>IF(LEN(AO$8)=0,"",SUMIFS(Gögn!$I$2:$I$11876,Gögn!$F$2:$F$11876,$A137,Gögn!$A$2:$A$11876,AO$201)/1000)</f>
        <v>-446.38799999999998</v>
      </c>
      <c r="AP137" s="155">
        <f>IF(LEN(AP$8)=0,"",SUMIFS(Gögn!$I$2:$I$11876,Gögn!$F$2:$F$11876,$A137,Gögn!$A$2:$A$11876,AP$201)/1000)</f>
        <v>467.709</v>
      </c>
      <c r="AQ137" s="155">
        <f>IF(LEN(AQ$8)=0,"",SUMIFS(Gögn!$I$2:$I$11876,Gögn!$F$2:$F$11876,$A137,Gögn!$A$2:$A$11876,AQ$201)/1000)</f>
        <v>-1289.0129999999999</v>
      </c>
      <c r="AR137" s="155">
        <f>IF(LEN(AR$8)=0,"",SUMIFS(Gögn!$I$2:$I$11876,Gögn!$F$2:$F$11876,$A137,Gögn!$A$2:$A$11876,AR$201)/1000)</f>
        <v>0</v>
      </c>
      <c r="AS137" s="155">
        <f>IF(LEN(AS$8)=0,"",SUMIFS(Gögn!$I$2:$I$11876,Gögn!$F$2:$F$11876,$A137,Gögn!$A$2:$A$11876,AS$201)/1000)</f>
        <v>0</v>
      </c>
      <c r="AT137" s="155">
        <f>IF(LEN(AT$8)=0,"",SUMIFS(Gögn!$I$2:$I$11876,Gögn!$F$2:$F$11876,$A137,Gögn!$A$2:$A$11876,AT$201)/1000)</f>
        <v>0</v>
      </c>
      <c r="AU137" s="155">
        <f>IF(LEN(AU$8)=0,"",SUMIFS(Gögn!$I$2:$I$11876,Gögn!$F$2:$F$11876,$A137,Gögn!$A$2:$A$11876,AU$201)/1000)</f>
        <v>0</v>
      </c>
      <c r="AV137" s="155">
        <f>IF(LEN(AV$8)=0,"",SUMIFS(Gögn!$I$2:$I$11876,Gögn!$F$2:$F$11876,$A137,Gögn!$A$2:$A$11876,AV$201)/1000)</f>
        <v>0</v>
      </c>
      <c r="AW137" s="155">
        <f>IF(LEN(AW$8)=0,"",SUMIFS(Gögn!$I$2:$I$11876,Gögn!$F$2:$F$11876,$A137,Gögn!$A$2:$A$11876,AW$201)/1000)</f>
        <v>0</v>
      </c>
      <c r="AX137" s="155">
        <f>IF(LEN(AX$8)=0,"",SUMIFS(Gögn!$I$2:$I$11876,Gögn!$F$2:$F$11876,$A137,Gögn!$A$2:$A$11876,AX$201)/1000)</f>
        <v>0</v>
      </c>
      <c r="AY137" s="155">
        <f>IF(LEN(AY$8)=0,"",SUMIFS(Gögn!$I$2:$I$11876,Gögn!$F$2:$F$11876,$A137,Gögn!$A$2:$A$11876,AY$201)/1000)</f>
        <v>-14.053000000000001</v>
      </c>
      <c r="AZ137" s="155">
        <f>IF(LEN(AZ$8)=0,"",SUMIFS(Gögn!$I$2:$I$11876,Gögn!$F$2:$F$11876,$A137,Gögn!$A$2:$A$11876,AZ$201)/1000)</f>
        <v>15146.938</v>
      </c>
      <c r="BA137" s="155">
        <f>IF(LEN(BA$8)=0,"",SUMIFS(Gögn!$I$2:$I$11876,Gögn!$F$2:$F$11876,$A137,Gögn!$A$2:$A$11876,BA$201)/1000)</f>
        <v>0</v>
      </c>
      <c r="BB137" s="155">
        <f>IF(LEN(BB$8)=0,"",SUMIFS(Gögn!$I$2:$I$11876,Gögn!$F$2:$F$11876,$A137,Gögn!$A$2:$A$11876,BB$201)/1000)</f>
        <v>0</v>
      </c>
      <c r="BC137" s="155">
        <f>IF(LEN(BC$8)=0,"",SUMIFS(Gögn!$I$2:$I$11876,Gögn!$F$2:$F$11876,$A137,Gögn!$A$2:$A$11876,BC$201)/1000)</f>
        <v>-210.626</v>
      </c>
      <c r="BD137" s="155">
        <f>IF(LEN(BD$8)=0,"",SUMIFS(Gögn!$I$2:$I$11876,Gögn!$F$2:$F$11876,$A137,Gögn!$A$2:$A$11876,BD$201)/1000)</f>
        <v>0</v>
      </c>
      <c r="BE137" s="155">
        <f>IF(LEN(BE$8)=0,"",SUMIFS(Gögn!$I$2:$I$11876,Gögn!$F$2:$F$11876,$A137,Gögn!$A$2:$A$11876,BE$201)/1000)</f>
        <v>0</v>
      </c>
      <c r="BF137" s="155">
        <f>IF(LEN(BF$8)=0,"",SUMIFS(Gögn!$I$2:$I$11876,Gögn!$F$2:$F$11876,$A137,Gögn!$A$2:$A$11876,BF$201)/1000)</f>
        <v>0</v>
      </c>
      <c r="BG137" s="155">
        <f>IF(LEN(BG$8)=0,"",SUMIFS(Gögn!$I$2:$I$11876,Gögn!$F$2:$F$11876,$A137,Gögn!$A$2:$A$11876,BG$201)/1000)</f>
        <v>-120.271</v>
      </c>
      <c r="BH137" s="155">
        <f>IF(LEN(BH$8)=0,"",SUMIFS(Gögn!$I$2:$I$11876,Gögn!$F$2:$F$11876,$A137,Gögn!$A$2:$A$11876,BH$201)/1000)</f>
        <v>1532.6279999999999</v>
      </c>
      <c r="BI137" s="155">
        <f>IF(LEN(BI$8)=0,"",SUMIFS(Gögn!$I$2:$I$11876,Gögn!$F$2:$F$11876,$A137,Gögn!$A$2:$A$11876,BI$201)/1000)</f>
        <v>439.04599999999999</v>
      </c>
      <c r="BJ137" s="155">
        <f>IF(LEN(BJ$8)=0,"",SUMIFS(Gögn!$I$2:$I$11876,Gögn!$F$2:$F$11876,$A137,Gögn!$A$2:$A$11876,BJ$201)/1000)</f>
        <v>0</v>
      </c>
      <c r="BK137" s="155">
        <f>IF(LEN(BK$8)=0,"",SUMIFS(Gögn!$I$2:$I$11876,Gögn!$F$2:$F$11876,$A137,Gögn!$A$2:$A$11876,BK$201)/1000)</f>
        <v>4356.9660000000003</v>
      </c>
      <c r="BL137" s="155">
        <f>IF(LEN(BL$8)=0,"",SUMIFS(Gögn!$I$2:$I$11876,Gögn!$F$2:$F$11876,$A137,Gögn!$A$2:$A$11876,BL$201)/1000)</f>
        <v>0</v>
      </c>
      <c r="BM137" s="155">
        <f>IF(LEN(BM$8)=0,"",SUMIFS(Gögn!$I$2:$I$11876,Gögn!$F$2:$F$11876,$A137,Gögn!$A$2:$A$11876,BM$201)/1000)</f>
        <v>0</v>
      </c>
      <c r="BN137" s="155">
        <f>IF(LEN(BN$8)=0,"",SUMIFS(Gögn!$I$2:$I$11876,Gögn!$F$2:$F$11876,$A137,Gögn!$A$2:$A$11876,BN$201)/1000)</f>
        <v>0</v>
      </c>
      <c r="BO137" s="155">
        <f>IF(LEN(BO$8)=0,"",SUMIFS(Gögn!$I$2:$I$11876,Gögn!$F$2:$F$11876,$A137,Gögn!$A$2:$A$11876,BO$201)/1000)</f>
        <v>4709.7470000000003</v>
      </c>
      <c r="BP137" s="155">
        <f>IF(LEN(BP$8)=0,"",SUMIFS(Gögn!$I$2:$I$11876,Gögn!$F$2:$F$11876,$A137,Gögn!$A$2:$A$11876,BP$201)/1000)</f>
        <v>8656.2260000000006</v>
      </c>
      <c r="BQ137" s="155">
        <f>IF(LEN(BQ$8)=0,"",SUMIFS(Gögn!$I$2:$I$11876,Gögn!$F$2:$F$11876,$A137,Gögn!$A$2:$A$11876,BQ$201)/1000)</f>
        <v>4322.5640000000003</v>
      </c>
      <c r="BR137" s="155">
        <f>IF(LEN(BR$8)=0,"",SUMIFS(Gögn!$I$2:$I$11876,Gögn!$F$2:$F$11876,$A137,Gögn!$A$2:$A$11876,BR$201)/1000)</f>
        <v>-13612</v>
      </c>
      <c r="BS137" s="155">
        <f>IF(LEN(BS$8)=0,"",SUMIFS(Gögn!$I$2:$I$11876,Gögn!$F$2:$F$11876,$A137,Gögn!$A$2:$A$11876,BS$201)/1000)</f>
        <v>-4795</v>
      </c>
      <c r="BT137" s="155">
        <f>IF(LEN(BT$8)=0,"",SUMIFS(Gögn!$I$2:$I$11876,Gögn!$F$2:$F$11876,$A137,Gögn!$A$2:$A$11876,BT$201)/1000)</f>
        <v>-17</v>
      </c>
      <c r="BU137" s="155">
        <f>IF(LEN(BU$8)=0,"",SUMIFS(Gögn!$I$2:$I$11876,Gögn!$F$2:$F$11876,$A137,Gögn!$A$2:$A$11876,BU$201)/1000)</f>
        <v>0</v>
      </c>
      <c r="BV137" s="155">
        <f>IF(LEN(BV$8)=0,"",SUMIFS(Gögn!$I$2:$I$11876,Gögn!$F$2:$F$11876,$A137,Gögn!$A$2:$A$11876,BV$201)/1000)</f>
        <v>478.22399999999999</v>
      </c>
      <c r="BW137" s="155">
        <f>IF(LEN(BW$8)=0,"",SUMIFS(Gögn!$I$2:$I$11876,Gögn!$F$2:$F$11876,$A137,Gögn!$A$2:$A$11876,BW$201)/1000)</f>
        <v>254.71899999999999</v>
      </c>
      <c r="BX137" s="155">
        <f>IF(LEN(BX$8)=0,"",SUMIFS(Gögn!$I$2:$I$11876,Gögn!$F$2:$F$11876,$A137,Gögn!$A$2:$A$11876,BX$201)/1000)</f>
        <v>237.93899999999999</v>
      </c>
      <c r="BY137" s="155">
        <f>IF(LEN(BY$8)=0,"",SUMIFS(Gögn!$I$2:$I$11876,Gögn!$F$2:$F$11876,$A137,Gögn!$A$2:$A$11876,BY$201)/1000)</f>
        <v>-2211.3249999999998</v>
      </c>
      <c r="BZ137" s="155">
        <f>IF(LEN(BZ$8)=0,"",SUMIFS(Gögn!$I$2:$I$11876,Gögn!$F$2:$F$11876,$A137,Gögn!$A$2:$A$11876,BZ$201)/1000)</f>
        <v>0</v>
      </c>
      <c r="CA137" s="155">
        <f>IF(LEN(CA$8)=0,"",SUMIFS(Gögn!$I$2:$I$11876,Gögn!$F$2:$F$11876,$A137,Gögn!$A$2:$A$11876,CA$201)/1000)</f>
        <v>52.768000000000001</v>
      </c>
      <c r="CB137" s="155">
        <f>IF(LEN(CB$8)=0,"",SUMIFS(Gögn!$I$2:$I$11876,Gögn!$F$2:$F$11876,$A137,Gögn!$A$2:$A$11876,CB$201)/1000)</f>
        <v>0</v>
      </c>
      <c r="CC137" s="155">
        <f>IF(LEN(CC$8)=0,"",SUMIFS(Gögn!$I$2:$I$11876,Gögn!$F$2:$F$11876,$A137,Gögn!$A$2:$A$11876,CC$201)/1000)</f>
        <v>0</v>
      </c>
    </row>
    <row r="138" spans="1:81" ht="15" customHeight="1" x14ac:dyDescent="0.25">
      <c r="A138" s="5" t="s">
        <v>148</v>
      </c>
      <c r="B138" s="5"/>
      <c r="C138" s="19" t="s">
        <v>149</v>
      </c>
      <c r="D138" s="156">
        <f>SUM(E138:CC138)</f>
        <v>64690065.593000002</v>
      </c>
      <c r="E138" s="156">
        <f>IF(LEN(E$8)=0,"",SUMIFS(Gögn!$I$2:$I$11876,Gögn!$F$2:$F$11876,$A138,Gögn!$A$2:$A$11876,E$201)/1000)</f>
        <v>815267.92200000002</v>
      </c>
      <c r="F138" s="156">
        <f>IF(LEN(F$8)=0,"",SUMIFS(Gögn!$I$2:$I$11876,Gögn!$F$2:$F$11876,$A138,Gögn!$A$2:$A$11876,F$201)/1000)</f>
        <v>1407394.4879999999</v>
      </c>
      <c r="G138" s="156">
        <f>IF(LEN(G$8)=0,"",SUMIFS(Gögn!$I$2:$I$11876,Gögn!$F$2:$F$11876,$A138,Gögn!$A$2:$A$11876,G$201)/1000)</f>
        <v>912404.51500000001</v>
      </c>
      <c r="H138" s="156">
        <f>IF(LEN(H$8)=0,"",SUMIFS(Gögn!$I$2:$I$11876,Gögn!$F$2:$F$11876,$A138,Gögn!$A$2:$A$11876,H$201)/1000)</f>
        <v>74809.585000000006</v>
      </c>
      <c r="I138" s="156">
        <f>IF(LEN(I$8)=0,"",SUMIFS(Gögn!$I$2:$I$11876,Gögn!$F$2:$F$11876,$A138,Gögn!$A$2:$A$11876,I$201)/1000)</f>
        <v>1298853.9779999999</v>
      </c>
      <c r="J138" s="156">
        <f>IF(LEN(J$8)=0,"",SUMIFS(Gögn!$I$2:$I$11876,Gögn!$F$2:$F$11876,$A138,Gögn!$A$2:$A$11876,J$201)/1000)</f>
        <v>130689.95600000001</v>
      </c>
      <c r="K138" s="156">
        <f>IF(LEN(K$8)=0,"",SUMIFS(Gögn!$I$2:$I$11876,Gögn!$F$2:$F$11876,$A138,Gögn!$A$2:$A$11876,K$201)/1000)</f>
        <v>49642</v>
      </c>
      <c r="L138" s="156">
        <f>IF(LEN(L$8)=0,"",SUMIFS(Gögn!$I$2:$I$11876,Gögn!$F$2:$F$11876,$A138,Gögn!$A$2:$A$11876,L$201)/1000)</f>
        <v>100885</v>
      </c>
      <c r="M138" s="156">
        <f>IF(LEN(M$8)=0,"",SUMIFS(Gögn!$I$2:$I$11876,Gögn!$F$2:$F$11876,$A138,Gögn!$A$2:$A$11876,M$201)/1000)</f>
        <v>89956</v>
      </c>
      <c r="N138" s="156">
        <f>IF(LEN(N$8)=0,"",SUMIFS(Gögn!$I$2:$I$11876,Gögn!$F$2:$F$11876,$A138,Gögn!$A$2:$A$11876,N$201)/1000)</f>
        <v>185890</v>
      </c>
      <c r="O138" s="156">
        <f>IF(LEN(O$8)=0,"",SUMIFS(Gögn!$I$2:$I$11876,Gögn!$F$2:$F$11876,$A138,Gögn!$A$2:$A$11876,O$201)/1000)</f>
        <v>241406</v>
      </c>
      <c r="P138" s="156">
        <f>IF(LEN(P$8)=0,"",SUMIFS(Gögn!$I$2:$I$11876,Gögn!$F$2:$F$11876,$A138,Gögn!$A$2:$A$11876,P$201)/1000)</f>
        <v>131935</v>
      </c>
      <c r="Q138" s="156">
        <f>IF(LEN(Q$8)=0,"",SUMIFS(Gögn!$I$2:$I$11876,Gögn!$F$2:$F$11876,$A138,Gögn!$A$2:$A$11876,Q$201)/1000)</f>
        <v>9</v>
      </c>
      <c r="R138" s="156">
        <f>IF(LEN(R$8)=0,"",SUMIFS(Gögn!$I$2:$I$11876,Gögn!$F$2:$F$11876,$A138,Gögn!$A$2:$A$11876,R$201)/1000)</f>
        <v>427090.00799999997</v>
      </c>
      <c r="S138" s="156">
        <f>IF(LEN(S$8)=0,"",SUMIFS(Gögn!$I$2:$I$11876,Gögn!$F$2:$F$11876,$A138,Gögn!$A$2:$A$11876,S$201)/1000)</f>
        <v>0</v>
      </c>
      <c r="T138" s="156">
        <f>IF(LEN(T$8)=0,"",SUMIFS(Gögn!$I$2:$I$11876,Gögn!$F$2:$F$11876,$A138,Gögn!$A$2:$A$11876,T$201)/1000)</f>
        <v>74576.016000000003</v>
      </c>
      <c r="U138" s="156">
        <f>IF(LEN(U$8)=0,"",SUMIFS(Gögn!$I$2:$I$11876,Gögn!$F$2:$F$11876,$A138,Gögn!$A$2:$A$11876,U$201)/1000)</f>
        <v>4528.5569999999998</v>
      </c>
      <c r="V138" s="156">
        <f>IF(LEN(V$8)=0,"",SUMIFS(Gögn!$I$2:$I$11876,Gögn!$F$2:$F$11876,$A138,Gögn!$A$2:$A$11876,V$201)/1000)</f>
        <v>22857.253000000001</v>
      </c>
      <c r="W138" s="156">
        <f>IF(LEN(W$8)=0,"",SUMIFS(Gögn!$I$2:$I$11876,Gögn!$F$2:$F$11876,$A138,Gögn!$A$2:$A$11876,W$201)/1000)</f>
        <v>1872013</v>
      </c>
      <c r="X138" s="156">
        <f>IF(LEN(X$8)=0,"",SUMIFS(Gögn!$I$2:$I$11876,Gögn!$F$2:$F$11876,$A138,Gögn!$A$2:$A$11876,X$201)/1000)</f>
        <v>135429</v>
      </c>
      <c r="Y138" s="156">
        <f>IF(LEN(Y$8)=0,"",SUMIFS(Gögn!$I$2:$I$11876,Gögn!$F$2:$F$11876,$A138,Gögn!$A$2:$A$11876,Y$201)/1000)</f>
        <v>328498</v>
      </c>
      <c r="Z138" s="156">
        <f>IF(LEN(Z$8)=0,"",SUMIFS(Gögn!$I$2:$I$11876,Gögn!$F$2:$F$11876,$A138,Gögn!$A$2:$A$11876,Z$201)/1000)</f>
        <v>83143</v>
      </c>
      <c r="AA138" s="156">
        <f>IF(LEN(AA$8)=0,"",SUMIFS(Gögn!$I$2:$I$11876,Gögn!$F$2:$F$11876,$A138,Gögn!$A$2:$A$11876,AA$201)/1000)</f>
        <v>901685</v>
      </c>
      <c r="AB138" s="156">
        <f>IF(LEN(AB$8)=0,"",SUMIFS(Gögn!$I$2:$I$11876,Gögn!$F$2:$F$11876,$A138,Gögn!$A$2:$A$11876,AB$201)/1000)</f>
        <v>39483.906000000003</v>
      </c>
      <c r="AC138" s="156">
        <f>IF(LEN(AC$8)=0,"",SUMIFS(Gögn!$I$2:$I$11876,Gögn!$F$2:$F$11876,$A138,Gögn!$A$2:$A$11876,AC$201)/1000)</f>
        <v>96743.995999999999</v>
      </c>
      <c r="AD138" s="156">
        <f>IF(LEN(AD$8)=0,"",SUMIFS(Gögn!$I$2:$I$11876,Gögn!$F$2:$F$11876,$A138,Gögn!$A$2:$A$11876,AD$201)/1000)</f>
        <v>0</v>
      </c>
      <c r="AE138" s="156">
        <f>IF(LEN(AE$8)=0,"",SUMIFS(Gögn!$I$2:$I$11876,Gögn!$F$2:$F$11876,$A138,Gögn!$A$2:$A$11876,AE$201)/1000)</f>
        <v>31625.655999999999</v>
      </c>
      <c r="AF138" s="156">
        <f>IF(LEN(AF$8)=0,"",SUMIFS(Gögn!$I$2:$I$11876,Gögn!$F$2:$F$11876,$A138,Gögn!$A$2:$A$11876,AF$201)/1000)</f>
        <v>717053.43999999994</v>
      </c>
      <c r="AG138" s="156">
        <f>IF(LEN(AG$8)=0,"",SUMIFS(Gögn!$I$2:$I$11876,Gögn!$F$2:$F$11876,$A138,Gögn!$A$2:$A$11876,AG$201)/1000)</f>
        <v>2994324.5550000002</v>
      </c>
      <c r="AH138" s="156">
        <f>IF(LEN(AH$8)=0,"",SUMIFS(Gögn!$I$2:$I$11876,Gögn!$F$2:$F$11876,$A138,Gögn!$A$2:$A$11876,AH$201)/1000)</f>
        <v>41277187.853</v>
      </c>
      <c r="AI138" s="156">
        <f>IF(LEN(AI$8)=0,"",SUMIFS(Gögn!$I$2:$I$11876,Gögn!$F$2:$F$11876,$A138,Gögn!$A$2:$A$11876,AI$201)/1000)</f>
        <v>12106.380999999999</v>
      </c>
      <c r="AJ138" s="156">
        <f>IF(LEN(AJ$8)=0,"",SUMIFS(Gögn!$I$2:$I$11876,Gögn!$F$2:$F$11876,$A138,Gögn!$A$2:$A$11876,AJ$201)/1000)</f>
        <v>80447.229000000007</v>
      </c>
      <c r="AK138" s="156">
        <f>IF(LEN(AK$8)=0,"",SUMIFS(Gögn!$I$2:$I$11876,Gögn!$F$2:$F$11876,$A138,Gögn!$A$2:$A$11876,AK$201)/1000)</f>
        <v>208391.94500000001</v>
      </c>
      <c r="AL138" s="156">
        <f>IF(LEN(AL$8)=0,"",SUMIFS(Gögn!$I$2:$I$11876,Gögn!$F$2:$F$11876,$A138,Gögn!$A$2:$A$11876,AL$201)/1000)</f>
        <v>164266.68100000001</v>
      </c>
      <c r="AM138" s="156">
        <f>IF(LEN(AM$8)=0,"",SUMIFS(Gögn!$I$2:$I$11876,Gögn!$F$2:$F$11876,$A138,Gögn!$A$2:$A$11876,AM$201)/1000)</f>
        <v>196100.08199999999</v>
      </c>
      <c r="AN138" s="156">
        <f>IF(LEN(AN$8)=0,"",SUMIFS(Gögn!$I$2:$I$11876,Gögn!$F$2:$F$11876,$A138,Gögn!$A$2:$A$11876,AN$201)/1000)</f>
        <v>3638.114</v>
      </c>
      <c r="AO138" s="156">
        <f>IF(LEN(AO$8)=0,"",SUMIFS(Gögn!$I$2:$I$11876,Gögn!$F$2:$F$11876,$A138,Gögn!$A$2:$A$11876,AO$201)/1000)</f>
        <v>1228180.808</v>
      </c>
      <c r="AP138" s="156">
        <f>IF(LEN(AP$8)=0,"",SUMIFS(Gögn!$I$2:$I$11876,Gögn!$F$2:$F$11876,$A138,Gögn!$A$2:$A$11876,AP$201)/1000)</f>
        <v>379021.38500000001</v>
      </c>
      <c r="AQ138" s="156">
        <f>IF(LEN(AQ$8)=0,"",SUMIFS(Gögn!$I$2:$I$11876,Gögn!$F$2:$F$11876,$A138,Gögn!$A$2:$A$11876,AQ$201)/1000)</f>
        <v>159347.16800000001</v>
      </c>
      <c r="AR138" s="156">
        <f>IF(LEN(AR$8)=0,"",SUMIFS(Gögn!$I$2:$I$11876,Gögn!$F$2:$F$11876,$A138,Gögn!$A$2:$A$11876,AR$201)/1000)</f>
        <v>42461.512999999999</v>
      </c>
      <c r="AS138" s="156">
        <f>IF(LEN(AS$8)=0,"",SUMIFS(Gögn!$I$2:$I$11876,Gögn!$F$2:$F$11876,$A138,Gögn!$A$2:$A$11876,AS$201)/1000)</f>
        <v>5077.8850000000002</v>
      </c>
      <c r="AT138" s="156">
        <f>IF(LEN(AT$8)=0,"",SUMIFS(Gögn!$I$2:$I$11876,Gögn!$F$2:$F$11876,$A138,Gögn!$A$2:$A$11876,AT$201)/1000)</f>
        <v>2362818.6170000001</v>
      </c>
      <c r="AU138" s="156">
        <f>IF(LEN(AU$8)=0,"",SUMIFS(Gögn!$I$2:$I$11876,Gögn!$F$2:$F$11876,$A138,Gögn!$A$2:$A$11876,AU$201)/1000)</f>
        <v>10210.332</v>
      </c>
      <c r="AV138" s="156">
        <f>IF(LEN(AV$8)=0,"",SUMIFS(Gögn!$I$2:$I$11876,Gögn!$F$2:$F$11876,$A138,Gögn!$A$2:$A$11876,AV$201)/1000)</f>
        <v>804688.05099999998</v>
      </c>
      <c r="AW138" s="156">
        <f>IF(LEN(AW$8)=0,"",SUMIFS(Gögn!$I$2:$I$11876,Gögn!$F$2:$F$11876,$A138,Gögn!$A$2:$A$11876,AW$201)/1000)</f>
        <v>7564.29</v>
      </c>
      <c r="AX138" s="156">
        <f>IF(LEN(AX$8)=0,"",SUMIFS(Gögn!$I$2:$I$11876,Gögn!$F$2:$F$11876,$A138,Gögn!$A$2:$A$11876,AX$201)/1000)</f>
        <v>3323.422</v>
      </c>
      <c r="AY138" s="156">
        <f>IF(LEN(AY$8)=0,"",SUMIFS(Gögn!$I$2:$I$11876,Gögn!$F$2:$F$11876,$A138,Gögn!$A$2:$A$11876,AY$201)/1000)</f>
        <v>5391.1530000000002</v>
      </c>
      <c r="AZ138" s="156">
        <f>IF(LEN(AZ$8)=0,"",SUMIFS(Gögn!$I$2:$I$11876,Gögn!$F$2:$F$11876,$A138,Gögn!$A$2:$A$11876,AZ$201)/1000)</f>
        <v>40231.449999999997</v>
      </c>
      <c r="BA138" s="156">
        <f>IF(LEN(BA$8)=0,"",SUMIFS(Gögn!$I$2:$I$11876,Gögn!$F$2:$F$11876,$A138,Gögn!$A$2:$A$11876,BA$201)/1000)</f>
        <v>0</v>
      </c>
      <c r="BB138" s="156">
        <f>IF(LEN(BB$8)=0,"",SUMIFS(Gögn!$I$2:$I$11876,Gögn!$F$2:$F$11876,$A138,Gögn!$A$2:$A$11876,BB$201)/1000)</f>
        <v>0</v>
      </c>
      <c r="BC138" s="156">
        <f>IF(LEN(BC$8)=0,"",SUMIFS(Gögn!$I$2:$I$11876,Gögn!$F$2:$F$11876,$A138,Gögn!$A$2:$A$11876,BC$201)/1000)</f>
        <v>207701.842</v>
      </c>
      <c r="BD138" s="156">
        <f>IF(LEN(BD$8)=0,"",SUMIFS(Gögn!$I$2:$I$11876,Gögn!$F$2:$F$11876,$A138,Gögn!$A$2:$A$11876,BD$201)/1000)</f>
        <v>122200</v>
      </c>
      <c r="BE138" s="156">
        <f>IF(LEN(BE$8)=0,"",SUMIFS(Gögn!$I$2:$I$11876,Gögn!$F$2:$F$11876,$A138,Gögn!$A$2:$A$11876,BE$201)/1000)</f>
        <v>204672.93</v>
      </c>
      <c r="BF138" s="156">
        <f>IF(LEN(BF$8)=0,"",SUMIFS(Gögn!$I$2:$I$11876,Gögn!$F$2:$F$11876,$A138,Gögn!$A$2:$A$11876,BF$201)/1000)</f>
        <v>0</v>
      </c>
      <c r="BG138" s="156">
        <f>IF(LEN(BG$8)=0,"",SUMIFS(Gögn!$I$2:$I$11876,Gögn!$F$2:$F$11876,$A138,Gögn!$A$2:$A$11876,BG$201)/1000)</f>
        <v>66767.017000000007</v>
      </c>
      <c r="BH138" s="156">
        <f>IF(LEN(BH$8)=0,"",SUMIFS(Gögn!$I$2:$I$11876,Gögn!$F$2:$F$11876,$A138,Gögn!$A$2:$A$11876,BH$201)/1000)</f>
        <v>101972.894</v>
      </c>
      <c r="BI138" s="156">
        <f>IF(LEN(BI$8)=0,"",SUMIFS(Gögn!$I$2:$I$11876,Gögn!$F$2:$F$11876,$A138,Gögn!$A$2:$A$11876,BI$201)/1000)</f>
        <v>51613.237000000001</v>
      </c>
      <c r="BJ138" s="156">
        <f>IF(LEN(BJ$8)=0,"",SUMIFS(Gögn!$I$2:$I$11876,Gögn!$F$2:$F$11876,$A138,Gögn!$A$2:$A$11876,BJ$201)/1000)</f>
        <v>52795.779000000002</v>
      </c>
      <c r="BK138" s="156">
        <f>IF(LEN(BK$8)=0,"",SUMIFS(Gögn!$I$2:$I$11876,Gögn!$F$2:$F$11876,$A138,Gögn!$A$2:$A$11876,BK$201)/1000)</f>
        <v>196225.136</v>
      </c>
      <c r="BL138" s="156">
        <f>IF(LEN(BL$8)=0,"",SUMIFS(Gögn!$I$2:$I$11876,Gögn!$F$2:$F$11876,$A138,Gögn!$A$2:$A$11876,BL$201)/1000)</f>
        <v>0</v>
      </c>
      <c r="BM138" s="156">
        <f>IF(LEN(BM$8)=0,"",SUMIFS(Gögn!$I$2:$I$11876,Gögn!$F$2:$F$11876,$A138,Gögn!$A$2:$A$11876,BM$201)/1000)</f>
        <v>0</v>
      </c>
      <c r="BN138" s="156">
        <f>IF(LEN(BN$8)=0,"",SUMIFS(Gögn!$I$2:$I$11876,Gögn!$F$2:$F$11876,$A138,Gögn!$A$2:$A$11876,BN$201)/1000)</f>
        <v>2083777.26</v>
      </c>
      <c r="BO138" s="156">
        <f>IF(LEN(BO$8)=0,"",SUMIFS(Gögn!$I$2:$I$11876,Gögn!$F$2:$F$11876,$A138,Gögn!$A$2:$A$11876,BO$201)/1000)</f>
        <v>73148.178</v>
      </c>
      <c r="BP138" s="156">
        <f>IF(LEN(BP$8)=0,"",SUMIFS(Gögn!$I$2:$I$11876,Gögn!$F$2:$F$11876,$A138,Gögn!$A$2:$A$11876,BP$201)/1000)</f>
        <v>131951.87299999999</v>
      </c>
      <c r="BQ138" s="156">
        <f>IF(LEN(BQ$8)=0,"",SUMIFS(Gögn!$I$2:$I$11876,Gögn!$F$2:$F$11876,$A138,Gögn!$A$2:$A$11876,BQ$201)/1000)</f>
        <v>71589.782999999996</v>
      </c>
      <c r="BR138" s="156">
        <f>IF(LEN(BR$8)=0,"",SUMIFS(Gögn!$I$2:$I$11876,Gögn!$F$2:$F$11876,$A138,Gögn!$A$2:$A$11876,BR$201)/1000)</f>
        <v>349091</v>
      </c>
      <c r="BS138" s="156">
        <f>IF(LEN(BS$8)=0,"",SUMIFS(Gögn!$I$2:$I$11876,Gögn!$F$2:$F$11876,$A138,Gögn!$A$2:$A$11876,BS$201)/1000)</f>
        <v>194981</v>
      </c>
      <c r="BT138" s="156">
        <f>IF(LEN(BT$8)=0,"",SUMIFS(Gögn!$I$2:$I$11876,Gögn!$F$2:$F$11876,$A138,Gögn!$A$2:$A$11876,BT$201)/1000)</f>
        <v>34709</v>
      </c>
      <c r="BU138" s="156">
        <f>IF(LEN(BU$8)=0,"",SUMIFS(Gögn!$I$2:$I$11876,Gögn!$F$2:$F$11876,$A138,Gögn!$A$2:$A$11876,BU$201)/1000)</f>
        <v>38764.089999999997</v>
      </c>
      <c r="BV138" s="156">
        <f>IF(LEN(BV$8)=0,"",SUMIFS(Gögn!$I$2:$I$11876,Gögn!$F$2:$F$11876,$A138,Gögn!$A$2:$A$11876,BV$201)/1000)</f>
        <v>56528.252999999997</v>
      </c>
      <c r="BW138" s="156">
        <f>IF(LEN(BW$8)=0,"",SUMIFS(Gögn!$I$2:$I$11876,Gögn!$F$2:$F$11876,$A138,Gögn!$A$2:$A$11876,BW$201)/1000)</f>
        <v>2577.2750000000001</v>
      </c>
      <c r="BX138" s="156">
        <f>IF(LEN(BX$8)=0,"",SUMIFS(Gögn!$I$2:$I$11876,Gögn!$F$2:$F$11876,$A138,Gögn!$A$2:$A$11876,BX$201)/1000)</f>
        <v>43135.864999999998</v>
      </c>
      <c r="BY138" s="156">
        <f>IF(LEN(BY$8)=0,"",SUMIFS(Gögn!$I$2:$I$11876,Gögn!$F$2:$F$11876,$A138,Gögn!$A$2:$A$11876,BY$201)/1000)</f>
        <v>171636.88399999999</v>
      </c>
      <c r="BZ138" s="156">
        <f>IF(LEN(BZ$8)=0,"",SUMIFS(Gögn!$I$2:$I$11876,Gögn!$F$2:$F$11876,$A138,Gögn!$A$2:$A$11876,BZ$201)/1000)</f>
        <v>264400.32799999998</v>
      </c>
      <c r="CA138" s="156">
        <f>IF(LEN(CA$8)=0,"",SUMIFS(Gögn!$I$2:$I$11876,Gögn!$F$2:$F$11876,$A138,Gögn!$A$2:$A$11876,CA$201)/1000)</f>
        <v>11176.779</v>
      </c>
      <c r="CB138" s="156">
        <f>IF(LEN(CB$8)=0,"",SUMIFS(Gögn!$I$2:$I$11876,Gögn!$F$2:$F$11876,$A138,Gögn!$A$2:$A$11876,CB$201)/1000)</f>
        <v>0</v>
      </c>
      <c r="CC138" s="156">
        <f>IF(LEN(CC$8)=0,"",SUMIFS(Gögn!$I$2:$I$11876,Gögn!$F$2:$F$11876,$A138,Gögn!$A$2:$A$11876,CC$201)/1000)</f>
        <v>0</v>
      </c>
    </row>
    <row r="139" spans="1:81" s="34" customFormat="1" ht="15" customHeight="1" x14ac:dyDescent="0.25">
      <c r="A139" s="33" t="s">
        <v>458</v>
      </c>
      <c r="B139" s="33"/>
      <c r="C139" s="20" t="s">
        <v>150</v>
      </c>
      <c r="D139" s="157">
        <f>SUM(E139:CC139)</f>
        <v>67208807.837000012</v>
      </c>
      <c r="E139" s="157">
        <f>IF(LEN(E$8)=0,"",SUM(E136:E138))</f>
        <v>894411.31700000004</v>
      </c>
      <c r="F139" s="157">
        <f t="shared" ref="F139:BQ139" si="38">IF(LEN(F$8)=0,"",SUM(F136:F138))</f>
        <v>1548673.9950000008</v>
      </c>
      <c r="G139" s="157">
        <f t="shared" si="38"/>
        <v>1231972.5279999992</v>
      </c>
      <c r="H139" s="157">
        <f t="shared" si="38"/>
        <v>77580.626999999964</v>
      </c>
      <c r="I139" s="157">
        <f t="shared" si="38"/>
        <v>924453.69599999976</v>
      </c>
      <c r="J139" s="157">
        <f t="shared" si="38"/>
        <v>91130.823999999993</v>
      </c>
      <c r="K139" s="157">
        <f t="shared" si="38"/>
        <v>63210</v>
      </c>
      <c r="L139" s="157">
        <f t="shared" si="38"/>
        <v>52014</v>
      </c>
      <c r="M139" s="157">
        <f t="shared" si="38"/>
        <v>176170</v>
      </c>
      <c r="N139" s="157">
        <f t="shared" si="38"/>
        <v>236660</v>
      </c>
      <c r="O139" s="157">
        <f t="shared" si="38"/>
        <v>304954</v>
      </c>
      <c r="P139" s="157">
        <f t="shared" si="38"/>
        <v>209017</v>
      </c>
      <c r="Q139" s="157">
        <f t="shared" si="38"/>
        <v>284</v>
      </c>
      <c r="R139" s="157">
        <f t="shared" si="38"/>
        <v>524949.23600000003</v>
      </c>
      <c r="S139" s="157">
        <f t="shared" si="38"/>
        <v>1.0000000474974513E-3</v>
      </c>
      <c r="T139" s="157">
        <f t="shared" si="38"/>
        <v>229285.88299999997</v>
      </c>
      <c r="U139" s="157">
        <f t="shared" si="38"/>
        <v>3850.4689999999964</v>
      </c>
      <c r="V139" s="157">
        <f t="shared" si="38"/>
        <v>23951.181000000051</v>
      </c>
      <c r="W139" s="157">
        <f t="shared" si="38"/>
        <v>2326322</v>
      </c>
      <c r="X139" s="157">
        <f t="shared" si="38"/>
        <v>617597</v>
      </c>
      <c r="Y139" s="157">
        <f t="shared" si="38"/>
        <v>365730</v>
      </c>
      <c r="Z139" s="157">
        <f t="shared" si="38"/>
        <v>161720</v>
      </c>
      <c r="AA139" s="157">
        <f t="shared" si="38"/>
        <v>1046436</v>
      </c>
      <c r="AB139" s="157">
        <f t="shared" si="38"/>
        <v>36838.543999999965</v>
      </c>
      <c r="AC139" s="157">
        <f t="shared" si="38"/>
        <v>35211.839000000022</v>
      </c>
      <c r="AD139" s="157">
        <f t="shared" si="38"/>
        <v>-2.9103830456733704E-11</v>
      </c>
      <c r="AE139" s="157">
        <f t="shared" si="38"/>
        <v>67183.444000000003</v>
      </c>
      <c r="AF139" s="157">
        <f t="shared" si="38"/>
        <v>995151.97</v>
      </c>
      <c r="AG139" s="157">
        <f t="shared" si="38"/>
        <v>4178737.1900000004</v>
      </c>
      <c r="AH139" s="157">
        <f t="shared" si="38"/>
        <v>46078829.938999996</v>
      </c>
      <c r="AI139" s="157">
        <f t="shared" si="38"/>
        <v>28450.260999999999</v>
      </c>
      <c r="AJ139" s="157">
        <f t="shared" si="38"/>
        <v>161314.17600000004</v>
      </c>
      <c r="AK139" s="157">
        <f t="shared" si="38"/>
        <v>178796.78300000011</v>
      </c>
      <c r="AL139" s="157">
        <f t="shared" si="38"/>
        <v>252299.00400000004</v>
      </c>
      <c r="AM139" s="157">
        <f t="shared" si="38"/>
        <v>340812.06800000003</v>
      </c>
      <c r="AN139" s="157">
        <f t="shared" si="38"/>
        <v>4996.9770000000117</v>
      </c>
      <c r="AO139" s="157">
        <f t="shared" si="38"/>
        <v>1187324.7400000002</v>
      </c>
      <c r="AP139" s="157">
        <f t="shared" si="38"/>
        <v>194365.72600000023</v>
      </c>
      <c r="AQ139" s="157">
        <f t="shared" si="38"/>
        <v>322712.23300000001</v>
      </c>
      <c r="AR139" s="157">
        <f t="shared" si="38"/>
        <v>229996.66400000008</v>
      </c>
      <c r="AS139" s="157">
        <f t="shared" si="38"/>
        <v>6021.9740000000002</v>
      </c>
      <c r="AT139" s="157">
        <f t="shared" si="38"/>
        <v>2053463.892</v>
      </c>
      <c r="AU139" s="157">
        <f t="shared" si="38"/>
        <v>13323.456999999995</v>
      </c>
      <c r="AV139" s="157">
        <f t="shared" si="38"/>
        <v>750833.10899999994</v>
      </c>
      <c r="AW139" s="157">
        <f t="shared" si="38"/>
        <v>3422.7750000000115</v>
      </c>
      <c r="AX139" s="157">
        <f t="shared" si="38"/>
        <v>2301.0790000000065</v>
      </c>
      <c r="AY139" s="157">
        <f t="shared" si="38"/>
        <v>2453.7720000000008</v>
      </c>
      <c r="AZ139" s="157">
        <f t="shared" si="38"/>
        <v>286481.61299999995</v>
      </c>
      <c r="BA139" s="157">
        <f t="shared" si="38"/>
        <v>-992784.55900000001</v>
      </c>
      <c r="BB139" s="157">
        <f t="shared" si="38"/>
        <v>-5604386.4930000007</v>
      </c>
      <c r="BC139" s="157">
        <f t="shared" si="38"/>
        <v>240427.22700000001</v>
      </c>
      <c r="BD139" s="157">
        <f t="shared" si="38"/>
        <v>98126.734999999957</v>
      </c>
      <c r="BE139" s="157">
        <f t="shared" si="38"/>
        <v>710368.7080000001</v>
      </c>
      <c r="BF139" s="157">
        <f t="shared" si="38"/>
        <v>5977.7020000000048</v>
      </c>
      <c r="BG139" s="157">
        <f t="shared" si="38"/>
        <v>154715.99100000004</v>
      </c>
      <c r="BH139" s="157">
        <f t="shared" si="38"/>
        <v>124808.12199999997</v>
      </c>
      <c r="BI139" s="157">
        <f t="shared" si="38"/>
        <v>160346.42300000007</v>
      </c>
      <c r="BJ139" s="157">
        <f t="shared" si="38"/>
        <v>50622.417999999911</v>
      </c>
      <c r="BK139" s="157">
        <f t="shared" si="38"/>
        <v>167718.77399999998</v>
      </c>
      <c r="BL139" s="157">
        <f t="shared" si="38"/>
        <v>7.2759576141834259E-12</v>
      </c>
      <c r="BM139" s="157">
        <f t="shared" si="38"/>
        <v>2.1827872842550278E-11</v>
      </c>
      <c r="BN139" s="157">
        <f t="shared" si="38"/>
        <v>2398957.4410000001</v>
      </c>
      <c r="BO139" s="157">
        <f t="shared" si="38"/>
        <v>87556.206999999995</v>
      </c>
      <c r="BP139" s="157">
        <f t="shared" si="38"/>
        <v>145097.351</v>
      </c>
      <c r="BQ139" s="157">
        <f t="shared" si="38"/>
        <v>88988.160000000003</v>
      </c>
      <c r="BR139" s="157">
        <f t="shared" ref="BR139:CC139" si="39">IF(LEN(BR$8)=0,"",SUM(BR136:BR138))</f>
        <v>190624</v>
      </c>
      <c r="BS139" s="157">
        <f t="shared" si="39"/>
        <v>84407</v>
      </c>
      <c r="BT139" s="157">
        <f t="shared" si="39"/>
        <v>16598</v>
      </c>
      <c r="BU139" s="157">
        <f t="shared" si="39"/>
        <v>28425.840000000084</v>
      </c>
      <c r="BV139" s="157">
        <f t="shared" si="39"/>
        <v>44552.085999999996</v>
      </c>
      <c r="BW139" s="157">
        <f t="shared" si="39"/>
        <v>8232.5640000000076</v>
      </c>
      <c r="BX139" s="157">
        <f t="shared" si="39"/>
        <v>65397.454000000034</v>
      </c>
      <c r="BY139" s="157">
        <f t="shared" si="39"/>
        <v>81814.422999999995</v>
      </c>
      <c r="BZ139" s="157">
        <f t="shared" si="39"/>
        <v>317140.66599999997</v>
      </c>
      <c r="CA139" s="157">
        <f t="shared" si="39"/>
        <v>13378.611000000014</v>
      </c>
      <c r="CB139" s="157">
        <f t="shared" si="39"/>
        <v>0</v>
      </c>
      <c r="CC139" s="157">
        <f t="shared" si="39"/>
        <v>0</v>
      </c>
    </row>
    <row r="140" spans="1:81" ht="15" customHeight="1" thickBot="1" x14ac:dyDescent="0.3">
      <c r="A140" s="5" t="s">
        <v>458</v>
      </c>
      <c r="B140" s="5"/>
      <c r="C140" s="19"/>
      <c r="D140" s="188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</row>
    <row r="141" spans="1:81" ht="15" customHeight="1" x14ac:dyDescent="0.25">
      <c r="A141" s="5" t="s">
        <v>458</v>
      </c>
      <c r="B141" s="5"/>
      <c r="C141" s="27" t="s">
        <v>288</v>
      </c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</row>
    <row r="142" spans="1:81" ht="15" customHeight="1" x14ac:dyDescent="0.25">
      <c r="A142" s="5" t="s">
        <v>458</v>
      </c>
      <c r="B142" s="5"/>
      <c r="C142" s="19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</row>
    <row r="143" spans="1:81" ht="15" customHeight="1" x14ac:dyDescent="0.25">
      <c r="A143" s="15" t="s">
        <v>49</v>
      </c>
      <c r="B143" s="15"/>
      <c r="C143" s="18" t="s">
        <v>299</v>
      </c>
      <c r="D143" s="160">
        <f>IFERROR(SUMPRODUCT(E143:CC143,$E$83:$CC$83)/SUM($E$83:$CC$83),"")</f>
        <v>-0.17247869118621334</v>
      </c>
      <c r="E143" s="160">
        <f>IF(LEN(E$8)=0,"",IF(E$8="Bayern",SUMIFS(Erl.Gögn!$H$2:$H$30,Erl.Gögn!$E$2:$E$30,$A143,Erl.Gögn!$A$2:$A$30,E$201),IF(E$8="Allianz",SUMIFS(Erl.Gögn!$H$2:$H$30,Erl.Gögn!$E$2:$E$30,$A143,Erl.Gögn!$A$2:$A$30,E$201),SUMIFS(Gögn!$I$2:$I$11876,Gögn!$F$2:$F$11876,$A143,Gögn!$A$2:$A$11876,E$201))))</f>
        <v>3</v>
      </c>
      <c r="F143" s="160">
        <f>IF(LEN(F$8)=0,"",IF(F$8="Bayern",SUMIFS(Erl.Gögn!$H$2:$H$30,Erl.Gögn!$E$2:$E$30,$A143,Erl.Gögn!$A$2:$A$30,F$201),IF(F$8="Allianz",SUMIFS(Erl.Gögn!$H$2:$H$30,Erl.Gögn!$E$2:$E$30,$A143,Erl.Gögn!$A$2:$A$30,F$201),SUMIFS(Gögn!$I$2:$I$11876,Gögn!$F$2:$F$11876,$A143,Gögn!$A$2:$A$11876,F$201))))</f>
        <v>2</v>
      </c>
      <c r="G143" s="160">
        <f>IF(LEN(G$8)=0,"",IF(G$8="Bayern",SUMIFS(Erl.Gögn!$H$2:$H$30,Erl.Gögn!$E$2:$E$30,$A143,Erl.Gögn!$A$2:$A$30,G$201),IF(G$8="Allianz",SUMIFS(Erl.Gögn!$H$2:$H$30,Erl.Gögn!$E$2:$E$30,$A143,Erl.Gögn!$A$2:$A$30,G$201),SUMIFS(Gögn!$I$2:$I$11876,Gögn!$F$2:$F$11876,$A143,Gögn!$A$2:$A$11876,G$201))))</f>
        <v>1</v>
      </c>
      <c r="H143" s="160">
        <f>IF(LEN(H$8)=0,"",IF(H$8="Bayern",SUMIFS(Erl.Gögn!$H$2:$H$30,Erl.Gögn!$E$2:$E$30,$A143,Erl.Gögn!$A$2:$A$30,H$201),IF(H$8="Allianz",SUMIFS(Erl.Gögn!$H$2:$H$30,Erl.Gögn!$E$2:$E$30,$A143,Erl.Gögn!$A$2:$A$30,H$201),SUMIFS(Gögn!$I$2:$I$11876,Gögn!$F$2:$F$11876,$A143,Gögn!$A$2:$A$11876,H$201))))</f>
        <v>0</v>
      </c>
      <c r="I143" s="160">
        <f>IF(LEN(I$8)=0,"",IF(I$8="Bayern",SUMIFS(Erl.Gögn!$H$2:$H$30,Erl.Gögn!$E$2:$E$30,$A143,Erl.Gögn!$A$2:$A$30,I$201),IF(I$8="Allianz",SUMIFS(Erl.Gögn!$H$2:$H$30,Erl.Gögn!$E$2:$E$30,$A143,Erl.Gögn!$A$2:$A$30,I$201),SUMIFS(Gögn!$I$2:$I$11876,Gögn!$F$2:$F$11876,$A143,Gögn!$A$2:$A$11876,I$201))))</f>
        <v>0</v>
      </c>
      <c r="J143" s="160">
        <f>IF(LEN(J$8)=0,"",IF(J$8="Bayern",SUMIFS(Erl.Gögn!$H$2:$H$30,Erl.Gögn!$E$2:$E$30,$A143,Erl.Gögn!$A$2:$A$30,J$201),IF(J$8="Allianz",SUMIFS(Erl.Gögn!$H$2:$H$30,Erl.Gögn!$E$2:$E$30,$A143,Erl.Gögn!$A$2:$A$30,J$201),SUMIFS(Gögn!$I$2:$I$11876,Gögn!$F$2:$F$11876,$A143,Gögn!$A$2:$A$11876,J$201))))</f>
        <v>0</v>
      </c>
      <c r="K143" s="160">
        <f>IF(LEN(K$8)=0,"",IF(K$8="Bayern",SUMIFS(Erl.Gögn!$H$2:$H$30,Erl.Gögn!$E$2:$E$30,$A143,Erl.Gögn!$A$2:$A$30,K$201),IF(K$8="Allianz",SUMIFS(Erl.Gögn!$H$2:$H$30,Erl.Gögn!$E$2:$E$30,$A143,Erl.Gögn!$A$2:$A$30,K$201),SUMIFS(Gögn!$I$2:$I$11876,Gögn!$F$2:$F$11876,$A143,Gögn!$A$2:$A$11876,K$201))))</f>
        <v>4.4000000000000004</v>
      </c>
      <c r="L143" s="160">
        <f>IF(LEN(L$8)=0,"",IF(L$8="Bayern",SUMIFS(Erl.Gögn!$H$2:$H$30,Erl.Gögn!$E$2:$E$30,$A143,Erl.Gögn!$A$2:$A$30,L$201),IF(L$8="Allianz",SUMIFS(Erl.Gögn!$H$2:$H$30,Erl.Gögn!$E$2:$E$30,$A143,Erl.Gögn!$A$2:$A$30,L$201),SUMIFS(Gögn!$I$2:$I$11876,Gögn!$F$2:$F$11876,$A143,Gögn!$A$2:$A$11876,L$201))))</f>
        <v>-2.2999999999999998</v>
      </c>
      <c r="M143" s="160">
        <f>IF(LEN(M$8)=0,"",IF(M$8="Bayern",SUMIFS(Erl.Gögn!$H$2:$H$30,Erl.Gögn!$E$2:$E$30,$A143,Erl.Gögn!$A$2:$A$30,M$201),IF(M$8="Allianz",SUMIFS(Erl.Gögn!$H$2:$H$30,Erl.Gögn!$E$2:$E$30,$A143,Erl.Gögn!$A$2:$A$30,M$201),SUMIFS(Gögn!$I$2:$I$11876,Gögn!$F$2:$F$11876,$A143,Gögn!$A$2:$A$11876,M$201))))</f>
        <v>1.8</v>
      </c>
      <c r="N143" s="160">
        <f>IF(LEN(N$8)=0,"",IF(N$8="Bayern",SUMIFS(Erl.Gögn!$H$2:$H$30,Erl.Gögn!$E$2:$E$30,$A143,Erl.Gögn!$A$2:$A$30,N$201),IF(N$8="Allianz",SUMIFS(Erl.Gögn!$H$2:$H$30,Erl.Gögn!$E$2:$E$30,$A143,Erl.Gögn!$A$2:$A$30,N$201),SUMIFS(Gögn!$I$2:$I$11876,Gögn!$F$2:$F$11876,$A143,Gögn!$A$2:$A$11876,N$201))))</f>
        <v>0</v>
      </c>
      <c r="O143" s="160">
        <f>IF(LEN(O$8)=0,"",IF(O$8="Bayern",SUMIFS(Erl.Gögn!$H$2:$H$30,Erl.Gögn!$E$2:$E$30,$A143,Erl.Gögn!$A$2:$A$30,O$201),IF(O$8="Allianz",SUMIFS(Erl.Gögn!$H$2:$H$30,Erl.Gögn!$E$2:$E$30,$A143,Erl.Gögn!$A$2:$A$30,O$201),SUMIFS(Gögn!$I$2:$I$11876,Gögn!$F$2:$F$11876,$A143,Gögn!$A$2:$A$11876,O$201))))</f>
        <v>-1.1000000000000001</v>
      </c>
      <c r="P143" s="160">
        <f>IF(LEN(P$8)=0,"",IF(P$8="Bayern",SUMIFS(Erl.Gögn!$H$2:$H$30,Erl.Gögn!$E$2:$E$30,$A143,Erl.Gögn!$A$2:$A$30,P$201),IF(P$8="Allianz",SUMIFS(Erl.Gögn!$H$2:$H$30,Erl.Gögn!$E$2:$E$30,$A143,Erl.Gögn!$A$2:$A$30,P$201),SUMIFS(Gögn!$I$2:$I$11876,Gögn!$F$2:$F$11876,$A143,Gögn!$A$2:$A$11876,P$201))))</f>
        <v>-1.8</v>
      </c>
      <c r="Q143" s="160">
        <f>IF(LEN(Q$8)=0,"",IF(Q$8="Bayern",SUMIFS(Erl.Gögn!$H$2:$H$30,Erl.Gögn!$E$2:$E$30,$A143,Erl.Gögn!$A$2:$A$30,Q$201),IF(Q$8="Allianz",SUMIFS(Erl.Gögn!$H$2:$H$30,Erl.Gögn!$E$2:$E$30,$A143,Erl.Gögn!$A$2:$A$30,Q$201),SUMIFS(Gögn!$I$2:$I$11876,Gögn!$F$2:$F$11876,$A143,Gögn!$A$2:$A$11876,Q$201))))</f>
        <v>0.4</v>
      </c>
      <c r="R143" s="160">
        <f>IF(LEN(R$8)=0,"",IF(R$8="Bayern",SUMIFS(Erl.Gögn!$H$2:$H$30,Erl.Gögn!$E$2:$E$30,$A143,Erl.Gögn!$A$2:$A$30,R$201),IF(R$8="Allianz",SUMIFS(Erl.Gögn!$H$2:$H$30,Erl.Gögn!$E$2:$E$30,$A143,Erl.Gögn!$A$2:$A$30,R$201),SUMIFS(Gögn!$I$2:$I$11876,Gögn!$F$2:$F$11876,$A143,Gögn!$A$2:$A$11876,R$201))))</f>
        <v>-0.33</v>
      </c>
      <c r="S143" s="160">
        <f>IF(LEN(S$8)=0,"",IF(S$8="Bayern",SUMIFS(Erl.Gögn!$H$2:$H$30,Erl.Gögn!$E$2:$E$30,$A143,Erl.Gögn!$A$2:$A$30,S$201),IF(S$8="Allianz",SUMIFS(Erl.Gögn!$H$2:$H$30,Erl.Gögn!$E$2:$E$30,$A143,Erl.Gögn!$A$2:$A$30,S$201),SUMIFS(Gögn!$I$2:$I$11876,Gögn!$F$2:$F$11876,$A143,Gögn!$A$2:$A$11876,S$201))))</f>
        <v>-0.12</v>
      </c>
      <c r="T143" s="160">
        <f>IF(LEN(T$8)=0,"",IF(T$8="Bayern",SUMIFS(Erl.Gögn!$H$2:$H$30,Erl.Gögn!$E$2:$E$30,$A143,Erl.Gögn!$A$2:$A$30,T$201),IF(T$8="Allianz",SUMIFS(Erl.Gögn!$H$2:$H$30,Erl.Gögn!$E$2:$E$30,$A143,Erl.Gögn!$A$2:$A$30,T$201),SUMIFS(Gögn!$I$2:$I$11876,Gögn!$F$2:$F$11876,$A143,Gögn!$A$2:$A$11876,T$201))))</f>
        <v>-0.38</v>
      </c>
      <c r="U143" s="160">
        <f>IF(LEN(U$8)=0,"",IF(U$8="Bayern",SUMIFS(Erl.Gögn!$H$2:$H$30,Erl.Gögn!$E$2:$E$30,$A143,Erl.Gögn!$A$2:$A$30,U$201),IF(U$8="Allianz",SUMIFS(Erl.Gögn!$H$2:$H$30,Erl.Gögn!$E$2:$E$30,$A143,Erl.Gögn!$A$2:$A$30,U$201),SUMIFS(Gögn!$I$2:$I$11876,Gögn!$F$2:$F$11876,$A143,Gögn!$A$2:$A$11876,U$201))))</f>
        <v>-4.88</v>
      </c>
      <c r="V143" s="160">
        <f>IF(LEN(V$8)=0,"",IF(V$8="Bayern",SUMIFS(Erl.Gögn!$H$2:$H$30,Erl.Gögn!$E$2:$E$30,$A143,Erl.Gögn!$A$2:$A$30,V$201),IF(V$8="Allianz",SUMIFS(Erl.Gögn!$H$2:$H$30,Erl.Gögn!$E$2:$E$30,$A143,Erl.Gögn!$A$2:$A$30,V$201),SUMIFS(Gögn!$I$2:$I$11876,Gögn!$F$2:$F$11876,$A143,Gögn!$A$2:$A$11876,V$201))))</f>
        <v>2.97</v>
      </c>
      <c r="W143" s="160">
        <f>IF(LEN(W$8)=0,"",IF(W$8="Bayern",SUMIFS(Erl.Gögn!$H$2:$H$30,Erl.Gögn!$E$2:$E$30,$A143,Erl.Gögn!$A$2:$A$30,W$201),IF(W$8="Allianz",SUMIFS(Erl.Gögn!$H$2:$H$30,Erl.Gögn!$E$2:$E$30,$A143,Erl.Gögn!$A$2:$A$30,W$201),SUMIFS(Gögn!$I$2:$I$11876,Gögn!$F$2:$F$11876,$A143,Gögn!$A$2:$A$11876,W$201))))</f>
        <v>0.3</v>
      </c>
      <c r="X143" s="160">
        <f>IF(LEN(X$8)=0,"",IF(X$8="Bayern",SUMIFS(Erl.Gögn!$H$2:$H$30,Erl.Gögn!$E$2:$E$30,$A143,Erl.Gögn!$A$2:$A$30,X$201),IF(X$8="Allianz",SUMIFS(Erl.Gögn!$H$2:$H$30,Erl.Gögn!$E$2:$E$30,$A143,Erl.Gögn!$A$2:$A$30,X$201),SUMIFS(Gögn!$I$2:$I$11876,Gögn!$F$2:$F$11876,$A143,Gögn!$A$2:$A$11876,X$201))))</f>
        <v>-0.7</v>
      </c>
      <c r="Y143" s="160">
        <f>IF(LEN(Y$8)=0,"",IF(Y$8="Bayern",SUMIFS(Erl.Gögn!$H$2:$H$30,Erl.Gögn!$E$2:$E$30,$A143,Erl.Gögn!$A$2:$A$30,Y$201),IF(Y$8="Allianz",SUMIFS(Erl.Gögn!$H$2:$H$30,Erl.Gögn!$E$2:$E$30,$A143,Erl.Gögn!$A$2:$A$30,Y$201),SUMIFS(Gögn!$I$2:$I$11876,Gögn!$F$2:$F$11876,$A143,Gögn!$A$2:$A$11876,Y$201))))</f>
        <v>-2</v>
      </c>
      <c r="Z143" s="160">
        <f>IF(LEN(Z$8)=0,"",IF(Z$8="Bayern",SUMIFS(Erl.Gögn!$H$2:$H$30,Erl.Gögn!$E$2:$E$30,$A143,Erl.Gögn!$A$2:$A$30,Z$201),IF(Z$8="Allianz",SUMIFS(Erl.Gögn!$H$2:$H$30,Erl.Gögn!$E$2:$E$30,$A143,Erl.Gögn!$A$2:$A$30,Z$201),SUMIFS(Gögn!$I$2:$I$11876,Gögn!$F$2:$F$11876,$A143,Gögn!$A$2:$A$11876,Z$201))))</f>
        <v>0.4</v>
      </c>
      <c r="AA143" s="160">
        <f>IF(LEN(AA$8)=0,"",IF(AA$8="Bayern",SUMIFS(Erl.Gögn!$H$2:$H$30,Erl.Gögn!$E$2:$E$30,$A143,Erl.Gögn!$A$2:$A$30,AA$201),IF(AA$8="Allianz",SUMIFS(Erl.Gögn!$H$2:$H$30,Erl.Gögn!$E$2:$E$30,$A143,Erl.Gögn!$A$2:$A$30,AA$201),SUMIFS(Gögn!$I$2:$I$11876,Gögn!$F$2:$F$11876,$A143,Gögn!$A$2:$A$11876,AA$201))))</f>
        <v>0</v>
      </c>
      <c r="AB143" s="160">
        <f>IF(LEN(AB$8)=0,"",IF(AB$8="Bayern",SUMIFS(Erl.Gögn!$H$2:$H$30,Erl.Gögn!$E$2:$E$30,$A143,Erl.Gögn!$A$2:$A$30,AB$201),IF(AB$8="Allianz",SUMIFS(Erl.Gögn!$H$2:$H$30,Erl.Gögn!$E$2:$E$30,$A143,Erl.Gögn!$A$2:$A$30,AB$201),SUMIFS(Gögn!$I$2:$I$11876,Gögn!$F$2:$F$11876,$A143,Gögn!$A$2:$A$11876,AB$201))))</f>
        <v>-2.1</v>
      </c>
      <c r="AC143" s="160">
        <f>IF(LEN(AC$8)=0,"",IF(AC$8="Bayern",SUMIFS(Erl.Gögn!$H$2:$H$30,Erl.Gögn!$E$2:$E$30,$A143,Erl.Gögn!$A$2:$A$30,AC$201),IF(AC$8="Allianz",SUMIFS(Erl.Gögn!$H$2:$H$30,Erl.Gögn!$E$2:$E$30,$A143,Erl.Gögn!$A$2:$A$30,AC$201),SUMIFS(Gögn!$I$2:$I$11876,Gögn!$F$2:$F$11876,$A143,Gögn!$A$2:$A$11876,AC$201))))</f>
        <v>-2.5</v>
      </c>
      <c r="AD143" s="160">
        <f>IF(LEN(AD$8)=0,"",IF(AD$8="Bayern",SUMIFS(Erl.Gögn!$H$2:$H$30,Erl.Gögn!$E$2:$E$30,$A143,Erl.Gögn!$A$2:$A$30,AD$201),IF(AD$8="Allianz",SUMIFS(Erl.Gögn!$H$2:$H$30,Erl.Gögn!$E$2:$E$30,$A143,Erl.Gögn!$A$2:$A$30,AD$201),SUMIFS(Gögn!$I$2:$I$11876,Gögn!$F$2:$F$11876,$A143,Gögn!$A$2:$A$11876,AD$201))))</f>
        <v>0.2</v>
      </c>
      <c r="AE143" s="160">
        <f>IF(LEN(AE$8)=0,"",IF(AE$8="Bayern",SUMIFS(Erl.Gögn!$H$2:$H$30,Erl.Gögn!$E$2:$E$30,$A143,Erl.Gögn!$A$2:$A$30,AE$201),IF(AE$8="Allianz",SUMIFS(Erl.Gögn!$H$2:$H$30,Erl.Gögn!$E$2:$E$30,$A143,Erl.Gögn!$A$2:$A$30,AE$201),SUMIFS(Gögn!$I$2:$I$11876,Gögn!$F$2:$F$11876,$A143,Gögn!$A$2:$A$11876,AE$201))))</f>
        <v>2.2000000000000002</v>
      </c>
      <c r="AF143" s="160">
        <f>IF(LEN(AF$8)=0,"",IF(AF$8="Bayern",SUMIFS(Erl.Gögn!$H$2:$H$30,Erl.Gögn!$E$2:$E$30,$A143,Erl.Gögn!$A$2:$A$30,AF$201),IF(AF$8="Allianz",SUMIFS(Erl.Gögn!$H$2:$H$30,Erl.Gögn!$E$2:$E$30,$A143,Erl.Gögn!$A$2:$A$30,AF$201),SUMIFS(Gögn!$I$2:$I$11876,Gögn!$F$2:$F$11876,$A143,Gögn!$A$2:$A$11876,AF$201))))</f>
        <v>-2.5</v>
      </c>
      <c r="AG143" s="160">
        <f>IF(LEN(AG$8)=0,"",IF(AG$8="Bayern",SUMIFS(Erl.Gögn!$H$2:$H$30,Erl.Gögn!$E$2:$E$30,$A143,Erl.Gögn!$A$2:$A$30,AG$201),IF(AG$8="Allianz",SUMIFS(Erl.Gögn!$H$2:$H$30,Erl.Gögn!$E$2:$E$30,$A143,Erl.Gögn!$A$2:$A$30,AG$201),SUMIFS(Gögn!$I$2:$I$11876,Gögn!$F$2:$F$11876,$A143,Gögn!$A$2:$A$11876,AG$201))))</f>
        <v>0.01</v>
      </c>
      <c r="AH143" s="160">
        <f>IF(LEN(AH$8)=0,"",IF(AH$8="Bayern",SUMIFS(Erl.Gögn!$H$2:$H$30,Erl.Gögn!$E$2:$E$30,$A143,Erl.Gögn!$A$2:$A$30,AH$201),IF(AH$8="Allianz",SUMIFS(Erl.Gögn!$H$2:$H$30,Erl.Gögn!$E$2:$E$30,$A143,Erl.Gögn!$A$2:$A$30,AH$201),SUMIFS(Gögn!$I$2:$I$11876,Gögn!$F$2:$F$11876,$A143,Gögn!$A$2:$A$11876,AH$201))))</f>
        <v>0.63</v>
      </c>
      <c r="AI143" s="160">
        <f>IF(LEN(AI$8)=0,"",IF(AI$8="Bayern",SUMIFS(Erl.Gögn!$H$2:$H$30,Erl.Gögn!$E$2:$E$30,$A143,Erl.Gögn!$A$2:$A$30,AI$201),IF(AI$8="Allianz",SUMIFS(Erl.Gögn!$H$2:$H$30,Erl.Gögn!$E$2:$E$30,$A143,Erl.Gögn!$A$2:$A$30,AI$201),SUMIFS(Gögn!$I$2:$I$11876,Gögn!$F$2:$F$11876,$A143,Gögn!$A$2:$A$11876,AI$201))))</f>
        <v>-2.8</v>
      </c>
      <c r="AJ143" s="160">
        <f>IF(LEN(AJ$8)=0,"",IF(AJ$8="Bayern",SUMIFS(Erl.Gögn!$H$2:$H$30,Erl.Gögn!$E$2:$E$30,$A143,Erl.Gögn!$A$2:$A$30,AJ$201),IF(AJ$8="Allianz",SUMIFS(Erl.Gögn!$H$2:$H$30,Erl.Gögn!$E$2:$E$30,$A143,Erl.Gögn!$A$2:$A$30,AJ$201),SUMIFS(Gögn!$I$2:$I$11876,Gögn!$F$2:$F$11876,$A143,Gögn!$A$2:$A$11876,AJ$201))))</f>
        <v>-3.2</v>
      </c>
      <c r="AK143" s="160">
        <f>IF(LEN(AK$8)=0,"",IF(AK$8="Bayern",SUMIFS(Erl.Gögn!$H$2:$H$30,Erl.Gögn!$E$2:$E$30,$A143,Erl.Gögn!$A$2:$A$30,AK$201),IF(AK$8="Allianz",SUMIFS(Erl.Gögn!$H$2:$H$30,Erl.Gögn!$E$2:$E$30,$A143,Erl.Gögn!$A$2:$A$30,AK$201),SUMIFS(Gögn!$I$2:$I$11876,Gögn!$F$2:$F$11876,$A143,Gögn!$A$2:$A$11876,AK$201))))</f>
        <v>-2.9</v>
      </c>
      <c r="AL143" s="160">
        <f>IF(LEN(AL$8)=0,"",IF(AL$8="Bayern",SUMIFS(Erl.Gögn!$H$2:$H$30,Erl.Gögn!$E$2:$E$30,$A143,Erl.Gögn!$A$2:$A$30,AL$201),IF(AL$8="Allianz",SUMIFS(Erl.Gögn!$H$2:$H$30,Erl.Gögn!$E$2:$E$30,$A143,Erl.Gögn!$A$2:$A$30,AL$201),SUMIFS(Gögn!$I$2:$I$11876,Gögn!$F$2:$F$11876,$A143,Gögn!$A$2:$A$11876,AL$201))))</f>
        <v>-2.7</v>
      </c>
      <c r="AM143" s="160">
        <f>IF(LEN(AM$8)=0,"",IF(AM$8="Bayern",SUMIFS(Erl.Gögn!$H$2:$H$30,Erl.Gögn!$E$2:$E$30,$A143,Erl.Gögn!$A$2:$A$30,AM$201),IF(AM$8="Allianz",SUMIFS(Erl.Gögn!$H$2:$H$30,Erl.Gögn!$E$2:$E$30,$A143,Erl.Gögn!$A$2:$A$30,AM$201),SUMIFS(Gögn!$I$2:$I$11876,Gögn!$F$2:$F$11876,$A143,Gögn!$A$2:$A$11876,AM$201))))</f>
        <v>-3.1</v>
      </c>
      <c r="AN143" s="160">
        <f>IF(LEN(AN$8)=0,"",IF(AN$8="Bayern",SUMIFS(Erl.Gögn!$H$2:$H$30,Erl.Gögn!$E$2:$E$30,$A143,Erl.Gögn!$A$2:$A$30,AN$201),IF(AN$8="Allianz",SUMIFS(Erl.Gögn!$H$2:$H$30,Erl.Gögn!$E$2:$E$30,$A143,Erl.Gögn!$A$2:$A$30,AN$201),SUMIFS(Gögn!$I$2:$I$11876,Gögn!$F$2:$F$11876,$A143,Gögn!$A$2:$A$11876,AN$201))))</f>
        <v>-3</v>
      </c>
      <c r="AO143" s="160">
        <f>IF(LEN(AO$8)=0,"",IF(AO$8="Bayern",SUMIFS(Erl.Gögn!$H$2:$H$30,Erl.Gögn!$E$2:$E$30,$A143,Erl.Gögn!$A$2:$A$30,AO$201),IF(AO$8="Allianz",SUMIFS(Erl.Gögn!$H$2:$H$30,Erl.Gögn!$E$2:$E$30,$A143,Erl.Gögn!$A$2:$A$30,AO$201),SUMIFS(Gögn!$I$2:$I$11876,Gögn!$F$2:$F$11876,$A143,Gögn!$A$2:$A$11876,AO$201))))</f>
        <v>-0.19</v>
      </c>
      <c r="AP143" s="160">
        <f>IF(LEN(AP$8)=0,"",IF(AP$8="Bayern",SUMIFS(Erl.Gögn!$H$2:$H$30,Erl.Gögn!$E$2:$E$30,$A143,Erl.Gögn!$A$2:$A$30,AP$201),IF(AP$8="Allianz",SUMIFS(Erl.Gögn!$H$2:$H$30,Erl.Gögn!$E$2:$E$30,$A143,Erl.Gögn!$A$2:$A$30,AP$201),SUMIFS(Gögn!$I$2:$I$11876,Gögn!$F$2:$F$11876,$A143,Gögn!$A$2:$A$11876,AP$201))))</f>
        <v>-0.51</v>
      </c>
      <c r="AQ143" s="160">
        <f>IF(LEN(AQ$8)=0,"",IF(AQ$8="Bayern",SUMIFS(Erl.Gögn!$H$2:$H$30,Erl.Gögn!$E$2:$E$30,$A143,Erl.Gögn!$A$2:$A$30,AQ$201),IF(AQ$8="Allianz",SUMIFS(Erl.Gögn!$H$2:$H$30,Erl.Gögn!$E$2:$E$30,$A143,Erl.Gögn!$A$2:$A$30,AQ$201),SUMIFS(Gögn!$I$2:$I$11876,Gögn!$F$2:$F$11876,$A143,Gögn!$A$2:$A$11876,AQ$201))))</f>
        <v>-1.06</v>
      </c>
      <c r="AR143" s="160">
        <f>IF(LEN(AR$8)=0,"",IF(AR$8="Bayern",SUMIFS(Erl.Gögn!$H$2:$H$30,Erl.Gögn!$E$2:$E$30,$A143,Erl.Gögn!$A$2:$A$30,AR$201),IF(AR$8="Allianz",SUMIFS(Erl.Gögn!$H$2:$H$30,Erl.Gögn!$E$2:$E$30,$A143,Erl.Gögn!$A$2:$A$30,AR$201),SUMIFS(Gögn!$I$2:$I$11876,Gögn!$F$2:$F$11876,$A143,Gögn!$A$2:$A$11876,AR$201))))</f>
        <v>-2.5499999999999998</v>
      </c>
      <c r="AS143" s="160">
        <f>IF(LEN(AS$8)=0,"",IF(AS$8="Bayern",SUMIFS(Erl.Gögn!$H$2:$H$30,Erl.Gögn!$E$2:$E$30,$A143,Erl.Gögn!$A$2:$A$30,AS$201),IF(AS$8="Allianz",SUMIFS(Erl.Gögn!$H$2:$H$30,Erl.Gögn!$E$2:$E$30,$A143,Erl.Gögn!$A$2:$A$30,AS$201),SUMIFS(Gögn!$I$2:$I$11876,Gögn!$F$2:$F$11876,$A143,Gögn!$A$2:$A$11876,AS$201))))</f>
        <v>-5.17</v>
      </c>
      <c r="AT143" s="160">
        <f>IF(LEN(AT$8)=0,"",IF(AT$8="Bayern",SUMIFS(Erl.Gögn!$H$2:$H$30,Erl.Gögn!$E$2:$E$30,$A143,Erl.Gögn!$A$2:$A$30,AT$201),IF(AT$8="Allianz",SUMIFS(Erl.Gögn!$H$2:$H$30,Erl.Gögn!$E$2:$E$30,$A143,Erl.Gögn!$A$2:$A$30,AT$201),SUMIFS(Gögn!$I$2:$I$11876,Gögn!$F$2:$F$11876,$A143,Gögn!$A$2:$A$11876,AT$201))))</f>
        <v>0.11</v>
      </c>
      <c r="AU143" s="160">
        <f>IF(LEN(AU$8)=0,"",IF(AU$8="Bayern",SUMIFS(Erl.Gögn!$H$2:$H$30,Erl.Gögn!$E$2:$E$30,$A143,Erl.Gögn!$A$2:$A$30,AU$201),IF(AU$8="Allianz",SUMIFS(Erl.Gögn!$H$2:$H$30,Erl.Gögn!$E$2:$E$30,$A143,Erl.Gögn!$A$2:$A$30,AU$201),SUMIFS(Gögn!$I$2:$I$11876,Gögn!$F$2:$F$11876,$A143,Gögn!$A$2:$A$11876,AU$201))))</f>
        <v>-0.6</v>
      </c>
      <c r="AV143" s="160">
        <f>IF(LEN(AV$8)=0,"",IF(AV$8="Bayern",SUMIFS(Erl.Gögn!$H$2:$H$30,Erl.Gögn!$E$2:$E$30,$A143,Erl.Gögn!$A$2:$A$30,AV$201),IF(AV$8="Allianz",SUMIFS(Erl.Gögn!$H$2:$H$30,Erl.Gögn!$E$2:$E$30,$A143,Erl.Gögn!$A$2:$A$30,AV$201),SUMIFS(Gögn!$I$2:$I$11876,Gögn!$F$2:$F$11876,$A143,Gögn!$A$2:$A$11876,AV$201))))</f>
        <v>7.0000000000000007E-2</v>
      </c>
      <c r="AW143" s="160">
        <f>IF(LEN(AW$8)=0,"",IF(AW$8="Bayern",SUMIFS(Erl.Gögn!$H$2:$H$30,Erl.Gögn!$E$2:$E$30,$A143,Erl.Gögn!$A$2:$A$30,AW$201),IF(AW$8="Allianz",SUMIFS(Erl.Gögn!$H$2:$H$30,Erl.Gögn!$E$2:$E$30,$A143,Erl.Gögn!$A$2:$A$30,AW$201),SUMIFS(Gögn!$I$2:$I$11876,Gögn!$F$2:$F$11876,$A143,Gögn!$A$2:$A$11876,AW$201))))</f>
        <v>-1.29</v>
      </c>
      <c r="AX143" s="160">
        <f>IF(LEN(AX$8)=0,"",IF(AX$8="Bayern",SUMIFS(Erl.Gögn!$H$2:$H$30,Erl.Gögn!$E$2:$E$30,$A143,Erl.Gögn!$A$2:$A$30,AX$201),IF(AX$8="Allianz",SUMIFS(Erl.Gögn!$H$2:$H$30,Erl.Gögn!$E$2:$E$30,$A143,Erl.Gögn!$A$2:$A$30,AX$201),SUMIFS(Gögn!$I$2:$I$11876,Gögn!$F$2:$F$11876,$A143,Gögn!$A$2:$A$11876,AX$201))))</f>
        <v>-2.14</v>
      </c>
      <c r="AY143" s="160">
        <f>IF(LEN(AY$8)=0,"",IF(AY$8="Bayern",SUMIFS(Erl.Gögn!$H$2:$H$30,Erl.Gögn!$E$2:$E$30,$A143,Erl.Gögn!$A$2:$A$30,AY$201),IF(AY$8="Allianz",SUMIFS(Erl.Gögn!$H$2:$H$30,Erl.Gögn!$E$2:$E$30,$A143,Erl.Gögn!$A$2:$A$30,AY$201),SUMIFS(Gögn!$I$2:$I$11876,Gögn!$F$2:$F$11876,$A143,Gögn!$A$2:$A$11876,AY$201))))</f>
        <v>-3.56</v>
      </c>
      <c r="AZ143" s="160">
        <f>IF(LEN(AZ$8)=0,"",IF(AZ$8="Bayern",SUMIFS(Erl.Gögn!$H$2:$H$30,Erl.Gögn!$E$2:$E$30,$A143,Erl.Gögn!$A$2:$A$30,AZ$201),IF(AZ$8="Allianz",SUMIFS(Erl.Gögn!$H$2:$H$30,Erl.Gögn!$E$2:$E$30,$A143,Erl.Gögn!$A$2:$A$30,AZ$201),SUMIFS(Gögn!$I$2:$I$11876,Gögn!$F$2:$F$11876,$A143,Gögn!$A$2:$A$11876,AZ$201))))</f>
        <v>0.03</v>
      </c>
      <c r="BA143" s="160">
        <f>IF(LEN(BA$8)=0,"",IF(BA$8="Bayern",SUMIFS(Erl.Gögn!$H$2:$H$30,Erl.Gögn!$E$2:$E$30,$A143,Erl.Gögn!$A$2:$A$30,BA$201),IF(BA$8="Allianz",SUMIFS(Erl.Gögn!$H$2:$H$30,Erl.Gögn!$E$2:$E$30,$A143,Erl.Gögn!$A$2:$A$30,BA$201),SUMIFS(Gögn!$I$2:$I$11876,Gögn!$F$2:$F$11876,$A143,Gögn!$A$2:$A$11876,BA$201))))</f>
        <v>0</v>
      </c>
      <c r="BB143" s="160">
        <f>IF(LEN(BB$8)=0,"",IF(BB$8="Bayern",SUMIFS(Erl.Gögn!$H$2:$H$30,Erl.Gögn!$E$2:$E$30,$A143,Erl.Gögn!$A$2:$A$30,BB$201),IF(BB$8="Allianz",SUMIFS(Erl.Gögn!$H$2:$H$30,Erl.Gögn!$E$2:$E$30,$A143,Erl.Gögn!$A$2:$A$30,BB$201),SUMIFS(Gögn!$I$2:$I$11876,Gögn!$F$2:$F$11876,$A143,Gögn!$A$2:$A$11876,BB$201))))</f>
        <v>0</v>
      </c>
      <c r="BC143" s="160">
        <f>IF(LEN(BC$8)=0,"",IF(BC$8="Bayern",SUMIFS(Erl.Gögn!$H$2:$H$30,Erl.Gögn!$E$2:$E$30,$A143,Erl.Gögn!$A$2:$A$30,BC$201),IF(BC$8="Allianz",SUMIFS(Erl.Gögn!$H$2:$H$30,Erl.Gögn!$E$2:$E$30,$A143,Erl.Gögn!$A$2:$A$30,BC$201),SUMIFS(Gögn!$I$2:$I$11876,Gögn!$F$2:$F$11876,$A143,Gögn!$A$2:$A$11876,BC$201))))</f>
        <v>2.72</v>
      </c>
      <c r="BD143" s="160">
        <f>IF(LEN(BD$8)=0,"",IF(BD$8="Bayern",SUMIFS(Erl.Gögn!$H$2:$H$30,Erl.Gögn!$E$2:$E$30,$A143,Erl.Gögn!$A$2:$A$30,BD$201),IF(BD$8="Allianz",SUMIFS(Erl.Gögn!$H$2:$H$30,Erl.Gögn!$E$2:$E$30,$A143,Erl.Gögn!$A$2:$A$30,BD$201),SUMIFS(Gögn!$I$2:$I$11876,Gögn!$F$2:$F$11876,$A143,Gögn!$A$2:$A$11876,BD$201))))</f>
        <v>0.12</v>
      </c>
      <c r="BE143" s="160">
        <f>IF(LEN(BE$8)=0,"",IF(BE$8="Bayern",SUMIFS(Erl.Gögn!$H$2:$H$30,Erl.Gögn!$E$2:$E$30,$A143,Erl.Gögn!$A$2:$A$30,BE$201),IF(BE$8="Allianz",SUMIFS(Erl.Gögn!$H$2:$H$30,Erl.Gögn!$E$2:$E$30,$A143,Erl.Gögn!$A$2:$A$30,BE$201),SUMIFS(Gögn!$I$2:$I$11876,Gögn!$F$2:$F$11876,$A143,Gögn!$A$2:$A$11876,BE$201))))</f>
        <v>0.67</v>
      </c>
      <c r="BF143" s="160">
        <f>IF(LEN(BF$8)=0,"",IF(BF$8="Bayern",SUMIFS(Erl.Gögn!$H$2:$H$30,Erl.Gögn!$E$2:$E$30,$A143,Erl.Gögn!$A$2:$A$30,BF$201),IF(BF$8="Allianz",SUMIFS(Erl.Gögn!$H$2:$H$30,Erl.Gögn!$E$2:$E$30,$A143,Erl.Gögn!$A$2:$A$30,BF$201),SUMIFS(Gögn!$I$2:$I$11876,Gögn!$F$2:$F$11876,$A143,Gögn!$A$2:$A$11876,BF$201))))</f>
        <v>0.67</v>
      </c>
      <c r="BG143" s="160">
        <f>IF(LEN(BG$8)=0,"",IF(BG$8="Bayern",SUMIFS(Erl.Gögn!$H$2:$H$30,Erl.Gögn!$E$2:$E$30,$A143,Erl.Gögn!$A$2:$A$30,BG$201),IF(BG$8="Allianz",SUMIFS(Erl.Gögn!$H$2:$H$30,Erl.Gögn!$E$2:$E$30,$A143,Erl.Gögn!$A$2:$A$30,BG$201),SUMIFS(Gögn!$I$2:$I$11876,Gögn!$F$2:$F$11876,$A143,Gögn!$A$2:$A$11876,BG$201))))</f>
        <v>0.64</v>
      </c>
      <c r="BH143" s="160">
        <f>IF(LEN(BH$8)=0,"",IF(BH$8="Bayern",SUMIFS(Erl.Gögn!$H$2:$H$30,Erl.Gögn!$E$2:$E$30,$A143,Erl.Gögn!$A$2:$A$30,BH$201),IF(BH$8="Allianz",SUMIFS(Erl.Gögn!$H$2:$H$30,Erl.Gögn!$E$2:$E$30,$A143,Erl.Gögn!$A$2:$A$30,BH$201),SUMIFS(Gögn!$I$2:$I$11876,Gögn!$F$2:$F$11876,$A143,Gögn!$A$2:$A$11876,BH$201))))</f>
        <v>-0.7</v>
      </c>
      <c r="BI143" s="160">
        <f>IF(LEN(BI$8)=0,"",IF(BI$8="Bayern",SUMIFS(Erl.Gögn!$H$2:$H$30,Erl.Gögn!$E$2:$E$30,$A143,Erl.Gögn!$A$2:$A$30,BI$201),IF(BI$8="Allianz",SUMIFS(Erl.Gögn!$H$2:$H$30,Erl.Gögn!$E$2:$E$30,$A143,Erl.Gögn!$A$2:$A$30,BI$201),SUMIFS(Gögn!$I$2:$I$11876,Gögn!$F$2:$F$11876,$A143,Gögn!$A$2:$A$11876,BI$201))))</f>
        <v>-1.9</v>
      </c>
      <c r="BJ143" s="160">
        <f>IF(LEN(BJ$8)=0,"",IF(BJ$8="Bayern",SUMIFS(Erl.Gögn!$H$2:$H$30,Erl.Gögn!$E$2:$E$30,$A143,Erl.Gögn!$A$2:$A$30,BJ$201),IF(BJ$8="Allianz",SUMIFS(Erl.Gögn!$H$2:$H$30,Erl.Gögn!$E$2:$E$30,$A143,Erl.Gögn!$A$2:$A$30,BJ$201),SUMIFS(Gögn!$I$2:$I$11876,Gögn!$F$2:$F$11876,$A143,Gögn!$A$2:$A$11876,BJ$201))))</f>
        <v>-2</v>
      </c>
      <c r="BK143" s="160">
        <f>IF(LEN(BK$8)=0,"",IF(BK$8="Bayern",SUMIFS(Erl.Gögn!$H$2:$H$30,Erl.Gögn!$E$2:$E$30,$A143,Erl.Gögn!$A$2:$A$30,BK$201),IF(BK$8="Allianz",SUMIFS(Erl.Gögn!$H$2:$H$30,Erl.Gögn!$E$2:$E$30,$A143,Erl.Gögn!$A$2:$A$30,BK$201),SUMIFS(Gögn!$I$2:$I$11876,Gögn!$F$2:$F$11876,$A143,Gögn!$A$2:$A$11876,BK$201))))</f>
        <v>0.5</v>
      </c>
      <c r="BL143" s="160">
        <f>IF(LEN(BL$8)=0,"",IF(BL$8="Bayern",SUMIFS(Erl.Gögn!$H$2:$H$30,Erl.Gögn!$E$2:$E$30,$A143,Erl.Gögn!$A$2:$A$30,BL$201),IF(BL$8="Allianz",SUMIFS(Erl.Gögn!$H$2:$H$30,Erl.Gögn!$E$2:$E$30,$A143,Erl.Gögn!$A$2:$A$30,BL$201),SUMIFS(Gögn!$I$2:$I$11876,Gögn!$F$2:$F$11876,$A143,Gögn!$A$2:$A$11876,BL$201))))</f>
        <v>0.6</v>
      </c>
      <c r="BM143" s="160">
        <f>IF(LEN(BM$8)=0,"",IF(BM$8="Bayern",SUMIFS(Erl.Gögn!$H$2:$H$30,Erl.Gögn!$E$2:$E$30,$A143,Erl.Gögn!$A$2:$A$30,BM$201),IF(BM$8="Allianz",SUMIFS(Erl.Gögn!$H$2:$H$30,Erl.Gögn!$E$2:$E$30,$A143,Erl.Gögn!$A$2:$A$30,BM$201),SUMIFS(Gögn!$I$2:$I$11876,Gögn!$F$2:$F$11876,$A143,Gögn!$A$2:$A$11876,BM$201))))</f>
        <v>0.8</v>
      </c>
      <c r="BN143" s="160">
        <f>IF(LEN(BN$8)=0,"",IF(BN$8="Bayern",SUMIFS(Erl.Gögn!$H$2:$H$30,Erl.Gögn!$E$2:$E$30,$A143,Erl.Gögn!$A$2:$A$30,BN$201),IF(BN$8="Allianz",SUMIFS(Erl.Gögn!$H$2:$H$30,Erl.Gögn!$E$2:$E$30,$A143,Erl.Gögn!$A$2:$A$30,BN$201),SUMIFS(Gögn!$I$2:$I$11876,Gögn!$F$2:$F$11876,$A143,Gögn!$A$2:$A$11876,BN$201))))</f>
        <v>0.6</v>
      </c>
      <c r="BO143" s="160">
        <f>IF(LEN(BO$8)=0,"",IF(BO$8="Bayern",SUMIFS(Erl.Gögn!$H$2:$H$30,Erl.Gögn!$E$2:$E$30,$A143,Erl.Gögn!$A$2:$A$30,BO$201),IF(BO$8="Allianz",SUMIFS(Erl.Gögn!$H$2:$H$30,Erl.Gögn!$E$2:$E$30,$A143,Erl.Gögn!$A$2:$A$30,BO$201),SUMIFS(Gögn!$I$2:$I$11876,Gögn!$F$2:$F$11876,$A143,Gögn!$A$2:$A$11876,BO$201))))</f>
        <v>-2.6</v>
      </c>
      <c r="BP143" s="160">
        <f>IF(LEN(BP$8)=0,"",IF(BP$8="Bayern",SUMIFS(Erl.Gögn!$H$2:$H$30,Erl.Gögn!$E$2:$E$30,$A143,Erl.Gögn!$A$2:$A$30,BP$201),IF(BP$8="Allianz",SUMIFS(Erl.Gögn!$H$2:$H$30,Erl.Gögn!$E$2:$E$30,$A143,Erl.Gögn!$A$2:$A$30,BP$201),SUMIFS(Gögn!$I$2:$I$11876,Gögn!$F$2:$F$11876,$A143,Gögn!$A$2:$A$11876,BP$201))))</f>
        <v>-1.7</v>
      </c>
      <c r="BQ143" s="160">
        <f>IF(LEN(BQ$8)=0,"",IF(BQ$8="Bayern",SUMIFS(Erl.Gögn!$H$2:$H$30,Erl.Gögn!$E$2:$E$30,$A143,Erl.Gögn!$A$2:$A$30,BQ$201),IF(BQ$8="Allianz",SUMIFS(Erl.Gögn!$H$2:$H$30,Erl.Gögn!$E$2:$E$30,$A143,Erl.Gögn!$A$2:$A$30,BQ$201),SUMIFS(Gögn!$I$2:$I$11876,Gögn!$F$2:$F$11876,$A143,Gögn!$A$2:$A$11876,BQ$201))))</f>
        <v>-1.8</v>
      </c>
      <c r="BR143" s="160">
        <f>IF(LEN(BR$8)=0,"",IF(BR$8="Bayern",SUMIFS(Erl.Gögn!$H$2:$H$30,Erl.Gögn!$E$2:$E$30,$A143,Erl.Gögn!$A$2:$A$30,BR$201),IF(BR$8="Allianz",SUMIFS(Erl.Gögn!$H$2:$H$30,Erl.Gögn!$E$2:$E$30,$A143,Erl.Gögn!$A$2:$A$30,BR$201),SUMIFS(Gögn!$I$2:$I$11876,Gögn!$F$2:$F$11876,$A143,Gögn!$A$2:$A$11876,BR$201))))</f>
        <v>-1.94</v>
      </c>
      <c r="BS143" s="160">
        <f>IF(LEN(BS$8)=0,"",IF(BS$8="Bayern",SUMIFS(Erl.Gögn!$H$2:$H$30,Erl.Gögn!$E$2:$E$30,$A143,Erl.Gögn!$A$2:$A$30,BS$201),IF(BS$8="Allianz",SUMIFS(Erl.Gögn!$H$2:$H$30,Erl.Gögn!$E$2:$E$30,$A143,Erl.Gögn!$A$2:$A$30,BS$201),SUMIFS(Gögn!$I$2:$I$11876,Gögn!$F$2:$F$11876,$A143,Gögn!$A$2:$A$11876,BS$201))))</f>
        <v>-2.0299999999999998</v>
      </c>
      <c r="BT143" s="160">
        <f>IF(LEN(BT$8)=0,"",IF(BT$8="Bayern",SUMIFS(Erl.Gögn!$H$2:$H$30,Erl.Gögn!$E$2:$E$30,$A143,Erl.Gögn!$A$2:$A$30,BT$201),IF(BT$8="Allianz",SUMIFS(Erl.Gögn!$H$2:$H$30,Erl.Gögn!$E$2:$E$30,$A143,Erl.Gögn!$A$2:$A$30,BT$201),SUMIFS(Gögn!$I$2:$I$11876,Gögn!$F$2:$F$11876,$A143,Gögn!$A$2:$A$11876,BT$201))))</f>
        <v>-2.31</v>
      </c>
      <c r="BU143" s="160">
        <f>IF(LEN(BU$8)=0,"",IF(BU$8="Bayern",SUMIFS(Erl.Gögn!$H$2:$H$30,Erl.Gögn!$E$2:$E$30,$A143,Erl.Gögn!$A$2:$A$30,BU$201),IF(BU$8="Allianz",SUMIFS(Erl.Gögn!$H$2:$H$30,Erl.Gögn!$E$2:$E$30,$A143,Erl.Gögn!$A$2:$A$30,BU$201),SUMIFS(Gögn!$I$2:$I$11876,Gögn!$F$2:$F$11876,$A143,Gögn!$A$2:$A$11876,BU$201))))</f>
        <v>-0.8</v>
      </c>
      <c r="BV143" s="160">
        <f>IF(LEN(BV$8)=0,"",IF(BV$8="Bayern",SUMIFS(Erl.Gögn!$H$2:$H$30,Erl.Gögn!$E$2:$E$30,$A143,Erl.Gögn!$A$2:$A$30,BV$201),IF(BV$8="Allianz",SUMIFS(Erl.Gögn!$H$2:$H$30,Erl.Gögn!$E$2:$E$30,$A143,Erl.Gögn!$A$2:$A$30,BV$201),SUMIFS(Gögn!$I$2:$I$11876,Gögn!$F$2:$F$11876,$A143,Gögn!$A$2:$A$11876,BV$201))))</f>
        <v>1.6</v>
      </c>
      <c r="BW143" s="160">
        <f>IF(LEN(BW$8)=0,"",IF(BW$8="Bayern",SUMIFS(Erl.Gögn!$H$2:$H$30,Erl.Gögn!$E$2:$E$30,$A143,Erl.Gögn!$A$2:$A$30,BW$201),IF(BW$8="Allianz",SUMIFS(Erl.Gögn!$H$2:$H$30,Erl.Gögn!$E$2:$E$30,$A143,Erl.Gögn!$A$2:$A$30,BW$201),SUMIFS(Gögn!$I$2:$I$11876,Gögn!$F$2:$F$11876,$A143,Gögn!$A$2:$A$11876,BW$201))))</f>
        <v>0.1</v>
      </c>
      <c r="BX143" s="160">
        <f>IF(LEN(BX$8)=0,"",IF(BX$8="Bayern",SUMIFS(Erl.Gögn!$H$2:$H$30,Erl.Gögn!$E$2:$E$30,$A143,Erl.Gögn!$A$2:$A$30,BX$201),IF(BX$8="Allianz",SUMIFS(Erl.Gögn!$H$2:$H$30,Erl.Gögn!$E$2:$E$30,$A143,Erl.Gögn!$A$2:$A$30,BX$201),SUMIFS(Gögn!$I$2:$I$11876,Gögn!$F$2:$F$11876,$A143,Gögn!$A$2:$A$11876,BX$201))))</f>
        <v>-0.17</v>
      </c>
      <c r="BY143" s="160">
        <f>IF(LEN(BY$8)=0,"",IF(BY$8="Bayern",SUMIFS(Erl.Gögn!$H$2:$H$30,Erl.Gögn!$E$2:$E$30,$A143,Erl.Gögn!$A$2:$A$30,BY$201),IF(BY$8="Allianz",SUMIFS(Erl.Gögn!$H$2:$H$30,Erl.Gögn!$E$2:$E$30,$A143,Erl.Gögn!$A$2:$A$30,BY$201),SUMIFS(Gögn!$I$2:$I$11876,Gögn!$F$2:$F$11876,$A143,Gögn!$A$2:$A$11876,BY$201))))</f>
        <v>0.35</v>
      </c>
      <c r="BZ143" s="160">
        <f>IF(LEN(BZ$8)=0,"",IF(BZ$8="Bayern",SUMIFS(Erl.Gögn!$H$2:$H$30,Erl.Gögn!$E$2:$E$30,$A143,Erl.Gögn!$A$2:$A$30,BZ$201),IF(BZ$8="Allianz",SUMIFS(Erl.Gögn!$H$2:$H$30,Erl.Gögn!$E$2:$E$30,$A143,Erl.Gögn!$A$2:$A$30,BZ$201),SUMIFS(Gögn!$I$2:$I$11876,Gögn!$F$2:$F$11876,$A143,Gögn!$A$2:$A$11876,BZ$201))))</f>
        <v>-1.97</v>
      </c>
      <c r="CA143" s="160">
        <f>IF(LEN(CA$8)=0,"",IF(CA$8="Bayern",SUMIFS(Erl.Gögn!$H$2:$H$30,Erl.Gögn!$E$2:$E$30,$A143,Erl.Gögn!$A$2:$A$30,CA$201),IF(CA$8="Allianz",SUMIFS(Erl.Gögn!$H$2:$H$30,Erl.Gögn!$E$2:$E$30,$A143,Erl.Gögn!$A$2:$A$30,CA$201),SUMIFS(Gögn!$I$2:$I$11876,Gögn!$F$2:$F$11876,$A143,Gögn!$A$2:$A$11876,CA$201))))</f>
        <v>-0.91</v>
      </c>
      <c r="CB143" s="160">
        <f>IF(LEN(CB$8)=0,"",IF(CB$8="Bayern",SUMIFS(Erl.Gögn!$H$2:$H$30,Erl.Gögn!$E$2:$E$30,$A143,Erl.Gögn!$A$2:$A$30,CB$201),IF(CB$8="Allianz",SUMIFS(Erl.Gögn!$H$2:$H$30,Erl.Gögn!$E$2:$E$30,$A143,Erl.Gögn!$A$2:$A$30,CB$201),SUMIFS(Gögn!$I$2:$I$11876,Gögn!$F$2:$F$11876,$A143,Gögn!$A$2:$A$11876,CB$201))))</f>
        <v>-4.95</v>
      </c>
      <c r="CC143" s="160">
        <f>IF(LEN(CC$8)=0,"",IF(CC$8="Bayern",SUMIFS(Erl.Gögn!$H$2:$H$30,Erl.Gögn!$E$2:$E$30,$A143,Erl.Gögn!$A$2:$A$30,CC$201),IF(CC$8="Allianz",SUMIFS(Erl.Gögn!$H$2:$H$30,Erl.Gögn!$E$2:$E$30,$A143,Erl.Gögn!$A$2:$A$30,CC$201),SUMIFS(Gögn!$I$2:$I$11876,Gögn!$F$2:$F$11876,$A143,Gögn!$A$2:$A$11876,CC$201))))</f>
        <v>2.2000000000000002</v>
      </c>
    </row>
    <row r="144" spans="1:81" ht="15" customHeight="1" x14ac:dyDescent="0.25">
      <c r="A144" s="15" t="s">
        <v>51</v>
      </c>
      <c r="B144" s="15"/>
      <c r="C144" s="19" t="s">
        <v>296</v>
      </c>
      <c r="D144" s="162">
        <f>IFERROR(SUMPRODUCT(E144:CC144,$E$83:$CC$83)/SUM($E$83:$CC$83),"")</f>
        <v>1.7893983442990249</v>
      </c>
      <c r="E144" s="162">
        <f>IF(LEN(E$8)=0,"",IF(E$8="Bayern",SUMIFS(Erl.Gögn!$H$2:$H$30,Erl.Gögn!$E$2:$E$30,$A144,Erl.Gögn!$A$2:$A$30,E$201),IF(E$8="Allianz",SUMIFS(Erl.Gögn!$H$2:$H$30,Erl.Gögn!$E$2:$E$30,$A144,Erl.Gögn!$A$2:$A$30,E$201),SUMIFS(Gögn!$I$2:$I$11876,Gögn!$F$2:$F$11876,$A144,Gögn!$A$2:$A$11876,E$201))))</f>
        <v>5</v>
      </c>
      <c r="F144" s="162">
        <f>IF(LEN(F$8)=0,"",IF(F$8="Bayern",SUMIFS(Erl.Gögn!$H$2:$H$30,Erl.Gögn!$E$2:$E$30,$A144,Erl.Gögn!$A$2:$A$30,F$201),IF(F$8="Allianz",SUMIFS(Erl.Gögn!$H$2:$H$30,Erl.Gögn!$E$2:$E$30,$A144,Erl.Gögn!$A$2:$A$30,F$201),SUMIFS(Gögn!$I$2:$I$11876,Gögn!$F$2:$F$11876,$A144,Gögn!$A$2:$A$11876,F$201))))</f>
        <v>4</v>
      </c>
      <c r="G144" s="162">
        <f>IF(LEN(G$8)=0,"",IF(G$8="Bayern",SUMIFS(Erl.Gögn!$H$2:$H$30,Erl.Gögn!$E$2:$E$30,$A144,Erl.Gögn!$A$2:$A$30,G$201),IF(G$8="Allianz",SUMIFS(Erl.Gögn!$H$2:$H$30,Erl.Gögn!$E$2:$E$30,$A144,Erl.Gögn!$A$2:$A$30,G$201),SUMIFS(Gögn!$I$2:$I$11876,Gögn!$F$2:$F$11876,$A144,Gögn!$A$2:$A$11876,G$201))))</f>
        <v>1</v>
      </c>
      <c r="H144" s="162">
        <f>IF(LEN(H$8)=0,"",IF(H$8="Bayern",SUMIFS(Erl.Gögn!$H$2:$H$30,Erl.Gögn!$E$2:$E$30,$A144,Erl.Gögn!$A$2:$A$30,H$201),IF(H$8="Allianz",SUMIFS(Erl.Gögn!$H$2:$H$30,Erl.Gögn!$E$2:$E$30,$A144,Erl.Gögn!$A$2:$A$30,H$201),SUMIFS(Gögn!$I$2:$I$11876,Gögn!$F$2:$F$11876,$A144,Gögn!$A$2:$A$11876,H$201))))</f>
        <v>0</v>
      </c>
      <c r="I144" s="162">
        <f>IF(LEN(I$8)=0,"",IF(I$8="Bayern",SUMIFS(Erl.Gögn!$H$2:$H$30,Erl.Gögn!$E$2:$E$30,$A144,Erl.Gögn!$A$2:$A$30,I$201),IF(I$8="Allianz",SUMIFS(Erl.Gögn!$H$2:$H$30,Erl.Gögn!$E$2:$E$30,$A144,Erl.Gögn!$A$2:$A$30,I$201),SUMIFS(Gögn!$I$2:$I$11876,Gögn!$F$2:$F$11876,$A144,Gögn!$A$2:$A$11876,I$201))))</f>
        <v>0</v>
      </c>
      <c r="J144" s="162">
        <f>IF(LEN(J$8)=0,"",IF(J$8="Bayern",SUMIFS(Erl.Gögn!$H$2:$H$30,Erl.Gögn!$E$2:$E$30,$A144,Erl.Gögn!$A$2:$A$30,J$201),IF(J$8="Allianz",SUMIFS(Erl.Gögn!$H$2:$H$30,Erl.Gögn!$E$2:$E$30,$A144,Erl.Gögn!$A$2:$A$30,J$201),SUMIFS(Gögn!$I$2:$I$11876,Gögn!$F$2:$F$11876,$A144,Gögn!$A$2:$A$11876,J$201))))</f>
        <v>-1.3</v>
      </c>
      <c r="K144" s="162">
        <f>IF(LEN(K$8)=0,"",IF(K$8="Bayern",SUMIFS(Erl.Gögn!$H$2:$H$30,Erl.Gögn!$E$2:$E$30,$A144,Erl.Gögn!$A$2:$A$30,K$201),IF(K$8="Allianz",SUMIFS(Erl.Gögn!$H$2:$H$30,Erl.Gögn!$E$2:$E$30,$A144,Erl.Gögn!$A$2:$A$30,K$201),SUMIFS(Gögn!$I$2:$I$11876,Gögn!$F$2:$F$11876,$A144,Gögn!$A$2:$A$11876,K$201))))</f>
        <v>0</v>
      </c>
      <c r="L144" s="162">
        <f>IF(LEN(L$8)=0,"",IF(L$8="Bayern",SUMIFS(Erl.Gögn!$H$2:$H$30,Erl.Gögn!$E$2:$E$30,$A144,Erl.Gögn!$A$2:$A$30,L$201),IF(L$8="Allianz",SUMIFS(Erl.Gögn!$H$2:$H$30,Erl.Gögn!$E$2:$E$30,$A144,Erl.Gögn!$A$2:$A$30,L$201),SUMIFS(Gögn!$I$2:$I$11876,Gögn!$F$2:$F$11876,$A144,Gögn!$A$2:$A$11876,L$201))))</f>
        <v>0</v>
      </c>
      <c r="M144" s="162">
        <f>IF(LEN(M$8)=0,"",IF(M$8="Bayern",SUMIFS(Erl.Gögn!$H$2:$H$30,Erl.Gögn!$E$2:$E$30,$A144,Erl.Gögn!$A$2:$A$30,M$201),IF(M$8="Allianz",SUMIFS(Erl.Gögn!$H$2:$H$30,Erl.Gögn!$E$2:$E$30,$A144,Erl.Gögn!$A$2:$A$30,M$201),SUMIFS(Gögn!$I$2:$I$11876,Gögn!$F$2:$F$11876,$A144,Gögn!$A$2:$A$11876,M$201))))</f>
        <v>5.0999999999999996</v>
      </c>
      <c r="N144" s="162">
        <f>IF(LEN(N$8)=0,"",IF(N$8="Bayern",SUMIFS(Erl.Gögn!$H$2:$H$30,Erl.Gögn!$E$2:$E$30,$A144,Erl.Gögn!$A$2:$A$30,N$201),IF(N$8="Allianz",SUMIFS(Erl.Gögn!$H$2:$H$30,Erl.Gögn!$E$2:$E$30,$A144,Erl.Gögn!$A$2:$A$30,N$201),SUMIFS(Gögn!$I$2:$I$11876,Gögn!$F$2:$F$11876,$A144,Gögn!$A$2:$A$11876,N$201))))</f>
        <v>3.6</v>
      </c>
      <c r="O144" s="162">
        <f>IF(LEN(O$8)=0,"",IF(O$8="Bayern",SUMIFS(Erl.Gögn!$H$2:$H$30,Erl.Gögn!$E$2:$E$30,$A144,Erl.Gögn!$A$2:$A$30,O$201),IF(O$8="Allianz",SUMIFS(Erl.Gögn!$H$2:$H$30,Erl.Gögn!$E$2:$E$30,$A144,Erl.Gögn!$A$2:$A$30,O$201),SUMIFS(Gögn!$I$2:$I$11876,Gögn!$F$2:$F$11876,$A144,Gögn!$A$2:$A$11876,O$201))))</f>
        <v>1.6</v>
      </c>
      <c r="P144" s="162">
        <f>IF(LEN(P$8)=0,"",IF(P$8="Bayern",SUMIFS(Erl.Gögn!$H$2:$H$30,Erl.Gögn!$E$2:$E$30,$A144,Erl.Gögn!$A$2:$A$30,P$201),IF(P$8="Allianz",SUMIFS(Erl.Gögn!$H$2:$H$30,Erl.Gögn!$E$2:$E$30,$A144,Erl.Gögn!$A$2:$A$30,P$201),SUMIFS(Gögn!$I$2:$I$11876,Gögn!$F$2:$F$11876,$A144,Gögn!$A$2:$A$11876,P$201))))</f>
        <v>0.2</v>
      </c>
      <c r="Q144" s="162">
        <f>IF(LEN(Q$8)=0,"",IF(Q$8="Bayern",SUMIFS(Erl.Gögn!$H$2:$H$30,Erl.Gögn!$E$2:$E$30,$A144,Erl.Gögn!$A$2:$A$30,Q$201),IF(Q$8="Allianz",SUMIFS(Erl.Gögn!$H$2:$H$30,Erl.Gögn!$E$2:$E$30,$A144,Erl.Gögn!$A$2:$A$30,Q$201),SUMIFS(Gögn!$I$2:$I$11876,Gögn!$F$2:$F$11876,$A144,Gögn!$A$2:$A$11876,Q$201))))</f>
        <v>0.5</v>
      </c>
      <c r="R144" s="162">
        <f>IF(LEN(R$8)=0,"",IF(R$8="Bayern",SUMIFS(Erl.Gögn!$H$2:$H$30,Erl.Gögn!$E$2:$E$30,$A144,Erl.Gögn!$A$2:$A$30,R$201),IF(R$8="Allianz",SUMIFS(Erl.Gögn!$H$2:$H$30,Erl.Gögn!$E$2:$E$30,$A144,Erl.Gögn!$A$2:$A$30,R$201),SUMIFS(Gögn!$I$2:$I$11876,Gögn!$F$2:$F$11876,$A144,Gögn!$A$2:$A$11876,R$201))))</f>
        <v>3.75</v>
      </c>
      <c r="S144" s="162">
        <f>IF(LEN(S$8)=0,"",IF(S$8="Bayern",SUMIFS(Erl.Gögn!$H$2:$H$30,Erl.Gögn!$E$2:$E$30,$A144,Erl.Gögn!$A$2:$A$30,S$201),IF(S$8="Allianz",SUMIFS(Erl.Gögn!$H$2:$H$30,Erl.Gögn!$E$2:$E$30,$A144,Erl.Gögn!$A$2:$A$30,S$201),SUMIFS(Gögn!$I$2:$I$11876,Gögn!$F$2:$F$11876,$A144,Gögn!$A$2:$A$11876,S$201))))</f>
        <v>0.32</v>
      </c>
      <c r="T144" s="162">
        <f>IF(LEN(T$8)=0,"",IF(T$8="Bayern",SUMIFS(Erl.Gögn!$H$2:$H$30,Erl.Gögn!$E$2:$E$30,$A144,Erl.Gögn!$A$2:$A$30,T$201),IF(T$8="Allianz",SUMIFS(Erl.Gögn!$H$2:$H$30,Erl.Gögn!$E$2:$E$30,$A144,Erl.Gögn!$A$2:$A$30,T$201),SUMIFS(Gögn!$I$2:$I$11876,Gögn!$F$2:$F$11876,$A144,Gögn!$A$2:$A$11876,T$201))))</f>
        <v>0.2</v>
      </c>
      <c r="U144" s="162">
        <f>IF(LEN(U$8)=0,"",IF(U$8="Bayern",SUMIFS(Erl.Gögn!$H$2:$H$30,Erl.Gögn!$E$2:$E$30,$A144,Erl.Gögn!$A$2:$A$30,U$201),IF(U$8="Allianz",SUMIFS(Erl.Gögn!$H$2:$H$30,Erl.Gögn!$E$2:$E$30,$A144,Erl.Gögn!$A$2:$A$30,U$201),SUMIFS(Gögn!$I$2:$I$11876,Gögn!$F$2:$F$11876,$A144,Gögn!$A$2:$A$11876,U$201))))</f>
        <v>-3.15</v>
      </c>
      <c r="V144" s="162">
        <f>IF(LEN(V$8)=0,"",IF(V$8="Bayern",SUMIFS(Erl.Gögn!$H$2:$H$30,Erl.Gögn!$E$2:$E$30,$A144,Erl.Gögn!$A$2:$A$30,V$201),IF(V$8="Allianz",SUMIFS(Erl.Gögn!$H$2:$H$30,Erl.Gögn!$E$2:$E$30,$A144,Erl.Gögn!$A$2:$A$30,V$201),SUMIFS(Gögn!$I$2:$I$11876,Gögn!$F$2:$F$11876,$A144,Gögn!$A$2:$A$11876,V$201))))</f>
        <v>1.58</v>
      </c>
      <c r="W144" s="162">
        <f>IF(LEN(W$8)=0,"",IF(W$8="Bayern",SUMIFS(Erl.Gögn!$H$2:$H$30,Erl.Gögn!$E$2:$E$30,$A144,Erl.Gögn!$A$2:$A$30,W$201),IF(W$8="Allianz",SUMIFS(Erl.Gögn!$H$2:$H$30,Erl.Gögn!$E$2:$E$30,$A144,Erl.Gögn!$A$2:$A$30,W$201),SUMIFS(Gögn!$I$2:$I$11876,Gögn!$F$2:$F$11876,$A144,Gögn!$A$2:$A$11876,W$201))))</f>
        <v>3.3</v>
      </c>
      <c r="X144" s="162">
        <f>IF(LEN(X$8)=0,"",IF(X$8="Bayern",SUMIFS(Erl.Gögn!$H$2:$H$30,Erl.Gögn!$E$2:$E$30,$A144,Erl.Gögn!$A$2:$A$30,X$201),IF(X$8="Allianz",SUMIFS(Erl.Gögn!$H$2:$H$30,Erl.Gögn!$E$2:$E$30,$A144,Erl.Gögn!$A$2:$A$30,X$201),SUMIFS(Gögn!$I$2:$I$11876,Gögn!$F$2:$F$11876,$A144,Gögn!$A$2:$A$11876,X$201))))</f>
        <v>1.3</v>
      </c>
      <c r="Y144" s="162">
        <f>IF(LEN(Y$8)=0,"",IF(Y$8="Bayern",SUMIFS(Erl.Gögn!$H$2:$H$30,Erl.Gögn!$E$2:$E$30,$A144,Erl.Gögn!$A$2:$A$30,Y$201),IF(Y$8="Allianz",SUMIFS(Erl.Gögn!$H$2:$H$30,Erl.Gögn!$E$2:$E$30,$A144,Erl.Gögn!$A$2:$A$30,Y$201),SUMIFS(Gögn!$I$2:$I$11876,Gögn!$F$2:$F$11876,$A144,Gögn!$A$2:$A$11876,Y$201))))</f>
        <v>-0.1</v>
      </c>
      <c r="Z144" s="162">
        <f>IF(LEN(Z$8)=0,"",IF(Z$8="Bayern",SUMIFS(Erl.Gögn!$H$2:$H$30,Erl.Gögn!$E$2:$E$30,$A144,Erl.Gögn!$A$2:$A$30,Z$201),IF(Z$8="Allianz",SUMIFS(Erl.Gögn!$H$2:$H$30,Erl.Gögn!$E$2:$E$30,$A144,Erl.Gögn!$A$2:$A$30,Z$201),SUMIFS(Gögn!$I$2:$I$11876,Gögn!$F$2:$F$11876,$A144,Gögn!$A$2:$A$11876,Z$201))))</f>
        <v>3.5</v>
      </c>
      <c r="AA144" s="162">
        <f>IF(LEN(AA$8)=0,"",IF(AA$8="Bayern",SUMIFS(Erl.Gögn!$H$2:$H$30,Erl.Gögn!$E$2:$E$30,$A144,Erl.Gögn!$A$2:$A$30,AA$201),IF(AA$8="Allianz",SUMIFS(Erl.Gögn!$H$2:$H$30,Erl.Gögn!$E$2:$E$30,$A144,Erl.Gögn!$A$2:$A$30,AA$201),SUMIFS(Gögn!$I$2:$I$11876,Gögn!$F$2:$F$11876,$A144,Gögn!$A$2:$A$11876,AA$201))))</f>
        <v>0</v>
      </c>
      <c r="AB144" s="162">
        <f>IF(LEN(AB$8)=0,"",IF(AB$8="Bayern",SUMIFS(Erl.Gögn!$H$2:$H$30,Erl.Gögn!$E$2:$E$30,$A144,Erl.Gögn!$A$2:$A$30,AB$201),IF(AB$8="Allianz",SUMIFS(Erl.Gögn!$H$2:$H$30,Erl.Gögn!$E$2:$E$30,$A144,Erl.Gögn!$A$2:$A$30,AB$201),SUMIFS(Gögn!$I$2:$I$11876,Gögn!$F$2:$F$11876,$A144,Gögn!$A$2:$A$11876,AB$201))))</f>
        <v>2.5499999999999998</v>
      </c>
      <c r="AC144" s="162">
        <f>IF(LEN(AC$8)=0,"",IF(AC$8="Bayern",SUMIFS(Erl.Gögn!$H$2:$H$30,Erl.Gögn!$E$2:$E$30,$A144,Erl.Gögn!$A$2:$A$30,AC$201),IF(AC$8="Allianz",SUMIFS(Erl.Gögn!$H$2:$H$30,Erl.Gögn!$E$2:$E$30,$A144,Erl.Gögn!$A$2:$A$30,AC$201),SUMIFS(Gögn!$I$2:$I$11876,Gögn!$F$2:$F$11876,$A144,Gögn!$A$2:$A$11876,AC$201))))</f>
        <v>1.05</v>
      </c>
      <c r="AD144" s="162">
        <f>IF(LEN(AD$8)=0,"",IF(AD$8="Bayern",SUMIFS(Erl.Gögn!$H$2:$H$30,Erl.Gögn!$E$2:$E$30,$A144,Erl.Gögn!$A$2:$A$30,AD$201),IF(AD$8="Allianz",SUMIFS(Erl.Gögn!$H$2:$H$30,Erl.Gögn!$E$2:$E$30,$A144,Erl.Gögn!$A$2:$A$30,AD$201),SUMIFS(Gögn!$I$2:$I$11876,Gögn!$F$2:$F$11876,$A144,Gögn!$A$2:$A$11876,AD$201))))</f>
        <v>0.8</v>
      </c>
      <c r="AE144" s="162">
        <f>IF(LEN(AE$8)=0,"",IF(AE$8="Bayern",SUMIFS(Erl.Gögn!$H$2:$H$30,Erl.Gögn!$E$2:$E$30,$A144,Erl.Gögn!$A$2:$A$30,AE$201),IF(AE$8="Allianz",SUMIFS(Erl.Gögn!$H$2:$H$30,Erl.Gögn!$E$2:$E$30,$A144,Erl.Gögn!$A$2:$A$30,AE$201),SUMIFS(Gögn!$I$2:$I$11876,Gögn!$F$2:$F$11876,$A144,Gögn!$A$2:$A$11876,AE$201))))</f>
        <v>3.3</v>
      </c>
      <c r="AF144" s="162">
        <f>IF(LEN(AF$8)=0,"",IF(AF$8="Bayern",SUMIFS(Erl.Gögn!$H$2:$H$30,Erl.Gögn!$E$2:$E$30,$A144,Erl.Gögn!$A$2:$A$30,AF$201),IF(AF$8="Allianz",SUMIFS(Erl.Gögn!$H$2:$H$30,Erl.Gögn!$E$2:$E$30,$A144,Erl.Gögn!$A$2:$A$30,AF$201),SUMIFS(Gögn!$I$2:$I$11876,Gögn!$F$2:$F$11876,$A144,Gögn!$A$2:$A$11876,AF$201))))</f>
        <v>-2.2000000000000002</v>
      </c>
      <c r="AG144" s="162">
        <f>IF(LEN(AG$8)=0,"",IF(AG$8="Bayern",SUMIFS(Erl.Gögn!$H$2:$H$30,Erl.Gögn!$E$2:$E$30,$A144,Erl.Gögn!$A$2:$A$30,AG$201),IF(AG$8="Allianz",SUMIFS(Erl.Gögn!$H$2:$H$30,Erl.Gögn!$E$2:$E$30,$A144,Erl.Gögn!$A$2:$A$30,AG$201),SUMIFS(Gögn!$I$2:$I$11876,Gögn!$F$2:$F$11876,$A144,Gögn!$A$2:$A$11876,AG$201))))</f>
        <v>-2.14</v>
      </c>
      <c r="AH144" s="162">
        <f>IF(LEN(AH$8)=0,"",IF(AH$8="Bayern",SUMIFS(Erl.Gögn!$H$2:$H$30,Erl.Gögn!$E$2:$E$30,$A144,Erl.Gögn!$A$2:$A$30,AH$201),IF(AH$8="Allianz",SUMIFS(Erl.Gögn!$H$2:$H$30,Erl.Gögn!$E$2:$E$30,$A144,Erl.Gögn!$A$2:$A$30,AH$201),SUMIFS(Gögn!$I$2:$I$11876,Gögn!$F$2:$F$11876,$A144,Gögn!$A$2:$A$11876,AH$201))))</f>
        <v>0.75</v>
      </c>
      <c r="AI144" s="162">
        <f>IF(LEN(AI$8)=0,"",IF(AI$8="Bayern",SUMIFS(Erl.Gögn!$H$2:$H$30,Erl.Gögn!$E$2:$E$30,$A144,Erl.Gögn!$A$2:$A$30,AI$201),IF(AI$8="Allianz",SUMIFS(Erl.Gögn!$H$2:$H$30,Erl.Gögn!$E$2:$E$30,$A144,Erl.Gögn!$A$2:$A$30,AI$201),SUMIFS(Gögn!$I$2:$I$11876,Gögn!$F$2:$F$11876,$A144,Gögn!$A$2:$A$11876,AI$201))))</f>
        <v>-2.9</v>
      </c>
      <c r="AJ144" s="162">
        <f>IF(LEN(AJ$8)=0,"",IF(AJ$8="Bayern",SUMIFS(Erl.Gögn!$H$2:$H$30,Erl.Gögn!$E$2:$E$30,$A144,Erl.Gögn!$A$2:$A$30,AJ$201),IF(AJ$8="Allianz",SUMIFS(Erl.Gögn!$H$2:$H$30,Erl.Gögn!$E$2:$E$30,$A144,Erl.Gögn!$A$2:$A$30,AJ$201),SUMIFS(Gögn!$I$2:$I$11876,Gögn!$F$2:$F$11876,$A144,Gögn!$A$2:$A$11876,AJ$201))))</f>
        <v>-1.9</v>
      </c>
      <c r="AK144" s="162">
        <f>IF(LEN(AK$8)=0,"",IF(AK$8="Bayern",SUMIFS(Erl.Gögn!$H$2:$H$30,Erl.Gögn!$E$2:$E$30,$A144,Erl.Gögn!$A$2:$A$30,AK$201),IF(AK$8="Allianz",SUMIFS(Erl.Gögn!$H$2:$H$30,Erl.Gögn!$E$2:$E$30,$A144,Erl.Gögn!$A$2:$A$30,AK$201),SUMIFS(Gögn!$I$2:$I$11876,Gögn!$F$2:$F$11876,$A144,Gögn!$A$2:$A$11876,AK$201))))</f>
        <v>-1.2</v>
      </c>
      <c r="AL144" s="162">
        <f>IF(LEN(AL$8)=0,"",IF(AL$8="Bayern",SUMIFS(Erl.Gögn!$H$2:$H$30,Erl.Gögn!$E$2:$E$30,$A144,Erl.Gögn!$A$2:$A$30,AL$201),IF(AL$8="Allianz",SUMIFS(Erl.Gögn!$H$2:$H$30,Erl.Gögn!$E$2:$E$30,$A144,Erl.Gögn!$A$2:$A$30,AL$201),SUMIFS(Gögn!$I$2:$I$11876,Gögn!$F$2:$F$11876,$A144,Gögn!$A$2:$A$11876,AL$201))))</f>
        <v>-0.3</v>
      </c>
      <c r="AM144" s="162">
        <f>IF(LEN(AM$8)=0,"",IF(AM$8="Bayern",SUMIFS(Erl.Gögn!$H$2:$H$30,Erl.Gögn!$E$2:$E$30,$A144,Erl.Gögn!$A$2:$A$30,AM$201),IF(AM$8="Allianz",SUMIFS(Erl.Gögn!$H$2:$H$30,Erl.Gögn!$E$2:$E$30,$A144,Erl.Gögn!$A$2:$A$30,AM$201),SUMIFS(Gögn!$I$2:$I$11876,Gögn!$F$2:$F$11876,$A144,Gögn!$A$2:$A$11876,AM$201))))</f>
        <v>1.1000000000000001</v>
      </c>
      <c r="AN144" s="162">
        <f>IF(LEN(AN$8)=0,"",IF(AN$8="Bayern",SUMIFS(Erl.Gögn!$H$2:$H$30,Erl.Gögn!$E$2:$E$30,$A144,Erl.Gögn!$A$2:$A$30,AN$201),IF(AN$8="Allianz",SUMIFS(Erl.Gögn!$H$2:$H$30,Erl.Gögn!$E$2:$E$30,$A144,Erl.Gögn!$A$2:$A$30,AN$201),SUMIFS(Gögn!$I$2:$I$11876,Gögn!$F$2:$F$11876,$A144,Gögn!$A$2:$A$11876,AN$201))))</f>
        <v>0</v>
      </c>
      <c r="AO144" s="162">
        <f>IF(LEN(AO$8)=0,"",IF(AO$8="Bayern",SUMIFS(Erl.Gögn!$H$2:$H$30,Erl.Gögn!$E$2:$E$30,$A144,Erl.Gögn!$A$2:$A$30,AO$201),IF(AO$8="Allianz",SUMIFS(Erl.Gögn!$H$2:$H$30,Erl.Gögn!$E$2:$E$30,$A144,Erl.Gögn!$A$2:$A$30,AO$201),SUMIFS(Gögn!$I$2:$I$11876,Gögn!$F$2:$F$11876,$A144,Gögn!$A$2:$A$11876,AO$201))))</f>
        <v>2.69</v>
      </c>
      <c r="AP144" s="162">
        <f>IF(LEN(AP$8)=0,"",IF(AP$8="Bayern",SUMIFS(Erl.Gögn!$H$2:$H$30,Erl.Gögn!$E$2:$E$30,$A144,Erl.Gögn!$A$2:$A$30,AP$201),IF(AP$8="Allianz",SUMIFS(Erl.Gögn!$H$2:$H$30,Erl.Gögn!$E$2:$E$30,$A144,Erl.Gögn!$A$2:$A$30,AP$201),SUMIFS(Gögn!$I$2:$I$11876,Gögn!$F$2:$F$11876,$A144,Gögn!$A$2:$A$11876,AP$201))))</f>
        <v>1.8</v>
      </c>
      <c r="AQ144" s="162">
        <f>IF(LEN(AQ$8)=0,"",IF(AQ$8="Bayern",SUMIFS(Erl.Gögn!$H$2:$H$30,Erl.Gögn!$E$2:$E$30,$A144,Erl.Gögn!$A$2:$A$30,AQ$201),IF(AQ$8="Allianz",SUMIFS(Erl.Gögn!$H$2:$H$30,Erl.Gögn!$E$2:$E$30,$A144,Erl.Gögn!$A$2:$A$30,AQ$201),SUMIFS(Gögn!$I$2:$I$11876,Gögn!$F$2:$F$11876,$A144,Gögn!$A$2:$A$11876,AQ$201))))</f>
        <v>0.9</v>
      </c>
      <c r="AR144" s="162">
        <f>IF(LEN(AR$8)=0,"",IF(AR$8="Bayern",SUMIFS(Erl.Gögn!$H$2:$H$30,Erl.Gögn!$E$2:$E$30,$A144,Erl.Gögn!$A$2:$A$30,AR$201),IF(AR$8="Allianz",SUMIFS(Erl.Gögn!$H$2:$H$30,Erl.Gögn!$E$2:$E$30,$A144,Erl.Gögn!$A$2:$A$30,AR$201),SUMIFS(Gögn!$I$2:$I$11876,Gögn!$F$2:$F$11876,$A144,Gögn!$A$2:$A$11876,AR$201))))</f>
        <v>-1.82</v>
      </c>
      <c r="AS144" s="162">
        <f>IF(LEN(AS$8)=0,"",IF(AS$8="Bayern",SUMIFS(Erl.Gögn!$H$2:$H$30,Erl.Gögn!$E$2:$E$30,$A144,Erl.Gögn!$A$2:$A$30,AS$201),IF(AS$8="Allianz",SUMIFS(Erl.Gögn!$H$2:$H$30,Erl.Gögn!$E$2:$E$30,$A144,Erl.Gögn!$A$2:$A$30,AS$201),SUMIFS(Gögn!$I$2:$I$11876,Gögn!$F$2:$F$11876,$A144,Gögn!$A$2:$A$11876,AS$201))))</f>
        <v>1</v>
      </c>
      <c r="AT144" s="162">
        <f>IF(LEN(AT$8)=0,"",IF(AT$8="Bayern",SUMIFS(Erl.Gögn!$H$2:$H$30,Erl.Gögn!$E$2:$E$30,$A144,Erl.Gögn!$A$2:$A$30,AT$201),IF(AT$8="Allianz",SUMIFS(Erl.Gögn!$H$2:$H$30,Erl.Gögn!$E$2:$E$30,$A144,Erl.Gögn!$A$2:$A$30,AT$201),SUMIFS(Gögn!$I$2:$I$11876,Gögn!$F$2:$F$11876,$A144,Gögn!$A$2:$A$11876,AT$201))))</f>
        <v>-0.6</v>
      </c>
      <c r="AU144" s="162">
        <f>IF(LEN(AU$8)=0,"",IF(AU$8="Bayern",SUMIFS(Erl.Gögn!$H$2:$H$30,Erl.Gögn!$E$2:$E$30,$A144,Erl.Gögn!$A$2:$A$30,AU$201),IF(AU$8="Allianz",SUMIFS(Erl.Gögn!$H$2:$H$30,Erl.Gögn!$E$2:$E$30,$A144,Erl.Gögn!$A$2:$A$30,AU$201),SUMIFS(Gögn!$I$2:$I$11876,Gögn!$F$2:$F$11876,$A144,Gögn!$A$2:$A$11876,AU$201))))</f>
        <v>-2</v>
      </c>
      <c r="AV144" s="162">
        <f>IF(LEN(AV$8)=0,"",IF(AV$8="Bayern",SUMIFS(Erl.Gögn!$H$2:$H$30,Erl.Gögn!$E$2:$E$30,$A144,Erl.Gögn!$A$2:$A$30,AV$201),IF(AV$8="Allianz",SUMIFS(Erl.Gögn!$H$2:$H$30,Erl.Gögn!$E$2:$E$30,$A144,Erl.Gögn!$A$2:$A$30,AV$201),SUMIFS(Gögn!$I$2:$I$11876,Gögn!$F$2:$F$11876,$A144,Gögn!$A$2:$A$11876,AV$201))))</f>
        <v>-0.7</v>
      </c>
      <c r="AW144" s="162">
        <f>IF(LEN(AW$8)=0,"",IF(AW$8="Bayern",SUMIFS(Erl.Gögn!$H$2:$H$30,Erl.Gögn!$E$2:$E$30,$A144,Erl.Gögn!$A$2:$A$30,AW$201),IF(AW$8="Allianz",SUMIFS(Erl.Gögn!$H$2:$H$30,Erl.Gögn!$E$2:$E$30,$A144,Erl.Gögn!$A$2:$A$30,AW$201),SUMIFS(Gögn!$I$2:$I$11876,Gögn!$F$2:$F$11876,$A144,Gögn!$A$2:$A$11876,AW$201))))</f>
        <v>1.4</v>
      </c>
      <c r="AX144" s="162">
        <f>IF(LEN(AX$8)=0,"",IF(AX$8="Bayern",SUMIFS(Erl.Gögn!$H$2:$H$30,Erl.Gögn!$E$2:$E$30,$A144,Erl.Gögn!$A$2:$A$30,AX$201),IF(AX$8="Allianz",SUMIFS(Erl.Gögn!$H$2:$H$30,Erl.Gögn!$E$2:$E$30,$A144,Erl.Gögn!$A$2:$A$30,AX$201),SUMIFS(Gögn!$I$2:$I$11876,Gögn!$F$2:$F$11876,$A144,Gögn!$A$2:$A$11876,AX$201))))</f>
        <v>1.9</v>
      </c>
      <c r="AY144" s="162">
        <f>IF(LEN(AY$8)=0,"",IF(AY$8="Bayern",SUMIFS(Erl.Gögn!$H$2:$H$30,Erl.Gögn!$E$2:$E$30,$A144,Erl.Gögn!$A$2:$A$30,AY$201),IF(AY$8="Allianz",SUMIFS(Erl.Gögn!$H$2:$H$30,Erl.Gögn!$E$2:$E$30,$A144,Erl.Gögn!$A$2:$A$30,AY$201),SUMIFS(Gögn!$I$2:$I$11876,Gögn!$F$2:$F$11876,$A144,Gögn!$A$2:$A$11876,AY$201))))</f>
        <v>1.5</v>
      </c>
      <c r="AZ144" s="162">
        <f>IF(LEN(AZ$8)=0,"",IF(AZ$8="Bayern",SUMIFS(Erl.Gögn!$H$2:$H$30,Erl.Gögn!$E$2:$E$30,$A144,Erl.Gögn!$A$2:$A$30,AZ$201),IF(AZ$8="Allianz",SUMIFS(Erl.Gögn!$H$2:$H$30,Erl.Gögn!$E$2:$E$30,$A144,Erl.Gögn!$A$2:$A$30,AZ$201),SUMIFS(Gögn!$I$2:$I$11876,Gögn!$F$2:$F$11876,$A144,Gögn!$A$2:$A$11876,AZ$201))))</f>
        <v>0.04</v>
      </c>
      <c r="BA144" s="162">
        <f>IF(LEN(BA$8)=0,"",IF(BA$8="Bayern",SUMIFS(Erl.Gögn!$H$2:$H$30,Erl.Gögn!$E$2:$E$30,$A144,Erl.Gögn!$A$2:$A$30,BA$201),IF(BA$8="Allianz",SUMIFS(Erl.Gögn!$H$2:$H$30,Erl.Gögn!$E$2:$E$30,$A144,Erl.Gögn!$A$2:$A$30,BA$201),SUMIFS(Gögn!$I$2:$I$11876,Gögn!$F$2:$F$11876,$A144,Gögn!$A$2:$A$11876,BA$201))))</f>
        <v>-0.01</v>
      </c>
      <c r="BB144" s="162">
        <f>IF(LEN(BB$8)=0,"",IF(BB$8="Bayern",SUMIFS(Erl.Gögn!$H$2:$H$30,Erl.Gögn!$E$2:$E$30,$A144,Erl.Gögn!$A$2:$A$30,BB$201),IF(BB$8="Allianz",SUMIFS(Erl.Gögn!$H$2:$H$30,Erl.Gögn!$E$2:$E$30,$A144,Erl.Gögn!$A$2:$A$30,BB$201),SUMIFS(Gögn!$I$2:$I$11876,Gögn!$F$2:$F$11876,$A144,Gögn!$A$2:$A$11876,BB$201))))</f>
        <v>0</v>
      </c>
      <c r="BC144" s="162">
        <f>IF(LEN(BC$8)=0,"",IF(BC$8="Bayern",SUMIFS(Erl.Gögn!$H$2:$H$30,Erl.Gögn!$E$2:$E$30,$A144,Erl.Gögn!$A$2:$A$30,BC$201),IF(BC$8="Allianz",SUMIFS(Erl.Gögn!$H$2:$H$30,Erl.Gögn!$E$2:$E$30,$A144,Erl.Gögn!$A$2:$A$30,BC$201),SUMIFS(Gögn!$I$2:$I$11876,Gögn!$F$2:$F$11876,$A144,Gögn!$A$2:$A$11876,BC$201))))</f>
        <v>4.3600000000000003</v>
      </c>
      <c r="BD144" s="162">
        <f>IF(LEN(BD$8)=0,"",IF(BD$8="Bayern",SUMIFS(Erl.Gögn!$H$2:$H$30,Erl.Gögn!$E$2:$E$30,$A144,Erl.Gögn!$A$2:$A$30,BD$201),IF(BD$8="Allianz",SUMIFS(Erl.Gögn!$H$2:$H$30,Erl.Gögn!$E$2:$E$30,$A144,Erl.Gögn!$A$2:$A$30,BD$201),SUMIFS(Gögn!$I$2:$I$11876,Gögn!$F$2:$F$11876,$A144,Gögn!$A$2:$A$11876,BD$201))))</f>
        <v>1.68</v>
      </c>
      <c r="BE144" s="162">
        <f>IF(LEN(BE$8)=0,"",IF(BE$8="Bayern",SUMIFS(Erl.Gögn!$H$2:$H$30,Erl.Gögn!$E$2:$E$30,$A144,Erl.Gögn!$A$2:$A$30,BE$201),IF(BE$8="Allianz",SUMIFS(Erl.Gögn!$H$2:$H$30,Erl.Gögn!$E$2:$E$30,$A144,Erl.Gögn!$A$2:$A$30,BE$201),SUMIFS(Gögn!$I$2:$I$11876,Gögn!$F$2:$F$11876,$A144,Gögn!$A$2:$A$11876,BE$201))))</f>
        <v>0.56999999999999995</v>
      </c>
      <c r="BF144" s="162">
        <f>IF(LEN(BF$8)=0,"",IF(BF$8="Bayern",SUMIFS(Erl.Gögn!$H$2:$H$30,Erl.Gögn!$E$2:$E$30,$A144,Erl.Gögn!$A$2:$A$30,BF$201),IF(BF$8="Allianz",SUMIFS(Erl.Gögn!$H$2:$H$30,Erl.Gögn!$E$2:$E$30,$A144,Erl.Gögn!$A$2:$A$30,BF$201),SUMIFS(Gögn!$I$2:$I$11876,Gögn!$F$2:$F$11876,$A144,Gögn!$A$2:$A$11876,BF$201))))</f>
        <v>0</v>
      </c>
      <c r="BG144" s="162">
        <f>IF(LEN(BG$8)=0,"",IF(BG$8="Bayern",SUMIFS(Erl.Gögn!$H$2:$H$30,Erl.Gögn!$E$2:$E$30,$A144,Erl.Gögn!$A$2:$A$30,BG$201),IF(BG$8="Allianz",SUMIFS(Erl.Gögn!$H$2:$H$30,Erl.Gögn!$E$2:$E$30,$A144,Erl.Gögn!$A$2:$A$30,BG$201),SUMIFS(Gögn!$I$2:$I$11876,Gögn!$F$2:$F$11876,$A144,Gögn!$A$2:$A$11876,BG$201))))</f>
        <v>1.28</v>
      </c>
      <c r="BH144" s="162">
        <f>IF(LEN(BH$8)=0,"",IF(BH$8="Bayern",SUMIFS(Erl.Gögn!$H$2:$H$30,Erl.Gögn!$E$2:$E$30,$A144,Erl.Gögn!$A$2:$A$30,BH$201),IF(BH$8="Allianz",SUMIFS(Erl.Gögn!$H$2:$H$30,Erl.Gögn!$E$2:$E$30,$A144,Erl.Gögn!$A$2:$A$30,BH$201),SUMIFS(Gögn!$I$2:$I$11876,Gögn!$F$2:$F$11876,$A144,Gögn!$A$2:$A$11876,BH$201))))</f>
        <v>2.8</v>
      </c>
      <c r="BI144" s="162">
        <f>IF(LEN(BI$8)=0,"",IF(BI$8="Bayern",SUMIFS(Erl.Gögn!$H$2:$H$30,Erl.Gögn!$E$2:$E$30,$A144,Erl.Gögn!$A$2:$A$30,BI$201),IF(BI$8="Allianz",SUMIFS(Erl.Gögn!$H$2:$H$30,Erl.Gögn!$E$2:$E$30,$A144,Erl.Gögn!$A$2:$A$30,BI$201),SUMIFS(Gögn!$I$2:$I$11876,Gögn!$F$2:$F$11876,$A144,Gögn!$A$2:$A$11876,BI$201))))</f>
        <v>1</v>
      </c>
      <c r="BJ144" s="162">
        <f>IF(LEN(BJ$8)=0,"",IF(BJ$8="Bayern",SUMIFS(Erl.Gögn!$H$2:$H$30,Erl.Gögn!$E$2:$E$30,$A144,Erl.Gögn!$A$2:$A$30,BJ$201),IF(BJ$8="Allianz",SUMIFS(Erl.Gögn!$H$2:$H$30,Erl.Gögn!$E$2:$E$30,$A144,Erl.Gögn!$A$2:$A$30,BJ$201),SUMIFS(Gögn!$I$2:$I$11876,Gögn!$F$2:$F$11876,$A144,Gögn!$A$2:$A$11876,BJ$201))))</f>
        <v>-1.6</v>
      </c>
      <c r="BK144" s="162">
        <f>IF(LEN(BK$8)=0,"",IF(BK$8="Bayern",SUMIFS(Erl.Gögn!$H$2:$H$30,Erl.Gögn!$E$2:$E$30,$A144,Erl.Gögn!$A$2:$A$30,BK$201),IF(BK$8="Allianz",SUMIFS(Erl.Gögn!$H$2:$H$30,Erl.Gögn!$E$2:$E$30,$A144,Erl.Gögn!$A$2:$A$30,BK$201),SUMIFS(Gögn!$I$2:$I$11876,Gögn!$F$2:$F$11876,$A144,Gögn!$A$2:$A$11876,BK$201))))</f>
        <v>4.8</v>
      </c>
      <c r="BL144" s="162">
        <f>IF(LEN(BL$8)=0,"",IF(BL$8="Bayern",SUMIFS(Erl.Gögn!$H$2:$H$30,Erl.Gögn!$E$2:$E$30,$A144,Erl.Gögn!$A$2:$A$30,BL$201),IF(BL$8="Allianz",SUMIFS(Erl.Gögn!$H$2:$H$30,Erl.Gögn!$E$2:$E$30,$A144,Erl.Gögn!$A$2:$A$30,BL$201),SUMIFS(Gögn!$I$2:$I$11876,Gögn!$F$2:$F$11876,$A144,Gögn!$A$2:$A$11876,BL$201))))</f>
        <v>0.8</v>
      </c>
      <c r="BM144" s="162">
        <f>IF(LEN(BM$8)=0,"",IF(BM$8="Bayern",SUMIFS(Erl.Gögn!$H$2:$H$30,Erl.Gögn!$E$2:$E$30,$A144,Erl.Gögn!$A$2:$A$30,BM$201),IF(BM$8="Allianz",SUMIFS(Erl.Gögn!$H$2:$H$30,Erl.Gögn!$E$2:$E$30,$A144,Erl.Gögn!$A$2:$A$30,BM$201),SUMIFS(Gögn!$I$2:$I$11876,Gögn!$F$2:$F$11876,$A144,Gögn!$A$2:$A$11876,BM$201))))</f>
        <v>2.6</v>
      </c>
      <c r="BN144" s="162">
        <f>IF(LEN(BN$8)=0,"",IF(BN$8="Bayern",SUMIFS(Erl.Gögn!$H$2:$H$30,Erl.Gögn!$E$2:$E$30,$A144,Erl.Gögn!$A$2:$A$30,BN$201),IF(BN$8="Allianz",SUMIFS(Erl.Gögn!$H$2:$H$30,Erl.Gögn!$E$2:$E$30,$A144,Erl.Gögn!$A$2:$A$30,BN$201),SUMIFS(Gögn!$I$2:$I$11876,Gögn!$F$2:$F$11876,$A144,Gögn!$A$2:$A$11876,BN$201))))</f>
        <v>0.7</v>
      </c>
      <c r="BO144" s="162">
        <f>IF(LEN(BO$8)=0,"",IF(BO$8="Bayern",SUMIFS(Erl.Gögn!$H$2:$H$30,Erl.Gögn!$E$2:$E$30,$A144,Erl.Gögn!$A$2:$A$30,BO$201),IF(BO$8="Allianz",SUMIFS(Erl.Gögn!$H$2:$H$30,Erl.Gögn!$E$2:$E$30,$A144,Erl.Gögn!$A$2:$A$30,BO$201),SUMIFS(Gögn!$I$2:$I$11876,Gögn!$F$2:$F$11876,$A144,Gögn!$A$2:$A$11876,BO$201))))</f>
        <v>-0.03</v>
      </c>
      <c r="BP144" s="162">
        <f>IF(LEN(BP$8)=0,"",IF(BP$8="Bayern",SUMIFS(Erl.Gögn!$H$2:$H$30,Erl.Gögn!$E$2:$E$30,$A144,Erl.Gögn!$A$2:$A$30,BP$201),IF(BP$8="Allianz",SUMIFS(Erl.Gögn!$H$2:$H$30,Erl.Gögn!$E$2:$E$30,$A144,Erl.Gögn!$A$2:$A$30,BP$201),SUMIFS(Gögn!$I$2:$I$11876,Gögn!$F$2:$F$11876,$A144,Gögn!$A$2:$A$11876,BP$201))))</f>
        <v>2.2000000000000002</v>
      </c>
      <c r="BQ144" s="162">
        <f>IF(LEN(BQ$8)=0,"",IF(BQ$8="Bayern",SUMIFS(Erl.Gögn!$H$2:$H$30,Erl.Gögn!$E$2:$E$30,$A144,Erl.Gögn!$A$2:$A$30,BQ$201),IF(BQ$8="Allianz",SUMIFS(Erl.Gögn!$H$2:$H$30,Erl.Gögn!$E$2:$E$30,$A144,Erl.Gögn!$A$2:$A$30,BQ$201),SUMIFS(Gögn!$I$2:$I$11876,Gögn!$F$2:$F$11876,$A144,Gögn!$A$2:$A$11876,BQ$201))))</f>
        <v>2.6</v>
      </c>
      <c r="BR144" s="162">
        <f>IF(LEN(BR$8)=0,"",IF(BR$8="Bayern",SUMIFS(Erl.Gögn!$H$2:$H$30,Erl.Gögn!$E$2:$E$30,$A144,Erl.Gögn!$A$2:$A$30,BR$201),IF(BR$8="Allianz",SUMIFS(Erl.Gögn!$H$2:$H$30,Erl.Gögn!$E$2:$E$30,$A144,Erl.Gögn!$A$2:$A$30,BR$201),SUMIFS(Gögn!$I$2:$I$11876,Gögn!$F$2:$F$11876,$A144,Gögn!$A$2:$A$11876,BR$201))))</f>
        <v>1.64</v>
      </c>
      <c r="BS144" s="162">
        <f>IF(LEN(BS$8)=0,"",IF(BS$8="Bayern",SUMIFS(Erl.Gögn!$H$2:$H$30,Erl.Gögn!$E$2:$E$30,$A144,Erl.Gögn!$A$2:$A$30,BS$201),IF(BS$8="Allianz",SUMIFS(Erl.Gögn!$H$2:$H$30,Erl.Gögn!$E$2:$E$30,$A144,Erl.Gögn!$A$2:$A$30,BS$201),SUMIFS(Gögn!$I$2:$I$11876,Gögn!$F$2:$F$11876,$A144,Gögn!$A$2:$A$11876,BS$201))))</f>
        <v>3.69</v>
      </c>
      <c r="BT144" s="162">
        <f>IF(LEN(BT$8)=0,"",IF(BT$8="Bayern",SUMIFS(Erl.Gögn!$H$2:$H$30,Erl.Gögn!$E$2:$E$30,$A144,Erl.Gögn!$A$2:$A$30,BT$201),IF(BT$8="Allianz",SUMIFS(Erl.Gögn!$H$2:$H$30,Erl.Gögn!$E$2:$E$30,$A144,Erl.Gögn!$A$2:$A$30,BT$201),SUMIFS(Gögn!$I$2:$I$11876,Gögn!$F$2:$F$11876,$A144,Gögn!$A$2:$A$11876,BT$201))))</f>
        <v>-1.45</v>
      </c>
      <c r="BU144" s="162">
        <f>IF(LEN(BU$8)=0,"",IF(BU$8="Bayern",SUMIFS(Erl.Gögn!$H$2:$H$30,Erl.Gögn!$E$2:$E$30,$A144,Erl.Gögn!$A$2:$A$30,BU$201),IF(BU$8="Allianz",SUMIFS(Erl.Gögn!$H$2:$H$30,Erl.Gögn!$E$2:$E$30,$A144,Erl.Gögn!$A$2:$A$30,BU$201),SUMIFS(Gögn!$I$2:$I$11876,Gögn!$F$2:$F$11876,$A144,Gögn!$A$2:$A$11876,BU$201))))</f>
        <v>-0.9</v>
      </c>
      <c r="BV144" s="162">
        <f>IF(LEN(BV$8)=0,"",IF(BV$8="Bayern",SUMIFS(Erl.Gögn!$H$2:$H$30,Erl.Gögn!$E$2:$E$30,$A144,Erl.Gögn!$A$2:$A$30,BV$201),IF(BV$8="Allianz",SUMIFS(Erl.Gögn!$H$2:$H$30,Erl.Gögn!$E$2:$E$30,$A144,Erl.Gögn!$A$2:$A$30,BV$201),SUMIFS(Gögn!$I$2:$I$11876,Gögn!$F$2:$F$11876,$A144,Gögn!$A$2:$A$11876,BV$201))))</f>
        <v>0.5</v>
      </c>
      <c r="BW144" s="162">
        <f>IF(LEN(BW$8)=0,"",IF(BW$8="Bayern",SUMIFS(Erl.Gögn!$H$2:$H$30,Erl.Gögn!$E$2:$E$30,$A144,Erl.Gögn!$A$2:$A$30,BW$201),IF(BW$8="Allianz",SUMIFS(Erl.Gögn!$H$2:$H$30,Erl.Gögn!$E$2:$E$30,$A144,Erl.Gögn!$A$2:$A$30,BW$201),SUMIFS(Gögn!$I$2:$I$11876,Gögn!$F$2:$F$11876,$A144,Gögn!$A$2:$A$11876,BW$201))))</f>
        <v>0</v>
      </c>
      <c r="BX144" s="162">
        <f>IF(LEN(BX$8)=0,"",IF(BX$8="Bayern",SUMIFS(Erl.Gögn!$H$2:$H$30,Erl.Gögn!$E$2:$E$30,$A144,Erl.Gögn!$A$2:$A$30,BX$201),IF(BX$8="Allianz",SUMIFS(Erl.Gögn!$H$2:$H$30,Erl.Gögn!$E$2:$E$30,$A144,Erl.Gögn!$A$2:$A$30,BX$201),SUMIFS(Gögn!$I$2:$I$11876,Gögn!$F$2:$F$11876,$A144,Gögn!$A$2:$A$11876,BX$201))))</f>
        <v>1.98</v>
      </c>
      <c r="BY144" s="162">
        <f>IF(LEN(BY$8)=0,"",IF(BY$8="Bayern",SUMIFS(Erl.Gögn!$H$2:$H$30,Erl.Gögn!$E$2:$E$30,$A144,Erl.Gögn!$A$2:$A$30,BY$201),IF(BY$8="Allianz",SUMIFS(Erl.Gögn!$H$2:$H$30,Erl.Gögn!$E$2:$E$30,$A144,Erl.Gögn!$A$2:$A$30,BY$201),SUMIFS(Gögn!$I$2:$I$11876,Gögn!$F$2:$F$11876,$A144,Gögn!$A$2:$A$11876,BY$201))))</f>
        <v>3.57</v>
      </c>
      <c r="BZ144" s="162">
        <f>IF(LEN(BZ$8)=0,"",IF(BZ$8="Bayern",SUMIFS(Erl.Gögn!$H$2:$H$30,Erl.Gögn!$E$2:$E$30,$A144,Erl.Gögn!$A$2:$A$30,BZ$201),IF(BZ$8="Allianz",SUMIFS(Erl.Gögn!$H$2:$H$30,Erl.Gögn!$E$2:$E$30,$A144,Erl.Gögn!$A$2:$A$30,BZ$201),SUMIFS(Gögn!$I$2:$I$11876,Gögn!$F$2:$F$11876,$A144,Gögn!$A$2:$A$11876,BZ$201))))</f>
        <v>-3.36</v>
      </c>
      <c r="CA144" s="162">
        <f>IF(LEN(CA$8)=0,"",IF(CA$8="Bayern",SUMIFS(Erl.Gögn!$H$2:$H$30,Erl.Gögn!$E$2:$E$30,$A144,Erl.Gögn!$A$2:$A$30,CA$201),IF(CA$8="Allianz",SUMIFS(Erl.Gögn!$H$2:$H$30,Erl.Gögn!$E$2:$E$30,$A144,Erl.Gögn!$A$2:$A$30,CA$201),SUMIFS(Gögn!$I$2:$I$11876,Gögn!$F$2:$F$11876,$A144,Gögn!$A$2:$A$11876,CA$201))))</f>
        <v>0.49</v>
      </c>
      <c r="CB144" s="162">
        <f>IF(LEN(CB$8)=0,"",IF(CB$8="Bayern",SUMIFS(Erl.Gögn!$H$2:$H$30,Erl.Gögn!$E$2:$E$30,$A144,Erl.Gögn!$A$2:$A$30,CB$201),IF(CB$8="Allianz",SUMIFS(Erl.Gögn!$H$2:$H$30,Erl.Gögn!$E$2:$E$30,$A144,Erl.Gögn!$A$2:$A$30,CB$201),SUMIFS(Gögn!$I$2:$I$11876,Gögn!$F$2:$F$11876,$A144,Gögn!$A$2:$A$11876,CB$201))))</f>
        <v>0.33</v>
      </c>
      <c r="CC144" s="162">
        <f>IF(LEN(CC$8)=0,"",IF(CC$8="Bayern",SUMIFS(Erl.Gögn!$H$2:$H$30,Erl.Gögn!$E$2:$E$30,$A144,Erl.Gögn!$A$2:$A$30,CC$201),IF(CC$8="Allianz",SUMIFS(Erl.Gögn!$H$2:$H$30,Erl.Gögn!$E$2:$E$30,$A144,Erl.Gögn!$A$2:$A$30,CC$201),SUMIFS(Gögn!$I$2:$I$11876,Gögn!$F$2:$F$11876,$A144,Gögn!$A$2:$A$11876,CC$201))))</f>
        <v>2.56</v>
      </c>
    </row>
    <row r="145" spans="1:81" ht="15" customHeight="1" x14ac:dyDescent="0.25">
      <c r="A145" s="15" t="s">
        <v>53</v>
      </c>
      <c r="B145" s="15"/>
      <c r="C145" s="18" t="s">
        <v>298</v>
      </c>
      <c r="D145" s="160">
        <f>IFERROR(SUMPRODUCT(E145:CC145,$E$83:$CC$83)/SUM($E$83:$CC$83),"")</f>
        <v>2.2537513789327392</v>
      </c>
      <c r="E145" s="160">
        <f>IF(LEN(E$8)=0,"",IF(E$8="Bayern",SUMIFS(Erl.Gögn!$H$2:$H$30,Erl.Gögn!$E$2:$E$30,$A145,Erl.Gögn!$A$2:$A$30,E$201),IF(E$8="Allianz",SUMIFS(Erl.Gögn!$H$2:$H$30,Erl.Gögn!$E$2:$E$30,$A145,Erl.Gögn!$A$2:$A$30,E$201),SUMIFS(Gögn!$I$2:$I$11876,Gögn!$F$2:$F$11876,$A145,Gögn!$A$2:$A$11876,E$201))))</f>
        <v>4</v>
      </c>
      <c r="F145" s="160">
        <f>IF(LEN(F$8)=0,"",IF(F$8="Bayern",SUMIFS(Erl.Gögn!$H$2:$H$30,Erl.Gögn!$E$2:$E$30,$A145,Erl.Gögn!$A$2:$A$30,F$201),IF(F$8="Allianz",SUMIFS(Erl.Gögn!$H$2:$H$30,Erl.Gögn!$E$2:$E$30,$A145,Erl.Gögn!$A$2:$A$30,F$201),SUMIFS(Gögn!$I$2:$I$11876,Gögn!$F$2:$F$11876,$A145,Gögn!$A$2:$A$11876,F$201))))</f>
        <v>4</v>
      </c>
      <c r="G145" s="160">
        <f>IF(LEN(G$8)=0,"",IF(G$8="Bayern",SUMIFS(Erl.Gögn!$H$2:$H$30,Erl.Gögn!$E$2:$E$30,$A145,Erl.Gögn!$A$2:$A$30,G$201),IF(G$8="Allianz",SUMIFS(Erl.Gögn!$H$2:$H$30,Erl.Gögn!$E$2:$E$30,$A145,Erl.Gögn!$A$2:$A$30,G$201),SUMIFS(Gögn!$I$2:$I$11876,Gögn!$F$2:$F$11876,$A145,Gögn!$A$2:$A$11876,G$201))))</f>
        <v>2</v>
      </c>
      <c r="H145" s="160">
        <f>IF(LEN(H$8)=0,"",IF(H$8="Bayern",SUMIFS(Erl.Gögn!$H$2:$H$30,Erl.Gögn!$E$2:$E$30,$A145,Erl.Gögn!$A$2:$A$30,H$201),IF(H$8="Allianz",SUMIFS(Erl.Gögn!$H$2:$H$30,Erl.Gögn!$E$2:$E$30,$A145,Erl.Gögn!$A$2:$A$30,H$201),SUMIFS(Gögn!$I$2:$I$11876,Gögn!$F$2:$F$11876,$A145,Gögn!$A$2:$A$11876,H$201))))</f>
        <v>0</v>
      </c>
      <c r="I145" s="160">
        <f>IF(LEN(I$8)=0,"",IF(I$8="Bayern",SUMIFS(Erl.Gögn!$H$2:$H$30,Erl.Gögn!$E$2:$E$30,$A145,Erl.Gögn!$A$2:$A$30,I$201),IF(I$8="Allianz",SUMIFS(Erl.Gögn!$H$2:$H$30,Erl.Gögn!$E$2:$E$30,$A145,Erl.Gögn!$A$2:$A$30,I$201),SUMIFS(Gögn!$I$2:$I$11876,Gögn!$F$2:$F$11876,$A145,Gögn!$A$2:$A$11876,I$201))))</f>
        <v>1</v>
      </c>
      <c r="J145" s="160">
        <f>IF(LEN(J$8)=0,"",IF(J$8="Bayern",SUMIFS(Erl.Gögn!$H$2:$H$30,Erl.Gögn!$E$2:$E$30,$A145,Erl.Gögn!$A$2:$A$30,J$201),IF(J$8="Allianz",SUMIFS(Erl.Gögn!$H$2:$H$30,Erl.Gögn!$E$2:$E$30,$A145,Erl.Gögn!$A$2:$A$30,J$201),SUMIFS(Gögn!$I$2:$I$11876,Gögn!$F$2:$F$11876,$A145,Gögn!$A$2:$A$11876,J$201))))</f>
        <v>1.3</v>
      </c>
      <c r="K145" s="160">
        <f>IF(LEN(K$8)=0,"",IF(K$8="Bayern",SUMIFS(Erl.Gögn!$H$2:$H$30,Erl.Gögn!$E$2:$E$30,$A145,Erl.Gögn!$A$2:$A$30,K$201),IF(K$8="Allianz",SUMIFS(Erl.Gögn!$H$2:$H$30,Erl.Gögn!$E$2:$E$30,$A145,Erl.Gögn!$A$2:$A$30,K$201),SUMIFS(Gögn!$I$2:$I$11876,Gögn!$F$2:$F$11876,$A145,Gögn!$A$2:$A$11876,K$201))))</f>
        <v>2.2000000000000002</v>
      </c>
      <c r="L145" s="160">
        <f>IF(LEN(L$8)=0,"",IF(L$8="Bayern",SUMIFS(Erl.Gögn!$H$2:$H$30,Erl.Gögn!$E$2:$E$30,$A145,Erl.Gögn!$A$2:$A$30,L$201),IF(L$8="Allianz",SUMIFS(Erl.Gögn!$H$2:$H$30,Erl.Gögn!$E$2:$E$30,$A145,Erl.Gögn!$A$2:$A$30,L$201),SUMIFS(Gögn!$I$2:$I$11876,Gögn!$F$2:$F$11876,$A145,Gögn!$A$2:$A$11876,L$201))))</f>
        <v>1.7</v>
      </c>
      <c r="M145" s="160">
        <f>IF(LEN(M$8)=0,"",IF(M$8="Bayern",SUMIFS(Erl.Gögn!$H$2:$H$30,Erl.Gögn!$E$2:$E$30,$A145,Erl.Gögn!$A$2:$A$30,M$201),IF(M$8="Allianz",SUMIFS(Erl.Gögn!$H$2:$H$30,Erl.Gögn!$E$2:$E$30,$A145,Erl.Gögn!$A$2:$A$30,M$201),SUMIFS(Gögn!$I$2:$I$11876,Gögn!$F$2:$F$11876,$A145,Gögn!$A$2:$A$11876,M$201))))</f>
        <v>3.5</v>
      </c>
      <c r="N145" s="160">
        <f>IF(LEN(N$8)=0,"",IF(N$8="Bayern",SUMIFS(Erl.Gögn!$H$2:$H$30,Erl.Gögn!$E$2:$E$30,$A145,Erl.Gögn!$A$2:$A$30,N$201),IF(N$8="Allianz",SUMIFS(Erl.Gögn!$H$2:$H$30,Erl.Gögn!$E$2:$E$30,$A145,Erl.Gögn!$A$2:$A$30,N$201),SUMIFS(Gögn!$I$2:$I$11876,Gögn!$F$2:$F$11876,$A145,Gögn!$A$2:$A$11876,N$201))))</f>
        <v>3.2</v>
      </c>
      <c r="O145" s="160">
        <f>IF(LEN(O$8)=0,"",IF(O$8="Bayern",SUMIFS(Erl.Gögn!$H$2:$H$30,Erl.Gögn!$E$2:$E$30,$A145,Erl.Gögn!$A$2:$A$30,O$201),IF(O$8="Allianz",SUMIFS(Erl.Gögn!$H$2:$H$30,Erl.Gögn!$E$2:$E$30,$A145,Erl.Gögn!$A$2:$A$30,O$201),SUMIFS(Gögn!$I$2:$I$11876,Gögn!$F$2:$F$11876,$A145,Gögn!$A$2:$A$11876,O$201))))</f>
        <v>2.6</v>
      </c>
      <c r="P145" s="160">
        <f>IF(LEN(P$8)=0,"",IF(P$8="Bayern",SUMIFS(Erl.Gögn!$H$2:$H$30,Erl.Gögn!$E$2:$E$30,$A145,Erl.Gögn!$A$2:$A$30,P$201),IF(P$8="Allianz",SUMIFS(Erl.Gögn!$H$2:$H$30,Erl.Gögn!$E$2:$E$30,$A145,Erl.Gögn!$A$2:$A$30,P$201),SUMIFS(Gögn!$I$2:$I$11876,Gögn!$F$2:$F$11876,$A145,Gögn!$A$2:$A$11876,P$201))))</f>
        <v>2.1</v>
      </c>
      <c r="Q145" s="160">
        <f>IF(LEN(Q$8)=0,"",IF(Q$8="Bayern",SUMIFS(Erl.Gögn!$H$2:$H$30,Erl.Gögn!$E$2:$E$30,$A145,Erl.Gögn!$A$2:$A$30,Q$201),IF(Q$8="Allianz",SUMIFS(Erl.Gögn!$H$2:$H$30,Erl.Gögn!$E$2:$E$30,$A145,Erl.Gögn!$A$2:$A$30,Q$201),SUMIFS(Gögn!$I$2:$I$11876,Gögn!$F$2:$F$11876,$A145,Gögn!$A$2:$A$11876,Q$201))))</f>
        <v>1.3</v>
      </c>
      <c r="R145" s="160">
        <f>IF(LEN(R$8)=0,"",IF(R$8="Bayern",SUMIFS(Erl.Gögn!$H$2:$H$30,Erl.Gögn!$E$2:$E$30,$A145,Erl.Gögn!$A$2:$A$30,R$201),IF(R$8="Allianz",SUMIFS(Erl.Gögn!$H$2:$H$30,Erl.Gögn!$E$2:$E$30,$A145,Erl.Gögn!$A$2:$A$30,R$201),SUMIFS(Gögn!$I$2:$I$11876,Gögn!$F$2:$F$11876,$A145,Gögn!$A$2:$A$11876,R$201))))</f>
        <v>3.9</v>
      </c>
      <c r="S145" s="160">
        <f>IF(LEN(S$8)=0,"",IF(S$8="Bayern",SUMIFS(Erl.Gögn!$H$2:$H$30,Erl.Gögn!$E$2:$E$30,$A145,Erl.Gögn!$A$2:$A$30,S$201),IF(S$8="Allianz",SUMIFS(Erl.Gögn!$H$2:$H$30,Erl.Gögn!$E$2:$E$30,$A145,Erl.Gögn!$A$2:$A$30,S$201),SUMIFS(Gögn!$I$2:$I$11876,Gögn!$F$2:$F$11876,$A145,Gögn!$A$2:$A$11876,S$201))))</f>
        <v>1.0900000000000001</v>
      </c>
      <c r="T145" s="160">
        <f>IF(LEN(T$8)=0,"",IF(T$8="Bayern",SUMIFS(Erl.Gögn!$H$2:$H$30,Erl.Gögn!$E$2:$E$30,$A145,Erl.Gögn!$A$2:$A$30,T$201),IF(T$8="Allianz",SUMIFS(Erl.Gögn!$H$2:$H$30,Erl.Gögn!$E$2:$E$30,$A145,Erl.Gögn!$A$2:$A$30,T$201),SUMIFS(Gögn!$I$2:$I$11876,Gögn!$F$2:$F$11876,$A145,Gögn!$A$2:$A$11876,T$201))))</f>
        <v>2.33</v>
      </c>
      <c r="U145" s="160">
        <f>IF(LEN(U$8)=0,"",IF(U$8="Bayern",SUMIFS(Erl.Gögn!$H$2:$H$30,Erl.Gögn!$E$2:$E$30,$A145,Erl.Gögn!$A$2:$A$30,U$201),IF(U$8="Allianz",SUMIFS(Erl.Gögn!$H$2:$H$30,Erl.Gögn!$E$2:$E$30,$A145,Erl.Gögn!$A$2:$A$30,U$201),SUMIFS(Gögn!$I$2:$I$11876,Gögn!$F$2:$F$11876,$A145,Gögn!$A$2:$A$11876,U$201))))</f>
        <v>0</v>
      </c>
      <c r="V145" s="160">
        <f>IF(LEN(V$8)=0,"",IF(V$8="Bayern",SUMIFS(Erl.Gögn!$H$2:$H$30,Erl.Gögn!$E$2:$E$30,$A145,Erl.Gögn!$A$2:$A$30,V$201),IF(V$8="Allianz",SUMIFS(Erl.Gögn!$H$2:$H$30,Erl.Gögn!$E$2:$E$30,$A145,Erl.Gögn!$A$2:$A$30,V$201),SUMIFS(Gögn!$I$2:$I$11876,Gögn!$F$2:$F$11876,$A145,Gögn!$A$2:$A$11876,V$201))))</f>
        <v>2.4900000000000002</v>
      </c>
      <c r="W145" s="160">
        <f>IF(LEN(W$8)=0,"",IF(W$8="Bayern",SUMIFS(Erl.Gögn!$H$2:$H$30,Erl.Gögn!$E$2:$E$30,$A145,Erl.Gögn!$A$2:$A$30,W$201),IF(W$8="Allianz",SUMIFS(Erl.Gögn!$H$2:$H$30,Erl.Gögn!$E$2:$E$30,$A145,Erl.Gögn!$A$2:$A$30,W$201),SUMIFS(Gögn!$I$2:$I$11876,Gögn!$F$2:$F$11876,$A145,Gögn!$A$2:$A$11876,W$201))))</f>
        <v>3.6</v>
      </c>
      <c r="X145" s="160">
        <f>IF(LEN(X$8)=0,"",IF(X$8="Bayern",SUMIFS(Erl.Gögn!$H$2:$H$30,Erl.Gögn!$E$2:$E$30,$A145,Erl.Gögn!$A$2:$A$30,X$201),IF(X$8="Allianz",SUMIFS(Erl.Gögn!$H$2:$H$30,Erl.Gögn!$E$2:$E$30,$A145,Erl.Gögn!$A$2:$A$30,X$201),SUMIFS(Gögn!$I$2:$I$11876,Gögn!$F$2:$F$11876,$A145,Gögn!$A$2:$A$11876,X$201))))</f>
        <v>2.7</v>
      </c>
      <c r="Y145" s="160">
        <f>IF(LEN(Y$8)=0,"",IF(Y$8="Bayern",SUMIFS(Erl.Gögn!$H$2:$H$30,Erl.Gögn!$E$2:$E$30,$A145,Erl.Gögn!$A$2:$A$30,Y$201),IF(Y$8="Allianz",SUMIFS(Erl.Gögn!$H$2:$H$30,Erl.Gögn!$E$2:$E$30,$A145,Erl.Gögn!$A$2:$A$30,Y$201),SUMIFS(Gögn!$I$2:$I$11876,Gögn!$F$2:$F$11876,$A145,Gögn!$A$2:$A$11876,Y$201))))</f>
        <v>1.5</v>
      </c>
      <c r="Z145" s="160">
        <f>IF(LEN(Z$8)=0,"",IF(Z$8="Bayern",SUMIFS(Erl.Gögn!$H$2:$H$30,Erl.Gögn!$E$2:$E$30,$A145,Erl.Gögn!$A$2:$A$30,Z$201),IF(Z$8="Allianz",SUMIFS(Erl.Gögn!$H$2:$H$30,Erl.Gögn!$E$2:$E$30,$A145,Erl.Gögn!$A$2:$A$30,Z$201),SUMIFS(Gögn!$I$2:$I$11876,Gögn!$F$2:$F$11876,$A145,Gögn!$A$2:$A$11876,Z$201))))</f>
        <v>3.8</v>
      </c>
      <c r="AA145" s="160">
        <f>IF(LEN(AA$8)=0,"",IF(AA$8="Bayern",SUMIFS(Erl.Gögn!$H$2:$H$30,Erl.Gögn!$E$2:$E$30,$A145,Erl.Gögn!$A$2:$A$30,AA$201),IF(AA$8="Allianz",SUMIFS(Erl.Gögn!$H$2:$H$30,Erl.Gögn!$E$2:$E$30,$A145,Erl.Gögn!$A$2:$A$30,AA$201),SUMIFS(Gögn!$I$2:$I$11876,Gögn!$F$2:$F$11876,$A145,Gögn!$A$2:$A$11876,AA$201))))</f>
        <v>0</v>
      </c>
      <c r="AB145" s="160">
        <f>IF(LEN(AB$8)=0,"",IF(AB$8="Bayern",SUMIFS(Erl.Gögn!$H$2:$H$30,Erl.Gögn!$E$2:$E$30,$A145,Erl.Gögn!$A$2:$A$30,AB$201),IF(AB$8="Allianz",SUMIFS(Erl.Gögn!$H$2:$H$30,Erl.Gögn!$E$2:$E$30,$A145,Erl.Gögn!$A$2:$A$30,AB$201),SUMIFS(Gögn!$I$2:$I$11876,Gögn!$F$2:$F$11876,$A145,Gögn!$A$2:$A$11876,AB$201))))</f>
        <v>3.28</v>
      </c>
      <c r="AC145" s="160">
        <f>IF(LEN(AC$8)=0,"",IF(AC$8="Bayern",SUMIFS(Erl.Gögn!$H$2:$H$30,Erl.Gögn!$E$2:$E$30,$A145,Erl.Gögn!$A$2:$A$30,AC$201),IF(AC$8="Allianz",SUMIFS(Erl.Gögn!$H$2:$H$30,Erl.Gögn!$E$2:$E$30,$A145,Erl.Gögn!$A$2:$A$30,AC$201),SUMIFS(Gögn!$I$2:$I$11876,Gögn!$F$2:$F$11876,$A145,Gögn!$A$2:$A$11876,AC$201))))</f>
        <v>2.8</v>
      </c>
      <c r="AD145" s="160">
        <f>IF(LEN(AD$8)=0,"",IF(AD$8="Bayern",SUMIFS(Erl.Gögn!$H$2:$H$30,Erl.Gögn!$E$2:$E$30,$A145,Erl.Gögn!$A$2:$A$30,AD$201),IF(AD$8="Allianz",SUMIFS(Erl.Gögn!$H$2:$H$30,Erl.Gögn!$E$2:$E$30,$A145,Erl.Gögn!$A$2:$A$30,AD$201),SUMIFS(Gögn!$I$2:$I$11876,Gögn!$F$2:$F$11876,$A145,Gögn!$A$2:$A$11876,AD$201))))</f>
        <v>1.26</v>
      </c>
      <c r="AE145" s="160">
        <f>IF(LEN(AE$8)=0,"",IF(AE$8="Bayern",SUMIFS(Erl.Gögn!$H$2:$H$30,Erl.Gögn!$E$2:$E$30,$A145,Erl.Gögn!$A$2:$A$30,AE$201),IF(AE$8="Allianz",SUMIFS(Erl.Gögn!$H$2:$H$30,Erl.Gögn!$E$2:$E$30,$A145,Erl.Gögn!$A$2:$A$30,AE$201),SUMIFS(Gögn!$I$2:$I$11876,Gögn!$F$2:$F$11876,$A145,Gögn!$A$2:$A$11876,AE$201))))</f>
        <v>1.3</v>
      </c>
      <c r="AF145" s="160">
        <f>IF(LEN(AF$8)=0,"",IF(AF$8="Bayern",SUMIFS(Erl.Gögn!$H$2:$H$30,Erl.Gögn!$E$2:$E$30,$A145,Erl.Gögn!$A$2:$A$30,AF$201),IF(AF$8="Allianz",SUMIFS(Erl.Gögn!$H$2:$H$30,Erl.Gögn!$E$2:$E$30,$A145,Erl.Gögn!$A$2:$A$30,AF$201),SUMIFS(Gögn!$I$2:$I$11876,Gögn!$F$2:$F$11876,$A145,Gögn!$A$2:$A$11876,AF$201))))</f>
        <v>0</v>
      </c>
      <c r="AG145" s="160">
        <f>IF(LEN(AG$8)=0,"",IF(AG$8="Bayern",SUMIFS(Erl.Gögn!$H$2:$H$30,Erl.Gögn!$E$2:$E$30,$A145,Erl.Gögn!$A$2:$A$30,AG$201),IF(AG$8="Allianz",SUMIFS(Erl.Gögn!$H$2:$H$30,Erl.Gögn!$E$2:$E$30,$A145,Erl.Gögn!$A$2:$A$30,AG$201),SUMIFS(Gögn!$I$2:$I$11876,Gögn!$F$2:$F$11876,$A145,Gögn!$A$2:$A$11876,AG$201))))</f>
        <v>0.02</v>
      </c>
      <c r="AH145" s="160">
        <f>IF(LEN(AH$8)=0,"",IF(AH$8="Bayern",SUMIFS(Erl.Gögn!$H$2:$H$30,Erl.Gögn!$E$2:$E$30,$A145,Erl.Gögn!$A$2:$A$30,AH$201),IF(AH$8="Allianz",SUMIFS(Erl.Gögn!$H$2:$H$30,Erl.Gögn!$E$2:$E$30,$A145,Erl.Gögn!$A$2:$A$30,AH$201),SUMIFS(Gögn!$I$2:$I$11876,Gögn!$F$2:$F$11876,$A145,Gögn!$A$2:$A$11876,AH$201))))</f>
        <v>1.38</v>
      </c>
      <c r="AI145" s="160">
        <f>IF(LEN(AI$8)=0,"",IF(AI$8="Bayern",SUMIFS(Erl.Gögn!$H$2:$H$30,Erl.Gögn!$E$2:$E$30,$A145,Erl.Gögn!$A$2:$A$30,AI$201),IF(AI$8="Allianz",SUMIFS(Erl.Gögn!$H$2:$H$30,Erl.Gögn!$E$2:$E$30,$A145,Erl.Gögn!$A$2:$A$30,AI$201),SUMIFS(Gögn!$I$2:$I$11876,Gögn!$F$2:$F$11876,$A145,Gögn!$A$2:$A$11876,AI$201))))</f>
        <v>0.5</v>
      </c>
      <c r="AJ145" s="160">
        <f>IF(LEN(AJ$8)=0,"",IF(AJ$8="Bayern",SUMIFS(Erl.Gögn!$H$2:$H$30,Erl.Gögn!$E$2:$E$30,$A145,Erl.Gögn!$A$2:$A$30,AJ$201),IF(AJ$8="Allianz",SUMIFS(Erl.Gögn!$H$2:$H$30,Erl.Gögn!$E$2:$E$30,$A145,Erl.Gögn!$A$2:$A$30,AJ$201),SUMIFS(Gögn!$I$2:$I$11876,Gögn!$F$2:$F$11876,$A145,Gögn!$A$2:$A$11876,AJ$201))))</f>
        <v>0.7</v>
      </c>
      <c r="AK145" s="160">
        <f>IF(LEN(AK$8)=0,"",IF(AK$8="Bayern",SUMIFS(Erl.Gögn!$H$2:$H$30,Erl.Gögn!$E$2:$E$30,$A145,Erl.Gögn!$A$2:$A$30,AK$201),IF(AK$8="Allianz",SUMIFS(Erl.Gögn!$H$2:$H$30,Erl.Gögn!$E$2:$E$30,$A145,Erl.Gögn!$A$2:$A$30,AK$201),SUMIFS(Gögn!$I$2:$I$11876,Gögn!$F$2:$F$11876,$A145,Gögn!$A$2:$A$11876,AK$201))))</f>
        <v>1.3</v>
      </c>
      <c r="AL145" s="160">
        <f>IF(LEN(AL$8)=0,"",IF(AL$8="Bayern",SUMIFS(Erl.Gögn!$H$2:$H$30,Erl.Gögn!$E$2:$E$30,$A145,Erl.Gögn!$A$2:$A$30,AL$201),IF(AL$8="Allianz",SUMIFS(Erl.Gögn!$H$2:$H$30,Erl.Gögn!$E$2:$E$30,$A145,Erl.Gögn!$A$2:$A$30,AL$201),SUMIFS(Gögn!$I$2:$I$11876,Gögn!$F$2:$F$11876,$A145,Gögn!$A$2:$A$11876,AL$201))))</f>
        <v>1.7</v>
      </c>
      <c r="AM145" s="160">
        <f>IF(LEN(AM$8)=0,"",IF(AM$8="Bayern",SUMIFS(Erl.Gögn!$H$2:$H$30,Erl.Gögn!$E$2:$E$30,$A145,Erl.Gögn!$A$2:$A$30,AM$201),IF(AM$8="Allianz",SUMIFS(Erl.Gögn!$H$2:$H$30,Erl.Gögn!$E$2:$E$30,$A145,Erl.Gögn!$A$2:$A$30,AM$201),SUMIFS(Gögn!$I$2:$I$11876,Gögn!$F$2:$F$11876,$A145,Gögn!$A$2:$A$11876,AM$201))))</f>
        <v>2.6</v>
      </c>
      <c r="AN145" s="160">
        <f>IF(LEN(AN$8)=0,"",IF(AN$8="Bayern",SUMIFS(Erl.Gögn!$H$2:$H$30,Erl.Gögn!$E$2:$E$30,$A145,Erl.Gögn!$A$2:$A$30,AN$201),IF(AN$8="Allianz",SUMIFS(Erl.Gögn!$H$2:$H$30,Erl.Gögn!$E$2:$E$30,$A145,Erl.Gögn!$A$2:$A$30,AN$201),SUMIFS(Gögn!$I$2:$I$11876,Gögn!$F$2:$F$11876,$A145,Gögn!$A$2:$A$11876,AN$201))))</f>
        <v>0</v>
      </c>
      <c r="AO145" s="160">
        <f>IF(LEN(AO$8)=0,"",IF(AO$8="Bayern",SUMIFS(Erl.Gögn!$H$2:$H$30,Erl.Gögn!$E$2:$E$30,$A145,Erl.Gögn!$A$2:$A$30,AO$201),IF(AO$8="Allianz",SUMIFS(Erl.Gögn!$H$2:$H$30,Erl.Gögn!$E$2:$E$30,$A145,Erl.Gögn!$A$2:$A$30,AO$201),SUMIFS(Gögn!$I$2:$I$11876,Gögn!$F$2:$F$11876,$A145,Gögn!$A$2:$A$11876,AO$201))))</f>
        <v>3.58</v>
      </c>
      <c r="AP145" s="160">
        <f>IF(LEN(AP$8)=0,"",IF(AP$8="Bayern",SUMIFS(Erl.Gögn!$H$2:$H$30,Erl.Gögn!$E$2:$E$30,$A145,Erl.Gögn!$A$2:$A$30,AP$201),IF(AP$8="Allianz",SUMIFS(Erl.Gögn!$H$2:$H$30,Erl.Gögn!$E$2:$E$30,$A145,Erl.Gögn!$A$2:$A$30,AP$201),SUMIFS(Gögn!$I$2:$I$11876,Gögn!$F$2:$F$11876,$A145,Gögn!$A$2:$A$11876,AP$201))))</f>
        <v>3</v>
      </c>
      <c r="AQ145" s="160">
        <f>IF(LEN(AQ$8)=0,"",IF(AQ$8="Bayern",SUMIFS(Erl.Gögn!$H$2:$H$30,Erl.Gögn!$E$2:$E$30,$A145,Erl.Gögn!$A$2:$A$30,AQ$201),IF(AQ$8="Allianz",SUMIFS(Erl.Gögn!$H$2:$H$30,Erl.Gögn!$E$2:$E$30,$A145,Erl.Gögn!$A$2:$A$30,AQ$201),SUMIFS(Gögn!$I$2:$I$11876,Gögn!$F$2:$F$11876,$A145,Gögn!$A$2:$A$11876,AQ$201))))</f>
        <v>2.4</v>
      </c>
      <c r="AR145" s="160">
        <f>IF(LEN(AR$8)=0,"",IF(AR$8="Bayern",SUMIFS(Erl.Gögn!$H$2:$H$30,Erl.Gögn!$E$2:$E$30,$A145,Erl.Gögn!$A$2:$A$30,AR$201),IF(AR$8="Allianz",SUMIFS(Erl.Gögn!$H$2:$H$30,Erl.Gögn!$E$2:$E$30,$A145,Erl.Gögn!$A$2:$A$30,AR$201),SUMIFS(Gögn!$I$2:$I$11876,Gögn!$F$2:$F$11876,$A145,Gögn!$A$2:$A$11876,AR$201))))</f>
        <v>0.59</v>
      </c>
      <c r="AS145" s="160">
        <f>IF(LEN(AS$8)=0,"",IF(AS$8="Bayern",SUMIFS(Erl.Gögn!$H$2:$H$30,Erl.Gögn!$E$2:$E$30,$A145,Erl.Gögn!$A$2:$A$30,AS$201),IF(AS$8="Allianz",SUMIFS(Erl.Gögn!$H$2:$H$30,Erl.Gögn!$E$2:$E$30,$A145,Erl.Gögn!$A$2:$A$30,AS$201),SUMIFS(Gögn!$I$2:$I$11876,Gögn!$F$2:$F$11876,$A145,Gögn!$A$2:$A$11876,AS$201))))</f>
        <v>0</v>
      </c>
      <c r="AT145" s="160">
        <f>IF(LEN(AT$8)=0,"",IF(AT$8="Bayern",SUMIFS(Erl.Gögn!$H$2:$H$30,Erl.Gögn!$E$2:$E$30,$A145,Erl.Gögn!$A$2:$A$30,AT$201),IF(AT$8="Allianz",SUMIFS(Erl.Gögn!$H$2:$H$30,Erl.Gögn!$E$2:$E$30,$A145,Erl.Gögn!$A$2:$A$30,AT$201),SUMIFS(Gögn!$I$2:$I$11876,Gögn!$F$2:$F$11876,$A145,Gögn!$A$2:$A$11876,AT$201))))</f>
        <v>0</v>
      </c>
      <c r="AU145" s="160">
        <f>IF(LEN(AU$8)=0,"",IF(AU$8="Bayern",SUMIFS(Erl.Gögn!$H$2:$H$30,Erl.Gögn!$E$2:$E$30,$A145,Erl.Gögn!$A$2:$A$30,AU$201),IF(AU$8="Allianz",SUMIFS(Erl.Gögn!$H$2:$H$30,Erl.Gögn!$E$2:$E$30,$A145,Erl.Gögn!$A$2:$A$30,AU$201),SUMIFS(Gögn!$I$2:$I$11876,Gögn!$F$2:$F$11876,$A145,Gögn!$A$2:$A$11876,AU$201))))</f>
        <v>0.4</v>
      </c>
      <c r="AV145" s="160">
        <f>IF(LEN(AV$8)=0,"",IF(AV$8="Bayern",SUMIFS(Erl.Gögn!$H$2:$H$30,Erl.Gögn!$E$2:$E$30,$A145,Erl.Gögn!$A$2:$A$30,AV$201),IF(AV$8="Allianz",SUMIFS(Erl.Gögn!$H$2:$H$30,Erl.Gögn!$E$2:$E$30,$A145,Erl.Gögn!$A$2:$A$30,AV$201),SUMIFS(Gögn!$I$2:$I$11876,Gögn!$F$2:$F$11876,$A145,Gögn!$A$2:$A$11876,AV$201))))</f>
        <v>1.2</v>
      </c>
      <c r="AW145" s="160">
        <f>IF(LEN(AW$8)=0,"",IF(AW$8="Bayern",SUMIFS(Erl.Gögn!$H$2:$H$30,Erl.Gögn!$E$2:$E$30,$A145,Erl.Gögn!$A$2:$A$30,AW$201),IF(AW$8="Allianz",SUMIFS(Erl.Gögn!$H$2:$H$30,Erl.Gögn!$E$2:$E$30,$A145,Erl.Gögn!$A$2:$A$30,AW$201),SUMIFS(Gögn!$I$2:$I$11876,Gögn!$F$2:$F$11876,$A145,Gögn!$A$2:$A$11876,AW$201))))</f>
        <v>3.6</v>
      </c>
      <c r="AX145" s="160">
        <f>IF(LEN(AX$8)=0,"",IF(AX$8="Bayern",SUMIFS(Erl.Gögn!$H$2:$H$30,Erl.Gögn!$E$2:$E$30,$A145,Erl.Gögn!$A$2:$A$30,AX$201),IF(AX$8="Allianz",SUMIFS(Erl.Gögn!$H$2:$H$30,Erl.Gögn!$E$2:$E$30,$A145,Erl.Gögn!$A$2:$A$30,AX$201),SUMIFS(Gögn!$I$2:$I$11876,Gögn!$F$2:$F$11876,$A145,Gögn!$A$2:$A$11876,AX$201))))</f>
        <v>4.8</v>
      </c>
      <c r="AY145" s="160">
        <f>IF(LEN(AY$8)=0,"",IF(AY$8="Bayern",SUMIFS(Erl.Gögn!$H$2:$H$30,Erl.Gögn!$E$2:$E$30,$A145,Erl.Gögn!$A$2:$A$30,AY$201),IF(AY$8="Allianz",SUMIFS(Erl.Gögn!$H$2:$H$30,Erl.Gögn!$E$2:$E$30,$A145,Erl.Gögn!$A$2:$A$30,AY$201),SUMIFS(Gögn!$I$2:$I$11876,Gögn!$F$2:$F$11876,$A145,Gögn!$A$2:$A$11876,AY$201))))</f>
        <v>4.4000000000000004</v>
      </c>
      <c r="AZ145" s="160">
        <f>IF(LEN(AZ$8)=0,"",IF(AZ$8="Bayern",SUMIFS(Erl.Gögn!$H$2:$H$30,Erl.Gögn!$E$2:$E$30,$A145,Erl.Gögn!$A$2:$A$30,AZ$201),IF(AZ$8="Allianz",SUMIFS(Erl.Gögn!$H$2:$H$30,Erl.Gögn!$E$2:$E$30,$A145,Erl.Gögn!$A$2:$A$30,AZ$201),SUMIFS(Gögn!$I$2:$I$11876,Gögn!$F$2:$F$11876,$A145,Gögn!$A$2:$A$11876,AZ$201))))</f>
        <v>0.02</v>
      </c>
      <c r="BA145" s="160">
        <f>IF(LEN(BA$8)=0,"",IF(BA$8="Bayern",SUMIFS(Erl.Gögn!$H$2:$H$30,Erl.Gögn!$E$2:$E$30,$A145,Erl.Gögn!$A$2:$A$30,BA$201),IF(BA$8="Allianz",SUMIFS(Erl.Gögn!$H$2:$H$30,Erl.Gögn!$E$2:$E$30,$A145,Erl.Gögn!$A$2:$A$30,BA$201),SUMIFS(Gögn!$I$2:$I$11876,Gögn!$F$2:$F$11876,$A145,Gögn!$A$2:$A$11876,BA$201))))</f>
        <v>0</v>
      </c>
      <c r="BB145" s="160">
        <f>IF(LEN(BB$8)=0,"",IF(BB$8="Bayern",SUMIFS(Erl.Gögn!$H$2:$H$30,Erl.Gögn!$E$2:$E$30,$A145,Erl.Gögn!$A$2:$A$30,BB$201),IF(BB$8="Allianz",SUMIFS(Erl.Gögn!$H$2:$H$30,Erl.Gögn!$E$2:$E$30,$A145,Erl.Gögn!$A$2:$A$30,BB$201),SUMIFS(Gögn!$I$2:$I$11876,Gögn!$F$2:$F$11876,$A145,Gögn!$A$2:$A$11876,BB$201))))</f>
        <v>0.01</v>
      </c>
      <c r="BC145" s="160">
        <f>IF(LEN(BC$8)=0,"",IF(BC$8="Bayern",SUMIFS(Erl.Gögn!$H$2:$H$30,Erl.Gögn!$E$2:$E$30,$A145,Erl.Gögn!$A$2:$A$30,BC$201),IF(BC$8="Allianz",SUMIFS(Erl.Gögn!$H$2:$H$30,Erl.Gögn!$E$2:$E$30,$A145,Erl.Gögn!$A$2:$A$30,BC$201),SUMIFS(Gögn!$I$2:$I$11876,Gögn!$F$2:$F$11876,$A145,Gögn!$A$2:$A$11876,BC$201))))</f>
        <v>4.0599999999999996</v>
      </c>
      <c r="BD145" s="160">
        <f>IF(LEN(BD$8)=0,"",IF(BD$8="Bayern",SUMIFS(Erl.Gögn!$H$2:$H$30,Erl.Gögn!$E$2:$E$30,$A145,Erl.Gögn!$A$2:$A$30,BD$201),IF(BD$8="Allianz",SUMIFS(Erl.Gögn!$H$2:$H$30,Erl.Gögn!$E$2:$E$30,$A145,Erl.Gögn!$A$2:$A$30,BD$201),SUMIFS(Gögn!$I$2:$I$11876,Gögn!$F$2:$F$11876,$A145,Gögn!$A$2:$A$11876,BD$201))))</f>
        <v>2.7</v>
      </c>
      <c r="BE145" s="160">
        <f>IF(LEN(BE$8)=0,"",IF(BE$8="Bayern",SUMIFS(Erl.Gögn!$H$2:$H$30,Erl.Gögn!$E$2:$E$30,$A145,Erl.Gögn!$A$2:$A$30,BE$201),IF(BE$8="Allianz",SUMIFS(Erl.Gögn!$H$2:$H$30,Erl.Gögn!$E$2:$E$30,$A145,Erl.Gögn!$A$2:$A$30,BE$201),SUMIFS(Gögn!$I$2:$I$11876,Gögn!$F$2:$F$11876,$A145,Gögn!$A$2:$A$11876,BE$201))))</f>
        <v>1.32</v>
      </c>
      <c r="BF145" s="160">
        <f>IF(LEN(BF$8)=0,"",IF(BF$8="Bayern",SUMIFS(Erl.Gögn!$H$2:$H$30,Erl.Gögn!$E$2:$E$30,$A145,Erl.Gögn!$A$2:$A$30,BF$201),IF(BF$8="Allianz",SUMIFS(Erl.Gögn!$H$2:$H$30,Erl.Gögn!$E$2:$E$30,$A145,Erl.Gögn!$A$2:$A$30,BF$201),SUMIFS(Gögn!$I$2:$I$11876,Gögn!$F$2:$F$11876,$A145,Gögn!$A$2:$A$11876,BF$201))))</f>
        <v>0</v>
      </c>
      <c r="BG145" s="160">
        <f>IF(LEN(BG$8)=0,"",IF(BG$8="Bayern",SUMIFS(Erl.Gögn!$H$2:$H$30,Erl.Gögn!$E$2:$E$30,$A145,Erl.Gögn!$A$2:$A$30,BG$201),IF(BG$8="Allianz",SUMIFS(Erl.Gögn!$H$2:$H$30,Erl.Gögn!$E$2:$E$30,$A145,Erl.Gögn!$A$2:$A$30,BG$201),SUMIFS(Gögn!$I$2:$I$11876,Gögn!$F$2:$F$11876,$A145,Gögn!$A$2:$A$11876,BG$201))))</f>
        <v>2.84</v>
      </c>
      <c r="BH145" s="160">
        <f>IF(LEN(BH$8)=0,"",IF(BH$8="Bayern",SUMIFS(Erl.Gögn!$H$2:$H$30,Erl.Gögn!$E$2:$E$30,$A145,Erl.Gögn!$A$2:$A$30,BH$201),IF(BH$8="Allianz",SUMIFS(Erl.Gögn!$H$2:$H$30,Erl.Gögn!$E$2:$E$30,$A145,Erl.Gögn!$A$2:$A$30,BH$201),SUMIFS(Gögn!$I$2:$I$11876,Gögn!$F$2:$F$11876,$A145,Gögn!$A$2:$A$11876,BH$201))))</f>
        <v>0</v>
      </c>
      <c r="BI145" s="160">
        <f>IF(LEN(BI$8)=0,"",IF(BI$8="Bayern",SUMIFS(Erl.Gögn!$H$2:$H$30,Erl.Gögn!$E$2:$E$30,$A145,Erl.Gögn!$A$2:$A$30,BI$201),IF(BI$8="Allianz",SUMIFS(Erl.Gögn!$H$2:$H$30,Erl.Gögn!$E$2:$E$30,$A145,Erl.Gögn!$A$2:$A$30,BI$201),SUMIFS(Gögn!$I$2:$I$11876,Gögn!$F$2:$F$11876,$A145,Gögn!$A$2:$A$11876,BI$201))))</f>
        <v>0</v>
      </c>
      <c r="BJ145" s="160">
        <f>IF(LEN(BJ$8)=0,"",IF(BJ$8="Bayern",SUMIFS(Erl.Gögn!$H$2:$H$30,Erl.Gögn!$E$2:$E$30,$A145,Erl.Gögn!$A$2:$A$30,BJ$201),IF(BJ$8="Allianz",SUMIFS(Erl.Gögn!$H$2:$H$30,Erl.Gögn!$E$2:$E$30,$A145,Erl.Gögn!$A$2:$A$30,BJ$201),SUMIFS(Gögn!$I$2:$I$11876,Gögn!$F$2:$F$11876,$A145,Gögn!$A$2:$A$11876,BJ$201))))</f>
        <v>0</v>
      </c>
      <c r="BK145" s="160">
        <f>IF(LEN(BK$8)=0,"",IF(BK$8="Bayern",SUMIFS(Erl.Gögn!$H$2:$H$30,Erl.Gögn!$E$2:$E$30,$A145,Erl.Gögn!$A$2:$A$30,BK$201),IF(BK$8="Allianz",SUMIFS(Erl.Gögn!$H$2:$H$30,Erl.Gögn!$E$2:$E$30,$A145,Erl.Gögn!$A$2:$A$30,BK$201),SUMIFS(Gögn!$I$2:$I$11876,Gögn!$F$2:$F$11876,$A145,Gögn!$A$2:$A$11876,BK$201))))</f>
        <v>4.8</v>
      </c>
      <c r="BL145" s="160">
        <f>IF(LEN(BL$8)=0,"",IF(BL$8="Bayern",SUMIFS(Erl.Gögn!$H$2:$H$30,Erl.Gögn!$E$2:$E$30,$A145,Erl.Gögn!$A$2:$A$30,BL$201),IF(BL$8="Allianz",SUMIFS(Erl.Gögn!$H$2:$H$30,Erl.Gögn!$E$2:$E$30,$A145,Erl.Gögn!$A$2:$A$30,BL$201),SUMIFS(Gögn!$I$2:$I$11876,Gögn!$F$2:$F$11876,$A145,Gögn!$A$2:$A$11876,BL$201))))</f>
        <v>4.8</v>
      </c>
      <c r="BM145" s="160">
        <f>IF(LEN(BM$8)=0,"",IF(BM$8="Bayern",SUMIFS(Erl.Gögn!$H$2:$H$30,Erl.Gögn!$E$2:$E$30,$A145,Erl.Gögn!$A$2:$A$30,BM$201),IF(BM$8="Allianz",SUMIFS(Erl.Gögn!$H$2:$H$30,Erl.Gögn!$E$2:$E$30,$A145,Erl.Gögn!$A$2:$A$30,BM$201),SUMIFS(Gögn!$I$2:$I$11876,Gögn!$F$2:$F$11876,$A145,Gögn!$A$2:$A$11876,BM$201))))</f>
        <v>6.7</v>
      </c>
      <c r="BN145" s="160">
        <f>IF(LEN(BN$8)=0,"",IF(BN$8="Bayern",SUMIFS(Erl.Gögn!$H$2:$H$30,Erl.Gögn!$E$2:$E$30,$A145,Erl.Gögn!$A$2:$A$30,BN$201),IF(BN$8="Allianz",SUMIFS(Erl.Gögn!$H$2:$H$30,Erl.Gögn!$E$2:$E$30,$A145,Erl.Gögn!$A$2:$A$30,BN$201),SUMIFS(Gögn!$I$2:$I$11876,Gögn!$F$2:$F$11876,$A145,Gögn!$A$2:$A$11876,BN$201))))</f>
        <v>1.4</v>
      </c>
      <c r="BO145" s="160">
        <f>IF(LEN(BO$8)=0,"",IF(BO$8="Bayern",SUMIFS(Erl.Gögn!$H$2:$H$30,Erl.Gögn!$E$2:$E$30,$A145,Erl.Gögn!$A$2:$A$30,BO$201),IF(BO$8="Allianz",SUMIFS(Erl.Gögn!$H$2:$H$30,Erl.Gögn!$E$2:$E$30,$A145,Erl.Gögn!$A$2:$A$30,BO$201),SUMIFS(Gögn!$I$2:$I$11876,Gögn!$F$2:$F$11876,$A145,Gögn!$A$2:$A$11876,BO$201))))</f>
        <v>1.1000000000000001</v>
      </c>
      <c r="BP145" s="160">
        <f>IF(LEN(BP$8)=0,"",IF(BP$8="Bayern",SUMIFS(Erl.Gögn!$H$2:$H$30,Erl.Gögn!$E$2:$E$30,$A145,Erl.Gögn!$A$2:$A$30,BP$201),IF(BP$8="Allianz",SUMIFS(Erl.Gögn!$H$2:$H$30,Erl.Gögn!$E$2:$E$30,$A145,Erl.Gögn!$A$2:$A$30,BP$201),SUMIFS(Gögn!$I$2:$I$11876,Gögn!$F$2:$F$11876,$A145,Gögn!$A$2:$A$11876,BP$201))))</f>
        <v>2</v>
      </c>
      <c r="BQ145" s="160">
        <f>IF(LEN(BQ$8)=0,"",IF(BQ$8="Bayern",SUMIFS(Erl.Gögn!$H$2:$H$30,Erl.Gögn!$E$2:$E$30,$A145,Erl.Gögn!$A$2:$A$30,BQ$201),IF(BQ$8="Allianz",SUMIFS(Erl.Gögn!$H$2:$H$30,Erl.Gögn!$E$2:$E$30,$A145,Erl.Gögn!$A$2:$A$30,BQ$201),SUMIFS(Gögn!$I$2:$I$11876,Gögn!$F$2:$F$11876,$A145,Gögn!$A$2:$A$11876,BQ$201))))</f>
        <v>2.2000000000000002</v>
      </c>
      <c r="BR145" s="160">
        <f>IF(LEN(BR$8)=0,"",IF(BR$8="Bayern",SUMIFS(Erl.Gögn!$H$2:$H$30,Erl.Gögn!$E$2:$E$30,$A145,Erl.Gögn!$A$2:$A$30,BR$201),IF(BR$8="Allianz",SUMIFS(Erl.Gögn!$H$2:$H$30,Erl.Gögn!$E$2:$E$30,$A145,Erl.Gögn!$A$2:$A$30,BR$201),SUMIFS(Gögn!$I$2:$I$11876,Gögn!$F$2:$F$11876,$A145,Gögn!$A$2:$A$11876,BR$201))))</f>
        <v>0</v>
      </c>
      <c r="BS145" s="160">
        <f>IF(LEN(BS$8)=0,"",IF(BS$8="Bayern",SUMIFS(Erl.Gögn!$H$2:$H$30,Erl.Gögn!$E$2:$E$30,$A145,Erl.Gögn!$A$2:$A$30,BS$201),IF(BS$8="Allianz",SUMIFS(Erl.Gögn!$H$2:$H$30,Erl.Gögn!$E$2:$E$30,$A145,Erl.Gögn!$A$2:$A$30,BS$201),SUMIFS(Gögn!$I$2:$I$11876,Gögn!$F$2:$F$11876,$A145,Gögn!$A$2:$A$11876,BS$201))))</f>
        <v>0</v>
      </c>
      <c r="BT145" s="160">
        <f>IF(LEN(BT$8)=0,"",IF(BT$8="Bayern",SUMIFS(Erl.Gögn!$H$2:$H$30,Erl.Gögn!$E$2:$E$30,$A145,Erl.Gögn!$A$2:$A$30,BT$201),IF(BT$8="Allianz",SUMIFS(Erl.Gögn!$H$2:$H$30,Erl.Gögn!$E$2:$E$30,$A145,Erl.Gögn!$A$2:$A$30,BT$201),SUMIFS(Gögn!$I$2:$I$11876,Gögn!$F$2:$F$11876,$A145,Gögn!$A$2:$A$11876,BT$201))))</f>
        <v>0</v>
      </c>
      <c r="BU145" s="160">
        <f>IF(LEN(BU$8)=0,"",IF(BU$8="Bayern",SUMIFS(Erl.Gögn!$H$2:$H$30,Erl.Gögn!$E$2:$E$30,$A145,Erl.Gögn!$A$2:$A$30,BU$201),IF(BU$8="Allianz",SUMIFS(Erl.Gögn!$H$2:$H$30,Erl.Gögn!$E$2:$E$30,$A145,Erl.Gögn!$A$2:$A$30,BU$201),SUMIFS(Gögn!$I$2:$I$11876,Gögn!$F$2:$F$11876,$A145,Gögn!$A$2:$A$11876,BU$201))))</f>
        <v>0</v>
      </c>
      <c r="BV145" s="160">
        <f>IF(LEN(BV$8)=0,"",IF(BV$8="Bayern",SUMIFS(Erl.Gögn!$H$2:$H$30,Erl.Gögn!$E$2:$E$30,$A145,Erl.Gögn!$A$2:$A$30,BV$201),IF(BV$8="Allianz",SUMIFS(Erl.Gögn!$H$2:$H$30,Erl.Gögn!$E$2:$E$30,$A145,Erl.Gögn!$A$2:$A$30,BV$201),SUMIFS(Gögn!$I$2:$I$11876,Gögn!$F$2:$F$11876,$A145,Gögn!$A$2:$A$11876,BV$201))))</f>
        <v>0</v>
      </c>
      <c r="BW145" s="160">
        <f>IF(LEN(BW$8)=0,"",IF(BW$8="Bayern",SUMIFS(Erl.Gögn!$H$2:$H$30,Erl.Gögn!$E$2:$E$30,$A145,Erl.Gögn!$A$2:$A$30,BW$201),IF(BW$8="Allianz",SUMIFS(Erl.Gögn!$H$2:$H$30,Erl.Gögn!$E$2:$E$30,$A145,Erl.Gögn!$A$2:$A$30,BW$201),SUMIFS(Gögn!$I$2:$I$11876,Gögn!$F$2:$F$11876,$A145,Gögn!$A$2:$A$11876,BW$201))))</f>
        <v>0</v>
      </c>
      <c r="BX145" s="160">
        <f>IF(LEN(BX$8)=0,"",IF(BX$8="Bayern",SUMIFS(Erl.Gögn!$H$2:$H$30,Erl.Gögn!$E$2:$E$30,$A145,Erl.Gögn!$A$2:$A$30,BX$201),IF(BX$8="Allianz",SUMIFS(Erl.Gögn!$H$2:$H$30,Erl.Gögn!$E$2:$E$30,$A145,Erl.Gögn!$A$2:$A$30,BX$201),SUMIFS(Gögn!$I$2:$I$11876,Gögn!$F$2:$F$11876,$A145,Gögn!$A$2:$A$11876,BX$201))))</f>
        <v>2.95</v>
      </c>
      <c r="BY145" s="160">
        <f>IF(LEN(BY$8)=0,"",IF(BY$8="Bayern",SUMIFS(Erl.Gögn!$H$2:$H$30,Erl.Gögn!$E$2:$E$30,$A145,Erl.Gögn!$A$2:$A$30,BY$201),IF(BY$8="Allianz",SUMIFS(Erl.Gögn!$H$2:$H$30,Erl.Gögn!$E$2:$E$30,$A145,Erl.Gögn!$A$2:$A$30,BY$201),SUMIFS(Gögn!$I$2:$I$11876,Gögn!$F$2:$F$11876,$A145,Gögn!$A$2:$A$11876,BY$201))))</f>
        <v>3.69</v>
      </c>
      <c r="BZ145" s="160">
        <f>IF(LEN(BZ$8)=0,"",IF(BZ$8="Bayern",SUMIFS(Erl.Gögn!$H$2:$H$30,Erl.Gögn!$E$2:$E$30,$A145,Erl.Gögn!$A$2:$A$30,BZ$201),IF(BZ$8="Allianz",SUMIFS(Erl.Gögn!$H$2:$H$30,Erl.Gögn!$E$2:$E$30,$A145,Erl.Gögn!$A$2:$A$30,BZ$201),SUMIFS(Gögn!$I$2:$I$11876,Gögn!$F$2:$F$11876,$A145,Gögn!$A$2:$A$11876,BZ$201))))</f>
        <v>-0.7</v>
      </c>
      <c r="CA145" s="160">
        <f>IF(LEN(CA$8)=0,"",IF(CA$8="Bayern",SUMIFS(Erl.Gögn!$H$2:$H$30,Erl.Gögn!$E$2:$E$30,$A145,Erl.Gögn!$A$2:$A$30,CA$201),IF(CA$8="Allianz",SUMIFS(Erl.Gögn!$H$2:$H$30,Erl.Gögn!$E$2:$E$30,$A145,Erl.Gögn!$A$2:$A$30,CA$201),SUMIFS(Gögn!$I$2:$I$11876,Gögn!$F$2:$F$11876,$A145,Gögn!$A$2:$A$11876,CA$201))))</f>
        <v>0</v>
      </c>
      <c r="CB145" s="160">
        <f>IF(LEN(CB$8)=0,"",IF(CB$8="Bayern",SUMIFS(Erl.Gögn!$H$2:$H$30,Erl.Gögn!$E$2:$E$30,$A145,Erl.Gögn!$A$2:$A$30,CB$201),IF(CB$8="Allianz",SUMIFS(Erl.Gögn!$H$2:$H$30,Erl.Gögn!$E$2:$E$30,$A145,Erl.Gögn!$A$2:$A$30,CB$201),SUMIFS(Gögn!$I$2:$I$11876,Gögn!$F$2:$F$11876,$A145,Gögn!$A$2:$A$11876,CB$201))))</f>
        <v>-0.56999999999999995</v>
      </c>
      <c r="CC145" s="160">
        <f>IF(LEN(CC$8)=0,"",IF(CC$8="Bayern",SUMIFS(Erl.Gögn!$H$2:$H$30,Erl.Gögn!$E$2:$E$30,$A145,Erl.Gögn!$A$2:$A$30,CC$201),IF(CC$8="Allianz",SUMIFS(Erl.Gögn!$H$2:$H$30,Erl.Gögn!$E$2:$E$30,$A145,Erl.Gögn!$A$2:$A$30,CC$201),SUMIFS(Gögn!$I$2:$I$11876,Gögn!$F$2:$F$11876,$A145,Gögn!$A$2:$A$11876,CC$201))))</f>
        <v>3.5</v>
      </c>
    </row>
    <row r="146" spans="1:81" ht="15" customHeight="1" x14ac:dyDescent="0.25">
      <c r="A146" s="5" t="s">
        <v>458</v>
      </c>
      <c r="B146" s="5"/>
      <c r="C146" s="19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</row>
    <row r="147" spans="1:81" ht="15" customHeight="1" x14ac:dyDescent="0.25">
      <c r="A147" s="5" t="s">
        <v>55</v>
      </c>
      <c r="B147" s="5"/>
      <c r="C147" s="18" t="s">
        <v>56</v>
      </c>
      <c r="D147" s="160">
        <f>IFERROR(SUMPRODUCT(E147:CA147,$E$83:$CA$83)/SUM($E$83:CA$83),"")</f>
        <v>30.643918398081155</v>
      </c>
      <c r="E147" s="160">
        <f>IF(LEN(E$8)=0,"",SUMIFS(Gögn!$K$2:$K$11876,Gögn!$F$2:$F$11876,$A147,Gögn!$A$2:$A$11876,E$201))</f>
        <v>60.5</v>
      </c>
      <c r="F147" s="160">
        <f>IF(LEN(F$8)=0,"",SUMIFS(Gögn!$K$2:$K$11876,Gögn!$F$2:$F$11876,$A147,Gögn!$A$2:$A$11876,F$201))</f>
        <v>49.1</v>
      </c>
      <c r="G147" s="160">
        <f>IF(LEN(G$8)=0,"",SUMIFS(Gögn!$K$2:$K$11876,Gögn!$F$2:$F$11876,$A147,Gögn!$A$2:$A$11876,G$201))</f>
        <v>30</v>
      </c>
      <c r="H147" s="160">
        <f>IF(LEN(H$8)=0,"",SUMIFS(Gögn!$K$2:$K$11876,Gögn!$F$2:$F$11876,$A147,Gögn!$A$2:$A$11876,H$201))</f>
        <v>8.4</v>
      </c>
      <c r="I147" s="160">
        <f>IF(LEN(I$8)=0,"",SUMIFS(Gögn!$K$2:$K$11876,Gögn!$F$2:$F$11876,$A147,Gögn!$A$2:$A$11876,I$201))</f>
        <v>0</v>
      </c>
      <c r="J147" s="160">
        <f>IF(LEN(J$8)=0,"",SUMIFS(Gögn!$K$2:$K$11876,Gögn!$F$2:$F$11876,$A147,Gögn!$A$2:$A$11876,J$201))</f>
        <v>12.1</v>
      </c>
      <c r="K147" s="160">
        <f>IF(LEN(K$8)=0,"",SUMIFS(Gögn!$K$2:$K$11876,Gögn!$F$2:$F$11876,$A147,Gögn!$A$2:$A$11876,K$201))</f>
        <v>87.7</v>
      </c>
      <c r="L147" s="160">
        <f>IF(LEN(L$8)=0,"",SUMIFS(Gögn!$K$2:$K$11876,Gögn!$F$2:$F$11876,$A147,Gögn!$A$2:$A$11876,L$201))</f>
        <v>0</v>
      </c>
      <c r="M147" s="160">
        <f>IF(LEN(M$8)=0,"",SUMIFS(Gögn!$K$2:$K$11876,Gögn!$F$2:$F$11876,$A147,Gögn!$A$2:$A$11876,M$201))</f>
        <v>56.8</v>
      </c>
      <c r="N147" s="160">
        <f>IF(LEN(N$8)=0,"",SUMIFS(Gögn!$K$2:$K$11876,Gögn!$F$2:$F$11876,$A147,Gögn!$A$2:$A$11876,N$201))</f>
        <v>40.200000000000003</v>
      </c>
      <c r="O147" s="160">
        <f>IF(LEN(O$8)=0,"",SUMIFS(Gögn!$K$2:$K$11876,Gögn!$F$2:$F$11876,$A147,Gögn!$A$2:$A$11876,O$201))</f>
        <v>25.2</v>
      </c>
      <c r="P147" s="160">
        <f>IF(LEN(P$8)=0,"",SUMIFS(Gögn!$K$2:$K$11876,Gögn!$F$2:$F$11876,$A147,Gögn!$A$2:$A$11876,P$201))</f>
        <v>13.7</v>
      </c>
      <c r="Q147" s="160">
        <f>IF(LEN(Q$8)=0,"",SUMIFS(Gögn!$K$2:$K$11876,Gögn!$F$2:$F$11876,$A147,Gögn!$A$2:$A$11876,Q$201))</f>
        <v>0</v>
      </c>
      <c r="R147" s="160">
        <f>IF(LEN(R$8)=0,"",SUMIFS(Gögn!$K$2:$K$11876,Gögn!$F$2:$F$11876,$A147,Gögn!$A$2:$A$11876,R$201))</f>
        <v>54.7</v>
      </c>
      <c r="S147" s="160">
        <f>IF(LEN(S$8)=0,"",SUMIFS(Gögn!$K$2:$K$11876,Gögn!$F$2:$F$11876,$A147,Gögn!$A$2:$A$11876,S$201))</f>
        <v>0</v>
      </c>
      <c r="T147" s="160">
        <f>IF(LEN(T$8)=0,"",SUMIFS(Gögn!$K$2:$K$11876,Gögn!$F$2:$F$11876,$A147,Gögn!$A$2:$A$11876,T$201))</f>
        <v>0</v>
      </c>
      <c r="U147" s="160">
        <f>IF(LEN(U$8)=0,"",SUMIFS(Gögn!$K$2:$K$11876,Gögn!$F$2:$F$11876,$A147,Gögn!$A$2:$A$11876,U$201))</f>
        <v>46</v>
      </c>
      <c r="V147" s="160">
        <f>IF(LEN(V$8)=0,"",SUMIFS(Gögn!$K$2:$K$11876,Gögn!$F$2:$F$11876,$A147,Gögn!$A$2:$A$11876,V$201))</f>
        <v>60</v>
      </c>
      <c r="W147" s="160">
        <f>IF(LEN(W$8)=0,"",SUMIFS(Gögn!$K$2:$K$11876,Gögn!$F$2:$F$11876,$A147,Gögn!$A$2:$A$11876,W$201))</f>
        <v>48.9</v>
      </c>
      <c r="X147" s="160">
        <f>IF(LEN(X$8)=0,"",SUMIFS(Gögn!$K$2:$K$11876,Gögn!$F$2:$F$11876,$A147,Gögn!$A$2:$A$11876,X$201))</f>
        <v>25.6</v>
      </c>
      <c r="Y147" s="160">
        <f>IF(LEN(Y$8)=0,"",SUMIFS(Gögn!$K$2:$K$11876,Gögn!$F$2:$F$11876,$A147,Gögn!$A$2:$A$11876,Y$201))</f>
        <v>0</v>
      </c>
      <c r="Z147" s="160">
        <f>IF(LEN(Z$8)=0,"",SUMIFS(Gögn!$K$2:$K$11876,Gögn!$F$2:$F$11876,$A147,Gögn!$A$2:$A$11876,Z$201))</f>
        <v>65.099999999999994</v>
      </c>
      <c r="AA147" s="160">
        <f>IF(LEN(AA$8)=0,"",SUMIFS(Gögn!$K$2:$K$11876,Gögn!$F$2:$F$11876,$A147,Gögn!$A$2:$A$11876,AA$201))</f>
        <v>0</v>
      </c>
      <c r="AB147" s="160">
        <f>IF(LEN(AB$8)=0,"",SUMIFS(Gögn!$K$2:$K$11876,Gögn!$F$2:$F$11876,$A147,Gögn!$A$2:$A$11876,AB$201))</f>
        <v>41.84</v>
      </c>
      <c r="AC147" s="160">
        <f>IF(LEN(AC$8)=0,"",SUMIFS(Gögn!$K$2:$K$11876,Gögn!$F$2:$F$11876,$A147,Gögn!$A$2:$A$11876,AC$201))</f>
        <v>26.27</v>
      </c>
      <c r="AD147" s="160">
        <f>IF(LEN(AD$8)=0,"",SUMIFS(Gögn!$K$2:$K$11876,Gögn!$F$2:$F$11876,$A147,Gögn!$A$2:$A$11876,AD$201))</f>
        <v>0</v>
      </c>
      <c r="AE147" s="160">
        <f>IF(LEN(AE$8)=0,"",SUMIFS(Gögn!$K$2:$K$11876,Gögn!$F$2:$F$11876,$A147,Gögn!$A$2:$A$11876,AE$201))</f>
        <v>80.66</v>
      </c>
      <c r="AF147" s="160">
        <f>IF(LEN(AF$8)=0,"",SUMIFS(Gögn!$K$2:$K$11876,Gögn!$F$2:$F$11876,$A147,Gögn!$A$2:$A$11876,AF$201))</f>
        <v>15.16</v>
      </c>
      <c r="AG147" s="160">
        <f>IF(LEN(AG$8)=0,"",SUMIFS(Gögn!$K$2:$K$11876,Gögn!$F$2:$F$11876,$A147,Gögn!$A$2:$A$11876,AG$201))</f>
        <v>0</v>
      </c>
      <c r="AH147" s="160">
        <f>IF(LEN(AH$8)=0,"",SUMIFS(Gögn!$K$2:$K$11876,Gögn!$F$2:$F$11876,$A147,Gögn!$A$2:$A$11876,AH$201))</f>
        <v>0</v>
      </c>
      <c r="AI147" s="160">
        <f>IF(LEN(AI$8)=0,"",SUMIFS(Gögn!$K$2:$K$11876,Gögn!$F$2:$F$11876,$A147,Gögn!$A$2:$A$11876,AI$201))</f>
        <v>15.12</v>
      </c>
      <c r="AJ147" s="160">
        <f>IF(LEN(AJ$8)=0,"",SUMIFS(Gögn!$K$2:$K$11876,Gögn!$F$2:$F$11876,$A147,Gögn!$A$2:$A$11876,AJ$201))</f>
        <v>18.2</v>
      </c>
      <c r="AK147" s="160">
        <f>IF(LEN(AK$8)=0,"",SUMIFS(Gögn!$K$2:$K$11876,Gögn!$F$2:$F$11876,$A147,Gögn!$A$2:$A$11876,AK$201))</f>
        <v>29.02</v>
      </c>
      <c r="AL147" s="160">
        <f>IF(LEN(AL$8)=0,"",SUMIFS(Gögn!$K$2:$K$11876,Gögn!$F$2:$F$11876,$A147,Gögn!$A$2:$A$11876,AL$201))</f>
        <v>39.44</v>
      </c>
      <c r="AM147" s="160">
        <f>IF(LEN(AM$8)=0,"",SUMIFS(Gögn!$K$2:$K$11876,Gögn!$F$2:$F$11876,$A147,Gögn!$A$2:$A$11876,AM$201))</f>
        <v>46.34</v>
      </c>
      <c r="AN147" s="160">
        <f>IF(LEN(AN$8)=0,"",SUMIFS(Gögn!$K$2:$K$11876,Gögn!$F$2:$F$11876,$A147,Gögn!$A$2:$A$11876,AN$201))</f>
        <v>63.57</v>
      </c>
      <c r="AO147" s="160">
        <f>IF(LEN(AO$8)=0,"",SUMIFS(Gögn!$K$2:$K$11876,Gögn!$F$2:$F$11876,$A147,Gögn!$A$2:$A$11876,AO$201))</f>
        <v>45.59</v>
      </c>
      <c r="AP147" s="160">
        <f>IF(LEN(AP$8)=0,"",SUMIFS(Gögn!$K$2:$K$11876,Gögn!$F$2:$F$11876,$A147,Gögn!$A$2:$A$11876,AP$201))</f>
        <v>39.74</v>
      </c>
      <c r="AQ147" s="160">
        <f>IF(LEN(AQ$8)=0,"",SUMIFS(Gögn!$K$2:$K$11876,Gögn!$F$2:$F$11876,$A147,Gögn!$A$2:$A$11876,AQ$201))</f>
        <v>30.67</v>
      </c>
      <c r="AR147" s="160">
        <f>IF(LEN(AR$8)=0,"",SUMIFS(Gögn!$K$2:$K$11876,Gögn!$F$2:$F$11876,$A147,Gögn!$A$2:$A$11876,AR$201))</f>
        <v>0</v>
      </c>
      <c r="AS147" s="160">
        <f>IF(LEN(AS$8)=0,"",SUMIFS(Gögn!$K$2:$K$11876,Gögn!$F$2:$F$11876,$A147,Gögn!$A$2:$A$11876,AS$201))</f>
        <v>73.349999999999994</v>
      </c>
      <c r="AT147" s="160">
        <f>IF(LEN(AT$8)=0,"",SUMIFS(Gögn!$K$2:$K$11876,Gögn!$F$2:$F$11876,$A147,Gögn!$A$2:$A$11876,AT$201))</f>
        <v>0</v>
      </c>
      <c r="AU147" s="160">
        <f>IF(LEN(AU$8)=0,"",SUMIFS(Gögn!$K$2:$K$11876,Gögn!$F$2:$F$11876,$A147,Gögn!$A$2:$A$11876,AU$201))</f>
        <v>41.92</v>
      </c>
      <c r="AV147" s="160">
        <f>IF(LEN(AV$8)=0,"",SUMIFS(Gögn!$K$2:$K$11876,Gögn!$F$2:$F$11876,$A147,Gögn!$A$2:$A$11876,AV$201))</f>
        <v>0</v>
      </c>
      <c r="AW147" s="160">
        <f>IF(LEN(AW$8)=0,"",SUMIFS(Gögn!$K$2:$K$11876,Gögn!$F$2:$F$11876,$A147,Gögn!$A$2:$A$11876,AW$201))</f>
        <v>53.91</v>
      </c>
      <c r="AX147" s="160">
        <f>IF(LEN(AX$8)=0,"",SUMIFS(Gögn!$K$2:$K$11876,Gögn!$F$2:$F$11876,$A147,Gögn!$A$2:$A$11876,AX$201))</f>
        <v>64.81</v>
      </c>
      <c r="AY147" s="160">
        <f>IF(LEN(AY$8)=0,"",SUMIFS(Gögn!$K$2:$K$11876,Gögn!$F$2:$F$11876,$A147,Gögn!$A$2:$A$11876,AY$201))</f>
        <v>81.25</v>
      </c>
      <c r="AZ147" s="160">
        <f>IF(LEN(AZ$8)=0,"",SUMIFS(Gögn!$K$2:$K$11876,Gögn!$F$2:$F$11876,$A147,Gögn!$A$2:$A$11876,AZ$201))</f>
        <v>100</v>
      </c>
      <c r="BA147" s="160">
        <f>IF(LEN(BA$8)=0,"",SUMIFS(Gögn!$K$2:$K$11876,Gögn!$F$2:$F$11876,$A147,Gögn!$A$2:$A$11876,BA$201))</f>
        <v>0</v>
      </c>
      <c r="BB147" s="160">
        <f>IF(LEN(BB$8)=0,"",SUMIFS(Gögn!$K$2:$K$11876,Gögn!$F$2:$F$11876,$A147,Gögn!$A$2:$A$11876,BB$201))</f>
        <v>0</v>
      </c>
      <c r="BC147" s="160">
        <f>IF(LEN(BC$8)=0,"",SUMIFS(Gögn!$K$2:$K$11876,Gögn!$F$2:$F$11876,$A147,Gögn!$A$2:$A$11876,BC$201))</f>
        <v>93.88</v>
      </c>
      <c r="BD147" s="160">
        <f>IF(LEN(BD$8)=0,"",SUMIFS(Gögn!$K$2:$K$11876,Gögn!$F$2:$F$11876,$A147,Gögn!$A$2:$A$11876,BD$201))</f>
        <v>83.8</v>
      </c>
      <c r="BE147" s="160">
        <f>IF(LEN(BE$8)=0,"",SUMIFS(Gögn!$K$2:$K$11876,Gögn!$F$2:$F$11876,$A147,Gögn!$A$2:$A$11876,BE$201))</f>
        <v>0</v>
      </c>
      <c r="BF147" s="160">
        <f>IF(LEN(BF$8)=0,"",SUMIFS(Gögn!$K$2:$K$11876,Gögn!$F$2:$F$11876,$A147,Gögn!$A$2:$A$11876,BF$201))</f>
        <v>64.25</v>
      </c>
      <c r="BG147" s="160">
        <f>IF(LEN(BG$8)=0,"",SUMIFS(Gögn!$K$2:$K$11876,Gögn!$F$2:$F$11876,$A147,Gögn!$A$2:$A$11876,BG$201))</f>
        <v>51.4</v>
      </c>
      <c r="BH147" s="160">
        <f>IF(LEN(BH$8)=0,"",SUMIFS(Gögn!$K$2:$K$11876,Gögn!$F$2:$F$11876,$A147,Gögn!$A$2:$A$11876,BH$201))</f>
        <v>52.7</v>
      </c>
      <c r="BI147" s="160">
        <f>IF(LEN(BI$8)=0,"",SUMIFS(Gögn!$K$2:$K$11876,Gögn!$F$2:$F$11876,$A147,Gögn!$A$2:$A$11876,BI$201))</f>
        <v>32.4</v>
      </c>
      <c r="BJ147" s="160">
        <f>IF(LEN(BJ$8)=0,"",SUMIFS(Gögn!$K$2:$K$11876,Gögn!$F$2:$F$11876,$A147,Gögn!$A$2:$A$11876,BJ$201))</f>
        <v>23.1</v>
      </c>
      <c r="BK147" s="160">
        <f>IF(LEN(BK$8)=0,"",SUMIFS(Gögn!$K$2:$K$11876,Gögn!$F$2:$F$11876,$A147,Gögn!$A$2:$A$11876,BK$201))</f>
        <v>47.9</v>
      </c>
      <c r="BL147" s="160">
        <f>IF(LEN(BL$8)=0,"",SUMIFS(Gögn!$K$2:$K$11876,Gögn!$F$2:$F$11876,$A147,Gögn!$A$2:$A$11876,BL$201))</f>
        <v>42.99</v>
      </c>
      <c r="BM147" s="160">
        <f>IF(LEN(BM$8)=0,"",SUMIFS(Gögn!$K$2:$K$11876,Gögn!$F$2:$F$11876,$A147,Gögn!$A$2:$A$11876,BM$201))</f>
        <v>48.01</v>
      </c>
      <c r="BN147" s="160">
        <f>IF(LEN(BN$8)=0,"",SUMIFS(Gögn!$K$2:$K$11876,Gögn!$F$2:$F$11876,$A147,Gögn!$A$2:$A$11876,BN$201))</f>
        <v>0</v>
      </c>
      <c r="BO147" s="160">
        <f>IF(LEN(BO$8)=0,"",SUMIFS(Gögn!$K$2:$K$11876,Gögn!$F$2:$F$11876,$A147,Gögn!$A$2:$A$11876,BO$201))</f>
        <v>44.69</v>
      </c>
      <c r="BP147" s="160">
        <f>IF(LEN(BP$8)=0,"",SUMIFS(Gögn!$K$2:$K$11876,Gögn!$F$2:$F$11876,$A147,Gögn!$A$2:$A$11876,BP$201))</f>
        <v>64.34</v>
      </c>
      <c r="BQ147" s="160">
        <f>IF(LEN(BQ$8)=0,"",SUMIFS(Gögn!$K$2:$K$11876,Gögn!$F$2:$F$11876,$A147,Gögn!$A$2:$A$11876,BQ$201))</f>
        <v>79.12</v>
      </c>
      <c r="BR147" s="160">
        <f>IF(LEN(BR$8)=0,"",SUMIFS(Gögn!$K$2:$K$11876,Gögn!$F$2:$F$11876,$A147,Gögn!$A$2:$A$11876,BR$201))</f>
        <v>47.1</v>
      </c>
      <c r="BS147" s="160">
        <f>IF(LEN(BS$8)=0,"",SUMIFS(Gögn!$K$2:$K$11876,Gögn!$F$2:$F$11876,$A147,Gögn!$A$2:$A$11876,BS$201))</f>
        <v>68</v>
      </c>
      <c r="BT147" s="160">
        <f>IF(LEN(BT$8)=0,"",SUMIFS(Gögn!$K$2:$K$11876,Gögn!$F$2:$F$11876,$A147,Gögn!$A$2:$A$11876,BT$201))</f>
        <v>24.6</v>
      </c>
      <c r="BU147" s="160">
        <f>IF(LEN(BU$8)=0,"",SUMIFS(Gögn!$K$2:$K$11876,Gögn!$F$2:$F$11876,$A147,Gögn!$A$2:$A$11876,BU$201))</f>
        <v>0</v>
      </c>
      <c r="BV147" s="160">
        <f>IF(LEN(BV$8)=0,"",SUMIFS(Gögn!$K$2:$K$11876,Gögn!$F$2:$F$11876,$A147,Gögn!$A$2:$A$11876,BV$201))</f>
        <v>35</v>
      </c>
      <c r="BW147" s="160">
        <f>IF(LEN(BW$8)=0,"",SUMIFS(Gögn!$K$2:$K$11876,Gögn!$F$2:$F$11876,$A147,Gögn!$A$2:$A$11876,BW$201))</f>
        <v>52</v>
      </c>
      <c r="BX147" s="160">
        <f>IF(LEN(BX$8)=0,"",SUMIFS(Gögn!$K$2:$K$11876,Gögn!$F$2:$F$11876,$A147,Gögn!$A$2:$A$11876,BX$201))</f>
        <v>53.29</v>
      </c>
      <c r="BY147" s="160">
        <f>IF(LEN(BY$8)=0,"",SUMIFS(Gögn!$K$2:$K$11876,Gögn!$F$2:$F$11876,$A147,Gögn!$A$2:$A$11876,BY$201))</f>
        <v>66.83</v>
      </c>
      <c r="BZ147" s="160">
        <f>IF(LEN(BZ$8)=0,"",SUMIFS(Gögn!$K$2:$K$11876,Gögn!$F$2:$F$11876,$A147,Gögn!$A$2:$A$11876,BZ$201))</f>
        <v>0</v>
      </c>
      <c r="CA147" s="160">
        <f>IF(LEN(CA$8)=0,"",SUMIFS(Gögn!$K$2:$K$11876,Gögn!$F$2:$F$11876,$A147,Gögn!$A$2:$A$11876,CA$201))</f>
        <v>71.099999999999994</v>
      </c>
      <c r="CB147" s="160">
        <f>IF(LEN(CB$8)=0,"",SUMIFS(Gögn!$K$2:$K$11876,Gögn!$F$2:$F$11876,$A147,Gögn!$A$2:$A$11876,CB$201))</f>
        <v>0</v>
      </c>
      <c r="CC147" s="160">
        <f>IF(LEN(CC$8)=0,"",SUMIFS(Gögn!$K$2:$K$11876,Gögn!$F$2:$F$11876,$A147,Gögn!$A$2:$A$11876,CC$201))</f>
        <v>0</v>
      </c>
    </row>
    <row r="148" spans="1:81" ht="15" customHeight="1" x14ac:dyDescent="0.25">
      <c r="A148" s="5" t="s">
        <v>57</v>
      </c>
      <c r="B148" s="5"/>
      <c r="C148" s="19" t="s">
        <v>58</v>
      </c>
      <c r="D148" s="162">
        <f>IFERROR(SUMPRODUCT(E148:CA148,$E$83:$CA$83)/SUM($E$83:CA$83),"")</f>
        <v>33.131661384886854</v>
      </c>
      <c r="E148" s="162">
        <f>IF(LEN(E$8)=0,"",SUMIFS(Gögn!$K$2:$K$11876,Gögn!$F$2:$F$11876,$A148,Gögn!$A$2:$A$11876,E$201))</f>
        <v>16</v>
      </c>
      <c r="F148" s="162">
        <f>IF(LEN(F$8)=0,"",SUMIFS(Gögn!$K$2:$K$11876,Gögn!$F$2:$F$11876,$A148,Gögn!$A$2:$A$11876,F$201))</f>
        <v>25.5</v>
      </c>
      <c r="G148" s="162">
        <f>IF(LEN(G$8)=0,"",SUMIFS(Gögn!$K$2:$K$11876,Gögn!$F$2:$F$11876,$A148,Gögn!$A$2:$A$11876,G$201))</f>
        <v>33</v>
      </c>
      <c r="H148" s="162">
        <f>IF(LEN(H$8)=0,"",SUMIFS(Gögn!$K$2:$K$11876,Gögn!$F$2:$F$11876,$A148,Gögn!$A$2:$A$11876,H$201))</f>
        <v>3.2</v>
      </c>
      <c r="I148" s="162">
        <f>IF(LEN(I$8)=0,"",SUMIFS(Gögn!$K$2:$K$11876,Gögn!$F$2:$F$11876,$A148,Gögn!$A$2:$A$11876,I$201))</f>
        <v>0</v>
      </c>
      <c r="J148" s="162">
        <f>IF(LEN(J$8)=0,"",SUMIFS(Gögn!$K$2:$K$11876,Gögn!$F$2:$F$11876,$A148,Gögn!$A$2:$A$11876,J$201))</f>
        <v>87.9</v>
      </c>
      <c r="K148" s="162">
        <f>IF(LEN(K$8)=0,"",SUMIFS(Gögn!$K$2:$K$11876,Gögn!$F$2:$F$11876,$A148,Gögn!$A$2:$A$11876,K$201))</f>
        <v>8.1999999999999993</v>
      </c>
      <c r="L148" s="162">
        <f>IF(LEN(L$8)=0,"",SUMIFS(Gögn!$K$2:$K$11876,Gögn!$F$2:$F$11876,$A148,Gögn!$A$2:$A$11876,L$201))</f>
        <v>96.5</v>
      </c>
      <c r="M148" s="162">
        <f>IF(LEN(M$8)=0,"",SUMIFS(Gögn!$K$2:$K$11876,Gögn!$F$2:$F$11876,$A148,Gögn!$A$2:$A$11876,M$201))</f>
        <v>25.6</v>
      </c>
      <c r="N148" s="162">
        <f>IF(LEN(N$8)=0,"",SUMIFS(Gögn!$K$2:$K$11876,Gögn!$F$2:$F$11876,$A148,Gögn!$A$2:$A$11876,N$201))</f>
        <v>40.9</v>
      </c>
      <c r="O148" s="162">
        <f>IF(LEN(O$8)=0,"",SUMIFS(Gögn!$K$2:$K$11876,Gögn!$F$2:$F$11876,$A148,Gögn!$A$2:$A$11876,O$201))</f>
        <v>57.4</v>
      </c>
      <c r="P148" s="162">
        <f>IF(LEN(P$8)=0,"",SUMIFS(Gögn!$K$2:$K$11876,Gögn!$F$2:$F$11876,$A148,Gögn!$A$2:$A$11876,P$201))</f>
        <v>72.3</v>
      </c>
      <c r="Q148" s="162">
        <f>IF(LEN(Q$8)=0,"",SUMIFS(Gögn!$K$2:$K$11876,Gögn!$F$2:$F$11876,$A148,Gögn!$A$2:$A$11876,Q$201))</f>
        <v>0</v>
      </c>
      <c r="R148" s="162">
        <f>IF(LEN(R$8)=0,"",SUMIFS(Gögn!$K$2:$K$11876,Gögn!$F$2:$F$11876,$A148,Gögn!$A$2:$A$11876,R$201))</f>
        <v>41.4</v>
      </c>
      <c r="S148" s="162">
        <f>IF(LEN(S$8)=0,"",SUMIFS(Gögn!$K$2:$K$11876,Gögn!$F$2:$F$11876,$A148,Gögn!$A$2:$A$11876,S$201))</f>
        <v>0</v>
      </c>
      <c r="T148" s="162">
        <f>IF(LEN(T$8)=0,"",SUMIFS(Gögn!$K$2:$K$11876,Gögn!$F$2:$F$11876,$A148,Gögn!$A$2:$A$11876,T$201))</f>
        <v>80.7</v>
      </c>
      <c r="U148" s="162">
        <f>IF(LEN(U$8)=0,"",SUMIFS(Gögn!$K$2:$K$11876,Gögn!$F$2:$F$11876,$A148,Gögn!$A$2:$A$11876,U$201))</f>
        <v>54</v>
      </c>
      <c r="V148" s="162">
        <f>IF(LEN(V$8)=0,"",SUMIFS(Gögn!$K$2:$K$11876,Gögn!$F$2:$F$11876,$A148,Gögn!$A$2:$A$11876,V$201))</f>
        <v>40</v>
      </c>
      <c r="W148" s="162">
        <f>IF(LEN(W$8)=0,"",SUMIFS(Gögn!$K$2:$K$11876,Gögn!$F$2:$F$11876,$A148,Gögn!$A$2:$A$11876,W$201))</f>
        <v>30.7</v>
      </c>
      <c r="X148" s="162">
        <f>IF(LEN(X$8)=0,"",SUMIFS(Gögn!$K$2:$K$11876,Gögn!$F$2:$F$11876,$A148,Gögn!$A$2:$A$11876,X$201))</f>
        <v>56</v>
      </c>
      <c r="Y148" s="162">
        <f>IF(LEN(Y$8)=0,"",SUMIFS(Gögn!$K$2:$K$11876,Gögn!$F$2:$F$11876,$A148,Gögn!$A$2:$A$11876,Y$201))</f>
        <v>83.3</v>
      </c>
      <c r="Z148" s="162">
        <f>IF(LEN(Z$8)=0,"",SUMIFS(Gögn!$K$2:$K$11876,Gögn!$F$2:$F$11876,$A148,Gögn!$A$2:$A$11876,Z$201))</f>
        <v>22.1</v>
      </c>
      <c r="AA148" s="162">
        <f>IF(LEN(AA$8)=0,"",SUMIFS(Gögn!$K$2:$K$11876,Gögn!$F$2:$F$11876,$A148,Gögn!$A$2:$A$11876,AA$201))</f>
        <v>0</v>
      </c>
      <c r="AB148" s="162">
        <f>IF(LEN(AB$8)=0,"",SUMIFS(Gögn!$K$2:$K$11876,Gögn!$F$2:$F$11876,$A148,Gögn!$A$2:$A$11876,AB$201))</f>
        <v>55.9</v>
      </c>
      <c r="AC148" s="162">
        <f>IF(LEN(AC$8)=0,"",SUMIFS(Gögn!$K$2:$K$11876,Gögn!$F$2:$F$11876,$A148,Gögn!$A$2:$A$11876,AC$201))</f>
        <v>73.73</v>
      </c>
      <c r="AD148" s="162">
        <f>IF(LEN(AD$8)=0,"",SUMIFS(Gögn!$K$2:$K$11876,Gögn!$F$2:$F$11876,$A148,Gögn!$A$2:$A$11876,AD$201))</f>
        <v>0</v>
      </c>
      <c r="AE148" s="162">
        <f>IF(LEN(AE$8)=0,"",SUMIFS(Gögn!$K$2:$K$11876,Gögn!$F$2:$F$11876,$A148,Gögn!$A$2:$A$11876,AE$201))</f>
        <v>15.05</v>
      </c>
      <c r="AF148" s="162">
        <f>IF(LEN(AF$8)=0,"",SUMIFS(Gögn!$K$2:$K$11876,Gögn!$F$2:$F$11876,$A148,Gögn!$A$2:$A$11876,AF$201))</f>
        <v>48.94</v>
      </c>
      <c r="AG148" s="162">
        <f>IF(LEN(AG$8)=0,"",SUMIFS(Gögn!$K$2:$K$11876,Gögn!$F$2:$F$11876,$A148,Gögn!$A$2:$A$11876,AG$201))</f>
        <v>0</v>
      </c>
      <c r="AH148" s="162">
        <f>IF(LEN(AH$8)=0,"",SUMIFS(Gögn!$K$2:$K$11876,Gögn!$F$2:$F$11876,$A148,Gögn!$A$2:$A$11876,AH$201))</f>
        <v>0</v>
      </c>
      <c r="AI148" s="162">
        <f>IF(LEN(AI$8)=0,"",SUMIFS(Gögn!$K$2:$K$11876,Gögn!$F$2:$F$11876,$A148,Gögn!$A$2:$A$11876,AI$201))</f>
        <v>81</v>
      </c>
      <c r="AJ148" s="162">
        <f>IF(LEN(AJ$8)=0,"",SUMIFS(Gögn!$K$2:$K$11876,Gögn!$F$2:$F$11876,$A148,Gögn!$A$2:$A$11876,AJ$201))</f>
        <v>77.61</v>
      </c>
      <c r="AK148" s="162">
        <f>IF(LEN(AK$8)=0,"",SUMIFS(Gögn!$K$2:$K$11876,Gögn!$F$2:$F$11876,$A148,Gögn!$A$2:$A$11876,AK$201))</f>
        <v>66.900000000000006</v>
      </c>
      <c r="AL148" s="162">
        <f>IF(LEN(AL$8)=0,"",SUMIFS(Gögn!$K$2:$K$11876,Gögn!$F$2:$F$11876,$A148,Gögn!$A$2:$A$11876,AL$201))</f>
        <v>55.15</v>
      </c>
      <c r="AM148" s="162">
        <f>IF(LEN(AM$8)=0,"",SUMIFS(Gögn!$K$2:$K$11876,Gögn!$F$2:$F$11876,$A148,Gögn!$A$2:$A$11876,AM$201))</f>
        <v>45.88</v>
      </c>
      <c r="AN148" s="162">
        <f>IF(LEN(AN$8)=0,"",SUMIFS(Gögn!$K$2:$K$11876,Gögn!$F$2:$F$11876,$A148,Gögn!$A$2:$A$11876,AN$201))</f>
        <v>28.3</v>
      </c>
      <c r="AO148" s="162">
        <f>IF(LEN(AO$8)=0,"",SUMIFS(Gögn!$K$2:$K$11876,Gögn!$F$2:$F$11876,$A148,Gögn!$A$2:$A$11876,AO$201))</f>
        <v>43.97</v>
      </c>
      <c r="AP148" s="162">
        <f>IF(LEN(AP$8)=0,"",SUMIFS(Gögn!$K$2:$K$11876,Gögn!$F$2:$F$11876,$A148,Gögn!$A$2:$A$11876,AP$201))</f>
        <v>50.77</v>
      </c>
      <c r="AQ148" s="162">
        <f>IF(LEN(AQ$8)=0,"",SUMIFS(Gögn!$K$2:$K$11876,Gögn!$F$2:$F$11876,$A148,Gögn!$A$2:$A$11876,AQ$201))</f>
        <v>62.36</v>
      </c>
      <c r="AR148" s="162">
        <f>IF(LEN(AR$8)=0,"",SUMIFS(Gögn!$K$2:$K$11876,Gögn!$F$2:$F$11876,$A148,Gögn!$A$2:$A$11876,AR$201))</f>
        <v>100</v>
      </c>
      <c r="AS148" s="162">
        <f>IF(LEN(AS$8)=0,"",SUMIFS(Gögn!$K$2:$K$11876,Gögn!$F$2:$F$11876,$A148,Gögn!$A$2:$A$11876,AS$201))</f>
        <v>26.65</v>
      </c>
      <c r="AT148" s="162">
        <f>IF(LEN(AT$8)=0,"",SUMIFS(Gögn!$K$2:$K$11876,Gögn!$F$2:$F$11876,$A148,Gögn!$A$2:$A$11876,AT$201))</f>
        <v>0</v>
      </c>
      <c r="AU148" s="162">
        <f>IF(LEN(AU$8)=0,"",SUMIFS(Gögn!$K$2:$K$11876,Gögn!$F$2:$F$11876,$A148,Gögn!$A$2:$A$11876,AU$201))</f>
        <v>58.08</v>
      </c>
      <c r="AV148" s="162">
        <f>IF(LEN(AV$8)=0,"",SUMIFS(Gögn!$K$2:$K$11876,Gögn!$F$2:$F$11876,$A148,Gögn!$A$2:$A$11876,AV$201))</f>
        <v>0</v>
      </c>
      <c r="AW148" s="162">
        <f>IF(LEN(AW$8)=0,"",SUMIFS(Gögn!$K$2:$K$11876,Gögn!$F$2:$F$11876,$A148,Gögn!$A$2:$A$11876,AW$201))</f>
        <v>46.09</v>
      </c>
      <c r="AX148" s="162">
        <f>IF(LEN(AX$8)=0,"",SUMIFS(Gögn!$K$2:$K$11876,Gögn!$F$2:$F$11876,$A148,Gögn!$A$2:$A$11876,AX$201))</f>
        <v>35.19</v>
      </c>
      <c r="AY148" s="162">
        <f>IF(LEN(AY$8)=0,"",SUMIFS(Gögn!$K$2:$K$11876,Gögn!$F$2:$F$11876,$A148,Gögn!$A$2:$A$11876,AY$201))</f>
        <v>18.75</v>
      </c>
      <c r="AZ148" s="162">
        <f>IF(LEN(AZ$8)=0,"",SUMIFS(Gögn!$K$2:$K$11876,Gögn!$F$2:$F$11876,$A148,Gögn!$A$2:$A$11876,AZ$201))</f>
        <v>0.14000000000000001</v>
      </c>
      <c r="BA148" s="162">
        <f>IF(LEN(BA$8)=0,"",SUMIFS(Gögn!$K$2:$K$11876,Gögn!$F$2:$F$11876,$A148,Gögn!$A$2:$A$11876,BA$201))</f>
        <v>0</v>
      </c>
      <c r="BB148" s="162">
        <f>IF(LEN(BB$8)=0,"",SUMIFS(Gögn!$K$2:$K$11876,Gögn!$F$2:$F$11876,$A148,Gögn!$A$2:$A$11876,BB$201))</f>
        <v>0</v>
      </c>
      <c r="BC148" s="162">
        <f>IF(LEN(BC$8)=0,"",SUMIFS(Gögn!$K$2:$K$11876,Gögn!$F$2:$F$11876,$A148,Gögn!$A$2:$A$11876,BC$201))</f>
        <v>6.12</v>
      </c>
      <c r="BD148" s="162">
        <f>IF(LEN(BD$8)=0,"",SUMIFS(Gögn!$K$2:$K$11876,Gögn!$F$2:$F$11876,$A148,Gögn!$A$2:$A$11876,BD$201))</f>
        <v>16.2</v>
      </c>
      <c r="BE148" s="162">
        <f>IF(LEN(BE$8)=0,"",SUMIFS(Gögn!$K$2:$K$11876,Gögn!$F$2:$F$11876,$A148,Gögn!$A$2:$A$11876,BE$201))</f>
        <v>0</v>
      </c>
      <c r="BF148" s="162">
        <f>IF(LEN(BF$8)=0,"",SUMIFS(Gögn!$K$2:$K$11876,Gögn!$F$2:$F$11876,$A148,Gögn!$A$2:$A$11876,BF$201))</f>
        <v>35.75</v>
      </c>
      <c r="BG148" s="162">
        <f>IF(LEN(BG$8)=0,"",SUMIFS(Gögn!$K$2:$K$11876,Gögn!$F$2:$F$11876,$A148,Gögn!$A$2:$A$11876,BG$201))</f>
        <v>45.08</v>
      </c>
      <c r="BH148" s="162">
        <f>IF(LEN(BH$8)=0,"",SUMIFS(Gögn!$K$2:$K$11876,Gögn!$F$2:$F$11876,$A148,Gögn!$A$2:$A$11876,BH$201))</f>
        <v>47.3</v>
      </c>
      <c r="BI148" s="162">
        <f>IF(LEN(BI$8)=0,"",SUMIFS(Gögn!$K$2:$K$11876,Gögn!$F$2:$F$11876,$A148,Gögn!$A$2:$A$11876,BI$201))</f>
        <v>67.599999999999994</v>
      </c>
      <c r="BJ148" s="162">
        <f>IF(LEN(BJ$8)=0,"",SUMIFS(Gögn!$K$2:$K$11876,Gögn!$F$2:$F$11876,$A148,Gögn!$A$2:$A$11876,BJ$201))</f>
        <v>76.900000000000006</v>
      </c>
      <c r="BK148" s="162">
        <f>IF(LEN(BK$8)=0,"",SUMIFS(Gögn!$K$2:$K$11876,Gögn!$F$2:$F$11876,$A148,Gögn!$A$2:$A$11876,BK$201))</f>
        <v>28</v>
      </c>
      <c r="BL148" s="162">
        <f>IF(LEN(BL$8)=0,"",SUMIFS(Gögn!$K$2:$K$11876,Gögn!$F$2:$F$11876,$A148,Gögn!$A$2:$A$11876,BL$201))</f>
        <v>57.01</v>
      </c>
      <c r="BM148" s="162">
        <f>IF(LEN(BM$8)=0,"",SUMIFS(Gögn!$K$2:$K$11876,Gögn!$F$2:$F$11876,$A148,Gögn!$A$2:$A$11876,BM$201))</f>
        <v>51.99</v>
      </c>
      <c r="BN148" s="162">
        <f>IF(LEN(BN$8)=0,"",SUMIFS(Gögn!$K$2:$K$11876,Gögn!$F$2:$F$11876,$A148,Gögn!$A$2:$A$11876,BN$201))</f>
        <v>0</v>
      </c>
      <c r="BO148" s="162">
        <f>IF(LEN(BO$8)=0,"",SUMIFS(Gögn!$K$2:$K$11876,Gögn!$F$2:$F$11876,$A148,Gögn!$A$2:$A$11876,BO$201))</f>
        <v>49.04</v>
      </c>
      <c r="BP148" s="162">
        <f>IF(LEN(BP$8)=0,"",SUMIFS(Gögn!$K$2:$K$11876,Gögn!$F$2:$F$11876,$A148,Gögn!$A$2:$A$11876,BP$201))</f>
        <v>33.35</v>
      </c>
      <c r="BQ148" s="162">
        <f>IF(LEN(BQ$8)=0,"",SUMIFS(Gögn!$K$2:$K$11876,Gögn!$F$2:$F$11876,$A148,Gögn!$A$2:$A$11876,BQ$201))</f>
        <v>12.77</v>
      </c>
      <c r="BR148" s="162">
        <f>IF(LEN(BR$8)=0,"",SUMIFS(Gögn!$K$2:$K$11876,Gögn!$F$2:$F$11876,$A148,Gögn!$A$2:$A$11876,BR$201))</f>
        <v>52.9</v>
      </c>
      <c r="BS148" s="162">
        <f>IF(LEN(BS$8)=0,"",SUMIFS(Gögn!$K$2:$K$11876,Gögn!$F$2:$F$11876,$A148,Gögn!$A$2:$A$11876,BS$201))</f>
        <v>32</v>
      </c>
      <c r="BT148" s="162">
        <f>IF(LEN(BT$8)=0,"",SUMIFS(Gögn!$K$2:$K$11876,Gögn!$F$2:$F$11876,$A148,Gögn!$A$2:$A$11876,BT$201))</f>
        <v>75.400000000000006</v>
      </c>
      <c r="BU148" s="162">
        <f>IF(LEN(BU$8)=0,"",SUMIFS(Gögn!$K$2:$K$11876,Gögn!$F$2:$F$11876,$A148,Gögn!$A$2:$A$11876,BU$201))</f>
        <v>63</v>
      </c>
      <c r="BV148" s="162">
        <f>IF(LEN(BV$8)=0,"",SUMIFS(Gögn!$K$2:$K$11876,Gögn!$F$2:$F$11876,$A148,Gögn!$A$2:$A$11876,BV$201))</f>
        <v>63</v>
      </c>
      <c r="BW148" s="162">
        <f>IF(LEN(BW$8)=0,"",SUMIFS(Gögn!$K$2:$K$11876,Gögn!$F$2:$F$11876,$A148,Gögn!$A$2:$A$11876,BW$201))</f>
        <v>39</v>
      </c>
      <c r="BX148" s="162">
        <f>IF(LEN(BX$8)=0,"",SUMIFS(Gögn!$K$2:$K$11876,Gögn!$F$2:$F$11876,$A148,Gögn!$A$2:$A$11876,BX$201))</f>
        <v>46.71</v>
      </c>
      <c r="BY148" s="162">
        <f>IF(LEN(BY$8)=0,"",SUMIFS(Gögn!$K$2:$K$11876,Gögn!$F$2:$F$11876,$A148,Gögn!$A$2:$A$11876,BY$201))</f>
        <v>33.17</v>
      </c>
      <c r="BZ148" s="162">
        <f>IF(LEN(BZ$8)=0,"",SUMIFS(Gögn!$K$2:$K$11876,Gögn!$F$2:$F$11876,$A148,Gögn!$A$2:$A$11876,BZ$201))</f>
        <v>0</v>
      </c>
      <c r="CA148" s="162">
        <f>IF(LEN(CA$8)=0,"",SUMIFS(Gögn!$K$2:$K$11876,Gögn!$F$2:$F$11876,$A148,Gögn!$A$2:$A$11876,CA$201))</f>
        <v>28.9</v>
      </c>
      <c r="CB148" s="162">
        <f>IF(LEN(CB$8)=0,"",SUMIFS(Gögn!$K$2:$K$11876,Gögn!$F$2:$F$11876,$A148,Gögn!$A$2:$A$11876,CB$201))</f>
        <v>0</v>
      </c>
      <c r="CC148" s="162">
        <f>IF(LEN(CC$8)=0,"",SUMIFS(Gögn!$K$2:$K$11876,Gögn!$F$2:$F$11876,$A148,Gögn!$A$2:$A$11876,CC$201))</f>
        <v>0</v>
      </c>
    </row>
    <row r="149" spans="1:81" ht="15" customHeight="1" x14ac:dyDescent="0.25">
      <c r="A149" s="5" t="s">
        <v>59</v>
      </c>
      <c r="B149" s="5"/>
      <c r="C149" s="18" t="s">
        <v>60</v>
      </c>
      <c r="D149" s="160">
        <f>IFERROR(SUMPRODUCT(E149:CA149,$E$83:$CA$83)/SUM($E$83:CA$83),"")</f>
        <v>7.6228670521542936</v>
      </c>
      <c r="E149" s="160">
        <f>IF(LEN(E$8)=0,"",SUMIFS(Gögn!$K$2:$K$11876,Gögn!$F$2:$F$11876,$A149,Gögn!$A$2:$A$11876,E$201))</f>
        <v>15.8</v>
      </c>
      <c r="F149" s="160">
        <f>IF(LEN(F$8)=0,"",SUMIFS(Gögn!$K$2:$K$11876,Gögn!$F$2:$F$11876,$A149,Gögn!$A$2:$A$11876,F$201))</f>
        <v>13.6</v>
      </c>
      <c r="G149" s="160">
        <f>IF(LEN(G$8)=0,"",SUMIFS(Gögn!$K$2:$K$11876,Gögn!$F$2:$F$11876,$A149,Gögn!$A$2:$A$11876,G$201))</f>
        <v>9.6999999999999993</v>
      </c>
      <c r="H149" s="160">
        <f>IF(LEN(H$8)=0,"",SUMIFS(Gögn!$K$2:$K$11876,Gögn!$F$2:$F$11876,$A149,Gögn!$A$2:$A$11876,H$201))</f>
        <v>0</v>
      </c>
      <c r="I149" s="160">
        <f>IF(LEN(I$8)=0,"",SUMIFS(Gögn!$K$2:$K$11876,Gögn!$F$2:$F$11876,$A149,Gögn!$A$2:$A$11876,I$201))</f>
        <v>0</v>
      </c>
      <c r="J149" s="160">
        <f>IF(LEN(J$8)=0,"",SUMIFS(Gögn!$K$2:$K$11876,Gögn!$F$2:$F$11876,$A149,Gögn!$A$2:$A$11876,J$201))</f>
        <v>0</v>
      </c>
      <c r="K149" s="160">
        <f>IF(LEN(K$8)=0,"",SUMIFS(Gögn!$K$2:$K$11876,Gögn!$F$2:$F$11876,$A149,Gögn!$A$2:$A$11876,K$201))</f>
        <v>4.0999999999999996</v>
      </c>
      <c r="L149" s="160">
        <f>IF(LEN(L$8)=0,"",SUMIFS(Gögn!$K$2:$K$11876,Gögn!$F$2:$F$11876,$A149,Gögn!$A$2:$A$11876,L$201))</f>
        <v>3.5</v>
      </c>
      <c r="M149" s="160">
        <f>IF(LEN(M$8)=0,"",SUMIFS(Gögn!$K$2:$K$11876,Gögn!$F$2:$F$11876,$A149,Gögn!$A$2:$A$11876,M$201))</f>
        <v>17.600000000000001</v>
      </c>
      <c r="N149" s="160">
        <f>IF(LEN(N$8)=0,"",SUMIFS(Gögn!$K$2:$K$11876,Gögn!$F$2:$F$11876,$A149,Gögn!$A$2:$A$11876,N$201))</f>
        <v>18.399999999999999</v>
      </c>
      <c r="O149" s="160">
        <f>IF(LEN(O$8)=0,"",SUMIFS(Gögn!$K$2:$K$11876,Gögn!$F$2:$F$11876,$A149,Gögn!$A$2:$A$11876,O$201))</f>
        <v>16.7</v>
      </c>
      <c r="P149" s="160">
        <f>IF(LEN(P$8)=0,"",SUMIFS(Gögn!$K$2:$K$11876,Gögn!$F$2:$F$11876,$A149,Gögn!$A$2:$A$11876,P$201))</f>
        <v>13.1</v>
      </c>
      <c r="Q149" s="160">
        <f>IF(LEN(Q$8)=0,"",SUMIFS(Gögn!$K$2:$K$11876,Gögn!$F$2:$F$11876,$A149,Gögn!$A$2:$A$11876,Q$201))</f>
        <v>0</v>
      </c>
      <c r="R149" s="160">
        <f>IF(LEN(R$8)=0,"",SUMIFS(Gögn!$K$2:$K$11876,Gögn!$F$2:$F$11876,$A149,Gögn!$A$2:$A$11876,R$201))</f>
        <v>3.5</v>
      </c>
      <c r="S149" s="160">
        <f>IF(LEN(S$8)=0,"",SUMIFS(Gögn!$K$2:$K$11876,Gögn!$F$2:$F$11876,$A149,Gögn!$A$2:$A$11876,S$201))</f>
        <v>0</v>
      </c>
      <c r="T149" s="160">
        <f>IF(LEN(T$8)=0,"",SUMIFS(Gögn!$K$2:$K$11876,Gögn!$F$2:$F$11876,$A149,Gögn!$A$2:$A$11876,T$201))</f>
        <v>5.0999999999999996</v>
      </c>
      <c r="U149" s="160">
        <f>IF(LEN(U$8)=0,"",SUMIFS(Gögn!$K$2:$K$11876,Gögn!$F$2:$F$11876,$A149,Gögn!$A$2:$A$11876,U$201))</f>
        <v>0</v>
      </c>
      <c r="V149" s="160">
        <f>IF(LEN(V$8)=0,"",SUMIFS(Gögn!$K$2:$K$11876,Gögn!$F$2:$F$11876,$A149,Gögn!$A$2:$A$11876,V$201))</f>
        <v>0</v>
      </c>
      <c r="W149" s="160">
        <f>IF(LEN(W$8)=0,"",SUMIFS(Gögn!$K$2:$K$11876,Gögn!$F$2:$F$11876,$A149,Gögn!$A$2:$A$11876,W$201))</f>
        <v>14</v>
      </c>
      <c r="X149" s="160">
        <f>IF(LEN(X$8)=0,"",SUMIFS(Gögn!$K$2:$K$11876,Gögn!$F$2:$F$11876,$A149,Gögn!$A$2:$A$11876,X$201))</f>
        <v>8.8000000000000007</v>
      </c>
      <c r="Y149" s="160">
        <f>IF(LEN(Y$8)=0,"",SUMIFS(Gögn!$K$2:$K$11876,Gögn!$F$2:$F$11876,$A149,Gögn!$A$2:$A$11876,Y$201))</f>
        <v>2.7</v>
      </c>
      <c r="Z149" s="160">
        <f>IF(LEN(Z$8)=0,"",SUMIFS(Gögn!$K$2:$K$11876,Gögn!$F$2:$F$11876,$A149,Gögn!$A$2:$A$11876,Z$201))</f>
        <v>9.9</v>
      </c>
      <c r="AA149" s="160">
        <f>IF(LEN(AA$8)=0,"",SUMIFS(Gögn!$K$2:$K$11876,Gögn!$F$2:$F$11876,$A149,Gögn!$A$2:$A$11876,AA$201))</f>
        <v>0</v>
      </c>
      <c r="AB149" s="160">
        <f>IF(LEN(AB$8)=0,"",SUMIFS(Gögn!$K$2:$K$11876,Gögn!$F$2:$F$11876,$A149,Gögn!$A$2:$A$11876,AB$201))</f>
        <v>0</v>
      </c>
      <c r="AC149" s="160">
        <f>IF(LEN(AC$8)=0,"",SUMIFS(Gögn!$K$2:$K$11876,Gögn!$F$2:$F$11876,$A149,Gögn!$A$2:$A$11876,AC$201))</f>
        <v>0</v>
      </c>
      <c r="AD149" s="160">
        <f>IF(LEN(AD$8)=0,"",SUMIFS(Gögn!$K$2:$K$11876,Gögn!$F$2:$F$11876,$A149,Gögn!$A$2:$A$11876,AD$201))</f>
        <v>0</v>
      </c>
      <c r="AE149" s="160">
        <f>IF(LEN(AE$8)=0,"",SUMIFS(Gögn!$K$2:$K$11876,Gögn!$F$2:$F$11876,$A149,Gögn!$A$2:$A$11876,AE$201))</f>
        <v>0</v>
      </c>
      <c r="AF149" s="160">
        <f>IF(LEN(AF$8)=0,"",SUMIFS(Gögn!$K$2:$K$11876,Gögn!$F$2:$F$11876,$A149,Gögn!$A$2:$A$11876,AF$201))</f>
        <v>11.96</v>
      </c>
      <c r="AG149" s="160">
        <f>IF(LEN(AG$8)=0,"",SUMIFS(Gögn!$K$2:$K$11876,Gögn!$F$2:$F$11876,$A149,Gögn!$A$2:$A$11876,AG$201))</f>
        <v>0</v>
      </c>
      <c r="AH149" s="160">
        <f>IF(LEN(AH$8)=0,"",SUMIFS(Gögn!$K$2:$K$11876,Gögn!$F$2:$F$11876,$A149,Gögn!$A$2:$A$11876,AH$201))</f>
        <v>0</v>
      </c>
      <c r="AI149" s="160">
        <f>IF(LEN(AI$8)=0,"",SUMIFS(Gögn!$K$2:$K$11876,Gögn!$F$2:$F$11876,$A149,Gögn!$A$2:$A$11876,AI$201))</f>
        <v>0</v>
      </c>
      <c r="AJ149" s="160">
        <f>IF(LEN(AJ$8)=0,"",SUMIFS(Gögn!$K$2:$K$11876,Gögn!$F$2:$F$11876,$A149,Gögn!$A$2:$A$11876,AJ$201))</f>
        <v>0.68</v>
      </c>
      <c r="AK149" s="160">
        <f>IF(LEN(AK$8)=0,"",SUMIFS(Gögn!$K$2:$K$11876,Gögn!$F$2:$F$11876,$A149,Gögn!$A$2:$A$11876,AK$201))</f>
        <v>1.43</v>
      </c>
      <c r="AL149" s="160">
        <f>IF(LEN(AL$8)=0,"",SUMIFS(Gögn!$K$2:$K$11876,Gögn!$F$2:$F$11876,$A149,Gögn!$A$2:$A$11876,AL$201))</f>
        <v>2.34</v>
      </c>
      <c r="AM149" s="160">
        <f>IF(LEN(AM$8)=0,"",SUMIFS(Gögn!$K$2:$K$11876,Gögn!$F$2:$F$11876,$A149,Gögn!$A$2:$A$11876,AM$201))</f>
        <v>3.5</v>
      </c>
      <c r="AN149" s="160">
        <f>IF(LEN(AN$8)=0,"",SUMIFS(Gögn!$K$2:$K$11876,Gögn!$F$2:$F$11876,$A149,Gögn!$A$2:$A$11876,AN$201))</f>
        <v>5.46</v>
      </c>
      <c r="AO149" s="160">
        <f>IF(LEN(AO$8)=0,"",SUMIFS(Gögn!$K$2:$K$11876,Gögn!$F$2:$F$11876,$A149,Gögn!$A$2:$A$11876,AO$201))</f>
        <v>10.14</v>
      </c>
      <c r="AP149" s="160">
        <f>IF(LEN(AP$8)=0,"",SUMIFS(Gögn!$K$2:$K$11876,Gögn!$F$2:$F$11876,$A149,Gögn!$A$2:$A$11876,AP$201))</f>
        <v>9.2799999999999994</v>
      </c>
      <c r="AQ149" s="160">
        <f>IF(LEN(AQ$8)=0,"",SUMIFS(Gögn!$K$2:$K$11876,Gögn!$F$2:$F$11876,$A149,Gögn!$A$2:$A$11876,AQ$201))</f>
        <v>6.84</v>
      </c>
      <c r="AR149" s="160">
        <f>IF(LEN(AR$8)=0,"",SUMIFS(Gögn!$K$2:$K$11876,Gögn!$F$2:$F$11876,$A149,Gögn!$A$2:$A$11876,AR$201))</f>
        <v>0</v>
      </c>
      <c r="AS149" s="160">
        <f>IF(LEN(AS$8)=0,"",SUMIFS(Gögn!$K$2:$K$11876,Gögn!$F$2:$F$11876,$A149,Gögn!$A$2:$A$11876,AS$201))</f>
        <v>0</v>
      </c>
      <c r="AT149" s="160">
        <f>IF(LEN(AT$8)=0,"",SUMIFS(Gögn!$K$2:$K$11876,Gögn!$F$2:$F$11876,$A149,Gögn!$A$2:$A$11876,AT$201))</f>
        <v>0</v>
      </c>
      <c r="AU149" s="160">
        <f>IF(LEN(AU$8)=0,"",SUMIFS(Gögn!$K$2:$K$11876,Gögn!$F$2:$F$11876,$A149,Gögn!$A$2:$A$11876,AU$201))</f>
        <v>0</v>
      </c>
      <c r="AV149" s="160">
        <f>IF(LEN(AV$8)=0,"",SUMIFS(Gögn!$K$2:$K$11876,Gögn!$F$2:$F$11876,$A149,Gögn!$A$2:$A$11876,AV$201))</f>
        <v>0</v>
      </c>
      <c r="AW149" s="160">
        <f>IF(LEN(AW$8)=0,"",SUMIFS(Gögn!$K$2:$K$11876,Gögn!$F$2:$F$11876,$A149,Gögn!$A$2:$A$11876,AW$201))</f>
        <v>0</v>
      </c>
      <c r="AX149" s="160">
        <f>IF(LEN(AX$8)=0,"",SUMIFS(Gögn!$K$2:$K$11876,Gögn!$F$2:$F$11876,$A149,Gögn!$A$2:$A$11876,AX$201))</f>
        <v>0</v>
      </c>
      <c r="AY149" s="160">
        <f>IF(LEN(AY$8)=0,"",SUMIFS(Gögn!$K$2:$K$11876,Gögn!$F$2:$F$11876,$A149,Gögn!$A$2:$A$11876,AY$201))</f>
        <v>0</v>
      </c>
      <c r="AZ149" s="160">
        <f>IF(LEN(AZ$8)=0,"",SUMIFS(Gögn!$K$2:$K$11876,Gögn!$F$2:$F$11876,$A149,Gögn!$A$2:$A$11876,AZ$201))</f>
        <v>0</v>
      </c>
      <c r="BA149" s="160">
        <f>IF(LEN(BA$8)=0,"",SUMIFS(Gögn!$K$2:$K$11876,Gögn!$F$2:$F$11876,$A149,Gögn!$A$2:$A$11876,BA$201))</f>
        <v>0</v>
      </c>
      <c r="BB149" s="160">
        <f>IF(LEN(BB$8)=0,"",SUMIFS(Gögn!$K$2:$K$11876,Gögn!$F$2:$F$11876,$A149,Gögn!$A$2:$A$11876,BB$201))</f>
        <v>0</v>
      </c>
      <c r="BC149" s="160">
        <f>IF(LEN(BC$8)=0,"",SUMIFS(Gögn!$K$2:$K$11876,Gögn!$F$2:$F$11876,$A149,Gögn!$A$2:$A$11876,BC$201))</f>
        <v>0</v>
      </c>
      <c r="BD149" s="160">
        <f>IF(LEN(BD$8)=0,"",SUMIFS(Gögn!$K$2:$K$11876,Gögn!$F$2:$F$11876,$A149,Gögn!$A$2:$A$11876,BD$201))</f>
        <v>0</v>
      </c>
      <c r="BE149" s="160">
        <f>IF(LEN(BE$8)=0,"",SUMIFS(Gögn!$K$2:$K$11876,Gögn!$F$2:$F$11876,$A149,Gögn!$A$2:$A$11876,BE$201))</f>
        <v>0</v>
      </c>
      <c r="BF149" s="160">
        <f>IF(LEN(BF$8)=0,"",SUMIFS(Gögn!$K$2:$K$11876,Gögn!$F$2:$F$11876,$A149,Gögn!$A$2:$A$11876,BF$201))</f>
        <v>0</v>
      </c>
      <c r="BG149" s="160">
        <f>IF(LEN(BG$8)=0,"",SUMIFS(Gögn!$K$2:$K$11876,Gögn!$F$2:$F$11876,$A149,Gögn!$A$2:$A$11876,BG$201))</f>
        <v>3.37</v>
      </c>
      <c r="BH149" s="160">
        <f>IF(LEN(BH$8)=0,"",SUMIFS(Gögn!$K$2:$K$11876,Gögn!$F$2:$F$11876,$A149,Gögn!$A$2:$A$11876,BH$201))</f>
        <v>0</v>
      </c>
      <c r="BI149" s="160">
        <f>IF(LEN(BI$8)=0,"",SUMIFS(Gögn!$K$2:$K$11876,Gögn!$F$2:$F$11876,$A149,Gögn!$A$2:$A$11876,BI$201))</f>
        <v>0</v>
      </c>
      <c r="BJ149" s="160">
        <f>IF(LEN(BJ$8)=0,"",SUMIFS(Gögn!$K$2:$K$11876,Gögn!$F$2:$F$11876,$A149,Gögn!$A$2:$A$11876,BJ$201))</f>
        <v>0</v>
      </c>
      <c r="BK149" s="160">
        <f>IF(LEN(BK$8)=0,"",SUMIFS(Gögn!$K$2:$K$11876,Gögn!$F$2:$F$11876,$A149,Gögn!$A$2:$A$11876,BK$201))</f>
        <v>13.7</v>
      </c>
      <c r="BL149" s="160">
        <f>IF(LEN(BL$8)=0,"",SUMIFS(Gögn!$K$2:$K$11876,Gögn!$F$2:$F$11876,$A149,Gögn!$A$2:$A$11876,BL$201))</f>
        <v>0</v>
      </c>
      <c r="BM149" s="160">
        <f>IF(LEN(BM$8)=0,"",SUMIFS(Gögn!$K$2:$K$11876,Gögn!$F$2:$F$11876,$A149,Gögn!$A$2:$A$11876,BM$201))</f>
        <v>0</v>
      </c>
      <c r="BN149" s="160">
        <f>IF(LEN(BN$8)=0,"",SUMIFS(Gögn!$K$2:$K$11876,Gögn!$F$2:$F$11876,$A149,Gögn!$A$2:$A$11876,BN$201))</f>
        <v>0</v>
      </c>
      <c r="BO149" s="160">
        <f>IF(LEN(BO$8)=0,"",SUMIFS(Gögn!$K$2:$K$11876,Gögn!$F$2:$F$11876,$A149,Gögn!$A$2:$A$11876,BO$201))</f>
        <v>0</v>
      </c>
      <c r="BP149" s="160">
        <f>IF(LEN(BP$8)=0,"",SUMIFS(Gögn!$K$2:$K$11876,Gögn!$F$2:$F$11876,$A149,Gögn!$A$2:$A$11876,BP$201))</f>
        <v>0</v>
      </c>
      <c r="BQ149" s="160">
        <f>IF(LEN(BQ$8)=0,"",SUMIFS(Gögn!$K$2:$K$11876,Gögn!$F$2:$F$11876,$A149,Gögn!$A$2:$A$11876,BQ$201))</f>
        <v>0</v>
      </c>
      <c r="BR149" s="160">
        <f>IF(LEN(BR$8)=0,"",SUMIFS(Gögn!$K$2:$K$11876,Gögn!$F$2:$F$11876,$A149,Gögn!$A$2:$A$11876,BR$201))</f>
        <v>0</v>
      </c>
      <c r="BS149" s="160">
        <f>IF(LEN(BS$8)=0,"",SUMIFS(Gögn!$K$2:$K$11876,Gögn!$F$2:$F$11876,$A149,Gögn!$A$2:$A$11876,BS$201))</f>
        <v>0</v>
      </c>
      <c r="BT149" s="160">
        <f>IF(LEN(BT$8)=0,"",SUMIFS(Gögn!$K$2:$K$11876,Gögn!$F$2:$F$11876,$A149,Gögn!$A$2:$A$11876,BT$201))</f>
        <v>0</v>
      </c>
      <c r="BU149" s="160">
        <f>IF(LEN(BU$8)=0,"",SUMIFS(Gögn!$K$2:$K$11876,Gögn!$F$2:$F$11876,$A149,Gögn!$A$2:$A$11876,BU$201))</f>
        <v>0</v>
      </c>
      <c r="BV149" s="160">
        <f>IF(LEN(BV$8)=0,"",SUMIFS(Gögn!$K$2:$K$11876,Gögn!$F$2:$F$11876,$A149,Gögn!$A$2:$A$11876,BV$201))</f>
        <v>0</v>
      </c>
      <c r="BW149" s="160">
        <f>IF(LEN(BW$8)=0,"",SUMIFS(Gögn!$K$2:$K$11876,Gögn!$F$2:$F$11876,$A149,Gögn!$A$2:$A$11876,BW$201))</f>
        <v>0</v>
      </c>
      <c r="BX149" s="160">
        <f>IF(LEN(BX$8)=0,"",SUMIFS(Gögn!$K$2:$K$11876,Gögn!$F$2:$F$11876,$A149,Gögn!$A$2:$A$11876,BX$201))</f>
        <v>0</v>
      </c>
      <c r="BY149" s="160">
        <f>IF(LEN(BY$8)=0,"",SUMIFS(Gögn!$K$2:$K$11876,Gögn!$F$2:$F$11876,$A149,Gögn!$A$2:$A$11876,BY$201))</f>
        <v>0</v>
      </c>
      <c r="BZ149" s="160">
        <f>IF(LEN(BZ$8)=0,"",SUMIFS(Gögn!$K$2:$K$11876,Gögn!$F$2:$F$11876,$A149,Gögn!$A$2:$A$11876,BZ$201))</f>
        <v>0</v>
      </c>
      <c r="CA149" s="160">
        <f>IF(LEN(CA$8)=0,"",SUMIFS(Gögn!$K$2:$K$11876,Gögn!$F$2:$F$11876,$A149,Gögn!$A$2:$A$11876,CA$201))</f>
        <v>0</v>
      </c>
      <c r="CB149" s="160">
        <f>IF(LEN(CB$8)=0,"",SUMIFS(Gögn!$K$2:$K$11876,Gögn!$F$2:$F$11876,$A149,Gögn!$A$2:$A$11876,CB$201))</f>
        <v>0</v>
      </c>
      <c r="CC149" s="160">
        <f>IF(LEN(CC$8)=0,"",SUMIFS(Gögn!$K$2:$K$11876,Gögn!$F$2:$F$11876,$A149,Gögn!$A$2:$A$11876,CC$201))</f>
        <v>0</v>
      </c>
    </row>
    <row r="150" spans="1:81" ht="15" customHeight="1" x14ac:dyDescent="0.25">
      <c r="A150" s="5" t="s">
        <v>61</v>
      </c>
      <c r="B150" s="5"/>
      <c r="C150" s="19" t="s">
        <v>62</v>
      </c>
      <c r="D150" s="162">
        <f>IFERROR(SUMPRODUCT(E150:CA150,$E$83:$CA$83)/SUM($E$83:CA$83),"")</f>
        <v>4.6244082867995022</v>
      </c>
      <c r="E150" s="162">
        <f>IF(LEN(E$8)=0,"",SUMIFS(Gögn!$K$2:$K$11876,Gögn!$F$2:$F$11876,$A150,Gögn!$A$2:$A$11876,E$201))</f>
        <v>7.7</v>
      </c>
      <c r="F150" s="162">
        <f>IF(LEN(F$8)=0,"",SUMIFS(Gögn!$K$2:$K$11876,Gögn!$F$2:$F$11876,$A150,Gögn!$A$2:$A$11876,F$201))</f>
        <v>11.8</v>
      </c>
      <c r="G150" s="162">
        <f>IF(LEN(G$8)=0,"",SUMIFS(Gögn!$K$2:$K$11876,Gögn!$F$2:$F$11876,$A150,Gögn!$A$2:$A$11876,G$201))</f>
        <v>18.8</v>
      </c>
      <c r="H150" s="162">
        <f>IF(LEN(H$8)=0,"",SUMIFS(Gögn!$K$2:$K$11876,Gögn!$F$2:$F$11876,$A150,Gögn!$A$2:$A$11876,H$201))</f>
        <v>88.4</v>
      </c>
      <c r="I150" s="162">
        <f>IF(LEN(I$8)=0,"",SUMIFS(Gögn!$K$2:$K$11876,Gögn!$F$2:$F$11876,$A150,Gögn!$A$2:$A$11876,I$201))</f>
        <v>0</v>
      </c>
      <c r="J150" s="162">
        <f>IF(LEN(J$8)=0,"",SUMIFS(Gögn!$K$2:$K$11876,Gögn!$F$2:$F$11876,$A150,Gögn!$A$2:$A$11876,J$201))</f>
        <v>0</v>
      </c>
      <c r="K150" s="162">
        <f>IF(LEN(K$8)=0,"",SUMIFS(Gögn!$K$2:$K$11876,Gögn!$F$2:$F$11876,$A150,Gögn!$A$2:$A$11876,K$201))</f>
        <v>0</v>
      </c>
      <c r="L150" s="162">
        <f>IF(LEN(L$8)=0,"",SUMIFS(Gögn!$K$2:$K$11876,Gögn!$F$2:$F$11876,$A150,Gögn!$A$2:$A$11876,L$201))</f>
        <v>0</v>
      </c>
      <c r="M150" s="162">
        <f>IF(LEN(M$8)=0,"",SUMIFS(Gögn!$K$2:$K$11876,Gögn!$F$2:$F$11876,$A150,Gögn!$A$2:$A$11876,M$201))</f>
        <v>0</v>
      </c>
      <c r="N150" s="162">
        <f>IF(LEN(N$8)=0,"",SUMIFS(Gögn!$K$2:$K$11876,Gögn!$F$2:$F$11876,$A150,Gögn!$A$2:$A$11876,N$201))</f>
        <v>0.5</v>
      </c>
      <c r="O150" s="162">
        <f>IF(LEN(O$8)=0,"",SUMIFS(Gögn!$K$2:$K$11876,Gögn!$F$2:$F$11876,$A150,Gögn!$A$2:$A$11876,O$201))</f>
        <v>0.7</v>
      </c>
      <c r="P150" s="162">
        <f>IF(LEN(P$8)=0,"",SUMIFS(Gögn!$K$2:$K$11876,Gögn!$F$2:$F$11876,$A150,Gögn!$A$2:$A$11876,P$201))</f>
        <v>0.9</v>
      </c>
      <c r="Q150" s="162">
        <f>IF(LEN(Q$8)=0,"",SUMIFS(Gögn!$K$2:$K$11876,Gögn!$F$2:$F$11876,$A150,Gögn!$A$2:$A$11876,Q$201))</f>
        <v>0</v>
      </c>
      <c r="R150" s="162">
        <f>IF(LEN(R$8)=0,"",SUMIFS(Gögn!$K$2:$K$11876,Gögn!$F$2:$F$11876,$A150,Gögn!$A$2:$A$11876,R$201))</f>
        <v>0.4</v>
      </c>
      <c r="S150" s="162">
        <f>IF(LEN(S$8)=0,"",SUMIFS(Gögn!$K$2:$K$11876,Gögn!$F$2:$F$11876,$A150,Gögn!$A$2:$A$11876,S$201))</f>
        <v>0</v>
      </c>
      <c r="T150" s="162">
        <f>IF(LEN(T$8)=0,"",SUMIFS(Gögn!$K$2:$K$11876,Gögn!$F$2:$F$11876,$A150,Gögn!$A$2:$A$11876,T$201))</f>
        <v>14.2</v>
      </c>
      <c r="U150" s="162">
        <f>IF(LEN(U$8)=0,"",SUMIFS(Gögn!$K$2:$K$11876,Gögn!$F$2:$F$11876,$A150,Gögn!$A$2:$A$11876,U$201))</f>
        <v>0</v>
      </c>
      <c r="V150" s="162">
        <f>IF(LEN(V$8)=0,"",SUMIFS(Gögn!$K$2:$K$11876,Gögn!$F$2:$F$11876,$A150,Gögn!$A$2:$A$11876,V$201))</f>
        <v>0</v>
      </c>
      <c r="W150" s="162">
        <f>IF(LEN(W$8)=0,"",SUMIFS(Gögn!$K$2:$K$11876,Gögn!$F$2:$F$11876,$A150,Gögn!$A$2:$A$11876,W$201))</f>
        <v>6.4</v>
      </c>
      <c r="X150" s="162">
        <f>IF(LEN(X$8)=0,"",SUMIFS(Gögn!$K$2:$K$11876,Gögn!$F$2:$F$11876,$A150,Gögn!$A$2:$A$11876,X$201))</f>
        <v>9.6</v>
      </c>
      <c r="Y150" s="162">
        <f>IF(LEN(Y$8)=0,"",SUMIFS(Gögn!$K$2:$K$11876,Gögn!$F$2:$F$11876,$A150,Gögn!$A$2:$A$11876,Y$201))</f>
        <v>14</v>
      </c>
      <c r="Z150" s="162">
        <f>IF(LEN(Z$8)=0,"",SUMIFS(Gögn!$K$2:$K$11876,Gögn!$F$2:$F$11876,$A150,Gögn!$A$2:$A$11876,Z$201))</f>
        <v>2.9</v>
      </c>
      <c r="AA150" s="162">
        <f>IF(LEN(AA$8)=0,"",SUMIFS(Gögn!$K$2:$K$11876,Gögn!$F$2:$F$11876,$A150,Gögn!$A$2:$A$11876,AA$201))</f>
        <v>0</v>
      </c>
      <c r="AB150" s="162">
        <f>IF(LEN(AB$8)=0,"",SUMIFS(Gögn!$K$2:$K$11876,Gögn!$F$2:$F$11876,$A150,Gögn!$A$2:$A$11876,AB$201))</f>
        <v>2.2599999999999998</v>
      </c>
      <c r="AC150" s="162">
        <f>IF(LEN(AC$8)=0,"",SUMIFS(Gögn!$K$2:$K$11876,Gögn!$F$2:$F$11876,$A150,Gögn!$A$2:$A$11876,AC$201))</f>
        <v>0</v>
      </c>
      <c r="AD150" s="162">
        <f>IF(LEN(AD$8)=0,"",SUMIFS(Gögn!$K$2:$K$11876,Gögn!$F$2:$F$11876,$A150,Gögn!$A$2:$A$11876,AD$201))</f>
        <v>0</v>
      </c>
      <c r="AE150" s="162">
        <f>IF(LEN(AE$8)=0,"",SUMIFS(Gögn!$K$2:$K$11876,Gögn!$F$2:$F$11876,$A150,Gögn!$A$2:$A$11876,AE$201))</f>
        <v>0</v>
      </c>
      <c r="AF150" s="162">
        <f>IF(LEN(AF$8)=0,"",SUMIFS(Gögn!$K$2:$K$11876,Gögn!$F$2:$F$11876,$A150,Gögn!$A$2:$A$11876,AF$201))</f>
        <v>0</v>
      </c>
      <c r="AG150" s="162">
        <f>IF(LEN(AG$8)=0,"",SUMIFS(Gögn!$K$2:$K$11876,Gögn!$F$2:$F$11876,$A150,Gögn!$A$2:$A$11876,AG$201))</f>
        <v>0</v>
      </c>
      <c r="AH150" s="162">
        <f>IF(LEN(AH$8)=0,"",SUMIFS(Gögn!$K$2:$K$11876,Gögn!$F$2:$F$11876,$A150,Gögn!$A$2:$A$11876,AH$201))</f>
        <v>0</v>
      </c>
      <c r="AI150" s="162">
        <f>IF(LEN(AI$8)=0,"",SUMIFS(Gögn!$K$2:$K$11876,Gögn!$F$2:$F$11876,$A150,Gögn!$A$2:$A$11876,AI$201))</f>
        <v>0</v>
      </c>
      <c r="AJ150" s="162">
        <f>IF(LEN(AJ$8)=0,"",SUMIFS(Gögn!$K$2:$K$11876,Gögn!$F$2:$F$11876,$A150,Gögn!$A$2:$A$11876,AJ$201))</f>
        <v>0</v>
      </c>
      <c r="AK150" s="162">
        <f>IF(LEN(AK$8)=0,"",SUMIFS(Gögn!$K$2:$K$11876,Gögn!$F$2:$F$11876,$A150,Gögn!$A$2:$A$11876,AK$201))</f>
        <v>0</v>
      </c>
      <c r="AL150" s="162">
        <f>IF(LEN(AL$8)=0,"",SUMIFS(Gögn!$K$2:$K$11876,Gögn!$F$2:$F$11876,$A150,Gögn!$A$2:$A$11876,AL$201))</f>
        <v>0</v>
      </c>
      <c r="AM150" s="162">
        <f>IF(LEN(AM$8)=0,"",SUMIFS(Gögn!$K$2:$K$11876,Gögn!$F$2:$F$11876,$A150,Gögn!$A$2:$A$11876,AM$201))</f>
        <v>0</v>
      </c>
      <c r="AN150" s="162">
        <f>IF(LEN(AN$8)=0,"",SUMIFS(Gögn!$K$2:$K$11876,Gögn!$F$2:$F$11876,$A150,Gögn!$A$2:$A$11876,AN$201))</f>
        <v>0</v>
      </c>
      <c r="AO150" s="162">
        <f>IF(LEN(AO$8)=0,"",SUMIFS(Gögn!$K$2:$K$11876,Gögn!$F$2:$F$11876,$A150,Gögn!$A$2:$A$11876,AO$201))</f>
        <v>0.3</v>
      </c>
      <c r="AP150" s="162">
        <f>IF(LEN(AP$8)=0,"",SUMIFS(Gögn!$K$2:$K$11876,Gögn!$F$2:$F$11876,$A150,Gögn!$A$2:$A$11876,AP$201))</f>
        <v>0.21</v>
      </c>
      <c r="AQ150" s="162">
        <f>IF(LEN(AQ$8)=0,"",SUMIFS(Gögn!$K$2:$K$11876,Gögn!$F$2:$F$11876,$A150,Gögn!$A$2:$A$11876,AQ$201))</f>
        <v>0.13</v>
      </c>
      <c r="AR150" s="162">
        <f>IF(LEN(AR$8)=0,"",SUMIFS(Gögn!$K$2:$K$11876,Gögn!$F$2:$F$11876,$A150,Gögn!$A$2:$A$11876,AR$201))</f>
        <v>0</v>
      </c>
      <c r="AS150" s="162">
        <f>IF(LEN(AS$8)=0,"",SUMIFS(Gögn!$K$2:$K$11876,Gögn!$F$2:$F$11876,$A150,Gögn!$A$2:$A$11876,AS$201))</f>
        <v>0</v>
      </c>
      <c r="AT150" s="162">
        <f>IF(LEN(AT$8)=0,"",SUMIFS(Gögn!$K$2:$K$11876,Gögn!$F$2:$F$11876,$A150,Gögn!$A$2:$A$11876,AT$201))</f>
        <v>0</v>
      </c>
      <c r="AU150" s="162">
        <f>IF(LEN(AU$8)=0,"",SUMIFS(Gögn!$K$2:$K$11876,Gögn!$F$2:$F$11876,$A150,Gögn!$A$2:$A$11876,AU$201))</f>
        <v>0</v>
      </c>
      <c r="AV150" s="162">
        <f>IF(LEN(AV$8)=0,"",SUMIFS(Gögn!$K$2:$K$11876,Gögn!$F$2:$F$11876,$A150,Gögn!$A$2:$A$11876,AV$201))</f>
        <v>0</v>
      </c>
      <c r="AW150" s="162">
        <f>IF(LEN(AW$8)=0,"",SUMIFS(Gögn!$K$2:$K$11876,Gögn!$F$2:$F$11876,$A150,Gögn!$A$2:$A$11876,AW$201))</f>
        <v>0</v>
      </c>
      <c r="AX150" s="162">
        <f>IF(LEN(AX$8)=0,"",SUMIFS(Gögn!$K$2:$K$11876,Gögn!$F$2:$F$11876,$A150,Gögn!$A$2:$A$11876,AX$201))</f>
        <v>0</v>
      </c>
      <c r="AY150" s="162">
        <f>IF(LEN(AY$8)=0,"",SUMIFS(Gögn!$K$2:$K$11876,Gögn!$F$2:$F$11876,$A150,Gögn!$A$2:$A$11876,AY$201))</f>
        <v>0</v>
      </c>
      <c r="AZ150" s="162">
        <f>IF(LEN(AZ$8)=0,"",SUMIFS(Gögn!$K$2:$K$11876,Gögn!$F$2:$F$11876,$A150,Gögn!$A$2:$A$11876,AZ$201))</f>
        <v>0</v>
      </c>
      <c r="BA150" s="162">
        <f>IF(LEN(BA$8)=0,"",SUMIFS(Gögn!$K$2:$K$11876,Gögn!$F$2:$F$11876,$A150,Gögn!$A$2:$A$11876,BA$201))</f>
        <v>0</v>
      </c>
      <c r="BB150" s="162">
        <f>IF(LEN(BB$8)=0,"",SUMIFS(Gögn!$K$2:$K$11876,Gögn!$F$2:$F$11876,$A150,Gögn!$A$2:$A$11876,BB$201))</f>
        <v>0</v>
      </c>
      <c r="BC150" s="162">
        <f>IF(LEN(BC$8)=0,"",SUMIFS(Gögn!$K$2:$K$11876,Gögn!$F$2:$F$11876,$A150,Gögn!$A$2:$A$11876,BC$201))</f>
        <v>0</v>
      </c>
      <c r="BD150" s="162">
        <f>IF(LEN(BD$8)=0,"",SUMIFS(Gögn!$K$2:$K$11876,Gögn!$F$2:$F$11876,$A150,Gögn!$A$2:$A$11876,BD$201))</f>
        <v>0</v>
      </c>
      <c r="BE150" s="162">
        <f>IF(LEN(BE$8)=0,"",SUMIFS(Gögn!$K$2:$K$11876,Gögn!$F$2:$F$11876,$A150,Gögn!$A$2:$A$11876,BE$201))</f>
        <v>0</v>
      </c>
      <c r="BF150" s="162">
        <f>IF(LEN(BF$8)=0,"",SUMIFS(Gögn!$K$2:$K$11876,Gögn!$F$2:$F$11876,$A150,Gögn!$A$2:$A$11876,BF$201))</f>
        <v>0</v>
      </c>
      <c r="BG150" s="162">
        <f>IF(LEN(BG$8)=0,"",SUMIFS(Gögn!$K$2:$K$11876,Gögn!$F$2:$F$11876,$A150,Gögn!$A$2:$A$11876,BG$201))</f>
        <v>0</v>
      </c>
      <c r="BH150" s="162">
        <f>IF(LEN(BH$8)=0,"",SUMIFS(Gögn!$K$2:$K$11876,Gögn!$F$2:$F$11876,$A150,Gögn!$A$2:$A$11876,BH$201))</f>
        <v>0</v>
      </c>
      <c r="BI150" s="162">
        <f>IF(LEN(BI$8)=0,"",SUMIFS(Gögn!$K$2:$K$11876,Gögn!$F$2:$F$11876,$A150,Gögn!$A$2:$A$11876,BI$201))</f>
        <v>0</v>
      </c>
      <c r="BJ150" s="162">
        <f>IF(LEN(BJ$8)=0,"",SUMIFS(Gögn!$K$2:$K$11876,Gögn!$F$2:$F$11876,$A150,Gögn!$A$2:$A$11876,BJ$201))</f>
        <v>0</v>
      </c>
      <c r="BK150" s="162">
        <f>IF(LEN(BK$8)=0,"",SUMIFS(Gögn!$K$2:$K$11876,Gögn!$F$2:$F$11876,$A150,Gögn!$A$2:$A$11876,BK$201))</f>
        <v>10.4</v>
      </c>
      <c r="BL150" s="162">
        <f>IF(LEN(BL$8)=0,"",SUMIFS(Gögn!$K$2:$K$11876,Gögn!$F$2:$F$11876,$A150,Gögn!$A$2:$A$11876,BL$201))</f>
        <v>0</v>
      </c>
      <c r="BM150" s="162">
        <f>IF(LEN(BM$8)=0,"",SUMIFS(Gögn!$K$2:$K$11876,Gögn!$F$2:$F$11876,$A150,Gögn!$A$2:$A$11876,BM$201))</f>
        <v>0</v>
      </c>
      <c r="BN150" s="162">
        <f>IF(LEN(BN$8)=0,"",SUMIFS(Gögn!$K$2:$K$11876,Gögn!$F$2:$F$11876,$A150,Gögn!$A$2:$A$11876,BN$201))</f>
        <v>0</v>
      </c>
      <c r="BO150" s="162">
        <f>IF(LEN(BO$8)=0,"",SUMIFS(Gögn!$K$2:$K$11876,Gögn!$F$2:$F$11876,$A150,Gögn!$A$2:$A$11876,BO$201))</f>
        <v>0</v>
      </c>
      <c r="BP150" s="162">
        <f>IF(LEN(BP$8)=0,"",SUMIFS(Gögn!$K$2:$K$11876,Gögn!$F$2:$F$11876,$A150,Gögn!$A$2:$A$11876,BP$201))</f>
        <v>0</v>
      </c>
      <c r="BQ150" s="162">
        <f>IF(LEN(BQ$8)=0,"",SUMIFS(Gögn!$K$2:$K$11876,Gögn!$F$2:$F$11876,$A150,Gögn!$A$2:$A$11876,BQ$201))</f>
        <v>0</v>
      </c>
      <c r="BR150" s="162">
        <f>IF(LEN(BR$8)=0,"",SUMIFS(Gögn!$K$2:$K$11876,Gögn!$F$2:$F$11876,$A150,Gögn!$A$2:$A$11876,BR$201))</f>
        <v>0</v>
      </c>
      <c r="BS150" s="162">
        <f>IF(LEN(BS$8)=0,"",SUMIFS(Gögn!$K$2:$K$11876,Gögn!$F$2:$F$11876,$A150,Gögn!$A$2:$A$11876,BS$201))</f>
        <v>0</v>
      </c>
      <c r="BT150" s="162">
        <f>IF(LEN(BT$8)=0,"",SUMIFS(Gögn!$K$2:$K$11876,Gögn!$F$2:$F$11876,$A150,Gögn!$A$2:$A$11876,BT$201))</f>
        <v>0</v>
      </c>
      <c r="BU150" s="162">
        <f>IF(LEN(BU$8)=0,"",SUMIFS(Gögn!$K$2:$K$11876,Gögn!$F$2:$F$11876,$A150,Gögn!$A$2:$A$11876,BU$201))</f>
        <v>0</v>
      </c>
      <c r="BV150" s="162">
        <f>IF(LEN(BV$8)=0,"",SUMIFS(Gögn!$K$2:$K$11876,Gögn!$F$2:$F$11876,$A150,Gögn!$A$2:$A$11876,BV$201))</f>
        <v>0</v>
      </c>
      <c r="BW150" s="162">
        <f>IF(LEN(BW$8)=0,"",SUMIFS(Gögn!$K$2:$K$11876,Gögn!$F$2:$F$11876,$A150,Gögn!$A$2:$A$11876,BW$201))</f>
        <v>0</v>
      </c>
      <c r="BX150" s="162">
        <f>IF(LEN(BX$8)=0,"",SUMIFS(Gögn!$K$2:$K$11876,Gögn!$F$2:$F$11876,$A150,Gögn!$A$2:$A$11876,BX$201))</f>
        <v>0</v>
      </c>
      <c r="BY150" s="162">
        <f>IF(LEN(BY$8)=0,"",SUMIFS(Gögn!$K$2:$K$11876,Gögn!$F$2:$F$11876,$A150,Gögn!$A$2:$A$11876,BY$201))</f>
        <v>0</v>
      </c>
      <c r="BZ150" s="162">
        <f>IF(LEN(BZ$8)=0,"",SUMIFS(Gögn!$K$2:$K$11876,Gögn!$F$2:$F$11876,$A150,Gögn!$A$2:$A$11876,BZ$201))</f>
        <v>0</v>
      </c>
      <c r="CA150" s="162">
        <f>IF(LEN(CA$8)=0,"",SUMIFS(Gögn!$K$2:$K$11876,Gögn!$F$2:$F$11876,$A150,Gögn!$A$2:$A$11876,CA$201))</f>
        <v>0</v>
      </c>
      <c r="CB150" s="162">
        <f>IF(LEN(CB$8)=0,"",SUMIFS(Gögn!$K$2:$K$11876,Gögn!$F$2:$F$11876,$A150,Gögn!$A$2:$A$11876,CB$201))</f>
        <v>0</v>
      </c>
      <c r="CC150" s="162">
        <f>IF(LEN(CC$8)=0,"",SUMIFS(Gögn!$K$2:$K$11876,Gögn!$F$2:$F$11876,$A150,Gögn!$A$2:$A$11876,CC$201))</f>
        <v>0</v>
      </c>
    </row>
    <row r="151" spans="1:81" ht="15" customHeight="1" x14ac:dyDescent="0.25">
      <c r="A151" s="5" t="s">
        <v>63</v>
      </c>
      <c r="B151" s="5"/>
      <c r="C151" s="18" t="s">
        <v>64</v>
      </c>
      <c r="D151" s="160">
        <f>IFERROR(SUMPRODUCT(E151:CA151,$E$83:$CA$83)/SUM($E$83:CA$83),"")</f>
        <v>0</v>
      </c>
      <c r="E151" s="160">
        <f>IF(LEN(E$8)=0,"",SUMIFS(Gögn!$K$2:$K$11876,Gögn!$F$2:$F$11876,$A151,Gögn!$A$2:$A$11876,E$201))</f>
        <v>0</v>
      </c>
      <c r="F151" s="160">
        <f>IF(LEN(F$8)=0,"",SUMIFS(Gögn!$K$2:$K$11876,Gögn!$F$2:$F$11876,$A151,Gögn!$A$2:$A$11876,F$201))</f>
        <v>0</v>
      </c>
      <c r="G151" s="160">
        <f>IF(LEN(G$8)=0,"",SUMIFS(Gögn!$K$2:$K$11876,Gögn!$F$2:$F$11876,$A151,Gögn!$A$2:$A$11876,G$201))</f>
        <v>0</v>
      </c>
      <c r="H151" s="160">
        <f>IF(LEN(H$8)=0,"",SUMIFS(Gögn!$K$2:$K$11876,Gögn!$F$2:$F$11876,$A151,Gögn!$A$2:$A$11876,H$201))</f>
        <v>0</v>
      </c>
      <c r="I151" s="160">
        <f>IF(LEN(I$8)=0,"",SUMIFS(Gögn!$K$2:$K$11876,Gögn!$F$2:$F$11876,$A151,Gögn!$A$2:$A$11876,I$201))</f>
        <v>0</v>
      </c>
      <c r="J151" s="160">
        <f>IF(LEN(J$8)=0,"",SUMIFS(Gögn!$K$2:$K$11876,Gögn!$F$2:$F$11876,$A151,Gögn!$A$2:$A$11876,J$201))</f>
        <v>0</v>
      </c>
      <c r="K151" s="160">
        <f>IF(LEN(K$8)=0,"",SUMIFS(Gögn!$K$2:$K$11876,Gögn!$F$2:$F$11876,$A151,Gögn!$A$2:$A$11876,K$201))</f>
        <v>0</v>
      </c>
      <c r="L151" s="160">
        <f>IF(LEN(L$8)=0,"",SUMIFS(Gögn!$K$2:$K$11876,Gögn!$F$2:$F$11876,$A151,Gögn!$A$2:$A$11876,L$201))</f>
        <v>0</v>
      </c>
      <c r="M151" s="160">
        <f>IF(LEN(M$8)=0,"",SUMIFS(Gögn!$K$2:$K$11876,Gögn!$F$2:$F$11876,$A151,Gögn!$A$2:$A$11876,M$201))</f>
        <v>0</v>
      </c>
      <c r="N151" s="160">
        <f>IF(LEN(N$8)=0,"",SUMIFS(Gögn!$K$2:$K$11876,Gögn!$F$2:$F$11876,$A151,Gögn!$A$2:$A$11876,N$201))</f>
        <v>0</v>
      </c>
      <c r="O151" s="160">
        <f>IF(LEN(O$8)=0,"",SUMIFS(Gögn!$K$2:$K$11876,Gögn!$F$2:$F$11876,$A151,Gögn!$A$2:$A$11876,O$201))</f>
        <v>0</v>
      </c>
      <c r="P151" s="160">
        <f>IF(LEN(P$8)=0,"",SUMIFS(Gögn!$K$2:$K$11876,Gögn!$F$2:$F$11876,$A151,Gögn!$A$2:$A$11876,P$201))</f>
        <v>0</v>
      </c>
      <c r="Q151" s="160">
        <f>IF(LEN(Q$8)=0,"",SUMIFS(Gögn!$K$2:$K$11876,Gögn!$F$2:$F$11876,$A151,Gögn!$A$2:$A$11876,Q$201))</f>
        <v>0</v>
      </c>
      <c r="R151" s="160">
        <f>IF(LEN(R$8)=0,"",SUMIFS(Gögn!$K$2:$K$11876,Gögn!$F$2:$F$11876,$A151,Gögn!$A$2:$A$11876,R$201))</f>
        <v>0</v>
      </c>
      <c r="S151" s="160">
        <f>IF(LEN(S$8)=0,"",SUMIFS(Gögn!$K$2:$K$11876,Gögn!$F$2:$F$11876,$A151,Gögn!$A$2:$A$11876,S$201))</f>
        <v>0</v>
      </c>
      <c r="T151" s="160">
        <f>IF(LEN(T$8)=0,"",SUMIFS(Gögn!$K$2:$K$11876,Gögn!$F$2:$F$11876,$A151,Gögn!$A$2:$A$11876,T$201))</f>
        <v>0</v>
      </c>
      <c r="U151" s="160">
        <f>IF(LEN(U$8)=0,"",SUMIFS(Gögn!$K$2:$K$11876,Gögn!$F$2:$F$11876,$A151,Gögn!$A$2:$A$11876,U$201))</f>
        <v>0</v>
      </c>
      <c r="V151" s="160">
        <f>IF(LEN(V$8)=0,"",SUMIFS(Gögn!$K$2:$K$11876,Gögn!$F$2:$F$11876,$A151,Gögn!$A$2:$A$11876,V$201))</f>
        <v>0</v>
      </c>
      <c r="W151" s="160">
        <f>IF(LEN(W$8)=0,"",SUMIFS(Gögn!$K$2:$K$11876,Gögn!$F$2:$F$11876,$A151,Gögn!$A$2:$A$11876,W$201))</f>
        <v>0</v>
      </c>
      <c r="X151" s="160">
        <f>IF(LEN(X$8)=0,"",SUMIFS(Gögn!$K$2:$K$11876,Gögn!$F$2:$F$11876,$A151,Gögn!$A$2:$A$11876,X$201))</f>
        <v>0</v>
      </c>
      <c r="Y151" s="160">
        <f>IF(LEN(Y$8)=0,"",SUMIFS(Gögn!$K$2:$K$11876,Gögn!$F$2:$F$11876,$A151,Gögn!$A$2:$A$11876,Y$201))</f>
        <v>0</v>
      </c>
      <c r="Z151" s="160">
        <f>IF(LEN(Z$8)=0,"",SUMIFS(Gögn!$K$2:$K$11876,Gögn!$F$2:$F$11876,$A151,Gögn!$A$2:$A$11876,Z$201))</f>
        <v>0</v>
      </c>
      <c r="AA151" s="160">
        <f>IF(LEN(AA$8)=0,"",SUMIFS(Gögn!$K$2:$K$11876,Gögn!$F$2:$F$11876,$A151,Gögn!$A$2:$A$11876,AA$201))</f>
        <v>0</v>
      </c>
      <c r="AB151" s="160">
        <f>IF(LEN(AB$8)=0,"",SUMIFS(Gögn!$K$2:$K$11876,Gögn!$F$2:$F$11876,$A151,Gögn!$A$2:$A$11876,AB$201))</f>
        <v>0</v>
      </c>
      <c r="AC151" s="160">
        <f>IF(LEN(AC$8)=0,"",SUMIFS(Gögn!$K$2:$K$11876,Gögn!$F$2:$F$11876,$A151,Gögn!$A$2:$A$11876,AC$201))</f>
        <v>0</v>
      </c>
      <c r="AD151" s="160">
        <f>IF(LEN(AD$8)=0,"",SUMIFS(Gögn!$K$2:$K$11876,Gögn!$F$2:$F$11876,$A151,Gögn!$A$2:$A$11876,AD$201))</f>
        <v>0</v>
      </c>
      <c r="AE151" s="160">
        <f>IF(LEN(AE$8)=0,"",SUMIFS(Gögn!$K$2:$K$11876,Gögn!$F$2:$F$11876,$A151,Gögn!$A$2:$A$11876,AE$201))</f>
        <v>0</v>
      </c>
      <c r="AF151" s="160">
        <f>IF(LEN(AF$8)=0,"",SUMIFS(Gögn!$K$2:$K$11876,Gögn!$F$2:$F$11876,$A151,Gögn!$A$2:$A$11876,AF$201))</f>
        <v>0</v>
      </c>
      <c r="AG151" s="160">
        <f>IF(LEN(AG$8)=0,"",SUMIFS(Gögn!$K$2:$K$11876,Gögn!$F$2:$F$11876,$A151,Gögn!$A$2:$A$11876,AG$201))</f>
        <v>0</v>
      </c>
      <c r="AH151" s="160">
        <f>IF(LEN(AH$8)=0,"",SUMIFS(Gögn!$K$2:$K$11876,Gögn!$F$2:$F$11876,$A151,Gögn!$A$2:$A$11876,AH$201))</f>
        <v>0</v>
      </c>
      <c r="AI151" s="160">
        <f>IF(LEN(AI$8)=0,"",SUMIFS(Gögn!$K$2:$K$11876,Gögn!$F$2:$F$11876,$A151,Gögn!$A$2:$A$11876,AI$201))</f>
        <v>0</v>
      </c>
      <c r="AJ151" s="160">
        <f>IF(LEN(AJ$8)=0,"",SUMIFS(Gögn!$K$2:$K$11876,Gögn!$F$2:$F$11876,$A151,Gögn!$A$2:$A$11876,AJ$201))</f>
        <v>0</v>
      </c>
      <c r="AK151" s="160">
        <f>IF(LEN(AK$8)=0,"",SUMIFS(Gögn!$K$2:$K$11876,Gögn!$F$2:$F$11876,$A151,Gögn!$A$2:$A$11876,AK$201))</f>
        <v>0</v>
      </c>
      <c r="AL151" s="160">
        <f>IF(LEN(AL$8)=0,"",SUMIFS(Gögn!$K$2:$K$11876,Gögn!$F$2:$F$11876,$A151,Gögn!$A$2:$A$11876,AL$201))</f>
        <v>0</v>
      </c>
      <c r="AM151" s="160">
        <f>IF(LEN(AM$8)=0,"",SUMIFS(Gögn!$K$2:$K$11876,Gögn!$F$2:$F$11876,$A151,Gögn!$A$2:$A$11876,AM$201))</f>
        <v>0</v>
      </c>
      <c r="AN151" s="160">
        <f>IF(LEN(AN$8)=0,"",SUMIFS(Gögn!$K$2:$K$11876,Gögn!$F$2:$F$11876,$A151,Gögn!$A$2:$A$11876,AN$201))</f>
        <v>0</v>
      </c>
      <c r="AO151" s="160">
        <f>IF(LEN(AO$8)=0,"",SUMIFS(Gögn!$K$2:$K$11876,Gögn!$F$2:$F$11876,$A151,Gögn!$A$2:$A$11876,AO$201))</f>
        <v>0</v>
      </c>
      <c r="AP151" s="160">
        <f>IF(LEN(AP$8)=0,"",SUMIFS(Gögn!$K$2:$K$11876,Gögn!$F$2:$F$11876,$A151,Gögn!$A$2:$A$11876,AP$201))</f>
        <v>0</v>
      </c>
      <c r="AQ151" s="160">
        <f>IF(LEN(AQ$8)=0,"",SUMIFS(Gögn!$K$2:$K$11876,Gögn!$F$2:$F$11876,$A151,Gögn!$A$2:$A$11876,AQ$201))</f>
        <v>0</v>
      </c>
      <c r="AR151" s="160">
        <f>IF(LEN(AR$8)=0,"",SUMIFS(Gögn!$K$2:$K$11876,Gögn!$F$2:$F$11876,$A151,Gögn!$A$2:$A$11876,AR$201))</f>
        <v>0</v>
      </c>
      <c r="AS151" s="160">
        <f>IF(LEN(AS$8)=0,"",SUMIFS(Gögn!$K$2:$K$11876,Gögn!$F$2:$F$11876,$A151,Gögn!$A$2:$A$11876,AS$201))</f>
        <v>0</v>
      </c>
      <c r="AT151" s="160">
        <f>IF(LEN(AT$8)=0,"",SUMIFS(Gögn!$K$2:$K$11876,Gögn!$F$2:$F$11876,$A151,Gögn!$A$2:$A$11876,AT$201))</f>
        <v>0</v>
      </c>
      <c r="AU151" s="160">
        <f>IF(LEN(AU$8)=0,"",SUMIFS(Gögn!$K$2:$K$11876,Gögn!$F$2:$F$11876,$A151,Gögn!$A$2:$A$11876,AU$201))</f>
        <v>0</v>
      </c>
      <c r="AV151" s="160">
        <f>IF(LEN(AV$8)=0,"",SUMIFS(Gögn!$K$2:$K$11876,Gögn!$F$2:$F$11876,$A151,Gögn!$A$2:$A$11876,AV$201))</f>
        <v>0</v>
      </c>
      <c r="AW151" s="160">
        <f>IF(LEN(AW$8)=0,"",SUMIFS(Gögn!$K$2:$K$11876,Gögn!$F$2:$F$11876,$A151,Gögn!$A$2:$A$11876,AW$201))</f>
        <v>0</v>
      </c>
      <c r="AX151" s="160">
        <f>IF(LEN(AX$8)=0,"",SUMIFS(Gögn!$K$2:$K$11876,Gögn!$F$2:$F$11876,$A151,Gögn!$A$2:$A$11876,AX$201))</f>
        <v>0</v>
      </c>
      <c r="AY151" s="160">
        <f>IF(LEN(AY$8)=0,"",SUMIFS(Gögn!$K$2:$K$11876,Gögn!$F$2:$F$11876,$A151,Gögn!$A$2:$A$11876,AY$201))</f>
        <v>0</v>
      </c>
      <c r="AZ151" s="160">
        <f>IF(LEN(AZ$8)=0,"",SUMIFS(Gögn!$K$2:$K$11876,Gögn!$F$2:$F$11876,$A151,Gögn!$A$2:$A$11876,AZ$201))</f>
        <v>0</v>
      </c>
      <c r="BA151" s="160">
        <f>IF(LEN(BA$8)=0,"",SUMIFS(Gögn!$K$2:$K$11876,Gögn!$F$2:$F$11876,$A151,Gögn!$A$2:$A$11876,BA$201))</f>
        <v>0</v>
      </c>
      <c r="BB151" s="160">
        <f>IF(LEN(BB$8)=0,"",SUMIFS(Gögn!$K$2:$K$11876,Gögn!$F$2:$F$11876,$A151,Gögn!$A$2:$A$11876,BB$201))</f>
        <v>0</v>
      </c>
      <c r="BC151" s="160">
        <f>IF(LEN(BC$8)=0,"",SUMIFS(Gögn!$K$2:$K$11876,Gögn!$F$2:$F$11876,$A151,Gögn!$A$2:$A$11876,BC$201))</f>
        <v>0</v>
      </c>
      <c r="BD151" s="160">
        <f>IF(LEN(BD$8)=0,"",SUMIFS(Gögn!$K$2:$K$11876,Gögn!$F$2:$F$11876,$A151,Gögn!$A$2:$A$11876,BD$201))</f>
        <v>0</v>
      </c>
      <c r="BE151" s="160">
        <f>IF(LEN(BE$8)=0,"",SUMIFS(Gögn!$K$2:$K$11876,Gögn!$F$2:$F$11876,$A151,Gögn!$A$2:$A$11876,BE$201))</f>
        <v>0</v>
      </c>
      <c r="BF151" s="160">
        <f>IF(LEN(BF$8)=0,"",SUMIFS(Gögn!$K$2:$K$11876,Gögn!$F$2:$F$11876,$A151,Gögn!$A$2:$A$11876,BF$201))</f>
        <v>0</v>
      </c>
      <c r="BG151" s="160">
        <f>IF(LEN(BG$8)=0,"",SUMIFS(Gögn!$K$2:$K$11876,Gögn!$F$2:$F$11876,$A151,Gögn!$A$2:$A$11876,BG$201))</f>
        <v>0</v>
      </c>
      <c r="BH151" s="160">
        <f>IF(LEN(BH$8)=0,"",SUMIFS(Gögn!$K$2:$K$11876,Gögn!$F$2:$F$11876,$A151,Gögn!$A$2:$A$11876,BH$201))</f>
        <v>0</v>
      </c>
      <c r="BI151" s="160">
        <f>IF(LEN(BI$8)=0,"",SUMIFS(Gögn!$K$2:$K$11876,Gögn!$F$2:$F$11876,$A151,Gögn!$A$2:$A$11876,BI$201))</f>
        <v>0</v>
      </c>
      <c r="BJ151" s="160">
        <f>IF(LEN(BJ$8)=0,"",SUMIFS(Gögn!$K$2:$K$11876,Gögn!$F$2:$F$11876,$A151,Gögn!$A$2:$A$11876,BJ$201))</f>
        <v>0</v>
      </c>
      <c r="BK151" s="160">
        <f>IF(LEN(BK$8)=0,"",SUMIFS(Gögn!$K$2:$K$11876,Gögn!$F$2:$F$11876,$A151,Gögn!$A$2:$A$11876,BK$201))</f>
        <v>0</v>
      </c>
      <c r="BL151" s="160">
        <f>IF(LEN(BL$8)=0,"",SUMIFS(Gögn!$K$2:$K$11876,Gögn!$F$2:$F$11876,$A151,Gögn!$A$2:$A$11876,BL$201))</f>
        <v>0</v>
      </c>
      <c r="BM151" s="160">
        <f>IF(LEN(BM$8)=0,"",SUMIFS(Gögn!$K$2:$K$11876,Gögn!$F$2:$F$11876,$A151,Gögn!$A$2:$A$11876,BM$201))</f>
        <v>0</v>
      </c>
      <c r="BN151" s="160">
        <f>IF(LEN(BN$8)=0,"",SUMIFS(Gögn!$K$2:$K$11876,Gögn!$F$2:$F$11876,$A151,Gögn!$A$2:$A$11876,BN$201))</f>
        <v>0</v>
      </c>
      <c r="BO151" s="160">
        <f>IF(LEN(BO$8)=0,"",SUMIFS(Gögn!$K$2:$K$11876,Gögn!$F$2:$F$11876,$A151,Gögn!$A$2:$A$11876,BO$201))</f>
        <v>0</v>
      </c>
      <c r="BP151" s="160">
        <f>IF(LEN(BP$8)=0,"",SUMIFS(Gögn!$K$2:$K$11876,Gögn!$F$2:$F$11876,$A151,Gögn!$A$2:$A$11876,BP$201))</f>
        <v>0</v>
      </c>
      <c r="BQ151" s="160">
        <f>IF(LEN(BQ$8)=0,"",SUMIFS(Gögn!$K$2:$K$11876,Gögn!$F$2:$F$11876,$A151,Gögn!$A$2:$A$11876,BQ$201))</f>
        <v>0</v>
      </c>
      <c r="BR151" s="160">
        <f>IF(LEN(BR$8)=0,"",SUMIFS(Gögn!$K$2:$K$11876,Gögn!$F$2:$F$11876,$A151,Gögn!$A$2:$A$11876,BR$201))</f>
        <v>0</v>
      </c>
      <c r="BS151" s="160">
        <f>IF(LEN(BS$8)=0,"",SUMIFS(Gögn!$K$2:$K$11876,Gögn!$F$2:$F$11876,$A151,Gögn!$A$2:$A$11876,BS$201))</f>
        <v>0</v>
      </c>
      <c r="BT151" s="160">
        <f>IF(LEN(BT$8)=0,"",SUMIFS(Gögn!$K$2:$K$11876,Gögn!$F$2:$F$11876,$A151,Gögn!$A$2:$A$11876,BT$201))</f>
        <v>0</v>
      </c>
      <c r="BU151" s="160">
        <f>IF(LEN(BU$8)=0,"",SUMIFS(Gögn!$K$2:$K$11876,Gögn!$F$2:$F$11876,$A151,Gögn!$A$2:$A$11876,BU$201))</f>
        <v>0</v>
      </c>
      <c r="BV151" s="160">
        <f>IF(LEN(BV$8)=0,"",SUMIFS(Gögn!$K$2:$K$11876,Gögn!$F$2:$F$11876,$A151,Gögn!$A$2:$A$11876,BV$201))</f>
        <v>0</v>
      </c>
      <c r="BW151" s="160">
        <f>IF(LEN(BW$8)=0,"",SUMIFS(Gögn!$K$2:$K$11876,Gögn!$F$2:$F$11876,$A151,Gögn!$A$2:$A$11876,BW$201))</f>
        <v>0</v>
      </c>
      <c r="BX151" s="160">
        <f>IF(LEN(BX$8)=0,"",SUMIFS(Gögn!$K$2:$K$11876,Gögn!$F$2:$F$11876,$A151,Gögn!$A$2:$A$11876,BX$201))</f>
        <v>0</v>
      </c>
      <c r="BY151" s="160">
        <f>IF(LEN(BY$8)=0,"",SUMIFS(Gögn!$K$2:$K$11876,Gögn!$F$2:$F$11876,$A151,Gögn!$A$2:$A$11876,BY$201))</f>
        <v>0</v>
      </c>
      <c r="BZ151" s="160">
        <f>IF(LEN(BZ$8)=0,"",SUMIFS(Gögn!$K$2:$K$11876,Gögn!$F$2:$F$11876,$A151,Gögn!$A$2:$A$11876,BZ$201))</f>
        <v>0</v>
      </c>
      <c r="CA151" s="160">
        <f>IF(LEN(CA$8)=0,"",SUMIFS(Gögn!$K$2:$K$11876,Gögn!$F$2:$F$11876,$A151,Gögn!$A$2:$A$11876,CA$201))</f>
        <v>0</v>
      </c>
      <c r="CB151" s="160">
        <f>IF(LEN(CB$8)=0,"",SUMIFS(Gögn!$K$2:$K$11876,Gögn!$F$2:$F$11876,$A151,Gögn!$A$2:$A$11876,CB$201))</f>
        <v>0</v>
      </c>
      <c r="CC151" s="160">
        <f>IF(LEN(CC$8)=0,"",SUMIFS(Gögn!$K$2:$K$11876,Gögn!$F$2:$F$11876,$A151,Gögn!$A$2:$A$11876,CC$201))</f>
        <v>0</v>
      </c>
    </row>
    <row r="152" spans="1:81" ht="15" customHeight="1" x14ac:dyDescent="0.25">
      <c r="A152" s="5" t="s">
        <v>65</v>
      </c>
      <c r="B152" s="5"/>
      <c r="C152" s="19" t="s">
        <v>66</v>
      </c>
      <c r="D152" s="162">
        <f>IFERROR(SUMPRODUCT(E152:CA152,$E$83:$CA$83)/SUM($E$83:CA$83),"")</f>
        <v>23.705633412219193</v>
      </c>
      <c r="E152" s="162">
        <f>IF(LEN(E$8)=0,"",SUMIFS(Gögn!$K$2:$K$11876,Gögn!$F$2:$F$11876,$A152,Gögn!$A$2:$A$11876,E$201))</f>
        <v>0</v>
      </c>
      <c r="F152" s="162">
        <f>IF(LEN(F$8)=0,"",SUMIFS(Gögn!$K$2:$K$11876,Gögn!$F$2:$F$11876,$A152,Gögn!$A$2:$A$11876,F$201))</f>
        <v>0</v>
      </c>
      <c r="G152" s="162">
        <f>IF(LEN(G$8)=0,"",SUMIFS(Gögn!$K$2:$K$11876,Gögn!$F$2:$F$11876,$A152,Gögn!$A$2:$A$11876,G$201))</f>
        <v>8.5</v>
      </c>
      <c r="H152" s="162">
        <f>IF(LEN(H$8)=0,"",SUMIFS(Gögn!$K$2:$K$11876,Gögn!$F$2:$F$11876,$A152,Gögn!$A$2:$A$11876,H$201))</f>
        <v>0</v>
      </c>
      <c r="I152" s="162">
        <f>IF(LEN(I$8)=0,"",SUMIFS(Gögn!$K$2:$K$11876,Gögn!$F$2:$F$11876,$A152,Gögn!$A$2:$A$11876,I$201))</f>
        <v>100</v>
      </c>
      <c r="J152" s="162">
        <f>IF(LEN(J$8)=0,"",SUMIFS(Gögn!$K$2:$K$11876,Gögn!$F$2:$F$11876,$A152,Gögn!$A$2:$A$11876,J$201))</f>
        <v>0</v>
      </c>
      <c r="K152" s="162">
        <f>IF(LEN(K$8)=0,"",SUMIFS(Gögn!$K$2:$K$11876,Gögn!$F$2:$F$11876,$A152,Gögn!$A$2:$A$11876,K$201))</f>
        <v>0</v>
      </c>
      <c r="L152" s="162">
        <f>IF(LEN(L$8)=0,"",SUMIFS(Gögn!$K$2:$K$11876,Gögn!$F$2:$F$11876,$A152,Gögn!$A$2:$A$11876,L$201))</f>
        <v>0</v>
      </c>
      <c r="M152" s="162">
        <f>IF(LEN(M$8)=0,"",SUMIFS(Gögn!$K$2:$K$11876,Gögn!$F$2:$F$11876,$A152,Gögn!$A$2:$A$11876,M$201))</f>
        <v>0</v>
      </c>
      <c r="N152" s="162">
        <f>IF(LEN(N$8)=0,"",SUMIFS(Gögn!$K$2:$K$11876,Gögn!$F$2:$F$11876,$A152,Gögn!$A$2:$A$11876,N$201))</f>
        <v>0</v>
      </c>
      <c r="O152" s="162">
        <f>IF(LEN(O$8)=0,"",SUMIFS(Gögn!$K$2:$K$11876,Gögn!$F$2:$F$11876,$A152,Gögn!$A$2:$A$11876,O$201))</f>
        <v>0</v>
      </c>
      <c r="P152" s="162">
        <f>IF(LEN(P$8)=0,"",SUMIFS(Gögn!$K$2:$K$11876,Gögn!$F$2:$F$11876,$A152,Gögn!$A$2:$A$11876,P$201))</f>
        <v>0</v>
      </c>
      <c r="Q152" s="162">
        <f>IF(LEN(Q$8)=0,"",SUMIFS(Gögn!$K$2:$K$11876,Gögn!$F$2:$F$11876,$A152,Gögn!$A$2:$A$11876,Q$201))</f>
        <v>100</v>
      </c>
      <c r="R152" s="162">
        <f>IF(LEN(R$8)=0,"",SUMIFS(Gögn!$K$2:$K$11876,Gögn!$F$2:$F$11876,$A152,Gögn!$A$2:$A$11876,R$201))</f>
        <v>0</v>
      </c>
      <c r="S152" s="162">
        <f>IF(LEN(S$8)=0,"",SUMIFS(Gögn!$K$2:$K$11876,Gögn!$F$2:$F$11876,$A152,Gögn!$A$2:$A$11876,S$201))</f>
        <v>100</v>
      </c>
      <c r="T152" s="162">
        <f>IF(LEN(T$8)=0,"",SUMIFS(Gögn!$K$2:$K$11876,Gögn!$F$2:$F$11876,$A152,Gögn!$A$2:$A$11876,T$201))</f>
        <v>0</v>
      </c>
      <c r="U152" s="162">
        <f>IF(LEN(U$8)=0,"",SUMIFS(Gögn!$K$2:$K$11876,Gögn!$F$2:$F$11876,$A152,Gögn!$A$2:$A$11876,U$201))</f>
        <v>0</v>
      </c>
      <c r="V152" s="162">
        <f>IF(LEN(V$8)=0,"",SUMIFS(Gögn!$K$2:$K$11876,Gögn!$F$2:$F$11876,$A152,Gögn!$A$2:$A$11876,V$201))</f>
        <v>0</v>
      </c>
      <c r="W152" s="162">
        <f>IF(LEN(W$8)=0,"",SUMIFS(Gögn!$K$2:$K$11876,Gögn!$F$2:$F$11876,$A152,Gögn!$A$2:$A$11876,W$201))</f>
        <v>0</v>
      </c>
      <c r="X152" s="162">
        <f>IF(LEN(X$8)=0,"",SUMIFS(Gögn!$K$2:$K$11876,Gögn!$F$2:$F$11876,$A152,Gögn!$A$2:$A$11876,X$201))</f>
        <v>0</v>
      </c>
      <c r="Y152" s="162">
        <f>IF(LEN(Y$8)=0,"",SUMIFS(Gögn!$K$2:$K$11876,Gögn!$F$2:$F$11876,$A152,Gögn!$A$2:$A$11876,Y$201))</f>
        <v>0</v>
      </c>
      <c r="Z152" s="162">
        <f>IF(LEN(Z$8)=0,"",SUMIFS(Gögn!$K$2:$K$11876,Gögn!$F$2:$F$11876,$A152,Gögn!$A$2:$A$11876,Z$201))</f>
        <v>0</v>
      </c>
      <c r="AA152" s="162">
        <f>IF(LEN(AA$8)=0,"",SUMIFS(Gögn!$K$2:$K$11876,Gögn!$F$2:$F$11876,$A152,Gögn!$A$2:$A$11876,AA$201))</f>
        <v>0</v>
      </c>
      <c r="AB152" s="162">
        <f>IF(LEN(AB$8)=0,"",SUMIFS(Gögn!$K$2:$K$11876,Gögn!$F$2:$F$11876,$A152,Gögn!$A$2:$A$11876,AB$201))</f>
        <v>0</v>
      </c>
      <c r="AC152" s="162">
        <f>IF(LEN(AC$8)=0,"",SUMIFS(Gögn!$K$2:$K$11876,Gögn!$F$2:$F$11876,$A152,Gögn!$A$2:$A$11876,AC$201))</f>
        <v>0</v>
      </c>
      <c r="AD152" s="162">
        <f>IF(LEN(AD$8)=0,"",SUMIFS(Gögn!$K$2:$K$11876,Gögn!$F$2:$F$11876,$A152,Gögn!$A$2:$A$11876,AD$201))</f>
        <v>100</v>
      </c>
      <c r="AE152" s="162">
        <f>IF(LEN(AE$8)=0,"",SUMIFS(Gögn!$K$2:$K$11876,Gögn!$F$2:$F$11876,$A152,Gögn!$A$2:$A$11876,AE$201))</f>
        <v>0</v>
      </c>
      <c r="AF152" s="162">
        <f>IF(LEN(AF$8)=0,"",SUMIFS(Gögn!$K$2:$K$11876,Gögn!$F$2:$F$11876,$A152,Gögn!$A$2:$A$11876,AF$201))</f>
        <v>0</v>
      </c>
      <c r="AG152" s="162">
        <f>IF(LEN(AG$8)=0,"",SUMIFS(Gögn!$K$2:$K$11876,Gögn!$F$2:$F$11876,$A152,Gögn!$A$2:$A$11876,AG$201))</f>
        <v>100</v>
      </c>
      <c r="AH152" s="162">
        <f>IF(LEN(AH$8)=0,"",SUMIFS(Gögn!$K$2:$K$11876,Gögn!$F$2:$F$11876,$A152,Gögn!$A$2:$A$11876,AH$201))</f>
        <v>100</v>
      </c>
      <c r="AI152" s="162">
        <f>IF(LEN(AI$8)=0,"",SUMIFS(Gögn!$K$2:$K$11876,Gögn!$F$2:$F$11876,$A152,Gögn!$A$2:$A$11876,AI$201))</f>
        <v>0</v>
      </c>
      <c r="AJ152" s="162">
        <f>IF(LEN(AJ$8)=0,"",SUMIFS(Gögn!$K$2:$K$11876,Gögn!$F$2:$F$11876,$A152,Gögn!$A$2:$A$11876,AJ$201))</f>
        <v>0</v>
      </c>
      <c r="AK152" s="162">
        <f>IF(LEN(AK$8)=0,"",SUMIFS(Gögn!$K$2:$K$11876,Gögn!$F$2:$F$11876,$A152,Gögn!$A$2:$A$11876,AK$201))</f>
        <v>0</v>
      </c>
      <c r="AL152" s="162">
        <f>IF(LEN(AL$8)=0,"",SUMIFS(Gögn!$K$2:$K$11876,Gögn!$F$2:$F$11876,$A152,Gögn!$A$2:$A$11876,AL$201))</f>
        <v>0</v>
      </c>
      <c r="AM152" s="162">
        <f>IF(LEN(AM$8)=0,"",SUMIFS(Gögn!$K$2:$K$11876,Gögn!$F$2:$F$11876,$A152,Gögn!$A$2:$A$11876,AM$201))</f>
        <v>0</v>
      </c>
      <c r="AN152" s="162">
        <f>IF(LEN(AN$8)=0,"",SUMIFS(Gögn!$K$2:$K$11876,Gögn!$F$2:$F$11876,$A152,Gögn!$A$2:$A$11876,AN$201))</f>
        <v>0</v>
      </c>
      <c r="AO152" s="162">
        <f>IF(LEN(AO$8)=0,"",SUMIFS(Gögn!$K$2:$K$11876,Gögn!$F$2:$F$11876,$A152,Gögn!$A$2:$A$11876,AO$201))</f>
        <v>0</v>
      </c>
      <c r="AP152" s="162">
        <f>IF(LEN(AP$8)=0,"",SUMIFS(Gögn!$K$2:$K$11876,Gögn!$F$2:$F$11876,$A152,Gögn!$A$2:$A$11876,AP$201))</f>
        <v>0</v>
      </c>
      <c r="AQ152" s="162">
        <f>IF(LEN(AQ$8)=0,"",SUMIFS(Gögn!$K$2:$K$11876,Gögn!$F$2:$F$11876,$A152,Gögn!$A$2:$A$11876,AQ$201))</f>
        <v>0</v>
      </c>
      <c r="AR152" s="162">
        <f>IF(LEN(AR$8)=0,"",SUMIFS(Gögn!$K$2:$K$11876,Gögn!$F$2:$F$11876,$A152,Gögn!$A$2:$A$11876,AR$201))</f>
        <v>0</v>
      </c>
      <c r="AS152" s="162">
        <f>IF(LEN(AS$8)=0,"",SUMIFS(Gögn!$K$2:$K$11876,Gögn!$F$2:$F$11876,$A152,Gögn!$A$2:$A$11876,AS$201))</f>
        <v>0</v>
      </c>
      <c r="AT152" s="162">
        <f>IF(LEN(AT$8)=0,"",SUMIFS(Gögn!$K$2:$K$11876,Gögn!$F$2:$F$11876,$A152,Gögn!$A$2:$A$11876,AT$201))</f>
        <v>100</v>
      </c>
      <c r="AU152" s="162">
        <f>IF(LEN(AU$8)=0,"",SUMIFS(Gögn!$K$2:$K$11876,Gögn!$F$2:$F$11876,$A152,Gögn!$A$2:$A$11876,AU$201))</f>
        <v>0</v>
      </c>
      <c r="AV152" s="162">
        <f>IF(LEN(AV$8)=0,"",SUMIFS(Gögn!$K$2:$K$11876,Gögn!$F$2:$F$11876,$A152,Gögn!$A$2:$A$11876,AV$201))</f>
        <v>100</v>
      </c>
      <c r="AW152" s="162">
        <f>IF(LEN(AW$8)=0,"",SUMIFS(Gögn!$K$2:$K$11876,Gögn!$F$2:$F$11876,$A152,Gögn!$A$2:$A$11876,AW$201))</f>
        <v>0</v>
      </c>
      <c r="AX152" s="162">
        <f>IF(LEN(AX$8)=0,"",SUMIFS(Gögn!$K$2:$K$11876,Gögn!$F$2:$F$11876,$A152,Gögn!$A$2:$A$11876,AX$201))</f>
        <v>0</v>
      </c>
      <c r="AY152" s="162">
        <f>IF(LEN(AY$8)=0,"",SUMIFS(Gögn!$K$2:$K$11876,Gögn!$F$2:$F$11876,$A152,Gögn!$A$2:$A$11876,AY$201))</f>
        <v>0</v>
      </c>
      <c r="AZ152" s="162">
        <f>IF(LEN(AZ$8)=0,"",SUMIFS(Gögn!$K$2:$K$11876,Gögn!$F$2:$F$11876,$A152,Gögn!$A$2:$A$11876,AZ$201))</f>
        <v>0</v>
      </c>
      <c r="BA152" s="162">
        <f>IF(LEN(BA$8)=0,"",SUMIFS(Gögn!$K$2:$K$11876,Gögn!$F$2:$F$11876,$A152,Gögn!$A$2:$A$11876,BA$201))</f>
        <v>100</v>
      </c>
      <c r="BB152" s="162">
        <f>IF(LEN(BB$8)=0,"",SUMIFS(Gögn!$K$2:$K$11876,Gögn!$F$2:$F$11876,$A152,Gögn!$A$2:$A$11876,BB$201))</f>
        <v>100</v>
      </c>
      <c r="BC152" s="162">
        <f>IF(LEN(BC$8)=0,"",SUMIFS(Gögn!$K$2:$K$11876,Gögn!$F$2:$F$11876,$A152,Gögn!$A$2:$A$11876,BC$201))</f>
        <v>0</v>
      </c>
      <c r="BD152" s="162">
        <f>IF(LEN(BD$8)=0,"",SUMIFS(Gögn!$K$2:$K$11876,Gögn!$F$2:$F$11876,$A152,Gögn!$A$2:$A$11876,BD$201))</f>
        <v>0</v>
      </c>
      <c r="BE152" s="162">
        <f>IF(LEN(BE$8)=0,"",SUMIFS(Gögn!$K$2:$K$11876,Gögn!$F$2:$F$11876,$A152,Gögn!$A$2:$A$11876,BE$201))</f>
        <v>100</v>
      </c>
      <c r="BF152" s="162">
        <f>IF(LEN(BF$8)=0,"",SUMIFS(Gögn!$K$2:$K$11876,Gögn!$F$2:$F$11876,$A152,Gögn!$A$2:$A$11876,BF$201))</f>
        <v>0</v>
      </c>
      <c r="BG152" s="162">
        <f>IF(LEN(BG$8)=0,"",SUMIFS(Gögn!$K$2:$K$11876,Gögn!$F$2:$F$11876,$A152,Gögn!$A$2:$A$11876,BG$201))</f>
        <v>0</v>
      </c>
      <c r="BH152" s="162">
        <f>IF(LEN(BH$8)=0,"",SUMIFS(Gögn!$K$2:$K$11876,Gögn!$F$2:$F$11876,$A152,Gögn!$A$2:$A$11876,BH$201))</f>
        <v>0</v>
      </c>
      <c r="BI152" s="162">
        <f>IF(LEN(BI$8)=0,"",SUMIFS(Gögn!$K$2:$K$11876,Gögn!$F$2:$F$11876,$A152,Gögn!$A$2:$A$11876,BI$201))</f>
        <v>0</v>
      </c>
      <c r="BJ152" s="162">
        <f>IF(LEN(BJ$8)=0,"",SUMIFS(Gögn!$K$2:$K$11876,Gögn!$F$2:$F$11876,$A152,Gögn!$A$2:$A$11876,BJ$201))</f>
        <v>0</v>
      </c>
      <c r="BK152" s="162">
        <f>IF(LEN(BK$8)=0,"",SUMIFS(Gögn!$K$2:$K$11876,Gögn!$F$2:$F$11876,$A152,Gögn!$A$2:$A$11876,BK$201))</f>
        <v>0</v>
      </c>
      <c r="BL152" s="162">
        <f>IF(LEN(BL$8)=0,"",SUMIFS(Gögn!$K$2:$K$11876,Gögn!$F$2:$F$11876,$A152,Gögn!$A$2:$A$11876,BL$201))</f>
        <v>0</v>
      </c>
      <c r="BM152" s="162">
        <f>IF(LEN(BM$8)=0,"",SUMIFS(Gögn!$K$2:$K$11876,Gögn!$F$2:$F$11876,$A152,Gögn!$A$2:$A$11876,BM$201))</f>
        <v>0</v>
      </c>
      <c r="BN152" s="162">
        <f>IF(LEN(BN$8)=0,"",SUMIFS(Gögn!$K$2:$K$11876,Gögn!$F$2:$F$11876,$A152,Gögn!$A$2:$A$11876,BN$201))</f>
        <v>100</v>
      </c>
      <c r="BO152" s="162">
        <f>IF(LEN(BO$8)=0,"",SUMIFS(Gögn!$K$2:$K$11876,Gögn!$F$2:$F$11876,$A152,Gögn!$A$2:$A$11876,BO$201))</f>
        <v>6.27</v>
      </c>
      <c r="BP152" s="162">
        <f>IF(LEN(BP$8)=0,"",SUMIFS(Gögn!$K$2:$K$11876,Gögn!$F$2:$F$11876,$A152,Gögn!$A$2:$A$11876,BP$201))</f>
        <v>2.31</v>
      </c>
      <c r="BQ152" s="162">
        <f>IF(LEN(BQ$8)=0,"",SUMIFS(Gögn!$K$2:$K$11876,Gögn!$F$2:$F$11876,$A152,Gögn!$A$2:$A$11876,BQ$201))</f>
        <v>8.1199999999999992</v>
      </c>
      <c r="BR152" s="162">
        <f>IF(LEN(BR$8)=0,"",SUMIFS(Gögn!$K$2:$K$11876,Gögn!$F$2:$F$11876,$A152,Gögn!$A$2:$A$11876,BR$201))</f>
        <v>0</v>
      </c>
      <c r="BS152" s="162">
        <f>IF(LEN(BS$8)=0,"",SUMIFS(Gögn!$K$2:$K$11876,Gögn!$F$2:$F$11876,$A152,Gögn!$A$2:$A$11876,BS$201))</f>
        <v>0</v>
      </c>
      <c r="BT152" s="162">
        <f>IF(LEN(BT$8)=0,"",SUMIFS(Gögn!$K$2:$K$11876,Gögn!$F$2:$F$11876,$A152,Gögn!$A$2:$A$11876,BT$201))</f>
        <v>0</v>
      </c>
      <c r="BU152" s="162">
        <f>IF(LEN(BU$8)=0,"",SUMIFS(Gögn!$K$2:$K$11876,Gögn!$F$2:$F$11876,$A152,Gögn!$A$2:$A$11876,BU$201))</f>
        <v>37</v>
      </c>
      <c r="BV152" s="162">
        <f>IF(LEN(BV$8)=0,"",SUMIFS(Gögn!$K$2:$K$11876,Gögn!$F$2:$F$11876,$A152,Gögn!$A$2:$A$11876,BV$201))</f>
        <v>2</v>
      </c>
      <c r="BW152" s="162">
        <f>IF(LEN(BW$8)=0,"",SUMIFS(Gögn!$K$2:$K$11876,Gögn!$F$2:$F$11876,$A152,Gögn!$A$2:$A$11876,BW$201))</f>
        <v>9</v>
      </c>
      <c r="BX152" s="162">
        <f>IF(LEN(BX$8)=0,"",SUMIFS(Gögn!$K$2:$K$11876,Gögn!$F$2:$F$11876,$A152,Gögn!$A$2:$A$11876,BX$201))</f>
        <v>0</v>
      </c>
      <c r="BY152" s="162">
        <f>IF(LEN(BY$8)=0,"",SUMIFS(Gögn!$K$2:$K$11876,Gögn!$F$2:$F$11876,$A152,Gögn!$A$2:$A$11876,BY$201))</f>
        <v>0</v>
      </c>
      <c r="BZ152" s="162">
        <f>IF(LEN(BZ$8)=0,"",SUMIFS(Gögn!$K$2:$K$11876,Gögn!$F$2:$F$11876,$A152,Gögn!$A$2:$A$11876,BZ$201))</f>
        <v>100</v>
      </c>
      <c r="CA152" s="162">
        <f>IF(LEN(CA$8)=0,"",SUMIFS(Gögn!$K$2:$K$11876,Gögn!$F$2:$F$11876,$A152,Gögn!$A$2:$A$11876,CA$201))</f>
        <v>0</v>
      </c>
      <c r="CB152" s="162">
        <f>IF(LEN(CB$8)=0,"",SUMIFS(Gögn!$K$2:$K$11876,Gögn!$F$2:$F$11876,$A152,Gögn!$A$2:$A$11876,CB$201))</f>
        <v>0</v>
      </c>
      <c r="CC152" s="162">
        <f>IF(LEN(CC$8)=0,"",SUMIFS(Gögn!$K$2:$K$11876,Gögn!$F$2:$F$11876,$A152,Gögn!$A$2:$A$11876,CC$201))</f>
        <v>0</v>
      </c>
    </row>
    <row r="153" spans="1:81" ht="15" customHeight="1" x14ac:dyDescent="0.25">
      <c r="A153" s="5" t="s">
        <v>67</v>
      </c>
      <c r="B153" s="5"/>
      <c r="C153" s="18" t="s">
        <v>68</v>
      </c>
      <c r="D153" s="160">
        <f>IFERROR(SUMPRODUCT(E153:CA153,$E$83:$CA$83)/SUM($E$83:CA$83),"")</f>
        <v>0</v>
      </c>
      <c r="E153" s="160">
        <f>IF(LEN(E$8)=0,"",SUMIFS(Gögn!$K$2:$K$11876,Gögn!$F$2:$F$11876,$A153,Gögn!$A$2:$A$11876,E$201))</f>
        <v>0</v>
      </c>
      <c r="F153" s="160">
        <f>IF(LEN(F$8)=0,"",SUMIFS(Gögn!$K$2:$K$11876,Gögn!$F$2:$F$11876,$A153,Gögn!$A$2:$A$11876,F$201))</f>
        <v>0</v>
      </c>
      <c r="G153" s="160">
        <f>IF(LEN(G$8)=0,"",SUMIFS(Gögn!$K$2:$K$11876,Gögn!$F$2:$F$11876,$A153,Gögn!$A$2:$A$11876,G$201))</f>
        <v>0</v>
      </c>
      <c r="H153" s="160">
        <f>IF(LEN(H$8)=0,"",SUMIFS(Gögn!$K$2:$K$11876,Gögn!$F$2:$F$11876,$A153,Gögn!$A$2:$A$11876,H$201))</f>
        <v>0</v>
      </c>
      <c r="I153" s="160">
        <f>IF(LEN(I$8)=0,"",SUMIFS(Gögn!$K$2:$K$11876,Gögn!$F$2:$F$11876,$A153,Gögn!$A$2:$A$11876,I$201))</f>
        <v>0</v>
      </c>
      <c r="J153" s="160">
        <f>IF(LEN(J$8)=0,"",SUMIFS(Gögn!$K$2:$K$11876,Gögn!$F$2:$F$11876,$A153,Gögn!$A$2:$A$11876,J$201))</f>
        <v>0</v>
      </c>
      <c r="K153" s="160">
        <f>IF(LEN(K$8)=0,"",SUMIFS(Gögn!$K$2:$K$11876,Gögn!$F$2:$F$11876,$A153,Gögn!$A$2:$A$11876,K$201))</f>
        <v>0</v>
      </c>
      <c r="L153" s="160">
        <f>IF(LEN(L$8)=0,"",SUMIFS(Gögn!$K$2:$K$11876,Gögn!$F$2:$F$11876,$A153,Gögn!$A$2:$A$11876,L$201))</f>
        <v>0</v>
      </c>
      <c r="M153" s="160">
        <f>IF(LEN(M$8)=0,"",SUMIFS(Gögn!$K$2:$K$11876,Gögn!$F$2:$F$11876,$A153,Gögn!$A$2:$A$11876,M$201))</f>
        <v>0</v>
      </c>
      <c r="N153" s="160">
        <f>IF(LEN(N$8)=0,"",SUMIFS(Gögn!$K$2:$K$11876,Gögn!$F$2:$F$11876,$A153,Gögn!$A$2:$A$11876,N$201))</f>
        <v>0</v>
      </c>
      <c r="O153" s="160">
        <f>IF(LEN(O$8)=0,"",SUMIFS(Gögn!$K$2:$K$11876,Gögn!$F$2:$F$11876,$A153,Gögn!$A$2:$A$11876,O$201))</f>
        <v>0</v>
      </c>
      <c r="P153" s="160">
        <f>IF(LEN(P$8)=0,"",SUMIFS(Gögn!$K$2:$K$11876,Gögn!$F$2:$F$11876,$A153,Gögn!$A$2:$A$11876,P$201))</f>
        <v>0</v>
      </c>
      <c r="Q153" s="160">
        <f>IF(LEN(Q$8)=0,"",SUMIFS(Gögn!$K$2:$K$11876,Gögn!$F$2:$F$11876,$A153,Gögn!$A$2:$A$11876,Q$201))</f>
        <v>0</v>
      </c>
      <c r="R153" s="160">
        <f>IF(LEN(R$8)=0,"",SUMIFS(Gögn!$K$2:$K$11876,Gögn!$F$2:$F$11876,$A153,Gögn!$A$2:$A$11876,R$201))</f>
        <v>0</v>
      </c>
      <c r="S153" s="160">
        <f>IF(LEN(S$8)=0,"",SUMIFS(Gögn!$K$2:$K$11876,Gögn!$F$2:$F$11876,$A153,Gögn!$A$2:$A$11876,S$201))</f>
        <v>0</v>
      </c>
      <c r="T153" s="160">
        <f>IF(LEN(T$8)=0,"",SUMIFS(Gögn!$K$2:$K$11876,Gögn!$F$2:$F$11876,$A153,Gögn!$A$2:$A$11876,T$201))</f>
        <v>0</v>
      </c>
      <c r="U153" s="160">
        <f>IF(LEN(U$8)=0,"",SUMIFS(Gögn!$K$2:$K$11876,Gögn!$F$2:$F$11876,$A153,Gögn!$A$2:$A$11876,U$201))</f>
        <v>0</v>
      </c>
      <c r="V153" s="160">
        <f>IF(LEN(V$8)=0,"",SUMIFS(Gögn!$K$2:$K$11876,Gögn!$F$2:$F$11876,$A153,Gögn!$A$2:$A$11876,V$201))</f>
        <v>0</v>
      </c>
      <c r="W153" s="160">
        <f>IF(LEN(W$8)=0,"",SUMIFS(Gögn!$K$2:$K$11876,Gögn!$F$2:$F$11876,$A153,Gögn!$A$2:$A$11876,W$201))</f>
        <v>0</v>
      </c>
      <c r="X153" s="160">
        <f>IF(LEN(X$8)=0,"",SUMIFS(Gögn!$K$2:$K$11876,Gögn!$F$2:$F$11876,$A153,Gögn!$A$2:$A$11876,X$201))</f>
        <v>0</v>
      </c>
      <c r="Y153" s="160">
        <f>IF(LEN(Y$8)=0,"",SUMIFS(Gögn!$K$2:$K$11876,Gögn!$F$2:$F$11876,$A153,Gögn!$A$2:$A$11876,Y$201))</f>
        <v>0</v>
      </c>
      <c r="Z153" s="160">
        <f>IF(LEN(Z$8)=0,"",SUMIFS(Gögn!$K$2:$K$11876,Gögn!$F$2:$F$11876,$A153,Gögn!$A$2:$A$11876,Z$201))</f>
        <v>0</v>
      </c>
      <c r="AA153" s="160">
        <f>IF(LEN(AA$8)=0,"",SUMIFS(Gögn!$K$2:$K$11876,Gögn!$F$2:$F$11876,$A153,Gögn!$A$2:$A$11876,AA$201))</f>
        <v>0</v>
      </c>
      <c r="AB153" s="160">
        <f>IF(LEN(AB$8)=0,"",SUMIFS(Gögn!$K$2:$K$11876,Gögn!$F$2:$F$11876,$A153,Gögn!$A$2:$A$11876,AB$201))</f>
        <v>0</v>
      </c>
      <c r="AC153" s="160">
        <f>IF(LEN(AC$8)=0,"",SUMIFS(Gögn!$K$2:$K$11876,Gögn!$F$2:$F$11876,$A153,Gögn!$A$2:$A$11876,AC$201))</f>
        <v>0</v>
      </c>
      <c r="AD153" s="160">
        <f>IF(LEN(AD$8)=0,"",SUMIFS(Gögn!$K$2:$K$11876,Gögn!$F$2:$F$11876,$A153,Gögn!$A$2:$A$11876,AD$201))</f>
        <v>0</v>
      </c>
      <c r="AE153" s="160">
        <f>IF(LEN(AE$8)=0,"",SUMIFS(Gögn!$K$2:$K$11876,Gögn!$F$2:$F$11876,$A153,Gögn!$A$2:$A$11876,AE$201))</f>
        <v>0</v>
      </c>
      <c r="AF153" s="160">
        <f>IF(LEN(AF$8)=0,"",SUMIFS(Gögn!$K$2:$K$11876,Gögn!$F$2:$F$11876,$A153,Gögn!$A$2:$A$11876,AF$201))</f>
        <v>0</v>
      </c>
      <c r="AG153" s="160">
        <f>IF(LEN(AG$8)=0,"",SUMIFS(Gögn!$K$2:$K$11876,Gögn!$F$2:$F$11876,$A153,Gögn!$A$2:$A$11876,AG$201))</f>
        <v>0</v>
      </c>
      <c r="AH153" s="160">
        <f>IF(LEN(AH$8)=0,"",SUMIFS(Gögn!$K$2:$K$11876,Gögn!$F$2:$F$11876,$A153,Gögn!$A$2:$A$11876,AH$201))</f>
        <v>0</v>
      </c>
      <c r="AI153" s="160">
        <f>IF(LEN(AI$8)=0,"",SUMIFS(Gögn!$K$2:$K$11876,Gögn!$F$2:$F$11876,$A153,Gögn!$A$2:$A$11876,AI$201))</f>
        <v>0</v>
      </c>
      <c r="AJ153" s="160">
        <f>IF(LEN(AJ$8)=0,"",SUMIFS(Gögn!$K$2:$K$11876,Gögn!$F$2:$F$11876,$A153,Gögn!$A$2:$A$11876,AJ$201))</f>
        <v>0</v>
      </c>
      <c r="AK153" s="160">
        <f>IF(LEN(AK$8)=0,"",SUMIFS(Gögn!$K$2:$K$11876,Gögn!$F$2:$F$11876,$A153,Gögn!$A$2:$A$11876,AK$201))</f>
        <v>0</v>
      </c>
      <c r="AL153" s="160">
        <f>IF(LEN(AL$8)=0,"",SUMIFS(Gögn!$K$2:$K$11876,Gögn!$F$2:$F$11876,$A153,Gögn!$A$2:$A$11876,AL$201))</f>
        <v>0</v>
      </c>
      <c r="AM153" s="160">
        <f>IF(LEN(AM$8)=0,"",SUMIFS(Gögn!$K$2:$K$11876,Gögn!$F$2:$F$11876,$A153,Gögn!$A$2:$A$11876,AM$201))</f>
        <v>0</v>
      </c>
      <c r="AN153" s="160">
        <f>IF(LEN(AN$8)=0,"",SUMIFS(Gögn!$K$2:$K$11876,Gögn!$F$2:$F$11876,$A153,Gögn!$A$2:$A$11876,AN$201))</f>
        <v>0</v>
      </c>
      <c r="AO153" s="160">
        <f>IF(LEN(AO$8)=0,"",SUMIFS(Gögn!$K$2:$K$11876,Gögn!$F$2:$F$11876,$A153,Gögn!$A$2:$A$11876,AO$201))</f>
        <v>0</v>
      </c>
      <c r="AP153" s="160">
        <f>IF(LEN(AP$8)=0,"",SUMIFS(Gögn!$K$2:$K$11876,Gögn!$F$2:$F$11876,$A153,Gögn!$A$2:$A$11876,AP$201))</f>
        <v>0</v>
      </c>
      <c r="AQ153" s="160">
        <f>IF(LEN(AQ$8)=0,"",SUMIFS(Gögn!$K$2:$K$11876,Gögn!$F$2:$F$11876,$A153,Gögn!$A$2:$A$11876,AQ$201))</f>
        <v>0</v>
      </c>
      <c r="AR153" s="160">
        <f>IF(LEN(AR$8)=0,"",SUMIFS(Gögn!$K$2:$K$11876,Gögn!$F$2:$F$11876,$A153,Gögn!$A$2:$A$11876,AR$201))</f>
        <v>0</v>
      </c>
      <c r="AS153" s="160">
        <f>IF(LEN(AS$8)=0,"",SUMIFS(Gögn!$K$2:$K$11876,Gögn!$F$2:$F$11876,$A153,Gögn!$A$2:$A$11876,AS$201))</f>
        <v>0</v>
      </c>
      <c r="AT153" s="160">
        <f>IF(LEN(AT$8)=0,"",SUMIFS(Gögn!$K$2:$K$11876,Gögn!$F$2:$F$11876,$A153,Gögn!$A$2:$A$11876,AT$201))</f>
        <v>0</v>
      </c>
      <c r="AU153" s="160">
        <f>IF(LEN(AU$8)=0,"",SUMIFS(Gögn!$K$2:$K$11876,Gögn!$F$2:$F$11876,$A153,Gögn!$A$2:$A$11876,AU$201))</f>
        <v>0</v>
      </c>
      <c r="AV153" s="160">
        <f>IF(LEN(AV$8)=0,"",SUMIFS(Gögn!$K$2:$K$11876,Gögn!$F$2:$F$11876,$A153,Gögn!$A$2:$A$11876,AV$201))</f>
        <v>0</v>
      </c>
      <c r="AW153" s="160">
        <f>IF(LEN(AW$8)=0,"",SUMIFS(Gögn!$K$2:$K$11876,Gögn!$F$2:$F$11876,$A153,Gögn!$A$2:$A$11876,AW$201))</f>
        <v>0</v>
      </c>
      <c r="AX153" s="160">
        <f>IF(LEN(AX$8)=0,"",SUMIFS(Gögn!$K$2:$K$11876,Gögn!$F$2:$F$11876,$A153,Gögn!$A$2:$A$11876,AX$201))</f>
        <v>0</v>
      </c>
      <c r="AY153" s="160">
        <f>IF(LEN(AY$8)=0,"",SUMIFS(Gögn!$K$2:$K$11876,Gögn!$F$2:$F$11876,$A153,Gögn!$A$2:$A$11876,AY$201))</f>
        <v>0</v>
      </c>
      <c r="AZ153" s="160">
        <f>IF(LEN(AZ$8)=0,"",SUMIFS(Gögn!$K$2:$K$11876,Gögn!$F$2:$F$11876,$A153,Gögn!$A$2:$A$11876,AZ$201))</f>
        <v>0</v>
      </c>
      <c r="BA153" s="160">
        <f>IF(LEN(BA$8)=0,"",SUMIFS(Gögn!$K$2:$K$11876,Gögn!$F$2:$F$11876,$A153,Gögn!$A$2:$A$11876,BA$201))</f>
        <v>0</v>
      </c>
      <c r="BB153" s="160">
        <f>IF(LEN(BB$8)=0,"",SUMIFS(Gögn!$K$2:$K$11876,Gögn!$F$2:$F$11876,$A153,Gögn!$A$2:$A$11876,BB$201))</f>
        <v>0</v>
      </c>
      <c r="BC153" s="160">
        <f>IF(LEN(BC$8)=0,"",SUMIFS(Gögn!$K$2:$K$11876,Gögn!$F$2:$F$11876,$A153,Gögn!$A$2:$A$11876,BC$201))</f>
        <v>0</v>
      </c>
      <c r="BD153" s="160">
        <f>IF(LEN(BD$8)=0,"",SUMIFS(Gögn!$K$2:$K$11876,Gögn!$F$2:$F$11876,$A153,Gögn!$A$2:$A$11876,BD$201))</f>
        <v>0</v>
      </c>
      <c r="BE153" s="160">
        <f>IF(LEN(BE$8)=0,"",SUMIFS(Gögn!$K$2:$K$11876,Gögn!$F$2:$F$11876,$A153,Gögn!$A$2:$A$11876,BE$201))</f>
        <v>0</v>
      </c>
      <c r="BF153" s="160">
        <f>IF(LEN(BF$8)=0,"",SUMIFS(Gögn!$K$2:$K$11876,Gögn!$F$2:$F$11876,$A153,Gögn!$A$2:$A$11876,BF$201))</f>
        <v>0</v>
      </c>
      <c r="BG153" s="160">
        <f>IF(LEN(BG$8)=0,"",SUMIFS(Gögn!$K$2:$K$11876,Gögn!$F$2:$F$11876,$A153,Gögn!$A$2:$A$11876,BG$201))</f>
        <v>0</v>
      </c>
      <c r="BH153" s="160">
        <f>IF(LEN(BH$8)=0,"",SUMIFS(Gögn!$K$2:$K$11876,Gögn!$F$2:$F$11876,$A153,Gögn!$A$2:$A$11876,BH$201))</f>
        <v>0</v>
      </c>
      <c r="BI153" s="160">
        <f>IF(LEN(BI$8)=0,"",SUMIFS(Gögn!$K$2:$K$11876,Gögn!$F$2:$F$11876,$A153,Gögn!$A$2:$A$11876,BI$201))</f>
        <v>0</v>
      </c>
      <c r="BJ153" s="160">
        <f>IF(LEN(BJ$8)=0,"",SUMIFS(Gögn!$K$2:$K$11876,Gögn!$F$2:$F$11876,$A153,Gögn!$A$2:$A$11876,BJ$201))</f>
        <v>0</v>
      </c>
      <c r="BK153" s="160">
        <f>IF(LEN(BK$8)=0,"",SUMIFS(Gögn!$K$2:$K$11876,Gögn!$F$2:$F$11876,$A153,Gögn!$A$2:$A$11876,BK$201))</f>
        <v>0</v>
      </c>
      <c r="BL153" s="160">
        <f>IF(LEN(BL$8)=0,"",SUMIFS(Gögn!$K$2:$K$11876,Gögn!$F$2:$F$11876,$A153,Gögn!$A$2:$A$11876,BL$201))</f>
        <v>0</v>
      </c>
      <c r="BM153" s="160">
        <f>IF(LEN(BM$8)=0,"",SUMIFS(Gögn!$K$2:$K$11876,Gögn!$F$2:$F$11876,$A153,Gögn!$A$2:$A$11876,BM$201))</f>
        <v>0</v>
      </c>
      <c r="BN153" s="160">
        <f>IF(LEN(BN$8)=0,"",SUMIFS(Gögn!$K$2:$K$11876,Gögn!$F$2:$F$11876,$A153,Gögn!$A$2:$A$11876,BN$201))</f>
        <v>0</v>
      </c>
      <c r="BO153" s="160">
        <f>IF(LEN(BO$8)=0,"",SUMIFS(Gögn!$K$2:$K$11876,Gögn!$F$2:$F$11876,$A153,Gögn!$A$2:$A$11876,BO$201))</f>
        <v>0</v>
      </c>
      <c r="BP153" s="160">
        <f>IF(LEN(BP$8)=0,"",SUMIFS(Gögn!$K$2:$K$11876,Gögn!$F$2:$F$11876,$A153,Gögn!$A$2:$A$11876,BP$201))</f>
        <v>0</v>
      </c>
      <c r="BQ153" s="160">
        <f>IF(LEN(BQ$8)=0,"",SUMIFS(Gögn!$K$2:$K$11876,Gögn!$F$2:$F$11876,$A153,Gögn!$A$2:$A$11876,BQ$201))</f>
        <v>0</v>
      </c>
      <c r="BR153" s="160">
        <f>IF(LEN(BR$8)=0,"",SUMIFS(Gögn!$K$2:$K$11876,Gögn!$F$2:$F$11876,$A153,Gögn!$A$2:$A$11876,BR$201))</f>
        <v>0</v>
      </c>
      <c r="BS153" s="160">
        <f>IF(LEN(BS$8)=0,"",SUMIFS(Gögn!$K$2:$K$11876,Gögn!$F$2:$F$11876,$A153,Gögn!$A$2:$A$11876,BS$201))</f>
        <v>0</v>
      </c>
      <c r="BT153" s="160">
        <f>IF(LEN(BT$8)=0,"",SUMIFS(Gögn!$K$2:$K$11876,Gögn!$F$2:$F$11876,$A153,Gögn!$A$2:$A$11876,BT$201))</f>
        <v>0</v>
      </c>
      <c r="BU153" s="160">
        <f>IF(LEN(BU$8)=0,"",SUMIFS(Gögn!$K$2:$K$11876,Gögn!$F$2:$F$11876,$A153,Gögn!$A$2:$A$11876,BU$201))</f>
        <v>0</v>
      </c>
      <c r="BV153" s="160">
        <f>IF(LEN(BV$8)=0,"",SUMIFS(Gögn!$K$2:$K$11876,Gögn!$F$2:$F$11876,$A153,Gögn!$A$2:$A$11876,BV$201))</f>
        <v>0</v>
      </c>
      <c r="BW153" s="160">
        <f>IF(LEN(BW$8)=0,"",SUMIFS(Gögn!$K$2:$K$11876,Gögn!$F$2:$F$11876,$A153,Gögn!$A$2:$A$11876,BW$201))</f>
        <v>0</v>
      </c>
      <c r="BX153" s="160">
        <f>IF(LEN(BX$8)=0,"",SUMIFS(Gögn!$K$2:$K$11876,Gögn!$F$2:$F$11876,$A153,Gögn!$A$2:$A$11876,BX$201))</f>
        <v>0</v>
      </c>
      <c r="BY153" s="160">
        <f>IF(LEN(BY$8)=0,"",SUMIFS(Gögn!$K$2:$K$11876,Gögn!$F$2:$F$11876,$A153,Gögn!$A$2:$A$11876,BY$201))</f>
        <v>0</v>
      </c>
      <c r="BZ153" s="160">
        <f>IF(LEN(BZ$8)=0,"",SUMIFS(Gögn!$K$2:$K$11876,Gögn!$F$2:$F$11876,$A153,Gögn!$A$2:$A$11876,BZ$201))</f>
        <v>0</v>
      </c>
      <c r="CA153" s="160">
        <f>IF(LEN(CA$8)=0,"",SUMIFS(Gögn!$K$2:$K$11876,Gögn!$F$2:$F$11876,$A153,Gögn!$A$2:$A$11876,CA$201))</f>
        <v>0</v>
      </c>
      <c r="CB153" s="160">
        <f>IF(LEN(CB$8)=0,"",SUMIFS(Gögn!$K$2:$K$11876,Gögn!$F$2:$F$11876,$A153,Gögn!$A$2:$A$11876,CB$201))</f>
        <v>0</v>
      </c>
      <c r="CC153" s="160">
        <f>IF(LEN(CC$8)=0,"",SUMIFS(Gögn!$K$2:$K$11876,Gögn!$F$2:$F$11876,$A153,Gögn!$A$2:$A$11876,CC$201))</f>
        <v>0</v>
      </c>
    </row>
    <row r="154" spans="1:81" ht="15" customHeight="1" x14ac:dyDescent="0.25">
      <c r="A154" s="15" t="s">
        <v>69</v>
      </c>
      <c r="B154" s="15"/>
      <c r="C154" s="19" t="s">
        <v>297</v>
      </c>
      <c r="D154" s="162">
        <f>IFERROR(SUMPRODUCT(E154:CA154,$E$83:$CA$83)/SUM($E$83:CA$83),"")</f>
        <v>0.27189385974244001</v>
      </c>
      <c r="E154" s="162">
        <f>IF(LEN(E$8)=0,"",SUMIFS(Gögn!$K$2:$K$11876,Gögn!$F$2:$F$11876,$A154,Gögn!$A$2:$A$11876,E$201))</f>
        <v>0</v>
      </c>
      <c r="F154" s="162">
        <f>IF(LEN(F$8)=0,"",SUMIFS(Gögn!$K$2:$K$11876,Gögn!$F$2:$F$11876,$A154,Gögn!$A$2:$A$11876,F$201))</f>
        <v>0</v>
      </c>
      <c r="G154" s="162">
        <f>IF(LEN(G$8)=0,"",SUMIFS(Gögn!$K$2:$K$11876,Gögn!$F$2:$F$11876,$A154,Gögn!$A$2:$A$11876,G$201))</f>
        <v>0</v>
      </c>
      <c r="H154" s="162">
        <f>IF(LEN(H$8)=0,"",SUMIFS(Gögn!$K$2:$K$11876,Gögn!$F$2:$F$11876,$A154,Gögn!$A$2:$A$11876,H$201))</f>
        <v>0</v>
      </c>
      <c r="I154" s="162">
        <f>IF(LEN(I$8)=0,"",SUMIFS(Gögn!$K$2:$K$11876,Gögn!$F$2:$F$11876,$A154,Gögn!$A$2:$A$11876,I$201))</f>
        <v>0</v>
      </c>
      <c r="J154" s="162">
        <f>IF(LEN(J$8)=0,"",SUMIFS(Gögn!$K$2:$K$11876,Gögn!$F$2:$F$11876,$A154,Gögn!$A$2:$A$11876,J$201))</f>
        <v>0</v>
      </c>
      <c r="K154" s="162">
        <f>IF(LEN(K$8)=0,"",SUMIFS(Gögn!$K$2:$K$11876,Gögn!$F$2:$F$11876,$A154,Gögn!$A$2:$A$11876,K$201))</f>
        <v>0</v>
      </c>
      <c r="L154" s="162">
        <f>IF(LEN(L$8)=0,"",SUMIFS(Gögn!$K$2:$K$11876,Gögn!$F$2:$F$11876,$A154,Gögn!$A$2:$A$11876,L$201))</f>
        <v>0</v>
      </c>
      <c r="M154" s="162">
        <f>IF(LEN(M$8)=0,"",SUMIFS(Gögn!$K$2:$K$11876,Gögn!$F$2:$F$11876,$A154,Gögn!$A$2:$A$11876,M$201))</f>
        <v>0</v>
      </c>
      <c r="N154" s="162">
        <f>IF(LEN(N$8)=0,"",SUMIFS(Gögn!$K$2:$K$11876,Gögn!$F$2:$F$11876,$A154,Gögn!$A$2:$A$11876,N$201))</f>
        <v>0</v>
      </c>
      <c r="O154" s="162">
        <f>IF(LEN(O$8)=0,"",SUMIFS(Gögn!$K$2:$K$11876,Gögn!$F$2:$F$11876,$A154,Gögn!$A$2:$A$11876,O$201))</f>
        <v>0</v>
      </c>
      <c r="P154" s="162">
        <f>IF(LEN(P$8)=0,"",SUMIFS(Gögn!$K$2:$K$11876,Gögn!$F$2:$F$11876,$A154,Gögn!$A$2:$A$11876,P$201))</f>
        <v>0</v>
      </c>
      <c r="Q154" s="162">
        <f>IF(LEN(Q$8)=0,"",SUMIFS(Gögn!$K$2:$K$11876,Gögn!$F$2:$F$11876,$A154,Gögn!$A$2:$A$11876,Q$201))</f>
        <v>0</v>
      </c>
      <c r="R154" s="162">
        <f>IF(LEN(R$8)=0,"",SUMIFS(Gögn!$K$2:$K$11876,Gögn!$F$2:$F$11876,$A154,Gögn!$A$2:$A$11876,R$201))</f>
        <v>0</v>
      </c>
      <c r="S154" s="162">
        <f>IF(LEN(S$8)=0,"",SUMIFS(Gögn!$K$2:$K$11876,Gögn!$F$2:$F$11876,$A154,Gögn!$A$2:$A$11876,S$201))</f>
        <v>0</v>
      </c>
      <c r="T154" s="162">
        <f>IF(LEN(T$8)=0,"",SUMIFS(Gögn!$K$2:$K$11876,Gögn!$F$2:$F$11876,$A154,Gögn!$A$2:$A$11876,T$201))</f>
        <v>0</v>
      </c>
      <c r="U154" s="162">
        <f>IF(LEN(U$8)=0,"",SUMIFS(Gögn!$K$2:$K$11876,Gögn!$F$2:$F$11876,$A154,Gögn!$A$2:$A$11876,U$201))</f>
        <v>0</v>
      </c>
      <c r="V154" s="162">
        <f>IF(LEN(V$8)=0,"",SUMIFS(Gögn!$K$2:$K$11876,Gögn!$F$2:$F$11876,$A154,Gögn!$A$2:$A$11876,V$201))</f>
        <v>0</v>
      </c>
      <c r="W154" s="162">
        <f>IF(LEN(W$8)=0,"",SUMIFS(Gögn!$K$2:$K$11876,Gögn!$F$2:$F$11876,$A154,Gögn!$A$2:$A$11876,W$201))</f>
        <v>0</v>
      </c>
      <c r="X154" s="162">
        <f>IF(LEN(X$8)=0,"",SUMIFS(Gögn!$K$2:$K$11876,Gögn!$F$2:$F$11876,$A154,Gögn!$A$2:$A$11876,X$201))</f>
        <v>0</v>
      </c>
      <c r="Y154" s="162">
        <f>IF(LEN(Y$8)=0,"",SUMIFS(Gögn!$K$2:$K$11876,Gögn!$F$2:$F$11876,$A154,Gögn!$A$2:$A$11876,Y$201))</f>
        <v>0</v>
      </c>
      <c r="Z154" s="162">
        <f>IF(LEN(Z$8)=0,"",SUMIFS(Gögn!$K$2:$K$11876,Gögn!$F$2:$F$11876,$A154,Gögn!$A$2:$A$11876,Z$201))</f>
        <v>0</v>
      </c>
      <c r="AA154" s="162">
        <f>IF(LEN(AA$8)=0,"",SUMIFS(Gögn!$K$2:$K$11876,Gögn!$F$2:$F$11876,$A154,Gögn!$A$2:$A$11876,AA$201))</f>
        <v>100</v>
      </c>
      <c r="AB154" s="162">
        <f>IF(LEN(AB$8)=0,"",SUMIFS(Gögn!$K$2:$K$11876,Gögn!$F$2:$F$11876,$A154,Gögn!$A$2:$A$11876,AB$201))</f>
        <v>0</v>
      </c>
      <c r="AC154" s="162">
        <f>IF(LEN(AC$8)=0,"",SUMIFS(Gögn!$K$2:$K$11876,Gögn!$F$2:$F$11876,$A154,Gögn!$A$2:$A$11876,AC$201))</f>
        <v>0</v>
      </c>
      <c r="AD154" s="162">
        <f>IF(LEN(AD$8)=0,"",SUMIFS(Gögn!$K$2:$K$11876,Gögn!$F$2:$F$11876,$A154,Gögn!$A$2:$A$11876,AD$201))</f>
        <v>0</v>
      </c>
      <c r="AE154" s="162">
        <f>IF(LEN(AE$8)=0,"",SUMIFS(Gögn!$K$2:$K$11876,Gögn!$F$2:$F$11876,$A154,Gögn!$A$2:$A$11876,AE$201))</f>
        <v>4.29</v>
      </c>
      <c r="AF154" s="162">
        <f>IF(LEN(AF$8)=0,"",SUMIFS(Gögn!$K$2:$K$11876,Gögn!$F$2:$F$11876,$A154,Gögn!$A$2:$A$11876,AF$201))</f>
        <v>23.94</v>
      </c>
      <c r="AG154" s="162">
        <f>IF(LEN(AG$8)=0,"",SUMIFS(Gögn!$K$2:$K$11876,Gögn!$F$2:$F$11876,$A154,Gögn!$A$2:$A$11876,AG$201))</f>
        <v>0</v>
      </c>
      <c r="AH154" s="162">
        <f>IF(LEN(AH$8)=0,"",SUMIFS(Gögn!$K$2:$K$11876,Gögn!$F$2:$F$11876,$A154,Gögn!$A$2:$A$11876,AH$201))</f>
        <v>0</v>
      </c>
      <c r="AI154" s="162">
        <f>IF(LEN(AI$8)=0,"",SUMIFS(Gögn!$K$2:$K$11876,Gögn!$F$2:$F$11876,$A154,Gögn!$A$2:$A$11876,AI$201))</f>
        <v>3.88</v>
      </c>
      <c r="AJ154" s="162">
        <f>IF(LEN(AJ$8)=0,"",SUMIFS(Gögn!$K$2:$K$11876,Gögn!$F$2:$F$11876,$A154,Gögn!$A$2:$A$11876,AJ$201))</f>
        <v>3.51</v>
      </c>
      <c r="AK154" s="162">
        <f>IF(LEN(AK$8)=0,"",SUMIFS(Gögn!$K$2:$K$11876,Gögn!$F$2:$F$11876,$A154,Gögn!$A$2:$A$11876,AK$201))</f>
        <v>2.65</v>
      </c>
      <c r="AL154" s="162">
        <f>IF(LEN(AL$8)=0,"",SUMIFS(Gögn!$K$2:$K$11876,Gögn!$F$2:$F$11876,$A154,Gögn!$A$2:$A$11876,AL$201))</f>
        <v>3.06</v>
      </c>
      <c r="AM154" s="162">
        <f>IF(LEN(AM$8)=0,"",SUMIFS(Gögn!$K$2:$K$11876,Gögn!$F$2:$F$11876,$A154,Gögn!$A$2:$A$11876,AM$201))</f>
        <v>4.28</v>
      </c>
      <c r="AN154" s="162">
        <f>IF(LEN(AN$8)=0,"",SUMIFS(Gögn!$K$2:$K$11876,Gögn!$F$2:$F$11876,$A154,Gögn!$A$2:$A$11876,AN$201))</f>
        <v>2.67</v>
      </c>
      <c r="AO154" s="162">
        <f>IF(LEN(AO$8)=0,"",SUMIFS(Gögn!$K$2:$K$11876,Gögn!$F$2:$F$11876,$A154,Gögn!$A$2:$A$11876,AO$201))</f>
        <v>0</v>
      </c>
      <c r="AP154" s="162">
        <f>IF(LEN(AP$8)=0,"",SUMIFS(Gögn!$K$2:$K$11876,Gögn!$F$2:$F$11876,$A154,Gögn!$A$2:$A$11876,AP$201))</f>
        <v>0</v>
      </c>
      <c r="AQ154" s="162">
        <f>IF(LEN(AQ$8)=0,"",SUMIFS(Gögn!$K$2:$K$11876,Gögn!$F$2:$F$11876,$A154,Gögn!$A$2:$A$11876,AQ$201))</f>
        <v>0</v>
      </c>
      <c r="AR154" s="162">
        <f>IF(LEN(AR$8)=0,"",SUMIFS(Gögn!$K$2:$K$11876,Gögn!$F$2:$F$11876,$A154,Gögn!$A$2:$A$11876,AR$201))</f>
        <v>0</v>
      </c>
      <c r="AS154" s="162">
        <f>IF(LEN(AS$8)=0,"",SUMIFS(Gögn!$K$2:$K$11876,Gögn!$F$2:$F$11876,$A154,Gögn!$A$2:$A$11876,AS$201))</f>
        <v>0</v>
      </c>
      <c r="AT154" s="162">
        <f>IF(LEN(AT$8)=0,"",SUMIFS(Gögn!$K$2:$K$11876,Gögn!$F$2:$F$11876,$A154,Gögn!$A$2:$A$11876,AT$201))</f>
        <v>0</v>
      </c>
      <c r="AU154" s="162">
        <f>IF(LEN(AU$8)=0,"",SUMIFS(Gögn!$K$2:$K$11876,Gögn!$F$2:$F$11876,$A154,Gögn!$A$2:$A$11876,AU$201))</f>
        <v>0</v>
      </c>
      <c r="AV154" s="162">
        <f>IF(LEN(AV$8)=0,"",SUMIFS(Gögn!$K$2:$K$11876,Gögn!$F$2:$F$11876,$A154,Gögn!$A$2:$A$11876,AV$201))</f>
        <v>0</v>
      </c>
      <c r="AW154" s="162">
        <f>IF(LEN(AW$8)=0,"",SUMIFS(Gögn!$K$2:$K$11876,Gögn!$F$2:$F$11876,$A154,Gögn!$A$2:$A$11876,AW$201))</f>
        <v>0</v>
      </c>
      <c r="AX154" s="162">
        <f>IF(LEN(AX$8)=0,"",SUMIFS(Gögn!$K$2:$K$11876,Gögn!$F$2:$F$11876,$A154,Gögn!$A$2:$A$11876,AX$201))</f>
        <v>0</v>
      </c>
      <c r="AY154" s="162">
        <f>IF(LEN(AY$8)=0,"",SUMIFS(Gögn!$K$2:$K$11876,Gögn!$F$2:$F$11876,$A154,Gögn!$A$2:$A$11876,AY$201))</f>
        <v>0</v>
      </c>
      <c r="AZ154" s="162">
        <f>IF(LEN(AZ$8)=0,"",SUMIFS(Gögn!$K$2:$K$11876,Gögn!$F$2:$F$11876,$A154,Gögn!$A$2:$A$11876,AZ$201))</f>
        <v>0</v>
      </c>
      <c r="BA154" s="162">
        <f>IF(LEN(BA$8)=0,"",SUMIFS(Gögn!$K$2:$K$11876,Gögn!$F$2:$F$11876,$A154,Gögn!$A$2:$A$11876,BA$201))</f>
        <v>0</v>
      </c>
      <c r="BB154" s="162">
        <f>IF(LEN(BB$8)=0,"",SUMIFS(Gögn!$K$2:$K$11876,Gögn!$F$2:$F$11876,$A154,Gögn!$A$2:$A$11876,BB$201))</f>
        <v>0</v>
      </c>
      <c r="BC154" s="162">
        <f>IF(LEN(BC$8)=0,"",SUMIFS(Gögn!$K$2:$K$11876,Gögn!$F$2:$F$11876,$A154,Gögn!$A$2:$A$11876,BC$201))</f>
        <v>0</v>
      </c>
      <c r="BD154" s="162">
        <f>IF(LEN(BD$8)=0,"",SUMIFS(Gögn!$K$2:$K$11876,Gögn!$F$2:$F$11876,$A154,Gögn!$A$2:$A$11876,BD$201))</f>
        <v>0</v>
      </c>
      <c r="BE154" s="162">
        <f>IF(LEN(BE$8)=0,"",SUMIFS(Gögn!$K$2:$K$11876,Gögn!$F$2:$F$11876,$A154,Gögn!$A$2:$A$11876,BE$201))</f>
        <v>0</v>
      </c>
      <c r="BF154" s="162">
        <f>IF(LEN(BF$8)=0,"",SUMIFS(Gögn!$K$2:$K$11876,Gögn!$F$2:$F$11876,$A154,Gögn!$A$2:$A$11876,BF$201))</f>
        <v>0</v>
      </c>
      <c r="BG154" s="162">
        <f>IF(LEN(BG$8)=0,"",SUMIFS(Gögn!$K$2:$K$11876,Gögn!$F$2:$F$11876,$A154,Gögn!$A$2:$A$11876,BG$201))</f>
        <v>0.15</v>
      </c>
      <c r="BH154" s="162">
        <f>IF(LEN(BH$8)=0,"",SUMIFS(Gögn!$K$2:$K$11876,Gögn!$F$2:$F$11876,$A154,Gögn!$A$2:$A$11876,BH$201))</f>
        <v>0</v>
      </c>
      <c r="BI154" s="162">
        <f>IF(LEN(BI$8)=0,"",SUMIFS(Gögn!$K$2:$K$11876,Gögn!$F$2:$F$11876,$A154,Gögn!$A$2:$A$11876,BI$201))</f>
        <v>0</v>
      </c>
      <c r="BJ154" s="162">
        <f>IF(LEN(BJ$8)=0,"",SUMIFS(Gögn!$K$2:$K$11876,Gögn!$F$2:$F$11876,$A154,Gögn!$A$2:$A$11876,BJ$201))</f>
        <v>0</v>
      </c>
      <c r="BK154" s="162">
        <f>IF(LEN(BK$8)=0,"",SUMIFS(Gögn!$K$2:$K$11876,Gögn!$F$2:$F$11876,$A154,Gögn!$A$2:$A$11876,BK$201))</f>
        <v>0</v>
      </c>
      <c r="BL154" s="162">
        <f>IF(LEN(BL$8)=0,"",SUMIFS(Gögn!$K$2:$K$11876,Gögn!$F$2:$F$11876,$A154,Gögn!$A$2:$A$11876,BL$201))</f>
        <v>0</v>
      </c>
      <c r="BM154" s="162">
        <f>IF(LEN(BM$8)=0,"",SUMIFS(Gögn!$K$2:$K$11876,Gögn!$F$2:$F$11876,$A154,Gögn!$A$2:$A$11876,BM$201))</f>
        <v>0</v>
      </c>
      <c r="BN154" s="162">
        <f>IF(LEN(BN$8)=0,"",SUMIFS(Gögn!$K$2:$K$11876,Gögn!$F$2:$F$11876,$A154,Gögn!$A$2:$A$11876,BN$201))</f>
        <v>0</v>
      </c>
      <c r="BO154" s="162">
        <f>IF(LEN(BO$8)=0,"",SUMIFS(Gögn!$K$2:$K$11876,Gögn!$F$2:$F$11876,$A154,Gögn!$A$2:$A$11876,BO$201))</f>
        <v>0</v>
      </c>
      <c r="BP154" s="162">
        <f>IF(LEN(BP$8)=0,"",SUMIFS(Gögn!$K$2:$K$11876,Gögn!$F$2:$F$11876,$A154,Gögn!$A$2:$A$11876,BP$201))</f>
        <v>0</v>
      </c>
      <c r="BQ154" s="162">
        <f>IF(LEN(BQ$8)=0,"",SUMIFS(Gögn!$K$2:$K$11876,Gögn!$F$2:$F$11876,$A154,Gögn!$A$2:$A$11876,BQ$201))</f>
        <v>0</v>
      </c>
      <c r="BR154" s="162">
        <f>IF(LEN(BR$8)=0,"",SUMIFS(Gögn!$K$2:$K$11876,Gögn!$F$2:$F$11876,$A154,Gögn!$A$2:$A$11876,BR$201))</f>
        <v>0</v>
      </c>
      <c r="BS154" s="162">
        <f>IF(LEN(BS$8)=0,"",SUMIFS(Gögn!$K$2:$K$11876,Gögn!$F$2:$F$11876,$A154,Gögn!$A$2:$A$11876,BS$201))</f>
        <v>0</v>
      </c>
      <c r="BT154" s="162">
        <f>IF(LEN(BT$8)=0,"",SUMIFS(Gögn!$K$2:$K$11876,Gögn!$F$2:$F$11876,$A154,Gögn!$A$2:$A$11876,BT$201))</f>
        <v>0</v>
      </c>
      <c r="BU154" s="162">
        <f>IF(LEN(BU$8)=0,"",SUMIFS(Gögn!$K$2:$K$11876,Gögn!$F$2:$F$11876,$A154,Gögn!$A$2:$A$11876,BU$201))</f>
        <v>0</v>
      </c>
      <c r="BV154" s="162">
        <f>IF(LEN(BV$8)=0,"",SUMIFS(Gögn!$K$2:$K$11876,Gögn!$F$2:$F$11876,$A154,Gögn!$A$2:$A$11876,BV$201))</f>
        <v>0</v>
      </c>
      <c r="BW154" s="162">
        <f>IF(LEN(BW$8)=0,"",SUMIFS(Gögn!$K$2:$K$11876,Gögn!$F$2:$F$11876,$A154,Gögn!$A$2:$A$11876,BW$201))</f>
        <v>0</v>
      </c>
      <c r="BX154" s="162">
        <f>IF(LEN(BX$8)=0,"",SUMIFS(Gögn!$K$2:$K$11876,Gögn!$F$2:$F$11876,$A154,Gögn!$A$2:$A$11876,BX$201))</f>
        <v>0</v>
      </c>
      <c r="BY154" s="162">
        <f>IF(LEN(BY$8)=0,"",SUMIFS(Gögn!$K$2:$K$11876,Gögn!$F$2:$F$11876,$A154,Gögn!$A$2:$A$11876,BY$201))</f>
        <v>0</v>
      </c>
      <c r="BZ154" s="162">
        <f>IF(LEN(BZ$8)=0,"",SUMIFS(Gögn!$K$2:$K$11876,Gögn!$F$2:$F$11876,$A154,Gögn!$A$2:$A$11876,BZ$201))</f>
        <v>0</v>
      </c>
      <c r="CA154" s="162">
        <f>IF(LEN(CA$8)=0,"",SUMIFS(Gögn!$K$2:$K$11876,Gögn!$F$2:$F$11876,$A154,Gögn!$A$2:$A$11876,CA$201))</f>
        <v>0</v>
      </c>
      <c r="CB154" s="162">
        <f>IF(LEN(CB$8)=0,"",SUMIFS(Gögn!$K$2:$K$11876,Gögn!$F$2:$F$11876,$A154,Gögn!$A$2:$A$11876,CB$201))</f>
        <v>0</v>
      </c>
      <c r="CC154" s="162">
        <f>IF(LEN(CC$8)=0,"",SUMIFS(Gögn!$K$2:$K$11876,Gögn!$F$2:$F$11876,$A154,Gögn!$A$2:$A$11876,CC$201))</f>
        <v>0</v>
      </c>
    </row>
    <row r="155" spans="1:81" ht="15" customHeight="1" x14ac:dyDescent="0.25">
      <c r="A155" s="5" t="s">
        <v>458</v>
      </c>
      <c r="B155" s="5"/>
      <c r="C155" s="18" t="s">
        <v>289</v>
      </c>
      <c r="D155" s="155">
        <f>IFERROR(SUMPRODUCT(E155:CA155,$E$83:$CA$83)/SUM($E$83:$CA$83),"")</f>
        <v>100.00038239388344</v>
      </c>
      <c r="E155" s="155">
        <f>IF(LEN(E$8)=0,"",SUM(E147:E154))</f>
        <v>100</v>
      </c>
      <c r="F155" s="155">
        <f t="shared" ref="F155:BQ155" si="40">IF(LEN(F$8)=0,"",SUM(F147:F154))</f>
        <v>99.999999999999986</v>
      </c>
      <c r="G155" s="155">
        <f t="shared" si="40"/>
        <v>100</v>
      </c>
      <c r="H155" s="155">
        <f t="shared" si="40"/>
        <v>100</v>
      </c>
      <c r="I155" s="155">
        <f t="shared" si="40"/>
        <v>100</v>
      </c>
      <c r="J155" s="155">
        <f t="shared" si="40"/>
        <v>100</v>
      </c>
      <c r="K155" s="155">
        <f t="shared" si="40"/>
        <v>100</v>
      </c>
      <c r="L155" s="155">
        <f t="shared" si="40"/>
        <v>100</v>
      </c>
      <c r="M155" s="155">
        <f t="shared" si="40"/>
        <v>100</v>
      </c>
      <c r="N155" s="155">
        <f t="shared" si="40"/>
        <v>100</v>
      </c>
      <c r="O155" s="155">
        <f t="shared" si="40"/>
        <v>100</v>
      </c>
      <c r="P155" s="155">
        <f t="shared" si="40"/>
        <v>100</v>
      </c>
      <c r="Q155" s="155">
        <f t="shared" si="40"/>
        <v>100</v>
      </c>
      <c r="R155" s="155">
        <f t="shared" si="40"/>
        <v>100</v>
      </c>
      <c r="S155" s="155">
        <f t="shared" si="40"/>
        <v>100</v>
      </c>
      <c r="T155" s="155">
        <f t="shared" si="40"/>
        <v>100</v>
      </c>
      <c r="U155" s="155">
        <f t="shared" si="40"/>
        <v>100</v>
      </c>
      <c r="V155" s="155">
        <f t="shared" si="40"/>
        <v>100</v>
      </c>
      <c r="W155" s="155">
        <f t="shared" si="40"/>
        <v>100</v>
      </c>
      <c r="X155" s="155">
        <f t="shared" si="40"/>
        <v>99.999999999999986</v>
      </c>
      <c r="Y155" s="155">
        <f t="shared" si="40"/>
        <v>100</v>
      </c>
      <c r="Z155" s="155">
        <f t="shared" si="40"/>
        <v>100</v>
      </c>
      <c r="AA155" s="155">
        <f t="shared" si="40"/>
        <v>100</v>
      </c>
      <c r="AB155" s="155">
        <f t="shared" si="40"/>
        <v>100.00000000000001</v>
      </c>
      <c r="AC155" s="155">
        <f t="shared" si="40"/>
        <v>100</v>
      </c>
      <c r="AD155" s="155">
        <f t="shared" si="40"/>
        <v>100</v>
      </c>
      <c r="AE155" s="155">
        <f t="shared" si="40"/>
        <v>100</v>
      </c>
      <c r="AF155" s="155">
        <f t="shared" si="40"/>
        <v>100</v>
      </c>
      <c r="AG155" s="155">
        <f t="shared" si="40"/>
        <v>100</v>
      </c>
      <c r="AH155" s="155">
        <f t="shared" si="40"/>
        <v>100</v>
      </c>
      <c r="AI155" s="155">
        <f t="shared" si="40"/>
        <v>100</v>
      </c>
      <c r="AJ155" s="155">
        <f t="shared" si="40"/>
        <v>100.00000000000001</v>
      </c>
      <c r="AK155" s="155">
        <f t="shared" si="40"/>
        <v>100.00000000000001</v>
      </c>
      <c r="AL155" s="155">
        <f t="shared" si="40"/>
        <v>99.990000000000009</v>
      </c>
      <c r="AM155" s="155">
        <f t="shared" si="40"/>
        <v>100</v>
      </c>
      <c r="AN155" s="155">
        <f t="shared" si="40"/>
        <v>100</v>
      </c>
      <c r="AO155" s="155">
        <f t="shared" si="40"/>
        <v>100</v>
      </c>
      <c r="AP155" s="155">
        <f t="shared" si="40"/>
        <v>100</v>
      </c>
      <c r="AQ155" s="155">
        <f t="shared" si="40"/>
        <v>100</v>
      </c>
      <c r="AR155" s="155">
        <f t="shared" si="40"/>
        <v>100</v>
      </c>
      <c r="AS155" s="155">
        <f t="shared" si="40"/>
        <v>100</v>
      </c>
      <c r="AT155" s="155">
        <f t="shared" si="40"/>
        <v>100</v>
      </c>
      <c r="AU155" s="155">
        <f t="shared" si="40"/>
        <v>100</v>
      </c>
      <c r="AV155" s="155">
        <f t="shared" si="40"/>
        <v>100</v>
      </c>
      <c r="AW155" s="155">
        <f t="shared" si="40"/>
        <v>100</v>
      </c>
      <c r="AX155" s="155">
        <f t="shared" si="40"/>
        <v>100</v>
      </c>
      <c r="AY155" s="155">
        <f t="shared" si="40"/>
        <v>100</v>
      </c>
      <c r="AZ155" s="155">
        <f t="shared" si="40"/>
        <v>100.14</v>
      </c>
      <c r="BA155" s="155">
        <f t="shared" si="40"/>
        <v>100</v>
      </c>
      <c r="BB155" s="155">
        <f t="shared" si="40"/>
        <v>100</v>
      </c>
      <c r="BC155" s="155">
        <f t="shared" si="40"/>
        <v>100</v>
      </c>
      <c r="BD155" s="155">
        <f t="shared" si="40"/>
        <v>100</v>
      </c>
      <c r="BE155" s="155">
        <f t="shared" si="40"/>
        <v>100</v>
      </c>
      <c r="BF155" s="155">
        <f t="shared" si="40"/>
        <v>100</v>
      </c>
      <c r="BG155" s="155">
        <f t="shared" si="40"/>
        <v>100</v>
      </c>
      <c r="BH155" s="155">
        <f t="shared" si="40"/>
        <v>100</v>
      </c>
      <c r="BI155" s="155">
        <f t="shared" si="40"/>
        <v>100</v>
      </c>
      <c r="BJ155" s="155">
        <f t="shared" si="40"/>
        <v>100</v>
      </c>
      <c r="BK155" s="155">
        <f t="shared" si="40"/>
        <v>100.00000000000001</v>
      </c>
      <c r="BL155" s="155">
        <f t="shared" si="40"/>
        <v>100</v>
      </c>
      <c r="BM155" s="155">
        <f t="shared" si="40"/>
        <v>100</v>
      </c>
      <c r="BN155" s="155">
        <f t="shared" si="40"/>
        <v>100</v>
      </c>
      <c r="BO155" s="155">
        <f t="shared" si="40"/>
        <v>99.999999999999986</v>
      </c>
      <c r="BP155" s="155">
        <f t="shared" si="40"/>
        <v>100</v>
      </c>
      <c r="BQ155" s="155">
        <f t="shared" si="40"/>
        <v>100.01</v>
      </c>
      <c r="BR155" s="155">
        <f t="shared" ref="BR155:CC155" si="41">IF(LEN(BR$8)=0,"",SUM(BR147:BR154))</f>
        <v>100</v>
      </c>
      <c r="BS155" s="155">
        <f t="shared" si="41"/>
        <v>100</v>
      </c>
      <c r="BT155" s="155">
        <f t="shared" si="41"/>
        <v>100</v>
      </c>
      <c r="BU155" s="155">
        <f t="shared" si="41"/>
        <v>100</v>
      </c>
      <c r="BV155" s="155">
        <f t="shared" si="41"/>
        <v>100</v>
      </c>
      <c r="BW155" s="155">
        <f t="shared" si="41"/>
        <v>100</v>
      </c>
      <c r="BX155" s="155">
        <f t="shared" si="41"/>
        <v>100</v>
      </c>
      <c r="BY155" s="155">
        <f t="shared" si="41"/>
        <v>100</v>
      </c>
      <c r="BZ155" s="155">
        <f t="shared" si="41"/>
        <v>100</v>
      </c>
      <c r="CA155" s="155">
        <f t="shared" si="41"/>
        <v>100</v>
      </c>
      <c r="CB155" s="155">
        <f t="shared" si="41"/>
        <v>0</v>
      </c>
      <c r="CC155" s="155">
        <f t="shared" si="41"/>
        <v>0</v>
      </c>
    </row>
    <row r="156" spans="1:81" ht="15" customHeight="1" x14ac:dyDescent="0.25">
      <c r="A156" s="5" t="s">
        <v>458</v>
      </c>
      <c r="B156" s="5"/>
      <c r="C156" s="19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</row>
    <row r="157" spans="1:81" ht="15" customHeight="1" x14ac:dyDescent="0.25">
      <c r="A157" s="5" t="s">
        <v>70</v>
      </c>
      <c r="B157" s="5"/>
      <c r="C157" s="18" t="s">
        <v>71</v>
      </c>
      <c r="D157" s="160">
        <f>IFERROR(SUMPRODUCT(E157:CC157,$E$83:$CC$83)/SUM($E$83:CC$83),"")</f>
        <v>65.817870919189716</v>
      </c>
      <c r="E157" s="160">
        <f>IF(LEN(E$8)=0,"",SUMIFS(Gögn!$K$2:$K$11876,Gögn!$F$2:$F$11876,$A157,Gögn!$A$2:$A$11876,E$201))</f>
        <v>40.5</v>
      </c>
      <c r="F157" s="160">
        <f>IF(LEN(F$8)=0,"",SUMIFS(Gögn!$K$2:$K$11876,Gögn!$F$2:$F$11876,$A157,Gögn!$A$2:$A$11876,F$201))</f>
        <v>51.1</v>
      </c>
      <c r="G157" s="160">
        <f>IF(LEN(G$8)=0,"",SUMIFS(Gögn!$K$2:$K$11876,Gögn!$F$2:$F$11876,$A157,Gögn!$A$2:$A$11876,G$201))</f>
        <v>68.599999999999994</v>
      </c>
      <c r="H157" s="160">
        <f>IF(LEN(H$8)=0,"",SUMIFS(Gögn!$K$2:$K$11876,Gögn!$F$2:$F$11876,$A157,Gögn!$A$2:$A$11876,H$201))</f>
        <v>100</v>
      </c>
      <c r="I157" s="160">
        <f>IF(LEN(I$8)=0,"",SUMIFS(Gögn!$K$2:$K$11876,Gögn!$F$2:$F$11876,$A157,Gögn!$A$2:$A$11876,I$201))</f>
        <v>100</v>
      </c>
      <c r="J157" s="160">
        <f>IF(LEN(J$8)=0,"",SUMIFS(Gögn!$K$2:$K$11876,Gögn!$F$2:$F$11876,$A157,Gögn!$A$2:$A$11876,J$201))</f>
        <v>100</v>
      </c>
      <c r="K157" s="160">
        <f>IF(LEN(K$8)=0,"",SUMIFS(Gögn!$K$2:$K$11876,Gögn!$F$2:$F$11876,$A157,Gögn!$A$2:$A$11876,K$201))</f>
        <v>0</v>
      </c>
      <c r="L157" s="160">
        <f>IF(LEN(L$8)=0,"",SUMIFS(Gögn!$K$2:$K$11876,Gögn!$F$2:$F$11876,$A157,Gögn!$A$2:$A$11876,L$201))</f>
        <v>100</v>
      </c>
      <c r="M157" s="160">
        <f>IF(LEN(M$8)=0,"",SUMIFS(Gögn!$K$2:$K$11876,Gögn!$F$2:$F$11876,$A157,Gögn!$A$2:$A$11876,M$201))</f>
        <v>46.2</v>
      </c>
      <c r="N157" s="160">
        <f>IF(LEN(N$8)=0,"",SUMIFS(Gögn!$K$2:$K$11876,Gögn!$F$2:$F$11876,$A157,Gögn!$A$2:$A$11876,N$201))</f>
        <v>58.4</v>
      </c>
      <c r="O157" s="160">
        <f>IF(LEN(O$8)=0,"",SUMIFS(Gögn!$K$2:$K$11876,Gögn!$F$2:$F$11876,$A157,Gögn!$A$2:$A$11876,O$201))</f>
        <v>73.2</v>
      </c>
      <c r="P157" s="160">
        <f>IF(LEN(P$8)=0,"",SUMIFS(Gögn!$K$2:$K$11876,Gögn!$F$2:$F$11876,$A157,Gögn!$A$2:$A$11876,P$201))</f>
        <v>83.7</v>
      </c>
      <c r="Q157" s="160">
        <f>IF(LEN(Q$8)=0,"",SUMIFS(Gögn!$K$2:$K$11876,Gögn!$F$2:$F$11876,$A157,Gögn!$A$2:$A$11876,Q$201))</f>
        <v>100</v>
      </c>
      <c r="R157" s="160">
        <f>IF(LEN(R$8)=0,"",SUMIFS(Gögn!$K$2:$K$11876,Gögn!$F$2:$F$11876,$A157,Gögn!$A$2:$A$11876,R$201))</f>
        <v>62</v>
      </c>
      <c r="S157" s="160">
        <f>IF(LEN(S$8)=0,"",SUMIFS(Gögn!$K$2:$K$11876,Gögn!$F$2:$F$11876,$A157,Gögn!$A$2:$A$11876,S$201))</f>
        <v>100</v>
      </c>
      <c r="T157" s="160">
        <f>IF(LEN(T$8)=0,"",SUMIFS(Gögn!$K$2:$K$11876,Gögn!$F$2:$F$11876,$A157,Gögn!$A$2:$A$11876,T$201))</f>
        <v>100</v>
      </c>
      <c r="U157" s="160">
        <f>IF(LEN(U$8)=0,"",SUMIFS(Gögn!$K$2:$K$11876,Gögn!$F$2:$F$11876,$A157,Gögn!$A$2:$A$11876,U$201))</f>
        <v>100</v>
      </c>
      <c r="V157" s="160">
        <f>IF(LEN(V$8)=0,"",SUMIFS(Gögn!$K$2:$K$11876,Gögn!$F$2:$F$11876,$A157,Gögn!$A$2:$A$11876,V$201))</f>
        <v>63</v>
      </c>
      <c r="W157" s="160">
        <f>IF(LEN(W$8)=0,"",SUMIFS(Gögn!$K$2:$K$11876,Gögn!$F$2:$F$11876,$A157,Gögn!$A$2:$A$11876,W$201))</f>
        <v>56.9</v>
      </c>
      <c r="X157" s="160">
        <f>IF(LEN(X$8)=0,"",SUMIFS(Gögn!$K$2:$K$11876,Gögn!$F$2:$F$11876,$A157,Gögn!$A$2:$A$11876,X$201))</f>
        <v>76.8</v>
      </c>
      <c r="Y157" s="160">
        <f>IF(LEN(Y$8)=0,"",SUMIFS(Gögn!$K$2:$K$11876,Gögn!$F$2:$F$11876,$A157,Gögn!$A$2:$A$11876,Y$201))</f>
        <v>100</v>
      </c>
      <c r="Z157" s="160">
        <f>IF(LEN(Z$8)=0,"",SUMIFS(Gögn!$K$2:$K$11876,Gögn!$F$2:$F$11876,$A157,Gögn!$A$2:$A$11876,Z$201))</f>
        <v>52.8</v>
      </c>
      <c r="AA157" s="160">
        <f>IF(LEN(AA$8)=0,"",SUMIFS(Gögn!$K$2:$K$11876,Gögn!$F$2:$F$11876,$A157,Gögn!$A$2:$A$11876,AA$201))</f>
        <v>100</v>
      </c>
      <c r="AB157" s="160">
        <f>IF(LEN(AB$8)=0,"",SUMIFS(Gögn!$K$2:$K$11876,Gögn!$F$2:$F$11876,$A157,Gögn!$A$2:$A$11876,AB$201))</f>
        <v>74.94</v>
      </c>
      <c r="AC157" s="160">
        <f>IF(LEN(AC$8)=0,"",SUMIFS(Gögn!$K$2:$K$11876,Gögn!$F$2:$F$11876,$A157,Gögn!$A$2:$A$11876,AC$201))</f>
        <v>85.89</v>
      </c>
      <c r="AD157" s="160">
        <f>IF(LEN(AD$8)=0,"",SUMIFS(Gögn!$K$2:$K$11876,Gögn!$F$2:$F$11876,$A157,Gögn!$A$2:$A$11876,AD$201))</f>
        <v>100</v>
      </c>
      <c r="AE157" s="160">
        <f>IF(LEN(AE$8)=0,"",SUMIFS(Gögn!$K$2:$K$11876,Gögn!$F$2:$F$11876,$A157,Gögn!$A$2:$A$11876,AE$201))</f>
        <v>4.16</v>
      </c>
      <c r="AF157" s="160">
        <f>IF(LEN(AF$8)=0,"",SUMIFS(Gögn!$K$2:$K$11876,Gögn!$F$2:$F$11876,$A157,Gögn!$A$2:$A$11876,AF$201))</f>
        <v>100</v>
      </c>
      <c r="AG157" s="160">
        <f>IF(LEN(AG$8)=0,"",SUMIFS(Gögn!$K$2:$K$11876,Gögn!$F$2:$F$11876,$A157,Gögn!$A$2:$A$11876,AG$201))</f>
        <v>100</v>
      </c>
      <c r="AH157" s="160">
        <f>IF(LEN(AH$8)=0,"",SUMIFS(Gögn!$K$2:$K$11876,Gögn!$F$2:$F$11876,$A157,Gögn!$A$2:$A$11876,AH$201))</f>
        <v>100</v>
      </c>
      <c r="AI157" s="160">
        <f>IF(LEN(AI$8)=0,"",SUMIFS(Gögn!$K$2:$K$11876,Gögn!$F$2:$F$11876,$A157,Gögn!$A$2:$A$11876,AI$201))</f>
        <v>100</v>
      </c>
      <c r="AJ157" s="160">
        <f>IF(LEN(AJ$8)=0,"",SUMIFS(Gögn!$K$2:$K$11876,Gögn!$F$2:$F$11876,$A157,Gögn!$A$2:$A$11876,AJ$201))</f>
        <v>100</v>
      </c>
      <c r="AK157" s="160">
        <f>IF(LEN(AK$8)=0,"",SUMIFS(Gögn!$K$2:$K$11876,Gögn!$F$2:$F$11876,$A157,Gögn!$A$2:$A$11876,AK$201))</f>
        <v>91.97</v>
      </c>
      <c r="AL157" s="160">
        <f>IF(LEN(AL$8)=0,"",SUMIFS(Gögn!$K$2:$K$11876,Gögn!$F$2:$F$11876,$A157,Gögn!$A$2:$A$11876,AL$201))</f>
        <v>83.2</v>
      </c>
      <c r="AM157" s="160">
        <f>IF(LEN(AM$8)=0,"",SUMIFS(Gögn!$K$2:$K$11876,Gögn!$F$2:$F$11876,$A157,Gögn!$A$2:$A$11876,AM$201))</f>
        <v>79.03</v>
      </c>
      <c r="AN157" s="160">
        <f>IF(LEN(AN$8)=0,"",SUMIFS(Gögn!$K$2:$K$11876,Gögn!$F$2:$F$11876,$A157,Gögn!$A$2:$A$11876,AN$201))</f>
        <v>67.680000000000007</v>
      </c>
      <c r="AO157" s="160">
        <f>IF(LEN(AO$8)=0,"",SUMIFS(Gögn!$K$2:$K$11876,Gögn!$F$2:$F$11876,$A157,Gögn!$A$2:$A$11876,AO$201))</f>
        <v>64.510000000000005</v>
      </c>
      <c r="AP157" s="160">
        <f>IF(LEN(AP$8)=0,"",SUMIFS(Gögn!$K$2:$K$11876,Gögn!$F$2:$F$11876,$A157,Gögn!$A$2:$A$11876,AP$201))</f>
        <v>67.81</v>
      </c>
      <c r="AQ157" s="160">
        <f>IF(LEN(AQ$8)=0,"",SUMIFS(Gögn!$K$2:$K$11876,Gögn!$F$2:$F$11876,$A157,Gögn!$A$2:$A$11876,AQ$201))</f>
        <v>75.040000000000006</v>
      </c>
      <c r="AR157" s="160">
        <f>IF(LEN(AR$8)=0,"",SUMIFS(Gögn!$K$2:$K$11876,Gögn!$F$2:$F$11876,$A157,Gögn!$A$2:$A$11876,AR$201))</f>
        <v>100</v>
      </c>
      <c r="AS157" s="160">
        <f>IF(LEN(AS$8)=0,"",SUMIFS(Gögn!$K$2:$K$11876,Gögn!$F$2:$F$11876,$A157,Gögn!$A$2:$A$11876,AS$201))</f>
        <v>75</v>
      </c>
      <c r="AT157" s="160">
        <f>IF(LEN(AT$8)=0,"",SUMIFS(Gögn!$K$2:$K$11876,Gögn!$F$2:$F$11876,$A157,Gögn!$A$2:$A$11876,AT$201))</f>
        <v>100</v>
      </c>
      <c r="AU157" s="160">
        <f>IF(LEN(AU$8)=0,"",SUMIFS(Gögn!$K$2:$K$11876,Gögn!$F$2:$F$11876,$A157,Gögn!$A$2:$A$11876,AU$201))</f>
        <v>93</v>
      </c>
      <c r="AV157" s="160">
        <f>IF(LEN(AV$8)=0,"",SUMIFS(Gögn!$K$2:$K$11876,Gögn!$F$2:$F$11876,$A157,Gögn!$A$2:$A$11876,AV$201))</f>
        <v>100</v>
      </c>
      <c r="AW157" s="160">
        <f>IF(LEN(AW$8)=0,"",SUMIFS(Gögn!$K$2:$K$11876,Gögn!$F$2:$F$11876,$A157,Gögn!$A$2:$A$11876,AW$201))</f>
        <v>78</v>
      </c>
      <c r="AX157" s="160">
        <f>IF(LEN(AX$8)=0,"",SUMIFS(Gögn!$K$2:$K$11876,Gögn!$F$2:$F$11876,$A157,Gögn!$A$2:$A$11876,AX$201))</f>
        <v>72</v>
      </c>
      <c r="AY157" s="160">
        <f>IF(LEN(AY$8)=0,"",SUMIFS(Gögn!$K$2:$K$11876,Gögn!$F$2:$F$11876,$A157,Gögn!$A$2:$A$11876,AY$201))</f>
        <v>70</v>
      </c>
      <c r="AZ157" s="160">
        <f>IF(LEN(AZ$8)=0,"",SUMIFS(Gögn!$K$2:$K$11876,Gögn!$F$2:$F$11876,$A157,Gögn!$A$2:$A$11876,AZ$201))</f>
        <v>3</v>
      </c>
      <c r="BA157" s="160">
        <f>IF(LEN(BA$8)=0,"",SUMIFS(Gögn!$K$2:$K$11876,Gögn!$F$2:$F$11876,$A157,Gögn!$A$2:$A$11876,BA$201))</f>
        <v>100</v>
      </c>
      <c r="BB157" s="160">
        <f>IF(LEN(BB$8)=0,"",SUMIFS(Gögn!$K$2:$K$11876,Gögn!$F$2:$F$11876,$A157,Gögn!$A$2:$A$11876,BB$201))</f>
        <v>100</v>
      </c>
      <c r="BC157" s="160">
        <f>IF(LEN(BC$8)=0,"",SUMIFS(Gögn!$K$2:$K$11876,Gögn!$F$2:$F$11876,$A157,Gögn!$A$2:$A$11876,BC$201))</f>
        <v>45.67</v>
      </c>
      <c r="BD157" s="160">
        <f>IF(LEN(BD$8)=0,"",SUMIFS(Gögn!$K$2:$K$11876,Gögn!$F$2:$F$11876,$A157,Gögn!$A$2:$A$11876,BD$201))</f>
        <v>71.88</v>
      </c>
      <c r="BE157" s="160">
        <f>IF(LEN(BE$8)=0,"",SUMIFS(Gögn!$K$2:$K$11876,Gögn!$F$2:$F$11876,$A157,Gögn!$A$2:$A$11876,BE$201))</f>
        <v>100</v>
      </c>
      <c r="BF157" s="160">
        <f>IF(LEN(BF$8)=0,"",SUMIFS(Gögn!$K$2:$K$11876,Gögn!$F$2:$F$11876,$A157,Gögn!$A$2:$A$11876,BF$201))</f>
        <v>66.67</v>
      </c>
      <c r="BG157" s="160">
        <f>IF(LEN(BG$8)=0,"",SUMIFS(Gögn!$K$2:$K$11876,Gögn!$F$2:$F$11876,$A157,Gögn!$A$2:$A$11876,BG$201))</f>
        <v>59.51</v>
      </c>
      <c r="BH157" s="160">
        <f>IF(LEN(BH$8)=0,"",SUMIFS(Gögn!$K$2:$K$11876,Gögn!$F$2:$F$11876,$A157,Gögn!$A$2:$A$11876,BH$201))</f>
        <v>69.099999999999994</v>
      </c>
      <c r="BI157" s="160">
        <f>IF(LEN(BI$8)=0,"",SUMIFS(Gögn!$K$2:$K$11876,Gögn!$F$2:$F$11876,$A157,Gögn!$A$2:$A$11876,BI$201))</f>
        <v>84.4</v>
      </c>
      <c r="BJ157" s="160">
        <f>IF(LEN(BJ$8)=0,"",SUMIFS(Gögn!$K$2:$K$11876,Gögn!$F$2:$F$11876,$A157,Gögn!$A$2:$A$11876,BJ$201))</f>
        <v>100</v>
      </c>
      <c r="BK157" s="160">
        <f>IF(LEN(BK$8)=0,"",SUMIFS(Gögn!$K$2:$K$11876,Gögn!$F$2:$F$11876,$A157,Gögn!$A$2:$A$11876,BK$201))</f>
        <v>54.2</v>
      </c>
      <c r="BL157" s="160">
        <f>IF(LEN(BL$8)=0,"",SUMIFS(Gögn!$K$2:$K$11876,Gögn!$F$2:$F$11876,$A157,Gögn!$A$2:$A$11876,BL$201))</f>
        <v>80</v>
      </c>
      <c r="BM157" s="160">
        <f>IF(LEN(BM$8)=0,"",SUMIFS(Gögn!$K$2:$K$11876,Gögn!$F$2:$F$11876,$A157,Gögn!$A$2:$A$11876,BM$201))</f>
        <v>68</v>
      </c>
      <c r="BN157" s="160">
        <f>IF(LEN(BN$8)=0,"",SUMIFS(Gögn!$K$2:$K$11876,Gögn!$F$2:$F$11876,$A157,Gögn!$A$2:$A$11876,BN$201))</f>
        <v>100</v>
      </c>
      <c r="BO157" s="160">
        <f>IF(LEN(BO$8)=0,"",SUMIFS(Gögn!$K$2:$K$11876,Gögn!$F$2:$F$11876,$A157,Gögn!$A$2:$A$11876,BO$201))</f>
        <v>83.9</v>
      </c>
      <c r="BP157" s="160">
        <f>IF(LEN(BP$8)=0,"",SUMIFS(Gögn!$K$2:$K$11876,Gögn!$F$2:$F$11876,$A157,Gögn!$A$2:$A$11876,BP$201))</f>
        <v>74.8</v>
      </c>
      <c r="BQ157" s="160">
        <f>IF(LEN(BQ$8)=0,"",SUMIFS(Gögn!$K$2:$K$11876,Gögn!$F$2:$F$11876,$A157,Gögn!$A$2:$A$11876,BQ$201))</f>
        <v>74.3</v>
      </c>
      <c r="BR157" s="160">
        <f>IF(LEN(BR$8)=0,"",SUMIFS(Gögn!$K$2:$K$11876,Gögn!$F$2:$F$11876,$A157,Gögn!$A$2:$A$11876,BR$201))</f>
        <v>79.2</v>
      </c>
      <c r="BS157" s="160">
        <f>IF(LEN(BS$8)=0,"",SUMIFS(Gögn!$K$2:$K$11876,Gögn!$F$2:$F$11876,$A157,Gögn!$A$2:$A$11876,BS$201))</f>
        <v>70.8</v>
      </c>
      <c r="BT157" s="160">
        <f>IF(LEN(BT$8)=0,"",SUMIFS(Gögn!$K$2:$K$11876,Gögn!$F$2:$F$11876,$A157,Gögn!$A$2:$A$11876,BT$201))</f>
        <v>97.6</v>
      </c>
      <c r="BU157" s="160">
        <f>IF(LEN(BU$8)=0,"",SUMIFS(Gögn!$K$2:$K$11876,Gögn!$F$2:$F$11876,$A157,Gögn!$A$2:$A$11876,BU$201))</f>
        <v>100</v>
      </c>
      <c r="BV157" s="160">
        <f>IF(LEN(BV$8)=0,"",SUMIFS(Gögn!$K$2:$K$11876,Gögn!$F$2:$F$11876,$A157,Gögn!$A$2:$A$11876,BV$201))</f>
        <v>71</v>
      </c>
      <c r="BW157" s="160">
        <f>IF(LEN(BW$8)=0,"",SUMIFS(Gögn!$K$2:$K$11876,Gögn!$F$2:$F$11876,$A157,Gögn!$A$2:$A$11876,BW$201))</f>
        <v>58</v>
      </c>
      <c r="BX157" s="160">
        <f>IF(LEN(BX$8)=0,"",SUMIFS(Gögn!$K$2:$K$11876,Gögn!$F$2:$F$11876,$A157,Gögn!$A$2:$A$11876,BX$201))</f>
        <v>65.73</v>
      </c>
      <c r="BY157" s="160">
        <f>IF(LEN(BY$8)=0,"",SUMIFS(Gögn!$K$2:$K$11876,Gögn!$F$2:$F$11876,$A157,Gögn!$A$2:$A$11876,BY$201))</f>
        <v>54</v>
      </c>
      <c r="BZ157" s="160">
        <f>IF(LEN(BZ$8)=0,"",SUMIFS(Gögn!$K$2:$K$11876,Gögn!$F$2:$F$11876,$A157,Gögn!$A$2:$A$11876,BZ$201))</f>
        <v>100</v>
      </c>
      <c r="CA157" s="160">
        <f>IF(LEN(CA$8)=0,"",SUMIFS(Gögn!$K$2:$K$11876,Gögn!$F$2:$F$11876,$A157,Gögn!$A$2:$A$11876,CA$201))</f>
        <v>66.5</v>
      </c>
      <c r="CB157" s="160">
        <f>IF(LEN(CB$8)=0,"",SUMIFS(Gögn!$K$2:$K$11876,Gögn!$F$2:$F$11876,$A157,Gögn!$A$2:$A$11876,CB$201))</f>
        <v>0</v>
      </c>
      <c r="CC157" s="160">
        <f>IF(LEN(CC$8)=0,"",SUMIFS(Gögn!$K$2:$K$11876,Gögn!$F$2:$F$11876,$A157,Gögn!$A$2:$A$11876,CC$201))</f>
        <v>0</v>
      </c>
    </row>
    <row r="158" spans="1:81" ht="15" customHeight="1" x14ac:dyDescent="0.25">
      <c r="A158" s="5" t="s">
        <v>72</v>
      </c>
      <c r="B158" s="5"/>
      <c r="C158" s="19" t="s">
        <v>73</v>
      </c>
      <c r="D158" s="162">
        <f>IFERROR(SUMPRODUCT(E158:CC158,$E$83:$CC$83)/SUM($E$83:CC$83),"")</f>
        <v>23.078375506684427</v>
      </c>
      <c r="E158" s="162">
        <f>IF(LEN(E$8)=0,"",SUMIFS(Gögn!$K$2:$K$11876,Gögn!$F$2:$F$11876,$A158,Gögn!$A$2:$A$11876,E$201))</f>
        <v>59.5</v>
      </c>
      <c r="F158" s="162">
        <f>IF(LEN(F$8)=0,"",SUMIFS(Gögn!$K$2:$K$11876,Gögn!$F$2:$F$11876,$A158,Gögn!$A$2:$A$11876,F$201))</f>
        <v>48.9</v>
      </c>
      <c r="G158" s="162">
        <f>IF(LEN(G$8)=0,"",SUMIFS(Gögn!$K$2:$K$11876,Gögn!$F$2:$F$11876,$A158,Gögn!$A$2:$A$11876,G$201))</f>
        <v>31.4</v>
      </c>
      <c r="H158" s="162">
        <f>IF(LEN(H$8)=0,"",SUMIFS(Gögn!$K$2:$K$11876,Gögn!$F$2:$F$11876,$A158,Gögn!$A$2:$A$11876,H$201))</f>
        <v>0</v>
      </c>
      <c r="I158" s="162">
        <f>IF(LEN(I$8)=0,"",SUMIFS(Gögn!$K$2:$K$11876,Gögn!$F$2:$F$11876,$A158,Gögn!$A$2:$A$11876,I$201))</f>
        <v>0</v>
      </c>
      <c r="J158" s="162">
        <f>IF(LEN(J$8)=0,"",SUMIFS(Gögn!$K$2:$K$11876,Gögn!$F$2:$F$11876,$A158,Gögn!$A$2:$A$11876,J$201))</f>
        <v>0</v>
      </c>
      <c r="K158" s="162">
        <f>IF(LEN(K$8)=0,"",SUMIFS(Gögn!$K$2:$K$11876,Gögn!$F$2:$F$11876,$A158,Gögn!$A$2:$A$11876,K$201))</f>
        <v>100</v>
      </c>
      <c r="L158" s="162">
        <f>IF(LEN(L$8)=0,"",SUMIFS(Gögn!$K$2:$K$11876,Gögn!$F$2:$F$11876,$A158,Gögn!$A$2:$A$11876,L$201))</f>
        <v>0</v>
      </c>
      <c r="M158" s="162">
        <f>IF(LEN(M$8)=0,"",SUMIFS(Gögn!$K$2:$K$11876,Gögn!$F$2:$F$11876,$A158,Gögn!$A$2:$A$11876,M$201))</f>
        <v>53.8</v>
      </c>
      <c r="N158" s="162">
        <f>IF(LEN(N$8)=0,"",SUMIFS(Gögn!$K$2:$K$11876,Gögn!$F$2:$F$11876,$A158,Gögn!$A$2:$A$11876,N$201))</f>
        <v>41.6</v>
      </c>
      <c r="O158" s="162">
        <f>IF(LEN(O$8)=0,"",SUMIFS(Gögn!$K$2:$K$11876,Gögn!$F$2:$F$11876,$A158,Gögn!$A$2:$A$11876,O$201))</f>
        <v>26.8</v>
      </c>
      <c r="P158" s="162">
        <f>IF(LEN(P$8)=0,"",SUMIFS(Gögn!$K$2:$K$11876,Gögn!$F$2:$F$11876,$A158,Gögn!$A$2:$A$11876,P$201))</f>
        <v>16.3</v>
      </c>
      <c r="Q158" s="162">
        <f>IF(LEN(Q$8)=0,"",SUMIFS(Gögn!$K$2:$K$11876,Gögn!$F$2:$F$11876,$A158,Gögn!$A$2:$A$11876,Q$201))</f>
        <v>0</v>
      </c>
      <c r="R158" s="162">
        <f>IF(LEN(R$8)=0,"",SUMIFS(Gögn!$K$2:$K$11876,Gögn!$F$2:$F$11876,$A158,Gögn!$A$2:$A$11876,R$201))</f>
        <v>38</v>
      </c>
      <c r="S158" s="162">
        <f>IF(LEN(S$8)=0,"",SUMIFS(Gögn!$K$2:$K$11876,Gögn!$F$2:$F$11876,$A158,Gögn!$A$2:$A$11876,S$201))</f>
        <v>0</v>
      </c>
      <c r="T158" s="162">
        <f>IF(LEN(T$8)=0,"",SUMIFS(Gögn!$K$2:$K$11876,Gögn!$F$2:$F$11876,$A158,Gögn!$A$2:$A$11876,T$201))</f>
        <v>0</v>
      </c>
      <c r="U158" s="162">
        <f>IF(LEN(U$8)=0,"",SUMIFS(Gögn!$K$2:$K$11876,Gögn!$F$2:$F$11876,$A158,Gögn!$A$2:$A$11876,U$201))</f>
        <v>0</v>
      </c>
      <c r="V158" s="162">
        <f>IF(LEN(V$8)=0,"",SUMIFS(Gögn!$K$2:$K$11876,Gögn!$F$2:$F$11876,$A158,Gögn!$A$2:$A$11876,V$201))</f>
        <v>37</v>
      </c>
      <c r="W158" s="162">
        <f>IF(LEN(W$8)=0,"",SUMIFS(Gögn!$K$2:$K$11876,Gögn!$F$2:$F$11876,$A158,Gögn!$A$2:$A$11876,W$201))</f>
        <v>43.1</v>
      </c>
      <c r="X158" s="162">
        <f>IF(LEN(X$8)=0,"",SUMIFS(Gögn!$K$2:$K$11876,Gögn!$F$2:$F$11876,$A158,Gögn!$A$2:$A$11876,X$201))</f>
        <v>23.2</v>
      </c>
      <c r="Y158" s="162">
        <f>IF(LEN(Y$8)=0,"",SUMIFS(Gögn!$K$2:$K$11876,Gögn!$F$2:$F$11876,$A158,Gögn!$A$2:$A$11876,Y$201))</f>
        <v>0</v>
      </c>
      <c r="Z158" s="162">
        <f>IF(LEN(Z$8)=0,"",SUMIFS(Gögn!$K$2:$K$11876,Gögn!$F$2:$F$11876,$A158,Gögn!$A$2:$A$11876,Z$201))</f>
        <v>47.2</v>
      </c>
      <c r="AA158" s="162">
        <f>IF(LEN(AA$8)=0,"",SUMIFS(Gögn!$K$2:$K$11876,Gögn!$F$2:$F$11876,$A158,Gögn!$A$2:$A$11876,AA$201))</f>
        <v>0</v>
      </c>
      <c r="AB158" s="162">
        <f>IF(LEN(AB$8)=0,"",SUMIFS(Gögn!$K$2:$K$11876,Gögn!$F$2:$F$11876,$A158,Gögn!$A$2:$A$11876,AB$201))</f>
        <v>25.06</v>
      </c>
      <c r="AC158" s="162">
        <f>IF(LEN(AC$8)=0,"",SUMIFS(Gögn!$K$2:$K$11876,Gögn!$F$2:$F$11876,$A158,Gögn!$A$2:$A$11876,AC$201))</f>
        <v>14.11</v>
      </c>
      <c r="AD158" s="162">
        <f>IF(LEN(AD$8)=0,"",SUMIFS(Gögn!$K$2:$K$11876,Gögn!$F$2:$F$11876,$A158,Gögn!$A$2:$A$11876,AD$201))</f>
        <v>0</v>
      </c>
      <c r="AE158" s="162">
        <f>IF(LEN(AE$8)=0,"",SUMIFS(Gögn!$K$2:$K$11876,Gögn!$F$2:$F$11876,$A158,Gögn!$A$2:$A$11876,AE$201))</f>
        <v>95.84</v>
      </c>
      <c r="AF158" s="162">
        <f>IF(LEN(AF$8)=0,"",SUMIFS(Gögn!$K$2:$K$11876,Gögn!$F$2:$F$11876,$A158,Gögn!$A$2:$A$11876,AF$201))</f>
        <v>0</v>
      </c>
      <c r="AG158" s="162">
        <f>IF(LEN(AG$8)=0,"",SUMIFS(Gögn!$K$2:$K$11876,Gögn!$F$2:$F$11876,$A158,Gögn!$A$2:$A$11876,AG$201))</f>
        <v>0</v>
      </c>
      <c r="AH158" s="162">
        <f>IF(LEN(AH$8)=0,"",SUMIFS(Gögn!$K$2:$K$11876,Gögn!$F$2:$F$11876,$A158,Gögn!$A$2:$A$11876,AH$201))</f>
        <v>0</v>
      </c>
      <c r="AI158" s="162">
        <f>IF(LEN(AI$8)=0,"",SUMIFS(Gögn!$K$2:$K$11876,Gögn!$F$2:$F$11876,$A158,Gögn!$A$2:$A$11876,AI$201))</f>
        <v>0</v>
      </c>
      <c r="AJ158" s="162">
        <f>IF(LEN(AJ$8)=0,"",SUMIFS(Gögn!$K$2:$K$11876,Gögn!$F$2:$F$11876,$A158,Gögn!$A$2:$A$11876,AJ$201))</f>
        <v>0</v>
      </c>
      <c r="AK158" s="162">
        <f>IF(LEN(AK$8)=0,"",SUMIFS(Gögn!$K$2:$K$11876,Gögn!$F$2:$F$11876,$A158,Gögn!$A$2:$A$11876,AK$201))</f>
        <v>8.0299999999999994</v>
      </c>
      <c r="AL158" s="162">
        <f>IF(LEN(AL$8)=0,"",SUMIFS(Gögn!$K$2:$K$11876,Gögn!$F$2:$F$11876,$A158,Gögn!$A$2:$A$11876,AL$201))</f>
        <v>16.8</v>
      </c>
      <c r="AM158" s="162">
        <f>IF(LEN(AM$8)=0,"",SUMIFS(Gögn!$K$2:$K$11876,Gögn!$F$2:$F$11876,$A158,Gögn!$A$2:$A$11876,AM$201))</f>
        <v>20.97</v>
      </c>
      <c r="AN158" s="162">
        <f>IF(LEN(AN$8)=0,"",SUMIFS(Gögn!$K$2:$K$11876,Gögn!$F$2:$F$11876,$A158,Gögn!$A$2:$A$11876,AN$201))</f>
        <v>32.32</v>
      </c>
      <c r="AO158" s="162">
        <f>IF(LEN(AO$8)=0,"",SUMIFS(Gögn!$K$2:$K$11876,Gögn!$F$2:$F$11876,$A158,Gögn!$A$2:$A$11876,AO$201))</f>
        <v>35.49</v>
      </c>
      <c r="AP158" s="162">
        <f>IF(LEN(AP$8)=0,"",SUMIFS(Gögn!$K$2:$K$11876,Gögn!$F$2:$F$11876,$A158,Gögn!$A$2:$A$11876,AP$201))</f>
        <v>32.19</v>
      </c>
      <c r="AQ158" s="162">
        <f>IF(LEN(AQ$8)=0,"",SUMIFS(Gögn!$K$2:$K$11876,Gögn!$F$2:$F$11876,$A158,Gögn!$A$2:$A$11876,AQ$201))</f>
        <v>24.96</v>
      </c>
      <c r="AR158" s="162">
        <f>IF(LEN(AR$8)=0,"",SUMIFS(Gögn!$K$2:$K$11876,Gögn!$F$2:$F$11876,$A158,Gögn!$A$2:$A$11876,AR$201))</f>
        <v>0</v>
      </c>
      <c r="AS158" s="162">
        <f>IF(LEN(AS$8)=0,"",SUMIFS(Gögn!$K$2:$K$11876,Gögn!$F$2:$F$11876,$A158,Gögn!$A$2:$A$11876,AS$201))</f>
        <v>25</v>
      </c>
      <c r="AT158" s="162">
        <f>IF(LEN(AT$8)=0,"",SUMIFS(Gögn!$K$2:$K$11876,Gögn!$F$2:$F$11876,$A158,Gögn!$A$2:$A$11876,AT$201))</f>
        <v>0</v>
      </c>
      <c r="AU158" s="162">
        <f>IF(LEN(AU$8)=0,"",SUMIFS(Gögn!$K$2:$K$11876,Gögn!$F$2:$F$11876,$A158,Gögn!$A$2:$A$11876,AU$201))</f>
        <v>7</v>
      </c>
      <c r="AV158" s="162">
        <f>IF(LEN(AV$8)=0,"",SUMIFS(Gögn!$K$2:$K$11876,Gögn!$F$2:$F$11876,$A158,Gögn!$A$2:$A$11876,AV$201))</f>
        <v>0</v>
      </c>
      <c r="AW158" s="162">
        <f>IF(LEN(AW$8)=0,"",SUMIFS(Gögn!$K$2:$K$11876,Gögn!$F$2:$F$11876,$A158,Gögn!$A$2:$A$11876,AW$201))</f>
        <v>22</v>
      </c>
      <c r="AX158" s="162">
        <f>IF(LEN(AX$8)=0,"",SUMIFS(Gögn!$K$2:$K$11876,Gögn!$F$2:$F$11876,$A158,Gögn!$A$2:$A$11876,AX$201))</f>
        <v>28</v>
      </c>
      <c r="AY158" s="162">
        <f>IF(LEN(AY$8)=0,"",SUMIFS(Gögn!$K$2:$K$11876,Gögn!$F$2:$F$11876,$A158,Gögn!$A$2:$A$11876,AY$201))</f>
        <v>30</v>
      </c>
      <c r="AZ158" s="162">
        <f>IF(LEN(AZ$8)=0,"",SUMIFS(Gögn!$K$2:$K$11876,Gögn!$F$2:$F$11876,$A158,Gögn!$A$2:$A$11876,AZ$201))</f>
        <v>97</v>
      </c>
      <c r="BA158" s="162">
        <f>IF(LEN(BA$8)=0,"",SUMIFS(Gögn!$K$2:$K$11876,Gögn!$F$2:$F$11876,$A158,Gögn!$A$2:$A$11876,BA$201))</f>
        <v>0</v>
      </c>
      <c r="BB158" s="162">
        <f>IF(LEN(BB$8)=0,"",SUMIFS(Gögn!$K$2:$K$11876,Gögn!$F$2:$F$11876,$A158,Gögn!$A$2:$A$11876,BB$201))</f>
        <v>0</v>
      </c>
      <c r="BC158" s="162">
        <f>IF(LEN(BC$8)=0,"",SUMIFS(Gögn!$K$2:$K$11876,Gögn!$F$2:$F$11876,$A158,Gögn!$A$2:$A$11876,BC$201))</f>
        <v>54.33</v>
      </c>
      <c r="BD158" s="162">
        <f>IF(LEN(BD$8)=0,"",SUMIFS(Gögn!$K$2:$K$11876,Gögn!$F$2:$F$11876,$A158,Gögn!$A$2:$A$11876,BD$201))</f>
        <v>28.12</v>
      </c>
      <c r="BE158" s="162">
        <f>IF(LEN(BE$8)=0,"",SUMIFS(Gögn!$K$2:$K$11876,Gögn!$F$2:$F$11876,$A158,Gögn!$A$2:$A$11876,BE$201))</f>
        <v>0</v>
      </c>
      <c r="BF158" s="162">
        <f>IF(LEN(BF$8)=0,"",SUMIFS(Gögn!$K$2:$K$11876,Gögn!$F$2:$F$11876,$A158,Gögn!$A$2:$A$11876,BF$201))</f>
        <v>33.33</v>
      </c>
      <c r="BG158" s="162">
        <f>IF(LEN(BG$8)=0,"",SUMIFS(Gögn!$K$2:$K$11876,Gögn!$F$2:$F$11876,$A158,Gögn!$A$2:$A$11876,BG$201))</f>
        <v>40.49</v>
      </c>
      <c r="BH158" s="162">
        <f>IF(LEN(BH$8)=0,"",SUMIFS(Gögn!$K$2:$K$11876,Gögn!$F$2:$F$11876,$A158,Gögn!$A$2:$A$11876,BH$201))</f>
        <v>30.9</v>
      </c>
      <c r="BI158" s="162">
        <f>IF(LEN(BI$8)=0,"",SUMIFS(Gögn!$K$2:$K$11876,Gögn!$F$2:$F$11876,$A158,Gögn!$A$2:$A$11876,BI$201))</f>
        <v>15.6</v>
      </c>
      <c r="BJ158" s="162">
        <f>IF(LEN(BJ$8)=0,"",SUMIFS(Gögn!$K$2:$K$11876,Gögn!$F$2:$F$11876,$A158,Gögn!$A$2:$A$11876,BJ$201))</f>
        <v>0</v>
      </c>
      <c r="BK158" s="162">
        <f>IF(LEN(BK$8)=0,"",SUMIFS(Gögn!$K$2:$K$11876,Gögn!$F$2:$F$11876,$A158,Gögn!$A$2:$A$11876,BK$201))</f>
        <v>45.8</v>
      </c>
      <c r="BL158" s="162">
        <f>IF(LEN(BL$8)=0,"",SUMIFS(Gögn!$K$2:$K$11876,Gögn!$F$2:$F$11876,$A158,Gögn!$A$2:$A$11876,BL$201))</f>
        <v>20</v>
      </c>
      <c r="BM158" s="162">
        <f>IF(LEN(BM$8)=0,"",SUMIFS(Gögn!$K$2:$K$11876,Gögn!$F$2:$F$11876,$A158,Gögn!$A$2:$A$11876,BM$201))</f>
        <v>32</v>
      </c>
      <c r="BN158" s="162">
        <f>IF(LEN(BN$8)=0,"",SUMIFS(Gögn!$K$2:$K$11876,Gögn!$F$2:$F$11876,$A158,Gögn!$A$2:$A$11876,BN$201))</f>
        <v>0</v>
      </c>
      <c r="BO158" s="162">
        <f>IF(LEN(BO$8)=0,"",SUMIFS(Gögn!$K$2:$K$11876,Gögn!$F$2:$F$11876,$A158,Gögn!$A$2:$A$11876,BO$201))</f>
        <v>16.100000000000001</v>
      </c>
      <c r="BP158" s="162">
        <f>IF(LEN(BP$8)=0,"",SUMIFS(Gögn!$K$2:$K$11876,Gögn!$F$2:$F$11876,$A158,Gögn!$A$2:$A$11876,BP$201))</f>
        <v>25.2</v>
      </c>
      <c r="BQ158" s="162">
        <f>IF(LEN(BQ$8)=0,"",SUMIFS(Gögn!$K$2:$K$11876,Gögn!$F$2:$F$11876,$A158,Gögn!$A$2:$A$11876,BQ$201))</f>
        <v>25.7</v>
      </c>
      <c r="BR158" s="162">
        <f>IF(LEN(BR$8)=0,"",SUMIFS(Gögn!$K$2:$K$11876,Gögn!$F$2:$F$11876,$A158,Gögn!$A$2:$A$11876,BR$201))</f>
        <v>20.8</v>
      </c>
      <c r="BS158" s="162">
        <f>IF(LEN(BS$8)=0,"",SUMIFS(Gögn!$K$2:$K$11876,Gögn!$F$2:$F$11876,$A158,Gögn!$A$2:$A$11876,BS$201))</f>
        <v>29.2</v>
      </c>
      <c r="BT158" s="162">
        <f>IF(LEN(BT$8)=0,"",SUMIFS(Gögn!$K$2:$K$11876,Gögn!$F$2:$F$11876,$A158,Gögn!$A$2:$A$11876,BT$201))</f>
        <v>2.4</v>
      </c>
      <c r="BU158" s="162">
        <f>IF(LEN(BU$8)=0,"",SUMIFS(Gögn!$K$2:$K$11876,Gögn!$F$2:$F$11876,$A158,Gögn!$A$2:$A$11876,BU$201))</f>
        <v>0</v>
      </c>
      <c r="BV158" s="162">
        <f>IF(LEN(BV$8)=0,"",SUMIFS(Gögn!$K$2:$K$11876,Gögn!$F$2:$F$11876,$A158,Gögn!$A$2:$A$11876,BV$201))</f>
        <v>29</v>
      </c>
      <c r="BW158" s="162">
        <f>IF(LEN(BW$8)=0,"",SUMIFS(Gögn!$K$2:$K$11876,Gögn!$F$2:$F$11876,$A158,Gögn!$A$2:$A$11876,BW$201))</f>
        <v>42</v>
      </c>
      <c r="BX158" s="162">
        <f>IF(LEN(BX$8)=0,"",SUMIFS(Gögn!$K$2:$K$11876,Gögn!$F$2:$F$11876,$A158,Gögn!$A$2:$A$11876,BX$201))</f>
        <v>34.270000000000003</v>
      </c>
      <c r="BY158" s="162">
        <f>IF(LEN(BY$8)=0,"",SUMIFS(Gögn!$K$2:$K$11876,Gögn!$F$2:$F$11876,$A158,Gögn!$A$2:$A$11876,BY$201))</f>
        <v>46</v>
      </c>
      <c r="BZ158" s="162">
        <f>IF(LEN(BZ$8)=0,"",SUMIFS(Gögn!$K$2:$K$11876,Gögn!$F$2:$F$11876,$A158,Gögn!$A$2:$A$11876,BZ$201))</f>
        <v>0</v>
      </c>
      <c r="CA158" s="162">
        <f>IF(LEN(CA$8)=0,"",SUMIFS(Gögn!$K$2:$K$11876,Gögn!$F$2:$F$11876,$A158,Gögn!$A$2:$A$11876,CA$201))</f>
        <v>33.5</v>
      </c>
      <c r="CB158" s="162">
        <f>IF(LEN(CB$8)=0,"",SUMIFS(Gögn!$K$2:$K$11876,Gögn!$F$2:$F$11876,$A158,Gögn!$A$2:$A$11876,CB$201))</f>
        <v>0</v>
      </c>
      <c r="CC158" s="162">
        <f>IF(LEN(CC$8)=0,"",SUMIFS(Gögn!$K$2:$K$11876,Gögn!$F$2:$F$11876,$A158,Gögn!$A$2:$A$11876,CC$201))</f>
        <v>0</v>
      </c>
    </row>
    <row r="159" spans="1:81" ht="15" customHeight="1" x14ac:dyDescent="0.25">
      <c r="A159" s="5" t="s">
        <v>458</v>
      </c>
      <c r="B159" s="5"/>
      <c r="C159" s="18" t="s">
        <v>290</v>
      </c>
      <c r="D159" s="155">
        <f>IFERROR(SUMPRODUCT(E159:CC159,$E$83:$CC$83)/SUM($E$83:CC$83),"")</f>
        <v>88.896246425874125</v>
      </c>
      <c r="E159" s="155">
        <f>IF(LEN(E$8)=0,"",SUM(E157:E158))</f>
        <v>100</v>
      </c>
      <c r="F159" s="155">
        <f t="shared" ref="F159:BQ159" si="42">IF(LEN(F$8)=0,"",SUM(F157:F158))</f>
        <v>100</v>
      </c>
      <c r="G159" s="155">
        <f t="shared" si="42"/>
        <v>100</v>
      </c>
      <c r="H159" s="155">
        <f t="shared" si="42"/>
        <v>100</v>
      </c>
      <c r="I159" s="155">
        <f t="shared" si="42"/>
        <v>100</v>
      </c>
      <c r="J159" s="155">
        <f t="shared" si="42"/>
        <v>100</v>
      </c>
      <c r="K159" s="155">
        <f t="shared" si="42"/>
        <v>100</v>
      </c>
      <c r="L159" s="155">
        <f t="shared" si="42"/>
        <v>100</v>
      </c>
      <c r="M159" s="155">
        <f t="shared" si="42"/>
        <v>100</v>
      </c>
      <c r="N159" s="155">
        <f t="shared" si="42"/>
        <v>100</v>
      </c>
      <c r="O159" s="155">
        <f t="shared" si="42"/>
        <v>100</v>
      </c>
      <c r="P159" s="155">
        <f t="shared" si="42"/>
        <v>100</v>
      </c>
      <c r="Q159" s="155">
        <f t="shared" si="42"/>
        <v>100</v>
      </c>
      <c r="R159" s="155">
        <f t="shared" si="42"/>
        <v>100</v>
      </c>
      <c r="S159" s="155">
        <f t="shared" si="42"/>
        <v>100</v>
      </c>
      <c r="T159" s="155">
        <f t="shared" si="42"/>
        <v>100</v>
      </c>
      <c r="U159" s="155">
        <f t="shared" si="42"/>
        <v>100</v>
      </c>
      <c r="V159" s="155">
        <f t="shared" si="42"/>
        <v>100</v>
      </c>
      <c r="W159" s="155">
        <f t="shared" si="42"/>
        <v>100</v>
      </c>
      <c r="X159" s="155">
        <f t="shared" si="42"/>
        <v>100</v>
      </c>
      <c r="Y159" s="155">
        <f t="shared" si="42"/>
        <v>100</v>
      </c>
      <c r="Z159" s="155">
        <f t="shared" si="42"/>
        <v>100</v>
      </c>
      <c r="AA159" s="155">
        <f t="shared" si="42"/>
        <v>100</v>
      </c>
      <c r="AB159" s="155">
        <f t="shared" si="42"/>
        <v>100</v>
      </c>
      <c r="AC159" s="155">
        <f t="shared" si="42"/>
        <v>100</v>
      </c>
      <c r="AD159" s="155">
        <f t="shared" si="42"/>
        <v>100</v>
      </c>
      <c r="AE159" s="155">
        <f t="shared" si="42"/>
        <v>100</v>
      </c>
      <c r="AF159" s="155">
        <f t="shared" si="42"/>
        <v>100</v>
      </c>
      <c r="AG159" s="155">
        <f t="shared" si="42"/>
        <v>100</v>
      </c>
      <c r="AH159" s="155">
        <f t="shared" si="42"/>
        <v>100</v>
      </c>
      <c r="AI159" s="155">
        <f t="shared" si="42"/>
        <v>100</v>
      </c>
      <c r="AJ159" s="155">
        <f t="shared" si="42"/>
        <v>100</v>
      </c>
      <c r="AK159" s="155">
        <f t="shared" si="42"/>
        <v>100</v>
      </c>
      <c r="AL159" s="155">
        <f t="shared" si="42"/>
        <v>100</v>
      </c>
      <c r="AM159" s="155">
        <f t="shared" si="42"/>
        <v>100</v>
      </c>
      <c r="AN159" s="155">
        <f t="shared" si="42"/>
        <v>100</v>
      </c>
      <c r="AO159" s="155">
        <f t="shared" si="42"/>
        <v>100</v>
      </c>
      <c r="AP159" s="155">
        <f t="shared" si="42"/>
        <v>100</v>
      </c>
      <c r="AQ159" s="155">
        <f t="shared" si="42"/>
        <v>100</v>
      </c>
      <c r="AR159" s="155">
        <f t="shared" si="42"/>
        <v>100</v>
      </c>
      <c r="AS159" s="155">
        <f t="shared" si="42"/>
        <v>100</v>
      </c>
      <c r="AT159" s="155">
        <f t="shared" si="42"/>
        <v>100</v>
      </c>
      <c r="AU159" s="155">
        <f t="shared" si="42"/>
        <v>100</v>
      </c>
      <c r="AV159" s="155">
        <f t="shared" si="42"/>
        <v>100</v>
      </c>
      <c r="AW159" s="155">
        <f t="shared" si="42"/>
        <v>100</v>
      </c>
      <c r="AX159" s="155">
        <f t="shared" si="42"/>
        <v>100</v>
      </c>
      <c r="AY159" s="155">
        <f t="shared" si="42"/>
        <v>100</v>
      </c>
      <c r="AZ159" s="155">
        <f t="shared" si="42"/>
        <v>100</v>
      </c>
      <c r="BA159" s="155">
        <f t="shared" si="42"/>
        <v>100</v>
      </c>
      <c r="BB159" s="155">
        <f t="shared" si="42"/>
        <v>100</v>
      </c>
      <c r="BC159" s="155">
        <f t="shared" si="42"/>
        <v>100</v>
      </c>
      <c r="BD159" s="155">
        <f t="shared" si="42"/>
        <v>100</v>
      </c>
      <c r="BE159" s="155">
        <f t="shared" si="42"/>
        <v>100</v>
      </c>
      <c r="BF159" s="155">
        <f t="shared" si="42"/>
        <v>100</v>
      </c>
      <c r="BG159" s="155">
        <f t="shared" si="42"/>
        <v>100</v>
      </c>
      <c r="BH159" s="155">
        <f t="shared" si="42"/>
        <v>100</v>
      </c>
      <c r="BI159" s="155">
        <f t="shared" si="42"/>
        <v>100</v>
      </c>
      <c r="BJ159" s="155">
        <f t="shared" si="42"/>
        <v>100</v>
      </c>
      <c r="BK159" s="155">
        <f t="shared" si="42"/>
        <v>100</v>
      </c>
      <c r="BL159" s="155">
        <f t="shared" si="42"/>
        <v>100</v>
      </c>
      <c r="BM159" s="155">
        <f t="shared" si="42"/>
        <v>100</v>
      </c>
      <c r="BN159" s="155">
        <f t="shared" si="42"/>
        <v>100</v>
      </c>
      <c r="BO159" s="155">
        <f t="shared" si="42"/>
        <v>100</v>
      </c>
      <c r="BP159" s="155">
        <f t="shared" si="42"/>
        <v>100</v>
      </c>
      <c r="BQ159" s="155">
        <f t="shared" si="42"/>
        <v>100</v>
      </c>
      <c r="BR159" s="155">
        <f t="shared" ref="BR159:CC159" si="43">IF(LEN(BR$8)=0,"",SUM(BR157:BR158))</f>
        <v>100</v>
      </c>
      <c r="BS159" s="155">
        <f t="shared" si="43"/>
        <v>100</v>
      </c>
      <c r="BT159" s="155">
        <f t="shared" si="43"/>
        <v>100</v>
      </c>
      <c r="BU159" s="155">
        <f t="shared" si="43"/>
        <v>100</v>
      </c>
      <c r="BV159" s="155">
        <f t="shared" si="43"/>
        <v>100</v>
      </c>
      <c r="BW159" s="155">
        <f t="shared" si="43"/>
        <v>100</v>
      </c>
      <c r="BX159" s="155">
        <f t="shared" si="43"/>
        <v>100</v>
      </c>
      <c r="BY159" s="155">
        <f t="shared" si="43"/>
        <v>100</v>
      </c>
      <c r="BZ159" s="155">
        <f t="shared" si="43"/>
        <v>100</v>
      </c>
      <c r="CA159" s="155">
        <f t="shared" si="43"/>
        <v>100</v>
      </c>
      <c r="CB159" s="155">
        <f t="shared" si="43"/>
        <v>0</v>
      </c>
      <c r="CC159" s="155">
        <f t="shared" si="43"/>
        <v>0</v>
      </c>
    </row>
    <row r="160" spans="1:81" ht="15" customHeight="1" x14ac:dyDescent="0.25">
      <c r="A160" s="5" t="s">
        <v>458</v>
      </c>
      <c r="B160" s="5"/>
      <c r="C160" s="19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</row>
    <row r="161" spans="1:81" ht="15" customHeight="1" x14ac:dyDescent="0.25">
      <c r="A161" s="5" t="s">
        <v>74</v>
      </c>
      <c r="B161" s="5"/>
      <c r="C161" s="18" t="s">
        <v>75</v>
      </c>
      <c r="D161" s="155">
        <f>SUM(E161:CC161)</f>
        <v>196329</v>
      </c>
      <c r="E161" s="155">
        <f>IF(LEN(E$8)=0,"",IF(E$8="Bayern",SUMIFS(Erl.Gögn!$I$2:$I$30,Erl.Gögn!$E$2:$E$30,$A161,Erl.Gögn!$A$2:$A$30,E$201),IF(E$8="Allianz",SUMIFS(Erl.Gögn!$I$2:$I$30,Erl.Gögn!$E$2:$E$30,$A161,Erl.Gögn!$A$2:$A$30,E$201),SUMIFS(Gögn!$J$2:$J$11876,Gögn!$F$2:$F$11876,$A161,Gögn!$A$2:$A$11876,E$201))))</f>
        <v>8135</v>
      </c>
      <c r="F161" s="155">
        <f>IF(LEN(F$8)=0,"",IF(F$8="Bayern",SUMIFS(Erl.Gögn!$I$2:$I$30,Erl.Gögn!$E$2:$E$30,$A161,Erl.Gögn!$A$2:$A$30,F$201),IF(F$8="Allianz",SUMIFS(Erl.Gögn!$I$2:$I$30,Erl.Gögn!$E$2:$E$30,$A161,Erl.Gögn!$A$2:$A$30,F$201),SUMIFS(Gögn!$J$2:$J$11876,Gögn!$F$2:$F$11876,$A161,Gögn!$A$2:$A$11876,F$201))))</f>
        <v>4319</v>
      </c>
      <c r="G161" s="155">
        <f>IF(LEN(G$8)=0,"",IF(G$8="Bayern",SUMIFS(Erl.Gögn!$I$2:$I$30,Erl.Gögn!$E$2:$E$30,$A161,Erl.Gögn!$A$2:$A$30,G$201),IF(G$8="Allianz",SUMIFS(Erl.Gögn!$I$2:$I$30,Erl.Gögn!$E$2:$E$30,$A161,Erl.Gögn!$A$2:$A$30,G$201),SUMIFS(Gögn!$J$2:$J$11876,Gögn!$F$2:$F$11876,$A161,Gögn!$A$2:$A$11876,G$201))))</f>
        <v>2123</v>
      </c>
      <c r="H161" s="155">
        <f>IF(LEN(H$8)=0,"",IF(H$8="Bayern",SUMIFS(Erl.Gögn!$I$2:$I$30,Erl.Gögn!$E$2:$E$30,$A161,Erl.Gögn!$A$2:$A$30,H$201),IF(H$8="Allianz",SUMIFS(Erl.Gögn!$I$2:$I$30,Erl.Gögn!$E$2:$E$30,$A161,Erl.Gögn!$A$2:$A$30,H$201),SUMIFS(Gögn!$J$2:$J$11876,Gögn!$F$2:$F$11876,$A161,Gögn!$A$2:$A$11876,H$201))))</f>
        <v>363</v>
      </c>
      <c r="I161" s="155">
        <f>IF(LEN(I$8)=0,"",IF(I$8="Bayern",SUMIFS(Erl.Gögn!$I$2:$I$30,Erl.Gögn!$E$2:$E$30,$A161,Erl.Gögn!$A$2:$A$30,I$201),IF(I$8="Allianz",SUMIFS(Erl.Gögn!$I$2:$I$30,Erl.Gögn!$E$2:$E$30,$A161,Erl.Gögn!$A$2:$A$30,I$201),SUMIFS(Gögn!$J$2:$J$11876,Gögn!$F$2:$F$11876,$A161,Gögn!$A$2:$A$11876,I$201))))</f>
        <v>1052</v>
      </c>
      <c r="J161" s="155">
        <f>IF(LEN(J$8)=0,"",IF(J$8="Bayern",SUMIFS(Erl.Gögn!$I$2:$I$30,Erl.Gögn!$E$2:$E$30,$A161,Erl.Gögn!$A$2:$A$30,J$201),IF(J$8="Allianz",SUMIFS(Erl.Gögn!$I$2:$I$30,Erl.Gögn!$E$2:$E$30,$A161,Erl.Gögn!$A$2:$A$30,J$201),SUMIFS(Gögn!$J$2:$J$11876,Gögn!$F$2:$F$11876,$A161,Gögn!$A$2:$A$11876,J$201))))</f>
        <v>56</v>
      </c>
      <c r="K161" s="155">
        <f>IF(LEN(K$8)=0,"",IF(K$8="Bayern",SUMIFS(Erl.Gögn!$I$2:$I$30,Erl.Gögn!$E$2:$E$30,$A161,Erl.Gögn!$A$2:$A$30,K$201),IF(K$8="Allianz",SUMIFS(Erl.Gögn!$I$2:$I$30,Erl.Gögn!$E$2:$E$30,$A161,Erl.Gögn!$A$2:$A$30,K$201),SUMIFS(Gögn!$J$2:$J$11876,Gögn!$F$2:$F$11876,$A161,Gögn!$A$2:$A$11876,K$201))))</f>
        <v>137</v>
      </c>
      <c r="L161" s="155">
        <f>IF(LEN(L$8)=0,"",IF(L$8="Bayern",SUMIFS(Erl.Gögn!$I$2:$I$30,Erl.Gögn!$E$2:$E$30,$A161,Erl.Gögn!$A$2:$A$30,L$201),IF(L$8="Allianz",SUMIFS(Erl.Gögn!$I$2:$I$30,Erl.Gögn!$E$2:$E$30,$A161,Erl.Gögn!$A$2:$A$30,L$201),SUMIFS(Gögn!$J$2:$J$11876,Gögn!$F$2:$F$11876,$A161,Gögn!$A$2:$A$11876,L$201))))</f>
        <v>1067</v>
      </c>
      <c r="M161" s="155">
        <f>IF(LEN(M$8)=0,"",IF(M$8="Bayern",SUMIFS(Erl.Gögn!$I$2:$I$30,Erl.Gögn!$E$2:$E$30,$A161,Erl.Gögn!$A$2:$A$30,M$201),IF(M$8="Allianz",SUMIFS(Erl.Gögn!$I$2:$I$30,Erl.Gögn!$E$2:$E$30,$A161,Erl.Gögn!$A$2:$A$30,M$201),SUMIFS(Gögn!$J$2:$J$11876,Gögn!$F$2:$F$11876,$A161,Gögn!$A$2:$A$11876,M$201))))</f>
        <v>3907</v>
      </c>
      <c r="N161" s="155">
        <f>IF(LEN(N$8)=0,"",IF(N$8="Bayern",SUMIFS(Erl.Gögn!$I$2:$I$30,Erl.Gögn!$E$2:$E$30,$A161,Erl.Gögn!$A$2:$A$30,N$201),IF(N$8="Allianz",SUMIFS(Erl.Gögn!$I$2:$I$30,Erl.Gögn!$E$2:$E$30,$A161,Erl.Gögn!$A$2:$A$30,N$201),SUMIFS(Gögn!$J$2:$J$11876,Gögn!$F$2:$F$11876,$A161,Gögn!$A$2:$A$11876,N$201))))</f>
        <v>3534</v>
      </c>
      <c r="O161" s="155">
        <f>IF(LEN(O$8)=0,"",IF(O$8="Bayern",SUMIFS(Erl.Gögn!$I$2:$I$30,Erl.Gögn!$E$2:$E$30,$A161,Erl.Gögn!$A$2:$A$30,O$201),IF(O$8="Allianz",SUMIFS(Erl.Gögn!$I$2:$I$30,Erl.Gögn!$E$2:$E$30,$A161,Erl.Gögn!$A$2:$A$30,O$201),SUMIFS(Gögn!$J$2:$J$11876,Gögn!$F$2:$F$11876,$A161,Gögn!$A$2:$A$11876,O$201))))</f>
        <v>3878</v>
      </c>
      <c r="P161" s="155">
        <f>IF(LEN(P$8)=0,"",IF(P$8="Bayern",SUMIFS(Erl.Gögn!$I$2:$I$30,Erl.Gögn!$E$2:$E$30,$A161,Erl.Gögn!$A$2:$A$30,P$201),IF(P$8="Allianz",SUMIFS(Erl.Gögn!$I$2:$I$30,Erl.Gögn!$E$2:$E$30,$A161,Erl.Gögn!$A$2:$A$30,P$201),SUMIFS(Gögn!$J$2:$J$11876,Gögn!$F$2:$F$11876,$A161,Gögn!$A$2:$A$11876,P$201))))</f>
        <v>2257</v>
      </c>
      <c r="Q161" s="155">
        <f>IF(LEN(Q$8)=0,"",IF(Q$8="Bayern",SUMIFS(Erl.Gögn!$I$2:$I$30,Erl.Gögn!$E$2:$E$30,$A161,Erl.Gögn!$A$2:$A$30,Q$201),IF(Q$8="Allianz",SUMIFS(Erl.Gögn!$I$2:$I$30,Erl.Gögn!$E$2:$E$30,$A161,Erl.Gögn!$A$2:$A$30,Q$201),SUMIFS(Gögn!$J$2:$J$11876,Gögn!$F$2:$F$11876,$A161,Gögn!$A$2:$A$11876,Q$201))))</f>
        <v>7018</v>
      </c>
      <c r="R161" s="155">
        <f>IF(LEN(R$8)=0,"",IF(R$8="Bayern",SUMIFS(Erl.Gögn!$I$2:$I$30,Erl.Gögn!$E$2:$E$30,$A161,Erl.Gögn!$A$2:$A$30,R$201),IF(R$8="Allianz",SUMIFS(Erl.Gögn!$I$2:$I$30,Erl.Gögn!$E$2:$E$30,$A161,Erl.Gögn!$A$2:$A$30,R$201),SUMIFS(Gögn!$J$2:$J$11876,Gögn!$F$2:$F$11876,$A161,Gögn!$A$2:$A$11876,R$201))))</f>
        <v>2040</v>
      </c>
      <c r="S161" s="155">
        <f>IF(LEN(S$8)=0,"",IF(S$8="Bayern",SUMIFS(Erl.Gögn!$I$2:$I$30,Erl.Gögn!$E$2:$E$30,$A161,Erl.Gögn!$A$2:$A$30,S$201),IF(S$8="Allianz",SUMIFS(Erl.Gögn!$I$2:$I$30,Erl.Gögn!$E$2:$E$30,$A161,Erl.Gögn!$A$2:$A$30,S$201),SUMIFS(Gögn!$J$2:$J$11876,Gögn!$F$2:$F$11876,$A161,Gögn!$A$2:$A$11876,S$201))))</f>
        <v>821</v>
      </c>
      <c r="T161" s="155">
        <f>IF(LEN(T$8)=0,"",IF(T$8="Bayern",SUMIFS(Erl.Gögn!$I$2:$I$30,Erl.Gögn!$E$2:$E$30,$A161,Erl.Gögn!$A$2:$A$30,T$201),IF(T$8="Allianz",SUMIFS(Erl.Gögn!$I$2:$I$30,Erl.Gögn!$E$2:$E$30,$A161,Erl.Gögn!$A$2:$A$30,T$201),SUMIFS(Gögn!$J$2:$J$11876,Gögn!$F$2:$F$11876,$A161,Gögn!$A$2:$A$11876,T$201))))</f>
        <v>1131</v>
      </c>
      <c r="U161" s="155">
        <f>IF(LEN(U$8)=0,"",IF(U$8="Bayern",SUMIFS(Erl.Gögn!$I$2:$I$30,Erl.Gögn!$E$2:$E$30,$A161,Erl.Gögn!$A$2:$A$30,U$201),IF(U$8="Allianz",SUMIFS(Erl.Gögn!$I$2:$I$30,Erl.Gögn!$E$2:$E$30,$A161,Erl.Gögn!$A$2:$A$30,U$201),SUMIFS(Gögn!$J$2:$J$11876,Gögn!$F$2:$F$11876,$A161,Gögn!$A$2:$A$11876,U$201))))</f>
        <v>177</v>
      </c>
      <c r="V161" s="155">
        <f>IF(LEN(V$8)=0,"",IF(V$8="Bayern",SUMIFS(Erl.Gögn!$I$2:$I$30,Erl.Gögn!$E$2:$E$30,$A161,Erl.Gögn!$A$2:$A$30,V$201),IF(V$8="Allianz",SUMIFS(Erl.Gögn!$I$2:$I$30,Erl.Gögn!$E$2:$E$30,$A161,Erl.Gögn!$A$2:$A$30,V$201),SUMIFS(Gögn!$J$2:$J$11876,Gögn!$F$2:$F$11876,$A161,Gögn!$A$2:$A$11876,V$201))))</f>
        <v>483</v>
      </c>
      <c r="W161" s="155">
        <f>IF(LEN(W$8)=0,"",IF(W$8="Bayern",SUMIFS(Erl.Gögn!$I$2:$I$30,Erl.Gögn!$E$2:$E$30,$A161,Erl.Gögn!$A$2:$A$30,W$201),IF(W$8="Allianz",SUMIFS(Erl.Gögn!$I$2:$I$30,Erl.Gögn!$E$2:$E$30,$A161,Erl.Gögn!$A$2:$A$30,W$201),SUMIFS(Gögn!$J$2:$J$11876,Gögn!$F$2:$F$11876,$A161,Gögn!$A$2:$A$11876,W$201))))</f>
        <v>15741</v>
      </c>
      <c r="X161" s="155">
        <f>IF(LEN(X$8)=0,"",IF(X$8="Bayern",SUMIFS(Erl.Gögn!$I$2:$I$30,Erl.Gögn!$E$2:$E$30,$A161,Erl.Gögn!$A$2:$A$30,X$201),IF(X$8="Allianz",SUMIFS(Erl.Gögn!$I$2:$I$30,Erl.Gögn!$E$2:$E$30,$A161,Erl.Gögn!$A$2:$A$30,X$201),SUMIFS(Gögn!$J$2:$J$11876,Gögn!$F$2:$F$11876,$A161,Gögn!$A$2:$A$11876,X$201))))</f>
        <v>2431</v>
      </c>
      <c r="Y161" s="155">
        <f>IF(LEN(Y$8)=0,"",IF(Y$8="Bayern",SUMIFS(Erl.Gögn!$I$2:$I$30,Erl.Gögn!$E$2:$E$30,$A161,Erl.Gögn!$A$2:$A$30,Y$201),IF(Y$8="Allianz",SUMIFS(Erl.Gögn!$I$2:$I$30,Erl.Gögn!$E$2:$E$30,$A161,Erl.Gögn!$A$2:$A$30,Y$201),SUMIFS(Gögn!$J$2:$J$11876,Gögn!$F$2:$F$11876,$A161,Gögn!$A$2:$A$11876,Y$201))))</f>
        <v>3026</v>
      </c>
      <c r="Z161" s="155">
        <f>IF(LEN(Z$8)=0,"",IF(Z$8="Bayern",SUMIFS(Erl.Gögn!$I$2:$I$30,Erl.Gögn!$E$2:$E$30,$A161,Erl.Gögn!$A$2:$A$30,Z$201),IF(Z$8="Allianz",SUMIFS(Erl.Gögn!$I$2:$I$30,Erl.Gögn!$E$2:$E$30,$A161,Erl.Gögn!$A$2:$A$30,Z$201),SUMIFS(Gögn!$J$2:$J$11876,Gögn!$F$2:$F$11876,$A161,Gögn!$A$2:$A$11876,Z$201))))</f>
        <v>458</v>
      </c>
      <c r="AA161" s="155">
        <f>IF(LEN(AA$8)=0,"",IF(AA$8="Bayern",SUMIFS(Erl.Gögn!$I$2:$I$30,Erl.Gögn!$E$2:$E$30,$A161,Erl.Gögn!$A$2:$A$30,AA$201),IF(AA$8="Allianz",SUMIFS(Erl.Gögn!$I$2:$I$30,Erl.Gögn!$E$2:$E$30,$A161,Erl.Gögn!$A$2:$A$30,AA$201),SUMIFS(Gögn!$J$2:$J$11876,Gögn!$F$2:$F$11876,$A161,Gögn!$A$2:$A$11876,AA$201))))</f>
        <v>0</v>
      </c>
      <c r="AB161" s="155">
        <f>IF(LEN(AB$8)=0,"",IF(AB$8="Bayern",SUMIFS(Erl.Gögn!$I$2:$I$30,Erl.Gögn!$E$2:$E$30,$A161,Erl.Gögn!$A$2:$A$30,AB$201),IF(AB$8="Allianz",SUMIFS(Erl.Gögn!$I$2:$I$30,Erl.Gögn!$E$2:$E$30,$A161,Erl.Gögn!$A$2:$A$30,AB$201),SUMIFS(Gögn!$J$2:$J$11876,Gögn!$F$2:$F$11876,$A161,Gögn!$A$2:$A$11876,AB$201))))</f>
        <v>557</v>
      </c>
      <c r="AC161" s="155">
        <f>IF(LEN(AC$8)=0,"",IF(AC$8="Bayern",SUMIFS(Erl.Gögn!$I$2:$I$30,Erl.Gögn!$E$2:$E$30,$A161,Erl.Gögn!$A$2:$A$30,AC$201),IF(AC$8="Allianz",SUMIFS(Erl.Gögn!$I$2:$I$30,Erl.Gögn!$E$2:$E$30,$A161,Erl.Gögn!$A$2:$A$30,AC$201),SUMIFS(Gögn!$J$2:$J$11876,Gögn!$F$2:$F$11876,$A161,Gögn!$A$2:$A$11876,AC$201))))</f>
        <v>1014</v>
      </c>
      <c r="AD161" s="155">
        <f>IF(LEN(AD$8)=0,"",IF(AD$8="Bayern",SUMIFS(Erl.Gögn!$I$2:$I$30,Erl.Gögn!$E$2:$E$30,$A161,Erl.Gögn!$A$2:$A$30,AD$201),IF(AD$8="Allianz",SUMIFS(Erl.Gögn!$I$2:$I$30,Erl.Gögn!$E$2:$E$30,$A161,Erl.Gögn!$A$2:$A$30,AD$201),SUMIFS(Gögn!$J$2:$J$11876,Gögn!$F$2:$F$11876,$A161,Gögn!$A$2:$A$11876,AD$201))))</f>
        <v>373</v>
      </c>
      <c r="AE161" s="155">
        <f>IF(LEN(AE$8)=0,"",IF(AE$8="Bayern",SUMIFS(Erl.Gögn!$I$2:$I$30,Erl.Gögn!$E$2:$E$30,$A161,Erl.Gögn!$A$2:$A$30,AE$201),IF(AE$8="Allianz",SUMIFS(Erl.Gögn!$I$2:$I$30,Erl.Gögn!$E$2:$E$30,$A161,Erl.Gögn!$A$2:$A$30,AE$201),SUMIFS(Gögn!$J$2:$J$11876,Gögn!$F$2:$F$11876,$A161,Gögn!$A$2:$A$11876,AE$201))))</f>
        <v>69</v>
      </c>
      <c r="AF161" s="155">
        <f>IF(LEN(AF$8)=0,"",IF(AF$8="Bayern",SUMIFS(Erl.Gögn!$I$2:$I$30,Erl.Gögn!$E$2:$E$30,$A161,Erl.Gögn!$A$2:$A$30,AF$201),IF(AF$8="Allianz",SUMIFS(Erl.Gögn!$I$2:$I$30,Erl.Gögn!$E$2:$E$30,$A161,Erl.Gögn!$A$2:$A$30,AF$201),SUMIFS(Gögn!$J$2:$J$11876,Gögn!$F$2:$F$11876,$A161,Gögn!$A$2:$A$11876,AF$201))))</f>
        <v>3766</v>
      </c>
      <c r="AG161" s="155">
        <f>IF(LEN(AG$8)=0,"",IF(AG$8="Bayern",SUMIFS(Erl.Gögn!$I$2:$I$30,Erl.Gögn!$E$2:$E$30,$A161,Erl.Gögn!$A$2:$A$30,AG$201),IF(AG$8="Allianz",SUMIFS(Erl.Gögn!$I$2:$I$30,Erl.Gögn!$E$2:$E$30,$A161,Erl.Gögn!$A$2:$A$30,AG$201),SUMIFS(Gögn!$J$2:$J$11876,Gögn!$F$2:$F$11876,$A161,Gögn!$A$2:$A$11876,AG$201))))</f>
        <v>1844</v>
      </c>
      <c r="AH161" s="155">
        <f>IF(LEN(AH$8)=0,"",IF(AH$8="Bayern",SUMIFS(Erl.Gögn!$I$2:$I$30,Erl.Gögn!$E$2:$E$30,$A161,Erl.Gögn!$A$2:$A$30,AH$201),IF(AH$8="Allianz",SUMIFS(Erl.Gögn!$I$2:$I$30,Erl.Gögn!$E$2:$E$30,$A161,Erl.Gögn!$A$2:$A$30,AH$201),SUMIFS(Gögn!$J$2:$J$11876,Gögn!$F$2:$F$11876,$A161,Gögn!$A$2:$A$11876,AH$201))))</f>
        <v>6293</v>
      </c>
      <c r="AI161" s="155">
        <f>IF(LEN(AI$8)=0,"",IF(AI$8="Bayern",SUMIFS(Erl.Gögn!$I$2:$I$30,Erl.Gögn!$E$2:$E$30,$A161,Erl.Gögn!$A$2:$A$30,AI$201),IF(AI$8="Allianz",SUMIFS(Erl.Gögn!$I$2:$I$30,Erl.Gögn!$E$2:$E$30,$A161,Erl.Gögn!$A$2:$A$30,AI$201),SUMIFS(Gögn!$J$2:$J$11876,Gögn!$F$2:$F$11876,$A161,Gögn!$A$2:$A$11876,AI$201))))</f>
        <v>130</v>
      </c>
      <c r="AJ161" s="155">
        <f>IF(LEN(AJ$8)=0,"",IF(AJ$8="Bayern",SUMIFS(Erl.Gögn!$I$2:$I$30,Erl.Gögn!$E$2:$E$30,$A161,Erl.Gögn!$A$2:$A$30,AJ$201),IF(AJ$8="Allianz",SUMIFS(Erl.Gögn!$I$2:$I$30,Erl.Gögn!$E$2:$E$30,$A161,Erl.Gögn!$A$2:$A$30,AJ$201),SUMIFS(Gögn!$J$2:$J$11876,Gögn!$F$2:$F$11876,$A161,Gögn!$A$2:$A$11876,AJ$201))))</f>
        <v>493</v>
      </c>
      <c r="AK161" s="155">
        <f>IF(LEN(AK$8)=0,"",IF(AK$8="Bayern",SUMIFS(Erl.Gögn!$I$2:$I$30,Erl.Gögn!$E$2:$E$30,$A161,Erl.Gögn!$A$2:$A$30,AK$201),IF(AK$8="Allianz",SUMIFS(Erl.Gögn!$I$2:$I$30,Erl.Gögn!$E$2:$E$30,$A161,Erl.Gögn!$A$2:$A$30,AK$201),SUMIFS(Gögn!$J$2:$J$11876,Gögn!$F$2:$F$11876,$A161,Gögn!$A$2:$A$11876,AK$201))))</f>
        <v>988</v>
      </c>
      <c r="AL161" s="155">
        <f>IF(LEN(AL$8)=0,"",IF(AL$8="Bayern",SUMIFS(Erl.Gögn!$I$2:$I$30,Erl.Gögn!$E$2:$E$30,$A161,Erl.Gögn!$A$2:$A$30,AL$201),IF(AL$8="Allianz",SUMIFS(Erl.Gögn!$I$2:$I$30,Erl.Gögn!$E$2:$E$30,$A161,Erl.Gögn!$A$2:$A$30,AL$201),SUMIFS(Gögn!$J$2:$J$11876,Gögn!$F$2:$F$11876,$A161,Gögn!$A$2:$A$11876,AL$201))))</f>
        <v>1595</v>
      </c>
      <c r="AM161" s="155">
        <f>IF(LEN(AM$8)=0,"",IF(AM$8="Bayern",SUMIFS(Erl.Gögn!$I$2:$I$30,Erl.Gögn!$E$2:$E$30,$A161,Erl.Gögn!$A$2:$A$30,AM$201),IF(AM$8="Allianz",SUMIFS(Erl.Gögn!$I$2:$I$30,Erl.Gögn!$E$2:$E$30,$A161,Erl.Gögn!$A$2:$A$30,AM$201),SUMIFS(Gögn!$J$2:$J$11876,Gögn!$F$2:$F$11876,$A161,Gögn!$A$2:$A$11876,AM$201))))</f>
        <v>5369</v>
      </c>
      <c r="AN161" s="155">
        <f>IF(LEN(AN$8)=0,"",IF(AN$8="Bayern",SUMIFS(Erl.Gögn!$I$2:$I$30,Erl.Gögn!$E$2:$E$30,$A161,Erl.Gögn!$A$2:$A$30,AN$201),IF(AN$8="Allianz",SUMIFS(Erl.Gögn!$I$2:$I$30,Erl.Gögn!$E$2:$E$30,$A161,Erl.Gögn!$A$2:$A$30,AN$201),SUMIFS(Gögn!$J$2:$J$11876,Gögn!$F$2:$F$11876,$A161,Gögn!$A$2:$A$11876,AN$201))))</f>
        <v>50</v>
      </c>
      <c r="AO161" s="155">
        <f>IF(LEN(AO$8)=0,"",IF(AO$8="Bayern",SUMIFS(Erl.Gögn!$I$2:$I$30,Erl.Gögn!$E$2:$E$30,$A161,Erl.Gögn!$A$2:$A$30,AO$201),IF(AO$8="Allianz",SUMIFS(Erl.Gögn!$I$2:$I$30,Erl.Gögn!$E$2:$E$30,$A161,Erl.Gögn!$A$2:$A$30,AO$201),SUMIFS(Gögn!$J$2:$J$11876,Gögn!$F$2:$F$11876,$A161,Gögn!$A$2:$A$11876,AO$201))))</f>
        <v>12384</v>
      </c>
      <c r="AP161" s="155">
        <f>IF(LEN(AP$8)=0,"",IF(AP$8="Bayern",SUMIFS(Erl.Gögn!$I$2:$I$30,Erl.Gögn!$E$2:$E$30,$A161,Erl.Gögn!$A$2:$A$30,AP$201),IF(AP$8="Allianz",SUMIFS(Erl.Gögn!$I$2:$I$30,Erl.Gögn!$E$2:$E$30,$A161,Erl.Gögn!$A$2:$A$30,AP$201),SUMIFS(Gögn!$J$2:$J$11876,Gögn!$F$2:$F$11876,$A161,Gögn!$A$2:$A$11876,AP$201))))</f>
        <v>3153</v>
      </c>
      <c r="AQ161" s="155">
        <f>IF(LEN(AQ$8)=0,"",IF(AQ$8="Bayern",SUMIFS(Erl.Gögn!$I$2:$I$30,Erl.Gögn!$E$2:$E$30,$A161,Erl.Gögn!$A$2:$A$30,AQ$201),IF(AQ$8="Allianz",SUMIFS(Erl.Gögn!$I$2:$I$30,Erl.Gögn!$E$2:$E$30,$A161,Erl.Gögn!$A$2:$A$30,AQ$201),SUMIFS(Gögn!$J$2:$J$11876,Gögn!$F$2:$F$11876,$A161,Gögn!$A$2:$A$11876,AQ$201))))</f>
        <v>2103</v>
      </c>
      <c r="AR161" s="155">
        <f>IF(LEN(AR$8)=0,"",IF(AR$8="Bayern",SUMIFS(Erl.Gögn!$I$2:$I$30,Erl.Gögn!$E$2:$E$30,$A161,Erl.Gögn!$A$2:$A$30,AR$201),IF(AR$8="Allianz",SUMIFS(Erl.Gögn!$I$2:$I$30,Erl.Gögn!$E$2:$E$30,$A161,Erl.Gögn!$A$2:$A$30,AR$201),SUMIFS(Gögn!$J$2:$J$11876,Gögn!$F$2:$F$11876,$A161,Gögn!$A$2:$A$11876,AR$201))))</f>
        <v>940</v>
      </c>
      <c r="AS161" s="155">
        <f>IF(LEN(AS$8)=0,"",IF(AS$8="Bayern",SUMIFS(Erl.Gögn!$I$2:$I$30,Erl.Gögn!$E$2:$E$30,$A161,Erl.Gögn!$A$2:$A$30,AS$201),IF(AS$8="Allianz",SUMIFS(Erl.Gögn!$I$2:$I$30,Erl.Gögn!$E$2:$E$30,$A161,Erl.Gögn!$A$2:$A$30,AS$201),SUMIFS(Gögn!$J$2:$J$11876,Gögn!$F$2:$F$11876,$A161,Gögn!$A$2:$A$11876,AS$201))))</f>
        <v>29</v>
      </c>
      <c r="AT161" s="155">
        <f>IF(LEN(AT$8)=0,"",IF(AT$8="Bayern",SUMIFS(Erl.Gögn!$I$2:$I$30,Erl.Gögn!$E$2:$E$30,$A161,Erl.Gögn!$A$2:$A$30,AT$201),IF(AT$8="Allianz",SUMIFS(Erl.Gögn!$I$2:$I$30,Erl.Gögn!$E$2:$E$30,$A161,Erl.Gögn!$A$2:$A$30,AT$201),SUMIFS(Gögn!$J$2:$J$11876,Gögn!$F$2:$F$11876,$A161,Gögn!$A$2:$A$11876,AT$201))))</f>
        <v>1010</v>
      </c>
      <c r="AU161" s="155">
        <f>IF(LEN(AU$8)=0,"",IF(AU$8="Bayern",SUMIFS(Erl.Gögn!$I$2:$I$30,Erl.Gögn!$E$2:$E$30,$A161,Erl.Gögn!$A$2:$A$30,AU$201),IF(AU$8="Allianz",SUMIFS(Erl.Gögn!$I$2:$I$30,Erl.Gögn!$E$2:$E$30,$A161,Erl.Gögn!$A$2:$A$30,AU$201),SUMIFS(Gögn!$J$2:$J$11876,Gögn!$F$2:$F$11876,$A161,Gögn!$A$2:$A$11876,AU$201))))</f>
        <v>0</v>
      </c>
      <c r="AV161" s="155">
        <f>IF(LEN(AV$8)=0,"",IF(AV$8="Bayern",SUMIFS(Erl.Gögn!$I$2:$I$30,Erl.Gögn!$E$2:$E$30,$A161,Erl.Gögn!$A$2:$A$30,AV$201),IF(AV$8="Allianz",SUMIFS(Erl.Gögn!$I$2:$I$30,Erl.Gögn!$E$2:$E$30,$A161,Erl.Gögn!$A$2:$A$30,AV$201),SUMIFS(Gögn!$J$2:$J$11876,Gögn!$F$2:$F$11876,$A161,Gögn!$A$2:$A$11876,AV$201))))</f>
        <v>62</v>
      </c>
      <c r="AW161" s="155">
        <f>IF(LEN(AW$8)=0,"",IF(AW$8="Bayern",SUMIFS(Erl.Gögn!$I$2:$I$30,Erl.Gögn!$E$2:$E$30,$A161,Erl.Gögn!$A$2:$A$30,AW$201),IF(AW$8="Allianz",SUMIFS(Erl.Gögn!$I$2:$I$30,Erl.Gögn!$E$2:$E$30,$A161,Erl.Gögn!$A$2:$A$30,AW$201),SUMIFS(Gögn!$J$2:$J$11876,Gögn!$F$2:$F$11876,$A161,Gögn!$A$2:$A$11876,AW$201))))</f>
        <v>48</v>
      </c>
      <c r="AX161" s="155">
        <f>IF(LEN(AX$8)=0,"",IF(AX$8="Bayern",SUMIFS(Erl.Gögn!$I$2:$I$30,Erl.Gögn!$E$2:$E$30,$A161,Erl.Gögn!$A$2:$A$30,AX$201),IF(AX$8="Allianz",SUMIFS(Erl.Gögn!$I$2:$I$30,Erl.Gögn!$E$2:$E$30,$A161,Erl.Gögn!$A$2:$A$30,AX$201),SUMIFS(Gögn!$J$2:$J$11876,Gögn!$F$2:$F$11876,$A161,Gögn!$A$2:$A$11876,AX$201))))</f>
        <v>10</v>
      </c>
      <c r="AY161" s="155">
        <f>IF(LEN(AY$8)=0,"",IF(AY$8="Bayern",SUMIFS(Erl.Gögn!$I$2:$I$30,Erl.Gögn!$E$2:$E$30,$A161,Erl.Gögn!$A$2:$A$30,AY$201),IF(AY$8="Allianz",SUMIFS(Erl.Gögn!$I$2:$I$30,Erl.Gögn!$E$2:$E$30,$A161,Erl.Gögn!$A$2:$A$30,AY$201),SUMIFS(Gögn!$J$2:$J$11876,Gögn!$F$2:$F$11876,$A161,Gögn!$A$2:$A$11876,AY$201))))</f>
        <v>2</v>
      </c>
      <c r="AZ161" s="155">
        <f>IF(LEN(AZ$8)=0,"",IF(AZ$8="Bayern",SUMIFS(Erl.Gögn!$I$2:$I$30,Erl.Gögn!$E$2:$E$30,$A161,Erl.Gögn!$A$2:$A$30,AZ$201),IF(AZ$8="Allianz",SUMIFS(Erl.Gögn!$I$2:$I$30,Erl.Gögn!$E$2:$E$30,$A161,Erl.Gögn!$A$2:$A$30,AZ$201),SUMIFS(Gögn!$J$2:$J$11876,Gögn!$F$2:$F$11876,$A161,Gögn!$A$2:$A$11876,AZ$201))))</f>
        <v>191</v>
      </c>
      <c r="BA161" s="155">
        <f>IF(LEN(BA$8)=0,"",IF(BA$8="Bayern",SUMIFS(Erl.Gögn!$I$2:$I$30,Erl.Gögn!$E$2:$E$30,$A161,Erl.Gögn!$A$2:$A$30,BA$201),IF(BA$8="Allianz",SUMIFS(Erl.Gögn!$I$2:$I$30,Erl.Gögn!$E$2:$E$30,$A161,Erl.Gögn!$A$2:$A$30,BA$201),SUMIFS(Gögn!$J$2:$J$11876,Gögn!$F$2:$F$11876,$A161,Gögn!$A$2:$A$11876,BA$201))))</f>
        <v>8848</v>
      </c>
      <c r="BB161" s="155">
        <f>IF(LEN(BB$8)=0,"",IF(BB$8="Bayern",SUMIFS(Erl.Gögn!$I$2:$I$30,Erl.Gögn!$E$2:$E$30,$A161,Erl.Gögn!$A$2:$A$30,BB$201),IF(BB$8="Allianz",SUMIFS(Erl.Gögn!$I$2:$I$30,Erl.Gögn!$E$2:$E$30,$A161,Erl.Gögn!$A$2:$A$30,BB$201),SUMIFS(Gögn!$J$2:$J$11876,Gögn!$F$2:$F$11876,$A161,Gögn!$A$2:$A$11876,BB$201))))</f>
        <v>13484</v>
      </c>
      <c r="BC161" s="155">
        <f>IF(LEN(BC$8)=0,"",IF(BC$8="Bayern",SUMIFS(Erl.Gögn!$I$2:$I$30,Erl.Gögn!$E$2:$E$30,$A161,Erl.Gögn!$A$2:$A$30,BC$201),IF(BC$8="Allianz",SUMIFS(Erl.Gögn!$I$2:$I$30,Erl.Gögn!$E$2:$E$30,$A161,Erl.Gögn!$A$2:$A$30,BC$201),SUMIFS(Gögn!$J$2:$J$11876,Gögn!$F$2:$F$11876,$A161,Gögn!$A$2:$A$11876,BC$201))))</f>
        <v>939</v>
      </c>
      <c r="BD161" s="155">
        <f>IF(LEN(BD$8)=0,"",IF(BD$8="Bayern",SUMIFS(Erl.Gögn!$I$2:$I$30,Erl.Gögn!$E$2:$E$30,$A161,Erl.Gögn!$A$2:$A$30,BD$201),IF(BD$8="Allianz",SUMIFS(Erl.Gögn!$I$2:$I$30,Erl.Gögn!$E$2:$E$30,$A161,Erl.Gögn!$A$2:$A$30,BD$201),SUMIFS(Gögn!$J$2:$J$11876,Gögn!$F$2:$F$11876,$A161,Gögn!$A$2:$A$11876,BD$201))))</f>
        <v>699</v>
      </c>
      <c r="BE161" s="155">
        <f>IF(LEN(BE$8)=0,"",IF(BE$8="Bayern",SUMIFS(Erl.Gögn!$I$2:$I$30,Erl.Gögn!$E$2:$E$30,$A161,Erl.Gögn!$A$2:$A$30,BE$201),IF(BE$8="Allianz",SUMIFS(Erl.Gögn!$I$2:$I$30,Erl.Gögn!$E$2:$E$30,$A161,Erl.Gögn!$A$2:$A$30,BE$201),SUMIFS(Gögn!$J$2:$J$11876,Gögn!$F$2:$F$11876,$A161,Gögn!$A$2:$A$11876,BE$201))))</f>
        <v>1268</v>
      </c>
      <c r="BF161" s="155">
        <f>IF(LEN(BF$8)=0,"",IF(BF$8="Bayern",SUMIFS(Erl.Gögn!$I$2:$I$30,Erl.Gögn!$E$2:$E$30,$A161,Erl.Gögn!$A$2:$A$30,BF$201),IF(BF$8="Allianz",SUMIFS(Erl.Gögn!$I$2:$I$30,Erl.Gögn!$E$2:$E$30,$A161,Erl.Gögn!$A$2:$A$30,BF$201),SUMIFS(Gögn!$J$2:$J$11876,Gögn!$F$2:$F$11876,$A161,Gögn!$A$2:$A$11876,BF$201))))</f>
        <v>280</v>
      </c>
      <c r="BG161" s="155">
        <f>IF(LEN(BG$8)=0,"",IF(BG$8="Bayern",SUMIFS(Erl.Gögn!$I$2:$I$30,Erl.Gögn!$E$2:$E$30,$A161,Erl.Gögn!$A$2:$A$30,BG$201),IF(BG$8="Allianz",SUMIFS(Erl.Gögn!$I$2:$I$30,Erl.Gögn!$E$2:$E$30,$A161,Erl.Gögn!$A$2:$A$30,BG$201),SUMIFS(Gögn!$J$2:$J$11876,Gögn!$F$2:$F$11876,$A161,Gögn!$A$2:$A$11876,BG$201))))</f>
        <v>179</v>
      </c>
      <c r="BH161" s="155">
        <f>IF(LEN(BH$8)=0,"",IF(BH$8="Bayern",SUMIFS(Erl.Gögn!$I$2:$I$30,Erl.Gögn!$E$2:$E$30,$A161,Erl.Gögn!$A$2:$A$30,BH$201),IF(BH$8="Allianz",SUMIFS(Erl.Gögn!$I$2:$I$30,Erl.Gögn!$E$2:$E$30,$A161,Erl.Gögn!$A$2:$A$30,BH$201),SUMIFS(Gögn!$J$2:$J$11876,Gögn!$F$2:$F$11876,$A161,Gögn!$A$2:$A$11876,BH$201))))</f>
        <v>2433</v>
      </c>
      <c r="BI161" s="155">
        <f>IF(LEN(BI$8)=0,"",IF(BI$8="Bayern",SUMIFS(Erl.Gögn!$I$2:$I$30,Erl.Gögn!$E$2:$E$30,$A161,Erl.Gögn!$A$2:$A$30,BI$201),IF(BI$8="Allianz",SUMIFS(Erl.Gögn!$I$2:$I$30,Erl.Gögn!$E$2:$E$30,$A161,Erl.Gögn!$A$2:$A$30,BI$201),SUMIFS(Gögn!$J$2:$J$11876,Gögn!$F$2:$F$11876,$A161,Gögn!$A$2:$A$11876,BI$201))))</f>
        <v>1433</v>
      </c>
      <c r="BJ161" s="155">
        <f>IF(LEN(BJ$8)=0,"",IF(BJ$8="Bayern",SUMIFS(Erl.Gögn!$I$2:$I$30,Erl.Gögn!$E$2:$E$30,$A161,Erl.Gögn!$A$2:$A$30,BJ$201),IF(BJ$8="Allianz",SUMIFS(Erl.Gögn!$I$2:$I$30,Erl.Gögn!$E$2:$E$30,$A161,Erl.Gögn!$A$2:$A$30,BJ$201),SUMIFS(Gögn!$J$2:$J$11876,Gögn!$F$2:$F$11876,$A161,Gögn!$A$2:$A$11876,BJ$201))))</f>
        <v>681</v>
      </c>
      <c r="BK161" s="155">
        <f>IF(LEN(BK$8)=0,"",IF(BK$8="Bayern",SUMIFS(Erl.Gögn!$I$2:$I$30,Erl.Gögn!$E$2:$E$30,$A161,Erl.Gögn!$A$2:$A$30,BK$201),IF(BK$8="Allianz",SUMIFS(Erl.Gögn!$I$2:$I$30,Erl.Gögn!$E$2:$E$30,$A161,Erl.Gögn!$A$2:$A$30,BK$201),SUMIFS(Gögn!$J$2:$J$11876,Gögn!$F$2:$F$11876,$A161,Gögn!$A$2:$A$11876,BK$201))))</f>
        <v>1159</v>
      </c>
      <c r="BL161" s="155">
        <f>IF(LEN(BL$8)=0,"",IF(BL$8="Bayern",SUMIFS(Erl.Gögn!$I$2:$I$30,Erl.Gögn!$E$2:$E$30,$A161,Erl.Gögn!$A$2:$A$30,BL$201),IF(BL$8="Allianz",SUMIFS(Erl.Gögn!$I$2:$I$30,Erl.Gögn!$E$2:$E$30,$A161,Erl.Gögn!$A$2:$A$30,BL$201),SUMIFS(Gögn!$J$2:$J$11876,Gögn!$F$2:$F$11876,$A161,Gögn!$A$2:$A$11876,BL$201))))</f>
        <v>84</v>
      </c>
      <c r="BM161" s="155">
        <f>IF(LEN(BM$8)=0,"",IF(BM$8="Bayern",SUMIFS(Erl.Gögn!$I$2:$I$30,Erl.Gögn!$E$2:$E$30,$A161,Erl.Gögn!$A$2:$A$30,BM$201),IF(BM$8="Allianz",SUMIFS(Erl.Gögn!$I$2:$I$30,Erl.Gögn!$E$2:$E$30,$A161,Erl.Gögn!$A$2:$A$30,BM$201),SUMIFS(Gögn!$J$2:$J$11876,Gögn!$F$2:$F$11876,$A161,Gögn!$A$2:$A$11876,BM$201))))</f>
        <v>122</v>
      </c>
      <c r="BN161" s="155">
        <f>IF(LEN(BN$8)=0,"",IF(BN$8="Bayern",SUMIFS(Erl.Gögn!$I$2:$I$30,Erl.Gögn!$E$2:$E$30,$A161,Erl.Gögn!$A$2:$A$30,BN$201),IF(BN$8="Allianz",SUMIFS(Erl.Gögn!$I$2:$I$30,Erl.Gögn!$E$2:$E$30,$A161,Erl.Gögn!$A$2:$A$30,BN$201),SUMIFS(Gögn!$J$2:$J$11876,Gögn!$F$2:$F$11876,$A161,Gögn!$A$2:$A$11876,BN$201))))</f>
        <v>389</v>
      </c>
      <c r="BO161" s="155">
        <f>IF(LEN(BO$8)=0,"",IF(BO$8="Bayern",SUMIFS(Erl.Gögn!$I$2:$I$30,Erl.Gögn!$E$2:$E$30,$A161,Erl.Gögn!$A$2:$A$30,BO$201),IF(BO$8="Allianz",SUMIFS(Erl.Gögn!$I$2:$I$30,Erl.Gögn!$E$2:$E$30,$A161,Erl.Gögn!$A$2:$A$30,BO$201),SUMIFS(Gögn!$J$2:$J$11876,Gögn!$F$2:$F$11876,$A161,Gögn!$A$2:$A$11876,BO$201))))</f>
        <v>43</v>
      </c>
      <c r="BP161" s="155">
        <f>IF(LEN(BP$8)=0,"",IF(BP$8="Bayern",SUMIFS(Erl.Gögn!$I$2:$I$30,Erl.Gögn!$E$2:$E$30,$A161,Erl.Gögn!$A$2:$A$30,BP$201),IF(BP$8="Allianz",SUMIFS(Erl.Gögn!$I$2:$I$30,Erl.Gögn!$E$2:$E$30,$A161,Erl.Gögn!$A$2:$A$30,BP$201),SUMIFS(Gögn!$J$2:$J$11876,Gögn!$F$2:$F$11876,$A161,Gögn!$A$2:$A$11876,BP$201))))</f>
        <v>47</v>
      </c>
      <c r="BQ161" s="155">
        <f>IF(LEN(BQ$8)=0,"",IF(BQ$8="Bayern",SUMIFS(Erl.Gögn!$I$2:$I$30,Erl.Gögn!$E$2:$E$30,$A161,Erl.Gögn!$A$2:$A$30,BQ$201),IF(BQ$8="Allianz",SUMIFS(Erl.Gögn!$I$2:$I$30,Erl.Gögn!$E$2:$E$30,$A161,Erl.Gögn!$A$2:$A$30,BQ$201),SUMIFS(Gögn!$J$2:$J$11876,Gögn!$F$2:$F$11876,$A161,Gögn!$A$2:$A$11876,BQ$201))))</f>
        <v>68</v>
      </c>
      <c r="BR161" s="155">
        <f>IF(LEN(BR$8)=0,"",IF(BR$8="Bayern",SUMIFS(Erl.Gögn!$I$2:$I$30,Erl.Gögn!$E$2:$E$30,$A161,Erl.Gögn!$A$2:$A$30,BR$201),IF(BR$8="Allianz",SUMIFS(Erl.Gögn!$I$2:$I$30,Erl.Gögn!$E$2:$E$30,$A161,Erl.Gögn!$A$2:$A$30,BR$201),SUMIFS(Gögn!$J$2:$J$11876,Gögn!$F$2:$F$11876,$A161,Gögn!$A$2:$A$11876,BR$201))))</f>
        <v>2680</v>
      </c>
      <c r="BS161" s="155">
        <f>IF(LEN(BS$8)=0,"",IF(BS$8="Bayern",SUMIFS(Erl.Gögn!$I$2:$I$30,Erl.Gögn!$E$2:$E$30,$A161,Erl.Gögn!$A$2:$A$30,BS$201),IF(BS$8="Allianz",SUMIFS(Erl.Gögn!$I$2:$I$30,Erl.Gögn!$E$2:$E$30,$A161,Erl.Gögn!$A$2:$A$30,BS$201),SUMIFS(Gögn!$J$2:$J$11876,Gögn!$F$2:$F$11876,$A161,Gögn!$A$2:$A$11876,BS$201))))</f>
        <v>859</v>
      </c>
      <c r="BT161" s="155">
        <f>IF(LEN(BT$8)=0,"",IF(BT$8="Bayern",SUMIFS(Erl.Gögn!$I$2:$I$30,Erl.Gögn!$E$2:$E$30,$A161,Erl.Gögn!$A$2:$A$30,BT$201),IF(BT$8="Allianz",SUMIFS(Erl.Gögn!$I$2:$I$30,Erl.Gögn!$E$2:$E$30,$A161,Erl.Gögn!$A$2:$A$30,BT$201),SUMIFS(Gögn!$J$2:$J$11876,Gögn!$F$2:$F$11876,$A161,Gögn!$A$2:$A$11876,BT$201))))</f>
        <v>167</v>
      </c>
      <c r="BU161" s="155">
        <f>IF(LEN(BU$8)=0,"",IF(BU$8="Bayern",SUMIFS(Erl.Gögn!$I$2:$I$30,Erl.Gögn!$E$2:$E$30,$A161,Erl.Gögn!$A$2:$A$30,BU$201),IF(BU$8="Allianz",SUMIFS(Erl.Gögn!$I$2:$I$30,Erl.Gögn!$E$2:$E$30,$A161,Erl.Gögn!$A$2:$A$30,BU$201),SUMIFS(Gögn!$J$2:$J$11876,Gögn!$F$2:$F$11876,$A161,Gögn!$A$2:$A$11876,BU$201))))</f>
        <v>322</v>
      </c>
      <c r="BV161" s="155">
        <f>IF(LEN(BV$8)=0,"",IF(BV$8="Bayern",SUMIFS(Erl.Gögn!$I$2:$I$30,Erl.Gögn!$E$2:$E$30,$A161,Erl.Gögn!$A$2:$A$30,BV$201),IF(BV$8="Allianz",SUMIFS(Erl.Gögn!$I$2:$I$30,Erl.Gögn!$E$2:$E$30,$A161,Erl.Gögn!$A$2:$A$30,BV$201),SUMIFS(Gögn!$J$2:$J$11876,Gögn!$F$2:$F$11876,$A161,Gögn!$A$2:$A$11876,BV$201))))</f>
        <v>268</v>
      </c>
      <c r="BW161" s="155">
        <f>IF(LEN(BW$8)=0,"",IF(BW$8="Bayern",SUMIFS(Erl.Gögn!$I$2:$I$30,Erl.Gögn!$E$2:$E$30,$A161,Erl.Gögn!$A$2:$A$30,BW$201),IF(BW$8="Allianz",SUMIFS(Erl.Gögn!$I$2:$I$30,Erl.Gögn!$E$2:$E$30,$A161,Erl.Gögn!$A$2:$A$30,BW$201),SUMIFS(Gögn!$J$2:$J$11876,Gögn!$F$2:$F$11876,$A161,Gögn!$A$2:$A$11876,BW$201))))</f>
        <v>64</v>
      </c>
      <c r="BX161" s="155">
        <f>IF(LEN(BX$8)=0,"",IF(BX$8="Bayern",SUMIFS(Erl.Gögn!$I$2:$I$30,Erl.Gögn!$E$2:$E$30,$A161,Erl.Gögn!$A$2:$A$30,BX$201),IF(BX$8="Allianz",SUMIFS(Erl.Gögn!$I$2:$I$30,Erl.Gögn!$E$2:$E$30,$A161,Erl.Gögn!$A$2:$A$30,BX$201),SUMIFS(Gögn!$J$2:$J$11876,Gögn!$F$2:$F$11876,$A161,Gögn!$A$2:$A$11876,BX$201))))</f>
        <v>213</v>
      </c>
      <c r="BY161" s="155">
        <f>IF(LEN(BY$8)=0,"",IF(BY$8="Bayern",SUMIFS(Erl.Gögn!$I$2:$I$30,Erl.Gögn!$E$2:$E$30,$A161,Erl.Gögn!$A$2:$A$30,BY$201),IF(BY$8="Allianz",SUMIFS(Erl.Gögn!$I$2:$I$30,Erl.Gögn!$E$2:$E$30,$A161,Erl.Gögn!$A$2:$A$30,BY$201),SUMIFS(Gögn!$J$2:$J$11876,Gögn!$F$2:$F$11876,$A161,Gögn!$A$2:$A$11876,BY$201))))</f>
        <v>618</v>
      </c>
      <c r="BZ161" s="155">
        <f>IF(LEN(BZ$8)=0,"",IF(BZ$8="Bayern",SUMIFS(Erl.Gögn!$I$2:$I$30,Erl.Gögn!$E$2:$E$30,$A161,Erl.Gögn!$A$2:$A$30,BZ$201),IF(BZ$8="Allianz",SUMIFS(Erl.Gögn!$I$2:$I$30,Erl.Gögn!$E$2:$E$30,$A161,Erl.Gögn!$A$2:$A$30,BZ$201),SUMIFS(Gögn!$J$2:$J$11876,Gögn!$F$2:$F$11876,$A161,Gögn!$A$2:$A$11876,BZ$201))))</f>
        <v>64</v>
      </c>
      <c r="CA161" s="155">
        <f>IF(LEN(CA$8)=0,"",IF(CA$8="Bayern",SUMIFS(Erl.Gögn!$I$2:$I$30,Erl.Gögn!$E$2:$E$30,$A161,Erl.Gögn!$A$2:$A$30,CA$201),IF(CA$8="Allianz",SUMIFS(Erl.Gögn!$I$2:$I$30,Erl.Gögn!$E$2:$E$30,$A161,Erl.Gögn!$A$2:$A$30,CA$201),SUMIFS(Gögn!$J$2:$J$11876,Gögn!$F$2:$F$11876,$A161,Gögn!$A$2:$A$11876,CA$201))))</f>
        <v>422</v>
      </c>
      <c r="CB161" s="155">
        <f>IF(LEN(CB$8)=0,"",IF(CB$8="Bayern",SUMIFS(Erl.Gögn!$I$2:$I$30,Erl.Gögn!$E$2:$E$30,$A161,Erl.Gögn!$A$2:$A$30,CB$201),IF(CB$8="Allianz",SUMIFS(Erl.Gögn!$I$2:$I$30,Erl.Gögn!$E$2:$E$30,$A161,Erl.Gögn!$A$2:$A$30,CB$201),SUMIFS(Gögn!$J$2:$J$11876,Gögn!$F$2:$F$11876,$A161,Gögn!$A$2:$A$11876,CB$201))))</f>
        <v>23064</v>
      </c>
      <c r="CC161" s="155">
        <f>IF(LEN(CC$8)=0,"",IF(CC$8="Bayern",SUMIFS(Erl.Gögn!$I$2:$I$30,Erl.Gögn!$E$2:$E$30,$A161,Erl.Gögn!$A$2:$A$30,CC$201),IF(CC$8="Allianz",SUMIFS(Erl.Gögn!$I$2:$I$30,Erl.Gögn!$E$2:$E$30,$A161,Erl.Gögn!$A$2:$A$30,CC$201),SUMIFS(Gögn!$J$2:$J$11876,Gögn!$F$2:$F$11876,$A161,Gögn!$A$2:$A$11876,CC$201))))</f>
        <v>28805</v>
      </c>
    </row>
    <row r="162" spans="1:81" ht="15" customHeight="1" x14ac:dyDescent="0.25">
      <c r="A162" s="5" t="s">
        <v>76</v>
      </c>
      <c r="B162" s="5"/>
      <c r="C162" s="19" t="s">
        <v>77</v>
      </c>
      <c r="D162" s="156">
        <f>SUM(E162:CC162)</f>
        <v>630007</v>
      </c>
      <c r="E162" s="156">
        <f>IF(LEN(E$8)=0,"",IF(E$8="Bayern",SUMIFS(Erl.Gögn!$I$2:$I$30,Erl.Gögn!$E$2:$E$30,$A162,Erl.Gögn!$A$2:$A$30,E$201),IF(E$8="Allianz",SUMIFS(Erl.Gögn!$I$2:$I$30,Erl.Gögn!$E$2:$E$30,$A162,Erl.Gögn!$A$2:$A$30,E$201),SUMIFS(Gögn!$J$2:$J$11876,Gögn!$F$2:$F$11876,$A162,Gögn!$A$2:$A$11876,E$201))))</f>
        <v>32073</v>
      </c>
      <c r="F162" s="156">
        <f>IF(LEN(F$8)=0,"",IF(F$8="Bayern",SUMIFS(Erl.Gögn!$I$2:$I$30,Erl.Gögn!$E$2:$E$30,$A162,Erl.Gögn!$A$2:$A$30,F$201),IF(F$8="Allianz",SUMIFS(Erl.Gögn!$I$2:$I$30,Erl.Gögn!$E$2:$E$30,$A162,Erl.Gögn!$A$2:$A$30,F$201),SUMIFS(Gögn!$J$2:$J$11876,Gögn!$F$2:$F$11876,$A162,Gögn!$A$2:$A$11876,F$201))))</f>
        <v>18408</v>
      </c>
      <c r="G162" s="156">
        <f>IF(LEN(G$8)=0,"",IF(G$8="Bayern",SUMIFS(Erl.Gögn!$I$2:$I$30,Erl.Gögn!$E$2:$E$30,$A162,Erl.Gögn!$A$2:$A$30,G$201),IF(G$8="Allianz",SUMIFS(Erl.Gögn!$I$2:$I$30,Erl.Gögn!$E$2:$E$30,$A162,Erl.Gögn!$A$2:$A$30,G$201),SUMIFS(Gögn!$J$2:$J$11876,Gögn!$F$2:$F$11876,$A162,Gögn!$A$2:$A$11876,G$201))))</f>
        <v>6891</v>
      </c>
      <c r="H162" s="156">
        <f>IF(LEN(H$8)=0,"",IF(H$8="Bayern",SUMIFS(Erl.Gögn!$I$2:$I$30,Erl.Gögn!$E$2:$E$30,$A162,Erl.Gögn!$A$2:$A$30,H$201),IF(H$8="Allianz",SUMIFS(Erl.Gögn!$I$2:$I$30,Erl.Gögn!$E$2:$E$30,$A162,Erl.Gögn!$A$2:$A$30,H$201),SUMIFS(Gögn!$J$2:$J$11876,Gögn!$F$2:$F$11876,$A162,Gögn!$A$2:$A$11876,H$201))))</f>
        <v>581</v>
      </c>
      <c r="I162" s="156">
        <f>IF(LEN(I$8)=0,"",IF(I$8="Bayern",SUMIFS(Erl.Gögn!$I$2:$I$30,Erl.Gögn!$E$2:$E$30,$A162,Erl.Gögn!$A$2:$A$30,I$201),IF(I$8="Allianz",SUMIFS(Erl.Gögn!$I$2:$I$30,Erl.Gögn!$E$2:$E$30,$A162,Erl.Gögn!$A$2:$A$30,I$201),SUMIFS(Gögn!$J$2:$J$11876,Gögn!$F$2:$F$11876,$A162,Gögn!$A$2:$A$11876,I$201))))</f>
        <v>16222</v>
      </c>
      <c r="J162" s="156">
        <f>IF(LEN(J$8)=0,"",IF(J$8="Bayern",SUMIFS(Erl.Gögn!$I$2:$I$30,Erl.Gögn!$E$2:$E$30,$A162,Erl.Gögn!$A$2:$A$30,J$201),IF(J$8="Allianz",SUMIFS(Erl.Gögn!$I$2:$I$30,Erl.Gögn!$E$2:$E$30,$A162,Erl.Gögn!$A$2:$A$30,J$201),SUMIFS(Gögn!$J$2:$J$11876,Gögn!$F$2:$F$11876,$A162,Gögn!$A$2:$A$11876,J$201))))</f>
        <v>210</v>
      </c>
      <c r="K162" s="156">
        <f>IF(LEN(K$8)=0,"",IF(K$8="Bayern",SUMIFS(Erl.Gögn!$I$2:$I$30,Erl.Gögn!$E$2:$E$30,$A162,Erl.Gögn!$A$2:$A$30,K$201),IF(K$8="Allianz",SUMIFS(Erl.Gögn!$I$2:$I$30,Erl.Gögn!$E$2:$E$30,$A162,Erl.Gögn!$A$2:$A$30,K$201),SUMIFS(Gögn!$J$2:$J$11876,Gögn!$F$2:$F$11876,$A162,Gögn!$A$2:$A$11876,K$201))))</f>
        <v>595</v>
      </c>
      <c r="L162" s="156">
        <f>IF(LEN(L$8)=0,"",IF(L$8="Bayern",SUMIFS(Erl.Gögn!$I$2:$I$30,Erl.Gögn!$E$2:$E$30,$A162,Erl.Gögn!$A$2:$A$30,L$201),IF(L$8="Allianz",SUMIFS(Erl.Gögn!$I$2:$I$30,Erl.Gögn!$E$2:$E$30,$A162,Erl.Gögn!$A$2:$A$30,L$201),SUMIFS(Gögn!$J$2:$J$11876,Gögn!$F$2:$F$11876,$A162,Gögn!$A$2:$A$11876,L$201))))</f>
        <v>3880</v>
      </c>
      <c r="M162" s="156">
        <f>IF(LEN(M$8)=0,"",IF(M$8="Bayern",SUMIFS(Erl.Gögn!$I$2:$I$30,Erl.Gögn!$E$2:$E$30,$A162,Erl.Gögn!$A$2:$A$30,M$201),IF(M$8="Allianz",SUMIFS(Erl.Gögn!$I$2:$I$30,Erl.Gögn!$E$2:$E$30,$A162,Erl.Gögn!$A$2:$A$30,M$201),SUMIFS(Gögn!$J$2:$J$11876,Gögn!$F$2:$F$11876,$A162,Gögn!$A$2:$A$11876,M$201))))</f>
        <v>16697</v>
      </c>
      <c r="N162" s="156">
        <f>IF(LEN(N$8)=0,"",IF(N$8="Bayern",SUMIFS(Erl.Gögn!$I$2:$I$30,Erl.Gögn!$E$2:$E$30,$A162,Erl.Gögn!$A$2:$A$30,N$201),IF(N$8="Allianz",SUMIFS(Erl.Gögn!$I$2:$I$30,Erl.Gögn!$E$2:$E$30,$A162,Erl.Gögn!$A$2:$A$30,N$201),SUMIFS(Gögn!$J$2:$J$11876,Gögn!$F$2:$F$11876,$A162,Gögn!$A$2:$A$11876,N$201))))</f>
        <v>22048</v>
      </c>
      <c r="O162" s="156">
        <f>IF(LEN(O$8)=0,"",IF(O$8="Bayern",SUMIFS(Erl.Gögn!$I$2:$I$30,Erl.Gögn!$E$2:$E$30,$A162,Erl.Gögn!$A$2:$A$30,O$201),IF(O$8="Allianz",SUMIFS(Erl.Gögn!$I$2:$I$30,Erl.Gögn!$E$2:$E$30,$A162,Erl.Gögn!$A$2:$A$30,O$201),SUMIFS(Gögn!$J$2:$J$11876,Gögn!$F$2:$F$11876,$A162,Gögn!$A$2:$A$11876,O$201))))</f>
        <v>17850</v>
      </c>
      <c r="P162" s="156">
        <f>IF(LEN(P$8)=0,"",IF(P$8="Bayern",SUMIFS(Erl.Gögn!$I$2:$I$30,Erl.Gögn!$E$2:$E$30,$A162,Erl.Gögn!$A$2:$A$30,P$201),IF(P$8="Allianz",SUMIFS(Erl.Gögn!$I$2:$I$30,Erl.Gögn!$E$2:$E$30,$A162,Erl.Gögn!$A$2:$A$30,P$201),SUMIFS(Gögn!$J$2:$J$11876,Gögn!$F$2:$F$11876,$A162,Gögn!$A$2:$A$11876,P$201))))</f>
        <v>8849</v>
      </c>
      <c r="Q162" s="156">
        <f>IF(LEN(Q$8)=0,"",IF(Q$8="Bayern",SUMIFS(Erl.Gögn!$I$2:$I$30,Erl.Gögn!$E$2:$E$30,$A162,Erl.Gögn!$A$2:$A$30,Q$201),IF(Q$8="Allianz",SUMIFS(Erl.Gögn!$I$2:$I$30,Erl.Gögn!$E$2:$E$30,$A162,Erl.Gögn!$A$2:$A$30,Q$201),SUMIFS(Gögn!$J$2:$J$11876,Gögn!$F$2:$F$11876,$A162,Gögn!$A$2:$A$11876,Q$201))))</f>
        <v>32590</v>
      </c>
      <c r="R162" s="156">
        <f>IF(LEN(R$8)=0,"",IF(R$8="Bayern",SUMIFS(Erl.Gögn!$I$2:$I$30,Erl.Gögn!$E$2:$E$30,$A162,Erl.Gögn!$A$2:$A$30,R$201),IF(R$8="Allianz",SUMIFS(Erl.Gögn!$I$2:$I$30,Erl.Gögn!$E$2:$E$30,$A162,Erl.Gögn!$A$2:$A$30,R$201),SUMIFS(Gögn!$J$2:$J$11876,Gögn!$F$2:$F$11876,$A162,Gögn!$A$2:$A$11876,R$201))))</f>
        <v>15238</v>
      </c>
      <c r="S162" s="156">
        <f>IF(LEN(S$8)=0,"",IF(S$8="Bayern",SUMIFS(Erl.Gögn!$I$2:$I$30,Erl.Gögn!$E$2:$E$30,$A162,Erl.Gögn!$A$2:$A$30,S$201),IF(S$8="Allianz",SUMIFS(Erl.Gögn!$I$2:$I$30,Erl.Gögn!$E$2:$E$30,$A162,Erl.Gögn!$A$2:$A$30,S$201),SUMIFS(Gögn!$J$2:$J$11876,Gögn!$F$2:$F$11876,$A162,Gögn!$A$2:$A$11876,S$201))))</f>
        <v>5052</v>
      </c>
      <c r="T162" s="156">
        <f>IF(LEN(T$8)=0,"",IF(T$8="Bayern",SUMIFS(Erl.Gögn!$I$2:$I$30,Erl.Gögn!$E$2:$E$30,$A162,Erl.Gögn!$A$2:$A$30,T$201),IF(T$8="Allianz",SUMIFS(Erl.Gögn!$I$2:$I$30,Erl.Gögn!$E$2:$E$30,$A162,Erl.Gögn!$A$2:$A$30,T$201),SUMIFS(Gögn!$J$2:$J$11876,Gögn!$F$2:$F$11876,$A162,Gögn!$A$2:$A$11876,T$201))))</f>
        <v>13052</v>
      </c>
      <c r="U162" s="156">
        <f>IF(LEN(U$8)=0,"",IF(U$8="Bayern",SUMIFS(Erl.Gögn!$I$2:$I$30,Erl.Gögn!$E$2:$E$30,$A162,Erl.Gögn!$A$2:$A$30,U$201),IF(U$8="Allianz",SUMIFS(Erl.Gögn!$I$2:$I$30,Erl.Gögn!$E$2:$E$30,$A162,Erl.Gögn!$A$2:$A$30,U$201),SUMIFS(Gögn!$J$2:$J$11876,Gögn!$F$2:$F$11876,$A162,Gögn!$A$2:$A$11876,U$201))))</f>
        <v>517</v>
      </c>
      <c r="V162" s="156">
        <f>IF(LEN(V$8)=0,"",IF(V$8="Bayern",SUMIFS(Erl.Gögn!$I$2:$I$30,Erl.Gögn!$E$2:$E$30,$A162,Erl.Gögn!$A$2:$A$30,V$201),IF(V$8="Allianz",SUMIFS(Erl.Gögn!$I$2:$I$30,Erl.Gögn!$E$2:$E$30,$A162,Erl.Gögn!$A$2:$A$30,V$201),SUMIFS(Gögn!$J$2:$J$11876,Gögn!$F$2:$F$11876,$A162,Gögn!$A$2:$A$11876,V$201))))</f>
        <v>6149</v>
      </c>
      <c r="W162" s="156">
        <f>IF(LEN(W$8)=0,"",IF(W$8="Bayern",SUMIFS(Erl.Gögn!$I$2:$I$30,Erl.Gögn!$E$2:$E$30,$A162,Erl.Gögn!$A$2:$A$30,W$201),IF(W$8="Allianz",SUMIFS(Erl.Gögn!$I$2:$I$30,Erl.Gögn!$E$2:$E$30,$A162,Erl.Gögn!$A$2:$A$30,W$201),SUMIFS(Gögn!$J$2:$J$11876,Gögn!$F$2:$F$11876,$A162,Gögn!$A$2:$A$11876,W$201))))</f>
        <v>55221</v>
      </c>
      <c r="X162" s="156">
        <f>IF(LEN(X$8)=0,"",IF(X$8="Bayern",SUMIFS(Erl.Gögn!$I$2:$I$30,Erl.Gögn!$E$2:$E$30,$A162,Erl.Gögn!$A$2:$A$30,X$201),IF(X$8="Allianz",SUMIFS(Erl.Gögn!$I$2:$I$30,Erl.Gögn!$E$2:$E$30,$A162,Erl.Gögn!$A$2:$A$30,X$201),SUMIFS(Gögn!$J$2:$J$11876,Gögn!$F$2:$F$11876,$A162,Gögn!$A$2:$A$11876,X$201))))</f>
        <v>7696</v>
      </c>
      <c r="Y162" s="156">
        <f>IF(LEN(Y$8)=0,"",IF(Y$8="Bayern",SUMIFS(Erl.Gögn!$I$2:$I$30,Erl.Gögn!$E$2:$E$30,$A162,Erl.Gögn!$A$2:$A$30,Y$201),IF(Y$8="Allianz",SUMIFS(Erl.Gögn!$I$2:$I$30,Erl.Gögn!$E$2:$E$30,$A162,Erl.Gögn!$A$2:$A$30,Y$201),SUMIFS(Gögn!$J$2:$J$11876,Gögn!$F$2:$F$11876,$A162,Gögn!$A$2:$A$11876,Y$201))))</f>
        <v>9176</v>
      </c>
      <c r="Z162" s="156">
        <f>IF(LEN(Z$8)=0,"",IF(Z$8="Bayern",SUMIFS(Erl.Gögn!$I$2:$I$30,Erl.Gögn!$E$2:$E$30,$A162,Erl.Gögn!$A$2:$A$30,Z$201),IF(Z$8="Allianz",SUMIFS(Erl.Gögn!$I$2:$I$30,Erl.Gögn!$E$2:$E$30,$A162,Erl.Gögn!$A$2:$A$30,Z$201),SUMIFS(Gögn!$J$2:$J$11876,Gögn!$F$2:$F$11876,$A162,Gögn!$A$2:$A$11876,Z$201))))</f>
        <v>713</v>
      </c>
      <c r="AA162" s="156">
        <f>IF(LEN(AA$8)=0,"",IF(AA$8="Bayern",SUMIFS(Erl.Gögn!$I$2:$I$30,Erl.Gögn!$E$2:$E$30,$A162,Erl.Gögn!$A$2:$A$30,AA$201),IF(AA$8="Allianz",SUMIFS(Erl.Gögn!$I$2:$I$30,Erl.Gögn!$E$2:$E$30,$A162,Erl.Gögn!$A$2:$A$30,AA$201),SUMIFS(Gögn!$J$2:$J$11876,Gögn!$F$2:$F$11876,$A162,Gögn!$A$2:$A$11876,AA$201))))</f>
        <v>0</v>
      </c>
      <c r="AB162" s="156">
        <f>IF(LEN(AB$8)=0,"",IF(AB$8="Bayern",SUMIFS(Erl.Gögn!$I$2:$I$30,Erl.Gögn!$E$2:$E$30,$A162,Erl.Gögn!$A$2:$A$30,AB$201),IF(AB$8="Allianz",SUMIFS(Erl.Gögn!$I$2:$I$30,Erl.Gögn!$E$2:$E$30,$A162,Erl.Gögn!$A$2:$A$30,AB$201),SUMIFS(Gögn!$J$2:$J$11876,Gögn!$F$2:$F$11876,$A162,Gögn!$A$2:$A$11876,AB$201))))</f>
        <v>6374</v>
      </c>
      <c r="AC162" s="156">
        <f>IF(LEN(AC$8)=0,"",IF(AC$8="Bayern",SUMIFS(Erl.Gögn!$I$2:$I$30,Erl.Gögn!$E$2:$E$30,$A162,Erl.Gögn!$A$2:$A$30,AC$201),IF(AC$8="Allianz",SUMIFS(Erl.Gögn!$I$2:$I$30,Erl.Gögn!$E$2:$E$30,$A162,Erl.Gögn!$A$2:$A$30,AC$201),SUMIFS(Gögn!$J$2:$J$11876,Gögn!$F$2:$F$11876,$A162,Gögn!$A$2:$A$11876,AC$201))))</f>
        <v>29408</v>
      </c>
      <c r="AD162" s="156">
        <f>IF(LEN(AD$8)=0,"",IF(AD$8="Bayern",SUMIFS(Erl.Gögn!$I$2:$I$30,Erl.Gögn!$E$2:$E$30,$A162,Erl.Gögn!$A$2:$A$30,AD$201),IF(AD$8="Allianz",SUMIFS(Erl.Gögn!$I$2:$I$30,Erl.Gögn!$E$2:$E$30,$A162,Erl.Gögn!$A$2:$A$30,AD$201),SUMIFS(Gögn!$J$2:$J$11876,Gögn!$F$2:$F$11876,$A162,Gögn!$A$2:$A$11876,AD$201))))</f>
        <v>632</v>
      </c>
      <c r="AE162" s="156">
        <f>IF(LEN(AE$8)=0,"",IF(AE$8="Bayern",SUMIFS(Erl.Gögn!$I$2:$I$30,Erl.Gögn!$E$2:$E$30,$A162,Erl.Gögn!$A$2:$A$30,AE$201),IF(AE$8="Allianz",SUMIFS(Erl.Gögn!$I$2:$I$30,Erl.Gögn!$E$2:$E$30,$A162,Erl.Gögn!$A$2:$A$30,AE$201),SUMIFS(Gögn!$J$2:$J$11876,Gögn!$F$2:$F$11876,$A162,Gögn!$A$2:$A$11876,AE$201))))</f>
        <v>2756</v>
      </c>
      <c r="AF162" s="156">
        <f>IF(LEN(AF$8)=0,"",IF(AF$8="Bayern",SUMIFS(Erl.Gögn!$I$2:$I$30,Erl.Gögn!$E$2:$E$30,$A162,Erl.Gögn!$A$2:$A$30,AF$201),IF(AF$8="Allianz",SUMIFS(Erl.Gögn!$I$2:$I$30,Erl.Gögn!$E$2:$E$30,$A162,Erl.Gögn!$A$2:$A$30,AF$201),SUMIFS(Gögn!$J$2:$J$11876,Gögn!$F$2:$F$11876,$A162,Gögn!$A$2:$A$11876,AF$201))))</f>
        <v>6812</v>
      </c>
      <c r="AG162" s="156">
        <f>IF(LEN(AG$8)=0,"",IF(AG$8="Bayern",SUMIFS(Erl.Gögn!$I$2:$I$30,Erl.Gögn!$E$2:$E$30,$A162,Erl.Gögn!$A$2:$A$30,AG$201),IF(AG$8="Allianz",SUMIFS(Erl.Gögn!$I$2:$I$30,Erl.Gögn!$E$2:$E$30,$A162,Erl.Gögn!$A$2:$A$30,AG$201),SUMIFS(Gögn!$J$2:$J$11876,Gögn!$F$2:$F$11876,$A162,Gögn!$A$2:$A$11876,AG$201))))</f>
        <v>3502</v>
      </c>
      <c r="AH162" s="156">
        <f>IF(LEN(AH$8)=0,"",IF(AH$8="Bayern",SUMIFS(Erl.Gögn!$I$2:$I$30,Erl.Gögn!$E$2:$E$30,$A162,Erl.Gögn!$A$2:$A$30,AH$201),IF(AH$8="Allianz",SUMIFS(Erl.Gögn!$I$2:$I$30,Erl.Gögn!$E$2:$E$30,$A162,Erl.Gögn!$A$2:$A$30,AH$201),SUMIFS(Gögn!$J$2:$J$11876,Gögn!$F$2:$F$11876,$A162,Gögn!$A$2:$A$11876,AH$201))))</f>
        <v>17820</v>
      </c>
      <c r="AI162" s="156">
        <f>IF(LEN(AI$8)=0,"",IF(AI$8="Bayern",SUMIFS(Erl.Gögn!$I$2:$I$30,Erl.Gögn!$E$2:$E$30,$A162,Erl.Gögn!$A$2:$A$30,AI$201),IF(AI$8="Allianz",SUMIFS(Erl.Gögn!$I$2:$I$30,Erl.Gögn!$E$2:$E$30,$A162,Erl.Gögn!$A$2:$A$30,AI$201),SUMIFS(Gögn!$J$2:$J$11876,Gögn!$F$2:$F$11876,$A162,Gögn!$A$2:$A$11876,AI$201))))</f>
        <v>280</v>
      </c>
      <c r="AJ162" s="156">
        <f>IF(LEN(AJ$8)=0,"",IF(AJ$8="Bayern",SUMIFS(Erl.Gögn!$I$2:$I$30,Erl.Gögn!$E$2:$E$30,$A162,Erl.Gögn!$A$2:$A$30,AJ$201),IF(AJ$8="Allianz",SUMIFS(Erl.Gögn!$I$2:$I$30,Erl.Gögn!$E$2:$E$30,$A162,Erl.Gögn!$A$2:$A$30,AJ$201),SUMIFS(Gögn!$J$2:$J$11876,Gögn!$F$2:$F$11876,$A162,Gögn!$A$2:$A$11876,AJ$201))))</f>
        <v>2535</v>
      </c>
      <c r="AK162" s="156">
        <f>IF(LEN(AK$8)=0,"",IF(AK$8="Bayern",SUMIFS(Erl.Gögn!$I$2:$I$30,Erl.Gögn!$E$2:$E$30,$A162,Erl.Gögn!$A$2:$A$30,AK$201),IF(AK$8="Allianz",SUMIFS(Erl.Gögn!$I$2:$I$30,Erl.Gögn!$E$2:$E$30,$A162,Erl.Gögn!$A$2:$A$30,AK$201),SUMIFS(Gögn!$J$2:$J$11876,Gögn!$F$2:$F$11876,$A162,Gögn!$A$2:$A$11876,AK$201))))</f>
        <v>1741</v>
      </c>
      <c r="AL162" s="156">
        <f>IF(LEN(AL$8)=0,"",IF(AL$8="Bayern",SUMIFS(Erl.Gögn!$I$2:$I$30,Erl.Gögn!$E$2:$E$30,$A162,Erl.Gögn!$A$2:$A$30,AL$201),IF(AL$8="Allianz",SUMIFS(Erl.Gögn!$I$2:$I$30,Erl.Gögn!$E$2:$E$30,$A162,Erl.Gögn!$A$2:$A$30,AL$201),SUMIFS(Gögn!$J$2:$J$11876,Gögn!$F$2:$F$11876,$A162,Gögn!$A$2:$A$11876,AL$201))))</f>
        <v>5322</v>
      </c>
      <c r="AM162" s="156">
        <f>IF(LEN(AM$8)=0,"",IF(AM$8="Bayern",SUMIFS(Erl.Gögn!$I$2:$I$30,Erl.Gögn!$E$2:$E$30,$A162,Erl.Gögn!$A$2:$A$30,AM$201),IF(AM$8="Allianz",SUMIFS(Erl.Gögn!$I$2:$I$30,Erl.Gögn!$E$2:$E$30,$A162,Erl.Gögn!$A$2:$A$30,AM$201),SUMIFS(Gögn!$J$2:$J$11876,Gögn!$F$2:$F$11876,$A162,Gögn!$A$2:$A$11876,AM$201))))</f>
        <v>9048</v>
      </c>
      <c r="AN162" s="156">
        <f>IF(LEN(AN$8)=0,"",IF(AN$8="Bayern",SUMIFS(Erl.Gögn!$I$2:$I$30,Erl.Gögn!$E$2:$E$30,$A162,Erl.Gögn!$A$2:$A$30,AN$201),IF(AN$8="Allianz",SUMIFS(Erl.Gögn!$I$2:$I$30,Erl.Gögn!$E$2:$E$30,$A162,Erl.Gögn!$A$2:$A$30,AN$201),SUMIFS(Gögn!$J$2:$J$11876,Gögn!$F$2:$F$11876,$A162,Gögn!$A$2:$A$11876,AN$201))))</f>
        <v>78</v>
      </c>
      <c r="AO162" s="156">
        <f>IF(LEN(AO$8)=0,"",IF(AO$8="Bayern",SUMIFS(Erl.Gögn!$I$2:$I$30,Erl.Gögn!$E$2:$E$30,$A162,Erl.Gögn!$A$2:$A$30,AO$201),IF(AO$8="Allianz",SUMIFS(Erl.Gögn!$I$2:$I$30,Erl.Gögn!$E$2:$E$30,$A162,Erl.Gögn!$A$2:$A$30,AO$201),SUMIFS(Gögn!$J$2:$J$11876,Gögn!$F$2:$F$11876,$A162,Gögn!$A$2:$A$11876,AO$201))))</f>
        <v>27896</v>
      </c>
      <c r="AP162" s="156">
        <f>IF(LEN(AP$8)=0,"",IF(AP$8="Bayern",SUMIFS(Erl.Gögn!$I$2:$I$30,Erl.Gögn!$E$2:$E$30,$A162,Erl.Gögn!$A$2:$A$30,AP$201),IF(AP$8="Allianz",SUMIFS(Erl.Gögn!$I$2:$I$30,Erl.Gögn!$E$2:$E$30,$A162,Erl.Gögn!$A$2:$A$30,AP$201),SUMIFS(Gögn!$J$2:$J$11876,Gögn!$F$2:$F$11876,$A162,Gögn!$A$2:$A$11876,AP$201))))</f>
        <v>9525</v>
      </c>
      <c r="AQ162" s="156">
        <f>IF(LEN(AQ$8)=0,"",IF(AQ$8="Bayern",SUMIFS(Erl.Gögn!$I$2:$I$30,Erl.Gögn!$E$2:$E$30,$A162,Erl.Gögn!$A$2:$A$30,AQ$201),IF(AQ$8="Allianz",SUMIFS(Erl.Gögn!$I$2:$I$30,Erl.Gögn!$E$2:$E$30,$A162,Erl.Gögn!$A$2:$A$30,AQ$201),SUMIFS(Gögn!$J$2:$J$11876,Gögn!$F$2:$F$11876,$A162,Gögn!$A$2:$A$11876,AQ$201))))</f>
        <v>6493</v>
      </c>
      <c r="AR162" s="156">
        <f>IF(LEN(AR$8)=0,"",IF(AR$8="Bayern",SUMIFS(Erl.Gögn!$I$2:$I$30,Erl.Gögn!$E$2:$E$30,$A162,Erl.Gögn!$A$2:$A$30,AR$201),IF(AR$8="Allianz",SUMIFS(Erl.Gögn!$I$2:$I$30,Erl.Gögn!$E$2:$E$30,$A162,Erl.Gögn!$A$2:$A$30,AR$201),SUMIFS(Gögn!$J$2:$J$11876,Gögn!$F$2:$F$11876,$A162,Gögn!$A$2:$A$11876,AR$201))))</f>
        <v>5569</v>
      </c>
      <c r="AS162" s="156">
        <f>IF(LEN(AS$8)=0,"",IF(AS$8="Bayern",SUMIFS(Erl.Gögn!$I$2:$I$30,Erl.Gögn!$E$2:$E$30,$A162,Erl.Gögn!$A$2:$A$30,AS$201),IF(AS$8="Allianz",SUMIFS(Erl.Gögn!$I$2:$I$30,Erl.Gögn!$E$2:$E$30,$A162,Erl.Gögn!$A$2:$A$30,AS$201),SUMIFS(Gögn!$J$2:$J$11876,Gögn!$F$2:$F$11876,$A162,Gögn!$A$2:$A$11876,AS$201))))</f>
        <v>171</v>
      </c>
      <c r="AT162" s="156">
        <f>IF(LEN(AT$8)=0,"",IF(AT$8="Bayern",SUMIFS(Erl.Gögn!$I$2:$I$30,Erl.Gögn!$E$2:$E$30,$A162,Erl.Gögn!$A$2:$A$30,AT$201),IF(AT$8="Allianz",SUMIFS(Erl.Gögn!$I$2:$I$30,Erl.Gögn!$E$2:$E$30,$A162,Erl.Gögn!$A$2:$A$30,AT$201),SUMIFS(Gögn!$J$2:$J$11876,Gögn!$F$2:$F$11876,$A162,Gögn!$A$2:$A$11876,AT$201))))</f>
        <v>4865</v>
      </c>
      <c r="AU162" s="156">
        <f>IF(LEN(AU$8)=0,"",IF(AU$8="Bayern",SUMIFS(Erl.Gögn!$I$2:$I$30,Erl.Gögn!$E$2:$E$30,$A162,Erl.Gögn!$A$2:$A$30,AU$201),IF(AU$8="Allianz",SUMIFS(Erl.Gögn!$I$2:$I$30,Erl.Gögn!$E$2:$E$30,$A162,Erl.Gögn!$A$2:$A$30,AU$201),SUMIFS(Gögn!$J$2:$J$11876,Gögn!$F$2:$F$11876,$A162,Gögn!$A$2:$A$11876,AU$201))))</f>
        <v>0</v>
      </c>
      <c r="AV162" s="156">
        <f>IF(LEN(AV$8)=0,"",IF(AV$8="Bayern",SUMIFS(Erl.Gögn!$I$2:$I$30,Erl.Gögn!$E$2:$E$30,$A162,Erl.Gögn!$A$2:$A$30,AV$201),IF(AV$8="Allianz",SUMIFS(Erl.Gögn!$I$2:$I$30,Erl.Gögn!$E$2:$E$30,$A162,Erl.Gögn!$A$2:$A$30,AV$201),SUMIFS(Gögn!$J$2:$J$11876,Gögn!$F$2:$F$11876,$A162,Gögn!$A$2:$A$11876,AV$201))))</f>
        <v>168</v>
      </c>
      <c r="AW162" s="156">
        <f>IF(LEN(AW$8)=0,"",IF(AW$8="Bayern",SUMIFS(Erl.Gögn!$I$2:$I$30,Erl.Gögn!$E$2:$E$30,$A162,Erl.Gögn!$A$2:$A$30,AW$201),IF(AW$8="Allianz",SUMIFS(Erl.Gögn!$I$2:$I$30,Erl.Gögn!$E$2:$E$30,$A162,Erl.Gögn!$A$2:$A$30,AW$201),SUMIFS(Gögn!$J$2:$J$11876,Gögn!$F$2:$F$11876,$A162,Gögn!$A$2:$A$11876,AW$201))))</f>
        <v>117</v>
      </c>
      <c r="AX162" s="156">
        <f>IF(LEN(AX$8)=0,"",IF(AX$8="Bayern",SUMIFS(Erl.Gögn!$I$2:$I$30,Erl.Gögn!$E$2:$E$30,$A162,Erl.Gögn!$A$2:$A$30,AX$201),IF(AX$8="Allianz",SUMIFS(Erl.Gögn!$I$2:$I$30,Erl.Gögn!$E$2:$E$30,$A162,Erl.Gögn!$A$2:$A$30,AX$201),SUMIFS(Gögn!$J$2:$J$11876,Gögn!$F$2:$F$11876,$A162,Gögn!$A$2:$A$11876,AX$201))))</f>
        <v>16</v>
      </c>
      <c r="AY162" s="156">
        <f>IF(LEN(AY$8)=0,"",IF(AY$8="Bayern",SUMIFS(Erl.Gögn!$I$2:$I$30,Erl.Gögn!$E$2:$E$30,$A162,Erl.Gögn!$A$2:$A$30,AY$201),IF(AY$8="Allianz",SUMIFS(Erl.Gögn!$I$2:$I$30,Erl.Gögn!$E$2:$E$30,$A162,Erl.Gögn!$A$2:$A$30,AY$201),SUMIFS(Gögn!$J$2:$J$11876,Gögn!$F$2:$F$11876,$A162,Gögn!$A$2:$A$11876,AY$201))))</f>
        <v>9</v>
      </c>
      <c r="AZ162" s="156">
        <f>IF(LEN(AZ$8)=0,"",IF(AZ$8="Bayern",SUMIFS(Erl.Gögn!$I$2:$I$30,Erl.Gögn!$E$2:$E$30,$A162,Erl.Gögn!$A$2:$A$30,AZ$201),IF(AZ$8="Allianz",SUMIFS(Erl.Gögn!$I$2:$I$30,Erl.Gögn!$E$2:$E$30,$A162,Erl.Gögn!$A$2:$A$30,AZ$201),SUMIFS(Gögn!$J$2:$J$11876,Gögn!$F$2:$F$11876,$A162,Gögn!$A$2:$A$11876,AZ$201))))</f>
        <v>1774</v>
      </c>
      <c r="BA162" s="156">
        <f>IF(LEN(BA$8)=0,"",IF(BA$8="Bayern",SUMIFS(Erl.Gögn!$I$2:$I$30,Erl.Gögn!$E$2:$E$30,$A162,Erl.Gögn!$A$2:$A$30,BA$201),IF(BA$8="Allianz",SUMIFS(Erl.Gögn!$I$2:$I$30,Erl.Gögn!$E$2:$E$30,$A162,Erl.Gögn!$A$2:$A$30,BA$201),SUMIFS(Gögn!$J$2:$J$11876,Gögn!$F$2:$F$11876,$A162,Gögn!$A$2:$A$11876,BA$201))))</f>
        <v>3471</v>
      </c>
      <c r="BB162" s="156">
        <f>IF(LEN(BB$8)=0,"",IF(BB$8="Bayern",SUMIFS(Erl.Gögn!$I$2:$I$30,Erl.Gögn!$E$2:$E$30,$A162,Erl.Gögn!$A$2:$A$30,BB$201),IF(BB$8="Allianz",SUMIFS(Erl.Gögn!$I$2:$I$30,Erl.Gögn!$E$2:$E$30,$A162,Erl.Gögn!$A$2:$A$30,BB$201),SUMIFS(Gögn!$J$2:$J$11876,Gögn!$F$2:$F$11876,$A162,Gögn!$A$2:$A$11876,BB$201))))</f>
        <v>35841</v>
      </c>
      <c r="BC162" s="156">
        <f>IF(LEN(BC$8)=0,"",IF(BC$8="Bayern",SUMIFS(Erl.Gögn!$I$2:$I$30,Erl.Gögn!$E$2:$E$30,$A162,Erl.Gögn!$A$2:$A$30,BC$201),IF(BC$8="Allianz",SUMIFS(Erl.Gögn!$I$2:$I$30,Erl.Gögn!$E$2:$E$30,$A162,Erl.Gögn!$A$2:$A$30,BC$201),SUMIFS(Gögn!$J$2:$J$11876,Gögn!$F$2:$F$11876,$A162,Gögn!$A$2:$A$11876,BC$201))))</f>
        <v>2583</v>
      </c>
      <c r="BD162" s="156">
        <f>IF(LEN(BD$8)=0,"",IF(BD$8="Bayern",SUMIFS(Erl.Gögn!$I$2:$I$30,Erl.Gögn!$E$2:$E$30,$A162,Erl.Gögn!$A$2:$A$30,BD$201),IF(BD$8="Allianz",SUMIFS(Erl.Gögn!$I$2:$I$30,Erl.Gögn!$E$2:$E$30,$A162,Erl.Gögn!$A$2:$A$30,BD$201),SUMIFS(Gögn!$J$2:$J$11876,Gögn!$F$2:$F$11876,$A162,Gögn!$A$2:$A$11876,BD$201))))</f>
        <v>1211</v>
      </c>
      <c r="BE162" s="156">
        <f>IF(LEN(BE$8)=0,"",IF(BE$8="Bayern",SUMIFS(Erl.Gögn!$I$2:$I$30,Erl.Gögn!$E$2:$E$30,$A162,Erl.Gögn!$A$2:$A$30,BE$201),IF(BE$8="Allianz",SUMIFS(Erl.Gögn!$I$2:$I$30,Erl.Gögn!$E$2:$E$30,$A162,Erl.Gögn!$A$2:$A$30,BE$201),SUMIFS(Gögn!$J$2:$J$11876,Gögn!$F$2:$F$11876,$A162,Gögn!$A$2:$A$11876,BE$201))))</f>
        <v>3894</v>
      </c>
      <c r="BF162" s="156">
        <f>IF(LEN(BF$8)=0,"",IF(BF$8="Bayern",SUMIFS(Erl.Gögn!$I$2:$I$30,Erl.Gögn!$E$2:$E$30,$A162,Erl.Gögn!$A$2:$A$30,BF$201),IF(BF$8="Allianz",SUMIFS(Erl.Gögn!$I$2:$I$30,Erl.Gögn!$E$2:$E$30,$A162,Erl.Gögn!$A$2:$A$30,BF$201),SUMIFS(Gögn!$J$2:$J$11876,Gögn!$F$2:$F$11876,$A162,Gögn!$A$2:$A$11876,BF$201))))</f>
        <v>406</v>
      </c>
      <c r="BG162" s="156">
        <f>IF(LEN(BG$8)=0,"",IF(BG$8="Bayern",SUMIFS(Erl.Gögn!$I$2:$I$30,Erl.Gögn!$E$2:$E$30,$A162,Erl.Gögn!$A$2:$A$30,BG$201),IF(BG$8="Allianz",SUMIFS(Erl.Gögn!$I$2:$I$30,Erl.Gögn!$E$2:$E$30,$A162,Erl.Gögn!$A$2:$A$30,BG$201),SUMIFS(Gögn!$J$2:$J$11876,Gögn!$F$2:$F$11876,$A162,Gögn!$A$2:$A$11876,BG$201))))</f>
        <v>390</v>
      </c>
      <c r="BH162" s="156">
        <f>IF(LEN(BH$8)=0,"",IF(BH$8="Bayern",SUMIFS(Erl.Gögn!$I$2:$I$30,Erl.Gögn!$E$2:$E$30,$A162,Erl.Gögn!$A$2:$A$30,BH$201),IF(BH$8="Allianz",SUMIFS(Erl.Gögn!$I$2:$I$30,Erl.Gögn!$E$2:$E$30,$A162,Erl.Gögn!$A$2:$A$30,BH$201),SUMIFS(Gögn!$J$2:$J$11876,Gögn!$F$2:$F$11876,$A162,Gögn!$A$2:$A$11876,BH$201))))</f>
        <v>5384</v>
      </c>
      <c r="BI162" s="156">
        <f>IF(LEN(BI$8)=0,"",IF(BI$8="Bayern",SUMIFS(Erl.Gögn!$I$2:$I$30,Erl.Gögn!$E$2:$E$30,$A162,Erl.Gögn!$A$2:$A$30,BI$201),IF(BI$8="Allianz",SUMIFS(Erl.Gögn!$I$2:$I$30,Erl.Gögn!$E$2:$E$30,$A162,Erl.Gögn!$A$2:$A$30,BI$201),SUMIFS(Gögn!$J$2:$J$11876,Gögn!$F$2:$F$11876,$A162,Gögn!$A$2:$A$11876,BI$201))))</f>
        <v>2422</v>
      </c>
      <c r="BJ162" s="156">
        <f>IF(LEN(BJ$8)=0,"",IF(BJ$8="Bayern",SUMIFS(Erl.Gögn!$I$2:$I$30,Erl.Gögn!$E$2:$E$30,$A162,Erl.Gögn!$A$2:$A$30,BJ$201),IF(BJ$8="Allianz",SUMIFS(Erl.Gögn!$I$2:$I$30,Erl.Gögn!$E$2:$E$30,$A162,Erl.Gögn!$A$2:$A$30,BJ$201),SUMIFS(Gögn!$J$2:$J$11876,Gögn!$F$2:$F$11876,$A162,Gögn!$A$2:$A$11876,BJ$201))))</f>
        <v>1648</v>
      </c>
      <c r="BK162" s="156">
        <f>IF(LEN(BK$8)=0,"",IF(BK$8="Bayern",SUMIFS(Erl.Gögn!$I$2:$I$30,Erl.Gögn!$E$2:$E$30,$A162,Erl.Gögn!$A$2:$A$30,BK$201),IF(BK$8="Allianz",SUMIFS(Erl.Gögn!$I$2:$I$30,Erl.Gögn!$E$2:$E$30,$A162,Erl.Gögn!$A$2:$A$30,BK$201),SUMIFS(Gögn!$J$2:$J$11876,Gögn!$F$2:$F$11876,$A162,Gögn!$A$2:$A$11876,BK$201))))</f>
        <v>44927</v>
      </c>
      <c r="BL162" s="156">
        <f>IF(LEN(BL$8)=0,"",IF(BL$8="Bayern",SUMIFS(Erl.Gögn!$I$2:$I$30,Erl.Gögn!$E$2:$E$30,$A162,Erl.Gögn!$A$2:$A$30,BL$201),IF(BL$8="Allianz",SUMIFS(Erl.Gögn!$I$2:$I$30,Erl.Gögn!$E$2:$E$30,$A162,Erl.Gögn!$A$2:$A$30,BL$201),SUMIFS(Gögn!$J$2:$J$11876,Gögn!$F$2:$F$11876,$A162,Gögn!$A$2:$A$11876,BL$201))))</f>
        <v>2392</v>
      </c>
      <c r="BM162" s="156">
        <f>IF(LEN(BM$8)=0,"",IF(BM$8="Bayern",SUMIFS(Erl.Gögn!$I$2:$I$30,Erl.Gögn!$E$2:$E$30,$A162,Erl.Gögn!$A$2:$A$30,BM$201),IF(BM$8="Allianz",SUMIFS(Erl.Gögn!$I$2:$I$30,Erl.Gögn!$E$2:$E$30,$A162,Erl.Gögn!$A$2:$A$30,BM$201),SUMIFS(Gögn!$J$2:$J$11876,Gögn!$F$2:$F$11876,$A162,Gögn!$A$2:$A$11876,BM$201))))</f>
        <v>2392</v>
      </c>
      <c r="BN162" s="156">
        <f>IF(LEN(BN$8)=0,"",IF(BN$8="Bayern",SUMIFS(Erl.Gögn!$I$2:$I$30,Erl.Gögn!$E$2:$E$30,$A162,Erl.Gögn!$A$2:$A$30,BN$201),IF(BN$8="Allianz",SUMIFS(Erl.Gögn!$I$2:$I$30,Erl.Gögn!$E$2:$E$30,$A162,Erl.Gögn!$A$2:$A$30,BN$201),SUMIFS(Gögn!$J$2:$J$11876,Gögn!$F$2:$F$11876,$A162,Gögn!$A$2:$A$11876,BN$201))))</f>
        <v>785</v>
      </c>
      <c r="BO162" s="156">
        <f>IF(LEN(BO$8)=0,"",IF(BO$8="Bayern",SUMIFS(Erl.Gögn!$I$2:$I$30,Erl.Gögn!$E$2:$E$30,$A162,Erl.Gögn!$A$2:$A$30,BO$201),IF(BO$8="Allianz",SUMIFS(Erl.Gögn!$I$2:$I$30,Erl.Gögn!$E$2:$E$30,$A162,Erl.Gögn!$A$2:$A$30,BO$201),SUMIFS(Gögn!$J$2:$J$11876,Gögn!$F$2:$F$11876,$A162,Gögn!$A$2:$A$11876,BO$201))))</f>
        <v>107</v>
      </c>
      <c r="BP162" s="156">
        <f>IF(LEN(BP$8)=0,"",IF(BP$8="Bayern",SUMIFS(Erl.Gögn!$I$2:$I$30,Erl.Gögn!$E$2:$E$30,$A162,Erl.Gögn!$A$2:$A$30,BP$201),IF(BP$8="Allianz",SUMIFS(Erl.Gögn!$I$2:$I$30,Erl.Gögn!$E$2:$E$30,$A162,Erl.Gögn!$A$2:$A$30,BP$201),SUMIFS(Gögn!$J$2:$J$11876,Gögn!$F$2:$F$11876,$A162,Gögn!$A$2:$A$11876,BP$201))))</f>
        <v>133</v>
      </c>
      <c r="BQ162" s="156">
        <f>IF(LEN(BQ$8)=0,"",IF(BQ$8="Bayern",SUMIFS(Erl.Gögn!$I$2:$I$30,Erl.Gögn!$E$2:$E$30,$A162,Erl.Gögn!$A$2:$A$30,BQ$201),IF(BQ$8="Allianz",SUMIFS(Erl.Gögn!$I$2:$I$30,Erl.Gögn!$E$2:$E$30,$A162,Erl.Gögn!$A$2:$A$30,BQ$201),SUMIFS(Gögn!$J$2:$J$11876,Gögn!$F$2:$F$11876,$A162,Gögn!$A$2:$A$11876,BQ$201))))</f>
        <v>136</v>
      </c>
      <c r="BR162" s="156">
        <f>IF(LEN(BR$8)=0,"",IF(BR$8="Bayern",SUMIFS(Erl.Gögn!$I$2:$I$30,Erl.Gögn!$E$2:$E$30,$A162,Erl.Gögn!$A$2:$A$30,BR$201),IF(BR$8="Allianz",SUMIFS(Erl.Gögn!$I$2:$I$30,Erl.Gögn!$E$2:$E$30,$A162,Erl.Gögn!$A$2:$A$30,BR$201),SUMIFS(Gögn!$J$2:$J$11876,Gögn!$F$2:$F$11876,$A162,Gögn!$A$2:$A$11876,BR$201))))</f>
        <v>0</v>
      </c>
      <c r="BS162" s="156">
        <f>IF(LEN(BS$8)=0,"",IF(BS$8="Bayern",SUMIFS(Erl.Gögn!$I$2:$I$30,Erl.Gögn!$E$2:$E$30,$A162,Erl.Gögn!$A$2:$A$30,BS$201),IF(BS$8="Allianz",SUMIFS(Erl.Gögn!$I$2:$I$30,Erl.Gögn!$E$2:$E$30,$A162,Erl.Gögn!$A$2:$A$30,BS$201),SUMIFS(Gögn!$J$2:$J$11876,Gögn!$F$2:$F$11876,$A162,Gögn!$A$2:$A$11876,BS$201))))</f>
        <v>0</v>
      </c>
      <c r="BT162" s="156">
        <f>IF(LEN(BT$8)=0,"",IF(BT$8="Bayern",SUMIFS(Erl.Gögn!$I$2:$I$30,Erl.Gögn!$E$2:$E$30,$A162,Erl.Gögn!$A$2:$A$30,BT$201),IF(BT$8="Allianz",SUMIFS(Erl.Gögn!$I$2:$I$30,Erl.Gögn!$E$2:$E$30,$A162,Erl.Gögn!$A$2:$A$30,BT$201),SUMIFS(Gögn!$J$2:$J$11876,Gögn!$F$2:$F$11876,$A162,Gögn!$A$2:$A$11876,BT$201))))</f>
        <v>0</v>
      </c>
      <c r="BU162" s="156">
        <f>IF(LEN(BU$8)=0,"",IF(BU$8="Bayern",SUMIFS(Erl.Gögn!$I$2:$I$30,Erl.Gögn!$E$2:$E$30,$A162,Erl.Gögn!$A$2:$A$30,BU$201),IF(BU$8="Allianz",SUMIFS(Erl.Gögn!$I$2:$I$30,Erl.Gögn!$E$2:$E$30,$A162,Erl.Gögn!$A$2:$A$30,BU$201),SUMIFS(Gögn!$J$2:$J$11876,Gögn!$F$2:$F$11876,$A162,Gögn!$A$2:$A$11876,BU$201))))</f>
        <v>1949</v>
      </c>
      <c r="BV162" s="156">
        <f>IF(LEN(BV$8)=0,"",IF(BV$8="Bayern",SUMIFS(Erl.Gögn!$I$2:$I$30,Erl.Gögn!$E$2:$E$30,$A162,Erl.Gögn!$A$2:$A$30,BV$201),IF(BV$8="Allianz",SUMIFS(Erl.Gögn!$I$2:$I$30,Erl.Gögn!$E$2:$E$30,$A162,Erl.Gögn!$A$2:$A$30,BV$201),SUMIFS(Gögn!$J$2:$J$11876,Gögn!$F$2:$F$11876,$A162,Gögn!$A$2:$A$11876,BV$201))))</f>
        <v>5990</v>
      </c>
      <c r="BW162" s="156">
        <f>IF(LEN(BW$8)=0,"",IF(BW$8="Bayern",SUMIFS(Erl.Gögn!$I$2:$I$30,Erl.Gögn!$E$2:$E$30,$A162,Erl.Gögn!$A$2:$A$30,BW$201),IF(BW$8="Allianz",SUMIFS(Erl.Gögn!$I$2:$I$30,Erl.Gögn!$E$2:$E$30,$A162,Erl.Gögn!$A$2:$A$30,BW$201),SUMIFS(Gögn!$J$2:$J$11876,Gögn!$F$2:$F$11876,$A162,Gögn!$A$2:$A$11876,BW$201))))</f>
        <v>97</v>
      </c>
      <c r="BX162" s="156">
        <f>IF(LEN(BX$8)=0,"",IF(BX$8="Bayern",SUMIFS(Erl.Gögn!$I$2:$I$30,Erl.Gögn!$E$2:$E$30,$A162,Erl.Gögn!$A$2:$A$30,BX$201),IF(BX$8="Allianz",SUMIFS(Erl.Gögn!$I$2:$I$30,Erl.Gögn!$E$2:$E$30,$A162,Erl.Gögn!$A$2:$A$30,BX$201),SUMIFS(Gögn!$J$2:$J$11876,Gögn!$F$2:$F$11876,$A162,Gögn!$A$2:$A$11876,BX$201))))</f>
        <v>4284</v>
      </c>
      <c r="BY162" s="156">
        <f>IF(LEN(BY$8)=0,"",IF(BY$8="Bayern",SUMIFS(Erl.Gögn!$I$2:$I$30,Erl.Gögn!$E$2:$E$30,$A162,Erl.Gögn!$A$2:$A$30,BY$201),IF(BY$8="Allianz",SUMIFS(Erl.Gögn!$I$2:$I$30,Erl.Gögn!$E$2:$E$30,$A162,Erl.Gögn!$A$2:$A$30,BY$201),SUMIFS(Gögn!$J$2:$J$11876,Gögn!$F$2:$F$11876,$A162,Gögn!$A$2:$A$11876,BY$201))))</f>
        <v>11360</v>
      </c>
      <c r="BZ162" s="156">
        <f>IF(LEN(BZ$8)=0,"",IF(BZ$8="Bayern",SUMIFS(Erl.Gögn!$I$2:$I$30,Erl.Gögn!$E$2:$E$30,$A162,Erl.Gögn!$A$2:$A$30,BZ$201),IF(BZ$8="Allianz",SUMIFS(Erl.Gögn!$I$2:$I$30,Erl.Gögn!$E$2:$E$30,$A162,Erl.Gögn!$A$2:$A$30,BZ$201),SUMIFS(Gögn!$J$2:$J$11876,Gögn!$F$2:$F$11876,$A162,Gögn!$A$2:$A$11876,BZ$201))))</f>
        <v>175</v>
      </c>
      <c r="CA162" s="156">
        <f>IF(LEN(CA$8)=0,"",IF(CA$8="Bayern",SUMIFS(Erl.Gögn!$I$2:$I$30,Erl.Gögn!$E$2:$E$30,$A162,Erl.Gögn!$A$2:$A$30,CA$201),IF(CA$8="Allianz",SUMIFS(Erl.Gögn!$I$2:$I$30,Erl.Gögn!$E$2:$E$30,$A162,Erl.Gögn!$A$2:$A$30,CA$201),SUMIFS(Gögn!$J$2:$J$11876,Gögn!$F$2:$F$11876,$A162,Gögn!$A$2:$A$11876,CA$201))))</f>
        <v>684</v>
      </c>
      <c r="CB162" s="156">
        <f>IF(LEN(CB$8)=0,"",IF(CB$8="Bayern",SUMIFS(Erl.Gögn!$I$2:$I$30,Erl.Gögn!$E$2:$E$30,$A162,Erl.Gögn!$A$2:$A$30,CB$201),IF(CB$8="Allianz",SUMIFS(Erl.Gögn!$I$2:$I$30,Erl.Gögn!$E$2:$E$30,$A162,Erl.Gögn!$A$2:$A$30,CB$201),SUMIFS(Gögn!$J$2:$J$11876,Gögn!$F$2:$F$11876,$A162,Gögn!$A$2:$A$11876,CB$201))))</f>
        <v>29058</v>
      </c>
      <c r="CC162" s="156">
        <f>IF(LEN(CC$8)=0,"",IF(CC$8="Bayern",SUMIFS(Erl.Gögn!$I$2:$I$30,Erl.Gögn!$E$2:$E$30,$A162,Erl.Gögn!$A$2:$A$30,CC$201),IF(CC$8="Allianz",SUMIFS(Erl.Gögn!$I$2:$I$30,Erl.Gögn!$E$2:$E$30,$A162,Erl.Gögn!$A$2:$A$30,CC$201),SUMIFS(Gögn!$J$2:$J$11876,Gögn!$F$2:$F$11876,$A162,Gögn!$A$2:$A$11876,CC$201))))</f>
        <v>35669</v>
      </c>
    </row>
    <row r="163" spans="1:81" ht="15" customHeight="1" x14ac:dyDescent="0.25">
      <c r="A163" s="5" t="s">
        <v>78</v>
      </c>
      <c r="B163" s="5"/>
      <c r="C163" s="18" t="s">
        <v>79</v>
      </c>
      <c r="D163" s="155">
        <f>SUM(E163:CC163)</f>
        <v>12251</v>
      </c>
      <c r="E163" s="155">
        <f>IF(LEN(E$8)=0,"",IF(E$8="Bayern",SUMIFS(Erl.Gögn!$I$2:$I$30,Erl.Gögn!$E$2:$E$30,$A163,Erl.Gögn!$A$2:$A$30,E$201),IF(E$8="Allianz",SUMIFS(Erl.Gögn!$I$2:$I$30,Erl.Gögn!$E$2:$E$30,$A163,Erl.Gögn!$A$2:$A$30,E$201),SUMIFS(Gögn!$J$2:$J$11876,Gögn!$F$2:$F$11876,$A163,Gögn!$A$2:$A$11876,E$201))))</f>
        <v>715</v>
      </c>
      <c r="F163" s="155">
        <f>IF(LEN(F$8)=0,"",IF(F$8="Bayern",SUMIFS(Erl.Gögn!$I$2:$I$30,Erl.Gögn!$E$2:$E$30,$A163,Erl.Gögn!$A$2:$A$30,F$201),IF(F$8="Allianz",SUMIFS(Erl.Gögn!$I$2:$I$30,Erl.Gögn!$E$2:$E$30,$A163,Erl.Gögn!$A$2:$A$30,F$201),SUMIFS(Gögn!$J$2:$J$11876,Gögn!$F$2:$F$11876,$A163,Gögn!$A$2:$A$11876,F$201))))</f>
        <v>796</v>
      </c>
      <c r="G163" s="155">
        <f>IF(LEN(G$8)=0,"",IF(G$8="Bayern",SUMIFS(Erl.Gögn!$I$2:$I$30,Erl.Gögn!$E$2:$E$30,$A163,Erl.Gögn!$A$2:$A$30,G$201),IF(G$8="Allianz",SUMIFS(Erl.Gögn!$I$2:$I$30,Erl.Gögn!$E$2:$E$30,$A163,Erl.Gögn!$A$2:$A$30,G$201),SUMIFS(Gögn!$J$2:$J$11876,Gögn!$F$2:$F$11876,$A163,Gögn!$A$2:$A$11876,G$201))))</f>
        <v>636</v>
      </c>
      <c r="H163" s="155">
        <f>IF(LEN(H$8)=0,"",IF(H$8="Bayern",SUMIFS(Erl.Gögn!$I$2:$I$30,Erl.Gögn!$E$2:$E$30,$A163,Erl.Gögn!$A$2:$A$30,H$201),IF(H$8="Allianz",SUMIFS(Erl.Gögn!$I$2:$I$30,Erl.Gögn!$E$2:$E$30,$A163,Erl.Gögn!$A$2:$A$30,H$201),SUMIFS(Gögn!$J$2:$J$11876,Gögn!$F$2:$F$11876,$A163,Gögn!$A$2:$A$11876,H$201))))</f>
        <v>136</v>
      </c>
      <c r="I163" s="155">
        <f>IF(LEN(I$8)=0,"",IF(I$8="Bayern",SUMIFS(Erl.Gögn!$I$2:$I$30,Erl.Gögn!$E$2:$E$30,$A163,Erl.Gögn!$A$2:$A$30,I$201),IF(I$8="Allianz",SUMIFS(Erl.Gögn!$I$2:$I$30,Erl.Gögn!$E$2:$E$30,$A163,Erl.Gögn!$A$2:$A$30,I$201),SUMIFS(Gögn!$J$2:$J$11876,Gögn!$F$2:$F$11876,$A163,Gögn!$A$2:$A$11876,I$201))))</f>
        <v>513</v>
      </c>
      <c r="J163" s="155">
        <f>IF(LEN(J$8)=0,"",IF(J$8="Bayern",SUMIFS(Erl.Gögn!$I$2:$I$30,Erl.Gögn!$E$2:$E$30,$A163,Erl.Gögn!$A$2:$A$30,J$201),IF(J$8="Allianz",SUMIFS(Erl.Gögn!$I$2:$I$30,Erl.Gögn!$E$2:$E$30,$A163,Erl.Gögn!$A$2:$A$30,J$201),SUMIFS(Gögn!$J$2:$J$11876,Gögn!$F$2:$F$11876,$A163,Gögn!$A$2:$A$11876,J$201))))</f>
        <v>20</v>
      </c>
      <c r="K163" s="155">
        <f>IF(LEN(K$8)=0,"",IF(K$8="Bayern",SUMIFS(Erl.Gögn!$I$2:$I$30,Erl.Gögn!$E$2:$E$30,$A163,Erl.Gögn!$A$2:$A$30,K$201),IF(K$8="Allianz",SUMIFS(Erl.Gögn!$I$2:$I$30,Erl.Gögn!$E$2:$E$30,$A163,Erl.Gögn!$A$2:$A$30,K$201),SUMIFS(Gögn!$J$2:$J$11876,Gögn!$F$2:$F$11876,$A163,Gögn!$A$2:$A$11876,K$201))))</f>
        <v>3</v>
      </c>
      <c r="L163" s="155">
        <f>IF(LEN(L$8)=0,"",IF(L$8="Bayern",SUMIFS(Erl.Gögn!$I$2:$I$30,Erl.Gögn!$E$2:$E$30,$A163,Erl.Gögn!$A$2:$A$30,L$201),IF(L$8="Allianz",SUMIFS(Erl.Gögn!$I$2:$I$30,Erl.Gögn!$E$2:$E$30,$A163,Erl.Gögn!$A$2:$A$30,L$201),SUMIFS(Gögn!$J$2:$J$11876,Gögn!$F$2:$F$11876,$A163,Gögn!$A$2:$A$11876,L$201))))</f>
        <v>100</v>
      </c>
      <c r="M163" s="155">
        <f>IF(LEN(M$8)=0,"",IF(M$8="Bayern",SUMIFS(Erl.Gögn!$I$2:$I$30,Erl.Gögn!$E$2:$E$30,$A163,Erl.Gögn!$A$2:$A$30,M$201),IF(M$8="Allianz",SUMIFS(Erl.Gögn!$I$2:$I$30,Erl.Gögn!$E$2:$E$30,$A163,Erl.Gögn!$A$2:$A$30,M$201),SUMIFS(Gögn!$J$2:$J$11876,Gögn!$F$2:$F$11876,$A163,Gögn!$A$2:$A$11876,M$201))))</f>
        <v>11</v>
      </c>
      <c r="N163" s="155">
        <f>IF(LEN(N$8)=0,"",IF(N$8="Bayern",SUMIFS(Erl.Gögn!$I$2:$I$30,Erl.Gögn!$E$2:$E$30,$A163,Erl.Gögn!$A$2:$A$30,N$201),IF(N$8="Allianz",SUMIFS(Erl.Gögn!$I$2:$I$30,Erl.Gögn!$E$2:$E$30,$A163,Erl.Gögn!$A$2:$A$30,N$201),SUMIFS(Gögn!$J$2:$J$11876,Gögn!$F$2:$F$11876,$A163,Gögn!$A$2:$A$11876,N$201))))</f>
        <v>37</v>
      </c>
      <c r="O163" s="155">
        <f>IF(LEN(O$8)=0,"",IF(O$8="Bayern",SUMIFS(Erl.Gögn!$I$2:$I$30,Erl.Gögn!$E$2:$E$30,$A163,Erl.Gögn!$A$2:$A$30,O$201),IF(O$8="Allianz",SUMIFS(Erl.Gögn!$I$2:$I$30,Erl.Gögn!$E$2:$E$30,$A163,Erl.Gögn!$A$2:$A$30,O$201),SUMIFS(Gögn!$J$2:$J$11876,Gögn!$F$2:$F$11876,$A163,Gögn!$A$2:$A$11876,O$201))))</f>
        <v>54</v>
      </c>
      <c r="P163" s="155">
        <f>IF(LEN(P$8)=0,"",IF(P$8="Bayern",SUMIFS(Erl.Gögn!$I$2:$I$30,Erl.Gögn!$E$2:$E$30,$A163,Erl.Gögn!$A$2:$A$30,P$201),IF(P$8="Allianz",SUMIFS(Erl.Gögn!$I$2:$I$30,Erl.Gögn!$E$2:$E$30,$A163,Erl.Gögn!$A$2:$A$30,P$201),SUMIFS(Gögn!$J$2:$J$11876,Gögn!$F$2:$F$11876,$A163,Gögn!$A$2:$A$11876,P$201))))</f>
        <v>113</v>
      </c>
      <c r="Q163" s="155">
        <f>IF(LEN(Q$8)=0,"",IF(Q$8="Bayern",SUMIFS(Erl.Gögn!$I$2:$I$30,Erl.Gögn!$E$2:$E$30,$A163,Erl.Gögn!$A$2:$A$30,Q$201),IF(Q$8="Allianz",SUMIFS(Erl.Gögn!$I$2:$I$30,Erl.Gögn!$E$2:$E$30,$A163,Erl.Gögn!$A$2:$A$30,Q$201),SUMIFS(Gögn!$J$2:$J$11876,Gögn!$F$2:$F$11876,$A163,Gögn!$A$2:$A$11876,Q$201))))</f>
        <v>465</v>
      </c>
      <c r="R163" s="155">
        <f>IF(LEN(R$8)=0,"",IF(R$8="Bayern",SUMIFS(Erl.Gögn!$I$2:$I$30,Erl.Gögn!$E$2:$E$30,$A163,Erl.Gögn!$A$2:$A$30,R$201),IF(R$8="Allianz",SUMIFS(Erl.Gögn!$I$2:$I$30,Erl.Gögn!$E$2:$E$30,$A163,Erl.Gögn!$A$2:$A$30,R$201),SUMIFS(Gögn!$J$2:$J$11876,Gögn!$F$2:$F$11876,$A163,Gögn!$A$2:$A$11876,R$201))))</f>
        <v>294</v>
      </c>
      <c r="S163" s="155">
        <f>IF(LEN(S$8)=0,"",IF(S$8="Bayern",SUMIFS(Erl.Gögn!$I$2:$I$30,Erl.Gögn!$E$2:$E$30,$A163,Erl.Gögn!$A$2:$A$30,S$201),IF(S$8="Allianz",SUMIFS(Erl.Gögn!$I$2:$I$30,Erl.Gögn!$E$2:$E$30,$A163,Erl.Gögn!$A$2:$A$30,S$201),SUMIFS(Gögn!$J$2:$J$11876,Gögn!$F$2:$F$11876,$A163,Gögn!$A$2:$A$11876,S$201))))</f>
        <v>216</v>
      </c>
      <c r="T163" s="155">
        <f>IF(LEN(T$8)=0,"",IF(T$8="Bayern",SUMIFS(Erl.Gögn!$I$2:$I$30,Erl.Gögn!$E$2:$E$30,$A163,Erl.Gögn!$A$2:$A$30,T$201),IF(T$8="Allianz",SUMIFS(Erl.Gögn!$I$2:$I$30,Erl.Gögn!$E$2:$E$30,$A163,Erl.Gögn!$A$2:$A$30,T$201),SUMIFS(Gögn!$J$2:$J$11876,Gögn!$F$2:$F$11876,$A163,Gögn!$A$2:$A$11876,T$201))))</f>
        <v>224</v>
      </c>
      <c r="U163" s="155">
        <f>IF(LEN(U$8)=0,"",IF(U$8="Bayern",SUMIFS(Erl.Gögn!$I$2:$I$30,Erl.Gögn!$E$2:$E$30,$A163,Erl.Gögn!$A$2:$A$30,U$201),IF(U$8="Allianz",SUMIFS(Erl.Gögn!$I$2:$I$30,Erl.Gögn!$E$2:$E$30,$A163,Erl.Gögn!$A$2:$A$30,U$201),SUMIFS(Gögn!$J$2:$J$11876,Gögn!$F$2:$F$11876,$A163,Gögn!$A$2:$A$11876,U$201))))</f>
        <v>10</v>
      </c>
      <c r="V163" s="155">
        <f>IF(LEN(V$8)=0,"",IF(V$8="Bayern",SUMIFS(Erl.Gögn!$I$2:$I$30,Erl.Gögn!$E$2:$E$30,$A163,Erl.Gögn!$A$2:$A$30,V$201),IF(V$8="Allianz",SUMIFS(Erl.Gögn!$I$2:$I$30,Erl.Gögn!$E$2:$E$30,$A163,Erl.Gögn!$A$2:$A$30,V$201),SUMIFS(Gögn!$J$2:$J$11876,Gögn!$F$2:$F$11876,$A163,Gögn!$A$2:$A$11876,V$201))))</f>
        <v>53</v>
      </c>
      <c r="W163" s="155">
        <f>IF(LEN(W$8)=0,"",IF(W$8="Bayern",SUMIFS(Erl.Gögn!$I$2:$I$30,Erl.Gögn!$E$2:$E$30,$A163,Erl.Gögn!$A$2:$A$30,W$201),IF(W$8="Allianz",SUMIFS(Erl.Gögn!$I$2:$I$30,Erl.Gögn!$E$2:$E$30,$A163,Erl.Gögn!$A$2:$A$30,W$201),SUMIFS(Gögn!$J$2:$J$11876,Gögn!$F$2:$F$11876,$A163,Gögn!$A$2:$A$11876,W$201))))</f>
        <v>1175</v>
      </c>
      <c r="X163" s="155">
        <f>IF(LEN(X$8)=0,"",IF(X$8="Bayern",SUMIFS(Erl.Gögn!$I$2:$I$30,Erl.Gögn!$E$2:$E$30,$A163,Erl.Gögn!$A$2:$A$30,X$201),IF(X$8="Allianz",SUMIFS(Erl.Gögn!$I$2:$I$30,Erl.Gögn!$E$2:$E$30,$A163,Erl.Gögn!$A$2:$A$30,X$201),SUMIFS(Gögn!$J$2:$J$11876,Gögn!$F$2:$F$11876,$A163,Gögn!$A$2:$A$11876,X$201))))</f>
        <v>220</v>
      </c>
      <c r="Y163" s="155">
        <f>IF(LEN(Y$8)=0,"",IF(Y$8="Bayern",SUMIFS(Erl.Gögn!$I$2:$I$30,Erl.Gögn!$E$2:$E$30,$A163,Erl.Gögn!$A$2:$A$30,Y$201),IF(Y$8="Allianz",SUMIFS(Erl.Gögn!$I$2:$I$30,Erl.Gögn!$E$2:$E$30,$A163,Erl.Gögn!$A$2:$A$30,Y$201),SUMIFS(Gögn!$J$2:$J$11876,Gögn!$F$2:$F$11876,$A163,Gögn!$A$2:$A$11876,Y$201))))</f>
        <v>1082</v>
      </c>
      <c r="Z163" s="155">
        <f>IF(LEN(Z$8)=0,"",IF(Z$8="Bayern",SUMIFS(Erl.Gögn!$I$2:$I$30,Erl.Gögn!$E$2:$E$30,$A163,Erl.Gögn!$A$2:$A$30,Z$201),IF(Z$8="Allianz",SUMIFS(Erl.Gögn!$I$2:$I$30,Erl.Gögn!$E$2:$E$30,$A163,Erl.Gögn!$A$2:$A$30,Z$201),SUMIFS(Gögn!$J$2:$J$11876,Gögn!$F$2:$F$11876,$A163,Gögn!$A$2:$A$11876,Z$201))))</f>
        <v>4</v>
      </c>
      <c r="AA163" s="155">
        <f>IF(LEN(AA$8)=0,"",IF(AA$8="Bayern",SUMIFS(Erl.Gögn!$I$2:$I$30,Erl.Gögn!$E$2:$E$30,$A163,Erl.Gögn!$A$2:$A$30,AA$201),IF(AA$8="Allianz",SUMIFS(Erl.Gögn!$I$2:$I$30,Erl.Gögn!$E$2:$E$30,$A163,Erl.Gögn!$A$2:$A$30,AA$201),SUMIFS(Gögn!$J$2:$J$11876,Gögn!$F$2:$F$11876,$A163,Gögn!$A$2:$A$11876,AA$201))))</f>
        <v>0</v>
      </c>
      <c r="AB163" s="155">
        <f>IF(LEN(AB$8)=0,"",IF(AB$8="Bayern",SUMIFS(Erl.Gögn!$I$2:$I$30,Erl.Gögn!$E$2:$E$30,$A163,Erl.Gögn!$A$2:$A$30,AB$201),IF(AB$8="Allianz",SUMIFS(Erl.Gögn!$I$2:$I$30,Erl.Gögn!$E$2:$E$30,$A163,Erl.Gögn!$A$2:$A$30,AB$201),SUMIFS(Gögn!$J$2:$J$11876,Gögn!$F$2:$F$11876,$A163,Gögn!$A$2:$A$11876,AB$201))))</f>
        <v>106</v>
      </c>
      <c r="AC163" s="155">
        <f>IF(LEN(AC$8)=0,"",IF(AC$8="Bayern",SUMIFS(Erl.Gögn!$I$2:$I$30,Erl.Gögn!$E$2:$E$30,$A163,Erl.Gögn!$A$2:$A$30,AC$201),IF(AC$8="Allianz",SUMIFS(Erl.Gögn!$I$2:$I$30,Erl.Gögn!$E$2:$E$30,$A163,Erl.Gögn!$A$2:$A$30,AC$201),SUMIFS(Gögn!$J$2:$J$11876,Gögn!$F$2:$F$11876,$A163,Gögn!$A$2:$A$11876,AC$201))))</f>
        <v>157</v>
      </c>
      <c r="AD163" s="155">
        <f>IF(LEN(AD$8)=0,"",IF(AD$8="Bayern",SUMIFS(Erl.Gögn!$I$2:$I$30,Erl.Gögn!$E$2:$E$30,$A163,Erl.Gögn!$A$2:$A$30,AD$201),IF(AD$8="Allianz",SUMIFS(Erl.Gögn!$I$2:$I$30,Erl.Gögn!$E$2:$E$30,$A163,Erl.Gögn!$A$2:$A$30,AD$201),SUMIFS(Gögn!$J$2:$J$11876,Gögn!$F$2:$F$11876,$A163,Gögn!$A$2:$A$11876,AD$201))))</f>
        <v>103</v>
      </c>
      <c r="AE163" s="155">
        <f>IF(LEN(AE$8)=0,"",IF(AE$8="Bayern",SUMIFS(Erl.Gögn!$I$2:$I$30,Erl.Gögn!$E$2:$E$30,$A163,Erl.Gögn!$A$2:$A$30,AE$201),IF(AE$8="Allianz",SUMIFS(Erl.Gögn!$I$2:$I$30,Erl.Gögn!$E$2:$E$30,$A163,Erl.Gögn!$A$2:$A$30,AE$201),SUMIFS(Gögn!$J$2:$J$11876,Gögn!$F$2:$F$11876,$A163,Gögn!$A$2:$A$11876,AE$201))))</f>
        <v>5</v>
      </c>
      <c r="AF163" s="155">
        <f>IF(LEN(AF$8)=0,"",IF(AF$8="Bayern",SUMIFS(Erl.Gögn!$I$2:$I$30,Erl.Gögn!$E$2:$E$30,$A163,Erl.Gögn!$A$2:$A$30,AF$201),IF(AF$8="Allianz",SUMIFS(Erl.Gögn!$I$2:$I$30,Erl.Gögn!$E$2:$E$30,$A163,Erl.Gögn!$A$2:$A$30,AF$201),SUMIFS(Gögn!$J$2:$J$11876,Gögn!$F$2:$F$11876,$A163,Gögn!$A$2:$A$11876,AF$201))))</f>
        <v>6</v>
      </c>
      <c r="AG163" s="155">
        <f>IF(LEN(AG$8)=0,"",IF(AG$8="Bayern",SUMIFS(Erl.Gögn!$I$2:$I$30,Erl.Gögn!$E$2:$E$30,$A163,Erl.Gögn!$A$2:$A$30,AG$201),IF(AG$8="Allianz",SUMIFS(Erl.Gögn!$I$2:$I$30,Erl.Gögn!$E$2:$E$30,$A163,Erl.Gögn!$A$2:$A$30,AG$201),SUMIFS(Gögn!$J$2:$J$11876,Gögn!$F$2:$F$11876,$A163,Gögn!$A$2:$A$11876,AG$201))))</f>
        <v>39</v>
      </c>
      <c r="AH163" s="155">
        <f>IF(LEN(AH$8)=0,"",IF(AH$8="Bayern",SUMIFS(Erl.Gögn!$I$2:$I$30,Erl.Gögn!$E$2:$E$30,$A163,Erl.Gögn!$A$2:$A$30,AH$201),IF(AH$8="Allianz",SUMIFS(Erl.Gögn!$I$2:$I$30,Erl.Gögn!$E$2:$E$30,$A163,Erl.Gögn!$A$2:$A$30,AH$201),SUMIFS(Gögn!$J$2:$J$11876,Gögn!$F$2:$F$11876,$A163,Gögn!$A$2:$A$11876,AH$201))))</f>
        <v>389</v>
      </c>
      <c r="AI163" s="155">
        <f>IF(LEN(AI$8)=0,"",IF(AI$8="Bayern",SUMIFS(Erl.Gögn!$I$2:$I$30,Erl.Gögn!$E$2:$E$30,$A163,Erl.Gögn!$A$2:$A$30,AI$201),IF(AI$8="Allianz",SUMIFS(Erl.Gögn!$I$2:$I$30,Erl.Gögn!$E$2:$E$30,$A163,Erl.Gögn!$A$2:$A$30,AI$201),SUMIFS(Gögn!$J$2:$J$11876,Gögn!$F$2:$F$11876,$A163,Gögn!$A$2:$A$11876,AI$201))))</f>
        <v>7</v>
      </c>
      <c r="AJ163" s="155">
        <f>IF(LEN(AJ$8)=0,"",IF(AJ$8="Bayern",SUMIFS(Erl.Gögn!$I$2:$I$30,Erl.Gögn!$E$2:$E$30,$A163,Erl.Gögn!$A$2:$A$30,AJ$201),IF(AJ$8="Allianz",SUMIFS(Erl.Gögn!$I$2:$I$30,Erl.Gögn!$E$2:$E$30,$A163,Erl.Gögn!$A$2:$A$30,AJ$201),SUMIFS(Gögn!$J$2:$J$11876,Gögn!$F$2:$F$11876,$A163,Gögn!$A$2:$A$11876,AJ$201))))</f>
        <v>73</v>
      </c>
      <c r="AK163" s="155">
        <f>IF(LEN(AK$8)=0,"",IF(AK$8="Bayern",SUMIFS(Erl.Gögn!$I$2:$I$30,Erl.Gögn!$E$2:$E$30,$A163,Erl.Gögn!$A$2:$A$30,AK$201),IF(AK$8="Allianz",SUMIFS(Erl.Gögn!$I$2:$I$30,Erl.Gögn!$E$2:$E$30,$A163,Erl.Gögn!$A$2:$A$30,AK$201),SUMIFS(Gögn!$J$2:$J$11876,Gögn!$F$2:$F$11876,$A163,Gögn!$A$2:$A$11876,AK$201))))</f>
        <v>35</v>
      </c>
      <c r="AL163" s="155">
        <f>IF(LEN(AL$8)=0,"",IF(AL$8="Bayern",SUMIFS(Erl.Gögn!$I$2:$I$30,Erl.Gögn!$E$2:$E$30,$A163,Erl.Gögn!$A$2:$A$30,AL$201),IF(AL$8="Allianz",SUMIFS(Erl.Gögn!$I$2:$I$30,Erl.Gögn!$E$2:$E$30,$A163,Erl.Gögn!$A$2:$A$30,AL$201),SUMIFS(Gögn!$J$2:$J$11876,Gögn!$F$2:$F$11876,$A163,Gögn!$A$2:$A$11876,AL$201))))</f>
        <v>19</v>
      </c>
      <c r="AM163" s="155">
        <f>IF(LEN(AM$8)=0,"",IF(AM$8="Bayern",SUMIFS(Erl.Gögn!$I$2:$I$30,Erl.Gögn!$E$2:$E$30,$A163,Erl.Gögn!$A$2:$A$30,AM$201),IF(AM$8="Allianz",SUMIFS(Erl.Gögn!$I$2:$I$30,Erl.Gögn!$E$2:$E$30,$A163,Erl.Gögn!$A$2:$A$30,AM$201),SUMIFS(Gögn!$J$2:$J$11876,Gögn!$F$2:$F$11876,$A163,Gögn!$A$2:$A$11876,AM$201))))</f>
        <v>5</v>
      </c>
      <c r="AN163" s="155">
        <f>IF(LEN(AN$8)=0,"",IF(AN$8="Bayern",SUMIFS(Erl.Gögn!$I$2:$I$30,Erl.Gögn!$E$2:$E$30,$A163,Erl.Gögn!$A$2:$A$30,AN$201),IF(AN$8="Allianz",SUMIFS(Erl.Gögn!$I$2:$I$30,Erl.Gögn!$E$2:$E$30,$A163,Erl.Gögn!$A$2:$A$30,AN$201),SUMIFS(Gögn!$J$2:$J$11876,Gögn!$F$2:$F$11876,$A163,Gögn!$A$2:$A$11876,AN$201))))</f>
        <v>0</v>
      </c>
      <c r="AO163" s="155">
        <f>IF(LEN(AO$8)=0,"",IF(AO$8="Bayern",SUMIFS(Erl.Gögn!$I$2:$I$30,Erl.Gögn!$E$2:$E$30,$A163,Erl.Gögn!$A$2:$A$30,AO$201),IF(AO$8="Allianz",SUMIFS(Erl.Gögn!$I$2:$I$30,Erl.Gögn!$E$2:$E$30,$A163,Erl.Gögn!$A$2:$A$30,AO$201),SUMIFS(Gögn!$J$2:$J$11876,Gögn!$F$2:$F$11876,$A163,Gögn!$A$2:$A$11876,AO$201))))</f>
        <v>123</v>
      </c>
      <c r="AP163" s="155">
        <f>IF(LEN(AP$8)=0,"",IF(AP$8="Bayern",SUMIFS(Erl.Gögn!$I$2:$I$30,Erl.Gögn!$E$2:$E$30,$A163,Erl.Gögn!$A$2:$A$30,AP$201),IF(AP$8="Allianz",SUMIFS(Erl.Gögn!$I$2:$I$30,Erl.Gögn!$E$2:$E$30,$A163,Erl.Gögn!$A$2:$A$30,AP$201),SUMIFS(Gögn!$J$2:$J$11876,Gögn!$F$2:$F$11876,$A163,Gögn!$A$2:$A$11876,AP$201))))</f>
        <v>115</v>
      </c>
      <c r="AQ163" s="155">
        <f>IF(LEN(AQ$8)=0,"",IF(AQ$8="Bayern",SUMIFS(Erl.Gögn!$I$2:$I$30,Erl.Gögn!$E$2:$E$30,$A163,Erl.Gögn!$A$2:$A$30,AQ$201),IF(AQ$8="Allianz",SUMIFS(Erl.Gögn!$I$2:$I$30,Erl.Gögn!$E$2:$E$30,$A163,Erl.Gögn!$A$2:$A$30,AQ$201),SUMIFS(Gögn!$J$2:$J$11876,Gögn!$F$2:$F$11876,$A163,Gögn!$A$2:$A$11876,AQ$201))))</f>
        <v>390</v>
      </c>
      <c r="AR163" s="155">
        <f>IF(LEN(AR$8)=0,"",IF(AR$8="Bayern",SUMIFS(Erl.Gögn!$I$2:$I$30,Erl.Gögn!$E$2:$E$30,$A163,Erl.Gögn!$A$2:$A$30,AR$201),IF(AR$8="Allianz",SUMIFS(Erl.Gögn!$I$2:$I$30,Erl.Gögn!$E$2:$E$30,$A163,Erl.Gögn!$A$2:$A$30,AR$201),SUMIFS(Gögn!$J$2:$J$11876,Gögn!$F$2:$F$11876,$A163,Gögn!$A$2:$A$11876,AR$201))))</f>
        <v>712</v>
      </c>
      <c r="AS163" s="155">
        <f>IF(LEN(AS$8)=0,"",IF(AS$8="Bayern",SUMIFS(Erl.Gögn!$I$2:$I$30,Erl.Gögn!$E$2:$E$30,$A163,Erl.Gögn!$A$2:$A$30,AS$201),IF(AS$8="Allianz",SUMIFS(Erl.Gögn!$I$2:$I$30,Erl.Gögn!$E$2:$E$30,$A163,Erl.Gögn!$A$2:$A$30,AS$201),SUMIFS(Gögn!$J$2:$J$11876,Gögn!$F$2:$F$11876,$A163,Gögn!$A$2:$A$11876,AS$201))))</f>
        <v>1</v>
      </c>
      <c r="AT163" s="155">
        <f>IF(LEN(AT$8)=0,"",IF(AT$8="Bayern",SUMIFS(Erl.Gögn!$I$2:$I$30,Erl.Gögn!$E$2:$E$30,$A163,Erl.Gögn!$A$2:$A$30,AT$201),IF(AT$8="Allianz",SUMIFS(Erl.Gögn!$I$2:$I$30,Erl.Gögn!$E$2:$E$30,$A163,Erl.Gögn!$A$2:$A$30,AT$201),SUMIFS(Gögn!$J$2:$J$11876,Gögn!$F$2:$F$11876,$A163,Gögn!$A$2:$A$11876,AT$201))))</f>
        <v>185</v>
      </c>
      <c r="AU163" s="155">
        <f>IF(LEN(AU$8)=0,"",IF(AU$8="Bayern",SUMIFS(Erl.Gögn!$I$2:$I$30,Erl.Gögn!$E$2:$E$30,$A163,Erl.Gögn!$A$2:$A$30,AU$201),IF(AU$8="Allianz",SUMIFS(Erl.Gögn!$I$2:$I$30,Erl.Gögn!$E$2:$E$30,$A163,Erl.Gögn!$A$2:$A$30,AU$201),SUMIFS(Gögn!$J$2:$J$11876,Gögn!$F$2:$F$11876,$A163,Gögn!$A$2:$A$11876,AU$201))))</f>
        <v>0</v>
      </c>
      <c r="AV163" s="155">
        <f>IF(LEN(AV$8)=0,"",IF(AV$8="Bayern",SUMIFS(Erl.Gögn!$I$2:$I$30,Erl.Gögn!$E$2:$E$30,$A163,Erl.Gögn!$A$2:$A$30,AV$201),IF(AV$8="Allianz",SUMIFS(Erl.Gögn!$I$2:$I$30,Erl.Gögn!$E$2:$E$30,$A163,Erl.Gögn!$A$2:$A$30,AV$201),SUMIFS(Gögn!$J$2:$J$11876,Gögn!$F$2:$F$11876,$A163,Gögn!$A$2:$A$11876,AV$201))))</f>
        <v>71</v>
      </c>
      <c r="AW163" s="155">
        <f>IF(LEN(AW$8)=0,"",IF(AW$8="Bayern",SUMIFS(Erl.Gögn!$I$2:$I$30,Erl.Gögn!$E$2:$E$30,$A163,Erl.Gögn!$A$2:$A$30,AW$201),IF(AW$8="Allianz",SUMIFS(Erl.Gögn!$I$2:$I$30,Erl.Gögn!$E$2:$E$30,$A163,Erl.Gögn!$A$2:$A$30,AW$201),SUMIFS(Gögn!$J$2:$J$11876,Gögn!$F$2:$F$11876,$A163,Gögn!$A$2:$A$11876,AW$201))))</f>
        <v>44</v>
      </c>
      <c r="AX163" s="155">
        <f>IF(LEN(AX$8)=0,"",IF(AX$8="Bayern",SUMIFS(Erl.Gögn!$I$2:$I$30,Erl.Gögn!$E$2:$E$30,$A163,Erl.Gögn!$A$2:$A$30,AX$201),IF(AX$8="Allianz",SUMIFS(Erl.Gögn!$I$2:$I$30,Erl.Gögn!$E$2:$E$30,$A163,Erl.Gögn!$A$2:$A$30,AX$201),SUMIFS(Gögn!$J$2:$J$11876,Gögn!$F$2:$F$11876,$A163,Gögn!$A$2:$A$11876,AX$201))))</f>
        <v>6</v>
      </c>
      <c r="AY163" s="155">
        <f>IF(LEN(AY$8)=0,"",IF(AY$8="Bayern",SUMIFS(Erl.Gögn!$I$2:$I$30,Erl.Gögn!$E$2:$E$30,$A163,Erl.Gögn!$A$2:$A$30,AY$201),IF(AY$8="Allianz",SUMIFS(Erl.Gögn!$I$2:$I$30,Erl.Gögn!$E$2:$E$30,$A163,Erl.Gögn!$A$2:$A$30,AY$201),SUMIFS(Gögn!$J$2:$J$11876,Gögn!$F$2:$F$11876,$A163,Gögn!$A$2:$A$11876,AY$201))))</f>
        <v>1</v>
      </c>
      <c r="AZ163" s="155">
        <f>IF(LEN(AZ$8)=0,"",IF(AZ$8="Bayern",SUMIFS(Erl.Gögn!$I$2:$I$30,Erl.Gögn!$E$2:$E$30,$A163,Erl.Gögn!$A$2:$A$30,AZ$201),IF(AZ$8="Allianz",SUMIFS(Erl.Gögn!$I$2:$I$30,Erl.Gögn!$E$2:$E$30,$A163,Erl.Gögn!$A$2:$A$30,AZ$201),SUMIFS(Gögn!$J$2:$J$11876,Gögn!$F$2:$F$11876,$A163,Gögn!$A$2:$A$11876,AZ$201))))</f>
        <v>10</v>
      </c>
      <c r="BA163" s="155">
        <f>IF(LEN(BA$8)=0,"",IF(BA$8="Bayern",SUMIFS(Erl.Gögn!$I$2:$I$30,Erl.Gögn!$E$2:$E$30,$A163,Erl.Gögn!$A$2:$A$30,BA$201),IF(BA$8="Allianz",SUMIFS(Erl.Gögn!$I$2:$I$30,Erl.Gögn!$E$2:$E$30,$A163,Erl.Gögn!$A$2:$A$30,BA$201),SUMIFS(Gögn!$J$2:$J$11876,Gögn!$F$2:$F$11876,$A163,Gögn!$A$2:$A$11876,BA$201))))</f>
        <v>30</v>
      </c>
      <c r="BB163" s="155">
        <f>IF(LEN(BB$8)=0,"",IF(BB$8="Bayern",SUMIFS(Erl.Gögn!$I$2:$I$30,Erl.Gögn!$E$2:$E$30,$A163,Erl.Gögn!$A$2:$A$30,BB$201),IF(BB$8="Allianz",SUMIFS(Erl.Gögn!$I$2:$I$30,Erl.Gögn!$E$2:$E$30,$A163,Erl.Gögn!$A$2:$A$30,BB$201),SUMIFS(Gögn!$J$2:$J$11876,Gögn!$F$2:$F$11876,$A163,Gögn!$A$2:$A$11876,BB$201))))</f>
        <v>558</v>
      </c>
      <c r="BC163" s="155">
        <f>IF(LEN(BC$8)=0,"",IF(BC$8="Bayern",SUMIFS(Erl.Gögn!$I$2:$I$30,Erl.Gögn!$E$2:$E$30,$A163,Erl.Gögn!$A$2:$A$30,BC$201),IF(BC$8="Allianz",SUMIFS(Erl.Gögn!$I$2:$I$30,Erl.Gögn!$E$2:$E$30,$A163,Erl.Gögn!$A$2:$A$30,BC$201),SUMIFS(Gögn!$J$2:$J$11876,Gögn!$F$2:$F$11876,$A163,Gögn!$A$2:$A$11876,BC$201))))</f>
        <v>82</v>
      </c>
      <c r="BD163" s="155">
        <f>IF(LEN(BD$8)=0,"",IF(BD$8="Bayern",SUMIFS(Erl.Gögn!$I$2:$I$30,Erl.Gögn!$E$2:$E$30,$A163,Erl.Gögn!$A$2:$A$30,BD$201),IF(BD$8="Allianz",SUMIFS(Erl.Gögn!$I$2:$I$30,Erl.Gögn!$E$2:$E$30,$A163,Erl.Gögn!$A$2:$A$30,BD$201),SUMIFS(Gögn!$J$2:$J$11876,Gögn!$F$2:$F$11876,$A163,Gögn!$A$2:$A$11876,BD$201))))</f>
        <v>27</v>
      </c>
      <c r="BE163" s="155">
        <f>IF(LEN(BE$8)=0,"",IF(BE$8="Bayern",SUMIFS(Erl.Gögn!$I$2:$I$30,Erl.Gögn!$E$2:$E$30,$A163,Erl.Gögn!$A$2:$A$30,BE$201),IF(BE$8="Allianz",SUMIFS(Erl.Gögn!$I$2:$I$30,Erl.Gögn!$E$2:$E$30,$A163,Erl.Gögn!$A$2:$A$30,BE$201),SUMIFS(Gögn!$J$2:$J$11876,Gögn!$F$2:$F$11876,$A163,Gögn!$A$2:$A$11876,BE$201))))</f>
        <v>194</v>
      </c>
      <c r="BF163" s="155">
        <f>IF(LEN(BF$8)=0,"",IF(BF$8="Bayern",SUMIFS(Erl.Gögn!$I$2:$I$30,Erl.Gögn!$E$2:$E$30,$A163,Erl.Gögn!$A$2:$A$30,BF$201),IF(BF$8="Allianz",SUMIFS(Erl.Gögn!$I$2:$I$30,Erl.Gögn!$E$2:$E$30,$A163,Erl.Gögn!$A$2:$A$30,BF$201),SUMIFS(Gögn!$J$2:$J$11876,Gögn!$F$2:$F$11876,$A163,Gögn!$A$2:$A$11876,BF$201))))</f>
        <v>0</v>
      </c>
      <c r="BG163" s="155">
        <f>IF(LEN(BG$8)=0,"",IF(BG$8="Bayern",SUMIFS(Erl.Gögn!$I$2:$I$30,Erl.Gögn!$E$2:$E$30,$A163,Erl.Gögn!$A$2:$A$30,BG$201),IF(BG$8="Allianz",SUMIFS(Erl.Gögn!$I$2:$I$30,Erl.Gögn!$E$2:$E$30,$A163,Erl.Gögn!$A$2:$A$30,BG$201),SUMIFS(Gögn!$J$2:$J$11876,Gögn!$F$2:$F$11876,$A163,Gögn!$A$2:$A$11876,BG$201))))</f>
        <v>68</v>
      </c>
      <c r="BH163" s="155">
        <f>IF(LEN(BH$8)=0,"",IF(BH$8="Bayern",SUMIFS(Erl.Gögn!$I$2:$I$30,Erl.Gögn!$E$2:$E$30,$A163,Erl.Gögn!$A$2:$A$30,BH$201),IF(BH$8="Allianz",SUMIFS(Erl.Gögn!$I$2:$I$30,Erl.Gögn!$E$2:$E$30,$A163,Erl.Gögn!$A$2:$A$30,BH$201),SUMIFS(Gögn!$J$2:$J$11876,Gögn!$F$2:$F$11876,$A163,Gögn!$A$2:$A$11876,BH$201))))</f>
        <v>7</v>
      </c>
      <c r="BI163" s="155">
        <f>IF(LEN(BI$8)=0,"",IF(BI$8="Bayern",SUMIFS(Erl.Gögn!$I$2:$I$30,Erl.Gögn!$E$2:$E$30,$A163,Erl.Gögn!$A$2:$A$30,BI$201),IF(BI$8="Allianz",SUMIFS(Erl.Gögn!$I$2:$I$30,Erl.Gögn!$E$2:$E$30,$A163,Erl.Gögn!$A$2:$A$30,BI$201),SUMIFS(Gögn!$J$2:$J$11876,Gögn!$F$2:$F$11876,$A163,Gögn!$A$2:$A$11876,BI$201))))</f>
        <v>53</v>
      </c>
      <c r="BJ163" s="155">
        <f>IF(LEN(BJ$8)=0,"",IF(BJ$8="Bayern",SUMIFS(Erl.Gögn!$I$2:$I$30,Erl.Gögn!$E$2:$E$30,$A163,Erl.Gögn!$A$2:$A$30,BJ$201),IF(BJ$8="Allianz",SUMIFS(Erl.Gögn!$I$2:$I$30,Erl.Gögn!$E$2:$E$30,$A163,Erl.Gögn!$A$2:$A$30,BJ$201),SUMIFS(Gögn!$J$2:$J$11876,Gögn!$F$2:$F$11876,$A163,Gögn!$A$2:$A$11876,BJ$201))))</f>
        <v>69</v>
      </c>
      <c r="BK163" s="155">
        <f>IF(LEN(BK$8)=0,"",IF(BK$8="Bayern",SUMIFS(Erl.Gögn!$I$2:$I$30,Erl.Gögn!$E$2:$E$30,$A163,Erl.Gögn!$A$2:$A$30,BK$201),IF(BK$8="Allianz",SUMIFS(Erl.Gögn!$I$2:$I$30,Erl.Gögn!$E$2:$E$30,$A163,Erl.Gögn!$A$2:$A$30,BK$201),SUMIFS(Gögn!$J$2:$J$11876,Gögn!$F$2:$F$11876,$A163,Gögn!$A$2:$A$11876,BK$201))))</f>
        <v>144</v>
      </c>
      <c r="BL163" s="155">
        <f>IF(LEN(BL$8)=0,"",IF(BL$8="Bayern",SUMIFS(Erl.Gögn!$I$2:$I$30,Erl.Gögn!$E$2:$E$30,$A163,Erl.Gögn!$A$2:$A$30,BL$201),IF(BL$8="Allianz",SUMIFS(Erl.Gögn!$I$2:$I$30,Erl.Gögn!$E$2:$E$30,$A163,Erl.Gögn!$A$2:$A$30,BL$201),SUMIFS(Gögn!$J$2:$J$11876,Gögn!$F$2:$F$11876,$A163,Gögn!$A$2:$A$11876,BL$201))))</f>
        <v>9</v>
      </c>
      <c r="BM163" s="155">
        <f>IF(LEN(BM$8)=0,"",IF(BM$8="Bayern",SUMIFS(Erl.Gögn!$I$2:$I$30,Erl.Gögn!$E$2:$E$30,$A163,Erl.Gögn!$A$2:$A$30,BM$201),IF(BM$8="Allianz",SUMIFS(Erl.Gögn!$I$2:$I$30,Erl.Gögn!$E$2:$E$30,$A163,Erl.Gögn!$A$2:$A$30,BM$201),SUMIFS(Gögn!$J$2:$J$11876,Gögn!$F$2:$F$11876,$A163,Gögn!$A$2:$A$11876,BM$201))))</f>
        <v>9</v>
      </c>
      <c r="BN163" s="155">
        <f>IF(LEN(BN$8)=0,"",IF(BN$8="Bayern",SUMIFS(Erl.Gögn!$I$2:$I$30,Erl.Gögn!$E$2:$E$30,$A163,Erl.Gögn!$A$2:$A$30,BN$201),IF(BN$8="Allianz",SUMIFS(Erl.Gögn!$I$2:$I$30,Erl.Gögn!$E$2:$E$30,$A163,Erl.Gögn!$A$2:$A$30,BN$201),SUMIFS(Gögn!$J$2:$J$11876,Gögn!$F$2:$F$11876,$A163,Gögn!$A$2:$A$11876,BN$201))))</f>
        <v>19</v>
      </c>
      <c r="BO163" s="155">
        <f>IF(LEN(BO$8)=0,"",IF(BO$8="Bayern",SUMIFS(Erl.Gögn!$I$2:$I$30,Erl.Gögn!$E$2:$E$30,$A163,Erl.Gögn!$A$2:$A$30,BO$201),IF(BO$8="Allianz",SUMIFS(Erl.Gögn!$I$2:$I$30,Erl.Gögn!$E$2:$E$30,$A163,Erl.Gögn!$A$2:$A$30,BO$201),SUMIFS(Gögn!$J$2:$J$11876,Gögn!$F$2:$F$11876,$A163,Gögn!$A$2:$A$11876,BO$201))))</f>
        <v>1</v>
      </c>
      <c r="BP163" s="155">
        <f>IF(LEN(BP$8)=0,"",IF(BP$8="Bayern",SUMIFS(Erl.Gögn!$I$2:$I$30,Erl.Gögn!$E$2:$E$30,$A163,Erl.Gögn!$A$2:$A$30,BP$201),IF(BP$8="Allianz",SUMIFS(Erl.Gögn!$I$2:$I$30,Erl.Gögn!$E$2:$E$30,$A163,Erl.Gögn!$A$2:$A$30,BP$201),SUMIFS(Gögn!$J$2:$J$11876,Gögn!$F$2:$F$11876,$A163,Gögn!$A$2:$A$11876,BP$201))))</f>
        <v>1</v>
      </c>
      <c r="BQ163" s="155">
        <f>IF(LEN(BQ$8)=0,"",IF(BQ$8="Bayern",SUMIFS(Erl.Gögn!$I$2:$I$30,Erl.Gögn!$E$2:$E$30,$A163,Erl.Gögn!$A$2:$A$30,BQ$201),IF(BQ$8="Allianz",SUMIFS(Erl.Gögn!$I$2:$I$30,Erl.Gögn!$E$2:$E$30,$A163,Erl.Gögn!$A$2:$A$30,BQ$201),SUMIFS(Gögn!$J$2:$J$11876,Gögn!$F$2:$F$11876,$A163,Gögn!$A$2:$A$11876,BQ$201))))</f>
        <v>0</v>
      </c>
      <c r="BR163" s="155">
        <f>IF(LEN(BR$8)=0,"",IF(BR$8="Bayern",SUMIFS(Erl.Gögn!$I$2:$I$30,Erl.Gögn!$E$2:$E$30,$A163,Erl.Gögn!$A$2:$A$30,BR$201),IF(BR$8="Allianz",SUMIFS(Erl.Gögn!$I$2:$I$30,Erl.Gögn!$E$2:$E$30,$A163,Erl.Gögn!$A$2:$A$30,BR$201),SUMIFS(Gögn!$J$2:$J$11876,Gögn!$F$2:$F$11876,$A163,Gögn!$A$2:$A$11876,BR$201))))</f>
        <v>196</v>
      </c>
      <c r="BS163" s="155">
        <f>IF(LEN(BS$8)=0,"",IF(BS$8="Bayern",SUMIFS(Erl.Gögn!$I$2:$I$30,Erl.Gögn!$E$2:$E$30,$A163,Erl.Gögn!$A$2:$A$30,BS$201),IF(BS$8="Allianz",SUMIFS(Erl.Gögn!$I$2:$I$30,Erl.Gögn!$E$2:$E$30,$A163,Erl.Gögn!$A$2:$A$30,BS$201),SUMIFS(Gögn!$J$2:$J$11876,Gögn!$F$2:$F$11876,$A163,Gögn!$A$2:$A$11876,BS$201))))</f>
        <v>24</v>
      </c>
      <c r="BT163" s="155">
        <f>IF(LEN(BT$8)=0,"",IF(BT$8="Bayern",SUMIFS(Erl.Gögn!$I$2:$I$30,Erl.Gögn!$E$2:$E$30,$A163,Erl.Gögn!$A$2:$A$30,BT$201),IF(BT$8="Allianz",SUMIFS(Erl.Gögn!$I$2:$I$30,Erl.Gögn!$E$2:$E$30,$A163,Erl.Gögn!$A$2:$A$30,BT$201),SUMIFS(Gögn!$J$2:$J$11876,Gögn!$F$2:$F$11876,$A163,Gögn!$A$2:$A$11876,BT$201))))</f>
        <v>17</v>
      </c>
      <c r="BU163" s="155">
        <f>IF(LEN(BU$8)=0,"",IF(BU$8="Bayern",SUMIFS(Erl.Gögn!$I$2:$I$30,Erl.Gögn!$E$2:$E$30,$A163,Erl.Gögn!$A$2:$A$30,BU$201),IF(BU$8="Allianz",SUMIFS(Erl.Gögn!$I$2:$I$30,Erl.Gögn!$E$2:$E$30,$A163,Erl.Gögn!$A$2:$A$30,BU$201),SUMIFS(Gögn!$J$2:$J$11876,Gögn!$F$2:$F$11876,$A163,Gögn!$A$2:$A$11876,BU$201))))</f>
        <v>96</v>
      </c>
      <c r="BV163" s="155">
        <f>IF(LEN(BV$8)=0,"",IF(BV$8="Bayern",SUMIFS(Erl.Gögn!$I$2:$I$30,Erl.Gögn!$E$2:$E$30,$A163,Erl.Gögn!$A$2:$A$30,BV$201),IF(BV$8="Allianz",SUMIFS(Erl.Gögn!$I$2:$I$30,Erl.Gögn!$E$2:$E$30,$A163,Erl.Gögn!$A$2:$A$30,BV$201),SUMIFS(Gögn!$J$2:$J$11876,Gögn!$F$2:$F$11876,$A163,Gögn!$A$2:$A$11876,BV$201))))</f>
        <v>74</v>
      </c>
      <c r="BW163" s="155">
        <f>IF(LEN(BW$8)=0,"",IF(BW$8="Bayern",SUMIFS(Erl.Gögn!$I$2:$I$30,Erl.Gögn!$E$2:$E$30,$A163,Erl.Gögn!$A$2:$A$30,BW$201),IF(BW$8="Allianz",SUMIFS(Erl.Gögn!$I$2:$I$30,Erl.Gögn!$E$2:$E$30,$A163,Erl.Gögn!$A$2:$A$30,BW$201),SUMIFS(Gögn!$J$2:$J$11876,Gögn!$F$2:$F$11876,$A163,Gögn!$A$2:$A$11876,BW$201))))</f>
        <v>1</v>
      </c>
      <c r="BX163" s="155">
        <f>IF(LEN(BX$8)=0,"",IF(BX$8="Bayern",SUMIFS(Erl.Gögn!$I$2:$I$30,Erl.Gögn!$E$2:$E$30,$A163,Erl.Gögn!$A$2:$A$30,BX$201),IF(BX$8="Allianz",SUMIFS(Erl.Gögn!$I$2:$I$30,Erl.Gögn!$E$2:$E$30,$A163,Erl.Gögn!$A$2:$A$30,BX$201),SUMIFS(Gögn!$J$2:$J$11876,Gögn!$F$2:$F$11876,$A163,Gögn!$A$2:$A$11876,BX$201))))</f>
        <v>142</v>
      </c>
      <c r="BY163" s="155">
        <f>IF(LEN(BY$8)=0,"",IF(BY$8="Bayern",SUMIFS(Erl.Gögn!$I$2:$I$30,Erl.Gögn!$E$2:$E$30,$A163,Erl.Gögn!$A$2:$A$30,BY$201),IF(BY$8="Allianz",SUMIFS(Erl.Gögn!$I$2:$I$30,Erl.Gögn!$E$2:$E$30,$A163,Erl.Gögn!$A$2:$A$30,BY$201),SUMIFS(Gögn!$J$2:$J$11876,Gögn!$F$2:$F$11876,$A163,Gögn!$A$2:$A$11876,BY$201))))</f>
        <v>159</v>
      </c>
      <c r="BZ163" s="155">
        <f>IF(LEN(BZ$8)=0,"",IF(BZ$8="Bayern",SUMIFS(Erl.Gögn!$I$2:$I$30,Erl.Gögn!$E$2:$E$30,$A163,Erl.Gögn!$A$2:$A$30,BZ$201),IF(BZ$8="Allianz",SUMIFS(Erl.Gögn!$I$2:$I$30,Erl.Gögn!$E$2:$E$30,$A163,Erl.Gögn!$A$2:$A$30,BZ$201),SUMIFS(Gögn!$J$2:$J$11876,Gögn!$F$2:$F$11876,$A163,Gögn!$A$2:$A$11876,BZ$201))))</f>
        <v>9</v>
      </c>
      <c r="CA163" s="155">
        <f>IF(LEN(CA$8)=0,"",IF(CA$8="Bayern",SUMIFS(Erl.Gögn!$I$2:$I$30,Erl.Gögn!$E$2:$E$30,$A163,Erl.Gögn!$A$2:$A$30,CA$201),IF(CA$8="Allianz",SUMIFS(Erl.Gögn!$I$2:$I$30,Erl.Gögn!$E$2:$E$30,$A163,Erl.Gögn!$A$2:$A$30,CA$201),SUMIFS(Gögn!$J$2:$J$11876,Gögn!$F$2:$F$11876,$A163,Gögn!$A$2:$A$11876,CA$201))))</f>
        <v>44</v>
      </c>
      <c r="CB163" s="155">
        <f>IF(LEN(CB$8)=0,"",IF(CB$8="Bayern",SUMIFS(Erl.Gögn!$I$2:$I$30,Erl.Gögn!$E$2:$E$30,$A163,Erl.Gögn!$A$2:$A$30,CB$201),IF(CB$8="Allianz",SUMIFS(Erl.Gögn!$I$2:$I$30,Erl.Gögn!$E$2:$E$30,$A163,Erl.Gögn!$A$2:$A$30,CB$201),SUMIFS(Gögn!$J$2:$J$11876,Gögn!$F$2:$F$11876,$A163,Gögn!$A$2:$A$11876,CB$201))))</f>
        <v>85</v>
      </c>
      <c r="CC163" s="155">
        <f>IF(LEN(CC$8)=0,"",IF(CC$8="Bayern",SUMIFS(Erl.Gögn!$I$2:$I$30,Erl.Gögn!$E$2:$E$30,$A163,Erl.Gögn!$A$2:$A$30,CC$201),IF(CC$8="Allianz",SUMIFS(Erl.Gögn!$I$2:$I$30,Erl.Gögn!$E$2:$E$30,$A163,Erl.Gögn!$A$2:$A$30,CC$201),SUMIFS(Gögn!$J$2:$J$11876,Gögn!$F$2:$F$11876,$A163,Gögn!$A$2:$A$11876,CC$201))))</f>
        <v>654</v>
      </c>
    </row>
    <row r="164" spans="1:81" ht="15" customHeight="1" x14ac:dyDescent="0.25">
      <c r="A164" s="5" t="s">
        <v>458</v>
      </c>
      <c r="B164" s="5"/>
      <c r="C164" s="19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</row>
    <row r="165" spans="1:81" ht="15" customHeight="1" x14ac:dyDescent="0.25">
      <c r="A165" s="15" t="s">
        <v>88</v>
      </c>
      <c r="B165" s="15"/>
      <c r="C165" s="18" t="s">
        <v>89</v>
      </c>
      <c r="D165" s="160">
        <f>SUM(E165:CC165)</f>
        <v>228.14000000000001</v>
      </c>
      <c r="E165" s="160">
        <f>IF(LEN(E$8)=0,"",SUMIFS(Gögn!$K$2:$K$11876,Gögn!$F$2:$F$11876,$A165,Gögn!$A$2:$A$11876,E$201))</f>
        <v>22</v>
      </c>
      <c r="F165" s="160">
        <f>IF(LEN(F$8)=0,"",SUMIFS(Gögn!$K$2:$K$11876,Gögn!$F$2:$F$11876,$A165,Gögn!$A$2:$A$11876,F$201))</f>
        <v>22</v>
      </c>
      <c r="G165" s="160">
        <f>IF(LEN(G$8)=0,"",SUMIFS(Gögn!$K$2:$K$11876,Gögn!$F$2:$F$11876,$A165,Gögn!$A$2:$A$11876,G$201))</f>
        <v>22</v>
      </c>
      <c r="H165" s="160">
        <f>IF(LEN(H$8)=0,"",SUMIFS(Gögn!$K$2:$K$11876,Gögn!$F$2:$F$11876,$A165,Gögn!$A$2:$A$11876,H$201))</f>
        <v>22</v>
      </c>
      <c r="I165" s="160">
        <f>IF(LEN(I$8)=0,"",SUMIFS(Gögn!$K$2:$K$11876,Gögn!$F$2:$F$11876,$A165,Gögn!$A$2:$A$11876,I$201))</f>
        <v>22</v>
      </c>
      <c r="J165" s="160">
        <f>IF(LEN(J$8)=0,"",SUMIFS(Gögn!$K$2:$K$11876,Gögn!$F$2:$F$11876,$A165,Gögn!$A$2:$A$11876,J$201))</f>
        <v>22</v>
      </c>
      <c r="K165" s="160">
        <f>IF(LEN(K$8)=0,"",SUMIFS(Gögn!$K$2:$K$11876,Gögn!$F$2:$F$11876,$A165,Gögn!$A$2:$A$11876,K$201))</f>
        <v>0</v>
      </c>
      <c r="L165" s="160">
        <f>IF(LEN(L$8)=0,"",SUMIFS(Gögn!$K$2:$K$11876,Gögn!$F$2:$F$11876,$A165,Gögn!$A$2:$A$11876,L$201))</f>
        <v>0</v>
      </c>
      <c r="M165" s="160">
        <f>IF(LEN(M$8)=0,"",SUMIFS(Gögn!$K$2:$K$11876,Gögn!$F$2:$F$11876,$A165,Gögn!$A$2:$A$11876,M$201))</f>
        <v>0</v>
      </c>
      <c r="N165" s="160">
        <f>IF(LEN(N$8)=0,"",SUMIFS(Gögn!$K$2:$K$11876,Gögn!$F$2:$F$11876,$A165,Gögn!$A$2:$A$11876,N$201))</f>
        <v>0</v>
      </c>
      <c r="O165" s="160">
        <f>IF(LEN(O$8)=0,"",SUMIFS(Gögn!$K$2:$K$11876,Gögn!$F$2:$F$11876,$A165,Gögn!$A$2:$A$11876,O$201))</f>
        <v>0</v>
      </c>
      <c r="P165" s="160">
        <f>IF(LEN(P$8)=0,"",SUMIFS(Gögn!$K$2:$K$11876,Gögn!$F$2:$F$11876,$A165,Gögn!$A$2:$A$11876,P$201))</f>
        <v>0</v>
      </c>
      <c r="Q165" s="160">
        <f>IF(LEN(Q$8)=0,"",SUMIFS(Gögn!$K$2:$K$11876,Gögn!$F$2:$F$11876,$A165,Gögn!$A$2:$A$11876,Q$201))</f>
        <v>0</v>
      </c>
      <c r="R165" s="160">
        <f>IF(LEN(R$8)=0,"",SUMIFS(Gögn!$K$2:$K$11876,Gögn!$F$2:$F$11876,$A165,Gögn!$A$2:$A$11876,R$201))</f>
        <v>0</v>
      </c>
      <c r="S165" s="160">
        <f>IF(LEN(S$8)=0,"",SUMIFS(Gögn!$K$2:$K$11876,Gögn!$F$2:$F$11876,$A165,Gögn!$A$2:$A$11876,S$201))</f>
        <v>0</v>
      </c>
      <c r="T165" s="160">
        <f>IF(LEN(T$8)=0,"",SUMIFS(Gögn!$K$2:$K$11876,Gögn!$F$2:$F$11876,$A165,Gögn!$A$2:$A$11876,T$201))</f>
        <v>0</v>
      </c>
      <c r="U165" s="160">
        <f>IF(LEN(U$8)=0,"",SUMIFS(Gögn!$K$2:$K$11876,Gögn!$F$2:$F$11876,$A165,Gögn!$A$2:$A$11876,U$201))</f>
        <v>0</v>
      </c>
      <c r="V165" s="160">
        <f>IF(LEN(V$8)=0,"",SUMIFS(Gögn!$K$2:$K$11876,Gögn!$F$2:$F$11876,$A165,Gögn!$A$2:$A$11876,V$201))</f>
        <v>0</v>
      </c>
      <c r="W165" s="160">
        <f>IF(LEN(W$8)=0,"",SUMIFS(Gögn!$K$2:$K$11876,Gögn!$F$2:$F$11876,$A165,Gögn!$A$2:$A$11876,W$201))</f>
        <v>0.46</v>
      </c>
      <c r="X165" s="160">
        <f>IF(LEN(X$8)=0,"",SUMIFS(Gögn!$K$2:$K$11876,Gögn!$F$2:$F$11876,$A165,Gögn!$A$2:$A$11876,X$201))</f>
        <v>7.0000000000000007E-2</v>
      </c>
      <c r="Y165" s="160">
        <f>IF(LEN(Y$8)=0,"",SUMIFS(Gögn!$K$2:$K$11876,Gögn!$F$2:$F$11876,$A165,Gögn!$A$2:$A$11876,Y$201))</f>
        <v>0.11</v>
      </c>
      <c r="Z165" s="160">
        <f>IF(LEN(Z$8)=0,"",SUMIFS(Gögn!$K$2:$K$11876,Gögn!$F$2:$F$11876,$A165,Gögn!$A$2:$A$11876,Z$201))</f>
        <v>0</v>
      </c>
      <c r="AA165" s="160">
        <f>IF(LEN(AA$8)=0,"",SUMIFS(Gögn!$K$2:$K$11876,Gögn!$F$2:$F$11876,$A165,Gögn!$A$2:$A$11876,AA$201))</f>
        <v>0</v>
      </c>
      <c r="AB165" s="160">
        <f>IF(LEN(AB$8)=0,"",SUMIFS(Gögn!$K$2:$K$11876,Gögn!$F$2:$F$11876,$A165,Gögn!$A$2:$A$11876,AB$201))</f>
        <v>0</v>
      </c>
      <c r="AC165" s="160">
        <f>IF(LEN(AC$8)=0,"",SUMIFS(Gögn!$K$2:$K$11876,Gögn!$F$2:$F$11876,$A165,Gögn!$A$2:$A$11876,AC$201))</f>
        <v>0</v>
      </c>
      <c r="AD165" s="160">
        <f>IF(LEN(AD$8)=0,"",SUMIFS(Gögn!$K$2:$K$11876,Gögn!$F$2:$F$11876,$A165,Gögn!$A$2:$A$11876,AD$201))</f>
        <v>0</v>
      </c>
      <c r="AE165" s="160">
        <f>IF(LEN(AE$8)=0,"",SUMIFS(Gögn!$K$2:$K$11876,Gögn!$F$2:$F$11876,$A165,Gögn!$A$2:$A$11876,AE$201))</f>
        <v>9</v>
      </c>
      <c r="AF165" s="160">
        <f>IF(LEN(AF$8)=0,"",SUMIFS(Gögn!$K$2:$K$11876,Gögn!$F$2:$F$11876,$A165,Gögn!$A$2:$A$11876,AF$201))</f>
        <v>9</v>
      </c>
      <c r="AG165" s="160">
        <f>IF(LEN(AG$8)=0,"",SUMIFS(Gögn!$K$2:$K$11876,Gögn!$F$2:$F$11876,$A165,Gögn!$A$2:$A$11876,AG$201))</f>
        <v>9</v>
      </c>
      <c r="AH165" s="160">
        <f>IF(LEN(AH$8)=0,"",SUMIFS(Gögn!$K$2:$K$11876,Gögn!$F$2:$F$11876,$A165,Gögn!$A$2:$A$11876,AH$201))</f>
        <v>9</v>
      </c>
      <c r="AI165" s="160">
        <f>IF(LEN(AI$8)=0,"",SUMIFS(Gögn!$K$2:$K$11876,Gögn!$F$2:$F$11876,$A165,Gögn!$A$2:$A$11876,AI$201))</f>
        <v>9</v>
      </c>
      <c r="AJ165" s="160">
        <f>IF(LEN(AJ$8)=0,"",SUMIFS(Gögn!$K$2:$K$11876,Gögn!$F$2:$F$11876,$A165,Gögn!$A$2:$A$11876,AJ$201))</f>
        <v>9</v>
      </c>
      <c r="AK165" s="160">
        <f>IF(LEN(AK$8)=0,"",SUMIFS(Gögn!$K$2:$K$11876,Gögn!$F$2:$F$11876,$A165,Gögn!$A$2:$A$11876,AK$201))</f>
        <v>9</v>
      </c>
      <c r="AL165" s="160">
        <f>IF(LEN(AL$8)=0,"",SUMIFS(Gögn!$K$2:$K$11876,Gögn!$F$2:$F$11876,$A165,Gögn!$A$2:$A$11876,AL$201))</f>
        <v>9</v>
      </c>
      <c r="AM165" s="160">
        <f>IF(LEN(AM$8)=0,"",SUMIFS(Gögn!$K$2:$K$11876,Gögn!$F$2:$F$11876,$A165,Gögn!$A$2:$A$11876,AM$201))</f>
        <v>9</v>
      </c>
      <c r="AN165" s="160">
        <f>IF(LEN(AN$8)=0,"",SUMIFS(Gögn!$K$2:$K$11876,Gögn!$F$2:$F$11876,$A165,Gögn!$A$2:$A$11876,AN$201))</f>
        <v>9</v>
      </c>
      <c r="AO165" s="160">
        <f>IF(LEN(AO$8)=0,"",SUMIFS(Gögn!$K$2:$K$11876,Gögn!$F$2:$F$11876,$A165,Gögn!$A$2:$A$11876,AO$201))</f>
        <v>0</v>
      </c>
      <c r="AP165" s="160">
        <f>IF(LEN(AP$8)=0,"",SUMIFS(Gögn!$K$2:$K$11876,Gögn!$F$2:$F$11876,$A165,Gögn!$A$2:$A$11876,AP$201))</f>
        <v>0</v>
      </c>
      <c r="AQ165" s="160">
        <f>IF(LEN(AQ$8)=0,"",SUMIFS(Gögn!$K$2:$K$11876,Gögn!$F$2:$F$11876,$A165,Gögn!$A$2:$A$11876,AQ$201))</f>
        <v>0</v>
      </c>
      <c r="AR165" s="160">
        <f>IF(LEN(AR$8)=0,"",SUMIFS(Gögn!$K$2:$K$11876,Gögn!$F$2:$F$11876,$A165,Gögn!$A$2:$A$11876,AR$201))</f>
        <v>0</v>
      </c>
      <c r="AS165" s="160">
        <f>IF(LEN(AS$8)=0,"",SUMIFS(Gögn!$K$2:$K$11876,Gögn!$F$2:$F$11876,$A165,Gögn!$A$2:$A$11876,AS$201))</f>
        <v>0</v>
      </c>
      <c r="AT165" s="160">
        <f>IF(LEN(AT$8)=0,"",SUMIFS(Gögn!$K$2:$K$11876,Gögn!$F$2:$F$11876,$A165,Gögn!$A$2:$A$11876,AT$201))</f>
        <v>0</v>
      </c>
      <c r="AU165" s="160">
        <f>IF(LEN(AU$8)=0,"",SUMIFS(Gögn!$K$2:$K$11876,Gögn!$F$2:$F$11876,$A165,Gögn!$A$2:$A$11876,AU$201))</f>
        <v>0</v>
      </c>
      <c r="AV165" s="160">
        <f>IF(LEN(AV$8)=0,"",SUMIFS(Gögn!$K$2:$K$11876,Gögn!$F$2:$F$11876,$A165,Gögn!$A$2:$A$11876,AV$201))</f>
        <v>0</v>
      </c>
      <c r="AW165" s="160">
        <f>IF(LEN(AW$8)=0,"",SUMIFS(Gögn!$K$2:$K$11876,Gögn!$F$2:$F$11876,$A165,Gögn!$A$2:$A$11876,AW$201))</f>
        <v>0</v>
      </c>
      <c r="AX165" s="160">
        <f>IF(LEN(AX$8)=0,"",SUMIFS(Gögn!$K$2:$K$11876,Gögn!$F$2:$F$11876,$A165,Gögn!$A$2:$A$11876,AX$201))</f>
        <v>0</v>
      </c>
      <c r="AY165" s="160">
        <f>IF(LEN(AY$8)=0,"",SUMIFS(Gögn!$K$2:$K$11876,Gögn!$F$2:$F$11876,$A165,Gögn!$A$2:$A$11876,AY$201))</f>
        <v>0</v>
      </c>
      <c r="AZ165" s="160">
        <f>IF(LEN(AZ$8)=0,"",SUMIFS(Gögn!$K$2:$K$11876,Gögn!$F$2:$F$11876,$A165,Gögn!$A$2:$A$11876,AZ$201))</f>
        <v>0</v>
      </c>
      <c r="BA165" s="160">
        <f>IF(LEN(BA$8)=0,"",SUMIFS(Gögn!$K$2:$K$11876,Gögn!$F$2:$F$11876,$A165,Gögn!$A$2:$A$11876,BA$201))</f>
        <v>0</v>
      </c>
      <c r="BB165" s="160">
        <f>IF(LEN(BB$8)=0,"",SUMIFS(Gögn!$K$2:$K$11876,Gögn!$F$2:$F$11876,$A165,Gögn!$A$2:$A$11876,BB$201))</f>
        <v>0</v>
      </c>
      <c r="BC165" s="160">
        <f>IF(LEN(BC$8)=0,"",SUMIFS(Gögn!$K$2:$K$11876,Gögn!$F$2:$F$11876,$A165,Gögn!$A$2:$A$11876,BC$201))</f>
        <v>0</v>
      </c>
      <c r="BD165" s="160">
        <f>IF(LEN(BD$8)=0,"",SUMIFS(Gögn!$K$2:$K$11876,Gögn!$F$2:$F$11876,$A165,Gögn!$A$2:$A$11876,BD$201))</f>
        <v>0</v>
      </c>
      <c r="BE165" s="160">
        <f>IF(LEN(BE$8)=0,"",SUMIFS(Gögn!$K$2:$K$11876,Gögn!$F$2:$F$11876,$A165,Gögn!$A$2:$A$11876,BE$201))</f>
        <v>0</v>
      </c>
      <c r="BF165" s="160">
        <f>IF(LEN(BF$8)=0,"",SUMIFS(Gögn!$K$2:$K$11876,Gögn!$F$2:$F$11876,$A165,Gögn!$A$2:$A$11876,BF$201))</f>
        <v>0</v>
      </c>
      <c r="BG165" s="160">
        <f>IF(LEN(BG$8)=0,"",SUMIFS(Gögn!$K$2:$K$11876,Gögn!$F$2:$F$11876,$A165,Gögn!$A$2:$A$11876,BG$201))</f>
        <v>0</v>
      </c>
      <c r="BH165" s="160">
        <f>IF(LEN(BH$8)=0,"",SUMIFS(Gögn!$K$2:$K$11876,Gögn!$F$2:$F$11876,$A165,Gögn!$A$2:$A$11876,BH$201))</f>
        <v>0.3</v>
      </c>
      <c r="BI165" s="160">
        <f>IF(LEN(BI$8)=0,"",SUMIFS(Gögn!$K$2:$K$11876,Gögn!$F$2:$F$11876,$A165,Gögn!$A$2:$A$11876,BI$201))</f>
        <v>0.2</v>
      </c>
      <c r="BJ165" s="160">
        <f>IF(LEN(BJ$8)=0,"",SUMIFS(Gögn!$K$2:$K$11876,Gögn!$F$2:$F$11876,$A165,Gögn!$A$2:$A$11876,BJ$201))</f>
        <v>0.1</v>
      </c>
      <c r="BK165" s="160">
        <f>IF(LEN(BK$8)=0,"",SUMIFS(Gögn!$K$2:$K$11876,Gögn!$F$2:$F$11876,$A165,Gögn!$A$2:$A$11876,BK$201))</f>
        <v>0.9</v>
      </c>
      <c r="BL165" s="160">
        <f>IF(LEN(BL$8)=0,"",SUMIFS(Gögn!$K$2:$K$11876,Gögn!$F$2:$F$11876,$A165,Gögn!$A$2:$A$11876,BL$201))</f>
        <v>0</v>
      </c>
      <c r="BM165" s="160">
        <f>IF(LEN(BM$8)=0,"",SUMIFS(Gögn!$K$2:$K$11876,Gögn!$F$2:$F$11876,$A165,Gögn!$A$2:$A$11876,BM$201))</f>
        <v>0</v>
      </c>
      <c r="BN165" s="160">
        <f>IF(LEN(BN$8)=0,"",SUMIFS(Gögn!$K$2:$K$11876,Gögn!$F$2:$F$11876,$A165,Gögn!$A$2:$A$11876,BN$201))</f>
        <v>1</v>
      </c>
      <c r="BO165" s="160">
        <f>IF(LEN(BO$8)=0,"",SUMIFS(Gögn!$K$2:$K$11876,Gögn!$F$2:$F$11876,$A165,Gögn!$A$2:$A$11876,BO$201))</f>
        <v>1</v>
      </c>
      <c r="BP165" s="160">
        <f>IF(LEN(BP$8)=0,"",SUMIFS(Gögn!$K$2:$K$11876,Gögn!$F$2:$F$11876,$A165,Gögn!$A$2:$A$11876,BP$201))</f>
        <v>1</v>
      </c>
      <c r="BQ165" s="160">
        <f>IF(LEN(BQ$8)=0,"",SUMIFS(Gögn!$K$2:$K$11876,Gögn!$F$2:$F$11876,$A165,Gögn!$A$2:$A$11876,BQ$201))</f>
        <v>1</v>
      </c>
      <c r="BR165" s="160">
        <f>IF(LEN(BR$8)=0,"",SUMIFS(Gögn!$K$2:$K$11876,Gögn!$F$2:$F$11876,$A165,Gögn!$A$2:$A$11876,BR$201))</f>
        <v>0</v>
      </c>
      <c r="BS165" s="160">
        <f>IF(LEN(BS$8)=0,"",SUMIFS(Gögn!$K$2:$K$11876,Gögn!$F$2:$F$11876,$A165,Gögn!$A$2:$A$11876,BS$201))</f>
        <v>0</v>
      </c>
      <c r="BT165" s="160">
        <f>IF(LEN(BT$8)=0,"",SUMIFS(Gögn!$K$2:$K$11876,Gögn!$F$2:$F$11876,$A165,Gögn!$A$2:$A$11876,BT$201))</f>
        <v>0</v>
      </c>
      <c r="BU165" s="160">
        <f>IF(LEN(BU$8)=0,"",SUMIFS(Gögn!$K$2:$K$11876,Gögn!$F$2:$F$11876,$A165,Gögn!$A$2:$A$11876,BU$201))</f>
        <v>0</v>
      </c>
      <c r="BV165" s="160">
        <f>IF(LEN(BV$8)=0,"",SUMIFS(Gögn!$K$2:$K$11876,Gögn!$F$2:$F$11876,$A165,Gögn!$A$2:$A$11876,BV$201))</f>
        <v>0</v>
      </c>
      <c r="BW165" s="160">
        <f>IF(LEN(BW$8)=0,"",SUMIFS(Gögn!$K$2:$K$11876,Gögn!$F$2:$F$11876,$A165,Gögn!$A$2:$A$11876,BW$201))</f>
        <v>0</v>
      </c>
      <c r="BX165" s="160">
        <f>IF(LEN(BX$8)=0,"",SUMIFS(Gögn!$K$2:$K$11876,Gögn!$F$2:$F$11876,$A165,Gögn!$A$2:$A$11876,BX$201))</f>
        <v>0</v>
      </c>
      <c r="BY165" s="160">
        <f>IF(LEN(BY$8)=0,"",SUMIFS(Gögn!$K$2:$K$11876,Gögn!$F$2:$F$11876,$A165,Gögn!$A$2:$A$11876,BY$201))</f>
        <v>0</v>
      </c>
      <c r="BZ165" s="160">
        <f>IF(LEN(BZ$8)=0,"",SUMIFS(Gögn!$K$2:$K$11876,Gögn!$F$2:$F$11876,$A165,Gögn!$A$2:$A$11876,BZ$201))</f>
        <v>0</v>
      </c>
      <c r="CA165" s="160">
        <f>IF(LEN(CA$8)=0,"",SUMIFS(Gögn!$K$2:$K$11876,Gögn!$F$2:$F$11876,$A165,Gögn!$A$2:$A$11876,CA$201))</f>
        <v>0</v>
      </c>
      <c r="CB165" s="160">
        <f>IF(LEN(CB$8)=0,"",SUMIFS(Gögn!$K$2:$K$11876,Gögn!$F$2:$F$11876,$A165,Gögn!$A$2:$A$11876,CB$201))</f>
        <v>0</v>
      </c>
      <c r="CC165" s="160">
        <f>IF(LEN(CC$8)=0,"",SUMIFS(Gögn!$K$2:$K$11876,Gögn!$F$2:$F$11876,$A165,Gögn!$A$2:$A$11876,CC$201))</f>
        <v>0</v>
      </c>
    </row>
    <row r="166" spans="1:81" ht="15" customHeight="1" x14ac:dyDescent="0.25">
      <c r="A166" s="15" t="s">
        <v>90</v>
      </c>
      <c r="B166" s="15"/>
      <c r="C166" s="19" t="s">
        <v>291</v>
      </c>
      <c r="D166" s="162">
        <f>D18/(D11+D12)*100</f>
        <v>23.272708247503875</v>
      </c>
      <c r="E166" s="162">
        <f>IF(LEN(E$8)=0,"",SUMIFS(Gögn!$K$2:$K$11876,Gögn!$F$2:$F$11876,$A166,Gögn!$A$2:$A$11876,E$201))</f>
        <v>15.3</v>
      </c>
      <c r="F166" s="162">
        <f>IF(LEN(F$8)=0,"",SUMIFS(Gögn!$K$2:$K$11876,Gögn!$F$2:$F$11876,$A166,Gögn!$A$2:$A$11876,F$201))</f>
        <v>55.8</v>
      </c>
      <c r="G166" s="162">
        <f>IF(LEN(G$8)=0,"",SUMIFS(Gögn!$K$2:$K$11876,Gögn!$F$2:$F$11876,$A166,Gögn!$A$2:$A$11876,G$201))</f>
        <v>128</v>
      </c>
      <c r="H166" s="162">
        <f>IF(LEN(H$8)=0,"",SUMIFS(Gögn!$K$2:$K$11876,Gögn!$F$2:$F$11876,$A166,Gögn!$A$2:$A$11876,H$201))</f>
        <v>41.1</v>
      </c>
      <c r="I166" s="162">
        <f>IF(LEN(I$8)=0,"",SUMIFS(Gögn!$K$2:$K$11876,Gögn!$F$2:$F$11876,$A166,Gögn!$A$2:$A$11876,I$201))</f>
        <v>104.7</v>
      </c>
      <c r="J166" s="162">
        <f>IF(LEN(J$8)=0,"",SUMIFS(Gögn!$K$2:$K$11876,Gögn!$F$2:$F$11876,$A166,Gögn!$A$2:$A$11876,J$201))</f>
        <v>87.3</v>
      </c>
      <c r="K166" s="162">
        <f>IF(LEN(K$8)=0,"",SUMIFS(Gögn!$K$2:$K$11876,Gögn!$F$2:$F$11876,$A166,Gögn!$A$2:$A$11876,K$201))</f>
        <v>30.9</v>
      </c>
      <c r="L166" s="162">
        <f>IF(LEN(L$8)=0,"",SUMIFS(Gögn!$K$2:$K$11876,Gögn!$F$2:$F$11876,$A166,Gögn!$A$2:$A$11876,L$201))</f>
        <v>17.600000000000001</v>
      </c>
      <c r="M166" s="162">
        <f>IF(LEN(M$8)=0,"",SUMIFS(Gögn!$K$2:$K$11876,Gögn!$F$2:$F$11876,$A166,Gögn!$A$2:$A$11876,M$201))</f>
        <v>37.799999999999997</v>
      </c>
      <c r="N166" s="162">
        <f>IF(LEN(N$8)=0,"",SUMIFS(Gögn!$K$2:$K$11876,Gögn!$F$2:$F$11876,$A166,Gögn!$A$2:$A$11876,N$201))</f>
        <v>61.5</v>
      </c>
      <c r="O166" s="162">
        <f>IF(LEN(O$8)=0,"",SUMIFS(Gögn!$K$2:$K$11876,Gögn!$F$2:$F$11876,$A166,Gögn!$A$2:$A$11876,O$201))</f>
        <v>45.2</v>
      </c>
      <c r="P166" s="162">
        <f>IF(LEN(P$8)=0,"",SUMIFS(Gögn!$K$2:$K$11876,Gögn!$F$2:$F$11876,$A166,Gögn!$A$2:$A$11876,P$201))</f>
        <v>-750</v>
      </c>
      <c r="Q166" s="162">
        <f>IF(LEN(Q$8)=0,"",SUMIFS(Gögn!$K$2:$K$11876,Gögn!$F$2:$F$11876,$A166,Gögn!$A$2:$A$11876,Q$201))</f>
        <v>56.4</v>
      </c>
      <c r="R166" s="162">
        <f>IF(LEN(R$8)=0,"",SUMIFS(Gögn!$K$2:$K$11876,Gögn!$F$2:$F$11876,$A166,Gögn!$A$2:$A$11876,R$201))</f>
        <v>54.4</v>
      </c>
      <c r="S166" s="162">
        <f>IF(LEN(S$8)=0,"",SUMIFS(Gögn!$K$2:$K$11876,Gögn!$F$2:$F$11876,$A166,Gögn!$A$2:$A$11876,S$201))</f>
        <v>57.6</v>
      </c>
      <c r="T166" s="162">
        <f>IF(LEN(T$8)=0,"",SUMIFS(Gögn!$K$2:$K$11876,Gögn!$F$2:$F$11876,$A166,Gögn!$A$2:$A$11876,T$201))</f>
        <v>107.1</v>
      </c>
      <c r="U166" s="162">
        <f>IF(LEN(U$8)=0,"",SUMIFS(Gögn!$K$2:$K$11876,Gögn!$F$2:$F$11876,$A166,Gögn!$A$2:$A$11876,U$201))</f>
        <v>25.1</v>
      </c>
      <c r="V166" s="162">
        <f>IF(LEN(V$8)=0,"",SUMIFS(Gögn!$K$2:$K$11876,Gögn!$F$2:$F$11876,$A166,Gögn!$A$2:$A$11876,V$201))</f>
        <v>26.69</v>
      </c>
      <c r="W166" s="162">
        <f>IF(LEN(W$8)=0,"",SUMIFS(Gögn!$K$2:$K$11876,Gögn!$F$2:$F$11876,$A166,Gögn!$A$2:$A$11876,W$201))</f>
        <v>36.6</v>
      </c>
      <c r="X166" s="162">
        <f>IF(LEN(X$8)=0,"",SUMIFS(Gögn!$K$2:$K$11876,Gögn!$F$2:$F$11876,$A166,Gögn!$A$2:$A$11876,X$201))</f>
        <v>22.2</v>
      </c>
      <c r="Y166" s="162">
        <f>IF(LEN(Y$8)=0,"",SUMIFS(Gögn!$K$2:$K$11876,Gögn!$F$2:$F$11876,$A166,Gögn!$A$2:$A$11876,Y$201))</f>
        <v>70.7</v>
      </c>
      <c r="Z166" s="162">
        <f>IF(LEN(Z$8)=0,"",SUMIFS(Gögn!$K$2:$K$11876,Gögn!$F$2:$F$11876,$A166,Gögn!$A$2:$A$11876,Z$201))</f>
        <v>8.1</v>
      </c>
      <c r="AA166" s="162">
        <f>IF(LEN(AA$8)=0,"",SUMIFS(Gögn!$K$2:$K$11876,Gögn!$F$2:$F$11876,$A166,Gögn!$A$2:$A$11876,AA$201))</f>
        <v>0</v>
      </c>
      <c r="AB166" s="162">
        <f>IF(LEN(AB$8)=0,"",SUMIFS(Gögn!$K$2:$K$11876,Gögn!$F$2:$F$11876,$A166,Gögn!$A$2:$A$11876,AB$201))</f>
        <v>68.209999999999994</v>
      </c>
      <c r="AC166" s="162">
        <f>IF(LEN(AC$8)=0,"",SUMIFS(Gögn!$K$2:$K$11876,Gögn!$F$2:$F$11876,$A166,Gögn!$A$2:$A$11876,AC$201))</f>
        <v>45.28</v>
      </c>
      <c r="AD166" s="162">
        <f>IF(LEN(AD$8)=0,"",SUMIFS(Gögn!$K$2:$K$11876,Gögn!$F$2:$F$11876,$A166,Gögn!$A$2:$A$11876,AD$201))</f>
        <v>25.01</v>
      </c>
      <c r="AE166" s="162">
        <f>IF(LEN(AE$8)=0,"",SUMIFS(Gögn!$K$2:$K$11876,Gögn!$F$2:$F$11876,$A166,Gögn!$A$2:$A$11876,AE$201))</f>
        <v>39.229999999999997</v>
      </c>
      <c r="AF166" s="162">
        <f>IF(LEN(AF$8)=0,"",SUMIFS(Gögn!$K$2:$K$11876,Gögn!$F$2:$F$11876,$A166,Gögn!$A$2:$A$11876,AF$201))</f>
        <v>0.93</v>
      </c>
      <c r="AG166" s="162">
        <f>IF(LEN(AG$8)=0,"",SUMIFS(Gögn!$K$2:$K$11876,Gögn!$F$2:$F$11876,$A166,Gögn!$A$2:$A$11876,AG$201))</f>
        <v>9.42</v>
      </c>
      <c r="AH166" s="162">
        <f>IF(LEN(AH$8)=0,"",SUMIFS(Gögn!$K$2:$K$11876,Gögn!$F$2:$F$11876,$A166,Gögn!$A$2:$A$11876,AH$201))</f>
        <v>34.96</v>
      </c>
      <c r="AI166" s="162">
        <f>IF(LEN(AI$8)=0,"",SUMIFS(Gögn!$K$2:$K$11876,Gögn!$F$2:$F$11876,$A166,Gögn!$A$2:$A$11876,AI$201))</f>
        <v>38.72</v>
      </c>
      <c r="AJ166" s="162">
        <f>IF(LEN(AJ$8)=0,"",SUMIFS(Gögn!$K$2:$K$11876,Gögn!$F$2:$F$11876,$A166,Gögn!$A$2:$A$11876,AJ$201))</f>
        <v>95.7</v>
      </c>
      <c r="AK166" s="162">
        <f>IF(LEN(AK$8)=0,"",SUMIFS(Gögn!$K$2:$K$11876,Gögn!$F$2:$F$11876,$A166,Gögn!$A$2:$A$11876,AK$201))</f>
        <v>32.380000000000003</v>
      </c>
      <c r="AL166" s="162">
        <f>IF(LEN(AL$8)=0,"",SUMIFS(Gögn!$K$2:$K$11876,Gögn!$F$2:$F$11876,$A166,Gögn!$A$2:$A$11876,AL$201))</f>
        <v>8.1300000000000008</v>
      </c>
      <c r="AM166" s="162">
        <f>IF(LEN(AM$8)=0,"",SUMIFS(Gögn!$K$2:$K$11876,Gögn!$F$2:$F$11876,$A166,Gögn!$A$2:$A$11876,AM$201))</f>
        <v>1.61</v>
      </c>
      <c r="AN166" s="162">
        <f>IF(LEN(AN$8)=0,"",SUMIFS(Gögn!$K$2:$K$11876,Gögn!$F$2:$F$11876,$A166,Gögn!$A$2:$A$11876,AN$201))</f>
        <v>7.0000000000000007E-2</v>
      </c>
      <c r="AO166" s="162">
        <f>IF(LEN(AO$8)=0,"",SUMIFS(Gögn!$K$2:$K$11876,Gögn!$F$2:$F$11876,$A166,Gögn!$A$2:$A$11876,AO$201))</f>
        <v>36.07</v>
      </c>
      <c r="AP166" s="162">
        <f>IF(LEN(AP$8)=0,"",SUMIFS(Gögn!$K$2:$K$11876,Gögn!$F$2:$F$11876,$A166,Gögn!$A$2:$A$11876,AP$201))</f>
        <v>30.18</v>
      </c>
      <c r="AQ166" s="162">
        <f>IF(LEN(AQ$8)=0,"",SUMIFS(Gögn!$K$2:$K$11876,Gögn!$F$2:$F$11876,$A166,Gögn!$A$2:$A$11876,AQ$201))</f>
        <v>54.7</v>
      </c>
      <c r="AR166" s="162">
        <f>IF(LEN(AR$8)=0,"",SUMIFS(Gögn!$K$2:$K$11876,Gögn!$F$2:$F$11876,$A166,Gögn!$A$2:$A$11876,AR$201))</f>
        <v>52.39</v>
      </c>
      <c r="AS166" s="162">
        <f>IF(LEN(AS$8)=0,"",SUMIFS(Gögn!$K$2:$K$11876,Gögn!$F$2:$F$11876,$A166,Gögn!$A$2:$A$11876,AS$201))</f>
        <v>4.0999999999999996</v>
      </c>
      <c r="AT166" s="162">
        <f>IF(LEN(AT$8)=0,"",SUMIFS(Gögn!$K$2:$K$11876,Gögn!$F$2:$F$11876,$A166,Gögn!$A$2:$A$11876,AT$201))</f>
        <v>9.1</v>
      </c>
      <c r="AU166" s="162">
        <f>IF(LEN(AU$8)=0,"",SUMIFS(Gögn!$K$2:$K$11876,Gögn!$F$2:$F$11876,$A166,Gögn!$A$2:$A$11876,AU$201))</f>
        <v>0</v>
      </c>
      <c r="AV166" s="162">
        <f>IF(LEN(AV$8)=0,"",SUMIFS(Gögn!$K$2:$K$11876,Gögn!$F$2:$F$11876,$A166,Gögn!$A$2:$A$11876,AV$201))</f>
        <v>54</v>
      </c>
      <c r="AW166" s="162">
        <f>IF(LEN(AW$8)=0,"",SUMIFS(Gögn!$K$2:$K$11876,Gögn!$F$2:$F$11876,$A166,Gögn!$A$2:$A$11876,AW$201))</f>
        <v>29.1</v>
      </c>
      <c r="AX166" s="162">
        <f>IF(LEN(AX$8)=0,"",SUMIFS(Gögn!$K$2:$K$11876,Gögn!$F$2:$F$11876,$A166,Gögn!$A$2:$A$11876,AX$201))</f>
        <v>108.5</v>
      </c>
      <c r="AY166" s="162">
        <f>IF(LEN(AY$8)=0,"",SUMIFS(Gögn!$K$2:$K$11876,Gögn!$F$2:$F$11876,$A166,Gögn!$A$2:$A$11876,AY$201))</f>
        <v>0</v>
      </c>
      <c r="AZ166" s="162">
        <f>IF(LEN(AZ$8)=0,"",SUMIFS(Gögn!$K$2:$K$11876,Gögn!$F$2:$F$11876,$A166,Gögn!$A$2:$A$11876,AZ$201))</f>
        <v>0.33</v>
      </c>
      <c r="BA166" s="162">
        <f>IF(LEN(BA$8)=0,"",SUMIFS(Gögn!$K$2:$K$11876,Gögn!$F$2:$F$11876,$A166,Gögn!$A$2:$A$11876,BA$201))</f>
        <v>0.18</v>
      </c>
      <c r="BB166" s="162">
        <f>IF(LEN(BB$8)=0,"",SUMIFS(Gögn!$K$2:$K$11876,Gögn!$F$2:$F$11876,$A166,Gögn!$A$2:$A$11876,BB$201))</f>
        <v>0.25</v>
      </c>
      <c r="BC166" s="162">
        <f>IF(LEN(BC$8)=0,"",SUMIFS(Gögn!$K$2:$K$11876,Gögn!$F$2:$F$11876,$A166,Gögn!$A$2:$A$11876,BC$201))</f>
        <v>-1487.13</v>
      </c>
      <c r="BD166" s="162">
        <f>IF(LEN(BD$8)=0,"",SUMIFS(Gögn!$K$2:$K$11876,Gögn!$F$2:$F$11876,$A166,Gögn!$A$2:$A$11876,BD$201))</f>
        <v>36.67</v>
      </c>
      <c r="BE166" s="162">
        <f>IF(LEN(BE$8)=0,"",SUMIFS(Gögn!$K$2:$K$11876,Gögn!$F$2:$F$11876,$A166,Gögn!$A$2:$A$11876,BE$201))</f>
        <v>45.66</v>
      </c>
      <c r="BF166" s="162">
        <f>IF(LEN(BF$8)=0,"",SUMIFS(Gögn!$K$2:$K$11876,Gögn!$F$2:$F$11876,$A166,Gögn!$A$2:$A$11876,BF$201))</f>
        <v>0</v>
      </c>
      <c r="BG166" s="162">
        <f>IF(LEN(BG$8)=0,"",SUMIFS(Gögn!$K$2:$K$11876,Gögn!$F$2:$F$11876,$A166,Gögn!$A$2:$A$11876,BG$201))</f>
        <v>77.44</v>
      </c>
      <c r="BH166" s="162">
        <f>IF(LEN(BH$8)=0,"",SUMIFS(Gögn!$K$2:$K$11876,Gögn!$F$2:$F$11876,$A166,Gögn!$A$2:$A$11876,BH$201))</f>
        <v>17.7</v>
      </c>
      <c r="BI166" s="162">
        <f>IF(LEN(BI$8)=0,"",SUMIFS(Gögn!$K$2:$K$11876,Gögn!$F$2:$F$11876,$A166,Gögn!$A$2:$A$11876,BI$201))</f>
        <v>21.6</v>
      </c>
      <c r="BJ166" s="162">
        <f>IF(LEN(BJ$8)=0,"",SUMIFS(Gögn!$K$2:$K$11876,Gögn!$F$2:$F$11876,$A166,Gögn!$A$2:$A$11876,BJ$201))</f>
        <v>52.7</v>
      </c>
      <c r="BK166" s="162">
        <f>IF(LEN(BK$8)=0,"",SUMIFS(Gögn!$K$2:$K$11876,Gögn!$F$2:$F$11876,$A166,Gögn!$A$2:$A$11876,BK$201))</f>
        <v>86.7</v>
      </c>
      <c r="BL166" s="162">
        <f>IF(LEN(BL$8)=0,"",SUMIFS(Gögn!$K$2:$K$11876,Gögn!$F$2:$F$11876,$A166,Gögn!$A$2:$A$11876,BL$201))</f>
        <v>0</v>
      </c>
      <c r="BM166" s="162">
        <f>IF(LEN(BM$8)=0,"",SUMIFS(Gögn!$K$2:$K$11876,Gögn!$F$2:$F$11876,$A166,Gögn!$A$2:$A$11876,BM$201))</f>
        <v>0</v>
      </c>
      <c r="BN166" s="162">
        <f>IF(LEN(BN$8)=0,"",SUMIFS(Gögn!$K$2:$K$11876,Gögn!$F$2:$F$11876,$A166,Gögn!$A$2:$A$11876,BN$201))</f>
        <v>29.07</v>
      </c>
      <c r="BO166" s="162">
        <f>IF(LEN(BO$8)=0,"",SUMIFS(Gögn!$K$2:$K$11876,Gögn!$F$2:$F$11876,$A166,Gögn!$A$2:$A$11876,BO$201))</f>
        <v>13.14</v>
      </c>
      <c r="BP166" s="162">
        <f>IF(LEN(BP$8)=0,"",SUMIFS(Gögn!$K$2:$K$11876,Gögn!$F$2:$F$11876,$A166,Gögn!$A$2:$A$11876,BP$201))</f>
        <v>10.27</v>
      </c>
      <c r="BQ166" s="162">
        <f>IF(LEN(BQ$8)=0,"",SUMIFS(Gögn!$K$2:$K$11876,Gögn!$F$2:$F$11876,$A166,Gögn!$A$2:$A$11876,BQ$201))</f>
        <v>0</v>
      </c>
      <c r="BR166" s="162">
        <f>IF(LEN(BR$8)=0,"",SUMIFS(Gögn!$K$2:$K$11876,Gögn!$F$2:$F$11876,$A166,Gögn!$A$2:$A$11876,BR$201))</f>
        <v>0</v>
      </c>
      <c r="BS166" s="162">
        <f>IF(LEN(BS$8)=0,"",SUMIFS(Gögn!$K$2:$K$11876,Gögn!$F$2:$F$11876,$A166,Gögn!$A$2:$A$11876,BS$201))</f>
        <v>0</v>
      </c>
      <c r="BT166" s="162">
        <f>IF(LEN(BT$8)=0,"",SUMIFS(Gögn!$K$2:$K$11876,Gögn!$F$2:$F$11876,$A166,Gögn!$A$2:$A$11876,BT$201))</f>
        <v>0</v>
      </c>
      <c r="BU166" s="162">
        <f>IF(LEN(BU$8)=0,"",SUMIFS(Gögn!$K$2:$K$11876,Gögn!$F$2:$F$11876,$A166,Gögn!$A$2:$A$11876,BU$201))</f>
        <v>65.599999999999994</v>
      </c>
      <c r="BV166" s="162">
        <f>IF(LEN(BV$8)=0,"",SUMIFS(Gögn!$K$2:$K$11876,Gögn!$F$2:$F$11876,$A166,Gögn!$A$2:$A$11876,BV$201))</f>
        <v>37.9</v>
      </c>
      <c r="BW166" s="162">
        <f>IF(LEN(BW$8)=0,"",SUMIFS(Gögn!$K$2:$K$11876,Gögn!$F$2:$F$11876,$A166,Gögn!$A$2:$A$11876,BW$201))</f>
        <v>1.2</v>
      </c>
      <c r="BX166" s="162">
        <f>IF(LEN(BX$8)=0,"",SUMIFS(Gögn!$K$2:$K$11876,Gögn!$F$2:$F$11876,$A166,Gögn!$A$2:$A$11876,BX$201))</f>
        <v>136.58000000000001</v>
      </c>
      <c r="BY166" s="162">
        <f>IF(LEN(BY$8)=0,"",SUMIFS(Gögn!$K$2:$K$11876,Gögn!$F$2:$F$11876,$A166,Gögn!$A$2:$A$11876,BY$201))</f>
        <v>74.53</v>
      </c>
      <c r="BZ166" s="162">
        <f>IF(LEN(BZ$8)=0,"",SUMIFS(Gögn!$K$2:$K$11876,Gögn!$F$2:$F$11876,$A166,Gögn!$A$2:$A$11876,BZ$201))</f>
        <v>19.329999999999998</v>
      </c>
      <c r="CA166" s="162">
        <f>IF(LEN(CA$8)=0,"",SUMIFS(Gögn!$K$2:$K$11876,Gögn!$F$2:$F$11876,$A166,Gögn!$A$2:$A$11876,CA$201))</f>
        <v>13.32</v>
      </c>
      <c r="CB166" s="162">
        <f>IF(LEN(CB$8)=0,"",SUMIFS(Gögn!$K$2:$K$11876,Gögn!$F$2:$F$11876,$A166,Gögn!$A$2:$A$11876,CB$201))</f>
        <v>0</v>
      </c>
      <c r="CC166" s="162">
        <f>IF(LEN(CC$8)=0,"",SUMIFS(Gögn!$K$2:$K$11876,Gögn!$F$2:$F$11876,$A166,Gögn!$A$2:$A$11876,CC$201))</f>
        <v>0</v>
      </c>
    </row>
    <row r="167" spans="1:81" ht="15" customHeight="1" x14ac:dyDescent="0.25">
      <c r="A167" s="15" t="s">
        <v>92</v>
      </c>
      <c r="B167" s="15"/>
      <c r="C167" s="18" t="s">
        <v>93</v>
      </c>
      <c r="D167" s="160">
        <f>IFERROR(SUMPRODUCT(E167:CC167,$E$11:$CC$11,$E$12:$CC$12)/SUMPRODUCT($E$11:$CC$11,$E$12:$CC$12),"")</f>
        <v>1.4327548261386369</v>
      </c>
      <c r="E167" s="160">
        <f>IF(LEN(E$8)=0,"",SUMIFS(Gögn!$K$2:$K$11876,Gögn!$F$2:$F$11876,$A167,Gögn!$A$2:$A$11876,E$201))</f>
        <v>2.9</v>
      </c>
      <c r="F167" s="160">
        <f>IF(LEN(F$8)=0,"",SUMIFS(Gögn!$K$2:$K$11876,Gögn!$F$2:$F$11876,$A167,Gögn!$A$2:$A$11876,F$201))</f>
        <v>8.5</v>
      </c>
      <c r="G167" s="160">
        <f>IF(LEN(G$8)=0,"",SUMIFS(Gögn!$K$2:$K$11876,Gögn!$F$2:$F$11876,$A167,Gögn!$A$2:$A$11876,G$201))</f>
        <v>1.6</v>
      </c>
      <c r="H167" s="160">
        <f>IF(LEN(H$8)=0,"",SUMIFS(Gögn!$K$2:$K$11876,Gögn!$F$2:$F$11876,$A167,Gögn!$A$2:$A$11876,H$201))</f>
        <v>0.8</v>
      </c>
      <c r="I167" s="160">
        <f>IF(LEN(I$8)=0,"",SUMIFS(Gögn!$K$2:$K$11876,Gögn!$F$2:$F$11876,$A167,Gögn!$A$2:$A$11876,I$201))</f>
        <v>5.8</v>
      </c>
      <c r="J167" s="160">
        <f>IF(LEN(J$8)=0,"",SUMIFS(Gögn!$K$2:$K$11876,Gögn!$F$2:$F$11876,$A167,Gögn!$A$2:$A$11876,J$201))</f>
        <v>-80.5</v>
      </c>
      <c r="K167" s="160">
        <f>IF(LEN(K$8)=0,"",SUMIFS(Gögn!$K$2:$K$11876,Gögn!$F$2:$F$11876,$A167,Gögn!$A$2:$A$11876,K$201))</f>
        <v>3.7</v>
      </c>
      <c r="L167" s="160">
        <f>IF(LEN(L$8)=0,"",SUMIFS(Gögn!$K$2:$K$11876,Gögn!$F$2:$F$11876,$A167,Gögn!$A$2:$A$11876,L$201))</f>
        <v>0.9</v>
      </c>
      <c r="M167" s="160">
        <f>IF(LEN(M$8)=0,"",SUMIFS(Gögn!$K$2:$K$11876,Gögn!$F$2:$F$11876,$A167,Gögn!$A$2:$A$11876,M$201))</f>
        <v>1.2</v>
      </c>
      <c r="N167" s="160">
        <f>IF(LEN(N$8)=0,"",SUMIFS(Gögn!$K$2:$K$11876,Gögn!$F$2:$F$11876,$A167,Gögn!$A$2:$A$11876,N$201))</f>
        <v>3.7</v>
      </c>
      <c r="O167" s="160">
        <f>IF(LEN(O$8)=0,"",SUMIFS(Gögn!$K$2:$K$11876,Gögn!$F$2:$F$11876,$A167,Gögn!$A$2:$A$11876,O$201))</f>
        <v>4.4000000000000004</v>
      </c>
      <c r="P167" s="160">
        <f>IF(LEN(P$8)=0,"",SUMIFS(Gögn!$K$2:$K$11876,Gögn!$F$2:$F$11876,$A167,Gögn!$A$2:$A$11876,P$201))</f>
        <v>-42.9</v>
      </c>
      <c r="Q167" s="160">
        <f>IF(LEN(Q$8)=0,"",SUMIFS(Gögn!$K$2:$K$11876,Gögn!$F$2:$F$11876,$A167,Gögn!$A$2:$A$11876,Q$201))</f>
        <v>3.3</v>
      </c>
      <c r="R167" s="160">
        <f>IF(LEN(R$8)=0,"",SUMIFS(Gögn!$K$2:$K$11876,Gögn!$F$2:$F$11876,$A167,Gögn!$A$2:$A$11876,R$201))</f>
        <v>3.8</v>
      </c>
      <c r="S167" s="160">
        <f>IF(LEN(S$8)=0,"",SUMIFS(Gögn!$K$2:$K$11876,Gögn!$F$2:$F$11876,$A167,Gögn!$A$2:$A$11876,S$201))</f>
        <v>2.8</v>
      </c>
      <c r="T167" s="160">
        <f>IF(LEN(T$8)=0,"",SUMIFS(Gögn!$K$2:$K$11876,Gögn!$F$2:$F$11876,$A167,Gögn!$A$2:$A$11876,T$201))</f>
        <v>8</v>
      </c>
      <c r="U167" s="160">
        <f>IF(LEN(U$8)=0,"",SUMIFS(Gögn!$K$2:$K$11876,Gögn!$F$2:$F$11876,$A167,Gögn!$A$2:$A$11876,U$201))</f>
        <v>0.15</v>
      </c>
      <c r="V167" s="160">
        <f>IF(LEN(V$8)=0,"",SUMIFS(Gögn!$K$2:$K$11876,Gögn!$F$2:$F$11876,$A167,Gögn!$A$2:$A$11876,V$201))</f>
        <v>0.6</v>
      </c>
      <c r="W167" s="160">
        <f>IF(LEN(W$8)=0,"",SUMIFS(Gögn!$K$2:$K$11876,Gögn!$F$2:$F$11876,$A167,Gögn!$A$2:$A$11876,W$201))</f>
        <v>2.4</v>
      </c>
      <c r="X167" s="160">
        <f>IF(LEN(X$8)=0,"",SUMIFS(Gögn!$K$2:$K$11876,Gögn!$F$2:$F$11876,$A167,Gögn!$A$2:$A$11876,X$201))</f>
        <v>1.1000000000000001</v>
      </c>
      <c r="Y167" s="160">
        <f>IF(LEN(Y$8)=0,"",SUMIFS(Gögn!$K$2:$K$11876,Gögn!$F$2:$F$11876,$A167,Gögn!$A$2:$A$11876,Y$201))</f>
        <v>1.8</v>
      </c>
      <c r="Z167" s="160">
        <f>IF(LEN(Z$8)=0,"",SUMIFS(Gögn!$K$2:$K$11876,Gögn!$F$2:$F$11876,$A167,Gögn!$A$2:$A$11876,Z$201))</f>
        <v>0.5</v>
      </c>
      <c r="AA167" s="160">
        <f>IF(LEN(AA$8)=0,"",SUMIFS(Gögn!$K$2:$K$11876,Gögn!$F$2:$F$11876,$A167,Gögn!$A$2:$A$11876,AA$201))</f>
        <v>0</v>
      </c>
      <c r="AB167" s="160">
        <f>IF(LEN(AB$8)=0,"",SUMIFS(Gögn!$K$2:$K$11876,Gögn!$F$2:$F$11876,$A167,Gögn!$A$2:$A$11876,AB$201))</f>
        <v>7.99</v>
      </c>
      <c r="AC167" s="160">
        <f>IF(LEN(AC$8)=0,"",SUMIFS(Gögn!$K$2:$K$11876,Gögn!$F$2:$F$11876,$A167,Gögn!$A$2:$A$11876,AC$201))</f>
        <v>5.38</v>
      </c>
      <c r="AD167" s="160">
        <f>IF(LEN(AD$8)=0,"",SUMIFS(Gögn!$K$2:$K$11876,Gögn!$F$2:$F$11876,$A167,Gögn!$A$2:$A$11876,AD$201))</f>
        <v>1.78</v>
      </c>
      <c r="AE167" s="160">
        <f>IF(LEN(AE$8)=0,"",SUMIFS(Gögn!$K$2:$K$11876,Gögn!$F$2:$F$11876,$A167,Gögn!$A$2:$A$11876,AE$201))</f>
        <v>25.03</v>
      </c>
      <c r="AF167" s="160">
        <f>IF(LEN(AF$8)=0,"",SUMIFS(Gögn!$K$2:$K$11876,Gögn!$F$2:$F$11876,$A167,Gögn!$A$2:$A$11876,AF$201))</f>
        <v>1.05</v>
      </c>
      <c r="AG167" s="160">
        <f>IF(LEN(AG$8)=0,"",SUMIFS(Gögn!$K$2:$K$11876,Gögn!$F$2:$F$11876,$A167,Gögn!$A$2:$A$11876,AG$201))</f>
        <v>1.53</v>
      </c>
      <c r="AH167" s="160">
        <f>IF(LEN(AH$8)=0,"",SUMIFS(Gögn!$K$2:$K$11876,Gögn!$F$2:$F$11876,$A167,Gögn!$A$2:$A$11876,AH$201))</f>
        <v>5.93</v>
      </c>
      <c r="AI167" s="160">
        <f>IF(LEN(AI$8)=0,"",SUMIFS(Gögn!$K$2:$K$11876,Gögn!$F$2:$F$11876,$A167,Gögn!$A$2:$A$11876,AI$201))</f>
        <v>6.61</v>
      </c>
      <c r="AJ167" s="160">
        <f>IF(LEN(AJ$8)=0,"",SUMIFS(Gögn!$K$2:$K$11876,Gögn!$F$2:$F$11876,$A167,Gögn!$A$2:$A$11876,AJ$201))</f>
        <v>9.09</v>
      </c>
      <c r="AK167" s="160">
        <f>IF(LEN(AK$8)=0,"",SUMIFS(Gögn!$K$2:$K$11876,Gögn!$F$2:$F$11876,$A167,Gögn!$A$2:$A$11876,AK$201))</f>
        <v>4.93</v>
      </c>
      <c r="AL167" s="160">
        <f>IF(LEN(AL$8)=0,"",SUMIFS(Gögn!$K$2:$K$11876,Gögn!$F$2:$F$11876,$A167,Gögn!$A$2:$A$11876,AL$201))</f>
        <v>3.8</v>
      </c>
      <c r="AM167" s="160">
        <f>IF(LEN(AM$8)=0,"",SUMIFS(Gögn!$K$2:$K$11876,Gögn!$F$2:$F$11876,$A167,Gögn!$A$2:$A$11876,AM$201))</f>
        <v>1.4</v>
      </c>
      <c r="AN167" s="160">
        <f>IF(LEN(AN$8)=0,"",SUMIFS(Gögn!$K$2:$K$11876,Gögn!$F$2:$F$11876,$A167,Gögn!$A$2:$A$11876,AN$201))</f>
        <v>1.96</v>
      </c>
      <c r="AO167" s="160">
        <f>IF(LEN(AO$8)=0,"",SUMIFS(Gögn!$K$2:$K$11876,Gögn!$F$2:$F$11876,$A167,Gögn!$A$2:$A$11876,AO$201))</f>
        <v>1.79</v>
      </c>
      <c r="AP167" s="160">
        <f>IF(LEN(AP$8)=0,"",SUMIFS(Gögn!$K$2:$K$11876,Gögn!$F$2:$F$11876,$A167,Gögn!$A$2:$A$11876,AP$201))</f>
        <v>5.32</v>
      </c>
      <c r="AQ167" s="160">
        <f>IF(LEN(AQ$8)=0,"",SUMIFS(Gögn!$K$2:$K$11876,Gögn!$F$2:$F$11876,$A167,Gögn!$A$2:$A$11876,AQ$201))</f>
        <v>5.27</v>
      </c>
      <c r="AR167" s="160">
        <f>IF(LEN(AR$8)=0,"",SUMIFS(Gögn!$K$2:$K$11876,Gögn!$F$2:$F$11876,$A167,Gögn!$A$2:$A$11876,AR$201))</f>
        <v>2.89</v>
      </c>
      <c r="AS167" s="160">
        <f>IF(LEN(AS$8)=0,"",SUMIFS(Gögn!$K$2:$K$11876,Gögn!$F$2:$F$11876,$A167,Gögn!$A$2:$A$11876,AS$201))</f>
        <v>0</v>
      </c>
      <c r="AT167" s="160">
        <f>IF(LEN(AT$8)=0,"",SUMIFS(Gögn!$K$2:$K$11876,Gögn!$F$2:$F$11876,$A167,Gögn!$A$2:$A$11876,AT$201))</f>
        <v>0</v>
      </c>
      <c r="AU167" s="160">
        <f>IF(LEN(AU$8)=0,"",SUMIFS(Gögn!$K$2:$K$11876,Gögn!$F$2:$F$11876,$A167,Gögn!$A$2:$A$11876,AU$201))</f>
        <v>0</v>
      </c>
      <c r="AV167" s="160">
        <f>IF(LEN(AV$8)=0,"",SUMIFS(Gögn!$K$2:$K$11876,Gögn!$F$2:$F$11876,$A167,Gögn!$A$2:$A$11876,AV$201))</f>
        <v>0</v>
      </c>
      <c r="AW167" s="160">
        <f>IF(LEN(AW$8)=0,"",SUMIFS(Gögn!$K$2:$K$11876,Gögn!$F$2:$F$11876,$A167,Gögn!$A$2:$A$11876,AW$201))</f>
        <v>0</v>
      </c>
      <c r="AX167" s="160">
        <f>IF(LEN(AX$8)=0,"",SUMIFS(Gögn!$K$2:$K$11876,Gögn!$F$2:$F$11876,$A167,Gögn!$A$2:$A$11876,AX$201))</f>
        <v>0</v>
      </c>
      <c r="AY167" s="160">
        <f>IF(LEN(AY$8)=0,"",SUMIFS(Gögn!$K$2:$K$11876,Gögn!$F$2:$F$11876,$A167,Gögn!$A$2:$A$11876,AY$201))</f>
        <v>0</v>
      </c>
      <c r="AZ167" s="160">
        <f>IF(LEN(AZ$8)=0,"",SUMIFS(Gögn!$K$2:$K$11876,Gögn!$F$2:$F$11876,$A167,Gögn!$A$2:$A$11876,AZ$201))</f>
        <v>0.13</v>
      </c>
      <c r="BA167" s="160">
        <f>IF(LEN(BA$8)=0,"",SUMIFS(Gögn!$K$2:$K$11876,Gögn!$F$2:$F$11876,$A167,Gögn!$A$2:$A$11876,BA$201))</f>
        <v>0</v>
      </c>
      <c r="BB167" s="160">
        <f>IF(LEN(BB$8)=0,"",SUMIFS(Gögn!$K$2:$K$11876,Gögn!$F$2:$F$11876,$A167,Gögn!$A$2:$A$11876,BB$201))</f>
        <v>0</v>
      </c>
      <c r="BC167" s="160">
        <f>IF(LEN(BC$8)=0,"",SUMIFS(Gögn!$K$2:$K$11876,Gögn!$F$2:$F$11876,$A167,Gögn!$A$2:$A$11876,BC$201))</f>
        <v>-43.75</v>
      </c>
      <c r="BD167" s="160">
        <f>IF(LEN(BD$8)=0,"",SUMIFS(Gögn!$K$2:$K$11876,Gögn!$F$2:$F$11876,$A167,Gögn!$A$2:$A$11876,BD$201))</f>
        <v>1.79</v>
      </c>
      <c r="BE167" s="160">
        <f>IF(LEN(BE$8)=0,"",SUMIFS(Gögn!$K$2:$K$11876,Gögn!$F$2:$F$11876,$A167,Gögn!$A$2:$A$11876,BE$201))</f>
        <v>0.63</v>
      </c>
      <c r="BF167" s="160">
        <f>IF(LEN(BF$8)=0,"",SUMIFS(Gögn!$K$2:$K$11876,Gögn!$F$2:$F$11876,$A167,Gögn!$A$2:$A$11876,BF$201))</f>
        <v>0.05</v>
      </c>
      <c r="BG167" s="160">
        <f>IF(LEN(BG$8)=0,"",SUMIFS(Gögn!$K$2:$K$11876,Gögn!$F$2:$F$11876,$A167,Gögn!$A$2:$A$11876,BG$201))</f>
        <v>7.21</v>
      </c>
      <c r="BH167" s="160">
        <f>IF(LEN(BH$8)=0,"",SUMIFS(Gögn!$K$2:$K$11876,Gögn!$F$2:$F$11876,$A167,Gögn!$A$2:$A$11876,BH$201))</f>
        <v>0.7</v>
      </c>
      <c r="BI167" s="160">
        <f>IF(LEN(BI$8)=0,"",SUMIFS(Gögn!$K$2:$K$11876,Gögn!$F$2:$F$11876,$A167,Gögn!$A$2:$A$11876,BI$201))</f>
        <v>0.9</v>
      </c>
      <c r="BJ167" s="160">
        <f>IF(LEN(BJ$8)=0,"",SUMIFS(Gögn!$K$2:$K$11876,Gögn!$F$2:$F$11876,$A167,Gögn!$A$2:$A$11876,BJ$201))</f>
        <v>0.9</v>
      </c>
      <c r="BK167" s="160">
        <f>IF(LEN(BK$8)=0,"",SUMIFS(Gögn!$K$2:$K$11876,Gögn!$F$2:$F$11876,$A167,Gögn!$A$2:$A$11876,BK$201))</f>
        <v>3.7</v>
      </c>
      <c r="BL167" s="160">
        <f>IF(LEN(BL$8)=0,"",SUMIFS(Gögn!$K$2:$K$11876,Gögn!$F$2:$F$11876,$A167,Gögn!$A$2:$A$11876,BL$201))</f>
        <v>0</v>
      </c>
      <c r="BM167" s="160">
        <f>IF(LEN(BM$8)=0,"",SUMIFS(Gögn!$K$2:$K$11876,Gögn!$F$2:$F$11876,$A167,Gögn!$A$2:$A$11876,BM$201))</f>
        <v>0</v>
      </c>
      <c r="BN167" s="160">
        <f>IF(LEN(BN$8)=0,"",SUMIFS(Gögn!$K$2:$K$11876,Gögn!$F$2:$F$11876,$A167,Gögn!$A$2:$A$11876,BN$201))</f>
        <v>0</v>
      </c>
      <c r="BO167" s="160">
        <f>IF(LEN(BO$8)=0,"",SUMIFS(Gögn!$K$2:$K$11876,Gögn!$F$2:$F$11876,$A167,Gögn!$A$2:$A$11876,BO$201))</f>
        <v>0</v>
      </c>
      <c r="BP167" s="160">
        <f>IF(LEN(BP$8)=0,"",SUMIFS(Gögn!$K$2:$K$11876,Gögn!$F$2:$F$11876,$A167,Gögn!$A$2:$A$11876,BP$201))</f>
        <v>0</v>
      </c>
      <c r="BQ167" s="160">
        <f>IF(LEN(BQ$8)=0,"",SUMIFS(Gögn!$K$2:$K$11876,Gögn!$F$2:$F$11876,$A167,Gögn!$A$2:$A$11876,BQ$201))</f>
        <v>0</v>
      </c>
      <c r="BR167" s="160">
        <f>IF(LEN(BR$8)=0,"",SUMIFS(Gögn!$K$2:$K$11876,Gögn!$F$2:$F$11876,$A167,Gögn!$A$2:$A$11876,BR$201))</f>
        <v>0</v>
      </c>
      <c r="BS167" s="160">
        <f>IF(LEN(BS$8)=0,"",SUMIFS(Gögn!$K$2:$K$11876,Gögn!$F$2:$F$11876,$A167,Gögn!$A$2:$A$11876,BS$201))</f>
        <v>0</v>
      </c>
      <c r="BT167" s="160">
        <f>IF(LEN(BT$8)=0,"",SUMIFS(Gögn!$K$2:$K$11876,Gögn!$F$2:$F$11876,$A167,Gögn!$A$2:$A$11876,BT$201))</f>
        <v>0</v>
      </c>
      <c r="BU167" s="160">
        <f>IF(LEN(BU$8)=0,"",SUMIFS(Gögn!$K$2:$K$11876,Gögn!$F$2:$F$11876,$A167,Gögn!$A$2:$A$11876,BU$201))</f>
        <v>4.8</v>
      </c>
      <c r="BV167" s="160">
        <f>IF(LEN(BV$8)=0,"",SUMIFS(Gögn!$K$2:$K$11876,Gögn!$F$2:$F$11876,$A167,Gögn!$A$2:$A$11876,BV$201))</f>
        <v>6</v>
      </c>
      <c r="BW167" s="160">
        <f>IF(LEN(BW$8)=0,"",SUMIFS(Gögn!$K$2:$K$11876,Gögn!$F$2:$F$11876,$A167,Gögn!$A$2:$A$11876,BW$201))</f>
        <v>0.9</v>
      </c>
      <c r="BX167" s="160">
        <f>IF(LEN(BX$8)=0,"",SUMIFS(Gögn!$K$2:$K$11876,Gögn!$F$2:$F$11876,$A167,Gögn!$A$2:$A$11876,BX$201))</f>
        <v>12.4</v>
      </c>
      <c r="BY167" s="160">
        <f>IF(LEN(BY$8)=0,"",SUMIFS(Gögn!$K$2:$K$11876,Gögn!$F$2:$F$11876,$A167,Gögn!$A$2:$A$11876,BY$201))</f>
        <v>14.19</v>
      </c>
      <c r="BZ167" s="160">
        <f>IF(LEN(BZ$8)=0,"",SUMIFS(Gögn!$K$2:$K$11876,Gögn!$F$2:$F$11876,$A167,Gögn!$A$2:$A$11876,BZ$201))</f>
        <v>0.84</v>
      </c>
      <c r="CA167" s="160">
        <f>IF(LEN(CA$8)=0,"",SUMIFS(Gögn!$K$2:$K$11876,Gögn!$F$2:$F$11876,$A167,Gögn!$A$2:$A$11876,CA$201))</f>
        <v>1.36</v>
      </c>
      <c r="CB167" s="160">
        <f>IF(LEN(CB$8)=0,"",SUMIFS(Gögn!$K$2:$K$11876,Gögn!$F$2:$F$11876,$A167,Gögn!$A$2:$A$11876,CB$201))</f>
        <v>0</v>
      </c>
      <c r="CC167" s="160">
        <f>IF(LEN(CC$8)=0,"",SUMIFS(Gögn!$K$2:$K$11876,Gögn!$F$2:$F$11876,$A167,Gögn!$A$2:$A$11876,CC$201))</f>
        <v>0</v>
      </c>
    </row>
    <row r="168" spans="1:81" ht="15" customHeight="1" x14ac:dyDescent="0.25">
      <c r="A168" s="15" t="s">
        <v>94</v>
      </c>
      <c r="B168" s="15"/>
      <c r="C168" s="19" t="s">
        <v>560</v>
      </c>
      <c r="D168" s="162">
        <f>IFERROR(SUMPRODUCT(E168:CC168,$E$83:$CC$83)/SUM($E$83:$CC$83),"")</f>
        <v>6.3663676150423303</v>
      </c>
      <c r="E168" s="162">
        <f>IF(LEN(E$8)=0,"",SUMIFS(Gögn!$K$2:$K$11876,Gögn!$F$2:$F$11876,$A168,Gögn!$A$2:$A$11876,E$201))</f>
        <v>11.2</v>
      </c>
      <c r="F168" s="162">
        <f>IF(LEN(F$8)=0,"",SUMIFS(Gögn!$K$2:$K$11876,Gögn!$F$2:$F$11876,$A168,Gögn!$A$2:$A$11876,F$201))</f>
        <v>10.3</v>
      </c>
      <c r="G168" s="162">
        <f>IF(LEN(G$8)=0,"",SUMIFS(Gögn!$K$2:$K$11876,Gögn!$F$2:$F$11876,$A168,Gögn!$A$2:$A$11876,G$201))</f>
        <v>9.1</v>
      </c>
      <c r="H168" s="162">
        <f>IF(LEN(H$8)=0,"",SUMIFS(Gögn!$K$2:$K$11876,Gögn!$F$2:$F$11876,$A168,Gögn!$A$2:$A$11876,H$201))</f>
        <v>7.7</v>
      </c>
      <c r="I168" s="162">
        <f>IF(LEN(I$8)=0,"",SUMIFS(Gögn!$K$2:$K$11876,Gögn!$F$2:$F$11876,$A168,Gögn!$A$2:$A$11876,I$201))</f>
        <v>8.4</v>
      </c>
      <c r="J168" s="162">
        <f>IF(LEN(J$8)=0,"",SUMIFS(Gögn!$K$2:$K$11876,Gögn!$F$2:$F$11876,$A168,Gögn!$A$2:$A$11876,J$201))</f>
        <v>7.4</v>
      </c>
      <c r="K168" s="162">
        <f>IF(LEN(K$8)=0,"",SUMIFS(Gögn!$K$2:$K$11876,Gögn!$F$2:$F$11876,$A168,Gögn!$A$2:$A$11876,K$201))</f>
        <v>12.4</v>
      </c>
      <c r="L168" s="162">
        <f>IF(LEN(L$8)=0,"",SUMIFS(Gögn!$K$2:$K$11876,Gögn!$F$2:$F$11876,$A168,Gögn!$A$2:$A$11876,L$201))</f>
        <v>5.7</v>
      </c>
      <c r="M168" s="162">
        <f>IF(LEN(M$8)=0,"",SUMIFS(Gögn!$K$2:$K$11876,Gögn!$F$2:$F$11876,$A168,Gögn!$A$2:$A$11876,M$201))</f>
        <v>9.8000000000000007</v>
      </c>
      <c r="N168" s="162">
        <f>IF(LEN(N$8)=0,"",SUMIFS(Gögn!$K$2:$K$11876,Gögn!$F$2:$F$11876,$A168,Gögn!$A$2:$A$11876,N$201))</f>
        <v>8</v>
      </c>
      <c r="O168" s="162">
        <f>IF(LEN(O$8)=0,"",SUMIFS(Gögn!$K$2:$K$11876,Gögn!$F$2:$F$11876,$A168,Gögn!$A$2:$A$11876,O$201))</f>
        <v>6.9</v>
      </c>
      <c r="P168" s="162">
        <f>IF(LEN(P$8)=0,"",SUMIFS(Gögn!$K$2:$K$11876,Gögn!$F$2:$F$11876,$A168,Gögn!$A$2:$A$11876,P$201))</f>
        <v>6.1</v>
      </c>
      <c r="Q168" s="162">
        <f>IF(LEN(Q$8)=0,"",SUMIFS(Gögn!$K$2:$K$11876,Gögn!$F$2:$F$11876,$A168,Gögn!$A$2:$A$11876,Q$201))</f>
        <v>8.4</v>
      </c>
      <c r="R168" s="162">
        <f>IF(LEN(R$8)=0,"",SUMIFS(Gögn!$K$2:$K$11876,Gögn!$F$2:$F$11876,$A168,Gögn!$A$2:$A$11876,R$201))</f>
        <v>7.8</v>
      </c>
      <c r="S168" s="162">
        <f>IF(LEN(S$8)=0,"",SUMIFS(Gögn!$K$2:$K$11876,Gögn!$F$2:$F$11876,$A168,Gögn!$A$2:$A$11876,S$201))</f>
        <v>7.8</v>
      </c>
      <c r="T168" s="162">
        <f>IF(LEN(T$8)=0,"",SUMIFS(Gögn!$K$2:$K$11876,Gögn!$F$2:$F$11876,$A168,Gögn!$A$2:$A$11876,T$201))</f>
        <v>7.6</v>
      </c>
      <c r="U168" s="162">
        <f>IF(LEN(U$8)=0,"",SUMIFS(Gögn!$K$2:$K$11876,Gögn!$F$2:$F$11876,$A168,Gögn!$A$2:$A$11876,U$201))</f>
        <v>3.1</v>
      </c>
      <c r="V168" s="162">
        <f>IF(LEN(V$8)=0,"",SUMIFS(Gögn!$K$2:$K$11876,Gögn!$F$2:$F$11876,$A168,Gögn!$A$2:$A$11876,V$201))</f>
        <v>10.6</v>
      </c>
      <c r="W168" s="162">
        <f>IF(LEN(W$8)=0,"",SUMIFS(Gögn!$K$2:$K$11876,Gögn!$F$2:$F$11876,$A168,Gögn!$A$2:$A$11876,W$201))</f>
        <v>8.1999999999999993</v>
      </c>
      <c r="X168" s="162">
        <f>IF(LEN(X$8)=0,"",SUMIFS(Gögn!$K$2:$K$11876,Gögn!$F$2:$F$11876,$A168,Gögn!$A$2:$A$11876,X$201))</f>
        <v>7.2</v>
      </c>
      <c r="Y168" s="162">
        <f>IF(LEN(Y$8)=0,"",SUMIFS(Gögn!$K$2:$K$11876,Gögn!$F$2:$F$11876,$A168,Gögn!$A$2:$A$11876,Y$201))</f>
        <v>5.9</v>
      </c>
      <c r="Z168" s="162">
        <f>IF(LEN(Z$8)=0,"",SUMIFS(Gögn!$K$2:$K$11876,Gögn!$F$2:$F$11876,$A168,Gögn!$A$2:$A$11876,Z$201))</f>
        <v>8.5</v>
      </c>
      <c r="AA168" s="162">
        <f>IF(LEN(AA$8)=0,"",SUMIFS(Gögn!$K$2:$K$11876,Gögn!$F$2:$F$11876,$A168,Gögn!$A$2:$A$11876,AA$201))</f>
        <v>0</v>
      </c>
      <c r="AB168" s="162">
        <f>IF(LEN(AB$8)=0,"",SUMIFS(Gögn!$K$2:$K$11876,Gögn!$F$2:$F$11876,$A168,Gögn!$A$2:$A$11876,AB$201))</f>
        <v>6.06</v>
      </c>
      <c r="AC168" s="162">
        <f>IF(LEN(AC$8)=0,"",SUMIFS(Gögn!$K$2:$K$11876,Gögn!$F$2:$F$11876,$A168,Gögn!$A$2:$A$11876,AC$201))</f>
        <v>5.52</v>
      </c>
      <c r="AD168" s="162">
        <f>IF(LEN(AD$8)=0,"",SUMIFS(Gögn!$K$2:$K$11876,Gögn!$F$2:$F$11876,$A168,Gögn!$A$2:$A$11876,AD$201))</f>
        <v>0</v>
      </c>
      <c r="AE168" s="162">
        <f>IF(LEN(AE$8)=0,"",SUMIFS(Gögn!$K$2:$K$11876,Gögn!$F$2:$F$11876,$A168,Gögn!$A$2:$A$11876,AE$201))</f>
        <v>10.18</v>
      </c>
      <c r="AF168" s="162">
        <f>IF(LEN(AF$8)=0,"",SUMIFS(Gögn!$K$2:$K$11876,Gögn!$F$2:$F$11876,$A168,Gögn!$A$2:$A$11876,AF$201))</f>
        <v>5.94</v>
      </c>
      <c r="AG168" s="162">
        <f>IF(LEN(AG$8)=0,"",SUMIFS(Gögn!$K$2:$K$11876,Gögn!$F$2:$F$11876,$A168,Gögn!$A$2:$A$11876,AG$201))</f>
        <v>7.6</v>
      </c>
      <c r="AH168" s="162">
        <f>IF(LEN(AH$8)=0,"",SUMIFS(Gögn!$K$2:$K$11876,Gögn!$F$2:$F$11876,$A168,Gögn!$A$2:$A$11876,AH$201))</f>
        <v>8.8000000000000007</v>
      </c>
      <c r="AI168" s="162">
        <f>IF(LEN(AI$8)=0,"",SUMIFS(Gögn!$K$2:$K$11876,Gögn!$F$2:$F$11876,$A168,Gögn!$A$2:$A$11876,AI$201))</f>
        <v>5.53</v>
      </c>
      <c r="AJ168" s="162">
        <f>IF(LEN(AJ$8)=0,"",SUMIFS(Gögn!$K$2:$K$11876,Gögn!$F$2:$F$11876,$A168,Gögn!$A$2:$A$11876,AJ$201))</f>
        <v>5.18</v>
      </c>
      <c r="AK168" s="162">
        <f>IF(LEN(AK$8)=0,"",SUMIFS(Gögn!$K$2:$K$11876,Gögn!$F$2:$F$11876,$A168,Gögn!$A$2:$A$11876,AK$201))</f>
        <v>5.49</v>
      </c>
      <c r="AL168" s="162">
        <f>IF(LEN(AL$8)=0,"",SUMIFS(Gögn!$K$2:$K$11876,Gögn!$F$2:$F$11876,$A168,Gögn!$A$2:$A$11876,AL$201))</f>
        <v>5.69</v>
      </c>
      <c r="AM168" s="162">
        <f>IF(LEN(AM$8)=0,"",SUMIFS(Gögn!$K$2:$K$11876,Gögn!$F$2:$F$11876,$A168,Gögn!$A$2:$A$11876,AM$201))</f>
        <v>5.45</v>
      </c>
      <c r="AN168" s="162">
        <f>IF(LEN(AN$8)=0,"",SUMIFS(Gögn!$K$2:$K$11876,Gögn!$F$2:$F$11876,$A168,Gögn!$A$2:$A$11876,AN$201))</f>
        <v>7.47</v>
      </c>
      <c r="AO168" s="162">
        <f>IF(LEN(AO$8)=0,"",SUMIFS(Gögn!$K$2:$K$11876,Gögn!$F$2:$F$11876,$A168,Gögn!$A$2:$A$11876,AO$201))</f>
        <v>7.88</v>
      </c>
      <c r="AP168" s="162">
        <f>IF(LEN(AP$8)=0,"",SUMIFS(Gögn!$K$2:$K$11876,Gögn!$F$2:$F$11876,$A168,Gögn!$A$2:$A$11876,AP$201))</f>
        <v>7.56</v>
      </c>
      <c r="AQ168" s="162">
        <f>IF(LEN(AQ$8)=0,"",SUMIFS(Gögn!$K$2:$K$11876,Gögn!$F$2:$F$11876,$A168,Gögn!$A$2:$A$11876,AQ$201))</f>
        <v>6.94</v>
      </c>
      <c r="AR168" s="162">
        <f>IF(LEN(AR$8)=0,"",SUMIFS(Gögn!$K$2:$K$11876,Gögn!$F$2:$F$11876,$A168,Gögn!$A$2:$A$11876,AR$201))</f>
        <v>5.35</v>
      </c>
      <c r="AS168" s="162">
        <f>IF(LEN(AS$8)=0,"",SUMIFS(Gögn!$K$2:$K$11876,Gögn!$F$2:$F$11876,$A168,Gögn!$A$2:$A$11876,AS$201))</f>
        <v>3.6</v>
      </c>
      <c r="AT168" s="162">
        <f>IF(LEN(AT$8)=0,"",SUMIFS(Gögn!$K$2:$K$11876,Gögn!$F$2:$F$11876,$A168,Gögn!$A$2:$A$11876,AT$201))</f>
        <v>7.8</v>
      </c>
      <c r="AU168" s="162">
        <f>IF(LEN(AU$8)=0,"",SUMIFS(Gögn!$K$2:$K$11876,Gögn!$F$2:$F$11876,$A168,Gögn!$A$2:$A$11876,AU$201))</f>
        <v>7</v>
      </c>
      <c r="AV168" s="162">
        <f>IF(LEN(AV$8)=0,"",SUMIFS(Gögn!$K$2:$K$11876,Gögn!$F$2:$F$11876,$A168,Gögn!$A$2:$A$11876,AV$201))</f>
        <v>7.7</v>
      </c>
      <c r="AW168" s="162">
        <f>IF(LEN(AW$8)=0,"",SUMIFS(Gögn!$K$2:$K$11876,Gögn!$F$2:$F$11876,$A168,Gögn!$A$2:$A$11876,AW$201))</f>
        <v>7.1</v>
      </c>
      <c r="AX168" s="162">
        <f>IF(LEN(AX$8)=0,"",SUMIFS(Gögn!$K$2:$K$11876,Gögn!$F$2:$F$11876,$A168,Gögn!$A$2:$A$11876,AX$201))</f>
        <v>4.7</v>
      </c>
      <c r="AY168" s="162">
        <f>IF(LEN(AY$8)=0,"",SUMIFS(Gögn!$K$2:$K$11876,Gögn!$F$2:$F$11876,$A168,Gögn!$A$2:$A$11876,AY$201))</f>
        <v>4.4000000000000004</v>
      </c>
      <c r="AZ168" s="162">
        <f>IF(LEN(AZ$8)=0,"",SUMIFS(Gögn!$K$2:$K$11876,Gögn!$F$2:$F$11876,$A168,Gögn!$A$2:$A$11876,AZ$201))</f>
        <v>0.12</v>
      </c>
      <c r="BA168" s="162">
        <f>IF(LEN(BA$8)=0,"",SUMIFS(Gögn!$K$2:$K$11876,Gögn!$F$2:$F$11876,$A168,Gögn!$A$2:$A$11876,BA$201))</f>
        <v>7.0000000000000007E-2</v>
      </c>
      <c r="BB168" s="162">
        <f>IF(LEN(BB$8)=0,"",SUMIFS(Gögn!$K$2:$K$11876,Gögn!$F$2:$F$11876,$A168,Gögn!$A$2:$A$11876,BB$201))</f>
        <v>0.08</v>
      </c>
      <c r="BC168" s="162">
        <f>IF(LEN(BC$8)=0,"",SUMIFS(Gögn!$K$2:$K$11876,Gögn!$F$2:$F$11876,$A168,Gögn!$A$2:$A$11876,BC$201))</f>
        <v>10.34</v>
      </c>
      <c r="BD168" s="162">
        <f>IF(LEN(BD$8)=0,"",SUMIFS(Gögn!$K$2:$K$11876,Gögn!$F$2:$F$11876,$A168,Gögn!$A$2:$A$11876,BD$201))</f>
        <v>7.88</v>
      </c>
      <c r="BE168" s="162">
        <f>IF(LEN(BE$8)=0,"",SUMIFS(Gögn!$K$2:$K$11876,Gögn!$F$2:$F$11876,$A168,Gögn!$A$2:$A$11876,BE$201))</f>
        <v>8.3699999999999992</v>
      </c>
      <c r="BF168" s="162">
        <f>IF(LEN(BF$8)=0,"",SUMIFS(Gögn!$K$2:$K$11876,Gögn!$F$2:$F$11876,$A168,Gögn!$A$2:$A$11876,BF$201))</f>
        <v>5.44</v>
      </c>
      <c r="BG168" s="162">
        <f>IF(LEN(BG$8)=0,"",SUMIFS(Gögn!$K$2:$K$11876,Gögn!$F$2:$F$11876,$A168,Gögn!$A$2:$A$11876,BG$201))</f>
        <v>8.67</v>
      </c>
      <c r="BH168" s="162">
        <f>IF(LEN(BH$8)=0,"",SUMIFS(Gögn!$K$2:$K$11876,Gögn!$F$2:$F$11876,$A168,Gögn!$A$2:$A$11876,BH$201))</f>
        <v>7.2</v>
      </c>
      <c r="BI168" s="162">
        <f>IF(LEN(BI$8)=0,"",SUMIFS(Gögn!$K$2:$K$11876,Gögn!$F$2:$F$11876,$A168,Gögn!$A$2:$A$11876,BI$201))</f>
        <v>5.9</v>
      </c>
      <c r="BJ168" s="162">
        <f>IF(LEN(BJ$8)=0,"",SUMIFS(Gögn!$K$2:$K$11876,Gögn!$F$2:$F$11876,$A168,Gögn!$A$2:$A$11876,BJ$201))</f>
        <v>5.8</v>
      </c>
      <c r="BK168" s="162">
        <f>IF(LEN(BK$8)=0,"",SUMIFS(Gögn!$K$2:$K$11876,Gögn!$F$2:$F$11876,$A168,Gögn!$A$2:$A$11876,BK$201))</f>
        <v>8.4</v>
      </c>
      <c r="BL168" s="162">
        <f>IF(LEN(BL$8)=0,"",SUMIFS(Gögn!$K$2:$K$11876,Gögn!$F$2:$F$11876,$A168,Gögn!$A$2:$A$11876,BL$201))</f>
        <v>0</v>
      </c>
      <c r="BM168" s="162">
        <f>IF(LEN(BM$8)=0,"",SUMIFS(Gögn!$K$2:$K$11876,Gögn!$F$2:$F$11876,$A168,Gögn!$A$2:$A$11876,BM$201))</f>
        <v>0</v>
      </c>
      <c r="BN168" s="162">
        <f>IF(LEN(BN$8)=0,"",SUMIFS(Gögn!$K$2:$K$11876,Gögn!$F$2:$F$11876,$A168,Gögn!$A$2:$A$11876,BN$201))</f>
        <v>0</v>
      </c>
      <c r="BO168" s="162">
        <f>IF(LEN(BO$8)=0,"",SUMIFS(Gögn!$K$2:$K$11876,Gögn!$F$2:$F$11876,$A168,Gögn!$A$2:$A$11876,BO$201))</f>
        <v>0</v>
      </c>
      <c r="BP168" s="162">
        <f>IF(LEN(BP$8)=0,"",SUMIFS(Gögn!$K$2:$K$11876,Gögn!$F$2:$F$11876,$A168,Gögn!$A$2:$A$11876,BP$201))</f>
        <v>0</v>
      </c>
      <c r="BQ168" s="162">
        <f>IF(LEN(BQ$8)=0,"",SUMIFS(Gögn!$K$2:$K$11876,Gögn!$F$2:$F$11876,$A168,Gögn!$A$2:$A$11876,BQ$201))</f>
        <v>0</v>
      </c>
      <c r="BR168" s="162">
        <f>IF(LEN(BR$8)=0,"",SUMIFS(Gögn!$K$2:$K$11876,Gögn!$F$2:$F$11876,$A168,Gögn!$A$2:$A$11876,BR$201))</f>
        <v>0</v>
      </c>
      <c r="BS168" s="162">
        <f>IF(LEN(BS$8)=0,"",SUMIFS(Gögn!$K$2:$K$11876,Gögn!$F$2:$F$11876,$A168,Gögn!$A$2:$A$11876,BS$201))</f>
        <v>0</v>
      </c>
      <c r="BT168" s="162">
        <f>IF(LEN(BT$8)=0,"",SUMIFS(Gögn!$K$2:$K$11876,Gögn!$F$2:$F$11876,$A168,Gögn!$A$2:$A$11876,BT$201))</f>
        <v>0</v>
      </c>
      <c r="BU168" s="162">
        <f>IF(LEN(BU$8)=0,"",SUMIFS(Gögn!$K$2:$K$11876,Gögn!$F$2:$F$11876,$A168,Gögn!$A$2:$A$11876,BU$201))</f>
        <v>7.3</v>
      </c>
      <c r="BV168" s="162">
        <f>IF(LEN(BV$8)=0,"",SUMIFS(Gögn!$K$2:$K$11876,Gögn!$F$2:$F$11876,$A168,Gögn!$A$2:$A$11876,BV$201))</f>
        <v>9.6999999999999993</v>
      </c>
      <c r="BW168" s="162">
        <f>IF(LEN(BW$8)=0,"",SUMIFS(Gögn!$K$2:$K$11876,Gögn!$F$2:$F$11876,$A168,Gögn!$A$2:$A$11876,BW$201))</f>
        <v>8.3000000000000007</v>
      </c>
      <c r="BX168" s="162">
        <f>IF(LEN(BX$8)=0,"",SUMIFS(Gögn!$K$2:$K$11876,Gögn!$F$2:$F$11876,$A168,Gögn!$A$2:$A$11876,BX$201))</f>
        <v>7.72</v>
      </c>
      <c r="BY168" s="162">
        <f>IF(LEN(BY$8)=0,"",SUMIFS(Gögn!$K$2:$K$11876,Gögn!$F$2:$F$11876,$A168,Gögn!$A$2:$A$11876,BY$201))</f>
        <v>8.2200000000000006</v>
      </c>
      <c r="BZ168" s="162">
        <f>IF(LEN(BZ$8)=0,"",SUMIFS(Gögn!$K$2:$K$11876,Gögn!$F$2:$F$11876,$A168,Gögn!$A$2:$A$11876,BZ$201))</f>
        <v>5.64</v>
      </c>
      <c r="CA168" s="162">
        <f>IF(LEN(CA$8)=0,"",SUMIFS(Gögn!$K$2:$K$11876,Gögn!$F$2:$F$11876,$A168,Gögn!$A$2:$A$11876,CA$201))</f>
        <v>6.99</v>
      </c>
      <c r="CB168" s="162">
        <f>IF(LEN(CB$8)=0,"",SUMIFS(Gögn!$K$2:$K$11876,Gögn!$F$2:$F$11876,$A168,Gögn!$A$2:$A$11876,CB$201))</f>
        <v>0</v>
      </c>
      <c r="CC168" s="162">
        <f>IF(LEN(CC$8)=0,"",SUMIFS(Gögn!$K$2:$K$11876,Gögn!$F$2:$F$11876,$A168,Gögn!$A$2:$A$11876,CC$201))</f>
        <v>0</v>
      </c>
    </row>
    <row r="169" spans="1:81" ht="15" customHeight="1" x14ac:dyDescent="0.25">
      <c r="A169" s="15" t="s">
        <v>96</v>
      </c>
      <c r="B169" s="15"/>
      <c r="C169" s="18" t="s">
        <v>97</v>
      </c>
      <c r="D169" s="160">
        <f>IFERROR(SUMPRODUCT(E169:CC169,$E$83:$CC$83)/SUM($E$83:$CC$83),"")</f>
        <v>1.0777380432207839</v>
      </c>
      <c r="E169" s="160">
        <f>IF(LEN(E$8)=0,"",SUMIFS(Gögn!$K$2:$K$11876,Gögn!$F$2:$F$11876,$A169,Gögn!$A$2:$A$11876,E$201))</f>
        <v>23</v>
      </c>
      <c r="F169" s="160">
        <f>IF(LEN(F$8)=0,"",SUMIFS(Gögn!$K$2:$K$11876,Gögn!$F$2:$F$11876,$A169,Gögn!$A$2:$A$11876,F$201))</f>
        <v>0.23</v>
      </c>
      <c r="G169" s="160">
        <f>IF(LEN(G$8)=0,"",SUMIFS(Gögn!$K$2:$K$11876,Gögn!$F$2:$F$11876,$A169,Gögn!$A$2:$A$11876,G$201))</f>
        <v>0.23</v>
      </c>
      <c r="H169" s="160">
        <f>IF(LEN(H$8)=0,"",SUMIFS(Gögn!$K$2:$K$11876,Gögn!$F$2:$F$11876,$A169,Gögn!$A$2:$A$11876,H$201))</f>
        <v>0.23</v>
      </c>
      <c r="I169" s="160">
        <f>IF(LEN(I$8)=0,"",SUMIFS(Gögn!$K$2:$K$11876,Gögn!$F$2:$F$11876,$A169,Gögn!$A$2:$A$11876,I$201))</f>
        <v>0.23</v>
      </c>
      <c r="J169" s="160">
        <f>IF(LEN(J$8)=0,"",SUMIFS(Gögn!$K$2:$K$11876,Gögn!$F$2:$F$11876,$A169,Gögn!$A$2:$A$11876,J$201))</f>
        <v>0.23</v>
      </c>
      <c r="K169" s="160">
        <f>IF(LEN(K$8)=0,"",SUMIFS(Gögn!$K$2:$K$11876,Gögn!$F$2:$F$11876,$A169,Gögn!$A$2:$A$11876,K$201))</f>
        <v>0.3</v>
      </c>
      <c r="L169" s="160">
        <f>IF(LEN(L$8)=0,"",SUMIFS(Gögn!$K$2:$K$11876,Gögn!$F$2:$F$11876,$A169,Gögn!$A$2:$A$11876,L$201))</f>
        <v>0.3</v>
      </c>
      <c r="M169" s="160">
        <f>IF(LEN(M$8)=0,"",SUMIFS(Gögn!$K$2:$K$11876,Gögn!$F$2:$F$11876,$A169,Gögn!$A$2:$A$11876,M$201))</f>
        <v>0.3</v>
      </c>
      <c r="N169" s="160">
        <f>IF(LEN(N$8)=0,"",SUMIFS(Gögn!$K$2:$K$11876,Gögn!$F$2:$F$11876,$A169,Gögn!$A$2:$A$11876,N$201))</f>
        <v>0.3</v>
      </c>
      <c r="O169" s="160">
        <f>IF(LEN(O$8)=0,"",SUMIFS(Gögn!$K$2:$K$11876,Gögn!$F$2:$F$11876,$A169,Gögn!$A$2:$A$11876,O$201))</f>
        <v>0.3</v>
      </c>
      <c r="P169" s="160">
        <f>IF(LEN(P$8)=0,"",SUMIFS(Gögn!$K$2:$K$11876,Gögn!$F$2:$F$11876,$A169,Gögn!$A$2:$A$11876,P$201))</f>
        <v>0.3</v>
      </c>
      <c r="Q169" s="160">
        <f>IF(LEN(Q$8)=0,"",SUMIFS(Gögn!$K$2:$K$11876,Gögn!$F$2:$F$11876,$A169,Gögn!$A$2:$A$11876,Q$201))</f>
        <v>0.3</v>
      </c>
      <c r="R169" s="160">
        <f>IF(LEN(R$8)=0,"",SUMIFS(Gögn!$K$2:$K$11876,Gögn!$F$2:$F$11876,$A169,Gögn!$A$2:$A$11876,R$201))</f>
        <v>0.3</v>
      </c>
      <c r="S169" s="160">
        <f>IF(LEN(S$8)=0,"",SUMIFS(Gögn!$K$2:$K$11876,Gögn!$F$2:$F$11876,$A169,Gögn!$A$2:$A$11876,S$201))</f>
        <v>0.3</v>
      </c>
      <c r="T169" s="160">
        <f>IF(LEN(T$8)=0,"",SUMIFS(Gögn!$K$2:$K$11876,Gögn!$F$2:$F$11876,$A169,Gögn!$A$2:$A$11876,T$201))</f>
        <v>0.3</v>
      </c>
      <c r="U169" s="160">
        <f>IF(LEN(U$8)=0,"",SUMIFS(Gögn!$K$2:$K$11876,Gögn!$F$2:$F$11876,$A169,Gögn!$A$2:$A$11876,U$201))</f>
        <v>7.0000000000000007E-2</v>
      </c>
      <c r="V169" s="160">
        <f>IF(LEN(V$8)=0,"",SUMIFS(Gögn!$K$2:$K$11876,Gögn!$F$2:$F$11876,$A169,Gögn!$A$2:$A$11876,V$201))</f>
        <v>0.08</v>
      </c>
      <c r="W169" s="160">
        <f>IF(LEN(W$8)=0,"",SUMIFS(Gögn!$K$2:$K$11876,Gögn!$F$2:$F$11876,$A169,Gögn!$A$2:$A$11876,W$201))</f>
        <v>0.1</v>
      </c>
      <c r="X169" s="160">
        <f>IF(LEN(X$8)=0,"",SUMIFS(Gögn!$K$2:$K$11876,Gögn!$F$2:$F$11876,$A169,Gögn!$A$2:$A$11876,X$201))</f>
        <v>0.1</v>
      </c>
      <c r="Y169" s="160">
        <f>IF(LEN(Y$8)=0,"",SUMIFS(Gögn!$K$2:$K$11876,Gögn!$F$2:$F$11876,$A169,Gögn!$A$2:$A$11876,Y$201))</f>
        <v>0.1</v>
      </c>
      <c r="Z169" s="160">
        <f>IF(LEN(Z$8)=0,"",SUMIFS(Gögn!$K$2:$K$11876,Gögn!$F$2:$F$11876,$A169,Gögn!$A$2:$A$11876,Z$201))</f>
        <v>0.1</v>
      </c>
      <c r="AA169" s="160">
        <f>IF(LEN(AA$8)=0,"",SUMIFS(Gögn!$K$2:$K$11876,Gögn!$F$2:$F$11876,$A169,Gögn!$A$2:$A$11876,AA$201))</f>
        <v>0</v>
      </c>
      <c r="AB169" s="160">
        <f>IF(LEN(AB$8)=0,"",SUMIFS(Gögn!$K$2:$K$11876,Gögn!$F$2:$F$11876,$A169,Gögn!$A$2:$A$11876,AB$201))</f>
        <v>0.38</v>
      </c>
      <c r="AC169" s="160">
        <f>IF(LEN(AC$8)=0,"",SUMIFS(Gögn!$K$2:$K$11876,Gögn!$F$2:$F$11876,$A169,Gögn!$A$2:$A$11876,AC$201))</f>
        <v>0.38</v>
      </c>
      <c r="AD169" s="160">
        <f>IF(LEN(AD$8)=0,"",SUMIFS(Gögn!$K$2:$K$11876,Gögn!$F$2:$F$11876,$A169,Gögn!$A$2:$A$11876,AD$201))</f>
        <v>0.33</v>
      </c>
      <c r="AE169" s="160">
        <f>IF(LEN(AE$8)=0,"",SUMIFS(Gögn!$K$2:$K$11876,Gögn!$F$2:$F$11876,$A169,Gögn!$A$2:$A$11876,AE$201))</f>
        <v>0.33</v>
      </c>
      <c r="AF169" s="160">
        <f>IF(LEN(AF$8)=0,"",SUMIFS(Gögn!$K$2:$K$11876,Gögn!$F$2:$F$11876,$A169,Gögn!$A$2:$A$11876,AF$201))</f>
        <v>0.49</v>
      </c>
      <c r="AG169" s="160">
        <f>IF(LEN(AG$8)=0,"",SUMIFS(Gögn!$K$2:$K$11876,Gögn!$F$2:$F$11876,$A169,Gögn!$A$2:$A$11876,AG$201))</f>
        <v>0.52</v>
      </c>
      <c r="AH169" s="160">
        <f>IF(LEN(AH$8)=0,"",SUMIFS(Gögn!$K$2:$K$11876,Gögn!$F$2:$F$11876,$A169,Gögn!$A$2:$A$11876,AH$201))</f>
        <v>0.52</v>
      </c>
      <c r="AI169" s="160">
        <f>IF(LEN(AI$8)=0,"",SUMIFS(Gögn!$K$2:$K$11876,Gögn!$F$2:$F$11876,$A169,Gögn!$A$2:$A$11876,AI$201))</f>
        <v>0.49</v>
      </c>
      <c r="AJ169" s="160">
        <f>IF(LEN(AJ$8)=0,"",SUMIFS(Gögn!$K$2:$K$11876,Gögn!$F$2:$F$11876,$A169,Gögn!$A$2:$A$11876,AJ$201))</f>
        <v>0.5</v>
      </c>
      <c r="AK169" s="160">
        <f>IF(LEN(AK$8)=0,"",SUMIFS(Gögn!$K$2:$K$11876,Gögn!$F$2:$F$11876,$A169,Gögn!$A$2:$A$11876,AK$201))</f>
        <v>0.5</v>
      </c>
      <c r="AL169" s="160">
        <f>IF(LEN(AL$8)=0,"",SUMIFS(Gögn!$K$2:$K$11876,Gögn!$F$2:$F$11876,$A169,Gögn!$A$2:$A$11876,AL$201))</f>
        <v>0.49</v>
      </c>
      <c r="AM169" s="160">
        <f>IF(LEN(AM$8)=0,"",SUMIFS(Gögn!$K$2:$K$11876,Gögn!$F$2:$F$11876,$A169,Gögn!$A$2:$A$11876,AM$201))</f>
        <v>0.49</v>
      </c>
      <c r="AN169" s="160">
        <f>IF(LEN(AN$8)=0,"",SUMIFS(Gögn!$K$2:$K$11876,Gögn!$F$2:$F$11876,$A169,Gögn!$A$2:$A$11876,AN$201))</f>
        <v>0.11</v>
      </c>
      <c r="AO169" s="160">
        <f>IF(LEN(AO$8)=0,"",SUMIFS(Gögn!$K$2:$K$11876,Gögn!$F$2:$F$11876,$A169,Gögn!$A$2:$A$11876,AO$201))</f>
        <v>0.32</v>
      </c>
      <c r="AP169" s="160">
        <f>IF(LEN(AP$8)=0,"",SUMIFS(Gögn!$K$2:$K$11876,Gögn!$F$2:$F$11876,$A169,Gögn!$A$2:$A$11876,AP$201))</f>
        <v>0.32</v>
      </c>
      <c r="AQ169" s="160">
        <f>IF(LEN(AQ$8)=0,"",SUMIFS(Gögn!$K$2:$K$11876,Gögn!$F$2:$F$11876,$A169,Gögn!$A$2:$A$11876,AQ$201))</f>
        <v>0.32</v>
      </c>
      <c r="AR169" s="160">
        <f>IF(LEN(AR$8)=0,"",SUMIFS(Gögn!$K$2:$K$11876,Gögn!$F$2:$F$11876,$A169,Gögn!$A$2:$A$11876,AR$201))</f>
        <v>0.32</v>
      </c>
      <c r="AS169" s="160">
        <f>IF(LEN(AS$8)=0,"",SUMIFS(Gögn!$K$2:$K$11876,Gögn!$F$2:$F$11876,$A169,Gögn!$A$2:$A$11876,AS$201))</f>
        <v>0</v>
      </c>
      <c r="AT169" s="160">
        <f>IF(LEN(AT$8)=0,"",SUMIFS(Gögn!$K$2:$K$11876,Gögn!$F$2:$F$11876,$A169,Gögn!$A$2:$A$11876,AT$201))</f>
        <v>0</v>
      </c>
      <c r="AU169" s="160">
        <f>IF(LEN(AU$8)=0,"",SUMIFS(Gögn!$K$2:$K$11876,Gögn!$F$2:$F$11876,$A169,Gögn!$A$2:$A$11876,AU$201))</f>
        <v>0</v>
      </c>
      <c r="AV169" s="160">
        <f>IF(LEN(AV$8)=0,"",SUMIFS(Gögn!$K$2:$K$11876,Gögn!$F$2:$F$11876,$A169,Gögn!$A$2:$A$11876,AV$201))</f>
        <v>0</v>
      </c>
      <c r="AW169" s="160">
        <f>IF(LEN(AW$8)=0,"",SUMIFS(Gögn!$K$2:$K$11876,Gögn!$F$2:$F$11876,$A169,Gögn!$A$2:$A$11876,AW$201))</f>
        <v>0</v>
      </c>
      <c r="AX169" s="160">
        <f>IF(LEN(AX$8)=0,"",SUMIFS(Gögn!$K$2:$K$11876,Gögn!$F$2:$F$11876,$A169,Gögn!$A$2:$A$11876,AX$201))</f>
        <v>0</v>
      </c>
      <c r="AY169" s="160">
        <f>IF(LEN(AY$8)=0,"",SUMIFS(Gögn!$K$2:$K$11876,Gögn!$F$2:$F$11876,$A169,Gögn!$A$2:$A$11876,AY$201))</f>
        <v>0</v>
      </c>
      <c r="AZ169" s="160">
        <f>IF(LEN(AZ$8)=0,"",SUMIFS(Gögn!$K$2:$K$11876,Gögn!$F$2:$F$11876,$A169,Gögn!$A$2:$A$11876,AZ$201))</f>
        <v>0.01</v>
      </c>
      <c r="BA169" s="160">
        <f>IF(LEN(BA$8)=0,"",SUMIFS(Gögn!$K$2:$K$11876,Gögn!$F$2:$F$11876,$A169,Gögn!$A$2:$A$11876,BA$201))</f>
        <v>0</v>
      </c>
      <c r="BB169" s="160">
        <f>IF(LEN(BB$8)=0,"",SUMIFS(Gögn!$K$2:$K$11876,Gögn!$F$2:$F$11876,$A169,Gögn!$A$2:$A$11876,BB$201))</f>
        <v>0</v>
      </c>
      <c r="BC169" s="160">
        <f>IF(LEN(BC$8)=0,"",SUMIFS(Gögn!$K$2:$K$11876,Gögn!$F$2:$F$11876,$A169,Gögn!$A$2:$A$11876,BC$201))</f>
        <v>0.09</v>
      </c>
      <c r="BD169" s="160">
        <f>IF(LEN(BD$8)=0,"",SUMIFS(Gögn!$K$2:$K$11876,Gögn!$F$2:$F$11876,$A169,Gögn!$A$2:$A$11876,BD$201))</f>
        <v>0.09</v>
      </c>
      <c r="BE169" s="160">
        <f>IF(LEN(BE$8)=0,"",SUMIFS(Gögn!$K$2:$K$11876,Gögn!$F$2:$F$11876,$A169,Gögn!$A$2:$A$11876,BE$201))</f>
        <v>0.06</v>
      </c>
      <c r="BF169" s="160">
        <f>IF(LEN(BF$8)=0,"",SUMIFS(Gögn!$K$2:$K$11876,Gögn!$F$2:$F$11876,$A169,Gögn!$A$2:$A$11876,BF$201))</f>
        <v>0.09</v>
      </c>
      <c r="BG169" s="160">
        <f>IF(LEN(BG$8)=0,"",SUMIFS(Gögn!$K$2:$K$11876,Gögn!$F$2:$F$11876,$A169,Gögn!$A$2:$A$11876,BG$201))</f>
        <v>0.31</v>
      </c>
      <c r="BH169" s="160">
        <f>IF(LEN(BH$8)=0,"",SUMIFS(Gögn!$K$2:$K$11876,Gögn!$F$2:$F$11876,$A169,Gögn!$A$2:$A$11876,BH$201))</f>
        <v>0.2</v>
      </c>
      <c r="BI169" s="160">
        <f>IF(LEN(BI$8)=0,"",SUMIFS(Gögn!$K$2:$K$11876,Gögn!$F$2:$F$11876,$A169,Gögn!$A$2:$A$11876,BI$201))</f>
        <v>0.2</v>
      </c>
      <c r="BJ169" s="160">
        <f>IF(LEN(BJ$8)=0,"",SUMIFS(Gögn!$K$2:$K$11876,Gögn!$F$2:$F$11876,$A169,Gögn!$A$2:$A$11876,BJ$201))</f>
        <v>0.2</v>
      </c>
      <c r="BK169" s="160">
        <f>IF(LEN(BK$8)=0,"",SUMIFS(Gögn!$K$2:$K$11876,Gögn!$F$2:$F$11876,$A169,Gögn!$A$2:$A$11876,BK$201))</f>
        <v>0.14000000000000001</v>
      </c>
      <c r="BL169" s="160">
        <f>IF(LEN(BL$8)=0,"",SUMIFS(Gögn!$K$2:$K$11876,Gögn!$F$2:$F$11876,$A169,Gögn!$A$2:$A$11876,BL$201))</f>
        <v>0</v>
      </c>
      <c r="BM169" s="160">
        <f>IF(LEN(BM$8)=0,"",SUMIFS(Gögn!$K$2:$K$11876,Gögn!$F$2:$F$11876,$A169,Gögn!$A$2:$A$11876,BM$201))</f>
        <v>0</v>
      </c>
      <c r="BN169" s="160">
        <f>IF(LEN(BN$8)=0,"",SUMIFS(Gögn!$K$2:$K$11876,Gögn!$F$2:$F$11876,$A169,Gögn!$A$2:$A$11876,BN$201))</f>
        <v>0</v>
      </c>
      <c r="BO169" s="160">
        <f>IF(LEN(BO$8)=0,"",SUMIFS(Gögn!$K$2:$K$11876,Gögn!$F$2:$F$11876,$A169,Gögn!$A$2:$A$11876,BO$201))</f>
        <v>0.5</v>
      </c>
      <c r="BP169" s="160">
        <f>IF(LEN(BP$8)=0,"",SUMIFS(Gögn!$K$2:$K$11876,Gögn!$F$2:$F$11876,$A169,Gögn!$A$2:$A$11876,BP$201))</f>
        <v>0.5</v>
      </c>
      <c r="BQ169" s="160">
        <f>IF(LEN(BQ$8)=0,"",SUMIFS(Gögn!$K$2:$K$11876,Gögn!$F$2:$F$11876,$A169,Gögn!$A$2:$A$11876,BQ$201))</f>
        <v>0.5</v>
      </c>
      <c r="BR169" s="160">
        <f>IF(LEN(BR$8)=0,"",SUMIFS(Gögn!$K$2:$K$11876,Gögn!$F$2:$F$11876,$A169,Gögn!$A$2:$A$11876,BR$201))</f>
        <v>0</v>
      </c>
      <c r="BS169" s="160">
        <f>IF(LEN(BS$8)=0,"",SUMIFS(Gögn!$K$2:$K$11876,Gögn!$F$2:$F$11876,$A169,Gögn!$A$2:$A$11876,BS$201))</f>
        <v>0</v>
      </c>
      <c r="BT169" s="160">
        <f>IF(LEN(BT$8)=0,"",SUMIFS(Gögn!$K$2:$K$11876,Gögn!$F$2:$F$11876,$A169,Gögn!$A$2:$A$11876,BT$201))</f>
        <v>0</v>
      </c>
      <c r="BU169" s="160">
        <f>IF(LEN(BU$8)=0,"",SUMIFS(Gögn!$K$2:$K$11876,Gögn!$F$2:$F$11876,$A169,Gögn!$A$2:$A$11876,BU$201))</f>
        <v>0.2</v>
      </c>
      <c r="BV169" s="160">
        <f>IF(LEN(BV$8)=0,"",SUMIFS(Gögn!$K$2:$K$11876,Gögn!$F$2:$F$11876,$A169,Gögn!$A$2:$A$11876,BV$201))</f>
        <v>0.2</v>
      </c>
      <c r="BW169" s="160">
        <f>IF(LEN(BW$8)=0,"",SUMIFS(Gögn!$K$2:$K$11876,Gögn!$F$2:$F$11876,$A169,Gögn!$A$2:$A$11876,BW$201))</f>
        <v>0.2</v>
      </c>
      <c r="BX169" s="160">
        <f>IF(LEN(BX$8)=0,"",SUMIFS(Gögn!$K$2:$K$11876,Gögn!$F$2:$F$11876,$A169,Gögn!$A$2:$A$11876,BX$201))</f>
        <v>0.48</v>
      </c>
      <c r="BY169" s="160">
        <f>IF(LEN(BY$8)=0,"",SUMIFS(Gögn!$K$2:$K$11876,Gögn!$F$2:$F$11876,$A169,Gögn!$A$2:$A$11876,BY$201))</f>
        <v>0.47</v>
      </c>
      <c r="BZ169" s="160">
        <f>IF(LEN(BZ$8)=0,"",SUMIFS(Gögn!$K$2:$K$11876,Gögn!$F$2:$F$11876,$A169,Gögn!$A$2:$A$11876,BZ$201))</f>
        <v>0.15</v>
      </c>
      <c r="CA169" s="160">
        <f>IF(LEN(CA$8)=0,"",SUMIFS(Gögn!$K$2:$K$11876,Gögn!$F$2:$F$11876,$A169,Gögn!$A$2:$A$11876,CA$201))</f>
        <v>0.44</v>
      </c>
      <c r="CB169" s="160">
        <f>IF(LEN(CB$8)=0,"",SUMIFS(Gögn!$K$2:$K$11876,Gögn!$F$2:$F$11876,$A169,Gögn!$A$2:$A$11876,CB$201))</f>
        <v>0</v>
      </c>
      <c r="CC169" s="160">
        <f>IF(LEN(CC$8)=0,"",SUMIFS(Gögn!$K$2:$K$11876,Gögn!$F$2:$F$11876,$A169,Gögn!$A$2:$A$11876,CC$201))</f>
        <v>0</v>
      </c>
    </row>
    <row r="170" spans="1:81" ht="15" customHeight="1" x14ac:dyDescent="0.25">
      <c r="A170" s="5" t="s">
        <v>458</v>
      </c>
      <c r="B170" s="5"/>
      <c r="C170" s="18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5"/>
      <c r="BN170" s="155"/>
      <c r="BO170" s="155"/>
      <c r="BP170" s="155"/>
      <c r="BQ170" s="155"/>
      <c r="BR170" s="155"/>
      <c r="BS170" s="155"/>
      <c r="BT170" s="155"/>
      <c r="BU170" s="155"/>
      <c r="BV170" s="155"/>
      <c r="BW170" s="155"/>
      <c r="BX170" s="155"/>
      <c r="BY170" s="155"/>
      <c r="BZ170" s="155"/>
      <c r="CA170" s="155"/>
      <c r="CB170" s="155"/>
      <c r="CC170" s="155"/>
    </row>
    <row r="171" spans="1:81" ht="15" customHeight="1" x14ac:dyDescent="0.25">
      <c r="A171" s="5"/>
      <c r="B171" s="5"/>
      <c r="C171" s="16" t="s">
        <v>334</v>
      </c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</row>
    <row r="172" spans="1:81" ht="15" customHeight="1" x14ac:dyDescent="0.25">
      <c r="A172" s="5" t="s">
        <v>424</v>
      </c>
      <c r="B172" s="5"/>
      <c r="C172" s="18" t="s">
        <v>311</v>
      </c>
      <c r="D172" s="155">
        <f t="shared" ref="D172:D180" si="44">SUM(E172:CC172)</f>
        <v>104253.67699999998</v>
      </c>
      <c r="E172" s="155">
        <f>IF(LEN(E$8)=0,"",SUMIFS(Gögn!$I$2:$I$11876,Gögn!$F$2:$F$11876,"*"&amp;LEFT($A172,4)&amp;"*",Gögn!$A$2:$A$11876,E$201,Gögn!$F$2:$F$11876,"*"&amp;RIGHT($A172,5)&amp;"*",Gögn!$F$2:$F$11876,"&lt;&gt;"&amp;"*"&amp;LEFT($A172,11)&amp;"*")/1000)</f>
        <v>268.209</v>
      </c>
      <c r="F172" s="155">
        <f>IF(LEN(F$8)=0,"",SUMIFS(Gögn!$I$2:$I$11876,Gögn!$F$2:$F$11876,"*"&amp;LEFT($A172,4)&amp;"*",Gögn!$A$2:$A$11876,F$201,Gögn!$F$2:$F$11876,"*"&amp;RIGHT($A172,5)&amp;"*",Gögn!$F$2:$F$11876,"&lt;&gt;"&amp;"*"&amp;LEFT($A172,11)&amp;"*")/1000)</f>
        <v>762.58900000000006</v>
      </c>
      <c r="G172" s="155">
        <f>IF(LEN(G$8)=0,"",SUMIFS(Gögn!$I$2:$I$11876,Gögn!$F$2:$F$11876,"*"&amp;LEFT($A172,4)&amp;"*",Gögn!$A$2:$A$11876,G$201,Gögn!$F$2:$F$11876,"*"&amp;RIGHT($A172,5)&amp;"*",Gögn!$F$2:$F$11876,"&lt;&gt;"&amp;"*"&amp;LEFT($A172,11)&amp;"*")/1000)</f>
        <v>926.61199999999997</v>
      </c>
      <c r="H172" s="155">
        <f>IF(LEN(H$8)=0,"",SUMIFS(Gögn!$I$2:$I$11876,Gögn!$F$2:$F$11876,"*"&amp;LEFT($A172,4)&amp;"*",Gögn!$A$2:$A$11876,H$201,Gögn!$F$2:$F$11876,"*"&amp;RIGHT($A172,5)&amp;"*",Gögn!$F$2:$F$11876,"&lt;&gt;"&amp;"*"&amp;LEFT($A172,11)&amp;"*")/1000)</f>
        <v>166.81100000000001</v>
      </c>
      <c r="I172" s="155">
        <f>IF(LEN(I$8)=0,"",SUMIFS(Gögn!$I$2:$I$11876,Gögn!$F$2:$F$11876,"*"&amp;LEFT($A172,4)&amp;"*",Gögn!$A$2:$A$11876,I$201,Gögn!$F$2:$F$11876,"*"&amp;RIGHT($A172,5)&amp;"*",Gögn!$F$2:$F$11876,"&lt;&gt;"&amp;"*"&amp;LEFT($A172,11)&amp;"*")/1000)</f>
        <v>0</v>
      </c>
      <c r="J172" s="155">
        <f>IF(LEN(J$8)=0,"",SUMIFS(Gögn!$I$2:$I$11876,Gögn!$F$2:$F$11876,"*"&amp;LEFT($A172,4)&amp;"*",Gögn!$A$2:$A$11876,J$201,Gögn!$F$2:$F$11876,"*"&amp;RIGHT($A172,5)&amp;"*",Gögn!$F$2:$F$11876,"&lt;&gt;"&amp;"*"&amp;LEFT($A172,11)&amp;"*")/1000)</f>
        <v>375.608</v>
      </c>
      <c r="K172" s="155">
        <f>IF(LEN(K$8)=0,"",SUMIFS(Gögn!$I$2:$I$11876,Gögn!$F$2:$F$11876,"*"&amp;LEFT($A172,4)&amp;"*",Gögn!$A$2:$A$11876,K$201,Gögn!$F$2:$F$11876,"*"&amp;RIGHT($A172,5)&amp;"*",Gögn!$F$2:$F$11876,"&lt;&gt;"&amp;"*"&amp;LEFT($A172,11)&amp;"*")/1000)</f>
        <v>0</v>
      </c>
      <c r="L172" s="155">
        <f>IF(LEN(L$8)=0,"",SUMIFS(Gögn!$I$2:$I$11876,Gögn!$F$2:$F$11876,"*"&amp;LEFT($A172,4)&amp;"*",Gögn!$A$2:$A$11876,L$201,Gögn!$F$2:$F$11876,"*"&amp;RIGHT($A172,5)&amp;"*",Gögn!$F$2:$F$11876,"&lt;&gt;"&amp;"*"&amp;LEFT($A172,11)&amp;"*")/1000)</f>
        <v>0</v>
      </c>
      <c r="M172" s="155">
        <f>IF(LEN(M$8)=0,"",SUMIFS(Gögn!$I$2:$I$11876,Gögn!$F$2:$F$11876,"*"&amp;LEFT($A172,4)&amp;"*",Gögn!$A$2:$A$11876,M$201,Gögn!$F$2:$F$11876,"*"&amp;RIGHT($A172,5)&amp;"*",Gögn!$F$2:$F$11876,"&lt;&gt;"&amp;"*"&amp;LEFT($A172,11)&amp;"*")/1000)</f>
        <v>0</v>
      </c>
      <c r="N172" s="155">
        <f>IF(LEN(N$8)=0,"",SUMIFS(Gögn!$I$2:$I$11876,Gögn!$F$2:$F$11876,"*"&amp;LEFT($A172,4)&amp;"*",Gögn!$A$2:$A$11876,N$201,Gögn!$F$2:$F$11876,"*"&amp;RIGHT($A172,5)&amp;"*",Gögn!$F$2:$F$11876,"&lt;&gt;"&amp;"*"&amp;LEFT($A172,11)&amp;"*")/1000)</f>
        <v>3697</v>
      </c>
      <c r="O172" s="155">
        <f>IF(LEN(O$8)=0,"",SUMIFS(Gögn!$I$2:$I$11876,Gögn!$F$2:$F$11876,"*"&amp;LEFT($A172,4)&amp;"*",Gögn!$A$2:$A$11876,O$201,Gögn!$F$2:$F$11876,"*"&amp;RIGHT($A172,5)&amp;"*",Gögn!$F$2:$F$11876,"&lt;&gt;"&amp;"*"&amp;LEFT($A172,11)&amp;"*")/1000)</f>
        <v>6786</v>
      </c>
      <c r="P172" s="155">
        <f>IF(LEN(P$8)=0,"",SUMIFS(Gögn!$I$2:$I$11876,Gögn!$F$2:$F$11876,"*"&amp;LEFT($A172,4)&amp;"*",Gögn!$A$2:$A$11876,P$201,Gögn!$F$2:$F$11876,"*"&amp;RIGHT($A172,5)&amp;"*",Gögn!$F$2:$F$11876,"&lt;&gt;"&amp;"*"&amp;LEFT($A172,11)&amp;"*")/1000)</f>
        <v>0</v>
      </c>
      <c r="Q172" s="155">
        <f>IF(LEN(Q$8)=0,"",SUMIFS(Gögn!$I$2:$I$11876,Gögn!$F$2:$F$11876,"*"&amp;LEFT($A172,4)&amp;"*",Gögn!$A$2:$A$11876,Q$201,Gögn!$F$2:$F$11876,"*"&amp;RIGHT($A172,5)&amp;"*",Gögn!$F$2:$F$11876,"&lt;&gt;"&amp;"*"&amp;LEFT($A172,11)&amp;"*")/1000)</f>
        <v>0</v>
      </c>
      <c r="R172" s="155">
        <f>IF(LEN(R$8)=0,"",SUMIFS(Gögn!$I$2:$I$11876,Gögn!$F$2:$F$11876,"*"&amp;LEFT($A172,4)&amp;"*",Gögn!$A$2:$A$11876,R$201,Gögn!$F$2:$F$11876,"*"&amp;RIGHT($A172,5)&amp;"*",Gögn!$F$2:$F$11876,"&lt;&gt;"&amp;"*"&amp;LEFT($A172,11)&amp;"*")/1000)</f>
        <v>9499.9869999999992</v>
      </c>
      <c r="S172" s="155">
        <f>IF(LEN(S$8)=0,"",SUMIFS(Gögn!$I$2:$I$11876,Gögn!$F$2:$F$11876,"*"&amp;LEFT($A172,4)&amp;"*",Gögn!$A$2:$A$11876,S$201,Gögn!$F$2:$F$11876,"*"&amp;RIGHT($A172,5)&amp;"*",Gögn!$F$2:$F$11876,"&lt;&gt;"&amp;"*"&amp;LEFT($A172,11)&amp;"*")/1000)</f>
        <v>0</v>
      </c>
      <c r="T172" s="155">
        <f>IF(LEN(T$8)=0,"",SUMIFS(Gögn!$I$2:$I$11876,Gögn!$F$2:$F$11876,"*"&amp;LEFT($A172,4)&amp;"*",Gögn!$A$2:$A$11876,T$201,Gögn!$F$2:$F$11876,"*"&amp;RIGHT($A172,5)&amp;"*",Gögn!$F$2:$F$11876,"&lt;&gt;"&amp;"*"&amp;LEFT($A172,11)&amp;"*")/1000)</f>
        <v>0</v>
      </c>
      <c r="U172" s="155">
        <f>IF(LEN(U$8)=0,"",SUMIFS(Gögn!$I$2:$I$11876,Gögn!$F$2:$F$11876,"*"&amp;LEFT($A172,4)&amp;"*",Gögn!$A$2:$A$11876,U$201,Gögn!$F$2:$F$11876,"*"&amp;RIGHT($A172,5)&amp;"*",Gögn!$F$2:$F$11876,"&lt;&gt;"&amp;"*"&amp;LEFT($A172,11)&amp;"*")/1000)</f>
        <v>752.88400000000001</v>
      </c>
      <c r="V172" s="155">
        <f>IF(LEN(V$8)=0,"",SUMIFS(Gögn!$I$2:$I$11876,Gögn!$F$2:$F$11876,"*"&amp;LEFT($A172,4)&amp;"*",Gögn!$A$2:$A$11876,V$201,Gögn!$F$2:$F$11876,"*"&amp;RIGHT($A172,5)&amp;"*",Gögn!$F$2:$F$11876,"&lt;&gt;"&amp;"*"&amp;LEFT($A172,11)&amp;"*")/1000)</f>
        <v>2337.7919999999999</v>
      </c>
      <c r="W172" s="155">
        <f>IF(LEN(W$8)=0,"",SUMIFS(Gögn!$I$2:$I$11876,Gögn!$F$2:$F$11876,"*"&amp;LEFT($A172,4)&amp;"*",Gögn!$A$2:$A$11876,W$201,Gögn!$F$2:$F$11876,"*"&amp;RIGHT($A172,5)&amp;"*",Gögn!$F$2:$F$11876,"&lt;&gt;"&amp;"*"&amp;LEFT($A172,11)&amp;"*")/1000)</f>
        <v>27305</v>
      </c>
      <c r="X172" s="155">
        <f>IF(LEN(X$8)=0,"",SUMIFS(Gögn!$I$2:$I$11876,Gögn!$F$2:$F$11876,"*"&amp;LEFT($A172,4)&amp;"*",Gögn!$A$2:$A$11876,X$201,Gögn!$F$2:$F$11876,"*"&amp;RIGHT($A172,5)&amp;"*",Gögn!$F$2:$F$11876,"&lt;&gt;"&amp;"*"&amp;LEFT($A172,11)&amp;"*")/1000)</f>
        <v>2733</v>
      </c>
      <c r="Y172" s="155">
        <f>IF(LEN(Y$8)=0,"",SUMIFS(Gögn!$I$2:$I$11876,Gögn!$F$2:$F$11876,"*"&amp;LEFT($A172,4)&amp;"*",Gögn!$A$2:$A$11876,Y$201,Gögn!$F$2:$F$11876,"*"&amp;RIGHT($A172,5)&amp;"*",Gögn!$F$2:$F$11876,"&lt;&gt;"&amp;"*"&amp;LEFT($A172,11)&amp;"*")/1000)</f>
        <v>2422</v>
      </c>
      <c r="Z172" s="155">
        <f>IF(LEN(Z$8)=0,"",SUMIFS(Gögn!$I$2:$I$11876,Gögn!$F$2:$F$11876,"*"&amp;LEFT($A172,4)&amp;"*",Gögn!$A$2:$A$11876,Z$201,Gögn!$F$2:$F$11876,"*"&amp;RIGHT($A172,5)&amp;"*",Gögn!$F$2:$F$11876,"&lt;&gt;"&amp;"*"&amp;LEFT($A172,11)&amp;"*")/1000)</f>
        <v>178</v>
      </c>
      <c r="AA172" s="155">
        <f>IF(LEN(AA$8)=0,"",SUMIFS(Gögn!$I$2:$I$11876,Gögn!$F$2:$F$11876,"*"&amp;LEFT($A172,4)&amp;"*",Gögn!$A$2:$A$11876,AA$201,Gögn!$F$2:$F$11876,"*"&amp;RIGHT($A172,5)&amp;"*",Gögn!$F$2:$F$11876,"&lt;&gt;"&amp;"*"&amp;LEFT($A172,11)&amp;"*")/1000)</f>
        <v>0</v>
      </c>
      <c r="AB172" s="155">
        <f>IF(LEN(AB$8)=0,"",SUMIFS(Gögn!$I$2:$I$11876,Gögn!$F$2:$F$11876,"*"&amp;LEFT($A172,4)&amp;"*",Gögn!$A$2:$A$11876,AB$201,Gögn!$F$2:$F$11876,"*"&amp;RIGHT($A172,5)&amp;"*",Gögn!$F$2:$F$11876,"&lt;&gt;"&amp;"*"&amp;LEFT($A172,11)&amp;"*")/1000)</f>
        <v>0</v>
      </c>
      <c r="AC172" s="155">
        <f>IF(LEN(AC$8)=0,"",SUMIFS(Gögn!$I$2:$I$11876,Gögn!$F$2:$F$11876,"*"&amp;LEFT($A172,4)&amp;"*",Gögn!$A$2:$A$11876,AC$201,Gögn!$F$2:$F$11876,"*"&amp;RIGHT($A172,5)&amp;"*",Gögn!$F$2:$F$11876,"&lt;&gt;"&amp;"*"&amp;LEFT($A172,11)&amp;"*")/1000)</f>
        <v>0</v>
      </c>
      <c r="AD172" s="155">
        <f>IF(LEN(AD$8)=0,"",SUMIFS(Gögn!$I$2:$I$11876,Gögn!$F$2:$F$11876,"*"&amp;LEFT($A172,4)&amp;"*",Gögn!$A$2:$A$11876,AD$201,Gögn!$F$2:$F$11876,"*"&amp;RIGHT($A172,5)&amp;"*",Gögn!$F$2:$F$11876,"&lt;&gt;"&amp;"*"&amp;LEFT($A172,11)&amp;"*")/1000)</f>
        <v>0</v>
      </c>
      <c r="AE172" s="155">
        <f>IF(LEN(AE$8)=0,"",SUMIFS(Gögn!$I$2:$I$11876,Gögn!$F$2:$F$11876,"*"&amp;LEFT($A172,4)&amp;"*",Gögn!$A$2:$A$11876,AE$201,Gögn!$F$2:$F$11876,"*"&amp;RIGHT($A172,5)&amp;"*",Gögn!$F$2:$F$11876,"&lt;&gt;"&amp;"*"&amp;LEFT($A172,11)&amp;"*")/1000)</f>
        <v>294.90800000000002</v>
      </c>
      <c r="AF172" s="155">
        <f>IF(LEN(AF$8)=0,"",SUMIFS(Gögn!$I$2:$I$11876,Gögn!$F$2:$F$11876,"*"&amp;LEFT($A172,4)&amp;"*",Gögn!$A$2:$A$11876,AF$201,Gögn!$F$2:$F$11876,"*"&amp;RIGHT($A172,5)&amp;"*",Gögn!$F$2:$F$11876,"&lt;&gt;"&amp;"*"&amp;LEFT($A172,11)&amp;"*")/1000)</f>
        <v>2323.8629999999998</v>
      </c>
      <c r="AG172" s="155">
        <f>IF(LEN(AG$8)=0,"",SUMIFS(Gögn!$I$2:$I$11876,Gögn!$F$2:$F$11876,"*"&amp;LEFT($A172,4)&amp;"*",Gögn!$A$2:$A$11876,AG$201,Gögn!$F$2:$F$11876,"*"&amp;RIGHT($A172,5)&amp;"*",Gögn!$F$2:$F$11876,"&lt;&gt;"&amp;"*"&amp;LEFT($A172,11)&amp;"*")/1000)</f>
        <v>0</v>
      </c>
      <c r="AH172" s="155">
        <f>IF(LEN(AH$8)=0,"",SUMIFS(Gögn!$I$2:$I$11876,Gögn!$F$2:$F$11876,"*"&amp;LEFT($A172,4)&amp;"*",Gögn!$A$2:$A$11876,AH$201,Gögn!$F$2:$F$11876,"*"&amp;RIGHT($A172,5)&amp;"*",Gögn!$F$2:$F$11876,"&lt;&gt;"&amp;"*"&amp;LEFT($A172,11)&amp;"*")/1000)</f>
        <v>0</v>
      </c>
      <c r="AI172" s="155">
        <f>IF(LEN(AI$8)=0,"",SUMIFS(Gögn!$I$2:$I$11876,Gögn!$F$2:$F$11876,"*"&amp;LEFT($A172,4)&amp;"*",Gögn!$A$2:$A$11876,AI$201,Gögn!$F$2:$F$11876,"*"&amp;RIGHT($A172,5)&amp;"*",Gögn!$F$2:$F$11876,"&lt;&gt;"&amp;"*"&amp;LEFT($A172,11)&amp;"*")/1000)</f>
        <v>994.98299999999995</v>
      </c>
      <c r="AJ172" s="155">
        <f>IF(LEN(AJ$8)=0,"",SUMIFS(Gögn!$I$2:$I$11876,Gögn!$F$2:$F$11876,"*"&amp;LEFT($A172,4)&amp;"*",Gögn!$A$2:$A$11876,AJ$201,Gögn!$F$2:$F$11876,"*"&amp;RIGHT($A172,5)&amp;"*",Gögn!$F$2:$F$11876,"&lt;&gt;"&amp;"*"&amp;LEFT($A172,11)&amp;"*")/1000)</f>
        <v>5026.9489999999996</v>
      </c>
      <c r="AK172" s="155">
        <f>IF(LEN(AK$8)=0,"",SUMIFS(Gögn!$I$2:$I$11876,Gögn!$F$2:$F$11876,"*"&amp;LEFT($A172,4)&amp;"*",Gögn!$A$2:$A$11876,AK$201,Gögn!$F$2:$F$11876,"*"&amp;RIGHT($A172,5)&amp;"*",Gögn!$F$2:$F$11876,"&lt;&gt;"&amp;"*"&amp;LEFT($A172,11)&amp;"*")/1000)</f>
        <v>6868.39</v>
      </c>
      <c r="AL172" s="155">
        <f>IF(LEN(AL$8)=0,"",SUMIFS(Gögn!$I$2:$I$11876,Gögn!$F$2:$F$11876,"*"&amp;LEFT($A172,4)&amp;"*",Gögn!$A$2:$A$11876,AL$201,Gögn!$F$2:$F$11876,"*"&amp;RIGHT($A172,5)&amp;"*",Gögn!$F$2:$F$11876,"&lt;&gt;"&amp;"*"&amp;LEFT($A172,11)&amp;"*")/1000)</f>
        <v>6798.6549999999997</v>
      </c>
      <c r="AM172" s="155">
        <f>IF(LEN(AM$8)=0,"",SUMIFS(Gögn!$I$2:$I$11876,Gögn!$F$2:$F$11876,"*"&amp;LEFT($A172,4)&amp;"*",Gögn!$A$2:$A$11876,AM$201,Gögn!$F$2:$F$11876,"*"&amp;RIGHT($A172,5)&amp;"*",Gögn!$F$2:$F$11876,"&lt;&gt;"&amp;"*"&amp;LEFT($A172,11)&amp;"*")/1000)</f>
        <v>5201.0780000000004</v>
      </c>
      <c r="AN172" s="155">
        <f>IF(LEN(AN$8)=0,"",SUMIFS(Gögn!$I$2:$I$11876,Gögn!$F$2:$F$11876,"*"&amp;LEFT($A172,4)&amp;"*",Gögn!$A$2:$A$11876,AN$201,Gögn!$F$2:$F$11876,"*"&amp;RIGHT($A172,5)&amp;"*",Gögn!$F$2:$F$11876,"&lt;&gt;"&amp;"*"&amp;LEFT($A172,11)&amp;"*")/1000)</f>
        <v>27.274999999999999</v>
      </c>
      <c r="AO172" s="155">
        <f>IF(LEN(AO$8)=0,"",SUMIFS(Gögn!$I$2:$I$11876,Gögn!$F$2:$F$11876,"*"&amp;LEFT($A172,4)&amp;"*",Gögn!$A$2:$A$11876,AO$201,Gögn!$F$2:$F$11876,"*"&amp;RIGHT($A172,5)&amp;"*",Gögn!$F$2:$F$11876,"&lt;&gt;"&amp;"*"&amp;LEFT($A172,11)&amp;"*")/1000)</f>
        <v>0</v>
      </c>
      <c r="AP172" s="155">
        <f>IF(LEN(AP$8)=0,"",SUMIFS(Gögn!$I$2:$I$11876,Gögn!$F$2:$F$11876,"*"&amp;LEFT($A172,4)&amp;"*",Gögn!$A$2:$A$11876,AP$201,Gögn!$F$2:$F$11876,"*"&amp;RIGHT($A172,5)&amp;"*",Gögn!$F$2:$F$11876,"&lt;&gt;"&amp;"*"&amp;LEFT($A172,11)&amp;"*")/1000)</f>
        <v>0</v>
      </c>
      <c r="AQ172" s="155">
        <f>IF(LEN(AQ$8)=0,"",SUMIFS(Gögn!$I$2:$I$11876,Gögn!$F$2:$F$11876,"*"&amp;LEFT($A172,4)&amp;"*",Gögn!$A$2:$A$11876,AQ$201,Gögn!$F$2:$F$11876,"*"&amp;RIGHT($A172,5)&amp;"*",Gögn!$F$2:$F$11876,"&lt;&gt;"&amp;"*"&amp;LEFT($A172,11)&amp;"*")/1000)</f>
        <v>0</v>
      </c>
      <c r="AR172" s="155">
        <f>IF(LEN(AR$8)=0,"",SUMIFS(Gögn!$I$2:$I$11876,Gögn!$F$2:$F$11876,"*"&amp;LEFT($A172,4)&amp;"*",Gögn!$A$2:$A$11876,AR$201,Gögn!$F$2:$F$11876,"*"&amp;RIGHT($A172,5)&amp;"*",Gögn!$F$2:$F$11876,"&lt;&gt;"&amp;"*"&amp;LEFT($A172,11)&amp;"*")/1000)</f>
        <v>0</v>
      </c>
      <c r="AS172" s="155">
        <f>IF(LEN(AS$8)=0,"",SUMIFS(Gögn!$I$2:$I$11876,Gögn!$F$2:$F$11876,"*"&amp;LEFT($A172,4)&amp;"*",Gögn!$A$2:$A$11876,AS$201,Gögn!$F$2:$F$11876,"*"&amp;RIGHT($A172,5)&amp;"*",Gögn!$F$2:$F$11876,"&lt;&gt;"&amp;"*"&amp;LEFT($A172,11)&amp;"*")/1000)</f>
        <v>0</v>
      </c>
      <c r="AT172" s="155">
        <f>IF(LEN(AT$8)=0,"",SUMIFS(Gögn!$I$2:$I$11876,Gögn!$F$2:$F$11876,"*"&amp;LEFT($A172,4)&amp;"*",Gögn!$A$2:$A$11876,AT$201,Gögn!$F$2:$F$11876,"*"&amp;RIGHT($A172,5)&amp;"*",Gögn!$F$2:$F$11876,"&lt;&gt;"&amp;"*"&amp;LEFT($A172,11)&amp;"*")/1000)</f>
        <v>0</v>
      </c>
      <c r="AU172" s="155">
        <f>IF(LEN(AU$8)=0,"",SUMIFS(Gögn!$I$2:$I$11876,Gögn!$F$2:$F$11876,"*"&amp;LEFT($A172,4)&amp;"*",Gögn!$A$2:$A$11876,AU$201,Gögn!$F$2:$F$11876,"*"&amp;RIGHT($A172,5)&amp;"*",Gögn!$F$2:$F$11876,"&lt;&gt;"&amp;"*"&amp;LEFT($A172,11)&amp;"*")/1000)</f>
        <v>0</v>
      </c>
      <c r="AV172" s="155">
        <f>IF(LEN(AV$8)=0,"",SUMIFS(Gögn!$I$2:$I$11876,Gögn!$F$2:$F$11876,"*"&amp;LEFT($A172,4)&amp;"*",Gögn!$A$2:$A$11876,AV$201,Gögn!$F$2:$F$11876,"*"&amp;RIGHT($A172,5)&amp;"*",Gögn!$F$2:$F$11876,"&lt;&gt;"&amp;"*"&amp;LEFT($A172,11)&amp;"*")/1000)</f>
        <v>0</v>
      </c>
      <c r="AW172" s="155">
        <f>IF(LEN(AW$8)=0,"",SUMIFS(Gögn!$I$2:$I$11876,Gögn!$F$2:$F$11876,"*"&amp;LEFT($A172,4)&amp;"*",Gögn!$A$2:$A$11876,AW$201,Gögn!$F$2:$F$11876,"*"&amp;RIGHT($A172,5)&amp;"*",Gögn!$F$2:$F$11876,"&lt;&gt;"&amp;"*"&amp;LEFT($A172,11)&amp;"*")/1000)</f>
        <v>0</v>
      </c>
      <c r="AX172" s="155">
        <f>IF(LEN(AX$8)=0,"",SUMIFS(Gögn!$I$2:$I$11876,Gögn!$F$2:$F$11876,"*"&amp;LEFT($A172,4)&amp;"*",Gögn!$A$2:$A$11876,AX$201,Gögn!$F$2:$F$11876,"*"&amp;RIGHT($A172,5)&amp;"*",Gögn!$F$2:$F$11876,"&lt;&gt;"&amp;"*"&amp;LEFT($A172,11)&amp;"*")/1000)</f>
        <v>0</v>
      </c>
      <c r="AY172" s="155">
        <f>IF(LEN(AY$8)=0,"",SUMIFS(Gögn!$I$2:$I$11876,Gögn!$F$2:$F$11876,"*"&amp;LEFT($A172,4)&amp;"*",Gögn!$A$2:$A$11876,AY$201,Gögn!$F$2:$F$11876,"*"&amp;RIGHT($A172,5)&amp;"*",Gögn!$F$2:$F$11876,"&lt;&gt;"&amp;"*"&amp;LEFT($A172,11)&amp;"*")/1000)</f>
        <v>0</v>
      </c>
      <c r="AZ172" s="155">
        <f>IF(LEN(AZ$8)=0,"",SUMIFS(Gögn!$I$2:$I$11876,Gögn!$F$2:$F$11876,"*"&amp;LEFT($A172,4)&amp;"*",Gögn!$A$2:$A$11876,AZ$201,Gögn!$F$2:$F$11876,"*"&amp;RIGHT($A172,5)&amp;"*",Gögn!$F$2:$F$11876,"&lt;&gt;"&amp;"*"&amp;LEFT($A172,11)&amp;"*")/1000)</f>
        <v>0</v>
      </c>
      <c r="BA172" s="155">
        <f>IF(LEN(BA$8)=0,"",SUMIFS(Gögn!$I$2:$I$11876,Gögn!$F$2:$F$11876,"*"&amp;LEFT($A172,4)&amp;"*",Gögn!$A$2:$A$11876,BA$201,Gögn!$F$2:$F$11876,"*"&amp;RIGHT($A172,5)&amp;"*",Gögn!$F$2:$F$11876,"&lt;&gt;"&amp;"*"&amp;LEFT($A172,11)&amp;"*")/1000)</f>
        <v>0</v>
      </c>
      <c r="BB172" s="155">
        <f>IF(LEN(BB$8)=0,"",SUMIFS(Gögn!$I$2:$I$11876,Gögn!$F$2:$F$11876,"*"&amp;LEFT($A172,4)&amp;"*",Gögn!$A$2:$A$11876,BB$201,Gögn!$F$2:$F$11876,"*"&amp;RIGHT($A172,5)&amp;"*",Gögn!$F$2:$F$11876,"&lt;&gt;"&amp;"*"&amp;LEFT($A172,11)&amp;"*")/1000)</f>
        <v>0</v>
      </c>
      <c r="BC172" s="155">
        <f>IF(LEN(BC$8)=0,"",SUMIFS(Gögn!$I$2:$I$11876,Gögn!$F$2:$F$11876,"*"&amp;LEFT($A172,4)&amp;"*",Gögn!$A$2:$A$11876,BC$201,Gögn!$F$2:$F$11876,"*"&amp;RIGHT($A172,5)&amp;"*",Gögn!$F$2:$F$11876,"&lt;&gt;"&amp;"*"&amp;LEFT($A172,11)&amp;"*")/1000)</f>
        <v>9727.6730000000007</v>
      </c>
      <c r="BD172" s="155">
        <f>IF(LEN(BD$8)=0,"",SUMIFS(Gögn!$I$2:$I$11876,Gögn!$F$2:$F$11876,"*"&amp;LEFT($A172,4)&amp;"*",Gögn!$A$2:$A$11876,BD$201,Gögn!$F$2:$F$11876,"*"&amp;RIGHT($A172,5)&amp;"*",Gögn!$F$2:$F$11876,"&lt;&gt;"&amp;"*"&amp;LEFT($A172,11)&amp;"*")/1000)</f>
        <v>4257.5919999999996</v>
      </c>
      <c r="BE172" s="155">
        <f>IF(LEN(BE$8)=0,"",SUMIFS(Gögn!$I$2:$I$11876,Gögn!$F$2:$F$11876,"*"&amp;LEFT($A172,4)&amp;"*",Gögn!$A$2:$A$11876,BE$201,Gögn!$F$2:$F$11876,"*"&amp;RIGHT($A172,5)&amp;"*",Gögn!$F$2:$F$11876,"&lt;&gt;"&amp;"*"&amp;LEFT($A172,11)&amp;"*")/1000)</f>
        <v>0</v>
      </c>
      <c r="BF172" s="155">
        <f>IF(LEN(BF$8)=0,"",SUMIFS(Gögn!$I$2:$I$11876,Gögn!$F$2:$F$11876,"*"&amp;LEFT($A172,4)&amp;"*",Gögn!$A$2:$A$11876,BF$201,Gögn!$F$2:$F$11876,"*"&amp;RIGHT($A172,5)&amp;"*",Gögn!$F$2:$F$11876,"&lt;&gt;"&amp;"*"&amp;LEFT($A172,11)&amp;"*")/1000)</f>
        <v>0</v>
      </c>
      <c r="BG172" s="155">
        <f>IF(LEN(BG$8)=0,"",SUMIFS(Gögn!$I$2:$I$11876,Gögn!$F$2:$F$11876,"*"&amp;LEFT($A172,4)&amp;"*",Gögn!$A$2:$A$11876,BG$201,Gögn!$F$2:$F$11876,"*"&amp;RIGHT($A172,5)&amp;"*",Gögn!$F$2:$F$11876,"&lt;&gt;"&amp;"*"&amp;LEFT($A172,11)&amp;"*")/1000)</f>
        <v>0</v>
      </c>
      <c r="BH172" s="155">
        <f>IF(LEN(BH$8)=0,"",SUMIFS(Gögn!$I$2:$I$11876,Gögn!$F$2:$F$11876,"*"&amp;LEFT($A172,4)&amp;"*",Gögn!$A$2:$A$11876,BH$201,Gögn!$F$2:$F$11876,"*"&amp;RIGHT($A172,5)&amp;"*",Gögn!$F$2:$F$11876,"&lt;&gt;"&amp;"*"&amp;LEFT($A172,11)&amp;"*")/1000)</f>
        <v>0</v>
      </c>
      <c r="BI172" s="155">
        <f>IF(LEN(BI$8)=0,"",SUMIFS(Gögn!$I$2:$I$11876,Gögn!$F$2:$F$11876,"*"&amp;LEFT($A172,4)&amp;"*",Gögn!$A$2:$A$11876,BI$201,Gögn!$F$2:$F$11876,"*"&amp;RIGHT($A172,5)&amp;"*",Gögn!$F$2:$F$11876,"&lt;&gt;"&amp;"*"&amp;LEFT($A172,11)&amp;"*")/1000)</f>
        <v>0</v>
      </c>
      <c r="BJ172" s="155">
        <f>IF(LEN(BJ$8)=0,"",SUMIFS(Gögn!$I$2:$I$11876,Gögn!$F$2:$F$11876,"*"&amp;LEFT($A172,4)&amp;"*",Gögn!$A$2:$A$11876,BJ$201,Gögn!$F$2:$F$11876,"*"&amp;RIGHT($A172,5)&amp;"*",Gögn!$F$2:$F$11876,"&lt;&gt;"&amp;"*"&amp;LEFT($A172,11)&amp;"*")/1000)</f>
        <v>370.61799999999999</v>
      </c>
      <c r="BK172" s="155">
        <f>IF(LEN(BK$8)=0,"",SUMIFS(Gögn!$I$2:$I$11876,Gögn!$F$2:$F$11876,"*"&amp;LEFT($A172,4)&amp;"*",Gögn!$A$2:$A$11876,BK$201,Gögn!$F$2:$F$11876,"*"&amp;RIGHT($A172,5)&amp;"*",Gögn!$F$2:$F$11876,"&lt;&gt;"&amp;"*"&amp;LEFT($A172,11)&amp;"*")/1000)</f>
        <v>0</v>
      </c>
      <c r="BL172" s="155">
        <f>IF(LEN(BL$8)=0,"",SUMIFS(Gögn!$I$2:$I$11876,Gögn!$F$2:$F$11876,"*"&amp;LEFT($A172,4)&amp;"*",Gögn!$A$2:$A$11876,BL$201,Gögn!$F$2:$F$11876,"*"&amp;RIGHT($A172,5)&amp;"*",Gögn!$F$2:$F$11876,"&lt;&gt;"&amp;"*"&amp;LEFT($A172,11)&amp;"*")/1000)</f>
        <v>741.04899999999998</v>
      </c>
      <c r="BM172" s="155">
        <f>IF(LEN(BM$8)=0,"",SUMIFS(Gögn!$I$2:$I$11876,Gögn!$F$2:$F$11876,"*"&amp;LEFT($A172,4)&amp;"*",Gögn!$A$2:$A$11876,BM$201,Gögn!$F$2:$F$11876,"*"&amp;RIGHT($A172,5)&amp;"*",Gögn!$F$2:$F$11876,"&lt;&gt;"&amp;"*"&amp;LEFT($A172,11)&amp;"*")/1000)</f>
        <v>1460.6410000000001</v>
      </c>
      <c r="BN172" s="155">
        <f>IF(LEN(BN$8)=0,"",SUMIFS(Gögn!$I$2:$I$11876,Gögn!$F$2:$F$11876,"*"&amp;LEFT($A172,4)&amp;"*",Gögn!$A$2:$A$11876,BN$201,Gögn!$F$2:$F$11876,"*"&amp;RIGHT($A172,5)&amp;"*",Gögn!$F$2:$F$11876,"&lt;&gt;"&amp;"*"&amp;LEFT($A172,11)&amp;"*")/1000)</f>
        <v>0</v>
      </c>
      <c r="BO172" s="155">
        <f>IF(LEN(BO$8)=0,"",SUMIFS(Gögn!$I$2:$I$11876,Gögn!$F$2:$F$11876,"*"&amp;LEFT($A172,4)&amp;"*",Gögn!$A$2:$A$11876,BO$201,Gögn!$F$2:$F$11876,"*"&amp;RIGHT($A172,5)&amp;"*",Gögn!$F$2:$F$11876,"&lt;&gt;"&amp;"*"&amp;LEFT($A172,11)&amp;"*")/1000)</f>
        <v>0</v>
      </c>
      <c r="BP172" s="155">
        <f>IF(LEN(BP$8)=0,"",SUMIFS(Gögn!$I$2:$I$11876,Gögn!$F$2:$F$11876,"*"&amp;LEFT($A172,4)&amp;"*",Gögn!$A$2:$A$11876,BP$201,Gögn!$F$2:$F$11876,"*"&amp;RIGHT($A172,5)&amp;"*",Gögn!$F$2:$F$11876,"&lt;&gt;"&amp;"*"&amp;LEFT($A172,11)&amp;"*")/1000)</f>
        <v>0</v>
      </c>
      <c r="BQ172" s="155">
        <f>IF(LEN(BQ$8)=0,"",SUMIFS(Gögn!$I$2:$I$11876,Gögn!$F$2:$F$11876,"*"&amp;LEFT($A172,4)&amp;"*",Gögn!$A$2:$A$11876,BQ$201,Gögn!$F$2:$F$11876,"*"&amp;RIGHT($A172,5)&amp;"*",Gögn!$F$2:$F$11876,"&lt;&gt;"&amp;"*"&amp;LEFT($A172,11)&amp;"*")/1000)</f>
        <v>0</v>
      </c>
      <c r="BR172" s="155">
        <f>IF(LEN(BR$8)=0,"",SUMIFS(Gögn!$I$2:$I$11876,Gögn!$F$2:$F$11876,"*"&amp;LEFT($A172,4)&amp;"*",Gögn!$A$2:$A$11876,BR$201,Gögn!$F$2:$F$11876,"*"&amp;RIGHT($A172,5)&amp;"*",Gögn!$F$2:$F$11876,"&lt;&gt;"&amp;"*"&amp;LEFT($A172,11)&amp;"*")/1000)</f>
        <v>0</v>
      </c>
      <c r="BS172" s="155">
        <f>IF(LEN(BS$8)=0,"",SUMIFS(Gögn!$I$2:$I$11876,Gögn!$F$2:$F$11876,"*"&amp;LEFT($A172,4)&amp;"*",Gögn!$A$2:$A$11876,BS$201,Gögn!$F$2:$F$11876,"*"&amp;RIGHT($A172,5)&amp;"*",Gögn!$F$2:$F$11876,"&lt;&gt;"&amp;"*"&amp;LEFT($A172,11)&amp;"*")/1000)</f>
        <v>0</v>
      </c>
      <c r="BT172" s="155">
        <f>IF(LEN(BT$8)=0,"",SUMIFS(Gögn!$I$2:$I$11876,Gögn!$F$2:$F$11876,"*"&amp;LEFT($A172,4)&amp;"*",Gögn!$A$2:$A$11876,BT$201,Gögn!$F$2:$F$11876,"*"&amp;RIGHT($A172,5)&amp;"*",Gögn!$F$2:$F$11876,"&lt;&gt;"&amp;"*"&amp;LEFT($A172,11)&amp;"*")/1000)</f>
        <v>0</v>
      </c>
      <c r="BU172" s="155">
        <f>IF(LEN(BU$8)=0,"",SUMIFS(Gögn!$I$2:$I$11876,Gögn!$F$2:$F$11876,"*"&amp;LEFT($A172,4)&amp;"*",Gögn!$A$2:$A$11876,BU$201,Gögn!$F$2:$F$11876,"*"&amp;RIGHT($A172,5)&amp;"*",Gögn!$F$2:$F$11876,"&lt;&gt;"&amp;"*"&amp;LEFT($A172,11)&amp;"*")/1000)</f>
        <v>0</v>
      </c>
      <c r="BV172" s="155">
        <f>IF(LEN(BV$8)=0,"",SUMIFS(Gögn!$I$2:$I$11876,Gögn!$F$2:$F$11876,"*"&amp;LEFT($A172,4)&amp;"*",Gögn!$A$2:$A$11876,BV$201,Gögn!$F$2:$F$11876,"*"&amp;RIGHT($A172,5)&amp;"*",Gögn!$F$2:$F$11876,"&lt;&gt;"&amp;"*"&amp;LEFT($A172,11)&amp;"*")/1000)</f>
        <v>62.250999999999998</v>
      </c>
      <c r="BW172" s="155">
        <f>IF(LEN(BW$8)=0,"",SUMIFS(Gögn!$I$2:$I$11876,Gögn!$F$2:$F$11876,"*"&amp;LEFT($A172,4)&amp;"*",Gögn!$A$2:$A$11876,BW$201,Gögn!$F$2:$F$11876,"*"&amp;RIGHT($A172,5)&amp;"*",Gögn!$F$2:$F$11876,"&lt;&gt;"&amp;"*"&amp;LEFT($A172,11)&amp;"*")/1000)</f>
        <v>221.10499999999999</v>
      </c>
      <c r="BX172" s="155">
        <f>IF(LEN(BX$8)=0,"",SUMIFS(Gögn!$I$2:$I$11876,Gögn!$F$2:$F$11876,"*"&amp;LEFT($A172,4)&amp;"*",Gögn!$A$2:$A$11876,BX$201,Gögn!$F$2:$F$11876,"*"&amp;RIGHT($A172,5)&amp;"*",Gögn!$F$2:$F$11876,"&lt;&gt;"&amp;"*"&amp;LEFT($A172,11)&amp;"*")/1000)</f>
        <v>573.31899999999996</v>
      </c>
      <c r="BY172" s="155">
        <f>IF(LEN(BY$8)=0,"",SUMIFS(Gögn!$I$2:$I$11876,Gögn!$F$2:$F$11876,"*"&amp;LEFT($A172,4)&amp;"*",Gögn!$A$2:$A$11876,BY$201,Gögn!$F$2:$F$11876,"*"&amp;RIGHT($A172,5)&amp;"*",Gögn!$F$2:$F$11876,"&lt;&gt;"&amp;"*"&amp;LEFT($A172,11)&amp;"*")/1000)</f>
        <v>953.87</v>
      </c>
      <c r="BZ172" s="155">
        <f>IF(LEN(BZ$8)=0,"",SUMIFS(Gögn!$I$2:$I$11876,Gögn!$F$2:$F$11876,"*"&amp;LEFT($A172,4)&amp;"*",Gögn!$A$2:$A$11876,BZ$201,Gögn!$F$2:$F$11876,"*"&amp;RIGHT($A172,5)&amp;"*",Gögn!$F$2:$F$11876,"&lt;&gt;"&amp;"*"&amp;LEFT($A172,11)&amp;"*")/1000)</f>
        <v>0</v>
      </c>
      <c r="CA172" s="155">
        <f>IF(LEN(CA$8)=0,"",SUMIFS(Gögn!$I$2:$I$11876,Gögn!$F$2:$F$11876,"*"&amp;LEFT($A172,4)&amp;"*",Gögn!$A$2:$A$11876,CA$201,Gögn!$F$2:$F$11876,"*"&amp;RIGHT($A172,5)&amp;"*",Gögn!$F$2:$F$11876,"&lt;&gt;"&amp;"*"&amp;LEFT($A172,11)&amp;"*")/1000)</f>
        <v>137.96600000000001</v>
      </c>
      <c r="CB172" s="155">
        <f>IF(LEN(CB$8)=0,"",SUMIFS(Gögn!$I$2:$I$11876,Gögn!$F$2:$F$11876,"*"&amp;LEFT($A172,4)&amp;"*",Gögn!$A$2:$A$11876,CB$201,Gögn!$F$2:$F$11876,"*"&amp;RIGHT($A172,5)&amp;"*",Gögn!$F$2:$F$11876,"&lt;&gt;"&amp;"*"&amp;LEFT($A172,11)&amp;"*")/1000)</f>
        <v>0</v>
      </c>
      <c r="CC172" s="155">
        <f>IF(LEN(CC$8)=0,"",SUMIFS(Gögn!$I$2:$I$11876,Gögn!$F$2:$F$11876,"*"&amp;LEFT($A172,4)&amp;"*",Gögn!$A$2:$A$11876,CC$201,Gögn!$F$2:$F$11876,"*"&amp;RIGHT($A172,5)&amp;"*",Gögn!$F$2:$F$11876,"&lt;&gt;"&amp;"*"&amp;LEFT($A172,11)&amp;"*")/1000)</f>
        <v>0</v>
      </c>
    </row>
    <row r="173" spans="1:81" ht="15" customHeight="1" x14ac:dyDescent="0.25">
      <c r="A173" s="5" t="s">
        <v>420</v>
      </c>
      <c r="B173" s="5"/>
      <c r="C173" s="19" t="s">
        <v>312</v>
      </c>
      <c r="D173" s="156">
        <f t="shared" si="44"/>
        <v>247216.505</v>
      </c>
      <c r="E173" s="156">
        <f>IF(LEN(E$8)=0,"",SUMIFS(Gögn!$I$2:$I$11876,Gögn!$F$2:$F$11876,"*"&amp;LEFT($A173,4)&amp;"*",Gögn!$A$2:$A$11876,E$201,Gögn!$F$2:$F$11876,"*"&amp;RIGHT($A173,5)&amp;"*",Gögn!$F$2:$F$11876,"&lt;&gt;"&amp;"*"&amp;LEFT($A173,11)&amp;"*")/1000)</f>
        <v>0</v>
      </c>
      <c r="F173" s="156">
        <f>IF(LEN(F$8)=0,"",SUMIFS(Gögn!$I$2:$I$11876,Gögn!$F$2:$F$11876,"*"&amp;LEFT($A173,4)&amp;"*",Gögn!$A$2:$A$11876,F$201,Gögn!$F$2:$F$11876,"*"&amp;RIGHT($A173,5)&amp;"*",Gögn!$F$2:$F$11876,"&lt;&gt;"&amp;"*"&amp;LEFT($A173,11)&amp;"*")/1000)</f>
        <v>0</v>
      </c>
      <c r="G173" s="156">
        <f>IF(LEN(G$8)=0,"",SUMIFS(Gögn!$I$2:$I$11876,Gögn!$F$2:$F$11876,"*"&amp;LEFT($A173,4)&amp;"*",Gögn!$A$2:$A$11876,G$201,Gögn!$F$2:$F$11876,"*"&amp;RIGHT($A173,5)&amp;"*",Gögn!$F$2:$F$11876,"&lt;&gt;"&amp;"*"&amp;LEFT($A173,11)&amp;"*")/1000)</f>
        <v>0</v>
      </c>
      <c r="H173" s="156">
        <f>IF(LEN(H$8)=0,"",SUMIFS(Gögn!$I$2:$I$11876,Gögn!$F$2:$F$11876,"*"&amp;LEFT($A173,4)&amp;"*",Gögn!$A$2:$A$11876,H$201,Gögn!$F$2:$F$11876,"*"&amp;RIGHT($A173,5)&amp;"*",Gögn!$F$2:$F$11876,"&lt;&gt;"&amp;"*"&amp;LEFT($A173,11)&amp;"*")/1000)</f>
        <v>0</v>
      </c>
      <c r="I173" s="156">
        <f>IF(LEN(I$8)=0,"",SUMIFS(Gögn!$I$2:$I$11876,Gögn!$F$2:$F$11876,"*"&amp;LEFT($A173,4)&amp;"*",Gögn!$A$2:$A$11876,I$201,Gögn!$F$2:$F$11876,"*"&amp;RIGHT($A173,5)&amp;"*",Gögn!$F$2:$F$11876,"&lt;&gt;"&amp;"*"&amp;LEFT($A173,11)&amp;"*")/1000)</f>
        <v>0</v>
      </c>
      <c r="J173" s="156">
        <f>IF(LEN(J$8)=0,"",SUMIFS(Gögn!$I$2:$I$11876,Gögn!$F$2:$F$11876,"*"&amp;LEFT($A173,4)&amp;"*",Gögn!$A$2:$A$11876,J$201,Gögn!$F$2:$F$11876,"*"&amp;RIGHT($A173,5)&amp;"*",Gögn!$F$2:$F$11876,"&lt;&gt;"&amp;"*"&amp;LEFT($A173,11)&amp;"*")/1000)</f>
        <v>0</v>
      </c>
      <c r="K173" s="156">
        <f>IF(LEN(K$8)=0,"",SUMIFS(Gögn!$I$2:$I$11876,Gögn!$F$2:$F$11876,"*"&amp;LEFT($A173,4)&amp;"*",Gögn!$A$2:$A$11876,K$201,Gögn!$F$2:$F$11876,"*"&amp;RIGHT($A173,5)&amp;"*",Gögn!$F$2:$F$11876,"&lt;&gt;"&amp;"*"&amp;LEFT($A173,11)&amp;"*")/1000)</f>
        <v>0</v>
      </c>
      <c r="L173" s="156">
        <f>IF(LEN(L$8)=0,"",SUMIFS(Gögn!$I$2:$I$11876,Gögn!$F$2:$F$11876,"*"&amp;LEFT($A173,4)&amp;"*",Gögn!$A$2:$A$11876,L$201,Gögn!$F$2:$F$11876,"*"&amp;RIGHT($A173,5)&amp;"*",Gögn!$F$2:$F$11876,"&lt;&gt;"&amp;"*"&amp;LEFT($A173,11)&amp;"*")/1000)</f>
        <v>233</v>
      </c>
      <c r="M173" s="156">
        <f>IF(LEN(M$8)=0,"",SUMIFS(Gögn!$I$2:$I$11876,Gögn!$F$2:$F$11876,"*"&amp;LEFT($A173,4)&amp;"*",Gögn!$A$2:$A$11876,M$201,Gögn!$F$2:$F$11876,"*"&amp;RIGHT($A173,5)&amp;"*",Gögn!$F$2:$F$11876,"&lt;&gt;"&amp;"*"&amp;LEFT($A173,11)&amp;"*")/1000)</f>
        <v>8701</v>
      </c>
      <c r="N173" s="156">
        <f>IF(LEN(N$8)=0,"",SUMIFS(Gögn!$I$2:$I$11876,Gögn!$F$2:$F$11876,"*"&amp;LEFT($A173,4)&amp;"*",Gögn!$A$2:$A$11876,N$201,Gögn!$F$2:$F$11876,"*"&amp;RIGHT($A173,5)&amp;"*",Gögn!$F$2:$F$11876,"&lt;&gt;"&amp;"*"&amp;LEFT($A173,11)&amp;"*")/1000)</f>
        <v>23495</v>
      </c>
      <c r="O173" s="156">
        <f>IF(LEN(O$8)=0,"",SUMIFS(Gögn!$I$2:$I$11876,Gögn!$F$2:$F$11876,"*"&amp;LEFT($A173,4)&amp;"*",Gögn!$A$2:$A$11876,O$201,Gögn!$F$2:$F$11876,"*"&amp;RIGHT($A173,5)&amp;"*",Gögn!$F$2:$F$11876,"&lt;&gt;"&amp;"*"&amp;LEFT($A173,11)&amp;"*")/1000)</f>
        <v>27248</v>
      </c>
      <c r="P173" s="156">
        <f>IF(LEN(P$8)=0,"",SUMIFS(Gögn!$I$2:$I$11876,Gögn!$F$2:$F$11876,"*"&amp;LEFT($A173,4)&amp;"*",Gögn!$A$2:$A$11876,P$201,Gögn!$F$2:$F$11876,"*"&amp;RIGHT($A173,5)&amp;"*",Gögn!$F$2:$F$11876,"&lt;&gt;"&amp;"*"&amp;LEFT($A173,11)&amp;"*")/1000)</f>
        <v>7168</v>
      </c>
      <c r="Q173" s="156">
        <f>IF(LEN(Q$8)=0,"",SUMIFS(Gögn!$I$2:$I$11876,Gögn!$F$2:$F$11876,"*"&amp;LEFT($A173,4)&amp;"*",Gögn!$A$2:$A$11876,Q$201,Gögn!$F$2:$F$11876,"*"&amp;RIGHT($A173,5)&amp;"*",Gögn!$F$2:$F$11876,"&lt;&gt;"&amp;"*"&amp;LEFT($A173,11)&amp;"*")/1000)</f>
        <v>0</v>
      </c>
      <c r="R173" s="156">
        <f>IF(LEN(R$8)=0,"",SUMIFS(Gögn!$I$2:$I$11876,Gögn!$F$2:$F$11876,"*"&amp;LEFT($A173,4)&amp;"*",Gögn!$A$2:$A$11876,R$201,Gögn!$F$2:$F$11876,"*"&amp;RIGHT($A173,5)&amp;"*",Gögn!$F$2:$F$11876,"&lt;&gt;"&amp;"*"&amp;LEFT($A173,11)&amp;"*")/1000)</f>
        <v>4403.2579999999998</v>
      </c>
      <c r="S173" s="156">
        <f>IF(LEN(S$8)=0,"",SUMIFS(Gögn!$I$2:$I$11876,Gögn!$F$2:$F$11876,"*"&amp;LEFT($A173,4)&amp;"*",Gögn!$A$2:$A$11876,S$201,Gögn!$F$2:$F$11876,"*"&amp;RIGHT($A173,5)&amp;"*",Gögn!$F$2:$F$11876,"&lt;&gt;"&amp;"*"&amp;LEFT($A173,11)&amp;"*")/1000)</f>
        <v>0</v>
      </c>
      <c r="T173" s="156">
        <f>IF(LEN(T$8)=0,"",SUMIFS(Gögn!$I$2:$I$11876,Gögn!$F$2:$F$11876,"*"&amp;LEFT($A173,4)&amp;"*",Gögn!$A$2:$A$11876,T$201,Gögn!$F$2:$F$11876,"*"&amp;RIGHT($A173,5)&amp;"*",Gögn!$F$2:$F$11876,"&lt;&gt;"&amp;"*"&amp;LEFT($A173,11)&amp;"*")/1000)</f>
        <v>0</v>
      </c>
      <c r="U173" s="156">
        <f>IF(LEN(U$8)=0,"",SUMIFS(Gögn!$I$2:$I$11876,Gögn!$F$2:$F$11876,"*"&amp;LEFT($A173,4)&amp;"*",Gögn!$A$2:$A$11876,U$201,Gögn!$F$2:$F$11876,"*"&amp;RIGHT($A173,5)&amp;"*",Gögn!$F$2:$F$11876,"&lt;&gt;"&amp;"*"&amp;LEFT($A173,11)&amp;"*")/1000)</f>
        <v>0</v>
      </c>
      <c r="V173" s="156">
        <f>IF(LEN(V$8)=0,"",SUMIFS(Gögn!$I$2:$I$11876,Gögn!$F$2:$F$11876,"*"&amp;LEFT($A173,4)&amp;"*",Gögn!$A$2:$A$11876,V$201,Gögn!$F$2:$F$11876,"*"&amp;RIGHT($A173,5)&amp;"*",Gögn!$F$2:$F$11876,"&lt;&gt;"&amp;"*"&amp;LEFT($A173,11)&amp;"*")/1000)</f>
        <v>0</v>
      </c>
      <c r="W173" s="156">
        <f>IF(LEN(W$8)=0,"",SUMIFS(Gögn!$I$2:$I$11876,Gögn!$F$2:$F$11876,"*"&amp;LEFT($A173,4)&amp;"*",Gögn!$A$2:$A$11876,W$201,Gögn!$F$2:$F$11876,"*"&amp;RIGHT($A173,5)&amp;"*",Gögn!$F$2:$F$11876,"&lt;&gt;"&amp;"*"&amp;LEFT($A173,11)&amp;"*")/1000)</f>
        <v>64390</v>
      </c>
      <c r="X173" s="156">
        <f>IF(LEN(X$8)=0,"",SUMIFS(Gögn!$I$2:$I$11876,Gögn!$F$2:$F$11876,"*"&amp;LEFT($A173,4)&amp;"*",Gögn!$A$2:$A$11876,X$201,Gögn!$F$2:$F$11876,"*"&amp;RIGHT($A173,5)&amp;"*",Gögn!$F$2:$F$11876,"&lt;&gt;"&amp;"*"&amp;LEFT($A173,11)&amp;"*")/1000)</f>
        <v>3283</v>
      </c>
      <c r="Y173" s="156">
        <f>IF(LEN(Y$8)=0,"",SUMIFS(Gögn!$I$2:$I$11876,Gögn!$F$2:$F$11876,"*"&amp;LEFT($A173,4)&amp;"*",Gögn!$A$2:$A$11876,Y$201,Gögn!$F$2:$F$11876,"*"&amp;RIGHT($A173,5)&amp;"*",Gögn!$F$2:$F$11876,"&lt;&gt;"&amp;"*"&amp;LEFT($A173,11)&amp;"*")/1000)</f>
        <v>630</v>
      </c>
      <c r="Z173" s="156">
        <f>IF(LEN(Z$8)=0,"",SUMIFS(Gögn!$I$2:$I$11876,Gögn!$F$2:$F$11876,"*"&amp;LEFT($A173,4)&amp;"*",Gögn!$A$2:$A$11876,Z$201,Gögn!$F$2:$F$11876,"*"&amp;RIGHT($A173,5)&amp;"*",Gögn!$F$2:$F$11876,"&lt;&gt;"&amp;"*"&amp;LEFT($A173,11)&amp;"*")/1000)</f>
        <v>1256</v>
      </c>
      <c r="AA173" s="156">
        <f>IF(LEN(AA$8)=0,"",SUMIFS(Gögn!$I$2:$I$11876,Gögn!$F$2:$F$11876,"*"&amp;LEFT($A173,4)&amp;"*",Gögn!$A$2:$A$11876,AA$201,Gögn!$F$2:$F$11876,"*"&amp;RIGHT($A173,5)&amp;"*",Gögn!$F$2:$F$11876,"&lt;&gt;"&amp;"*"&amp;LEFT($A173,11)&amp;"*")/1000)</f>
        <v>0</v>
      </c>
      <c r="AB173" s="156">
        <f>IF(LEN(AB$8)=0,"",SUMIFS(Gögn!$I$2:$I$11876,Gögn!$F$2:$F$11876,"*"&amp;LEFT($A173,4)&amp;"*",Gögn!$A$2:$A$11876,AB$201,Gögn!$F$2:$F$11876,"*"&amp;RIGHT($A173,5)&amp;"*",Gögn!$F$2:$F$11876,"&lt;&gt;"&amp;"*"&amp;LEFT($A173,11)&amp;"*")/1000)</f>
        <v>0</v>
      </c>
      <c r="AC173" s="156">
        <f>IF(LEN(AC$8)=0,"",SUMIFS(Gögn!$I$2:$I$11876,Gögn!$F$2:$F$11876,"*"&amp;LEFT($A173,4)&amp;"*",Gögn!$A$2:$A$11876,AC$201,Gögn!$F$2:$F$11876,"*"&amp;RIGHT($A173,5)&amp;"*",Gögn!$F$2:$F$11876,"&lt;&gt;"&amp;"*"&amp;LEFT($A173,11)&amp;"*")/1000)</f>
        <v>0</v>
      </c>
      <c r="AD173" s="156">
        <f>IF(LEN(AD$8)=0,"",SUMIFS(Gögn!$I$2:$I$11876,Gögn!$F$2:$F$11876,"*"&amp;LEFT($A173,4)&amp;"*",Gögn!$A$2:$A$11876,AD$201,Gögn!$F$2:$F$11876,"*"&amp;RIGHT($A173,5)&amp;"*",Gögn!$F$2:$F$11876,"&lt;&gt;"&amp;"*"&amp;LEFT($A173,11)&amp;"*")/1000)</f>
        <v>0</v>
      </c>
      <c r="AE173" s="156">
        <f>IF(LEN(AE$8)=0,"",SUMIFS(Gögn!$I$2:$I$11876,Gögn!$F$2:$F$11876,"*"&amp;LEFT($A173,4)&amp;"*",Gögn!$A$2:$A$11876,AE$201,Gögn!$F$2:$F$11876,"*"&amp;RIGHT($A173,5)&amp;"*",Gögn!$F$2:$F$11876,"&lt;&gt;"&amp;"*"&amp;LEFT($A173,11)&amp;"*")/1000)</f>
        <v>0</v>
      </c>
      <c r="AF173" s="156">
        <f>IF(LEN(AF$8)=0,"",SUMIFS(Gögn!$I$2:$I$11876,Gögn!$F$2:$F$11876,"*"&amp;LEFT($A173,4)&amp;"*",Gögn!$A$2:$A$11876,AF$201,Gögn!$F$2:$F$11876,"*"&amp;RIGHT($A173,5)&amp;"*",Gögn!$F$2:$F$11876,"&lt;&gt;"&amp;"*"&amp;LEFT($A173,11)&amp;"*")/1000)</f>
        <v>7274.143</v>
      </c>
      <c r="AG173" s="156">
        <f>IF(LEN(AG$8)=0,"",SUMIFS(Gögn!$I$2:$I$11876,Gögn!$F$2:$F$11876,"*"&amp;LEFT($A173,4)&amp;"*",Gögn!$A$2:$A$11876,AG$201,Gögn!$F$2:$F$11876,"*"&amp;RIGHT($A173,5)&amp;"*",Gögn!$F$2:$F$11876,"&lt;&gt;"&amp;"*"&amp;LEFT($A173,11)&amp;"*")/1000)</f>
        <v>0</v>
      </c>
      <c r="AH173" s="156">
        <f>IF(LEN(AH$8)=0,"",SUMIFS(Gögn!$I$2:$I$11876,Gögn!$F$2:$F$11876,"*"&amp;LEFT($A173,4)&amp;"*",Gögn!$A$2:$A$11876,AH$201,Gögn!$F$2:$F$11876,"*"&amp;RIGHT($A173,5)&amp;"*",Gögn!$F$2:$F$11876,"&lt;&gt;"&amp;"*"&amp;LEFT($A173,11)&amp;"*")/1000)</f>
        <v>0</v>
      </c>
      <c r="AI173" s="156">
        <f>IF(LEN(AI$8)=0,"",SUMIFS(Gögn!$I$2:$I$11876,Gögn!$F$2:$F$11876,"*"&amp;LEFT($A173,4)&amp;"*",Gögn!$A$2:$A$11876,AI$201,Gögn!$F$2:$F$11876,"*"&amp;RIGHT($A173,5)&amp;"*",Gögn!$F$2:$F$11876,"&lt;&gt;"&amp;"*"&amp;LEFT($A173,11)&amp;"*")/1000)</f>
        <v>0</v>
      </c>
      <c r="AJ173" s="156">
        <f>IF(LEN(AJ$8)=0,"",SUMIFS(Gögn!$I$2:$I$11876,Gögn!$F$2:$F$11876,"*"&amp;LEFT($A173,4)&amp;"*",Gögn!$A$2:$A$11876,AJ$201,Gögn!$F$2:$F$11876,"*"&amp;RIGHT($A173,5)&amp;"*",Gögn!$F$2:$F$11876,"&lt;&gt;"&amp;"*"&amp;LEFT($A173,11)&amp;"*")/1000)</f>
        <v>2519.732</v>
      </c>
      <c r="AK173" s="156">
        <f>IF(LEN(AK$8)=0,"",SUMIFS(Gögn!$I$2:$I$11876,Gögn!$F$2:$F$11876,"*"&amp;LEFT($A173,4)&amp;"*",Gögn!$A$2:$A$11876,AK$201,Gögn!$F$2:$F$11876,"*"&amp;RIGHT($A173,5)&amp;"*",Gögn!$F$2:$F$11876,"&lt;&gt;"&amp;"*"&amp;LEFT($A173,11)&amp;"*")/1000)</f>
        <v>7069.0510000000004</v>
      </c>
      <c r="AL173" s="156">
        <f>IF(LEN(AL$8)=0,"",SUMIFS(Gögn!$I$2:$I$11876,Gögn!$F$2:$F$11876,"*"&amp;LEFT($A173,4)&amp;"*",Gögn!$A$2:$A$11876,AL$201,Gögn!$F$2:$F$11876,"*"&amp;RIGHT($A173,5)&amp;"*",Gögn!$F$2:$F$11876,"&lt;&gt;"&amp;"*"&amp;LEFT($A173,11)&amp;"*")/1000)</f>
        <v>13047.907999999999</v>
      </c>
      <c r="AM173" s="156">
        <f>IF(LEN(AM$8)=0,"",SUMIFS(Gögn!$I$2:$I$11876,Gögn!$F$2:$F$11876,"*"&amp;LEFT($A173,4)&amp;"*",Gögn!$A$2:$A$11876,AM$201,Gögn!$F$2:$F$11876,"*"&amp;RIGHT($A173,5)&amp;"*",Gögn!$F$2:$F$11876,"&lt;&gt;"&amp;"*"&amp;LEFT($A173,11)&amp;"*")/1000)</f>
        <v>16526.745999999999</v>
      </c>
      <c r="AN173" s="156">
        <f>IF(LEN(AN$8)=0,"",SUMIFS(Gögn!$I$2:$I$11876,Gögn!$F$2:$F$11876,"*"&amp;LEFT($A173,4)&amp;"*",Gögn!$A$2:$A$11876,AN$201,Gögn!$F$2:$F$11876,"*"&amp;RIGHT($A173,5)&amp;"*",Gögn!$F$2:$F$11876,"&lt;&gt;"&amp;"*"&amp;LEFT($A173,11)&amp;"*")/1000)</f>
        <v>150.119</v>
      </c>
      <c r="AO173" s="156">
        <f>IF(LEN(AO$8)=0,"",SUMIFS(Gögn!$I$2:$I$11876,Gögn!$F$2:$F$11876,"*"&amp;LEFT($A173,4)&amp;"*",Gögn!$A$2:$A$11876,AO$201,Gögn!$F$2:$F$11876,"*"&amp;RIGHT($A173,5)&amp;"*",Gögn!$F$2:$F$11876,"&lt;&gt;"&amp;"*"&amp;LEFT($A173,11)&amp;"*")/1000)</f>
        <v>11054.210999999999</v>
      </c>
      <c r="AP173" s="156">
        <f>IF(LEN(AP$8)=0,"",SUMIFS(Gögn!$I$2:$I$11876,Gögn!$F$2:$F$11876,"*"&amp;LEFT($A173,4)&amp;"*",Gögn!$A$2:$A$11876,AP$201,Gögn!$F$2:$F$11876,"*"&amp;RIGHT($A173,5)&amp;"*",Gögn!$F$2:$F$11876,"&lt;&gt;"&amp;"*"&amp;LEFT($A173,11)&amp;"*")/1000)</f>
        <v>8303.5249999999996</v>
      </c>
      <c r="AQ173" s="156">
        <f>IF(LEN(AQ$8)=0,"",SUMIFS(Gögn!$I$2:$I$11876,Gögn!$F$2:$F$11876,"*"&amp;LEFT($A173,4)&amp;"*",Gögn!$A$2:$A$11876,AQ$201,Gögn!$F$2:$F$11876,"*"&amp;RIGHT($A173,5)&amp;"*",Gögn!$F$2:$F$11876,"&lt;&gt;"&amp;"*"&amp;LEFT($A173,11)&amp;"*")/1000)</f>
        <v>4985.9759999999997</v>
      </c>
      <c r="AR173" s="156">
        <f>IF(LEN(AR$8)=0,"",SUMIFS(Gögn!$I$2:$I$11876,Gögn!$F$2:$F$11876,"*"&amp;LEFT($A173,4)&amp;"*",Gögn!$A$2:$A$11876,AR$201,Gögn!$F$2:$F$11876,"*"&amp;RIGHT($A173,5)&amp;"*",Gögn!$F$2:$F$11876,"&lt;&gt;"&amp;"*"&amp;LEFT($A173,11)&amp;"*")/1000)</f>
        <v>0</v>
      </c>
      <c r="AS173" s="156">
        <f>IF(LEN(AS$8)=0,"",SUMIFS(Gögn!$I$2:$I$11876,Gögn!$F$2:$F$11876,"*"&amp;LEFT($A173,4)&amp;"*",Gögn!$A$2:$A$11876,AS$201,Gögn!$F$2:$F$11876,"*"&amp;RIGHT($A173,5)&amp;"*",Gögn!$F$2:$F$11876,"&lt;&gt;"&amp;"*"&amp;LEFT($A173,11)&amp;"*")/1000)</f>
        <v>286.72800000000001</v>
      </c>
      <c r="AT173" s="156">
        <f>IF(LEN(AT$8)=0,"",SUMIFS(Gögn!$I$2:$I$11876,Gögn!$F$2:$F$11876,"*"&amp;LEFT($A173,4)&amp;"*",Gögn!$A$2:$A$11876,AT$201,Gögn!$F$2:$F$11876,"*"&amp;RIGHT($A173,5)&amp;"*",Gögn!$F$2:$F$11876,"&lt;&gt;"&amp;"*"&amp;LEFT($A173,11)&amp;"*")/1000)</f>
        <v>0</v>
      </c>
      <c r="AU173" s="156">
        <f>IF(LEN(AU$8)=0,"",SUMIFS(Gögn!$I$2:$I$11876,Gögn!$F$2:$F$11876,"*"&amp;LEFT($A173,4)&amp;"*",Gögn!$A$2:$A$11876,AU$201,Gögn!$F$2:$F$11876,"*"&amp;RIGHT($A173,5)&amp;"*",Gögn!$F$2:$F$11876,"&lt;&gt;"&amp;"*"&amp;LEFT($A173,11)&amp;"*")/1000)</f>
        <v>0</v>
      </c>
      <c r="AV173" s="156">
        <f>IF(LEN(AV$8)=0,"",SUMIFS(Gögn!$I$2:$I$11876,Gögn!$F$2:$F$11876,"*"&amp;LEFT($A173,4)&amp;"*",Gögn!$A$2:$A$11876,AV$201,Gögn!$F$2:$F$11876,"*"&amp;RIGHT($A173,5)&amp;"*",Gögn!$F$2:$F$11876,"&lt;&gt;"&amp;"*"&amp;LEFT($A173,11)&amp;"*")/1000)</f>
        <v>0</v>
      </c>
      <c r="AW173" s="156">
        <f>IF(LEN(AW$8)=0,"",SUMIFS(Gögn!$I$2:$I$11876,Gögn!$F$2:$F$11876,"*"&amp;LEFT($A173,4)&amp;"*",Gögn!$A$2:$A$11876,AW$201,Gögn!$F$2:$F$11876,"*"&amp;RIGHT($A173,5)&amp;"*",Gögn!$F$2:$F$11876,"&lt;&gt;"&amp;"*"&amp;LEFT($A173,11)&amp;"*")/1000)</f>
        <v>293.02499999999998</v>
      </c>
      <c r="AX173" s="156">
        <f>IF(LEN(AX$8)=0,"",SUMIFS(Gögn!$I$2:$I$11876,Gögn!$F$2:$F$11876,"*"&amp;LEFT($A173,4)&amp;"*",Gögn!$A$2:$A$11876,AX$201,Gögn!$F$2:$F$11876,"*"&amp;RIGHT($A173,5)&amp;"*",Gögn!$F$2:$F$11876,"&lt;&gt;"&amp;"*"&amp;LEFT($A173,11)&amp;"*")/1000)</f>
        <v>90.474000000000004</v>
      </c>
      <c r="AY173" s="156">
        <f>IF(LEN(AY$8)=0,"",SUMIFS(Gögn!$I$2:$I$11876,Gögn!$F$2:$F$11876,"*"&amp;LEFT($A173,4)&amp;"*",Gögn!$A$2:$A$11876,AY$201,Gögn!$F$2:$F$11876,"*"&amp;RIGHT($A173,5)&amp;"*",Gögn!$F$2:$F$11876,"&lt;&gt;"&amp;"*"&amp;LEFT($A173,11)&amp;"*")/1000)</f>
        <v>98.653999999999996</v>
      </c>
      <c r="AZ173" s="156">
        <f>IF(LEN(AZ$8)=0,"",SUMIFS(Gögn!$I$2:$I$11876,Gögn!$F$2:$F$11876,"*"&amp;LEFT($A173,4)&amp;"*",Gögn!$A$2:$A$11876,AZ$201,Gögn!$F$2:$F$11876,"*"&amp;RIGHT($A173,5)&amp;"*",Gögn!$F$2:$F$11876,"&lt;&gt;"&amp;"*"&amp;LEFT($A173,11)&amp;"*")/1000)</f>
        <v>0</v>
      </c>
      <c r="BA173" s="156">
        <f>IF(LEN(BA$8)=0,"",SUMIFS(Gögn!$I$2:$I$11876,Gögn!$F$2:$F$11876,"*"&amp;LEFT($A173,4)&amp;"*",Gögn!$A$2:$A$11876,BA$201,Gögn!$F$2:$F$11876,"*"&amp;RIGHT($A173,5)&amp;"*",Gögn!$F$2:$F$11876,"&lt;&gt;"&amp;"*"&amp;LEFT($A173,11)&amp;"*")/1000)</f>
        <v>0</v>
      </c>
      <c r="BB173" s="156">
        <f>IF(LEN(BB$8)=0,"",SUMIFS(Gögn!$I$2:$I$11876,Gögn!$F$2:$F$11876,"*"&amp;LEFT($A173,4)&amp;"*",Gögn!$A$2:$A$11876,BB$201,Gögn!$F$2:$F$11876,"*"&amp;RIGHT($A173,5)&amp;"*",Gögn!$F$2:$F$11876,"&lt;&gt;"&amp;"*"&amp;LEFT($A173,11)&amp;"*")/1000)</f>
        <v>0</v>
      </c>
      <c r="BC173" s="156">
        <f>IF(LEN(BC$8)=0,"",SUMIFS(Gögn!$I$2:$I$11876,Gögn!$F$2:$F$11876,"*"&amp;LEFT($A173,4)&amp;"*",Gögn!$A$2:$A$11876,BC$201,Gögn!$F$2:$F$11876,"*"&amp;RIGHT($A173,5)&amp;"*",Gögn!$F$2:$F$11876,"&lt;&gt;"&amp;"*"&amp;LEFT($A173,11)&amp;"*")/1000)</f>
        <v>17823.231</v>
      </c>
      <c r="BD173" s="156">
        <f>IF(LEN(BD$8)=0,"",SUMIFS(Gögn!$I$2:$I$11876,Gögn!$F$2:$F$11876,"*"&amp;LEFT($A173,4)&amp;"*",Gögn!$A$2:$A$11876,BD$201,Gögn!$F$2:$F$11876,"*"&amp;RIGHT($A173,5)&amp;"*",Gögn!$F$2:$F$11876,"&lt;&gt;"&amp;"*"&amp;LEFT($A173,11)&amp;"*")/1000)</f>
        <v>7004.9229999999998</v>
      </c>
      <c r="BE173" s="156">
        <f>IF(LEN(BE$8)=0,"",SUMIFS(Gögn!$I$2:$I$11876,Gögn!$F$2:$F$11876,"*"&amp;LEFT($A173,4)&amp;"*",Gögn!$A$2:$A$11876,BE$201,Gögn!$F$2:$F$11876,"*"&amp;RIGHT($A173,5)&amp;"*",Gögn!$F$2:$F$11876,"&lt;&gt;"&amp;"*"&amp;LEFT($A173,11)&amp;"*")/1000)</f>
        <v>0</v>
      </c>
      <c r="BF173" s="156">
        <f>IF(LEN(BF$8)=0,"",SUMIFS(Gögn!$I$2:$I$11876,Gögn!$F$2:$F$11876,"*"&amp;LEFT($A173,4)&amp;"*",Gögn!$A$2:$A$11876,BF$201,Gögn!$F$2:$F$11876,"*"&amp;RIGHT($A173,5)&amp;"*",Gögn!$F$2:$F$11876,"&lt;&gt;"&amp;"*"&amp;LEFT($A173,11)&amp;"*")/1000)</f>
        <v>46.072000000000003</v>
      </c>
      <c r="BG173" s="156">
        <f>IF(LEN(BG$8)=0,"",SUMIFS(Gögn!$I$2:$I$11876,Gögn!$F$2:$F$11876,"*"&amp;LEFT($A173,4)&amp;"*",Gögn!$A$2:$A$11876,BG$201,Gögn!$F$2:$F$11876,"*"&amp;RIGHT($A173,5)&amp;"*",Gögn!$F$2:$F$11876,"&lt;&gt;"&amp;"*"&amp;LEFT($A173,11)&amp;"*")/1000)</f>
        <v>1543.146</v>
      </c>
      <c r="BH173" s="156">
        <f>IF(LEN(BH$8)=0,"",SUMIFS(Gögn!$I$2:$I$11876,Gögn!$F$2:$F$11876,"*"&amp;LEFT($A173,4)&amp;"*",Gögn!$A$2:$A$11876,BH$201,Gögn!$F$2:$F$11876,"*"&amp;RIGHT($A173,5)&amp;"*",Gögn!$F$2:$F$11876,"&lt;&gt;"&amp;"*"&amp;LEFT($A173,11)&amp;"*")/1000)</f>
        <v>1111.6300000000001</v>
      </c>
      <c r="BI173" s="156">
        <f>IF(LEN(BI$8)=0,"",SUMIFS(Gögn!$I$2:$I$11876,Gögn!$F$2:$F$11876,"*"&amp;LEFT($A173,4)&amp;"*",Gögn!$A$2:$A$11876,BI$201,Gögn!$F$2:$F$11876,"*"&amp;RIGHT($A173,5)&amp;"*",Gögn!$F$2:$F$11876,"&lt;&gt;"&amp;"*"&amp;LEFT($A173,11)&amp;"*")/1000)</f>
        <v>1287.511</v>
      </c>
      <c r="BJ173" s="156">
        <f>IF(LEN(BJ$8)=0,"",SUMIFS(Gögn!$I$2:$I$11876,Gögn!$F$2:$F$11876,"*"&amp;LEFT($A173,4)&amp;"*",Gögn!$A$2:$A$11876,BJ$201,Gögn!$F$2:$F$11876,"*"&amp;RIGHT($A173,5)&amp;"*",Gögn!$F$2:$F$11876,"&lt;&gt;"&amp;"*"&amp;LEFT($A173,11)&amp;"*")/1000)</f>
        <v>1149.568</v>
      </c>
      <c r="BK173" s="156">
        <f>IF(LEN(BK$8)=0,"",SUMIFS(Gögn!$I$2:$I$11876,Gögn!$F$2:$F$11876,"*"&amp;LEFT($A173,4)&amp;"*",Gögn!$A$2:$A$11876,BK$201,Gögn!$F$2:$F$11876,"*"&amp;RIGHT($A173,5)&amp;"*",Gögn!$F$2:$F$11876,"&lt;&gt;"&amp;"*"&amp;LEFT($A173,11)&amp;"*")/1000)</f>
        <v>64.325999999999993</v>
      </c>
      <c r="BL173" s="156">
        <f>IF(LEN(BL$8)=0,"",SUMIFS(Gögn!$I$2:$I$11876,Gögn!$F$2:$F$11876,"*"&amp;LEFT($A173,4)&amp;"*",Gögn!$A$2:$A$11876,BL$201,Gögn!$F$2:$F$11876,"*"&amp;RIGHT($A173,5)&amp;"*",Gögn!$F$2:$F$11876,"&lt;&gt;"&amp;"*"&amp;LEFT($A173,11)&amp;"*")/1000)</f>
        <v>835.88099999999997</v>
      </c>
      <c r="BM173" s="156">
        <f>IF(LEN(BM$8)=0,"",SUMIFS(Gögn!$I$2:$I$11876,Gögn!$F$2:$F$11876,"*"&amp;LEFT($A173,4)&amp;"*",Gögn!$A$2:$A$11876,BM$201,Gögn!$F$2:$F$11876,"*"&amp;RIGHT($A173,5)&amp;"*",Gögn!$F$2:$F$11876,"&lt;&gt;"&amp;"*"&amp;LEFT($A173,11)&amp;"*")/1000)</f>
        <v>2238.0590000000002</v>
      </c>
      <c r="BN173" s="156">
        <f>IF(LEN(BN$8)=0,"",SUMIFS(Gögn!$I$2:$I$11876,Gögn!$F$2:$F$11876,"*"&amp;LEFT($A173,4)&amp;"*",Gögn!$A$2:$A$11876,BN$201,Gögn!$F$2:$F$11876,"*"&amp;RIGHT($A173,5)&amp;"*",Gögn!$F$2:$F$11876,"&lt;&gt;"&amp;"*"&amp;LEFT($A173,11)&amp;"*")/1000)</f>
        <v>0</v>
      </c>
      <c r="BO173" s="156">
        <f>IF(LEN(BO$8)=0,"",SUMIFS(Gögn!$I$2:$I$11876,Gögn!$F$2:$F$11876,"*"&amp;LEFT($A173,4)&amp;"*",Gögn!$A$2:$A$11876,BO$201,Gögn!$F$2:$F$11876,"*"&amp;RIGHT($A173,5)&amp;"*",Gögn!$F$2:$F$11876,"&lt;&gt;"&amp;"*"&amp;LEFT($A173,11)&amp;"*")/1000)</f>
        <v>0</v>
      </c>
      <c r="BP173" s="156">
        <f>IF(LEN(BP$8)=0,"",SUMIFS(Gögn!$I$2:$I$11876,Gögn!$F$2:$F$11876,"*"&amp;LEFT($A173,4)&amp;"*",Gögn!$A$2:$A$11876,BP$201,Gögn!$F$2:$F$11876,"*"&amp;RIGHT($A173,5)&amp;"*",Gögn!$F$2:$F$11876,"&lt;&gt;"&amp;"*"&amp;LEFT($A173,11)&amp;"*")/1000)</f>
        <v>0</v>
      </c>
      <c r="BQ173" s="156">
        <f>IF(LEN(BQ$8)=0,"",SUMIFS(Gögn!$I$2:$I$11876,Gögn!$F$2:$F$11876,"*"&amp;LEFT($A173,4)&amp;"*",Gögn!$A$2:$A$11876,BQ$201,Gögn!$F$2:$F$11876,"*"&amp;RIGHT($A173,5)&amp;"*",Gögn!$F$2:$F$11876,"&lt;&gt;"&amp;"*"&amp;LEFT($A173,11)&amp;"*")/1000)</f>
        <v>0</v>
      </c>
      <c r="BR173" s="156">
        <f>IF(LEN(BR$8)=0,"",SUMIFS(Gögn!$I$2:$I$11876,Gögn!$F$2:$F$11876,"*"&amp;LEFT($A173,4)&amp;"*",Gögn!$A$2:$A$11876,BR$201,Gögn!$F$2:$F$11876,"*"&amp;RIGHT($A173,5)&amp;"*",Gögn!$F$2:$F$11876,"&lt;&gt;"&amp;"*"&amp;LEFT($A173,11)&amp;"*")/1000)</f>
        <v>0</v>
      </c>
      <c r="BS173" s="156">
        <f>IF(LEN(BS$8)=0,"",SUMIFS(Gögn!$I$2:$I$11876,Gögn!$F$2:$F$11876,"*"&amp;LEFT($A173,4)&amp;"*",Gögn!$A$2:$A$11876,BS$201,Gögn!$F$2:$F$11876,"*"&amp;RIGHT($A173,5)&amp;"*",Gögn!$F$2:$F$11876,"&lt;&gt;"&amp;"*"&amp;LEFT($A173,11)&amp;"*")/1000)</f>
        <v>0</v>
      </c>
      <c r="BT173" s="156">
        <f>IF(LEN(BT$8)=0,"",SUMIFS(Gögn!$I$2:$I$11876,Gögn!$F$2:$F$11876,"*"&amp;LEFT($A173,4)&amp;"*",Gögn!$A$2:$A$11876,BT$201,Gögn!$F$2:$F$11876,"*"&amp;RIGHT($A173,5)&amp;"*",Gögn!$F$2:$F$11876,"&lt;&gt;"&amp;"*"&amp;LEFT($A173,11)&amp;"*")/1000)</f>
        <v>0</v>
      </c>
      <c r="BU173" s="156">
        <f>IF(LEN(BU$8)=0,"",SUMIFS(Gögn!$I$2:$I$11876,Gögn!$F$2:$F$11876,"*"&amp;LEFT($A173,4)&amp;"*",Gögn!$A$2:$A$11876,BU$201,Gögn!$F$2:$F$11876,"*"&amp;RIGHT($A173,5)&amp;"*",Gögn!$F$2:$F$11876,"&lt;&gt;"&amp;"*"&amp;LEFT($A173,11)&amp;"*")/1000)</f>
        <v>0</v>
      </c>
      <c r="BV173" s="156">
        <f>IF(LEN(BV$8)=0,"",SUMIFS(Gögn!$I$2:$I$11876,Gögn!$F$2:$F$11876,"*"&amp;LEFT($A173,4)&amp;"*",Gögn!$A$2:$A$11876,BV$201,Gögn!$F$2:$F$11876,"*"&amp;RIGHT($A173,5)&amp;"*",Gögn!$F$2:$F$11876,"&lt;&gt;"&amp;"*"&amp;LEFT($A173,11)&amp;"*")/1000)</f>
        <v>0</v>
      </c>
      <c r="BW173" s="156">
        <f>IF(LEN(BW$8)=0,"",SUMIFS(Gögn!$I$2:$I$11876,Gögn!$F$2:$F$11876,"*"&amp;LEFT($A173,4)&amp;"*",Gögn!$A$2:$A$11876,BW$201,Gögn!$F$2:$F$11876,"*"&amp;RIGHT($A173,5)&amp;"*",Gögn!$F$2:$F$11876,"&lt;&gt;"&amp;"*"&amp;LEFT($A173,11)&amp;"*")/1000)</f>
        <v>0</v>
      </c>
      <c r="BX173" s="156">
        <f>IF(LEN(BX$8)=0,"",SUMIFS(Gögn!$I$2:$I$11876,Gögn!$F$2:$F$11876,"*"&amp;LEFT($A173,4)&amp;"*",Gögn!$A$2:$A$11876,BX$201,Gögn!$F$2:$F$11876,"*"&amp;RIGHT($A173,5)&amp;"*",Gögn!$F$2:$F$11876,"&lt;&gt;"&amp;"*"&amp;LEFT($A173,11)&amp;"*")/1000)</f>
        <v>811.93700000000001</v>
      </c>
      <c r="BY173" s="156">
        <f>IF(LEN(BY$8)=0,"",SUMIFS(Gögn!$I$2:$I$11876,Gögn!$F$2:$F$11876,"*"&amp;LEFT($A173,4)&amp;"*",Gögn!$A$2:$A$11876,BY$201,Gögn!$F$2:$F$11876,"*"&amp;RIGHT($A173,5)&amp;"*",Gögn!$F$2:$F$11876,"&lt;&gt;"&amp;"*"&amp;LEFT($A173,11)&amp;"*")/1000)</f>
        <v>43.845999999999997</v>
      </c>
      <c r="BZ173" s="156">
        <f>IF(LEN(BZ$8)=0,"",SUMIFS(Gögn!$I$2:$I$11876,Gögn!$F$2:$F$11876,"*"&amp;LEFT($A173,4)&amp;"*",Gögn!$A$2:$A$11876,BZ$201,Gögn!$F$2:$F$11876,"*"&amp;RIGHT($A173,5)&amp;"*",Gögn!$F$2:$F$11876,"&lt;&gt;"&amp;"*"&amp;LEFT($A173,11)&amp;"*")/1000)</f>
        <v>0</v>
      </c>
      <c r="CA173" s="156">
        <f>IF(LEN(CA$8)=0,"",SUMIFS(Gögn!$I$2:$I$11876,Gögn!$F$2:$F$11876,"*"&amp;LEFT($A173,4)&amp;"*",Gögn!$A$2:$A$11876,CA$201,Gögn!$F$2:$F$11876,"*"&amp;RIGHT($A173,5)&amp;"*",Gögn!$F$2:$F$11876,"&lt;&gt;"&amp;"*"&amp;LEFT($A173,11)&amp;"*")/1000)</f>
        <v>748.82500000000005</v>
      </c>
      <c r="CB173" s="156">
        <f>IF(LEN(CB$8)=0,"",SUMIFS(Gögn!$I$2:$I$11876,Gögn!$F$2:$F$11876,"*"&amp;LEFT($A173,4)&amp;"*",Gögn!$A$2:$A$11876,CB$201,Gögn!$F$2:$F$11876,"*"&amp;RIGHT($A173,5)&amp;"*",Gögn!$F$2:$F$11876,"&lt;&gt;"&amp;"*"&amp;LEFT($A173,11)&amp;"*")/1000)</f>
        <v>0</v>
      </c>
      <c r="CC173" s="156">
        <f>IF(LEN(CC$8)=0,"",SUMIFS(Gögn!$I$2:$I$11876,Gögn!$F$2:$F$11876,"*"&amp;LEFT($A173,4)&amp;"*",Gögn!$A$2:$A$11876,CC$201,Gögn!$F$2:$F$11876,"*"&amp;RIGHT($A173,5)&amp;"*",Gögn!$F$2:$F$11876,"&lt;&gt;"&amp;"*"&amp;LEFT($A173,11)&amp;"*")/1000)</f>
        <v>0</v>
      </c>
    </row>
    <row r="174" spans="1:81" ht="15" customHeight="1" x14ac:dyDescent="0.25">
      <c r="A174" s="5" t="s">
        <v>422</v>
      </c>
      <c r="B174" s="5"/>
      <c r="C174" s="18" t="s">
        <v>313</v>
      </c>
      <c r="D174" s="155">
        <f t="shared" si="44"/>
        <v>538513.60699999984</v>
      </c>
      <c r="E174" s="155">
        <f>IF(LEN(E$8)=0,"",SUMIFS(Gögn!$I$2:$I$11876,Gögn!$F$2:$F$11876,"*"&amp;LEFT($A174,4)&amp;"*",Gögn!$A$2:$A$11876,E$201,Gögn!$F$2:$F$11876,"*"&amp;RIGHT($A174,5)&amp;"*",Gögn!$F$2:$F$11876,"&lt;&gt;"&amp;"*"&amp;LEFT($A174,11)&amp;"*")/1000)</f>
        <v>32858.474999999999</v>
      </c>
      <c r="F174" s="155">
        <f>IF(LEN(F$8)=0,"",SUMIFS(Gögn!$I$2:$I$11876,Gögn!$F$2:$F$11876,"*"&amp;LEFT($A174,4)&amp;"*",Gögn!$A$2:$A$11876,F$201,Gögn!$F$2:$F$11876,"*"&amp;RIGHT($A174,5)&amp;"*",Gögn!$F$2:$F$11876,"&lt;&gt;"&amp;"*"&amp;LEFT($A174,11)&amp;"*")/1000)</f>
        <v>49036.900999999998</v>
      </c>
      <c r="G174" s="155">
        <f>IF(LEN(G$8)=0,"",SUMIFS(Gögn!$I$2:$I$11876,Gögn!$F$2:$F$11876,"*"&amp;LEFT($A174,4)&amp;"*",Gögn!$A$2:$A$11876,G$201,Gögn!$F$2:$F$11876,"*"&amp;RIGHT($A174,5)&amp;"*",Gögn!$F$2:$F$11876,"&lt;&gt;"&amp;"*"&amp;LEFT($A174,11)&amp;"*")/1000)</f>
        <v>13859.909</v>
      </c>
      <c r="H174" s="155">
        <f>IF(LEN(H$8)=0,"",SUMIFS(Gögn!$I$2:$I$11876,Gögn!$F$2:$F$11876,"*"&amp;LEFT($A174,4)&amp;"*",Gögn!$A$2:$A$11876,H$201,Gögn!$F$2:$F$11876,"*"&amp;RIGHT($A174,5)&amp;"*",Gögn!$F$2:$F$11876,"&lt;&gt;"&amp;"*"&amp;LEFT($A174,11)&amp;"*")/1000)</f>
        <v>0</v>
      </c>
      <c r="I174" s="155">
        <f>IF(LEN(I$8)=0,"",SUMIFS(Gögn!$I$2:$I$11876,Gögn!$F$2:$F$11876,"*"&amp;LEFT($A174,4)&amp;"*",Gögn!$A$2:$A$11876,I$201,Gögn!$F$2:$F$11876,"*"&amp;RIGHT($A174,5)&amp;"*",Gögn!$F$2:$F$11876,"&lt;&gt;"&amp;"*"&amp;LEFT($A174,11)&amp;"*")/1000)</f>
        <v>0</v>
      </c>
      <c r="J174" s="155">
        <f>IF(LEN(J$8)=0,"",SUMIFS(Gögn!$I$2:$I$11876,Gögn!$F$2:$F$11876,"*"&amp;LEFT($A174,4)&amp;"*",Gögn!$A$2:$A$11876,J$201,Gögn!$F$2:$F$11876,"*"&amp;RIGHT($A174,5)&amp;"*",Gögn!$F$2:$F$11876,"&lt;&gt;"&amp;"*"&amp;LEFT($A174,11)&amp;"*")/1000)</f>
        <v>0</v>
      </c>
      <c r="K174" s="155">
        <f>IF(LEN(K$8)=0,"",SUMIFS(Gögn!$I$2:$I$11876,Gögn!$F$2:$F$11876,"*"&amp;LEFT($A174,4)&amp;"*",Gögn!$A$2:$A$11876,K$201,Gögn!$F$2:$F$11876,"*"&amp;RIGHT($A174,5)&amp;"*",Gögn!$F$2:$F$11876,"&lt;&gt;"&amp;"*"&amp;LEFT($A174,11)&amp;"*")/1000)</f>
        <v>0</v>
      </c>
      <c r="L174" s="155">
        <f>IF(LEN(L$8)=0,"",SUMIFS(Gögn!$I$2:$I$11876,Gögn!$F$2:$F$11876,"*"&amp;LEFT($A174,4)&amp;"*",Gögn!$A$2:$A$11876,L$201,Gögn!$F$2:$F$11876,"*"&amp;RIGHT($A174,5)&amp;"*",Gögn!$F$2:$F$11876,"&lt;&gt;"&amp;"*"&amp;LEFT($A174,11)&amp;"*")/1000)</f>
        <v>609</v>
      </c>
      <c r="M174" s="155">
        <f>IF(LEN(M$8)=0,"",SUMIFS(Gögn!$I$2:$I$11876,Gögn!$F$2:$F$11876,"*"&amp;LEFT($A174,4)&amp;"*",Gögn!$A$2:$A$11876,M$201,Gögn!$F$2:$F$11876,"*"&amp;RIGHT($A174,5)&amp;"*",Gögn!$F$2:$F$11876,"&lt;&gt;"&amp;"*"&amp;LEFT($A174,11)&amp;"*")/1000)</f>
        <v>9191</v>
      </c>
      <c r="N174" s="155">
        <f>IF(LEN(N$8)=0,"",SUMIFS(Gögn!$I$2:$I$11876,Gögn!$F$2:$F$11876,"*"&amp;LEFT($A174,4)&amp;"*",Gögn!$A$2:$A$11876,N$201,Gögn!$F$2:$F$11876,"*"&amp;RIGHT($A174,5)&amp;"*",Gögn!$F$2:$F$11876,"&lt;&gt;"&amp;"*"&amp;LEFT($A174,11)&amp;"*")/1000)</f>
        <v>34923</v>
      </c>
      <c r="O174" s="155">
        <f>IF(LEN(O$8)=0,"",SUMIFS(Gögn!$I$2:$I$11876,Gögn!$F$2:$F$11876,"*"&amp;LEFT($A174,4)&amp;"*",Gögn!$A$2:$A$11876,O$201,Gögn!$F$2:$F$11876,"*"&amp;RIGHT($A174,5)&amp;"*",Gögn!$F$2:$F$11876,"&lt;&gt;"&amp;"*"&amp;LEFT($A174,11)&amp;"*")/1000)</f>
        <v>37910</v>
      </c>
      <c r="P174" s="155">
        <f>IF(LEN(P$8)=0,"",SUMIFS(Gögn!$I$2:$I$11876,Gögn!$F$2:$F$11876,"*"&amp;LEFT($A174,4)&amp;"*",Gögn!$A$2:$A$11876,P$201,Gögn!$F$2:$F$11876,"*"&amp;RIGHT($A174,5)&amp;"*",Gögn!$F$2:$F$11876,"&lt;&gt;"&amp;"*"&amp;LEFT($A174,11)&amp;"*")/1000)</f>
        <v>14013</v>
      </c>
      <c r="Q174" s="155">
        <f>IF(LEN(Q$8)=0,"",SUMIFS(Gögn!$I$2:$I$11876,Gögn!$F$2:$F$11876,"*"&amp;LEFT($A174,4)&amp;"*",Gögn!$A$2:$A$11876,Q$201,Gögn!$F$2:$F$11876,"*"&amp;RIGHT($A174,5)&amp;"*",Gögn!$F$2:$F$11876,"&lt;&gt;"&amp;"*"&amp;LEFT($A174,11)&amp;"*")/1000)</f>
        <v>0</v>
      </c>
      <c r="R174" s="155">
        <f>IF(LEN(R$8)=0,"",SUMIFS(Gögn!$I$2:$I$11876,Gögn!$F$2:$F$11876,"*"&amp;LEFT($A174,4)&amp;"*",Gögn!$A$2:$A$11876,R$201,Gögn!$F$2:$F$11876,"*"&amp;RIGHT($A174,5)&amp;"*",Gögn!$F$2:$F$11876,"&lt;&gt;"&amp;"*"&amp;LEFT($A174,11)&amp;"*")/1000)</f>
        <v>2453.5500000000002</v>
      </c>
      <c r="S174" s="155">
        <f>IF(LEN(S$8)=0,"",SUMIFS(Gögn!$I$2:$I$11876,Gögn!$F$2:$F$11876,"*"&amp;LEFT($A174,4)&amp;"*",Gögn!$A$2:$A$11876,S$201,Gögn!$F$2:$F$11876,"*"&amp;RIGHT($A174,5)&amp;"*",Gögn!$F$2:$F$11876,"&lt;&gt;"&amp;"*"&amp;LEFT($A174,11)&amp;"*")/1000)</f>
        <v>0</v>
      </c>
      <c r="T174" s="155">
        <f>IF(LEN(T$8)=0,"",SUMIFS(Gögn!$I$2:$I$11876,Gögn!$F$2:$F$11876,"*"&amp;LEFT($A174,4)&amp;"*",Gögn!$A$2:$A$11876,T$201,Gögn!$F$2:$F$11876,"*"&amp;RIGHT($A174,5)&amp;"*",Gögn!$F$2:$F$11876,"&lt;&gt;"&amp;"*"&amp;LEFT($A174,11)&amp;"*")/1000)</f>
        <v>3.6629999999999998</v>
      </c>
      <c r="U174" s="155">
        <f>IF(LEN(U$8)=0,"",SUMIFS(Gögn!$I$2:$I$11876,Gögn!$F$2:$F$11876,"*"&amp;LEFT($A174,4)&amp;"*",Gögn!$A$2:$A$11876,U$201,Gögn!$F$2:$F$11876,"*"&amp;RIGHT($A174,5)&amp;"*",Gögn!$F$2:$F$11876,"&lt;&gt;"&amp;"*"&amp;LEFT($A174,11)&amp;"*")/1000)</f>
        <v>0</v>
      </c>
      <c r="V174" s="155">
        <f>IF(LEN(V$8)=0,"",SUMIFS(Gögn!$I$2:$I$11876,Gögn!$F$2:$F$11876,"*"&amp;LEFT($A174,4)&amp;"*",Gögn!$A$2:$A$11876,V$201,Gögn!$F$2:$F$11876,"*"&amp;RIGHT($A174,5)&amp;"*",Gögn!$F$2:$F$11876,"&lt;&gt;"&amp;"*"&amp;LEFT($A174,11)&amp;"*")/1000)</f>
        <v>0</v>
      </c>
      <c r="W174" s="155">
        <f>IF(LEN(W$8)=0,"",SUMIFS(Gögn!$I$2:$I$11876,Gögn!$F$2:$F$11876,"*"&amp;LEFT($A174,4)&amp;"*",Gögn!$A$2:$A$11876,W$201,Gögn!$F$2:$F$11876,"*"&amp;RIGHT($A174,5)&amp;"*",Gögn!$F$2:$F$11876,"&lt;&gt;"&amp;"*"&amp;LEFT($A174,11)&amp;"*")/1000)</f>
        <v>208369</v>
      </c>
      <c r="X174" s="155">
        <f>IF(LEN(X$8)=0,"",SUMIFS(Gögn!$I$2:$I$11876,Gögn!$F$2:$F$11876,"*"&amp;LEFT($A174,4)&amp;"*",Gögn!$A$2:$A$11876,X$201,Gögn!$F$2:$F$11876,"*"&amp;RIGHT($A174,5)&amp;"*",Gögn!$F$2:$F$11876,"&lt;&gt;"&amp;"*"&amp;LEFT($A174,11)&amp;"*")/1000)</f>
        <v>17578</v>
      </c>
      <c r="Y174" s="155">
        <f>IF(LEN(Y$8)=0,"",SUMIFS(Gögn!$I$2:$I$11876,Gögn!$F$2:$F$11876,"*"&amp;LEFT($A174,4)&amp;"*",Gögn!$A$2:$A$11876,Y$201,Gögn!$F$2:$F$11876,"*"&amp;RIGHT($A174,5)&amp;"*",Gögn!$F$2:$F$11876,"&lt;&gt;"&amp;"*"&amp;LEFT($A174,11)&amp;"*")/1000)</f>
        <v>6722</v>
      </c>
      <c r="Z174" s="155">
        <f>IF(LEN(Z$8)=0,"",SUMIFS(Gögn!$I$2:$I$11876,Gögn!$F$2:$F$11876,"*"&amp;LEFT($A174,4)&amp;"*",Gögn!$A$2:$A$11876,Z$201,Gögn!$F$2:$F$11876,"*"&amp;RIGHT($A174,5)&amp;"*",Gögn!$F$2:$F$11876,"&lt;&gt;"&amp;"*"&amp;LEFT($A174,11)&amp;"*")/1000)</f>
        <v>3370</v>
      </c>
      <c r="AA174" s="155">
        <f>IF(LEN(AA$8)=0,"",SUMIFS(Gögn!$I$2:$I$11876,Gögn!$F$2:$F$11876,"*"&amp;LEFT($A174,4)&amp;"*",Gögn!$A$2:$A$11876,AA$201,Gögn!$F$2:$F$11876,"*"&amp;RIGHT($A174,5)&amp;"*",Gögn!$F$2:$F$11876,"&lt;&gt;"&amp;"*"&amp;LEFT($A174,11)&amp;"*")/1000)</f>
        <v>0</v>
      </c>
      <c r="AB174" s="155">
        <f>IF(LEN(AB$8)=0,"",SUMIFS(Gögn!$I$2:$I$11876,Gögn!$F$2:$F$11876,"*"&amp;LEFT($A174,4)&amp;"*",Gögn!$A$2:$A$11876,AB$201,Gögn!$F$2:$F$11876,"*"&amp;RIGHT($A174,5)&amp;"*",Gögn!$F$2:$F$11876,"&lt;&gt;"&amp;"*"&amp;LEFT($A174,11)&amp;"*")/1000)</f>
        <v>0</v>
      </c>
      <c r="AC174" s="155">
        <f>IF(LEN(AC$8)=0,"",SUMIFS(Gögn!$I$2:$I$11876,Gögn!$F$2:$F$11876,"*"&amp;LEFT($A174,4)&amp;"*",Gögn!$A$2:$A$11876,AC$201,Gögn!$F$2:$F$11876,"*"&amp;RIGHT($A174,5)&amp;"*",Gögn!$F$2:$F$11876,"&lt;&gt;"&amp;"*"&amp;LEFT($A174,11)&amp;"*")/1000)</f>
        <v>0</v>
      </c>
      <c r="AD174" s="155">
        <f>IF(LEN(AD$8)=0,"",SUMIFS(Gögn!$I$2:$I$11876,Gögn!$F$2:$F$11876,"*"&amp;LEFT($A174,4)&amp;"*",Gögn!$A$2:$A$11876,AD$201,Gögn!$F$2:$F$11876,"*"&amp;RIGHT($A174,5)&amp;"*",Gögn!$F$2:$F$11876,"&lt;&gt;"&amp;"*"&amp;LEFT($A174,11)&amp;"*")/1000)</f>
        <v>0</v>
      </c>
      <c r="AE174" s="155">
        <f>IF(LEN(AE$8)=0,"",SUMIFS(Gögn!$I$2:$I$11876,Gögn!$F$2:$F$11876,"*"&amp;LEFT($A174,4)&amp;"*",Gögn!$A$2:$A$11876,AE$201,Gögn!$F$2:$F$11876,"*"&amp;RIGHT($A174,5)&amp;"*",Gögn!$F$2:$F$11876,"&lt;&gt;"&amp;"*"&amp;LEFT($A174,11)&amp;"*")/1000)</f>
        <v>0</v>
      </c>
      <c r="AF174" s="155">
        <f>IF(LEN(AF$8)=0,"",SUMIFS(Gögn!$I$2:$I$11876,Gögn!$F$2:$F$11876,"*"&amp;LEFT($A174,4)&amp;"*",Gögn!$A$2:$A$11876,AF$201,Gögn!$F$2:$F$11876,"*"&amp;RIGHT($A174,5)&amp;"*",Gögn!$F$2:$F$11876,"&lt;&gt;"&amp;"*"&amp;LEFT($A174,11)&amp;"*")/1000)</f>
        <v>0</v>
      </c>
      <c r="AG174" s="155">
        <f>IF(LEN(AG$8)=0,"",SUMIFS(Gögn!$I$2:$I$11876,Gögn!$F$2:$F$11876,"*"&amp;LEFT($A174,4)&amp;"*",Gögn!$A$2:$A$11876,AG$201,Gögn!$F$2:$F$11876,"*"&amp;RIGHT($A174,5)&amp;"*",Gögn!$F$2:$F$11876,"&lt;&gt;"&amp;"*"&amp;LEFT($A174,11)&amp;"*")/1000)</f>
        <v>0</v>
      </c>
      <c r="AH174" s="155">
        <f>IF(LEN(AH$8)=0,"",SUMIFS(Gögn!$I$2:$I$11876,Gögn!$F$2:$F$11876,"*"&amp;LEFT($A174,4)&amp;"*",Gögn!$A$2:$A$11876,AH$201,Gögn!$F$2:$F$11876,"*"&amp;RIGHT($A174,5)&amp;"*",Gögn!$F$2:$F$11876,"&lt;&gt;"&amp;"*"&amp;LEFT($A174,11)&amp;"*")/1000)</f>
        <v>0</v>
      </c>
      <c r="AI174" s="155">
        <f>IF(LEN(AI$8)=0,"",SUMIFS(Gögn!$I$2:$I$11876,Gögn!$F$2:$F$11876,"*"&amp;LEFT($A174,4)&amp;"*",Gögn!$A$2:$A$11876,AI$201,Gögn!$F$2:$F$11876,"*"&amp;RIGHT($A174,5)&amp;"*",Gögn!$F$2:$F$11876,"&lt;&gt;"&amp;"*"&amp;LEFT($A174,11)&amp;"*")/1000)</f>
        <v>0</v>
      </c>
      <c r="AJ174" s="155">
        <f>IF(LEN(AJ$8)=0,"",SUMIFS(Gögn!$I$2:$I$11876,Gögn!$F$2:$F$11876,"*"&amp;LEFT($A174,4)&amp;"*",Gögn!$A$2:$A$11876,AJ$201,Gögn!$F$2:$F$11876,"*"&amp;RIGHT($A174,5)&amp;"*",Gögn!$F$2:$F$11876,"&lt;&gt;"&amp;"*"&amp;LEFT($A174,11)&amp;"*")/1000)</f>
        <v>276.45100000000002</v>
      </c>
      <c r="AK174" s="155">
        <f>IF(LEN(AK$8)=0,"",SUMIFS(Gögn!$I$2:$I$11876,Gögn!$F$2:$F$11876,"*"&amp;LEFT($A174,4)&amp;"*",Gögn!$A$2:$A$11876,AK$201,Gögn!$F$2:$F$11876,"*"&amp;RIGHT($A174,5)&amp;"*",Gögn!$F$2:$F$11876,"&lt;&gt;"&amp;"*"&amp;LEFT($A174,11)&amp;"*")/1000)</f>
        <v>692.47299999999996</v>
      </c>
      <c r="AL174" s="155">
        <f>IF(LEN(AL$8)=0,"",SUMIFS(Gögn!$I$2:$I$11876,Gögn!$F$2:$F$11876,"*"&amp;LEFT($A174,4)&amp;"*",Gögn!$A$2:$A$11876,AL$201,Gögn!$F$2:$F$11876,"*"&amp;RIGHT($A174,5)&amp;"*",Gögn!$F$2:$F$11876,"&lt;&gt;"&amp;"*"&amp;LEFT($A174,11)&amp;"*")/1000)</f>
        <v>1632.8330000000001</v>
      </c>
      <c r="AM174" s="155">
        <f>IF(LEN(AM$8)=0,"",SUMIFS(Gögn!$I$2:$I$11876,Gögn!$F$2:$F$11876,"*"&amp;LEFT($A174,4)&amp;"*",Gögn!$A$2:$A$11876,AM$201,Gögn!$F$2:$F$11876,"*"&amp;RIGHT($A174,5)&amp;"*",Gögn!$F$2:$F$11876,"&lt;&gt;"&amp;"*"&amp;LEFT($A174,11)&amp;"*")/1000)</f>
        <v>2371.1680000000001</v>
      </c>
      <c r="AN174" s="155">
        <f>IF(LEN(AN$8)=0,"",SUMIFS(Gögn!$I$2:$I$11876,Gögn!$F$2:$F$11876,"*"&amp;LEFT($A174,4)&amp;"*",Gögn!$A$2:$A$11876,AN$201,Gögn!$F$2:$F$11876,"*"&amp;RIGHT($A174,5)&amp;"*",Gögn!$F$2:$F$11876,"&lt;&gt;"&amp;"*"&amp;LEFT($A174,11)&amp;"*")/1000)</f>
        <v>24.295000000000002</v>
      </c>
      <c r="AO174" s="155">
        <f>IF(LEN(AO$8)=0,"",SUMIFS(Gögn!$I$2:$I$11876,Gögn!$F$2:$F$11876,"*"&amp;LEFT($A174,4)&amp;"*",Gögn!$A$2:$A$11876,AO$201,Gögn!$F$2:$F$11876,"*"&amp;RIGHT($A174,5)&amp;"*",Gögn!$F$2:$F$11876,"&lt;&gt;"&amp;"*"&amp;LEFT($A174,11)&amp;"*")/1000)</f>
        <v>31085.241000000002</v>
      </c>
      <c r="AP174" s="155">
        <f>IF(LEN(AP$8)=0,"",SUMIFS(Gögn!$I$2:$I$11876,Gögn!$F$2:$F$11876,"*"&amp;LEFT($A174,4)&amp;"*",Gögn!$A$2:$A$11876,AP$201,Gögn!$F$2:$F$11876,"*"&amp;RIGHT($A174,5)&amp;"*",Gögn!$F$2:$F$11876,"&lt;&gt;"&amp;"*"&amp;LEFT($A174,11)&amp;"*")/1000)</f>
        <v>22231.870999999999</v>
      </c>
      <c r="AQ174" s="155">
        <f>IF(LEN(AQ$8)=0,"",SUMIFS(Gögn!$I$2:$I$11876,Gögn!$F$2:$F$11876,"*"&amp;LEFT($A174,4)&amp;"*",Gögn!$A$2:$A$11876,AQ$201,Gögn!$F$2:$F$11876,"*"&amp;RIGHT($A174,5)&amp;"*",Gögn!$F$2:$F$11876,"&lt;&gt;"&amp;"*"&amp;LEFT($A174,11)&amp;"*")/1000)</f>
        <v>13384.968000000001</v>
      </c>
      <c r="AR174" s="155">
        <f>IF(LEN(AR$8)=0,"",SUMIFS(Gögn!$I$2:$I$11876,Gögn!$F$2:$F$11876,"*"&amp;LEFT($A174,4)&amp;"*",Gögn!$A$2:$A$11876,AR$201,Gögn!$F$2:$F$11876,"*"&amp;RIGHT($A174,5)&amp;"*",Gögn!$F$2:$F$11876,"&lt;&gt;"&amp;"*"&amp;LEFT($A174,11)&amp;"*")/1000)</f>
        <v>0</v>
      </c>
      <c r="AS174" s="155">
        <f>IF(LEN(AS$8)=0,"",SUMIFS(Gögn!$I$2:$I$11876,Gögn!$F$2:$F$11876,"*"&amp;LEFT($A174,4)&amp;"*",Gögn!$A$2:$A$11876,AS$201,Gögn!$F$2:$F$11876,"*"&amp;RIGHT($A174,5)&amp;"*",Gögn!$F$2:$F$11876,"&lt;&gt;"&amp;"*"&amp;LEFT($A174,11)&amp;"*")/1000)</f>
        <v>0</v>
      </c>
      <c r="AT174" s="155">
        <f>IF(LEN(AT$8)=0,"",SUMIFS(Gögn!$I$2:$I$11876,Gögn!$F$2:$F$11876,"*"&amp;LEFT($A174,4)&amp;"*",Gögn!$A$2:$A$11876,AT$201,Gögn!$F$2:$F$11876,"*"&amp;RIGHT($A174,5)&amp;"*",Gögn!$F$2:$F$11876,"&lt;&gt;"&amp;"*"&amp;LEFT($A174,11)&amp;"*")/1000)</f>
        <v>0</v>
      </c>
      <c r="AU174" s="155">
        <f>IF(LEN(AU$8)=0,"",SUMIFS(Gögn!$I$2:$I$11876,Gögn!$F$2:$F$11876,"*"&amp;LEFT($A174,4)&amp;"*",Gögn!$A$2:$A$11876,AU$201,Gögn!$F$2:$F$11876,"*"&amp;RIGHT($A174,5)&amp;"*",Gögn!$F$2:$F$11876,"&lt;&gt;"&amp;"*"&amp;LEFT($A174,11)&amp;"*")/1000)</f>
        <v>138.27799999999999</v>
      </c>
      <c r="AV174" s="155">
        <f>IF(LEN(AV$8)=0,"",SUMIFS(Gögn!$I$2:$I$11876,Gögn!$F$2:$F$11876,"*"&amp;LEFT($A174,4)&amp;"*",Gögn!$A$2:$A$11876,AV$201,Gögn!$F$2:$F$11876,"*"&amp;RIGHT($A174,5)&amp;"*",Gögn!$F$2:$F$11876,"&lt;&gt;"&amp;"*"&amp;LEFT($A174,11)&amp;"*")/1000)</f>
        <v>0</v>
      </c>
      <c r="AW174" s="155">
        <f>IF(LEN(AW$8)=0,"",SUMIFS(Gögn!$I$2:$I$11876,Gögn!$F$2:$F$11876,"*"&amp;LEFT($A174,4)&amp;"*",Gögn!$A$2:$A$11876,AW$201,Gögn!$F$2:$F$11876,"*"&amp;RIGHT($A174,5)&amp;"*",Gögn!$F$2:$F$11876,"&lt;&gt;"&amp;"*"&amp;LEFT($A174,11)&amp;"*")/1000)</f>
        <v>634.49599999999998</v>
      </c>
      <c r="AX174" s="155">
        <f>IF(LEN(AX$8)=0,"",SUMIFS(Gögn!$I$2:$I$11876,Gögn!$F$2:$F$11876,"*"&amp;LEFT($A174,4)&amp;"*",Gögn!$A$2:$A$11876,AX$201,Gögn!$F$2:$F$11876,"*"&amp;RIGHT($A174,5)&amp;"*",Gögn!$F$2:$F$11876,"&lt;&gt;"&amp;"*"&amp;LEFT($A174,11)&amp;"*")/1000)</f>
        <v>72.213999999999999</v>
      </c>
      <c r="AY174" s="155">
        <f>IF(LEN(AY$8)=0,"",SUMIFS(Gögn!$I$2:$I$11876,Gögn!$F$2:$F$11876,"*"&amp;LEFT($A174,4)&amp;"*",Gögn!$A$2:$A$11876,AY$201,Gögn!$F$2:$F$11876,"*"&amp;RIGHT($A174,5)&amp;"*",Gögn!$F$2:$F$11876,"&lt;&gt;"&amp;"*"&amp;LEFT($A174,11)&amp;"*")/1000)</f>
        <v>0</v>
      </c>
      <c r="AZ174" s="155">
        <f>IF(LEN(AZ$8)=0,"",SUMIFS(Gögn!$I$2:$I$11876,Gögn!$F$2:$F$11876,"*"&amp;LEFT($A174,4)&amp;"*",Gögn!$A$2:$A$11876,AZ$201,Gögn!$F$2:$F$11876,"*"&amp;RIGHT($A174,5)&amp;"*",Gögn!$F$2:$F$11876,"&lt;&gt;"&amp;"*"&amp;LEFT($A174,11)&amp;"*")/1000)</f>
        <v>0</v>
      </c>
      <c r="BA174" s="155">
        <f>IF(LEN(BA$8)=0,"",SUMIFS(Gögn!$I$2:$I$11876,Gögn!$F$2:$F$11876,"*"&amp;LEFT($A174,4)&amp;"*",Gögn!$A$2:$A$11876,BA$201,Gögn!$F$2:$F$11876,"*"&amp;RIGHT($A174,5)&amp;"*",Gögn!$F$2:$F$11876,"&lt;&gt;"&amp;"*"&amp;LEFT($A174,11)&amp;"*")/1000)</f>
        <v>0</v>
      </c>
      <c r="BB174" s="155">
        <f>IF(LEN(BB$8)=0,"",SUMIFS(Gögn!$I$2:$I$11876,Gögn!$F$2:$F$11876,"*"&amp;LEFT($A174,4)&amp;"*",Gögn!$A$2:$A$11876,BB$201,Gögn!$F$2:$F$11876,"*"&amp;RIGHT($A174,5)&amp;"*",Gögn!$F$2:$F$11876,"&lt;&gt;"&amp;"*"&amp;LEFT($A174,11)&amp;"*")/1000)</f>
        <v>0</v>
      </c>
      <c r="BC174" s="155">
        <f>IF(LEN(BC$8)=0,"",SUMIFS(Gögn!$I$2:$I$11876,Gögn!$F$2:$F$11876,"*"&amp;LEFT($A174,4)&amp;"*",Gögn!$A$2:$A$11876,BC$201,Gögn!$F$2:$F$11876,"*"&amp;RIGHT($A174,5)&amp;"*",Gögn!$F$2:$F$11876,"&lt;&gt;"&amp;"*"&amp;LEFT($A174,11)&amp;"*")/1000)</f>
        <v>0</v>
      </c>
      <c r="BD174" s="155">
        <f>IF(LEN(BD$8)=0,"",SUMIFS(Gögn!$I$2:$I$11876,Gögn!$F$2:$F$11876,"*"&amp;LEFT($A174,4)&amp;"*",Gögn!$A$2:$A$11876,BD$201,Gögn!$F$2:$F$11876,"*"&amp;RIGHT($A174,5)&amp;"*",Gögn!$F$2:$F$11876,"&lt;&gt;"&amp;"*"&amp;LEFT($A174,11)&amp;"*")/1000)</f>
        <v>0</v>
      </c>
      <c r="BE174" s="155">
        <f>IF(LEN(BE$8)=0,"",SUMIFS(Gögn!$I$2:$I$11876,Gögn!$F$2:$F$11876,"*"&amp;LEFT($A174,4)&amp;"*",Gögn!$A$2:$A$11876,BE$201,Gögn!$F$2:$F$11876,"*"&amp;RIGHT($A174,5)&amp;"*",Gögn!$F$2:$F$11876,"&lt;&gt;"&amp;"*"&amp;LEFT($A174,11)&amp;"*")/1000)</f>
        <v>0</v>
      </c>
      <c r="BF174" s="155">
        <f>IF(LEN(BF$8)=0,"",SUMIFS(Gögn!$I$2:$I$11876,Gögn!$F$2:$F$11876,"*"&amp;LEFT($A174,4)&amp;"*",Gögn!$A$2:$A$11876,BF$201,Gögn!$F$2:$F$11876,"*"&amp;RIGHT($A174,5)&amp;"*",Gögn!$F$2:$F$11876,"&lt;&gt;"&amp;"*"&amp;LEFT($A174,11)&amp;"*")/1000)</f>
        <v>0</v>
      </c>
      <c r="BG174" s="155">
        <f>IF(LEN(BG$8)=0,"",SUMIFS(Gögn!$I$2:$I$11876,Gögn!$F$2:$F$11876,"*"&amp;LEFT($A174,4)&amp;"*",Gögn!$A$2:$A$11876,BG$201,Gögn!$F$2:$F$11876,"*"&amp;RIGHT($A174,5)&amp;"*",Gögn!$F$2:$F$11876,"&lt;&gt;"&amp;"*"&amp;LEFT($A174,11)&amp;"*")/1000)</f>
        <v>1446.2819999999999</v>
      </c>
      <c r="BH174" s="155">
        <f>IF(LEN(BH$8)=0,"",SUMIFS(Gögn!$I$2:$I$11876,Gögn!$F$2:$F$11876,"*"&amp;LEFT($A174,4)&amp;"*",Gögn!$A$2:$A$11876,BH$201,Gögn!$F$2:$F$11876,"*"&amp;RIGHT($A174,5)&amp;"*",Gögn!$F$2:$F$11876,"&lt;&gt;"&amp;"*"&amp;LEFT($A174,11)&amp;"*")/1000)</f>
        <v>583.23099999999999</v>
      </c>
      <c r="BI174" s="155">
        <f>IF(LEN(BI$8)=0,"",SUMIFS(Gögn!$I$2:$I$11876,Gögn!$F$2:$F$11876,"*"&amp;LEFT($A174,4)&amp;"*",Gögn!$A$2:$A$11876,BI$201,Gögn!$F$2:$F$11876,"*"&amp;RIGHT($A174,5)&amp;"*",Gögn!$F$2:$F$11876,"&lt;&gt;"&amp;"*"&amp;LEFT($A174,11)&amp;"*")/1000)</f>
        <v>401.00299999999999</v>
      </c>
      <c r="BJ174" s="155">
        <f>IF(LEN(BJ$8)=0,"",SUMIFS(Gögn!$I$2:$I$11876,Gögn!$F$2:$F$11876,"*"&amp;LEFT($A174,4)&amp;"*",Gögn!$A$2:$A$11876,BJ$201,Gögn!$F$2:$F$11876,"*"&amp;RIGHT($A174,5)&amp;"*",Gögn!$F$2:$F$11876,"&lt;&gt;"&amp;"*"&amp;LEFT($A174,11)&amp;"*")/1000)</f>
        <v>0</v>
      </c>
      <c r="BK174" s="155">
        <f>IF(LEN(BK$8)=0,"",SUMIFS(Gögn!$I$2:$I$11876,Gögn!$F$2:$F$11876,"*"&amp;LEFT($A174,4)&amp;"*",Gögn!$A$2:$A$11876,BK$201,Gögn!$F$2:$F$11876,"*"&amp;RIGHT($A174,5)&amp;"*",Gögn!$F$2:$F$11876,"&lt;&gt;"&amp;"*"&amp;LEFT($A174,11)&amp;"*")/1000)</f>
        <v>8607.3050000000003</v>
      </c>
      <c r="BL174" s="155">
        <f>IF(LEN(BL$8)=0,"",SUMIFS(Gögn!$I$2:$I$11876,Gögn!$F$2:$F$11876,"*"&amp;LEFT($A174,4)&amp;"*",Gögn!$A$2:$A$11876,BL$201,Gögn!$F$2:$F$11876,"*"&amp;RIGHT($A174,5)&amp;"*",Gögn!$F$2:$F$11876,"&lt;&gt;"&amp;"*"&amp;LEFT($A174,11)&amp;"*")/1000)</f>
        <v>0</v>
      </c>
      <c r="BM174" s="155">
        <f>IF(LEN(BM$8)=0,"",SUMIFS(Gögn!$I$2:$I$11876,Gögn!$F$2:$F$11876,"*"&amp;LEFT($A174,4)&amp;"*",Gögn!$A$2:$A$11876,BM$201,Gögn!$F$2:$F$11876,"*"&amp;RIGHT($A174,5)&amp;"*",Gögn!$F$2:$F$11876,"&lt;&gt;"&amp;"*"&amp;LEFT($A174,11)&amp;"*")/1000)</f>
        <v>0</v>
      </c>
      <c r="BN174" s="155">
        <f>IF(LEN(BN$8)=0,"",SUMIFS(Gögn!$I$2:$I$11876,Gögn!$F$2:$F$11876,"*"&amp;LEFT($A174,4)&amp;"*",Gögn!$A$2:$A$11876,BN$201,Gögn!$F$2:$F$11876,"*"&amp;RIGHT($A174,5)&amp;"*",Gögn!$F$2:$F$11876,"&lt;&gt;"&amp;"*"&amp;LEFT($A174,11)&amp;"*")/1000)</f>
        <v>0</v>
      </c>
      <c r="BO174" s="155">
        <f>IF(LEN(BO$8)=0,"",SUMIFS(Gögn!$I$2:$I$11876,Gögn!$F$2:$F$11876,"*"&amp;LEFT($A174,4)&amp;"*",Gögn!$A$2:$A$11876,BO$201,Gögn!$F$2:$F$11876,"*"&amp;RIGHT($A174,5)&amp;"*",Gögn!$F$2:$F$11876,"&lt;&gt;"&amp;"*"&amp;LEFT($A174,11)&amp;"*")/1000)</f>
        <v>0</v>
      </c>
      <c r="BP174" s="155">
        <f>IF(LEN(BP$8)=0,"",SUMIFS(Gögn!$I$2:$I$11876,Gögn!$F$2:$F$11876,"*"&amp;LEFT($A174,4)&amp;"*",Gögn!$A$2:$A$11876,BP$201,Gögn!$F$2:$F$11876,"*"&amp;RIGHT($A174,5)&amp;"*",Gögn!$F$2:$F$11876,"&lt;&gt;"&amp;"*"&amp;LEFT($A174,11)&amp;"*")/1000)</f>
        <v>0</v>
      </c>
      <c r="BQ174" s="155">
        <f>IF(LEN(BQ$8)=0,"",SUMIFS(Gögn!$I$2:$I$11876,Gögn!$F$2:$F$11876,"*"&amp;LEFT($A174,4)&amp;"*",Gögn!$A$2:$A$11876,BQ$201,Gögn!$F$2:$F$11876,"*"&amp;RIGHT($A174,5)&amp;"*",Gögn!$F$2:$F$11876,"&lt;&gt;"&amp;"*"&amp;LEFT($A174,11)&amp;"*")/1000)</f>
        <v>0</v>
      </c>
      <c r="BR174" s="155">
        <f>IF(LEN(BR$8)=0,"",SUMIFS(Gögn!$I$2:$I$11876,Gögn!$F$2:$F$11876,"*"&amp;LEFT($A174,4)&amp;"*",Gögn!$A$2:$A$11876,BR$201,Gögn!$F$2:$F$11876,"*"&amp;RIGHT($A174,5)&amp;"*",Gögn!$F$2:$F$11876,"&lt;&gt;"&amp;"*"&amp;LEFT($A174,11)&amp;"*")/1000)</f>
        <v>18813</v>
      </c>
      <c r="BS174" s="155">
        <f>IF(LEN(BS$8)=0,"",SUMIFS(Gögn!$I$2:$I$11876,Gögn!$F$2:$F$11876,"*"&amp;LEFT($A174,4)&amp;"*",Gögn!$A$2:$A$11876,BS$201,Gögn!$F$2:$F$11876,"*"&amp;RIGHT($A174,5)&amp;"*",Gögn!$F$2:$F$11876,"&lt;&gt;"&amp;"*"&amp;LEFT($A174,11)&amp;"*")/1000)</f>
        <v>3691</v>
      </c>
      <c r="BT174" s="155">
        <f>IF(LEN(BT$8)=0,"",SUMIFS(Gögn!$I$2:$I$11876,Gögn!$F$2:$F$11876,"*"&amp;LEFT($A174,4)&amp;"*",Gögn!$A$2:$A$11876,BT$201,Gögn!$F$2:$F$11876,"*"&amp;RIGHT($A174,5)&amp;"*",Gögn!$F$2:$F$11876,"&lt;&gt;"&amp;"*"&amp;LEFT($A174,11)&amp;"*")/1000)</f>
        <v>1530</v>
      </c>
      <c r="BU174" s="155">
        <f>IF(LEN(BU$8)=0,"",SUMIFS(Gögn!$I$2:$I$11876,Gögn!$F$2:$F$11876,"*"&amp;LEFT($A174,4)&amp;"*",Gögn!$A$2:$A$11876,BU$201,Gögn!$F$2:$F$11876,"*"&amp;RIGHT($A174,5)&amp;"*",Gögn!$F$2:$F$11876,"&lt;&gt;"&amp;"*"&amp;LEFT($A174,11)&amp;"*")/1000)</f>
        <v>0</v>
      </c>
      <c r="BV174" s="155">
        <f>IF(LEN(BV$8)=0,"",SUMIFS(Gögn!$I$2:$I$11876,Gögn!$F$2:$F$11876,"*"&amp;LEFT($A174,4)&amp;"*",Gögn!$A$2:$A$11876,BV$201,Gögn!$F$2:$F$11876,"*"&amp;RIGHT($A174,5)&amp;"*",Gögn!$F$2:$F$11876,"&lt;&gt;"&amp;"*"&amp;LEFT($A174,11)&amp;"*")/1000)</f>
        <v>0</v>
      </c>
      <c r="BW174" s="155">
        <f>IF(LEN(BW$8)=0,"",SUMIFS(Gögn!$I$2:$I$11876,Gögn!$F$2:$F$11876,"*"&amp;LEFT($A174,4)&amp;"*",Gögn!$A$2:$A$11876,BW$201,Gögn!$F$2:$F$11876,"*"&amp;RIGHT($A174,5)&amp;"*",Gögn!$F$2:$F$11876,"&lt;&gt;"&amp;"*"&amp;LEFT($A174,11)&amp;"*")/1000)</f>
        <v>0</v>
      </c>
      <c r="BX174" s="155">
        <f>IF(LEN(BX$8)=0,"",SUMIFS(Gögn!$I$2:$I$11876,Gögn!$F$2:$F$11876,"*"&amp;LEFT($A174,4)&amp;"*",Gögn!$A$2:$A$11876,BX$201,Gögn!$F$2:$F$11876,"*"&amp;RIGHT($A174,5)&amp;"*",Gögn!$F$2:$F$11876,"&lt;&gt;"&amp;"*"&amp;LEFT($A174,11)&amp;"*")/1000)</f>
        <v>0</v>
      </c>
      <c r="BY174" s="155">
        <f>IF(LEN(BY$8)=0,"",SUMIFS(Gögn!$I$2:$I$11876,Gögn!$F$2:$F$11876,"*"&amp;LEFT($A174,4)&amp;"*",Gögn!$A$2:$A$11876,BY$201,Gögn!$F$2:$F$11876,"*"&amp;RIGHT($A174,5)&amp;"*",Gögn!$F$2:$F$11876,"&lt;&gt;"&amp;"*"&amp;LEFT($A174,11)&amp;"*")/1000)</f>
        <v>0</v>
      </c>
      <c r="BZ174" s="155">
        <f>IF(LEN(BZ$8)=0,"",SUMIFS(Gögn!$I$2:$I$11876,Gögn!$F$2:$F$11876,"*"&amp;LEFT($A174,4)&amp;"*",Gögn!$A$2:$A$11876,BZ$201,Gögn!$F$2:$F$11876,"*"&amp;RIGHT($A174,5)&amp;"*",Gögn!$F$2:$F$11876,"&lt;&gt;"&amp;"*"&amp;LEFT($A174,11)&amp;"*")/1000)</f>
        <v>0</v>
      </c>
      <c r="CA174" s="155">
        <f>IF(LEN(CA$8)=0,"",SUMIFS(Gögn!$I$2:$I$11876,Gögn!$F$2:$F$11876,"*"&amp;LEFT($A174,4)&amp;"*",Gögn!$A$2:$A$11876,CA$201,Gögn!$F$2:$F$11876,"*"&amp;RIGHT($A174,5)&amp;"*",Gögn!$F$2:$F$11876,"&lt;&gt;"&amp;"*"&amp;LEFT($A174,11)&amp;"*")/1000)</f>
        <v>0</v>
      </c>
      <c r="CB174" s="155">
        <f>IF(LEN(CB$8)=0,"",SUMIFS(Gögn!$I$2:$I$11876,Gögn!$F$2:$F$11876,"*"&amp;LEFT($A174,4)&amp;"*",Gögn!$A$2:$A$11876,CB$201,Gögn!$F$2:$F$11876,"*"&amp;RIGHT($A174,5)&amp;"*",Gögn!$F$2:$F$11876,"&lt;&gt;"&amp;"*"&amp;LEFT($A174,11)&amp;"*")/1000)</f>
        <v>0</v>
      </c>
      <c r="CC174" s="155">
        <f>IF(LEN(CC$8)=0,"",SUMIFS(Gögn!$I$2:$I$11876,Gögn!$F$2:$F$11876,"*"&amp;LEFT($A174,4)&amp;"*",Gögn!$A$2:$A$11876,CC$201,Gögn!$F$2:$F$11876,"*"&amp;RIGHT($A174,5)&amp;"*",Gögn!$F$2:$F$11876,"&lt;&gt;"&amp;"*"&amp;LEFT($A174,11)&amp;"*")/1000)</f>
        <v>0</v>
      </c>
    </row>
    <row r="175" spans="1:81" ht="15" customHeight="1" x14ac:dyDescent="0.25">
      <c r="A175" s="5" t="s">
        <v>416</v>
      </c>
      <c r="B175" s="5"/>
      <c r="C175" s="19" t="s">
        <v>314</v>
      </c>
      <c r="D175" s="156">
        <f t="shared" si="44"/>
        <v>797782.36699999997</v>
      </c>
      <c r="E175" s="156">
        <f>IF(LEN(E$8)=0,"",SUMIFS(Gögn!$I$2:$I$11876,Gögn!$F$2:$F$11876,"*"&amp;LEFT($A175,4)&amp;"*",Gögn!$A$2:$A$11876,E$201,Gögn!$F$2:$F$11876,"*"&amp;RIGHT($A175,5)&amp;"*",Gögn!$F$2:$F$11876,"&lt;&gt;"&amp;"*"&amp;LEFT($A175,11)&amp;"*")/1000)</f>
        <v>36637.839</v>
      </c>
      <c r="F175" s="156">
        <f>IF(LEN(F$8)=0,"",SUMIFS(Gögn!$I$2:$I$11876,Gögn!$F$2:$F$11876,"*"&amp;LEFT($A175,4)&amp;"*",Gögn!$A$2:$A$11876,F$201,Gögn!$F$2:$F$11876,"*"&amp;RIGHT($A175,5)&amp;"*",Gögn!$F$2:$F$11876,"&lt;&gt;"&amp;"*"&amp;LEFT($A175,11)&amp;"*")/1000)</f>
        <v>51972.131999999998</v>
      </c>
      <c r="G175" s="156">
        <f>IF(LEN(G$8)=0,"",SUMIFS(Gögn!$I$2:$I$11876,Gögn!$F$2:$F$11876,"*"&amp;LEFT($A175,4)&amp;"*",Gögn!$A$2:$A$11876,G$201,Gögn!$F$2:$F$11876,"*"&amp;RIGHT($A175,5)&amp;"*",Gögn!$F$2:$F$11876,"&lt;&gt;"&amp;"*"&amp;LEFT($A175,11)&amp;"*")/1000)</f>
        <v>14866.133</v>
      </c>
      <c r="H175" s="156">
        <f>IF(LEN(H$8)=0,"",SUMIFS(Gögn!$I$2:$I$11876,Gögn!$F$2:$F$11876,"*"&amp;LEFT($A175,4)&amp;"*",Gögn!$A$2:$A$11876,H$201,Gögn!$F$2:$F$11876,"*"&amp;RIGHT($A175,5)&amp;"*",Gögn!$F$2:$F$11876,"&lt;&gt;"&amp;"*"&amp;LEFT($A175,11)&amp;"*")/1000)</f>
        <v>0</v>
      </c>
      <c r="I175" s="156">
        <f>IF(LEN(I$8)=0,"",SUMIFS(Gögn!$I$2:$I$11876,Gögn!$F$2:$F$11876,"*"&amp;LEFT($A175,4)&amp;"*",Gögn!$A$2:$A$11876,I$201,Gögn!$F$2:$F$11876,"*"&amp;RIGHT($A175,5)&amp;"*",Gögn!$F$2:$F$11876,"&lt;&gt;"&amp;"*"&amp;LEFT($A175,11)&amp;"*")/1000)</f>
        <v>0</v>
      </c>
      <c r="J175" s="156">
        <f>IF(LEN(J$8)=0,"",SUMIFS(Gögn!$I$2:$I$11876,Gögn!$F$2:$F$11876,"*"&amp;LEFT($A175,4)&amp;"*",Gögn!$A$2:$A$11876,J$201,Gögn!$F$2:$F$11876,"*"&amp;RIGHT($A175,5)&amp;"*",Gögn!$F$2:$F$11876,"&lt;&gt;"&amp;"*"&amp;LEFT($A175,11)&amp;"*")/1000)</f>
        <v>0</v>
      </c>
      <c r="K175" s="156">
        <f>IF(LEN(K$8)=0,"",SUMIFS(Gögn!$I$2:$I$11876,Gögn!$F$2:$F$11876,"*"&amp;LEFT($A175,4)&amp;"*",Gögn!$A$2:$A$11876,K$201,Gögn!$F$2:$F$11876,"*"&amp;RIGHT($A175,5)&amp;"*",Gögn!$F$2:$F$11876,"&lt;&gt;"&amp;"*"&amp;LEFT($A175,11)&amp;"*")/1000)</f>
        <v>5927</v>
      </c>
      <c r="L175" s="156">
        <f>IF(LEN(L$8)=0,"",SUMIFS(Gögn!$I$2:$I$11876,Gögn!$F$2:$F$11876,"*"&amp;LEFT($A175,4)&amp;"*",Gögn!$A$2:$A$11876,L$201,Gögn!$F$2:$F$11876,"*"&amp;RIGHT($A175,5)&amp;"*",Gögn!$F$2:$F$11876,"&lt;&gt;"&amp;"*"&amp;LEFT($A175,11)&amp;"*")/1000)</f>
        <v>0</v>
      </c>
      <c r="M175" s="156">
        <f>IF(LEN(M$8)=0,"",SUMIFS(Gögn!$I$2:$I$11876,Gögn!$F$2:$F$11876,"*"&amp;LEFT($A175,4)&amp;"*",Gögn!$A$2:$A$11876,M$201,Gögn!$F$2:$F$11876,"*"&amp;RIGHT($A175,5)&amp;"*",Gögn!$F$2:$F$11876,"&lt;&gt;"&amp;"*"&amp;LEFT($A175,11)&amp;"*")/1000)</f>
        <v>19994</v>
      </c>
      <c r="N175" s="156">
        <f>IF(LEN(N$8)=0,"",SUMIFS(Gögn!$I$2:$I$11876,Gögn!$F$2:$F$11876,"*"&amp;LEFT($A175,4)&amp;"*",Gögn!$A$2:$A$11876,N$201,Gögn!$F$2:$F$11876,"*"&amp;RIGHT($A175,5)&amp;"*",Gögn!$F$2:$F$11876,"&lt;&gt;"&amp;"*"&amp;LEFT($A175,11)&amp;"*")/1000)</f>
        <v>50304</v>
      </c>
      <c r="O175" s="156">
        <f>IF(LEN(O$8)=0,"",SUMIFS(Gögn!$I$2:$I$11876,Gögn!$F$2:$F$11876,"*"&amp;LEFT($A175,4)&amp;"*",Gögn!$A$2:$A$11876,O$201,Gögn!$F$2:$F$11876,"*"&amp;RIGHT($A175,5)&amp;"*",Gögn!$F$2:$F$11876,"&lt;&gt;"&amp;"*"&amp;LEFT($A175,11)&amp;"*")/1000)</f>
        <v>41932</v>
      </c>
      <c r="P175" s="156">
        <f>IF(LEN(P$8)=0,"",SUMIFS(Gögn!$I$2:$I$11876,Gögn!$F$2:$F$11876,"*"&amp;LEFT($A175,4)&amp;"*",Gögn!$A$2:$A$11876,P$201,Gögn!$F$2:$F$11876,"*"&amp;RIGHT($A175,5)&amp;"*",Gögn!$F$2:$F$11876,"&lt;&gt;"&amp;"*"&amp;LEFT($A175,11)&amp;"*")/1000)</f>
        <v>14161</v>
      </c>
      <c r="Q175" s="156">
        <f>IF(LEN(Q$8)=0,"",SUMIFS(Gögn!$I$2:$I$11876,Gögn!$F$2:$F$11876,"*"&amp;LEFT($A175,4)&amp;"*",Gögn!$A$2:$A$11876,Q$201,Gögn!$F$2:$F$11876,"*"&amp;RIGHT($A175,5)&amp;"*",Gögn!$F$2:$F$11876,"&lt;&gt;"&amp;"*"&amp;LEFT($A175,11)&amp;"*")/1000)</f>
        <v>0</v>
      </c>
      <c r="R175" s="156">
        <f>IF(LEN(R$8)=0,"",SUMIFS(Gögn!$I$2:$I$11876,Gögn!$F$2:$F$11876,"*"&amp;LEFT($A175,4)&amp;"*",Gögn!$A$2:$A$11876,R$201,Gögn!$F$2:$F$11876,"*"&amp;RIGHT($A175,5)&amp;"*",Gögn!$F$2:$F$11876,"&lt;&gt;"&amp;"*"&amp;LEFT($A175,11)&amp;"*")/1000)</f>
        <v>14106.233</v>
      </c>
      <c r="S175" s="156">
        <f>IF(LEN(S$8)=0,"",SUMIFS(Gögn!$I$2:$I$11876,Gögn!$F$2:$F$11876,"*"&amp;LEFT($A175,4)&amp;"*",Gögn!$A$2:$A$11876,S$201,Gögn!$F$2:$F$11876,"*"&amp;RIGHT($A175,5)&amp;"*",Gögn!$F$2:$F$11876,"&lt;&gt;"&amp;"*"&amp;LEFT($A175,11)&amp;"*")/1000)</f>
        <v>0</v>
      </c>
      <c r="T175" s="156">
        <f>IF(LEN(T$8)=0,"",SUMIFS(Gögn!$I$2:$I$11876,Gögn!$F$2:$F$11876,"*"&amp;LEFT($A175,4)&amp;"*",Gögn!$A$2:$A$11876,T$201,Gögn!$F$2:$F$11876,"*"&amp;RIGHT($A175,5)&amp;"*",Gögn!$F$2:$F$11876,"&lt;&gt;"&amp;"*"&amp;LEFT($A175,11)&amp;"*")/1000)</f>
        <v>0</v>
      </c>
      <c r="U175" s="156">
        <f>IF(LEN(U$8)=0,"",SUMIFS(Gögn!$I$2:$I$11876,Gögn!$F$2:$F$11876,"*"&amp;LEFT($A175,4)&amp;"*",Gögn!$A$2:$A$11876,U$201,Gögn!$F$2:$F$11876,"*"&amp;RIGHT($A175,5)&amp;"*",Gögn!$F$2:$F$11876,"&lt;&gt;"&amp;"*"&amp;LEFT($A175,11)&amp;"*")/1000)</f>
        <v>0</v>
      </c>
      <c r="V175" s="156">
        <f>IF(LEN(V$8)=0,"",SUMIFS(Gögn!$I$2:$I$11876,Gögn!$F$2:$F$11876,"*"&amp;LEFT($A175,4)&amp;"*",Gögn!$A$2:$A$11876,V$201,Gögn!$F$2:$F$11876,"*"&amp;RIGHT($A175,5)&amp;"*",Gögn!$F$2:$F$11876,"&lt;&gt;"&amp;"*"&amp;LEFT($A175,11)&amp;"*")/1000)</f>
        <v>1840.002</v>
      </c>
      <c r="W175" s="156">
        <f>IF(LEN(W$8)=0,"",SUMIFS(Gögn!$I$2:$I$11876,Gögn!$F$2:$F$11876,"*"&amp;LEFT($A175,4)&amp;"*",Gögn!$A$2:$A$11876,W$201,Gögn!$F$2:$F$11876,"*"&amp;RIGHT($A175,5)&amp;"*",Gögn!$F$2:$F$11876,"&lt;&gt;"&amp;"*"&amp;LEFT($A175,11)&amp;"*")/1000)</f>
        <v>244495</v>
      </c>
      <c r="X175" s="156">
        <f>IF(LEN(X$8)=0,"",SUMIFS(Gögn!$I$2:$I$11876,Gögn!$F$2:$F$11876,"*"&amp;LEFT($A175,4)&amp;"*",Gögn!$A$2:$A$11876,X$201,Gögn!$F$2:$F$11876,"*"&amp;RIGHT($A175,5)&amp;"*",Gögn!$F$2:$F$11876,"&lt;&gt;"&amp;"*"&amp;LEFT($A175,11)&amp;"*")/1000)</f>
        <v>18481</v>
      </c>
      <c r="Y175" s="156">
        <f>IF(LEN(Y$8)=0,"",SUMIFS(Gögn!$I$2:$I$11876,Gögn!$F$2:$F$11876,"*"&amp;LEFT($A175,4)&amp;"*",Gögn!$A$2:$A$11876,Y$201,Gögn!$F$2:$F$11876,"*"&amp;RIGHT($A175,5)&amp;"*",Gögn!$F$2:$F$11876,"&lt;&gt;"&amp;"*"&amp;LEFT($A175,11)&amp;"*")/1000)</f>
        <v>13</v>
      </c>
      <c r="Z175" s="156">
        <f>IF(LEN(Z$8)=0,"",SUMIFS(Gögn!$I$2:$I$11876,Gögn!$F$2:$F$11876,"*"&amp;LEFT($A175,4)&amp;"*",Gögn!$A$2:$A$11876,Z$201,Gögn!$F$2:$F$11876,"*"&amp;RIGHT($A175,5)&amp;"*",Gögn!$F$2:$F$11876,"&lt;&gt;"&amp;"*"&amp;LEFT($A175,11)&amp;"*")/1000)</f>
        <v>4102</v>
      </c>
      <c r="AA175" s="156">
        <f>IF(LEN(AA$8)=0,"",SUMIFS(Gögn!$I$2:$I$11876,Gögn!$F$2:$F$11876,"*"&amp;LEFT($A175,4)&amp;"*",Gögn!$A$2:$A$11876,AA$201,Gögn!$F$2:$F$11876,"*"&amp;RIGHT($A175,5)&amp;"*",Gögn!$F$2:$F$11876,"&lt;&gt;"&amp;"*"&amp;LEFT($A175,11)&amp;"*")/1000)</f>
        <v>0</v>
      </c>
      <c r="AB175" s="156">
        <f>IF(LEN(AB$8)=0,"",SUMIFS(Gögn!$I$2:$I$11876,Gögn!$F$2:$F$11876,"*"&amp;LEFT($A175,4)&amp;"*",Gögn!$A$2:$A$11876,AB$201,Gögn!$F$2:$F$11876,"*"&amp;RIGHT($A175,5)&amp;"*",Gögn!$F$2:$F$11876,"&lt;&gt;"&amp;"*"&amp;LEFT($A175,11)&amp;"*")/1000)</f>
        <v>0</v>
      </c>
      <c r="AC175" s="156">
        <f>IF(LEN(AC$8)=0,"",SUMIFS(Gögn!$I$2:$I$11876,Gögn!$F$2:$F$11876,"*"&amp;LEFT($A175,4)&amp;"*",Gögn!$A$2:$A$11876,AC$201,Gögn!$F$2:$F$11876,"*"&amp;RIGHT($A175,5)&amp;"*",Gögn!$F$2:$F$11876,"&lt;&gt;"&amp;"*"&amp;LEFT($A175,11)&amp;"*")/1000)</f>
        <v>0</v>
      </c>
      <c r="AD175" s="156">
        <f>IF(LEN(AD$8)=0,"",SUMIFS(Gögn!$I$2:$I$11876,Gögn!$F$2:$F$11876,"*"&amp;LEFT($A175,4)&amp;"*",Gögn!$A$2:$A$11876,AD$201,Gögn!$F$2:$F$11876,"*"&amp;RIGHT($A175,5)&amp;"*",Gögn!$F$2:$F$11876,"&lt;&gt;"&amp;"*"&amp;LEFT($A175,11)&amp;"*")/1000)</f>
        <v>0</v>
      </c>
      <c r="AE175" s="156">
        <f>IF(LEN(AE$8)=0,"",SUMIFS(Gögn!$I$2:$I$11876,Gögn!$F$2:$F$11876,"*"&amp;LEFT($A175,4)&amp;"*",Gögn!$A$2:$A$11876,AE$201,Gögn!$F$2:$F$11876,"*"&amp;RIGHT($A175,5)&amp;"*",Gögn!$F$2:$F$11876,"&lt;&gt;"&amp;"*"&amp;LEFT($A175,11)&amp;"*")/1000)</f>
        <v>9585.7909999999993</v>
      </c>
      <c r="AF175" s="156">
        <f>IF(LEN(AF$8)=0,"",SUMIFS(Gögn!$I$2:$I$11876,Gögn!$F$2:$F$11876,"*"&amp;LEFT($A175,4)&amp;"*",Gögn!$A$2:$A$11876,AF$201,Gögn!$F$2:$F$11876,"*"&amp;RIGHT($A175,5)&amp;"*",Gögn!$F$2:$F$11876,"&lt;&gt;"&amp;"*"&amp;LEFT($A175,11)&amp;"*")/1000)</f>
        <v>0</v>
      </c>
      <c r="AG175" s="156">
        <f>IF(LEN(AG$8)=0,"",SUMIFS(Gögn!$I$2:$I$11876,Gögn!$F$2:$F$11876,"*"&amp;LEFT($A175,4)&amp;"*",Gögn!$A$2:$A$11876,AG$201,Gögn!$F$2:$F$11876,"*"&amp;RIGHT($A175,5)&amp;"*",Gögn!$F$2:$F$11876,"&lt;&gt;"&amp;"*"&amp;LEFT($A175,11)&amp;"*")/1000)</f>
        <v>0</v>
      </c>
      <c r="AH175" s="156">
        <f>IF(LEN(AH$8)=0,"",SUMIFS(Gögn!$I$2:$I$11876,Gögn!$F$2:$F$11876,"*"&amp;LEFT($A175,4)&amp;"*",Gögn!$A$2:$A$11876,AH$201,Gögn!$F$2:$F$11876,"*"&amp;RIGHT($A175,5)&amp;"*",Gögn!$F$2:$F$11876,"&lt;&gt;"&amp;"*"&amp;LEFT($A175,11)&amp;"*")/1000)</f>
        <v>0</v>
      </c>
      <c r="AI175" s="156">
        <f>IF(LEN(AI$8)=0,"",SUMIFS(Gögn!$I$2:$I$11876,Gögn!$F$2:$F$11876,"*"&amp;LEFT($A175,4)&amp;"*",Gögn!$A$2:$A$11876,AI$201,Gögn!$F$2:$F$11876,"*"&amp;RIGHT($A175,5)&amp;"*",Gögn!$F$2:$F$11876,"&lt;&gt;"&amp;"*"&amp;LEFT($A175,11)&amp;"*")/1000)</f>
        <v>0</v>
      </c>
      <c r="AJ175" s="156">
        <f>IF(LEN(AJ$8)=0,"",SUMIFS(Gögn!$I$2:$I$11876,Gögn!$F$2:$F$11876,"*"&amp;LEFT($A175,4)&amp;"*",Gögn!$A$2:$A$11876,AJ$201,Gögn!$F$2:$F$11876,"*"&amp;RIGHT($A175,5)&amp;"*",Gögn!$F$2:$F$11876,"&lt;&gt;"&amp;"*"&amp;LEFT($A175,11)&amp;"*")/1000)</f>
        <v>0</v>
      </c>
      <c r="AK175" s="156">
        <f>IF(LEN(AK$8)=0,"",SUMIFS(Gögn!$I$2:$I$11876,Gögn!$F$2:$F$11876,"*"&amp;LEFT($A175,4)&amp;"*",Gögn!$A$2:$A$11876,AK$201,Gögn!$F$2:$F$11876,"*"&amp;RIGHT($A175,5)&amp;"*",Gögn!$F$2:$F$11876,"&lt;&gt;"&amp;"*"&amp;LEFT($A175,11)&amp;"*")/1000)</f>
        <v>3644.6350000000002</v>
      </c>
      <c r="AL175" s="156">
        <f>IF(LEN(AL$8)=0,"",SUMIFS(Gögn!$I$2:$I$11876,Gögn!$F$2:$F$11876,"*"&amp;LEFT($A175,4)&amp;"*",Gögn!$A$2:$A$11876,AL$201,Gögn!$F$2:$F$11876,"*"&amp;RIGHT($A175,5)&amp;"*",Gögn!$F$2:$F$11876,"&lt;&gt;"&amp;"*"&amp;LEFT($A175,11)&amp;"*")/1000)</f>
        <v>9326.3729999999996</v>
      </c>
      <c r="AM175" s="156">
        <f>IF(LEN(AM$8)=0,"",SUMIFS(Gögn!$I$2:$I$11876,Gögn!$F$2:$F$11876,"*"&amp;LEFT($A175,4)&amp;"*",Gögn!$A$2:$A$11876,AM$201,Gögn!$F$2:$F$11876,"*"&amp;RIGHT($A175,5)&amp;"*",Gögn!$F$2:$F$11876,"&lt;&gt;"&amp;"*"&amp;LEFT($A175,11)&amp;"*")/1000)</f>
        <v>10212.592000000001</v>
      </c>
      <c r="AN175" s="156">
        <f>IF(LEN(AN$8)=0,"",SUMIFS(Gögn!$I$2:$I$11876,Gögn!$F$2:$F$11876,"*"&amp;LEFT($A175,4)&amp;"*",Gögn!$A$2:$A$11876,AN$201,Gögn!$F$2:$F$11876,"*"&amp;RIGHT($A175,5)&amp;"*",Gögn!$F$2:$F$11876,"&lt;&gt;"&amp;"*"&amp;LEFT($A175,11)&amp;"*")/1000)</f>
        <v>99.641000000000005</v>
      </c>
      <c r="AO175" s="156">
        <f>IF(LEN(AO$8)=0,"",SUMIFS(Gögn!$I$2:$I$11876,Gögn!$F$2:$F$11876,"*"&amp;LEFT($A175,4)&amp;"*",Gögn!$A$2:$A$11876,AO$201,Gögn!$F$2:$F$11876,"*"&amp;RIGHT($A175,5)&amp;"*",Gögn!$F$2:$F$11876,"&lt;&gt;"&amp;"*"&amp;LEFT($A175,11)&amp;"*")/1000)</f>
        <v>56663.353000000003</v>
      </c>
      <c r="AP175" s="156">
        <f>IF(LEN(AP$8)=0,"",SUMIFS(Gögn!$I$2:$I$11876,Gögn!$F$2:$F$11876,"*"&amp;LEFT($A175,4)&amp;"*",Gögn!$A$2:$A$11876,AP$201,Gögn!$F$2:$F$11876,"*"&amp;RIGHT($A175,5)&amp;"*",Gögn!$F$2:$F$11876,"&lt;&gt;"&amp;"*"&amp;LEFT($A175,11)&amp;"*")/1000)</f>
        <v>41348.777999999998</v>
      </c>
      <c r="AQ175" s="156">
        <f>IF(LEN(AQ$8)=0,"",SUMIFS(Gögn!$I$2:$I$11876,Gögn!$F$2:$F$11876,"*"&amp;LEFT($A175,4)&amp;"*",Gögn!$A$2:$A$11876,AQ$201,Gögn!$F$2:$F$11876,"*"&amp;RIGHT($A175,5)&amp;"*",Gögn!$F$2:$F$11876,"&lt;&gt;"&amp;"*"&amp;LEFT($A175,11)&amp;"*")/1000)</f>
        <v>27021.072</v>
      </c>
      <c r="AR175" s="156">
        <f>IF(LEN(AR$8)=0,"",SUMIFS(Gögn!$I$2:$I$11876,Gögn!$F$2:$F$11876,"*"&amp;LEFT($A175,4)&amp;"*",Gögn!$A$2:$A$11876,AR$201,Gögn!$F$2:$F$11876,"*"&amp;RIGHT($A175,5)&amp;"*",Gögn!$F$2:$F$11876,"&lt;&gt;"&amp;"*"&amp;LEFT($A175,11)&amp;"*")/1000)</f>
        <v>0</v>
      </c>
      <c r="AS175" s="156">
        <f>IF(LEN(AS$8)=0,"",SUMIFS(Gögn!$I$2:$I$11876,Gögn!$F$2:$F$11876,"*"&amp;LEFT($A175,4)&amp;"*",Gögn!$A$2:$A$11876,AS$201,Gögn!$F$2:$F$11876,"*"&amp;RIGHT($A175,5)&amp;"*",Gögn!$F$2:$F$11876,"&lt;&gt;"&amp;"*"&amp;LEFT($A175,11)&amp;"*")/1000)</f>
        <v>1.4550000000000001</v>
      </c>
      <c r="AT175" s="156">
        <f>IF(LEN(AT$8)=0,"",SUMIFS(Gögn!$I$2:$I$11876,Gögn!$F$2:$F$11876,"*"&amp;LEFT($A175,4)&amp;"*",Gögn!$A$2:$A$11876,AT$201,Gögn!$F$2:$F$11876,"*"&amp;RIGHT($A175,5)&amp;"*",Gögn!$F$2:$F$11876,"&lt;&gt;"&amp;"*"&amp;LEFT($A175,11)&amp;"*")/1000)</f>
        <v>0</v>
      </c>
      <c r="AU175" s="156">
        <f>IF(LEN(AU$8)=0,"",SUMIFS(Gögn!$I$2:$I$11876,Gögn!$F$2:$F$11876,"*"&amp;LEFT($A175,4)&amp;"*",Gögn!$A$2:$A$11876,AU$201,Gögn!$F$2:$F$11876,"*"&amp;RIGHT($A175,5)&amp;"*",Gögn!$F$2:$F$11876,"&lt;&gt;"&amp;"*"&amp;LEFT($A175,11)&amp;"*")/1000)</f>
        <v>127.056</v>
      </c>
      <c r="AV175" s="156">
        <f>IF(LEN(AV$8)=0,"",SUMIFS(Gögn!$I$2:$I$11876,Gögn!$F$2:$F$11876,"*"&amp;LEFT($A175,4)&amp;"*",Gögn!$A$2:$A$11876,AV$201,Gögn!$F$2:$F$11876,"*"&amp;RIGHT($A175,5)&amp;"*",Gögn!$F$2:$F$11876,"&lt;&gt;"&amp;"*"&amp;LEFT($A175,11)&amp;"*")/1000)</f>
        <v>0</v>
      </c>
      <c r="AW175" s="156">
        <f>IF(LEN(AW$8)=0,"",SUMIFS(Gögn!$I$2:$I$11876,Gögn!$F$2:$F$11876,"*"&amp;LEFT($A175,4)&amp;"*",Gögn!$A$2:$A$11876,AW$201,Gögn!$F$2:$F$11876,"*"&amp;RIGHT($A175,5)&amp;"*",Gögn!$F$2:$F$11876,"&lt;&gt;"&amp;"*"&amp;LEFT($A175,11)&amp;"*")/1000)</f>
        <v>1064.085</v>
      </c>
      <c r="AX175" s="156">
        <f>IF(LEN(AX$8)=0,"",SUMIFS(Gögn!$I$2:$I$11876,Gögn!$F$2:$F$11876,"*"&amp;LEFT($A175,4)&amp;"*",Gögn!$A$2:$A$11876,AX$201,Gögn!$F$2:$F$11876,"*"&amp;RIGHT($A175,5)&amp;"*",Gögn!$F$2:$F$11876,"&lt;&gt;"&amp;"*"&amp;LEFT($A175,11)&amp;"*")/1000)</f>
        <v>113.29</v>
      </c>
      <c r="AY175" s="156">
        <f>IF(LEN(AY$8)=0,"",SUMIFS(Gögn!$I$2:$I$11876,Gögn!$F$2:$F$11876,"*"&amp;LEFT($A175,4)&amp;"*",Gögn!$A$2:$A$11876,AY$201,Gögn!$F$2:$F$11876,"*"&amp;RIGHT($A175,5)&amp;"*",Gögn!$F$2:$F$11876,"&lt;&gt;"&amp;"*"&amp;LEFT($A175,11)&amp;"*")/1000)</f>
        <v>1.4890000000000001</v>
      </c>
      <c r="AZ175" s="156">
        <f>IF(LEN(AZ$8)=0,"",SUMIFS(Gögn!$I$2:$I$11876,Gögn!$F$2:$F$11876,"*"&amp;LEFT($A175,4)&amp;"*",Gögn!$A$2:$A$11876,AZ$201,Gögn!$F$2:$F$11876,"*"&amp;RIGHT($A175,5)&amp;"*",Gögn!$F$2:$F$11876,"&lt;&gt;"&amp;"*"&amp;LEFT($A175,11)&amp;"*")/1000)</f>
        <v>15215.232</v>
      </c>
      <c r="BA175" s="156">
        <f>IF(LEN(BA$8)=0,"",SUMIFS(Gögn!$I$2:$I$11876,Gögn!$F$2:$F$11876,"*"&amp;LEFT($A175,4)&amp;"*",Gögn!$A$2:$A$11876,BA$201,Gögn!$F$2:$F$11876,"*"&amp;RIGHT($A175,5)&amp;"*",Gögn!$F$2:$F$11876,"&lt;&gt;"&amp;"*"&amp;LEFT($A175,11)&amp;"*")/1000)</f>
        <v>0</v>
      </c>
      <c r="BB175" s="156">
        <f>IF(LEN(BB$8)=0,"",SUMIFS(Gögn!$I$2:$I$11876,Gögn!$F$2:$F$11876,"*"&amp;LEFT($A175,4)&amp;"*",Gögn!$A$2:$A$11876,BB$201,Gögn!$F$2:$F$11876,"*"&amp;RIGHT($A175,5)&amp;"*",Gögn!$F$2:$F$11876,"&lt;&gt;"&amp;"*"&amp;LEFT($A175,11)&amp;"*")/1000)</f>
        <v>0</v>
      </c>
      <c r="BC175" s="156">
        <f>IF(LEN(BC$8)=0,"",SUMIFS(Gögn!$I$2:$I$11876,Gögn!$F$2:$F$11876,"*"&amp;LEFT($A175,4)&amp;"*",Gögn!$A$2:$A$11876,BC$201,Gögn!$F$2:$F$11876,"*"&amp;RIGHT($A175,5)&amp;"*",Gögn!$F$2:$F$11876,"&lt;&gt;"&amp;"*"&amp;LEFT($A175,11)&amp;"*")/1000)</f>
        <v>19824.995999999999</v>
      </c>
      <c r="BD175" s="156">
        <f>IF(LEN(BD$8)=0,"",SUMIFS(Gögn!$I$2:$I$11876,Gögn!$F$2:$F$11876,"*"&amp;LEFT($A175,4)&amp;"*",Gögn!$A$2:$A$11876,BD$201,Gögn!$F$2:$F$11876,"*"&amp;RIGHT($A175,5)&amp;"*",Gögn!$F$2:$F$11876,"&lt;&gt;"&amp;"*"&amp;LEFT($A175,11)&amp;"*")/1000)</f>
        <v>3119.3049999999998</v>
      </c>
      <c r="BE175" s="156">
        <f>IF(LEN(BE$8)=0,"",SUMIFS(Gögn!$I$2:$I$11876,Gögn!$F$2:$F$11876,"*"&amp;LEFT($A175,4)&amp;"*",Gögn!$A$2:$A$11876,BE$201,Gögn!$F$2:$F$11876,"*"&amp;RIGHT($A175,5)&amp;"*",Gögn!$F$2:$F$11876,"&lt;&gt;"&amp;"*"&amp;LEFT($A175,11)&amp;"*")/1000)</f>
        <v>0</v>
      </c>
      <c r="BF175" s="156">
        <f>IF(LEN(BF$8)=0,"",SUMIFS(Gögn!$I$2:$I$11876,Gögn!$F$2:$F$11876,"*"&amp;LEFT($A175,4)&amp;"*",Gögn!$A$2:$A$11876,BF$201,Gögn!$F$2:$F$11876,"*"&amp;RIGHT($A175,5)&amp;"*",Gögn!$F$2:$F$11876,"&lt;&gt;"&amp;"*"&amp;LEFT($A175,11)&amp;"*")/1000)</f>
        <v>0</v>
      </c>
      <c r="BG175" s="156">
        <f>IF(LEN(BG$8)=0,"",SUMIFS(Gögn!$I$2:$I$11876,Gögn!$F$2:$F$11876,"*"&amp;LEFT($A175,4)&amp;"*",Gögn!$A$2:$A$11876,BG$201,Gögn!$F$2:$F$11876,"*"&amp;RIGHT($A175,5)&amp;"*",Gögn!$F$2:$F$11876,"&lt;&gt;"&amp;"*"&amp;LEFT($A175,11)&amp;"*")/1000)</f>
        <v>13217.209000000001</v>
      </c>
      <c r="BH175" s="156">
        <f>IF(LEN(BH$8)=0,"",SUMIFS(Gögn!$I$2:$I$11876,Gögn!$F$2:$F$11876,"*"&amp;LEFT($A175,4)&amp;"*",Gögn!$A$2:$A$11876,BH$201,Gögn!$F$2:$F$11876,"*"&amp;RIGHT($A175,5)&amp;"*",Gögn!$F$2:$F$11876,"&lt;&gt;"&amp;"*"&amp;LEFT($A175,11)&amp;"*")/1000)</f>
        <v>1637.079</v>
      </c>
      <c r="BI175" s="156">
        <f>IF(LEN(BI$8)=0,"",SUMIFS(Gögn!$I$2:$I$11876,Gögn!$F$2:$F$11876,"*"&amp;LEFT($A175,4)&amp;"*",Gögn!$A$2:$A$11876,BI$201,Gögn!$F$2:$F$11876,"*"&amp;RIGHT($A175,5)&amp;"*",Gögn!$F$2:$F$11876,"&lt;&gt;"&amp;"*"&amp;LEFT($A175,11)&amp;"*")/1000)</f>
        <v>662.23099999999999</v>
      </c>
      <c r="BJ175" s="156">
        <f>IF(LEN(BJ$8)=0,"",SUMIFS(Gögn!$I$2:$I$11876,Gögn!$F$2:$F$11876,"*"&amp;LEFT($A175,4)&amp;"*",Gögn!$A$2:$A$11876,BJ$201,Gögn!$F$2:$F$11876,"*"&amp;RIGHT($A175,5)&amp;"*",Gögn!$F$2:$F$11876,"&lt;&gt;"&amp;"*"&amp;LEFT($A175,11)&amp;"*")/1000)</f>
        <v>0</v>
      </c>
      <c r="BK175" s="156">
        <f>IF(LEN(BK$8)=0,"",SUMIFS(Gögn!$I$2:$I$11876,Gögn!$F$2:$F$11876,"*"&amp;LEFT($A175,4)&amp;"*",Gögn!$A$2:$A$11876,BK$201,Gögn!$F$2:$F$11876,"*"&amp;RIGHT($A175,5)&amp;"*",Gögn!$F$2:$F$11876,"&lt;&gt;"&amp;"*"&amp;LEFT($A175,11)&amp;"*")/1000)</f>
        <v>14823.773999999999</v>
      </c>
      <c r="BL175" s="156">
        <f>IF(LEN(BL$8)=0,"",SUMIFS(Gögn!$I$2:$I$11876,Gögn!$F$2:$F$11876,"*"&amp;LEFT($A175,4)&amp;"*",Gögn!$A$2:$A$11876,BL$201,Gögn!$F$2:$F$11876,"*"&amp;RIGHT($A175,5)&amp;"*",Gögn!$F$2:$F$11876,"&lt;&gt;"&amp;"*"&amp;LEFT($A175,11)&amp;"*")/1000)</f>
        <v>0</v>
      </c>
      <c r="BM175" s="156">
        <f>IF(LEN(BM$8)=0,"",SUMIFS(Gögn!$I$2:$I$11876,Gögn!$F$2:$F$11876,"*"&amp;LEFT($A175,4)&amp;"*",Gögn!$A$2:$A$11876,BM$201,Gögn!$F$2:$F$11876,"*"&amp;RIGHT($A175,5)&amp;"*",Gögn!$F$2:$F$11876,"&lt;&gt;"&amp;"*"&amp;LEFT($A175,11)&amp;"*")/1000)</f>
        <v>0</v>
      </c>
      <c r="BN175" s="156">
        <f>IF(LEN(BN$8)=0,"",SUMIFS(Gögn!$I$2:$I$11876,Gögn!$F$2:$F$11876,"*"&amp;LEFT($A175,4)&amp;"*",Gögn!$A$2:$A$11876,BN$201,Gögn!$F$2:$F$11876,"*"&amp;RIGHT($A175,5)&amp;"*",Gögn!$F$2:$F$11876,"&lt;&gt;"&amp;"*"&amp;LEFT($A175,11)&amp;"*")/1000)</f>
        <v>0</v>
      </c>
      <c r="BO175" s="156">
        <f>IF(LEN(BO$8)=0,"",SUMIFS(Gögn!$I$2:$I$11876,Gögn!$F$2:$F$11876,"*"&amp;LEFT($A175,4)&amp;"*",Gögn!$A$2:$A$11876,BO$201,Gögn!$F$2:$F$11876,"*"&amp;RIGHT($A175,5)&amp;"*",Gögn!$F$2:$F$11876,"&lt;&gt;"&amp;"*"&amp;LEFT($A175,11)&amp;"*")/1000)</f>
        <v>0</v>
      </c>
      <c r="BP175" s="156">
        <f>IF(LEN(BP$8)=0,"",SUMIFS(Gögn!$I$2:$I$11876,Gögn!$F$2:$F$11876,"*"&amp;LEFT($A175,4)&amp;"*",Gögn!$A$2:$A$11876,BP$201,Gögn!$F$2:$F$11876,"*"&amp;RIGHT($A175,5)&amp;"*",Gögn!$F$2:$F$11876,"&lt;&gt;"&amp;"*"&amp;LEFT($A175,11)&amp;"*")/1000)</f>
        <v>0</v>
      </c>
      <c r="BQ175" s="156">
        <f>IF(LEN(BQ$8)=0,"",SUMIFS(Gögn!$I$2:$I$11876,Gögn!$F$2:$F$11876,"*"&amp;LEFT($A175,4)&amp;"*",Gögn!$A$2:$A$11876,BQ$201,Gögn!$F$2:$F$11876,"*"&amp;RIGHT($A175,5)&amp;"*",Gögn!$F$2:$F$11876,"&lt;&gt;"&amp;"*"&amp;LEFT($A175,11)&amp;"*")/1000)</f>
        <v>0</v>
      </c>
      <c r="BR175" s="156">
        <f>IF(LEN(BR$8)=0,"",SUMIFS(Gögn!$I$2:$I$11876,Gögn!$F$2:$F$11876,"*"&amp;LEFT($A175,4)&amp;"*",Gögn!$A$2:$A$11876,BR$201,Gögn!$F$2:$F$11876,"*"&amp;RIGHT($A175,5)&amp;"*",Gögn!$F$2:$F$11876,"&lt;&gt;"&amp;"*"&amp;LEFT($A175,11)&amp;"*")/1000)</f>
        <v>31222</v>
      </c>
      <c r="BS175" s="156">
        <f>IF(LEN(BS$8)=0,"",SUMIFS(Gögn!$I$2:$I$11876,Gögn!$F$2:$F$11876,"*"&amp;LEFT($A175,4)&amp;"*",Gögn!$A$2:$A$11876,BS$201,Gögn!$F$2:$F$11876,"*"&amp;RIGHT($A175,5)&amp;"*",Gögn!$F$2:$F$11876,"&lt;&gt;"&amp;"*"&amp;LEFT($A175,11)&amp;"*")/1000)</f>
        <v>8977</v>
      </c>
      <c r="BT175" s="156">
        <f>IF(LEN(BT$8)=0,"",SUMIFS(Gögn!$I$2:$I$11876,Gögn!$F$2:$F$11876,"*"&amp;LEFT($A175,4)&amp;"*",Gögn!$A$2:$A$11876,BT$201,Gögn!$F$2:$F$11876,"*"&amp;RIGHT($A175,5)&amp;"*",Gögn!$F$2:$F$11876,"&lt;&gt;"&amp;"*"&amp;LEFT($A175,11)&amp;"*")/1000)</f>
        <v>62</v>
      </c>
      <c r="BU175" s="156">
        <f>IF(LEN(BU$8)=0,"",SUMIFS(Gögn!$I$2:$I$11876,Gögn!$F$2:$F$11876,"*"&amp;LEFT($A175,4)&amp;"*",Gögn!$A$2:$A$11876,BU$201,Gögn!$F$2:$F$11876,"*"&amp;RIGHT($A175,5)&amp;"*",Gögn!$F$2:$F$11876,"&lt;&gt;"&amp;"*"&amp;LEFT($A175,11)&amp;"*")/1000)</f>
        <v>0</v>
      </c>
      <c r="BV175" s="156">
        <f>IF(LEN(BV$8)=0,"",SUMIFS(Gögn!$I$2:$I$11876,Gögn!$F$2:$F$11876,"*"&amp;LEFT($A175,4)&amp;"*",Gögn!$A$2:$A$11876,BV$201,Gögn!$F$2:$F$11876,"*"&amp;RIGHT($A175,5)&amp;"*",Gögn!$F$2:$F$11876,"&lt;&gt;"&amp;"*"&amp;LEFT($A175,11)&amp;"*")/1000)</f>
        <v>2035.6780000000001</v>
      </c>
      <c r="BW175" s="156">
        <f>IF(LEN(BW$8)=0,"",SUMIFS(Gögn!$I$2:$I$11876,Gögn!$F$2:$F$11876,"*"&amp;LEFT($A175,4)&amp;"*",Gögn!$A$2:$A$11876,BW$201,Gögn!$F$2:$F$11876,"*"&amp;RIGHT($A175,5)&amp;"*",Gögn!$F$2:$F$11876,"&lt;&gt;"&amp;"*"&amp;LEFT($A175,11)&amp;"*")/1000)</f>
        <v>96.486000000000004</v>
      </c>
      <c r="BX175" s="156">
        <f>IF(LEN(BX$8)=0,"",SUMIFS(Gögn!$I$2:$I$11876,Gögn!$F$2:$F$11876,"*"&amp;LEFT($A175,4)&amp;"*",Gögn!$A$2:$A$11876,BX$201,Gögn!$F$2:$F$11876,"*"&amp;RIGHT($A175,5)&amp;"*",Gögn!$F$2:$F$11876,"&lt;&gt;"&amp;"*"&amp;LEFT($A175,11)&amp;"*")/1000)</f>
        <v>2233.4589999999998</v>
      </c>
      <c r="BY175" s="156">
        <f>IF(LEN(BY$8)=0,"",SUMIFS(Gögn!$I$2:$I$11876,Gögn!$F$2:$F$11876,"*"&amp;LEFT($A175,4)&amp;"*",Gögn!$A$2:$A$11876,BY$201,Gögn!$F$2:$F$11876,"*"&amp;RIGHT($A175,5)&amp;"*",Gögn!$F$2:$F$11876,"&lt;&gt;"&amp;"*"&amp;LEFT($A175,11)&amp;"*")/1000)</f>
        <v>5825.8180000000002</v>
      </c>
      <c r="BZ175" s="156">
        <f>IF(LEN(BZ$8)=0,"",SUMIFS(Gögn!$I$2:$I$11876,Gögn!$F$2:$F$11876,"*"&amp;LEFT($A175,4)&amp;"*",Gögn!$A$2:$A$11876,BZ$201,Gögn!$F$2:$F$11876,"*"&amp;RIGHT($A175,5)&amp;"*",Gögn!$F$2:$F$11876,"&lt;&gt;"&amp;"*"&amp;LEFT($A175,11)&amp;"*")/1000)</f>
        <v>0</v>
      </c>
      <c r="CA175" s="156">
        <f>IF(LEN(CA$8)=0,"",SUMIFS(Gögn!$I$2:$I$11876,Gögn!$F$2:$F$11876,"*"&amp;LEFT($A175,4)&amp;"*",Gögn!$A$2:$A$11876,CA$201,Gögn!$F$2:$F$11876,"*"&amp;RIGHT($A175,5)&amp;"*",Gögn!$F$2:$F$11876,"&lt;&gt;"&amp;"*"&amp;LEFT($A175,11)&amp;"*")/1000)</f>
        <v>789.15099999999995</v>
      </c>
      <c r="CB175" s="156">
        <f>IF(LEN(CB$8)=0,"",SUMIFS(Gögn!$I$2:$I$11876,Gögn!$F$2:$F$11876,"*"&amp;LEFT($A175,4)&amp;"*",Gögn!$A$2:$A$11876,CB$201,Gögn!$F$2:$F$11876,"*"&amp;RIGHT($A175,5)&amp;"*",Gögn!$F$2:$F$11876,"&lt;&gt;"&amp;"*"&amp;LEFT($A175,11)&amp;"*")/1000)</f>
        <v>0</v>
      </c>
      <c r="CC175" s="156">
        <f>IF(LEN(CC$8)=0,"",SUMIFS(Gögn!$I$2:$I$11876,Gögn!$F$2:$F$11876,"*"&amp;LEFT($A175,4)&amp;"*",Gögn!$A$2:$A$11876,CC$201,Gögn!$F$2:$F$11876,"*"&amp;RIGHT($A175,5)&amp;"*",Gögn!$F$2:$F$11876,"&lt;&gt;"&amp;"*"&amp;LEFT($A175,11)&amp;"*")/1000)</f>
        <v>0</v>
      </c>
    </row>
    <row r="176" spans="1:81" ht="15" customHeight="1" x14ac:dyDescent="0.25">
      <c r="A176" s="5" t="s">
        <v>418</v>
      </c>
      <c r="B176" s="5"/>
      <c r="C176" s="18" t="s">
        <v>315</v>
      </c>
      <c r="D176" s="155">
        <f t="shared" si="44"/>
        <v>543700.41200000001</v>
      </c>
      <c r="E176" s="155">
        <f>IF(LEN(E$8)=0,"",SUMIFS(Gögn!$I$2:$I$11876,Gögn!$F$2:$F$11876,"*"&amp;LEFT($A176,4)&amp;"*",Gögn!$A$2:$A$11876,E$201,Gögn!$F$2:$F$11876,"*"&amp;RIGHT($A176,5)&amp;"*",Gögn!$F$2:$F$11876,"&lt;&gt;"&amp;"*"&amp;LEFT($A176,11)&amp;"*")/1000)</f>
        <v>98118.678</v>
      </c>
      <c r="F176" s="155">
        <f>IF(LEN(F$8)=0,"",SUMIFS(Gögn!$I$2:$I$11876,Gögn!$F$2:$F$11876,"*"&amp;LEFT($A176,4)&amp;"*",Gögn!$A$2:$A$11876,F$201,Gögn!$F$2:$F$11876,"*"&amp;RIGHT($A176,5)&amp;"*",Gögn!$F$2:$F$11876,"&lt;&gt;"&amp;"*"&amp;LEFT($A176,11)&amp;"*")/1000)</f>
        <v>149355.91</v>
      </c>
      <c r="G176" s="155">
        <f>IF(LEN(G$8)=0,"",SUMIFS(Gögn!$I$2:$I$11876,Gögn!$F$2:$F$11876,"*"&amp;LEFT($A176,4)&amp;"*",Gögn!$A$2:$A$11876,G$201,Gögn!$F$2:$F$11876,"*"&amp;RIGHT($A176,5)&amp;"*",Gögn!$F$2:$F$11876,"&lt;&gt;"&amp;"*"&amp;LEFT($A176,11)&amp;"*")/1000)</f>
        <v>0</v>
      </c>
      <c r="H176" s="155">
        <f>IF(LEN(H$8)=0,"",SUMIFS(Gögn!$I$2:$I$11876,Gögn!$F$2:$F$11876,"*"&amp;LEFT($A176,4)&amp;"*",Gögn!$A$2:$A$11876,H$201,Gögn!$F$2:$F$11876,"*"&amp;RIGHT($A176,5)&amp;"*",Gögn!$F$2:$F$11876,"&lt;&gt;"&amp;"*"&amp;LEFT($A176,11)&amp;"*")/1000)</f>
        <v>0</v>
      </c>
      <c r="I176" s="155">
        <f>IF(LEN(I$8)=0,"",SUMIFS(Gögn!$I$2:$I$11876,Gögn!$F$2:$F$11876,"*"&amp;LEFT($A176,4)&amp;"*",Gögn!$A$2:$A$11876,I$201,Gögn!$F$2:$F$11876,"*"&amp;RIGHT($A176,5)&amp;"*",Gögn!$F$2:$F$11876,"&lt;&gt;"&amp;"*"&amp;LEFT($A176,11)&amp;"*")/1000)</f>
        <v>0</v>
      </c>
      <c r="J176" s="155">
        <f>IF(LEN(J$8)=0,"",SUMIFS(Gögn!$I$2:$I$11876,Gögn!$F$2:$F$11876,"*"&amp;LEFT($A176,4)&amp;"*",Gögn!$A$2:$A$11876,J$201,Gögn!$F$2:$F$11876,"*"&amp;RIGHT($A176,5)&amp;"*",Gögn!$F$2:$F$11876,"&lt;&gt;"&amp;"*"&amp;LEFT($A176,11)&amp;"*")/1000)</f>
        <v>0</v>
      </c>
      <c r="K176" s="155">
        <f>IF(LEN(K$8)=0,"",SUMIFS(Gögn!$I$2:$I$11876,Gögn!$F$2:$F$11876,"*"&amp;LEFT($A176,4)&amp;"*",Gögn!$A$2:$A$11876,K$201,Gögn!$F$2:$F$11876,"*"&amp;RIGHT($A176,5)&amp;"*",Gögn!$F$2:$F$11876,"&lt;&gt;"&amp;"*"&amp;LEFT($A176,11)&amp;"*")/1000)</f>
        <v>630</v>
      </c>
      <c r="L176" s="155">
        <f>IF(LEN(L$8)=0,"",SUMIFS(Gögn!$I$2:$I$11876,Gögn!$F$2:$F$11876,"*"&amp;LEFT($A176,4)&amp;"*",Gögn!$A$2:$A$11876,L$201,Gögn!$F$2:$F$11876,"*"&amp;RIGHT($A176,5)&amp;"*",Gögn!$F$2:$F$11876,"&lt;&gt;"&amp;"*"&amp;LEFT($A176,11)&amp;"*")/1000)</f>
        <v>0</v>
      </c>
      <c r="M176" s="155">
        <f>IF(LEN(M$8)=0,"",SUMIFS(Gögn!$I$2:$I$11876,Gögn!$F$2:$F$11876,"*"&amp;LEFT($A176,4)&amp;"*",Gögn!$A$2:$A$11876,M$201,Gögn!$F$2:$F$11876,"*"&amp;RIGHT($A176,5)&amp;"*",Gögn!$F$2:$F$11876,"&lt;&gt;"&amp;"*"&amp;LEFT($A176,11)&amp;"*")/1000)</f>
        <v>4068</v>
      </c>
      <c r="N176" s="155">
        <f>IF(LEN(N$8)=0,"",SUMIFS(Gögn!$I$2:$I$11876,Gögn!$F$2:$F$11876,"*"&amp;LEFT($A176,4)&amp;"*",Gögn!$A$2:$A$11876,N$201,Gögn!$F$2:$F$11876,"*"&amp;RIGHT($A176,5)&amp;"*",Gögn!$F$2:$F$11876,"&lt;&gt;"&amp;"*"&amp;LEFT($A176,11)&amp;"*")/1000)</f>
        <v>15325</v>
      </c>
      <c r="O176" s="155">
        <f>IF(LEN(O$8)=0,"",SUMIFS(Gögn!$I$2:$I$11876,Gögn!$F$2:$F$11876,"*"&amp;LEFT($A176,4)&amp;"*",Gögn!$A$2:$A$11876,O$201,Gögn!$F$2:$F$11876,"*"&amp;RIGHT($A176,5)&amp;"*",Gögn!$F$2:$F$11876,"&lt;&gt;"&amp;"*"&amp;LEFT($A176,11)&amp;"*")/1000)</f>
        <v>16566</v>
      </c>
      <c r="P176" s="155">
        <f>IF(LEN(P$8)=0,"",SUMIFS(Gögn!$I$2:$I$11876,Gögn!$F$2:$F$11876,"*"&amp;LEFT($A176,4)&amp;"*",Gögn!$A$2:$A$11876,P$201,Gögn!$F$2:$F$11876,"*"&amp;RIGHT($A176,5)&amp;"*",Gögn!$F$2:$F$11876,"&lt;&gt;"&amp;"*"&amp;LEFT($A176,11)&amp;"*")/1000)</f>
        <v>9068</v>
      </c>
      <c r="Q176" s="155">
        <f>IF(LEN(Q$8)=0,"",SUMIFS(Gögn!$I$2:$I$11876,Gögn!$F$2:$F$11876,"*"&amp;LEFT($A176,4)&amp;"*",Gögn!$A$2:$A$11876,Q$201,Gögn!$F$2:$F$11876,"*"&amp;RIGHT($A176,5)&amp;"*",Gögn!$F$2:$F$11876,"&lt;&gt;"&amp;"*"&amp;LEFT($A176,11)&amp;"*")/1000)</f>
        <v>0</v>
      </c>
      <c r="R176" s="155">
        <f>IF(LEN(R$8)=0,"",SUMIFS(Gögn!$I$2:$I$11876,Gögn!$F$2:$F$11876,"*"&amp;LEFT($A176,4)&amp;"*",Gögn!$A$2:$A$11876,R$201,Gögn!$F$2:$F$11876,"*"&amp;RIGHT($A176,5)&amp;"*",Gögn!$F$2:$F$11876,"&lt;&gt;"&amp;"*"&amp;LEFT($A176,11)&amp;"*")/1000)</f>
        <v>0</v>
      </c>
      <c r="S176" s="155">
        <f>IF(LEN(S$8)=0,"",SUMIFS(Gögn!$I$2:$I$11876,Gögn!$F$2:$F$11876,"*"&amp;LEFT($A176,4)&amp;"*",Gögn!$A$2:$A$11876,S$201,Gögn!$F$2:$F$11876,"*"&amp;RIGHT($A176,5)&amp;"*",Gögn!$F$2:$F$11876,"&lt;&gt;"&amp;"*"&amp;LEFT($A176,11)&amp;"*")/1000)</f>
        <v>0</v>
      </c>
      <c r="T176" s="155">
        <f>IF(LEN(T$8)=0,"",SUMIFS(Gögn!$I$2:$I$11876,Gögn!$F$2:$F$11876,"*"&amp;LEFT($A176,4)&amp;"*",Gögn!$A$2:$A$11876,T$201,Gögn!$F$2:$F$11876,"*"&amp;RIGHT($A176,5)&amp;"*",Gögn!$F$2:$F$11876,"&lt;&gt;"&amp;"*"&amp;LEFT($A176,11)&amp;"*")/1000)</f>
        <v>0</v>
      </c>
      <c r="U176" s="155">
        <f>IF(LEN(U$8)=0,"",SUMIFS(Gögn!$I$2:$I$11876,Gögn!$F$2:$F$11876,"*"&amp;LEFT($A176,4)&amp;"*",Gögn!$A$2:$A$11876,U$201,Gögn!$F$2:$F$11876,"*"&amp;RIGHT($A176,5)&amp;"*",Gögn!$F$2:$F$11876,"&lt;&gt;"&amp;"*"&amp;LEFT($A176,11)&amp;"*")/1000)</f>
        <v>0</v>
      </c>
      <c r="V176" s="155">
        <f>IF(LEN(V$8)=0,"",SUMIFS(Gögn!$I$2:$I$11876,Gögn!$F$2:$F$11876,"*"&amp;LEFT($A176,4)&amp;"*",Gögn!$A$2:$A$11876,V$201,Gögn!$F$2:$F$11876,"*"&amp;RIGHT($A176,5)&amp;"*",Gögn!$F$2:$F$11876,"&lt;&gt;"&amp;"*"&amp;LEFT($A176,11)&amp;"*")/1000)</f>
        <v>0</v>
      </c>
      <c r="W176" s="155">
        <f>IF(LEN(W$8)=0,"",SUMIFS(Gögn!$I$2:$I$11876,Gögn!$F$2:$F$11876,"*"&amp;LEFT($A176,4)&amp;"*",Gögn!$A$2:$A$11876,W$201,Gögn!$F$2:$F$11876,"*"&amp;RIGHT($A176,5)&amp;"*",Gögn!$F$2:$F$11876,"&lt;&gt;"&amp;"*"&amp;LEFT($A176,11)&amp;"*")/1000)</f>
        <v>159654</v>
      </c>
      <c r="X176" s="155">
        <f>IF(LEN(X$8)=0,"",SUMIFS(Gögn!$I$2:$I$11876,Gögn!$F$2:$F$11876,"*"&amp;LEFT($A176,4)&amp;"*",Gögn!$A$2:$A$11876,X$201,Gögn!$F$2:$F$11876,"*"&amp;RIGHT($A176,5)&amp;"*",Gögn!$F$2:$F$11876,"&lt;&gt;"&amp;"*"&amp;LEFT($A176,11)&amp;"*")/1000)</f>
        <v>13978</v>
      </c>
      <c r="Y176" s="155">
        <f>IF(LEN(Y$8)=0,"",SUMIFS(Gögn!$I$2:$I$11876,Gögn!$F$2:$F$11876,"*"&amp;LEFT($A176,4)&amp;"*",Gögn!$A$2:$A$11876,Y$201,Gögn!$F$2:$F$11876,"*"&amp;RIGHT($A176,5)&amp;"*",Gögn!$F$2:$F$11876,"&lt;&gt;"&amp;"*"&amp;LEFT($A176,11)&amp;"*")/1000)</f>
        <v>0</v>
      </c>
      <c r="Z176" s="155">
        <f>IF(LEN(Z$8)=0,"",SUMIFS(Gögn!$I$2:$I$11876,Gögn!$F$2:$F$11876,"*"&amp;LEFT($A176,4)&amp;"*",Gögn!$A$2:$A$11876,Z$201,Gögn!$F$2:$F$11876,"*"&amp;RIGHT($A176,5)&amp;"*",Gögn!$F$2:$F$11876,"&lt;&gt;"&amp;"*"&amp;LEFT($A176,11)&amp;"*")/1000)</f>
        <v>2307</v>
      </c>
      <c r="AA176" s="155">
        <f>IF(LEN(AA$8)=0,"",SUMIFS(Gögn!$I$2:$I$11876,Gögn!$F$2:$F$11876,"*"&amp;LEFT($A176,4)&amp;"*",Gögn!$A$2:$A$11876,AA$201,Gögn!$F$2:$F$11876,"*"&amp;RIGHT($A176,5)&amp;"*",Gögn!$F$2:$F$11876,"&lt;&gt;"&amp;"*"&amp;LEFT($A176,11)&amp;"*")/1000)</f>
        <v>0</v>
      </c>
      <c r="AB176" s="155">
        <f>IF(LEN(AB$8)=0,"",SUMIFS(Gögn!$I$2:$I$11876,Gögn!$F$2:$F$11876,"*"&amp;LEFT($A176,4)&amp;"*",Gögn!$A$2:$A$11876,AB$201,Gögn!$F$2:$F$11876,"*"&amp;RIGHT($A176,5)&amp;"*",Gögn!$F$2:$F$11876,"&lt;&gt;"&amp;"*"&amp;LEFT($A176,11)&amp;"*")/1000)</f>
        <v>3457.4169999999999</v>
      </c>
      <c r="AC176" s="155">
        <f>IF(LEN(AC$8)=0,"",SUMIFS(Gögn!$I$2:$I$11876,Gögn!$F$2:$F$11876,"*"&amp;LEFT($A176,4)&amp;"*",Gögn!$A$2:$A$11876,AC$201,Gögn!$F$2:$F$11876,"*"&amp;RIGHT($A176,5)&amp;"*",Gögn!$F$2:$F$11876,"&lt;&gt;"&amp;"*"&amp;LEFT($A176,11)&amp;"*")/1000)</f>
        <v>2585.27</v>
      </c>
      <c r="AD176" s="155">
        <f>IF(LEN(AD$8)=0,"",SUMIFS(Gögn!$I$2:$I$11876,Gögn!$F$2:$F$11876,"*"&amp;LEFT($A176,4)&amp;"*",Gögn!$A$2:$A$11876,AD$201,Gögn!$F$2:$F$11876,"*"&amp;RIGHT($A176,5)&amp;"*",Gögn!$F$2:$F$11876,"&lt;&gt;"&amp;"*"&amp;LEFT($A176,11)&amp;"*")/1000)</f>
        <v>0</v>
      </c>
      <c r="AE176" s="155">
        <f>IF(LEN(AE$8)=0,"",SUMIFS(Gögn!$I$2:$I$11876,Gögn!$F$2:$F$11876,"*"&amp;LEFT($A176,4)&amp;"*",Gögn!$A$2:$A$11876,AE$201,Gögn!$F$2:$F$11876,"*"&amp;RIGHT($A176,5)&amp;"*",Gögn!$F$2:$F$11876,"&lt;&gt;"&amp;"*"&amp;LEFT($A176,11)&amp;"*")/1000)</f>
        <v>0</v>
      </c>
      <c r="AF176" s="155">
        <f>IF(LEN(AF$8)=0,"",SUMIFS(Gögn!$I$2:$I$11876,Gögn!$F$2:$F$11876,"*"&amp;LEFT($A176,4)&amp;"*",Gögn!$A$2:$A$11876,AF$201,Gögn!$F$2:$F$11876,"*"&amp;RIGHT($A176,5)&amp;"*",Gögn!$F$2:$F$11876,"&lt;&gt;"&amp;"*"&amp;LEFT($A176,11)&amp;"*")/1000)</f>
        <v>0</v>
      </c>
      <c r="AG176" s="155">
        <f>IF(LEN(AG$8)=0,"",SUMIFS(Gögn!$I$2:$I$11876,Gögn!$F$2:$F$11876,"*"&amp;LEFT($A176,4)&amp;"*",Gögn!$A$2:$A$11876,AG$201,Gögn!$F$2:$F$11876,"*"&amp;RIGHT($A176,5)&amp;"*",Gögn!$F$2:$F$11876,"&lt;&gt;"&amp;"*"&amp;LEFT($A176,11)&amp;"*")/1000)</f>
        <v>0</v>
      </c>
      <c r="AH176" s="155">
        <f>IF(LEN(AH$8)=0,"",SUMIFS(Gögn!$I$2:$I$11876,Gögn!$F$2:$F$11876,"*"&amp;LEFT($A176,4)&amp;"*",Gögn!$A$2:$A$11876,AH$201,Gögn!$F$2:$F$11876,"*"&amp;RIGHT($A176,5)&amp;"*",Gögn!$F$2:$F$11876,"&lt;&gt;"&amp;"*"&amp;LEFT($A176,11)&amp;"*")/1000)</f>
        <v>0</v>
      </c>
      <c r="AI176" s="155">
        <f>IF(LEN(AI$8)=0,"",SUMIFS(Gögn!$I$2:$I$11876,Gögn!$F$2:$F$11876,"*"&amp;LEFT($A176,4)&amp;"*",Gögn!$A$2:$A$11876,AI$201,Gögn!$F$2:$F$11876,"*"&amp;RIGHT($A176,5)&amp;"*",Gögn!$F$2:$F$11876,"&lt;&gt;"&amp;"*"&amp;LEFT($A176,11)&amp;"*")/1000)</f>
        <v>0</v>
      </c>
      <c r="AJ176" s="155">
        <f>IF(LEN(AJ$8)=0,"",SUMIFS(Gögn!$I$2:$I$11876,Gögn!$F$2:$F$11876,"*"&amp;LEFT($A176,4)&amp;"*",Gögn!$A$2:$A$11876,AJ$201,Gögn!$F$2:$F$11876,"*"&amp;RIGHT($A176,5)&amp;"*",Gögn!$F$2:$F$11876,"&lt;&gt;"&amp;"*"&amp;LEFT($A176,11)&amp;"*")/1000)</f>
        <v>0</v>
      </c>
      <c r="AK176" s="155">
        <f>IF(LEN(AK$8)=0,"",SUMIFS(Gögn!$I$2:$I$11876,Gögn!$F$2:$F$11876,"*"&amp;LEFT($A176,4)&amp;"*",Gögn!$A$2:$A$11876,AK$201,Gögn!$F$2:$F$11876,"*"&amp;RIGHT($A176,5)&amp;"*",Gögn!$F$2:$F$11876,"&lt;&gt;"&amp;"*"&amp;LEFT($A176,11)&amp;"*")/1000)</f>
        <v>0</v>
      </c>
      <c r="AL176" s="155">
        <f>IF(LEN(AL$8)=0,"",SUMIFS(Gögn!$I$2:$I$11876,Gögn!$F$2:$F$11876,"*"&amp;LEFT($A176,4)&amp;"*",Gögn!$A$2:$A$11876,AL$201,Gögn!$F$2:$F$11876,"*"&amp;RIGHT($A176,5)&amp;"*",Gögn!$F$2:$F$11876,"&lt;&gt;"&amp;"*"&amp;LEFT($A176,11)&amp;"*")/1000)</f>
        <v>0</v>
      </c>
      <c r="AM176" s="155">
        <f>IF(LEN(AM$8)=0,"",SUMIFS(Gögn!$I$2:$I$11876,Gögn!$F$2:$F$11876,"*"&amp;LEFT($A176,4)&amp;"*",Gögn!$A$2:$A$11876,AM$201,Gögn!$F$2:$F$11876,"*"&amp;RIGHT($A176,5)&amp;"*",Gögn!$F$2:$F$11876,"&lt;&gt;"&amp;"*"&amp;LEFT($A176,11)&amp;"*")/1000)</f>
        <v>0</v>
      </c>
      <c r="AN176" s="155">
        <f>IF(LEN(AN$8)=0,"",SUMIFS(Gögn!$I$2:$I$11876,Gögn!$F$2:$F$11876,"*"&amp;LEFT($A176,4)&amp;"*",Gögn!$A$2:$A$11876,AN$201,Gögn!$F$2:$F$11876,"*"&amp;RIGHT($A176,5)&amp;"*",Gögn!$F$2:$F$11876,"&lt;&gt;"&amp;"*"&amp;LEFT($A176,11)&amp;"*")/1000)</f>
        <v>0</v>
      </c>
      <c r="AO176" s="155">
        <f>IF(LEN(AO$8)=0,"",SUMIFS(Gögn!$I$2:$I$11876,Gögn!$F$2:$F$11876,"*"&amp;LEFT($A176,4)&amp;"*",Gögn!$A$2:$A$11876,AO$201,Gögn!$F$2:$F$11876,"*"&amp;RIGHT($A176,5)&amp;"*",Gögn!$F$2:$F$11876,"&lt;&gt;"&amp;"*"&amp;LEFT($A176,11)&amp;"*")/1000)</f>
        <v>12780.17</v>
      </c>
      <c r="AP176" s="155">
        <f>IF(LEN(AP$8)=0,"",SUMIFS(Gögn!$I$2:$I$11876,Gögn!$F$2:$F$11876,"*"&amp;LEFT($A176,4)&amp;"*",Gögn!$A$2:$A$11876,AP$201,Gögn!$F$2:$F$11876,"*"&amp;RIGHT($A176,5)&amp;"*",Gögn!$F$2:$F$11876,"&lt;&gt;"&amp;"*"&amp;LEFT($A176,11)&amp;"*")/1000)</f>
        <v>9984.7049999999999</v>
      </c>
      <c r="AQ176" s="155">
        <f>IF(LEN(AQ$8)=0,"",SUMIFS(Gögn!$I$2:$I$11876,Gögn!$F$2:$F$11876,"*"&amp;LEFT($A176,4)&amp;"*",Gögn!$A$2:$A$11876,AQ$201,Gögn!$F$2:$F$11876,"*"&amp;RIGHT($A176,5)&amp;"*",Gögn!$F$2:$F$11876,"&lt;&gt;"&amp;"*"&amp;LEFT($A176,11)&amp;"*")/1000)</f>
        <v>7031.652</v>
      </c>
      <c r="AR176" s="155">
        <f>IF(LEN(AR$8)=0,"",SUMIFS(Gögn!$I$2:$I$11876,Gögn!$F$2:$F$11876,"*"&amp;LEFT($A176,4)&amp;"*",Gögn!$A$2:$A$11876,AR$201,Gögn!$F$2:$F$11876,"*"&amp;RIGHT($A176,5)&amp;"*",Gögn!$F$2:$F$11876,"&lt;&gt;"&amp;"*"&amp;LEFT($A176,11)&amp;"*")/1000)</f>
        <v>0</v>
      </c>
      <c r="AS176" s="155">
        <f>IF(LEN(AS$8)=0,"",SUMIFS(Gögn!$I$2:$I$11876,Gögn!$F$2:$F$11876,"*"&amp;LEFT($A176,4)&amp;"*",Gögn!$A$2:$A$11876,AS$201,Gögn!$F$2:$F$11876,"*"&amp;RIGHT($A176,5)&amp;"*",Gögn!$F$2:$F$11876,"&lt;&gt;"&amp;"*"&amp;LEFT($A176,11)&amp;"*")/1000)</f>
        <v>0</v>
      </c>
      <c r="AT176" s="155">
        <f>IF(LEN(AT$8)=0,"",SUMIFS(Gögn!$I$2:$I$11876,Gögn!$F$2:$F$11876,"*"&amp;LEFT($A176,4)&amp;"*",Gögn!$A$2:$A$11876,AT$201,Gögn!$F$2:$F$11876,"*"&amp;RIGHT($A176,5)&amp;"*",Gögn!$F$2:$F$11876,"&lt;&gt;"&amp;"*"&amp;LEFT($A176,11)&amp;"*")/1000)</f>
        <v>0</v>
      </c>
      <c r="AU176" s="155">
        <f>IF(LEN(AU$8)=0,"",SUMIFS(Gögn!$I$2:$I$11876,Gögn!$F$2:$F$11876,"*"&amp;LEFT($A176,4)&amp;"*",Gögn!$A$2:$A$11876,AU$201,Gögn!$F$2:$F$11876,"*"&amp;RIGHT($A176,5)&amp;"*",Gögn!$F$2:$F$11876,"&lt;&gt;"&amp;"*"&amp;LEFT($A176,11)&amp;"*")/1000)</f>
        <v>0</v>
      </c>
      <c r="AV176" s="155">
        <f>IF(LEN(AV$8)=0,"",SUMIFS(Gögn!$I$2:$I$11876,Gögn!$F$2:$F$11876,"*"&amp;LEFT($A176,4)&amp;"*",Gögn!$A$2:$A$11876,AV$201,Gögn!$F$2:$F$11876,"*"&amp;RIGHT($A176,5)&amp;"*",Gögn!$F$2:$F$11876,"&lt;&gt;"&amp;"*"&amp;LEFT($A176,11)&amp;"*")/1000)</f>
        <v>0</v>
      </c>
      <c r="AW176" s="155">
        <f>IF(LEN(AW$8)=0,"",SUMIFS(Gögn!$I$2:$I$11876,Gögn!$F$2:$F$11876,"*"&amp;LEFT($A176,4)&amp;"*",Gögn!$A$2:$A$11876,AW$201,Gögn!$F$2:$F$11876,"*"&amp;RIGHT($A176,5)&amp;"*",Gögn!$F$2:$F$11876,"&lt;&gt;"&amp;"*"&amp;LEFT($A176,11)&amp;"*")/1000)</f>
        <v>0</v>
      </c>
      <c r="AX176" s="155">
        <f>IF(LEN(AX$8)=0,"",SUMIFS(Gögn!$I$2:$I$11876,Gögn!$F$2:$F$11876,"*"&amp;LEFT($A176,4)&amp;"*",Gögn!$A$2:$A$11876,AX$201,Gögn!$F$2:$F$11876,"*"&amp;RIGHT($A176,5)&amp;"*",Gögn!$F$2:$F$11876,"&lt;&gt;"&amp;"*"&amp;LEFT($A176,11)&amp;"*")/1000)</f>
        <v>0</v>
      </c>
      <c r="AY176" s="155">
        <f>IF(LEN(AY$8)=0,"",SUMIFS(Gögn!$I$2:$I$11876,Gögn!$F$2:$F$11876,"*"&amp;LEFT($A176,4)&amp;"*",Gögn!$A$2:$A$11876,AY$201,Gögn!$F$2:$F$11876,"*"&amp;RIGHT($A176,5)&amp;"*",Gögn!$F$2:$F$11876,"&lt;&gt;"&amp;"*"&amp;LEFT($A176,11)&amp;"*")/1000)</f>
        <v>0</v>
      </c>
      <c r="AZ176" s="155">
        <f>IF(LEN(AZ$8)=0,"",SUMIFS(Gögn!$I$2:$I$11876,Gögn!$F$2:$F$11876,"*"&amp;LEFT($A176,4)&amp;"*",Gögn!$A$2:$A$11876,AZ$201,Gögn!$F$2:$F$11876,"*"&amp;RIGHT($A176,5)&amp;"*",Gögn!$F$2:$F$11876,"&lt;&gt;"&amp;"*"&amp;LEFT($A176,11)&amp;"*")/1000)</f>
        <v>0</v>
      </c>
      <c r="BA176" s="155">
        <f>IF(LEN(BA$8)=0,"",SUMIFS(Gögn!$I$2:$I$11876,Gögn!$F$2:$F$11876,"*"&amp;LEFT($A176,4)&amp;"*",Gögn!$A$2:$A$11876,BA$201,Gögn!$F$2:$F$11876,"*"&amp;RIGHT($A176,5)&amp;"*",Gögn!$F$2:$F$11876,"&lt;&gt;"&amp;"*"&amp;LEFT($A176,11)&amp;"*")/1000)</f>
        <v>0</v>
      </c>
      <c r="BB176" s="155">
        <f>IF(LEN(BB$8)=0,"",SUMIFS(Gögn!$I$2:$I$11876,Gögn!$F$2:$F$11876,"*"&amp;LEFT($A176,4)&amp;"*",Gögn!$A$2:$A$11876,BB$201,Gögn!$F$2:$F$11876,"*"&amp;RIGHT($A176,5)&amp;"*",Gögn!$F$2:$F$11876,"&lt;&gt;"&amp;"*"&amp;LEFT($A176,11)&amp;"*")/1000)</f>
        <v>0</v>
      </c>
      <c r="BC176" s="155">
        <f>IF(LEN(BC$8)=0,"",SUMIFS(Gögn!$I$2:$I$11876,Gögn!$F$2:$F$11876,"*"&amp;LEFT($A176,4)&amp;"*",Gögn!$A$2:$A$11876,BC$201,Gögn!$F$2:$F$11876,"*"&amp;RIGHT($A176,5)&amp;"*",Gögn!$F$2:$F$11876,"&lt;&gt;"&amp;"*"&amp;LEFT($A176,11)&amp;"*")/1000)</f>
        <v>0</v>
      </c>
      <c r="BD176" s="155">
        <f>IF(LEN(BD$8)=0,"",SUMIFS(Gögn!$I$2:$I$11876,Gögn!$F$2:$F$11876,"*"&amp;LEFT($A176,4)&amp;"*",Gögn!$A$2:$A$11876,BD$201,Gögn!$F$2:$F$11876,"*"&amp;RIGHT($A176,5)&amp;"*",Gögn!$F$2:$F$11876,"&lt;&gt;"&amp;"*"&amp;LEFT($A176,11)&amp;"*")/1000)</f>
        <v>0</v>
      </c>
      <c r="BE176" s="155">
        <f>IF(LEN(BE$8)=0,"",SUMIFS(Gögn!$I$2:$I$11876,Gögn!$F$2:$F$11876,"*"&amp;LEFT($A176,4)&amp;"*",Gögn!$A$2:$A$11876,BE$201,Gögn!$F$2:$F$11876,"*"&amp;RIGHT($A176,5)&amp;"*",Gögn!$F$2:$F$11876,"&lt;&gt;"&amp;"*"&amp;LEFT($A176,11)&amp;"*")/1000)</f>
        <v>0</v>
      </c>
      <c r="BF176" s="155">
        <f>IF(LEN(BF$8)=0,"",SUMIFS(Gögn!$I$2:$I$11876,Gögn!$F$2:$F$11876,"*"&amp;LEFT($A176,4)&amp;"*",Gögn!$A$2:$A$11876,BF$201,Gögn!$F$2:$F$11876,"*"&amp;RIGHT($A176,5)&amp;"*",Gögn!$F$2:$F$11876,"&lt;&gt;"&amp;"*"&amp;LEFT($A176,11)&amp;"*")/1000)</f>
        <v>0</v>
      </c>
      <c r="BG176" s="155">
        <f>IF(LEN(BG$8)=0,"",SUMIFS(Gögn!$I$2:$I$11876,Gögn!$F$2:$F$11876,"*"&amp;LEFT($A176,4)&amp;"*",Gögn!$A$2:$A$11876,BG$201,Gögn!$F$2:$F$11876,"*"&amp;RIGHT($A176,5)&amp;"*",Gögn!$F$2:$F$11876,"&lt;&gt;"&amp;"*"&amp;LEFT($A176,11)&amp;"*")/1000)</f>
        <v>1121.8219999999999</v>
      </c>
      <c r="BH176" s="155">
        <f>IF(LEN(BH$8)=0,"",SUMIFS(Gögn!$I$2:$I$11876,Gögn!$F$2:$F$11876,"*"&amp;LEFT($A176,4)&amp;"*",Gögn!$A$2:$A$11876,BH$201,Gögn!$F$2:$F$11876,"*"&amp;RIGHT($A176,5)&amp;"*",Gögn!$F$2:$F$11876,"&lt;&gt;"&amp;"*"&amp;LEFT($A176,11)&amp;"*")/1000)</f>
        <v>0</v>
      </c>
      <c r="BI176" s="155">
        <f>IF(LEN(BI$8)=0,"",SUMIFS(Gögn!$I$2:$I$11876,Gögn!$F$2:$F$11876,"*"&amp;LEFT($A176,4)&amp;"*",Gögn!$A$2:$A$11876,BI$201,Gögn!$F$2:$F$11876,"*"&amp;RIGHT($A176,5)&amp;"*",Gögn!$F$2:$F$11876,"&lt;&gt;"&amp;"*"&amp;LEFT($A176,11)&amp;"*")/1000)</f>
        <v>0</v>
      </c>
      <c r="BJ176" s="155">
        <f>IF(LEN(BJ$8)=0,"",SUMIFS(Gögn!$I$2:$I$11876,Gögn!$F$2:$F$11876,"*"&amp;LEFT($A176,4)&amp;"*",Gögn!$A$2:$A$11876,BJ$201,Gögn!$F$2:$F$11876,"*"&amp;RIGHT($A176,5)&amp;"*",Gögn!$F$2:$F$11876,"&lt;&gt;"&amp;"*"&amp;LEFT($A176,11)&amp;"*")/1000)</f>
        <v>0</v>
      </c>
      <c r="BK176" s="155">
        <f>IF(LEN(BK$8)=0,"",SUMIFS(Gögn!$I$2:$I$11876,Gögn!$F$2:$F$11876,"*"&amp;LEFT($A176,4)&amp;"*",Gögn!$A$2:$A$11876,BK$201,Gögn!$F$2:$F$11876,"*"&amp;RIGHT($A176,5)&amp;"*",Gögn!$F$2:$F$11876,"&lt;&gt;"&amp;"*"&amp;LEFT($A176,11)&amp;"*")/1000)</f>
        <v>37668.788</v>
      </c>
      <c r="BL176" s="155">
        <f>IF(LEN(BL$8)=0,"",SUMIFS(Gögn!$I$2:$I$11876,Gögn!$F$2:$F$11876,"*"&amp;LEFT($A176,4)&amp;"*",Gögn!$A$2:$A$11876,BL$201,Gögn!$F$2:$F$11876,"*"&amp;RIGHT($A176,5)&amp;"*",Gögn!$F$2:$F$11876,"&lt;&gt;"&amp;"*"&amp;LEFT($A176,11)&amp;"*")/1000)</f>
        <v>0</v>
      </c>
      <c r="BM176" s="155">
        <f>IF(LEN(BM$8)=0,"",SUMIFS(Gögn!$I$2:$I$11876,Gögn!$F$2:$F$11876,"*"&amp;LEFT($A176,4)&amp;"*",Gögn!$A$2:$A$11876,BM$201,Gögn!$F$2:$F$11876,"*"&amp;RIGHT($A176,5)&amp;"*",Gögn!$F$2:$F$11876,"&lt;&gt;"&amp;"*"&amp;LEFT($A176,11)&amp;"*")/1000)</f>
        <v>0</v>
      </c>
      <c r="BN176" s="155">
        <f>IF(LEN(BN$8)=0,"",SUMIFS(Gögn!$I$2:$I$11876,Gögn!$F$2:$F$11876,"*"&amp;LEFT($A176,4)&amp;"*",Gögn!$A$2:$A$11876,BN$201,Gögn!$F$2:$F$11876,"*"&amp;RIGHT($A176,5)&amp;"*",Gögn!$F$2:$F$11876,"&lt;&gt;"&amp;"*"&amp;LEFT($A176,11)&amp;"*")/1000)</f>
        <v>0</v>
      </c>
      <c r="BO176" s="155">
        <f>IF(LEN(BO$8)=0,"",SUMIFS(Gögn!$I$2:$I$11876,Gögn!$F$2:$F$11876,"*"&amp;LEFT($A176,4)&amp;"*",Gögn!$A$2:$A$11876,BO$201,Gögn!$F$2:$F$11876,"*"&amp;RIGHT($A176,5)&amp;"*",Gögn!$F$2:$F$11876,"&lt;&gt;"&amp;"*"&amp;LEFT($A176,11)&amp;"*")/1000)</f>
        <v>0</v>
      </c>
      <c r="BP176" s="155">
        <f>IF(LEN(BP$8)=0,"",SUMIFS(Gögn!$I$2:$I$11876,Gögn!$F$2:$F$11876,"*"&amp;LEFT($A176,4)&amp;"*",Gögn!$A$2:$A$11876,BP$201,Gögn!$F$2:$F$11876,"*"&amp;RIGHT($A176,5)&amp;"*",Gögn!$F$2:$F$11876,"&lt;&gt;"&amp;"*"&amp;LEFT($A176,11)&amp;"*")/1000)</f>
        <v>0</v>
      </c>
      <c r="BQ176" s="155">
        <f>IF(LEN(BQ$8)=0,"",SUMIFS(Gögn!$I$2:$I$11876,Gögn!$F$2:$F$11876,"*"&amp;LEFT($A176,4)&amp;"*",Gögn!$A$2:$A$11876,BQ$201,Gögn!$F$2:$F$11876,"*"&amp;RIGHT($A176,5)&amp;"*",Gögn!$F$2:$F$11876,"&lt;&gt;"&amp;"*"&amp;LEFT($A176,11)&amp;"*")/1000)</f>
        <v>0</v>
      </c>
      <c r="BR176" s="155">
        <f>IF(LEN(BR$8)=0,"",SUMIFS(Gögn!$I$2:$I$11876,Gögn!$F$2:$F$11876,"*"&amp;LEFT($A176,4)&amp;"*",Gögn!$A$2:$A$11876,BR$201,Gögn!$F$2:$F$11876,"*"&amp;RIGHT($A176,5)&amp;"*",Gögn!$F$2:$F$11876,"&lt;&gt;"&amp;"*"&amp;LEFT($A176,11)&amp;"*")/1000)</f>
        <v>0</v>
      </c>
      <c r="BS176" s="155">
        <f>IF(LEN(BS$8)=0,"",SUMIFS(Gögn!$I$2:$I$11876,Gögn!$F$2:$F$11876,"*"&amp;LEFT($A176,4)&amp;"*",Gögn!$A$2:$A$11876,BS$201,Gögn!$F$2:$F$11876,"*"&amp;RIGHT($A176,5)&amp;"*",Gögn!$F$2:$F$11876,"&lt;&gt;"&amp;"*"&amp;LEFT($A176,11)&amp;"*")/1000)</f>
        <v>0</v>
      </c>
      <c r="BT176" s="155">
        <f>IF(LEN(BT$8)=0,"",SUMIFS(Gögn!$I$2:$I$11876,Gögn!$F$2:$F$11876,"*"&amp;LEFT($A176,4)&amp;"*",Gögn!$A$2:$A$11876,BT$201,Gögn!$F$2:$F$11876,"*"&amp;RIGHT($A176,5)&amp;"*",Gögn!$F$2:$F$11876,"&lt;&gt;"&amp;"*"&amp;LEFT($A176,11)&amp;"*")/1000)</f>
        <v>0</v>
      </c>
      <c r="BU176" s="155">
        <f>IF(LEN(BU$8)=0,"",SUMIFS(Gögn!$I$2:$I$11876,Gögn!$F$2:$F$11876,"*"&amp;LEFT($A176,4)&amp;"*",Gögn!$A$2:$A$11876,BU$201,Gögn!$F$2:$F$11876,"*"&amp;RIGHT($A176,5)&amp;"*",Gögn!$F$2:$F$11876,"&lt;&gt;"&amp;"*"&amp;LEFT($A176,11)&amp;"*")/1000)</f>
        <v>0</v>
      </c>
      <c r="BV176" s="155">
        <f>IF(LEN(BV$8)=0,"",SUMIFS(Gögn!$I$2:$I$11876,Gögn!$F$2:$F$11876,"*"&amp;LEFT($A176,4)&amp;"*",Gögn!$A$2:$A$11876,BV$201,Gögn!$F$2:$F$11876,"*"&amp;RIGHT($A176,5)&amp;"*",Gögn!$F$2:$F$11876,"&lt;&gt;"&amp;"*"&amp;LEFT($A176,11)&amp;"*")/1000)</f>
        <v>0</v>
      </c>
      <c r="BW176" s="155">
        <f>IF(LEN(BW$8)=0,"",SUMIFS(Gögn!$I$2:$I$11876,Gögn!$F$2:$F$11876,"*"&amp;LEFT($A176,4)&amp;"*",Gögn!$A$2:$A$11876,BW$201,Gögn!$F$2:$F$11876,"*"&amp;RIGHT($A176,5)&amp;"*",Gögn!$F$2:$F$11876,"&lt;&gt;"&amp;"*"&amp;LEFT($A176,11)&amp;"*")/1000)</f>
        <v>0</v>
      </c>
      <c r="BX176" s="155">
        <f>IF(LEN(BX$8)=0,"",SUMIFS(Gögn!$I$2:$I$11876,Gögn!$F$2:$F$11876,"*"&amp;LEFT($A176,4)&amp;"*",Gögn!$A$2:$A$11876,BX$201,Gögn!$F$2:$F$11876,"*"&amp;RIGHT($A176,5)&amp;"*",Gögn!$F$2:$F$11876,"&lt;&gt;"&amp;"*"&amp;LEFT($A176,11)&amp;"*")/1000)</f>
        <v>0</v>
      </c>
      <c r="BY176" s="155">
        <f>IF(LEN(BY$8)=0,"",SUMIFS(Gögn!$I$2:$I$11876,Gögn!$F$2:$F$11876,"*"&amp;LEFT($A176,4)&amp;"*",Gögn!$A$2:$A$11876,BY$201,Gögn!$F$2:$F$11876,"*"&amp;RIGHT($A176,5)&amp;"*",Gögn!$F$2:$F$11876,"&lt;&gt;"&amp;"*"&amp;LEFT($A176,11)&amp;"*")/1000)</f>
        <v>0</v>
      </c>
      <c r="BZ176" s="155">
        <f>IF(LEN(BZ$8)=0,"",SUMIFS(Gögn!$I$2:$I$11876,Gögn!$F$2:$F$11876,"*"&amp;LEFT($A176,4)&amp;"*",Gögn!$A$2:$A$11876,BZ$201,Gögn!$F$2:$F$11876,"*"&amp;RIGHT($A176,5)&amp;"*",Gögn!$F$2:$F$11876,"&lt;&gt;"&amp;"*"&amp;LEFT($A176,11)&amp;"*")/1000)</f>
        <v>0</v>
      </c>
      <c r="CA176" s="155">
        <f>IF(LEN(CA$8)=0,"",SUMIFS(Gögn!$I$2:$I$11876,Gögn!$F$2:$F$11876,"*"&amp;LEFT($A176,4)&amp;"*",Gögn!$A$2:$A$11876,CA$201,Gögn!$F$2:$F$11876,"*"&amp;RIGHT($A176,5)&amp;"*",Gögn!$F$2:$F$11876,"&lt;&gt;"&amp;"*"&amp;LEFT($A176,11)&amp;"*")/1000)</f>
        <v>0</v>
      </c>
      <c r="CB176" s="155">
        <f>IF(LEN(CB$8)=0,"",SUMIFS(Gögn!$I$2:$I$11876,Gögn!$F$2:$F$11876,"*"&amp;LEFT($A176,4)&amp;"*",Gögn!$A$2:$A$11876,CB$201,Gögn!$F$2:$F$11876,"*"&amp;RIGHT($A176,5)&amp;"*",Gögn!$F$2:$F$11876,"&lt;&gt;"&amp;"*"&amp;LEFT($A176,11)&amp;"*")/1000)</f>
        <v>0</v>
      </c>
      <c r="CC176" s="155">
        <f>IF(LEN(CC$8)=0,"",SUMIFS(Gögn!$I$2:$I$11876,Gögn!$F$2:$F$11876,"*"&amp;LEFT($A176,4)&amp;"*",Gögn!$A$2:$A$11876,CC$201,Gögn!$F$2:$F$11876,"*"&amp;RIGHT($A176,5)&amp;"*",Gögn!$F$2:$F$11876,"&lt;&gt;"&amp;"*"&amp;LEFT($A176,11)&amp;"*")/1000)</f>
        <v>0</v>
      </c>
    </row>
    <row r="177" spans="1:81" ht="15" customHeight="1" x14ac:dyDescent="0.25">
      <c r="A177" s="5" t="s">
        <v>442</v>
      </c>
      <c r="B177" s="5"/>
      <c r="C177" s="19" t="s">
        <v>316</v>
      </c>
      <c r="D177" s="156">
        <f t="shared" si="44"/>
        <v>57782.421000000009</v>
      </c>
      <c r="E177" s="156">
        <f>IF(LEN(E$8)=0,"",SUMIFS(Gögn!$I$2:$I$11876,Gögn!$F$2:$F$11876,"*"&amp;LEFT($A177,4)&amp;"*",Gögn!$A$2:$A$11876,E$201,Gögn!$F$2:$F$11876,"*"&amp;RIGHT($A177,5)&amp;"*")/1000)</f>
        <v>572.21299999999997</v>
      </c>
      <c r="F177" s="156">
        <f>IF(LEN(F$8)=0,"",SUMIFS(Gögn!$I$2:$I$11876,Gögn!$F$2:$F$11876,"*"&amp;LEFT($A177,4)&amp;"*",Gögn!$A$2:$A$11876,F$201,Gögn!$F$2:$F$11876,"*"&amp;RIGHT($A177,5)&amp;"*")/1000)</f>
        <v>1032.1130000000001</v>
      </c>
      <c r="G177" s="156">
        <f>IF(LEN(G$8)=0,"",SUMIFS(Gögn!$I$2:$I$11876,Gögn!$F$2:$F$11876,"*"&amp;LEFT($A177,4)&amp;"*",Gögn!$A$2:$A$11876,G$201,Gögn!$F$2:$F$11876,"*"&amp;RIGHT($A177,5)&amp;"*")/1000)</f>
        <v>469.58600000000001</v>
      </c>
      <c r="H177" s="156">
        <f>IF(LEN(H$8)=0,"",SUMIFS(Gögn!$I$2:$I$11876,Gögn!$F$2:$F$11876,"*"&amp;LEFT($A177,4)&amp;"*",Gögn!$A$2:$A$11876,H$201,Gögn!$F$2:$F$11876,"*"&amp;RIGHT($A177,5)&amp;"*")/1000)</f>
        <v>8.9510000000000005</v>
      </c>
      <c r="I177" s="156">
        <f>IF(LEN(I$8)=0,"",SUMIFS(Gögn!$I$2:$I$11876,Gögn!$F$2:$F$11876,"*"&amp;LEFT($A177,4)&amp;"*",Gögn!$A$2:$A$11876,I$201,Gögn!$F$2:$F$11876,"*"&amp;RIGHT($A177,5)&amp;"*")/1000)</f>
        <v>0</v>
      </c>
      <c r="J177" s="156">
        <f>IF(LEN(J$8)=0,"",SUMIFS(Gögn!$I$2:$I$11876,Gögn!$F$2:$F$11876,"*"&amp;LEFT($A177,4)&amp;"*",Gögn!$A$2:$A$11876,J$201,Gögn!$F$2:$F$11876,"*"&amp;RIGHT($A177,5)&amp;"*")/1000)</f>
        <v>28.370999999999999</v>
      </c>
      <c r="K177" s="156">
        <f>IF(LEN(K$8)=0,"",SUMIFS(Gögn!$I$2:$I$11876,Gögn!$F$2:$F$11876,"*"&amp;LEFT($A177,4)&amp;"*",Gögn!$A$2:$A$11876,K$201,Gögn!$F$2:$F$11876,"*"&amp;RIGHT($A177,5)&amp;"*")/1000)</f>
        <v>89</v>
      </c>
      <c r="L177" s="156">
        <f>IF(LEN(L$8)=0,"",SUMIFS(Gögn!$I$2:$I$11876,Gögn!$F$2:$F$11876,"*"&amp;LEFT($A177,4)&amp;"*",Gögn!$A$2:$A$11876,L$201,Gögn!$F$2:$F$11876,"*"&amp;RIGHT($A177,5)&amp;"*")/1000)</f>
        <v>1180</v>
      </c>
      <c r="M177" s="156">
        <f>IF(LEN(M$8)=0,"",SUMIFS(Gögn!$I$2:$I$11876,Gögn!$F$2:$F$11876,"*"&amp;LEFT($A177,4)&amp;"*",Gögn!$A$2:$A$11876,M$201,Gögn!$F$2:$F$11876,"*"&amp;RIGHT($A177,5)&amp;"*")/1000)</f>
        <v>671</v>
      </c>
      <c r="N177" s="156">
        <f>IF(LEN(N$8)=0,"",SUMIFS(Gögn!$I$2:$I$11876,Gögn!$F$2:$F$11876,"*"&amp;LEFT($A177,4)&amp;"*",Gögn!$A$2:$A$11876,N$201,Gögn!$F$2:$F$11876,"*"&amp;RIGHT($A177,5)&amp;"*")/1000)</f>
        <v>859</v>
      </c>
      <c r="O177" s="156">
        <f>IF(LEN(O$8)=0,"",SUMIFS(Gögn!$I$2:$I$11876,Gögn!$F$2:$F$11876,"*"&amp;LEFT($A177,4)&amp;"*",Gögn!$A$2:$A$11876,O$201,Gögn!$F$2:$F$11876,"*"&amp;RIGHT($A177,5)&amp;"*")/1000)</f>
        <v>1451</v>
      </c>
      <c r="P177" s="156">
        <f>IF(LEN(P$8)=0,"",SUMIFS(Gögn!$I$2:$I$11876,Gögn!$F$2:$F$11876,"*"&amp;LEFT($A177,4)&amp;"*",Gögn!$A$2:$A$11876,P$201,Gögn!$F$2:$F$11876,"*"&amp;RIGHT($A177,5)&amp;"*")/1000)</f>
        <v>1022</v>
      </c>
      <c r="Q177" s="156">
        <f>IF(LEN(Q$8)=0,"",SUMIFS(Gögn!$I$2:$I$11876,Gögn!$F$2:$F$11876,"*"&amp;LEFT($A177,4)&amp;"*",Gögn!$A$2:$A$11876,Q$201,Gögn!$F$2:$F$11876,"*"&amp;RIGHT($A177,5)&amp;"*")/1000)</f>
        <v>0</v>
      </c>
      <c r="R177" s="156">
        <f>IF(LEN(R$8)=0,"",SUMIFS(Gögn!$I$2:$I$11876,Gögn!$F$2:$F$11876,"*"&amp;LEFT($A177,4)&amp;"*",Gögn!$A$2:$A$11876,R$201,Gögn!$F$2:$F$11876,"*"&amp;RIGHT($A177,5)&amp;"*")/1000)</f>
        <v>1018.3819999999999</v>
      </c>
      <c r="S177" s="156">
        <f>IF(LEN(S$8)=0,"",SUMIFS(Gögn!$I$2:$I$11876,Gögn!$F$2:$F$11876,"*"&amp;LEFT($A177,4)&amp;"*",Gögn!$A$2:$A$11876,S$201,Gögn!$F$2:$F$11876,"*"&amp;RIGHT($A177,5)&amp;"*")/1000)</f>
        <v>0</v>
      </c>
      <c r="T177" s="156">
        <f>IF(LEN(T$8)=0,"",SUMIFS(Gögn!$I$2:$I$11876,Gögn!$F$2:$F$11876,"*"&amp;LEFT($A177,4)&amp;"*",Gögn!$A$2:$A$11876,T$201,Gögn!$F$2:$F$11876,"*"&amp;RIGHT($A177,5)&amp;"*")/1000)</f>
        <v>1044.675</v>
      </c>
      <c r="U177" s="156">
        <f>IF(LEN(U$8)=0,"",SUMIFS(Gögn!$I$2:$I$11876,Gögn!$F$2:$F$11876,"*"&amp;LEFT($A177,4)&amp;"*",Gögn!$A$2:$A$11876,U$201,Gögn!$F$2:$F$11876,"*"&amp;RIGHT($A177,5)&amp;"*")/1000)</f>
        <v>0</v>
      </c>
      <c r="V177" s="156">
        <f>IF(LEN(V$8)=0,"",SUMIFS(Gögn!$I$2:$I$11876,Gögn!$F$2:$F$11876,"*"&amp;LEFT($A177,4)&amp;"*",Gögn!$A$2:$A$11876,V$201,Gögn!$F$2:$F$11876,"*"&amp;RIGHT($A177,5)&amp;"*")/1000)</f>
        <v>0</v>
      </c>
      <c r="W177" s="156">
        <f>IF(LEN(W$8)=0,"",SUMIFS(Gögn!$I$2:$I$11876,Gögn!$F$2:$F$11876,"*"&amp;LEFT($A177,4)&amp;"*",Gögn!$A$2:$A$11876,W$201,Gögn!$F$2:$F$11876,"*"&amp;RIGHT($A177,5)&amp;"*")/1000)</f>
        <v>10584</v>
      </c>
      <c r="X177" s="156">
        <f>IF(LEN(X$8)=0,"",SUMIFS(Gögn!$I$2:$I$11876,Gögn!$F$2:$F$11876,"*"&amp;LEFT($A177,4)&amp;"*",Gögn!$A$2:$A$11876,X$201,Gögn!$F$2:$F$11876,"*"&amp;RIGHT($A177,5)&amp;"*")/1000)</f>
        <v>2247</v>
      </c>
      <c r="Y177" s="156">
        <f>IF(LEN(Y$8)=0,"",SUMIFS(Gögn!$I$2:$I$11876,Gögn!$F$2:$F$11876,"*"&amp;LEFT($A177,4)&amp;"*",Gögn!$A$2:$A$11876,Y$201,Gögn!$F$2:$F$11876,"*"&amp;RIGHT($A177,5)&amp;"*")/1000)</f>
        <v>2602</v>
      </c>
      <c r="Z177" s="156">
        <f>IF(LEN(Z$8)=0,"",SUMIFS(Gögn!$I$2:$I$11876,Gögn!$F$2:$F$11876,"*"&amp;LEFT($A177,4)&amp;"*",Gögn!$A$2:$A$11876,Z$201,Gögn!$F$2:$F$11876,"*"&amp;RIGHT($A177,5)&amp;"*")/1000)</f>
        <v>1003</v>
      </c>
      <c r="AA177" s="156">
        <f>IF(LEN(AA$8)=0,"",SUMIFS(Gögn!$I$2:$I$11876,Gögn!$F$2:$F$11876,"*"&amp;LEFT($A177,4)&amp;"*",Gögn!$A$2:$A$11876,AA$201,Gögn!$F$2:$F$11876,"*"&amp;RIGHT($A177,5)&amp;"*")/1000)</f>
        <v>0</v>
      </c>
      <c r="AB177" s="156">
        <f>IF(LEN(AB$8)=0,"",SUMIFS(Gögn!$I$2:$I$11876,Gögn!$F$2:$F$11876,"*"&amp;LEFT($A177,4)&amp;"*",Gögn!$A$2:$A$11876,AB$201,Gögn!$F$2:$F$11876,"*"&amp;RIGHT($A177,5)&amp;"*")/1000)</f>
        <v>0</v>
      </c>
      <c r="AC177" s="156">
        <f>IF(LEN(AC$8)=0,"",SUMIFS(Gögn!$I$2:$I$11876,Gögn!$F$2:$F$11876,"*"&amp;LEFT($A177,4)&amp;"*",Gögn!$A$2:$A$11876,AC$201,Gögn!$F$2:$F$11876,"*"&amp;RIGHT($A177,5)&amp;"*")/1000)</f>
        <v>0</v>
      </c>
      <c r="AD177" s="156">
        <f>IF(LEN(AD$8)=0,"",SUMIFS(Gögn!$I$2:$I$11876,Gögn!$F$2:$F$11876,"*"&amp;LEFT($A177,4)&amp;"*",Gögn!$A$2:$A$11876,AD$201,Gögn!$F$2:$F$11876,"*"&amp;RIGHT($A177,5)&amp;"*")/1000)</f>
        <v>0</v>
      </c>
      <c r="AE177" s="156">
        <f>IF(LEN(AE$8)=0,"",SUMIFS(Gögn!$I$2:$I$11876,Gögn!$F$2:$F$11876,"*"&amp;LEFT($A177,4)&amp;"*",Gögn!$A$2:$A$11876,AE$201,Gögn!$F$2:$F$11876,"*"&amp;RIGHT($A177,5)&amp;"*")/1000)</f>
        <v>915.41</v>
      </c>
      <c r="AF177" s="156">
        <f>IF(LEN(AF$8)=0,"",SUMIFS(Gögn!$I$2:$I$11876,Gögn!$F$2:$F$11876,"*"&amp;LEFT($A177,4)&amp;"*",Gögn!$A$2:$A$11876,AF$201,Gögn!$F$2:$F$11876,"*"&amp;RIGHT($A177,5)&amp;"*")/1000)</f>
        <v>1768.0429999999999</v>
      </c>
      <c r="AG177" s="156">
        <f>IF(LEN(AG$8)=0,"",SUMIFS(Gögn!$I$2:$I$11876,Gögn!$F$2:$F$11876,"*"&amp;LEFT($A177,4)&amp;"*",Gögn!$A$2:$A$11876,AG$201,Gögn!$F$2:$F$11876,"*"&amp;RIGHT($A177,5)&amp;"*")/1000)</f>
        <v>0</v>
      </c>
      <c r="AH177" s="156">
        <f>IF(LEN(AH$8)=0,"",SUMIFS(Gögn!$I$2:$I$11876,Gögn!$F$2:$F$11876,"*"&amp;LEFT($A177,4)&amp;"*",Gögn!$A$2:$A$11876,AH$201,Gögn!$F$2:$F$11876,"*"&amp;RIGHT($A177,5)&amp;"*")/1000)</f>
        <v>0</v>
      </c>
      <c r="AI177" s="156">
        <f>IF(LEN(AI$8)=0,"",SUMIFS(Gögn!$I$2:$I$11876,Gögn!$F$2:$F$11876,"*"&amp;LEFT($A177,4)&amp;"*",Gögn!$A$2:$A$11876,AI$201,Gögn!$F$2:$F$11876,"*"&amp;RIGHT($A177,5)&amp;"*")/1000)</f>
        <v>303.47500000000002</v>
      </c>
      <c r="AJ177" s="156">
        <f>IF(LEN(AJ$8)=0,"",SUMIFS(Gögn!$I$2:$I$11876,Gögn!$F$2:$F$11876,"*"&amp;LEFT($A177,4)&amp;"*",Gögn!$A$2:$A$11876,AJ$201,Gögn!$F$2:$F$11876,"*"&amp;RIGHT($A177,5)&amp;"*")/1000)</f>
        <v>1877.3520000000001</v>
      </c>
      <c r="AK177" s="156">
        <f>IF(LEN(AK$8)=0,"",SUMIFS(Gögn!$I$2:$I$11876,Gögn!$F$2:$F$11876,"*"&amp;LEFT($A177,4)&amp;"*",Gögn!$A$2:$A$11876,AK$201,Gögn!$F$2:$F$11876,"*"&amp;RIGHT($A177,5)&amp;"*")/1000)</f>
        <v>2959.2919999999999</v>
      </c>
      <c r="AL177" s="156">
        <f>IF(LEN(AL$8)=0,"",SUMIFS(Gögn!$I$2:$I$11876,Gögn!$F$2:$F$11876,"*"&amp;LEFT($A177,4)&amp;"*",Gögn!$A$2:$A$11876,AL$201,Gögn!$F$2:$F$11876,"*"&amp;RIGHT($A177,5)&amp;"*")/1000)</f>
        <v>3911.5549999999998</v>
      </c>
      <c r="AM177" s="156">
        <f>IF(LEN(AM$8)=0,"",SUMIFS(Gögn!$I$2:$I$11876,Gögn!$F$2:$F$11876,"*"&amp;LEFT($A177,4)&amp;"*",Gögn!$A$2:$A$11876,AM$201,Gögn!$F$2:$F$11876,"*"&amp;RIGHT($A177,5)&amp;"*")/1000)</f>
        <v>3653.4450000000002</v>
      </c>
      <c r="AN177" s="156">
        <f>IF(LEN(AN$8)=0,"",SUMIFS(Gögn!$I$2:$I$11876,Gögn!$F$2:$F$11876,"*"&amp;LEFT($A177,4)&amp;"*",Gögn!$A$2:$A$11876,AN$201,Gögn!$F$2:$F$11876,"*"&amp;RIGHT($A177,5)&amp;"*")/1000)</f>
        <v>36.655999999999999</v>
      </c>
      <c r="AO177" s="156">
        <f>IF(LEN(AO$8)=0,"",SUMIFS(Gögn!$I$2:$I$11876,Gögn!$F$2:$F$11876,"*"&amp;LEFT($A177,4)&amp;"*",Gögn!$A$2:$A$11876,AO$201,Gögn!$F$2:$F$11876,"*"&amp;RIGHT($A177,5)&amp;"*")/1000)</f>
        <v>3150.9360000000001</v>
      </c>
      <c r="AP177" s="156">
        <f>IF(LEN(AP$8)=0,"",SUMIFS(Gögn!$I$2:$I$11876,Gögn!$F$2:$F$11876,"*"&amp;LEFT($A177,4)&amp;"*",Gögn!$A$2:$A$11876,AP$201,Gögn!$F$2:$F$11876,"*"&amp;RIGHT($A177,5)&amp;"*")/1000)</f>
        <v>1557.1980000000001</v>
      </c>
      <c r="AQ177" s="156">
        <f>IF(LEN(AQ$8)=0,"",SUMIFS(Gögn!$I$2:$I$11876,Gögn!$F$2:$F$11876,"*"&amp;LEFT($A177,4)&amp;"*",Gögn!$A$2:$A$11876,AQ$201,Gögn!$F$2:$F$11876,"*"&amp;RIGHT($A177,5)&amp;"*")/1000)</f>
        <v>1035.8520000000001</v>
      </c>
      <c r="AR177" s="156">
        <f>IF(LEN(AR$8)=0,"",SUMIFS(Gögn!$I$2:$I$11876,Gögn!$F$2:$F$11876,"*"&amp;LEFT($A177,4)&amp;"*",Gögn!$A$2:$A$11876,AR$201,Gögn!$F$2:$F$11876,"*"&amp;RIGHT($A177,5)&amp;"*")/1000)</f>
        <v>3573.0129999999999</v>
      </c>
      <c r="AS177" s="156">
        <f>IF(LEN(AS$8)=0,"",SUMIFS(Gögn!$I$2:$I$11876,Gögn!$F$2:$F$11876,"*"&amp;LEFT($A177,4)&amp;"*",Gögn!$A$2:$A$11876,AS$201,Gögn!$F$2:$F$11876,"*"&amp;RIGHT($A177,5)&amp;"*")/1000)</f>
        <v>15.122999999999999</v>
      </c>
      <c r="AT177" s="156">
        <f>IF(LEN(AT$8)=0,"",SUMIFS(Gögn!$I$2:$I$11876,Gögn!$F$2:$F$11876,"*"&amp;LEFT($A177,4)&amp;"*",Gögn!$A$2:$A$11876,AT$201,Gögn!$F$2:$F$11876,"*"&amp;RIGHT($A177,5)&amp;"*")/1000)</f>
        <v>0</v>
      </c>
      <c r="AU177" s="156">
        <f>IF(LEN(AU$8)=0,"",SUMIFS(Gögn!$I$2:$I$11876,Gögn!$F$2:$F$11876,"*"&amp;LEFT($A177,4)&amp;"*",Gögn!$A$2:$A$11876,AU$201,Gögn!$F$2:$F$11876,"*"&amp;RIGHT($A177,5)&amp;"*")/1000)</f>
        <v>837.548</v>
      </c>
      <c r="AV177" s="156">
        <f>IF(LEN(AV$8)=0,"",SUMIFS(Gögn!$I$2:$I$11876,Gögn!$F$2:$F$11876,"*"&amp;LEFT($A177,4)&amp;"*",Gögn!$A$2:$A$11876,AV$201,Gögn!$F$2:$F$11876,"*"&amp;RIGHT($A177,5)&amp;"*")/1000)</f>
        <v>0</v>
      </c>
      <c r="AW177" s="156">
        <f>IF(LEN(AW$8)=0,"",SUMIFS(Gögn!$I$2:$I$11876,Gögn!$F$2:$F$11876,"*"&amp;LEFT($A177,4)&amp;"*",Gögn!$A$2:$A$11876,AW$201,Gögn!$F$2:$F$11876,"*"&amp;RIGHT($A177,5)&amp;"*")/1000)</f>
        <v>1036.8810000000001</v>
      </c>
      <c r="AX177" s="156">
        <f>IF(LEN(AX$8)=0,"",SUMIFS(Gögn!$I$2:$I$11876,Gögn!$F$2:$F$11876,"*"&amp;LEFT($A177,4)&amp;"*",Gögn!$A$2:$A$11876,AX$201,Gögn!$F$2:$F$11876,"*"&amp;RIGHT($A177,5)&amp;"*")/1000)</f>
        <v>83.757000000000005</v>
      </c>
      <c r="AY177" s="156">
        <f>IF(LEN(AY$8)=0,"",SUMIFS(Gögn!$I$2:$I$11876,Gögn!$F$2:$F$11876,"*"&amp;LEFT($A177,4)&amp;"*",Gögn!$A$2:$A$11876,AY$201,Gögn!$F$2:$F$11876,"*"&amp;RIGHT($A177,5)&amp;"*")/1000)</f>
        <v>9.0500000000000007</v>
      </c>
      <c r="AZ177" s="156">
        <f>IF(LEN(AZ$8)=0,"",SUMIFS(Gögn!$I$2:$I$11876,Gögn!$F$2:$F$11876,"*"&amp;LEFT($A177,4)&amp;"*",Gögn!$A$2:$A$11876,AZ$201,Gögn!$F$2:$F$11876,"*"&amp;RIGHT($A177,5)&amp;"*")/1000)</f>
        <v>405.81799999999998</v>
      </c>
      <c r="BA177" s="156">
        <f>IF(LEN(BA$8)=0,"",SUMIFS(Gögn!$I$2:$I$11876,Gögn!$F$2:$F$11876,"*"&amp;LEFT($A177,4)&amp;"*",Gögn!$A$2:$A$11876,BA$201,Gögn!$F$2:$F$11876,"*"&amp;RIGHT($A177,5)&amp;"*")/1000)</f>
        <v>0</v>
      </c>
      <c r="BB177" s="156">
        <f>IF(LEN(BB$8)=0,"",SUMIFS(Gögn!$I$2:$I$11876,Gögn!$F$2:$F$11876,"*"&amp;LEFT($A177,4)&amp;"*",Gögn!$A$2:$A$11876,BB$201,Gögn!$F$2:$F$11876,"*"&amp;RIGHT($A177,5)&amp;"*")/1000)</f>
        <v>0</v>
      </c>
      <c r="BC177" s="156">
        <f>IF(LEN(BC$8)=0,"",SUMIFS(Gögn!$I$2:$I$11876,Gögn!$F$2:$F$11876,"*"&amp;LEFT($A177,4)&amp;"*",Gögn!$A$2:$A$11876,BC$201,Gögn!$F$2:$F$11876,"*"&amp;RIGHT($A177,5)&amp;"*")/1000)</f>
        <v>81.569000000000003</v>
      </c>
      <c r="BD177" s="156">
        <f>IF(LEN(BD$8)=0,"",SUMIFS(Gögn!$I$2:$I$11876,Gögn!$F$2:$F$11876,"*"&amp;LEFT($A177,4)&amp;"*",Gögn!$A$2:$A$11876,BD$201,Gögn!$F$2:$F$11876,"*"&amp;RIGHT($A177,5)&amp;"*")/1000)</f>
        <v>0</v>
      </c>
      <c r="BE177" s="156">
        <f>IF(LEN(BE$8)=0,"",SUMIFS(Gögn!$I$2:$I$11876,Gögn!$F$2:$F$11876,"*"&amp;LEFT($A177,4)&amp;"*",Gögn!$A$2:$A$11876,BE$201,Gögn!$F$2:$F$11876,"*"&amp;RIGHT($A177,5)&amp;"*")/1000)</f>
        <v>0</v>
      </c>
      <c r="BF177" s="156">
        <f>IF(LEN(BF$8)=0,"",SUMIFS(Gögn!$I$2:$I$11876,Gögn!$F$2:$F$11876,"*"&amp;LEFT($A177,4)&amp;"*",Gögn!$A$2:$A$11876,BF$201,Gögn!$F$2:$F$11876,"*"&amp;RIGHT($A177,5)&amp;"*")/1000)</f>
        <v>9.1310000000000002</v>
      </c>
      <c r="BG177" s="156">
        <f>IF(LEN(BG$8)=0,"",SUMIFS(Gögn!$I$2:$I$11876,Gögn!$F$2:$F$11876,"*"&amp;LEFT($A177,4)&amp;"*",Gögn!$A$2:$A$11876,BG$201,Gögn!$F$2:$F$11876,"*"&amp;RIGHT($A177,5)&amp;"*")/1000)</f>
        <v>289.06700000000001</v>
      </c>
      <c r="BH177" s="156">
        <f>IF(LEN(BH$8)=0,"",SUMIFS(Gögn!$I$2:$I$11876,Gögn!$F$2:$F$11876,"*"&amp;LEFT($A177,4)&amp;"*",Gögn!$A$2:$A$11876,BH$201,Gögn!$F$2:$F$11876,"*"&amp;RIGHT($A177,5)&amp;"*")/1000)</f>
        <v>324.37</v>
      </c>
      <c r="BI177" s="156">
        <f>IF(LEN(BI$8)=0,"",SUMIFS(Gögn!$I$2:$I$11876,Gögn!$F$2:$F$11876,"*"&amp;LEFT($A177,4)&amp;"*",Gögn!$A$2:$A$11876,BI$201,Gögn!$F$2:$F$11876,"*"&amp;RIGHT($A177,5)&amp;"*")/1000)</f>
        <v>272.589</v>
      </c>
      <c r="BJ177" s="156">
        <f>IF(LEN(BJ$8)=0,"",SUMIFS(Gögn!$I$2:$I$11876,Gögn!$F$2:$F$11876,"*"&amp;LEFT($A177,4)&amp;"*",Gögn!$A$2:$A$11876,BJ$201,Gögn!$F$2:$F$11876,"*"&amp;RIGHT($A177,5)&amp;"*")/1000)</f>
        <v>228.84100000000001</v>
      </c>
      <c r="BK177" s="156">
        <f>IF(LEN(BK$8)=0,"",SUMIFS(Gögn!$I$2:$I$11876,Gögn!$F$2:$F$11876,"*"&amp;LEFT($A177,4)&amp;"*",Gögn!$A$2:$A$11876,BK$201,Gögn!$F$2:$F$11876,"*"&amp;RIGHT($A177,5)&amp;"*")/1000)</f>
        <v>548.89400000000001</v>
      </c>
      <c r="BL177" s="156">
        <f>IF(LEN(BL$8)=0,"",SUMIFS(Gögn!$I$2:$I$11876,Gögn!$F$2:$F$11876,"*"&amp;LEFT($A177,4)&amp;"*",Gögn!$A$2:$A$11876,BL$201,Gögn!$F$2:$F$11876,"*"&amp;RIGHT($A177,5)&amp;"*")/1000)</f>
        <v>0</v>
      </c>
      <c r="BM177" s="156">
        <f>IF(LEN(BM$8)=0,"",SUMIFS(Gögn!$I$2:$I$11876,Gögn!$F$2:$F$11876,"*"&amp;LEFT($A177,4)&amp;"*",Gögn!$A$2:$A$11876,BM$201,Gögn!$F$2:$F$11876,"*"&amp;RIGHT($A177,5)&amp;"*")/1000)</f>
        <v>0</v>
      </c>
      <c r="BN177" s="156">
        <f>IF(LEN(BN$8)=0,"",SUMIFS(Gögn!$I$2:$I$11876,Gögn!$F$2:$F$11876,"*"&amp;LEFT($A177,4)&amp;"*",Gögn!$A$2:$A$11876,BN$201,Gögn!$F$2:$F$11876,"*"&amp;RIGHT($A177,5)&amp;"*")/1000)</f>
        <v>0</v>
      </c>
      <c r="BO177" s="156">
        <f>IF(LEN(BO$8)=0,"",SUMIFS(Gögn!$I$2:$I$11876,Gögn!$F$2:$F$11876,"*"&amp;LEFT($A177,4)&amp;"*",Gögn!$A$2:$A$11876,BO$201,Gögn!$F$2:$F$11876,"*"&amp;RIGHT($A177,5)&amp;"*")/1000)</f>
        <v>0</v>
      </c>
      <c r="BP177" s="156">
        <f>IF(LEN(BP$8)=0,"",SUMIFS(Gögn!$I$2:$I$11876,Gögn!$F$2:$F$11876,"*"&amp;LEFT($A177,4)&amp;"*",Gögn!$A$2:$A$11876,BP$201,Gögn!$F$2:$F$11876,"*"&amp;RIGHT($A177,5)&amp;"*")/1000)</f>
        <v>0</v>
      </c>
      <c r="BQ177" s="156">
        <f>IF(LEN(BQ$8)=0,"",SUMIFS(Gögn!$I$2:$I$11876,Gögn!$F$2:$F$11876,"*"&amp;LEFT($A177,4)&amp;"*",Gögn!$A$2:$A$11876,BQ$201,Gögn!$F$2:$F$11876,"*"&amp;RIGHT($A177,5)&amp;"*")/1000)</f>
        <v>0</v>
      </c>
      <c r="BR177" s="156">
        <f>IF(LEN(BR$8)=0,"",SUMIFS(Gögn!$I$2:$I$11876,Gögn!$F$2:$F$11876,"*"&amp;LEFT($A177,4)&amp;"*",Gögn!$A$2:$A$11876,BR$201,Gögn!$F$2:$F$11876,"*"&amp;RIGHT($A177,5)&amp;"*")/1000)</f>
        <v>0</v>
      </c>
      <c r="BS177" s="156">
        <f>IF(LEN(BS$8)=0,"",SUMIFS(Gögn!$I$2:$I$11876,Gögn!$F$2:$F$11876,"*"&amp;LEFT($A177,4)&amp;"*",Gögn!$A$2:$A$11876,BS$201,Gögn!$F$2:$F$11876,"*"&amp;RIGHT($A177,5)&amp;"*")/1000)</f>
        <v>0</v>
      </c>
      <c r="BT177" s="156">
        <f>IF(LEN(BT$8)=0,"",SUMIFS(Gögn!$I$2:$I$11876,Gögn!$F$2:$F$11876,"*"&amp;LEFT($A177,4)&amp;"*",Gögn!$A$2:$A$11876,BT$201,Gögn!$F$2:$F$11876,"*"&amp;RIGHT($A177,5)&amp;"*")/1000)</f>
        <v>0</v>
      </c>
      <c r="BU177" s="156">
        <f>IF(LEN(BU$8)=0,"",SUMIFS(Gögn!$I$2:$I$11876,Gögn!$F$2:$F$11876,"*"&amp;LEFT($A177,4)&amp;"*",Gögn!$A$2:$A$11876,BU$201,Gögn!$F$2:$F$11876,"*"&amp;RIGHT($A177,5)&amp;"*")/1000)</f>
        <v>0</v>
      </c>
      <c r="BV177" s="156">
        <f>IF(LEN(BV$8)=0,"",SUMIFS(Gögn!$I$2:$I$11876,Gögn!$F$2:$F$11876,"*"&amp;LEFT($A177,4)&amp;"*",Gögn!$A$2:$A$11876,BV$201,Gögn!$F$2:$F$11876,"*"&amp;RIGHT($A177,5)&amp;"*")/1000)</f>
        <v>0</v>
      </c>
      <c r="BW177" s="156">
        <f>IF(LEN(BW$8)=0,"",SUMIFS(Gögn!$I$2:$I$11876,Gögn!$F$2:$F$11876,"*"&amp;LEFT($A177,4)&amp;"*",Gögn!$A$2:$A$11876,BW$201,Gögn!$F$2:$F$11876,"*"&amp;RIGHT($A177,5)&amp;"*")/1000)</f>
        <v>0</v>
      </c>
      <c r="BX177" s="156">
        <f>IF(LEN(BX$8)=0,"",SUMIFS(Gögn!$I$2:$I$11876,Gögn!$F$2:$F$11876,"*"&amp;LEFT($A177,4)&amp;"*",Gögn!$A$2:$A$11876,BX$201,Gögn!$F$2:$F$11876,"*"&amp;RIGHT($A177,5)&amp;"*")/1000)</f>
        <v>676.25699999999995</v>
      </c>
      <c r="BY177" s="156">
        <f>IF(LEN(BY$8)=0,"",SUMIFS(Gögn!$I$2:$I$11876,Gögn!$F$2:$F$11876,"*"&amp;LEFT($A177,4)&amp;"*",Gögn!$A$2:$A$11876,BY$201,Gögn!$F$2:$F$11876,"*"&amp;RIGHT($A177,5)&amp;"*")/1000)</f>
        <v>2244.098</v>
      </c>
      <c r="BZ177" s="156">
        <f>IF(LEN(BZ$8)=0,"",SUMIFS(Gögn!$I$2:$I$11876,Gögn!$F$2:$F$11876,"*"&amp;LEFT($A177,4)&amp;"*",Gögn!$A$2:$A$11876,BZ$201,Gögn!$F$2:$F$11876,"*"&amp;RIGHT($A177,5)&amp;"*")/1000)</f>
        <v>0</v>
      </c>
      <c r="CA177" s="156">
        <f>IF(LEN(CA$8)=0,"",SUMIFS(Gögn!$I$2:$I$11876,Gögn!$F$2:$F$11876,"*"&amp;LEFT($A177,4)&amp;"*",Gögn!$A$2:$A$11876,CA$201,Gögn!$F$2:$F$11876,"*"&amp;RIGHT($A177,5)&amp;"*")/1000)</f>
        <v>94.91</v>
      </c>
      <c r="CB177" s="156">
        <f>IF(LEN(CB$8)=0,"",SUMIFS(Gögn!$I$2:$I$11876,Gögn!$F$2:$F$11876,"*"&amp;LEFT($A177,4)&amp;"*",Gögn!$A$2:$A$11876,CB$201,Gögn!$F$2:$F$11876,"*"&amp;RIGHT($A177,5)&amp;"*")/1000)</f>
        <v>0</v>
      </c>
      <c r="CC177" s="156">
        <f>IF(LEN(CC$8)=0,"",SUMIFS(Gögn!$I$2:$I$11876,Gögn!$F$2:$F$11876,"*"&amp;LEFT($A177,4)&amp;"*",Gögn!$A$2:$A$11876,CC$201,Gögn!$F$2:$F$11876,"*"&amp;RIGHT($A177,5)&amp;"*")/1000)</f>
        <v>0</v>
      </c>
    </row>
    <row r="178" spans="1:81" ht="15" customHeight="1" x14ac:dyDescent="0.25">
      <c r="A178" s="5" t="s">
        <v>434</v>
      </c>
      <c r="B178" s="5"/>
      <c r="C178" s="18" t="s">
        <v>300</v>
      </c>
      <c r="D178" s="155">
        <f t="shared" si="44"/>
        <v>4728990.8654999994</v>
      </c>
      <c r="E178" s="155">
        <f>IF(LEN(E$8)=0,"",IF(E$8="Bayern",SUMIFS(Erl.Gögn!$H$2:$H$30,Erl.Gögn!$E$2:$E$30,$A178,Erl.Gögn!$A$2:$A$30,E$201)/1000,IF(E$8="Allianz",SUMIFS(Erl.Gögn!$H$2:$H$30,Erl.Gögn!$E$2:$E$30,$A178,Erl.Gögn!$A$2:$A$30,E$201)/1000,SUMIFS(Gögn!$I$2:$I$11876,Gögn!$F$2:$F$11876,"*"&amp;LEFT($A178,4)&amp;"*",Gögn!$A$2:$A$11876,E$201,Gögn!$F$2:$F$11876,"*"&amp;RIGHT($A178,5)&amp;"*")/1000)))</f>
        <v>2120.8649999999998</v>
      </c>
      <c r="F178" s="155">
        <f>IF(LEN(F$8)=0,"",IF(F$8="Bayern",SUMIFS(Erl.Gögn!$H$2:$H$30,Erl.Gögn!$E$2:$E$30,$A178,Erl.Gögn!$A$2:$A$30,F$201)/1000,IF(F$8="Allianz",SUMIFS(Erl.Gögn!$H$2:$H$30,Erl.Gögn!$E$2:$E$30,$A178,Erl.Gögn!$A$2:$A$30,F$201)/1000,SUMIFS(Gögn!$I$2:$I$11876,Gögn!$F$2:$F$11876,"*"&amp;LEFT($A178,4)&amp;"*",Gögn!$A$2:$A$11876,F$201,Gögn!$F$2:$F$11876,"*"&amp;RIGHT($A178,5)&amp;"*")/1000)))</f>
        <v>3825.4459999999999</v>
      </c>
      <c r="G178" s="155">
        <f>IF(LEN(G$8)=0,"",IF(G$8="Bayern",SUMIFS(Erl.Gögn!$H$2:$H$30,Erl.Gögn!$E$2:$E$30,$A178,Erl.Gögn!$A$2:$A$30,G$201)/1000,IF(G$8="Allianz",SUMIFS(Erl.Gögn!$H$2:$H$30,Erl.Gögn!$E$2:$E$30,$A178,Erl.Gögn!$A$2:$A$30,G$201)/1000,SUMIFS(Gögn!$I$2:$I$11876,Gögn!$F$2:$F$11876,"*"&amp;LEFT($A178,4)&amp;"*",Gögn!$A$2:$A$11876,G$201,Gögn!$F$2:$F$11876,"*"&amp;RIGHT($A178,5)&amp;"*")/1000)))</f>
        <v>1740.4860000000001</v>
      </c>
      <c r="H178" s="155">
        <f>IF(LEN(H$8)=0,"",IF(H$8="Bayern",SUMIFS(Erl.Gögn!$H$2:$H$30,Erl.Gögn!$E$2:$E$30,$A178,Erl.Gögn!$A$2:$A$30,H$201)/1000,IF(H$8="Allianz",SUMIFS(Erl.Gögn!$H$2:$H$30,Erl.Gögn!$E$2:$E$30,$A178,Erl.Gögn!$A$2:$A$30,H$201)/1000,SUMIFS(Gögn!$I$2:$I$11876,Gögn!$F$2:$F$11876,"*"&amp;LEFT($A178,4)&amp;"*",Gögn!$A$2:$A$11876,H$201,Gögn!$F$2:$F$11876,"*"&amp;RIGHT($A178,5)&amp;"*")/1000)))</f>
        <v>33.177999999999997</v>
      </c>
      <c r="I178" s="155">
        <f>IF(LEN(I$8)=0,"",IF(I$8="Bayern",SUMIFS(Erl.Gögn!$H$2:$H$30,Erl.Gögn!$E$2:$E$30,$A178,Erl.Gögn!$A$2:$A$30,I$201)/1000,IF(I$8="Allianz",SUMIFS(Erl.Gögn!$H$2:$H$30,Erl.Gögn!$E$2:$E$30,$A178,Erl.Gögn!$A$2:$A$30,I$201)/1000,SUMIFS(Gögn!$I$2:$I$11876,Gögn!$F$2:$F$11876,"*"&amp;LEFT($A178,4)&amp;"*",Gögn!$A$2:$A$11876,I$201,Gögn!$F$2:$F$11876,"*"&amp;RIGHT($A178,5)&amp;"*")/1000)))</f>
        <v>0</v>
      </c>
      <c r="J178" s="155">
        <f>IF(LEN(J$8)=0,"",IF(J$8="Bayern",SUMIFS(Erl.Gögn!$H$2:$H$30,Erl.Gögn!$E$2:$E$30,$A178,Erl.Gögn!$A$2:$A$30,J$201)/1000,IF(J$8="Allianz",SUMIFS(Erl.Gögn!$H$2:$H$30,Erl.Gögn!$E$2:$E$30,$A178,Erl.Gögn!$A$2:$A$30,J$201)/1000,SUMIFS(Gögn!$I$2:$I$11876,Gögn!$F$2:$F$11876,"*"&amp;LEFT($A178,4)&amp;"*",Gögn!$A$2:$A$11876,J$201,Gögn!$F$2:$F$11876,"*"&amp;RIGHT($A178,5)&amp;"*")/1000)))</f>
        <v>105.154</v>
      </c>
      <c r="K178" s="155">
        <f>IF(LEN(K$8)=0,"",IF(K$8="Bayern",SUMIFS(Erl.Gögn!$H$2:$H$30,Erl.Gögn!$E$2:$E$30,$A178,Erl.Gögn!$A$2:$A$30,K$201)/1000,IF(K$8="Allianz",SUMIFS(Erl.Gögn!$H$2:$H$30,Erl.Gögn!$E$2:$E$30,$A178,Erl.Gögn!$A$2:$A$30,K$201)/1000,SUMIFS(Gögn!$I$2:$I$11876,Gögn!$F$2:$F$11876,"*"&amp;LEFT($A178,4)&amp;"*",Gögn!$A$2:$A$11876,K$201,Gögn!$F$2:$F$11876,"*"&amp;RIGHT($A178,5)&amp;"*")/1000)))</f>
        <v>227</v>
      </c>
      <c r="L178" s="155">
        <f>IF(LEN(L$8)=0,"",IF(L$8="Bayern",SUMIFS(Erl.Gögn!$H$2:$H$30,Erl.Gögn!$E$2:$E$30,$A178,Erl.Gögn!$A$2:$A$30,L$201)/1000,IF(L$8="Allianz",SUMIFS(Erl.Gögn!$H$2:$H$30,Erl.Gögn!$E$2:$E$30,$A178,Erl.Gögn!$A$2:$A$30,L$201)/1000,SUMIFS(Gögn!$I$2:$I$11876,Gögn!$F$2:$F$11876,"*"&amp;LEFT($A178,4)&amp;"*",Gögn!$A$2:$A$11876,L$201,Gögn!$F$2:$F$11876,"*"&amp;RIGHT($A178,5)&amp;"*")/1000)))</f>
        <v>2263</v>
      </c>
      <c r="M178" s="155">
        <f>IF(LEN(M$8)=0,"",IF(M$8="Bayern",SUMIFS(Erl.Gögn!$H$2:$H$30,Erl.Gögn!$E$2:$E$30,$A178,Erl.Gögn!$A$2:$A$30,M$201)/1000,IF(M$8="Allianz",SUMIFS(Erl.Gögn!$H$2:$H$30,Erl.Gögn!$E$2:$E$30,$A178,Erl.Gögn!$A$2:$A$30,M$201)/1000,SUMIFS(Gögn!$I$2:$I$11876,Gögn!$F$2:$F$11876,"*"&amp;LEFT($A178,4)&amp;"*",Gögn!$A$2:$A$11876,M$201,Gögn!$F$2:$F$11876,"*"&amp;RIGHT($A178,5)&amp;"*")/1000)))</f>
        <v>1128</v>
      </c>
      <c r="N178" s="155">
        <f>IF(LEN(N$8)=0,"",IF(N$8="Bayern",SUMIFS(Erl.Gögn!$H$2:$H$30,Erl.Gögn!$E$2:$E$30,$A178,Erl.Gögn!$A$2:$A$30,N$201)/1000,IF(N$8="Allianz",SUMIFS(Erl.Gögn!$H$2:$H$30,Erl.Gögn!$E$2:$E$30,$A178,Erl.Gögn!$A$2:$A$30,N$201)/1000,SUMIFS(Gögn!$I$2:$I$11876,Gögn!$F$2:$F$11876,"*"&amp;LEFT($A178,4)&amp;"*",Gögn!$A$2:$A$11876,N$201,Gögn!$F$2:$F$11876,"*"&amp;RIGHT($A178,5)&amp;"*")/1000)))</f>
        <v>3660</v>
      </c>
      <c r="O178" s="155">
        <f>IF(LEN(O$8)=0,"",IF(O$8="Bayern",SUMIFS(Erl.Gögn!$H$2:$H$30,Erl.Gögn!$E$2:$E$30,$A178,Erl.Gögn!$A$2:$A$30,O$201)/1000,IF(O$8="Allianz",SUMIFS(Erl.Gögn!$H$2:$H$30,Erl.Gögn!$E$2:$E$30,$A178,Erl.Gögn!$A$2:$A$30,O$201)/1000,SUMIFS(Gögn!$I$2:$I$11876,Gögn!$F$2:$F$11876,"*"&amp;LEFT($A178,4)&amp;"*",Gögn!$A$2:$A$11876,O$201,Gögn!$F$2:$F$11876,"*"&amp;RIGHT($A178,5)&amp;"*")/1000)))</f>
        <v>6240</v>
      </c>
      <c r="P178" s="155">
        <f>IF(LEN(P$8)=0,"",IF(P$8="Bayern",SUMIFS(Erl.Gögn!$H$2:$H$30,Erl.Gögn!$E$2:$E$30,$A178,Erl.Gögn!$A$2:$A$30,P$201)/1000,IF(P$8="Allianz",SUMIFS(Erl.Gögn!$H$2:$H$30,Erl.Gögn!$E$2:$E$30,$A178,Erl.Gögn!$A$2:$A$30,P$201)/1000,SUMIFS(Gögn!$I$2:$I$11876,Gögn!$F$2:$F$11876,"*"&amp;LEFT($A178,4)&amp;"*",Gögn!$A$2:$A$11876,P$201,Gögn!$F$2:$F$11876,"*"&amp;RIGHT($A178,5)&amp;"*")/1000)))</f>
        <v>3777</v>
      </c>
      <c r="Q178" s="155">
        <f>IF(LEN(Q$8)=0,"",IF(Q$8="Bayern",SUMIFS(Erl.Gögn!$H$2:$H$30,Erl.Gögn!$E$2:$E$30,$A178,Erl.Gögn!$A$2:$A$30,Q$201)/1000,IF(Q$8="Allianz",SUMIFS(Erl.Gögn!$H$2:$H$30,Erl.Gögn!$E$2:$E$30,$A178,Erl.Gögn!$A$2:$A$30,Q$201)/1000,SUMIFS(Gögn!$I$2:$I$11876,Gögn!$F$2:$F$11876,"*"&amp;LEFT($A178,4)&amp;"*",Gögn!$A$2:$A$11876,Q$201,Gögn!$F$2:$F$11876,"*"&amp;RIGHT($A178,5)&amp;"*")/1000)))</f>
        <v>0</v>
      </c>
      <c r="R178" s="155">
        <f>IF(LEN(R$8)=0,"",IF(R$8="Bayern",SUMIFS(Erl.Gögn!$H$2:$H$30,Erl.Gögn!$E$2:$E$30,$A178,Erl.Gögn!$A$2:$A$30,R$201)/1000,IF(R$8="Allianz",SUMIFS(Erl.Gögn!$H$2:$H$30,Erl.Gögn!$E$2:$E$30,$A178,Erl.Gögn!$A$2:$A$30,R$201)/1000,SUMIFS(Gögn!$I$2:$I$11876,Gögn!$F$2:$F$11876,"*"&amp;LEFT($A178,4)&amp;"*",Gögn!$A$2:$A$11876,R$201,Gögn!$F$2:$F$11876,"*"&amp;RIGHT($A178,5)&amp;"*")/1000)))</f>
        <v>0</v>
      </c>
      <c r="S178" s="155">
        <f>IF(LEN(S$8)=0,"",IF(S$8="Bayern",SUMIFS(Erl.Gögn!$H$2:$H$30,Erl.Gögn!$E$2:$E$30,$A178,Erl.Gögn!$A$2:$A$30,S$201)/1000,IF(S$8="Allianz",SUMIFS(Erl.Gögn!$H$2:$H$30,Erl.Gögn!$E$2:$E$30,$A178,Erl.Gögn!$A$2:$A$30,S$201)/1000,SUMIFS(Gögn!$I$2:$I$11876,Gögn!$F$2:$F$11876,"*"&amp;LEFT($A178,4)&amp;"*",Gögn!$A$2:$A$11876,S$201,Gögn!$F$2:$F$11876,"*"&amp;RIGHT($A178,5)&amp;"*")/1000)))</f>
        <v>0</v>
      </c>
      <c r="T178" s="155">
        <f>IF(LEN(T$8)=0,"",IF(T$8="Bayern",SUMIFS(Erl.Gögn!$H$2:$H$30,Erl.Gögn!$E$2:$E$30,$A178,Erl.Gögn!$A$2:$A$30,T$201)/1000,IF(T$8="Allianz",SUMIFS(Erl.Gögn!$H$2:$H$30,Erl.Gögn!$E$2:$E$30,$A178,Erl.Gögn!$A$2:$A$30,T$201)/1000,SUMIFS(Gögn!$I$2:$I$11876,Gögn!$F$2:$F$11876,"*"&amp;LEFT($A178,4)&amp;"*",Gögn!$A$2:$A$11876,T$201,Gögn!$F$2:$F$11876,"*"&amp;RIGHT($A178,5)&amp;"*")/1000)))</f>
        <v>0</v>
      </c>
      <c r="U178" s="155">
        <f>IF(LEN(U$8)=0,"",IF(U$8="Bayern",SUMIFS(Erl.Gögn!$H$2:$H$30,Erl.Gögn!$E$2:$E$30,$A178,Erl.Gögn!$A$2:$A$30,U$201)/1000,IF(U$8="Allianz",SUMIFS(Erl.Gögn!$H$2:$H$30,Erl.Gögn!$E$2:$E$30,$A178,Erl.Gögn!$A$2:$A$30,U$201)/1000,SUMIFS(Gögn!$I$2:$I$11876,Gögn!$F$2:$F$11876,"*"&amp;LEFT($A178,4)&amp;"*",Gögn!$A$2:$A$11876,U$201,Gögn!$F$2:$F$11876,"*"&amp;RIGHT($A178,5)&amp;"*")/1000)))</f>
        <v>0</v>
      </c>
      <c r="V178" s="155">
        <f>IF(LEN(V$8)=0,"",IF(V$8="Bayern",SUMIFS(Erl.Gögn!$H$2:$H$30,Erl.Gögn!$E$2:$E$30,$A178,Erl.Gögn!$A$2:$A$30,V$201)/1000,IF(V$8="Allianz",SUMIFS(Erl.Gögn!$H$2:$H$30,Erl.Gögn!$E$2:$E$30,$A178,Erl.Gögn!$A$2:$A$30,V$201)/1000,SUMIFS(Gögn!$I$2:$I$11876,Gögn!$F$2:$F$11876,"*"&amp;LEFT($A178,4)&amp;"*",Gögn!$A$2:$A$11876,V$201,Gögn!$F$2:$F$11876,"*"&amp;RIGHT($A178,5)&amp;"*")/1000)))</f>
        <v>0</v>
      </c>
      <c r="W178" s="155">
        <f>IF(LEN(W$8)=0,"",IF(W$8="Bayern",SUMIFS(Erl.Gögn!$H$2:$H$30,Erl.Gögn!$E$2:$E$30,$A178,Erl.Gögn!$A$2:$A$30,W$201)/1000,IF(W$8="Allianz",SUMIFS(Erl.Gögn!$H$2:$H$30,Erl.Gögn!$E$2:$E$30,$A178,Erl.Gögn!$A$2:$A$30,W$201)/1000,SUMIFS(Gögn!$I$2:$I$11876,Gögn!$F$2:$F$11876,"*"&amp;LEFT($A178,4)&amp;"*",Gögn!$A$2:$A$11876,W$201,Gögn!$F$2:$F$11876,"*"&amp;RIGHT($A178,5)&amp;"*")/1000)))</f>
        <v>31697</v>
      </c>
      <c r="X178" s="155">
        <f>IF(LEN(X$8)=0,"",IF(X$8="Bayern",SUMIFS(Erl.Gögn!$H$2:$H$30,Erl.Gögn!$E$2:$E$30,$A178,Erl.Gögn!$A$2:$A$30,X$201)/1000,IF(X$8="Allianz",SUMIFS(Erl.Gögn!$H$2:$H$30,Erl.Gögn!$E$2:$E$30,$A178,Erl.Gögn!$A$2:$A$30,X$201)/1000,SUMIFS(Gögn!$I$2:$I$11876,Gögn!$F$2:$F$11876,"*"&amp;LEFT($A178,4)&amp;"*",Gögn!$A$2:$A$11876,X$201,Gögn!$F$2:$F$11876,"*"&amp;RIGHT($A178,5)&amp;"*")/1000)))</f>
        <v>5348</v>
      </c>
      <c r="Y178" s="155">
        <f>IF(LEN(Y$8)=0,"",IF(Y$8="Bayern",SUMIFS(Erl.Gögn!$H$2:$H$30,Erl.Gögn!$E$2:$E$30,$A178,Erl.Gögn!$A$2:$A$30,Y$201)/1000,IF(Y$8="Allianz",SUMIFS(Erl.Gögn!$H$2:$H$30,Erl.Gögn!$E$2:$E$30,$A178,Erl.Gögn!$A$2:$A$30,Y$201)/1000,SUMIFS(Gögn!$I$2:$I$11876,Gögn!$F$2:$F$11876,"*"&amp;LEFT($A178,4)&amp;"*",Gögn!$A$2:$A$11876,Y$201,Gögn!$F$2:$F$11876,"*"&amp;RIGHT($A178,5)&amp;"*")/1000)))</f>
        <v>8436</v>
      </c>
      <c r="Z178" s="155">
        <f>IF(LEN(Z$8)=0,"",IF(Z$8="Bayern",SUMIFS(Erl.Gögn!$H$2:$H$30,Erl.Gögn!$E$2:$E$30,$A178,Erl.Gögn!$A$2:$A$30,Z$201)/1000,IF(Z$8="Allianz",SUMIFS(Erl.Gögn!$H$2:$H$30,Erl.Gögn!$E$2:$E$30,$A178,Erl.Gögn!$A$2:$A$30,Z$201)/1000,SUMIFS(Gögn!$I$2:$I$11876,Gögn!$F$2:$F$11876,"*"&amp;LEFT($A178,4)&amp;"*",Gögn!$A$2:$A$11876,Z$201,Gögn!$F$2:$F$11876,"*"&amp;RIGHT($A178,5)&amp;"*")/1000)))</f>
        <v>530</v>
      </c>
      <c r="AA178" s="155">
        <f>IF(LEN(AA$8)=0,"",IF(AA$8="Bayern",SUMIFS(Erl.Gögn!$H$2:$H$30,Erl.Gögn!$E$2:$E$30,$A178,Erl.Gögn!$A$2:$A$30,AA$201)/1000,IF(AA$8="Allianz",SUMIFS(Erl.Gögn!$H$2:$H$30,Erl.Gögn!$E$2:$E$30,$A178,Erl.Gögn!$A$2:$A$30,AA$201)/1000,SUMIFS(Gögn!$I$2:$I$11876,Gögn!$F$2:$F$11876,"*"&amp;LEFT($A178,4)&amp;"*",Gögn!$A$2:$A$11876,AA$201,Gögn!$F$2:$F$11876,"*"&amp;RIGHT($A178,5)&amp;"*")/1000)))</f>
        <v>0</v>
      </c>
      <c r="AB178" s="155">
        <f>IF(LEN(AB$8)=0,"",IF(AB$8="Bayern",SUMIFS(Erl.Gögn!$H$2:$H$30,Erl.Gögn!$E$2:$E$30,$A178,Erl.Gögn!$A$2:$A$30,AB$201)/1000,IF(AB$8="Allianz",SUMIFS(Erl.Gögn!$H$2:$H$30,Erl.Gögn!$E$2:$E$30,$A178,Erl.Gögn!$A$2:$A$30,AB$201)/1000,SUMIFS(Gögn!$I$2:$I$11876,Gögn!$F$2:$F$11876,"*"&amp;LEFT($A178,4)&amp;"*",Gögn!$A$2:$A$11876,AB$201,Gögn!$F$2:$F$11876,"*"&amp;RIGHT($A178,5)&amp;"*")/1000)))</f>
        <v>0</v>
      </c>
      <c r="AC178" s="155">
        <f>IF(LEN(AC$8)=0,"",IF(AC$8="Bayern",SUMIFS(Erl.Gögn!$H$2:$H$30,Erl.Gögn!$E$2:$E$30,$A178,Erl.Gögn!$A$2:$A$30,AC$201)/1000,IF(AC$8="Allianz",SUMIFS(Erl.Gögn!$H$2:$H$30,Erl.Gögn!$E$2:$E$30,$A178,Erl.Gögn!$A$2:$A$30,AC$201)/1000,SUMIFS(Gögn!$I$2:$I$11876,Gögn!$F$2:$F$11876,"*"&amp;LEFT($A178,4)&amp;"*",Gögn!$A$2:$A$11876,AC$201,Gögn!$F$2:$F$11876,"*"&amp;RIGHT($A178,5)&amp;"*")/1000)))</f>
        <v>0</v>
      </c>
      <c r="AD178" s="155">
        <f>IF(LEN(AD$8)=0,"",IF(AD$8="Bayern",SUMIFS(Erl.Gögn!$H$2:$H$30,Erl.Gögn!$E$2:$E$30,$A178,Erl.Gögn!$A$2:$A$30,AD$201)/1000,IF(AD$8="Allianz",SUMIFS(Erl.Gögn!$H$2:$H$30,Erl.Gögn!$E$2:$E$30,$A178,Erl.Gögn!$A$2:$A$30,AD$201)/1000,SUMIFS(Gögn!$I$2:$I$11876,Gögn!$F$2:$F$11876,"*"&amp;LEFT($A178,4)&amp;"*",Gögn!$A$2:$A$11876,AD$201,Gögn!$F$2:$F$11876,"*"&amp;RIGHT($A178,5)&amp;"*")/1000)))</f>
        <v>0</v>
      </c>
      <c r="AE178" s="155">
        <f>IF(LEN(AE$8)=0,"",IF(AE$8="Bayern",SUMIFS(Erl.Gögn!$H$2:$H$30,Erl.Gögn!$E$2:$E$30,$A178,Erl.Gögn!$A$2:$A$30,AE$201)/1000,IF(AE$8="Allianz",SUMIFS(Erl.Gögn!$H$2:$H$30,Erl.Gögn!$E$2:$E$30,$A178,Erl.Gögn!$A$2:$A$30,AE$201)/1000,SUMIFS(Gögn!$I$2:$I$11876,Gögn!$F$2:$F$11876,"*"&amp;LEFT($A178,4)&amp;"*",Gögn!$A$2:$A$11876,AE$201,Gögn!$F$2:$F$11876,"*"&amp;RIGHT($A178,5)&amp;"*")/1000)))</f>
        <v>599.48199999999997</v>
      </c>
      <c r="AF178" s="155">
        <f>IF(LEN(AF$8)=0,"",IF(AF$8="Bayern",SUMIFS(Erl.Gögn!$H$2:$H$30,Erl.Gögn!$E$2:$E$30,$A178,Erl.Gögn!$A$2:$A$30,AF$201)/1000,IF(AF$8="Allianz",SUMIFS(Erl.Gögn!$H$2:$H$30,Erl.Gögn!$E$2:$E$30,$A178,Erl.Gögn!$A$2:$A$30,AF$201)/1000,SUMIFS(Gögn!$I$2:$I$11876,Gögn!$F$2:$F$11876,"*"&amp;LEFT($A178,4)&amp;"*",Gögn!$A$2:$A$11876,AF$201,Gögn!$F$2:$F$11876,"*"&amp;RIGHT($A178,5)&amp;"*")/1000)))</f>
        <v>1157.8530000000001</v>
      </c>
      <c r="AG178" s="155">
        <f>IF(LEN(AG$8)=0,"",IF(AG$8="Bayern",SUMIFS(Erl.Gögn!$H$2:$H$30,Erl.Gögn!$E$2:$E$30,$A178,Erl.Gögn!$A$2:$A$30,AG$201)/1000,IF(AG$8="Allianz",SUMIFS(Erl.Gögn!$H$2:$H$30,Erl.Gögn!$E$2:$E$30,$A178,Erl.Gögn!$A$2:$A$30,AG$201)/1000,SUMIFS(Gögn!$I$2:$I$11876,Gögn!$F$2:$F$11876,"*"&amp;LEFT($A178,4)&amp;"*",Gögn!$A$2:$A$11876,AG$201,Gögn!$F$2:$F$11876,"*"&amp;RIGHT($A178,5)&amp;"*")/1000)))</f>
        <v>0</v>
      </c>
      <c r="AH178" s="155">
        <f>IF(LEN(AH$8)=0,"",IF(AH$8="Bayern",SUMIFS(Erl.Gögn!$H$2:$H$30,Erl.Gögn!$E$2:$E$30,$A178,Erl.Gögn!$A$2:$A$30,AH$201)/1000,IF(AH$8="Allianz",SUMIFS(Erl.Gögn!$H$2:$H$30,Erl.Gögn!$E$2:$E$30,$A178,Erl.Gögn!$A$2:$A$30,AH$201)/1000,SUMIFS(Gögn!$I$2:$I$11876,Gögn!$F$2:$F$11876,"*"&amp;LEFT($A178,4)&amp;"*",Gögn!$A$2:$A$11876,AH$201,Gögn!$F$2:$F$11876,"*"&amp;RIGHT($A178,5)&amp;"*")/1000)))</f>
        <v>0</v>
      </c>
      <c r="AI178" s="155">
        <f>IF(LEN(AI$8)=0,"",IF(AI$8="Bayern",SUMIFS(Erl.Gögn!$H$2:$H$30,Erl.Gögn!$E$2:$E$30,$A178,Erl.Gögn!$A$2:$A$30,AI$201)/1000,IF(AI$8="Allianz",SUMIFS(Erl.Gögn!$H$2:$H$30,Erl.Gögn!$E$2:$E$30,$A178,Erl.Gögn!$A$2:$A$30,AI$201)/1000,SUMIFS(Gögn!$I$2:$I$11876,Gögn!$F$2:$F$11876,"*"&amp;LEFT($A178,4)&amp;"*",Gögn!$A$2:$A$11876,AI$201,Gögn!$F$2:$F$11876,"*"&amp;RIGHT($A178,5)&amp;"*")/1000)))</f>
        <v>198.739</v>
      </c>
      <c r="AJ178" s="155">
        <f>IF(LEN(AJ$8)=0,"",IF(AJ$8="Bayern",SUMIFS(Erl.Gögn!$H$2:$H$30,Erl.Gögn!$E$2:$E$30,$A178,Erl.Gögn!$A$2:$A$30,AJ$201)/1000,IF(AJ$8="Allianz",SUMIFS(Erl.Gögn!$H$2:$H$30,Erl.Gögn!$E$2:$E$30,$A178,Erl.Gögn!$A$2:$A$30,AJ$201)/1000,SUMIFS(Gögn!$I$2:$I$11876,Gögn!$F$2:$F$11876,"*"&amp;LEFT($A178,4)&amp;"*",Gögn!$A$2:$A$11876,AJ$201,Gögn!$F$2:$F$11876,"*"&amp;RIGHT($A178,5)&amp;"*")/1000)))</f>
        <v>1229.4369999999999</v>
      </c>
      <c r="AK178" s="155">
        <f>IF(LEN(AK$8)=0,"",IF(AK$8="Bayern",SUMIFS(Erl.Gögn!$H$2:$H$30,Erl.Gögn!$E$2:$E$30,$A178,Erl.Gögn!$A$2:$A$30,AK$201)/1000,IF(AK$8="Allianz",SUMIFS(Erl.Gögn!$H$2:$H$30,Erl.Gögn!$E$2:$E$30,$A178,Erl.Gögn!$A$2:$A$30,AK$201)/1000,SUMIFS(Gögn!$I$2:$I$11876,Gögn!$F$2:$F$11876,"*"&amp;LEFT($A178,4)&amp;"*",Gögn!$A$2:$A$11876,AK$201,Gögn!$F$2:$F$11876,"*"&amp;RIGHT($A178,5)&amp;"*")/1000)))</f>
        <v>1937.9760000000001</v>
      </c>
      <c r="AL178" s="155">
        <f>IF(LEN(AL$8)=0,"",IF(AL$8="Bayern",SUMIFS(Erl.Gögn!$H$2:$H$30,Erl.Gögn!$E$2:$E$30,$A178,Erl.Gögn!$A$2:$A$30,AL$201)/1000,IF(AL$8="Allianz",SUMIFS(Erl.Gögn!$H$2:$H$30,Erl.Gögn!$E$2:$E$30,$A178,Erl.Gögn!$A$2:$A$30,AL$201)/1000,SUMIFS(Gögn!$I$2:$I$11876,Gögn!$F$2:$F$11876,"*"&amp;LEFT($A178,4)&amp;"*",Gögn!$A$2:$A$11876,AL$201,Gögn!$F$2:$F$11876,"*"&amp;RIGHT($A178,5)&amp;"*")/1000)))</f>
        <v>2561.5920000000001</v>
      </c>
      <c r="AM178" s="155">
        <f>IF(LEN(AM$8)=0,"",IF(AM$8="Bayern",SUMIFS(Erl.Gögn!$H$2:$H$30,Erl.Gögn!$E$2:$E$30,$A178,Erl.Gögn!$A$2:$A$30,AM$201)/1000,IF(AM$8="Allianz",SUMIFS(Erl.Gögn!$H$2:$H$30,Erl.Gögn!$E$2:$E$30,$A178,Erl.Gögn!$A$2:$A$30,AM$201)/1000,SUMIFS(Gögn!$I$2:$I$11876,Gögn!$F$2:$F$11876,"*"&amp;LEFT($A178,4)&amp;"*",Gögn!$A$2:$A$11876,AM$201,Gögn!$F$2:$F$11876,"*"&amp;RIGHT($A178,5)&amp;"*")/1000)))</f>
        <v>2392.5610000000001</v>
      </c>
      <c r="AN178" s="155">
        <f>IF(LEN(AN$8)=0,"",IF(AN$8="Bayern",SUMIFS(Erl.Gögn!$H$2:$H$30,Erl.Gögn!$E$2:$E$30,$A178,Erl.Gögn!$A$2:$A$30,AN$201)/1000,IF(AN$8="Allianz",SUMIFS(Erl.Gögn!$H$2:$H$30,Erl.Gögn!$E$2:$E$30,$A178,Erl.Gögn!$A$2:$A$30,AN$201)/1000,SUMIFS(Gögn!$I$2:$I$11876,Gögn!$F$2:$F$11876,"*"&amp;LEFT($A178,4)&amp;"*",Gögn!$A$2:$A$11876,AN$201,Gögn!$F$2:$F$11876,"*"&amp;RIGHT($A178,5)&amp;"*")/1000)))</f>
        <v>24.004999999999999</v>
      </c>
      <c r="AO178" s="155">
        <f>IF(LEN(AO$8)=0,"",IF(AO$8="Bayern",SUMIFS(Erl.Gögn!$H$2:$H$30,Erl.Gögn!$E$2:$E$30,$A178,Erl.Gögn!$A$2:$A$30,AO$201)/1000,IF(AO$8="Allianz",SUMIFS(Erl.Gögn!$H$2:$H$30,Erl.Gögn!$E$2:$E$30,$A178,Erl.Gögn!$A$2:$A$30,AO$201)/1000,SUMIFS(Gögn!$I$2:$I$11876,Gögn!$F$2:$F$11876,"*"&amp;LEFT($A178,4)&amp;"*",Gögn!$A$2:$A$11876,AO$201,Gögn!$F$2:$F$11876,"*"&amp;RIGHT($A178,5)&amp;"*")/1000)))</f>
        <v>0</v>
      </c>
      <c r="AP178" s="155">
        <f>IF(LEN(AP$8)=0,"",IF(AP$8="Bayern",SUMIFS(Erl.Gögn!$H$2:$H$30,Erl.Gögn!$E$2:$E$30,$A178,Erl.Gögn!$A$2:$A$30,AP$201)/1000,IF(AP$8="Allianz",SUMIFS(Erl.Gögn!$H$2:$H$30,Erl.Gögn!$E$2:$E$30,$A178,Erl.Gögn!$A$2:$A$30,AP$201)/1000,SUMIFS(Gögn!$I$2:$I$11876,Gögn!$F$2:$F$11876,"*"&amp;LEFT($A178,4)&amp;"*",Gögn!$A$2:$A$11876,AP$201,Gögn!$F$2:$F$11876,"*"&amp;RIGHT($A178,5)&amp;"*")/1000)))</f>
        <v>0</v>
      </c>
      <c r="AQ178" s="155">
        <f>IF(LEN(AQ$8)=0,"",IF(AQ$8="Bayern",SUMIFS(Erl.Gögn!$H$2:$H$30,Erl.Gögn!$E$2:$E$30,$A178,Erl.Gögn!$A$2:$A$30,AQ$201)/1000,IF(AQ$8="Allianz",SUMIFS(Erl.Gögn!$H$2:$H$30,Erl.Gögn!$E$2:$E$30,$A178,Erl.Gögn!$A$2:$A$30,AQ$201)/1000,SUMIFS(Gögn!$I$2:$I$11876,Gögn!$F$2:$F$11876,"*"&amp;LEFT($A178,4)&amp;"*",Gögn!$A$2:$A$11876,AQ$201,Gögn!$F$2:$F$11876,"*"&amp;RIGHT($A178,5)&amp;"*")/1000)))</f>
        <v>0</v>
      </c>
      <c r="AR178" s="155">
        <f>IF(LEN(AR$8)=0,"",IF(AR$8="Bayern",SUMIFS(Erl.Gögn!$H$2:$H$30,Erl.Gögn!$E$2:$E$30,$A178,Erl.Gögn!$A$2:$A$30,AR$201)/1000,IF(AR$8="Allianz",SUMIFS(Erl.Gögn!$H$2:$H$30,Erl.Gögn!$E$2:$E$30,$A178,Erl.Gögn!$A$2:$A$30,AR$201)/1000,SUMIFS(Gögn!$I$2:$I$11876,Gögn!$F$2:$F$11876,"*"&amp;LEFT($A178,4)&amp;"*",Gögn!$A$2:$A$11876,AR$201,Gögn!$F$2:$F$11876,"*"&amp;RIGHT($A178,5)&amp;"*")/1000)))</f>
        <v>0</v>
      </c>
      <c r="AS178" s="155">
        <f>IF(LEN(AS$8)=0,"",IF(AS$8="Bayern",SUMIFS(Erl.Gögn!$H$2:$H$30,Erl.Gögn!$E$2:$E$30,$A178,Erl.Gögn!$A$2:$A$30,AS$201)/1000,IF(AS$8="Allianz",SUMIFS(Erl.Gögn!$H$2:$H$30,Erl.Gögn!$E$2:$E$30,$A178,Erl.Gögn!$A$2:$A$30,AS$201)/1000,SUMIFS(Gögn!$I$2:$I$11876,Gögn!$F$2:$F$11876,"*"&amp;LEFT($A178,4)&amp;"*",Gögn!$A$2:$A$11876,AS$201,Gögn!$F$2:$F$11876,"*"&amp;RIGHT($A178,5)&amp;"*")/1000)))</f>
        <v>0</v>
      </c>
      <c r="AT178" s="155">
        <f>IF(LEN(AT$8)=0,"",IF(AT$8="Bayern",SUMIFS(Erl.Gögn!$H$2:$H$30,Erl.Gögn!$E$2:$E$30,$A178,Erl.Gögn!$A$2:$A$30,AT$201)/1000,IF(AT$8="Allianz",SUMIFS(Erl.Gögn!$H$2:$H$30,Erl.Gögn!$E$2:$E$30,$A178,Erl.Gögn!$A$2:$A$30,AT$201)/1000,SUMIFS(Gögn!$I$2:$I$11876,Gögn!$F$2:$F$11876,"*"&amp;LEFT($A178,4)&amp;"*",Gögn!$A$2:$A$11876,AT$201,Gögn!$F$2:$F$11876,"*"&amp;RIGHT($A178,5)&amp;"*")/1000)))</f>
        <v>0</v>
      </c>
      <c r="AU178" s="155">
        <f>IF(LEN(AU$8)=0,"",IF(AU$8="Bayern",SUMIFS(Erl.Gögn!$H$2:$H$30,Erl.Gögn!$E$2:$E$30,$A178,Erl.Gögn!$A$2:$A$30,AU$201)/1000,IF(AU$8="Allianz",SUMIFS(Erl.Gögn!$H$2:$H$30,Erl.Gögn!$E$2:$E$30,$A178,Erl.Gögn!$A$2:$A$30,AU$201)/1000,SUMIFS(Gögn!$I$2:$I$11876,Gögn!$F$2:$F$11876,"*"&amp;LEFT($A178,4)&amp;"*",Gögn!$A$2:$A$11876,AU$201,Gögn!$F$2:$F$11876,"*"&amp;RIGHT($A178,5)&amp;"*")/1000)))</f>
        <v>0</v>
      </c>
      <c r="AV178" s="155">
        <f>IF(LEN(AV$8)=0,"",IF(AV$8="Bayern",SUMIFS(Erl.Gögn!$H$2:$H$30,Erl.Gögn!$E$2:$E$30,$A178,Erl.Gögn!$A$2:$A$30,AV$201)/1000,IF(AV$8="Allianz",SUMIFS(Erl.Gögn!$H$2:$H$30,Erl.Gögn!$E$2:$E$30,$A178,Erl.Gögn!$A$2:$A$30,AV$201)/1000,SUMIFS(Gögn!$I$2:$I$11876,Gögn!$F$2:$F$11876,"*"&amp;LEFT($A178,4)&amp;"*",Gögn!$A$2:$A$11876,AV$201,Gögn!$F$2:$F$11876,"*"&amp;RIGHT($A178,5)&amp;"*")/1000)))</f>
        <v>0</v>
      </c>
      <c r="AW178" s="155">
        <f>IF(LEN(AW$8)=0,"",IF(AW$8="Bayern",SUMIFS(Erl.Gögn!$H$2:$H$30,Erl.Gögn!$E$2:$E$30,$A178,Erl.Gögn!$A$2:$A$30,AW$201)/1000,IF(AW$8="Allianz",SUMIFS(Erl.Gögn!$H$2:$H$30,Erl.Gögn!$E$2:$E$30,$A178,Erl.Gögn!$A$2:$A$30,AW$201)/1000,SUMIFS(Gögn!$I$2:$I$11876,Gögn!$F$2:$F$11876,"*"&amp;LEFT($A178,4)&amp;"*",Gögn!$A$2:$A$11876,AW$201,Gögn!$F$2:$F$11876,"*"&amp;RIGHT($A178,5)&amp;"*")/1000)))</f>
        <v>0</v>
      </c>
      <c r="AX178" s="155">
        <f>IF(LEN(AX$8)=0,"",IF(AX$8="Bayern",SUMIFS(Erl.Gögn!$H$2:$H$30,Erl.Gögn!$E$2:$E$30,$A178,Erl.Gögn!$A$2:$A$30,AX$201)/1000,IF(AX$8="Allianz",SUMIFS(Erl.Gögn!$H$2:$H$30,Erl.Gögn!$E$2:$E$30,$A178,Erl.Gögn!$A$2:$A$30,AX$201)/1000,SUMIFS(Gögn!$I$2:$I$11876,Gögn!$F$2:$F$11876,"*"&amp;LEFT($A178,4)&amp;"*",Gögn!$A$2:$A$11876,AX$201,Gögn!$F$2:$F$11876,"*"&amp;RIGHT($A178,5)&amp;"*")/1000)))</f>
        <v>0</v>
      </c>
      <c r="AY178" s="155">
        <f>IF(LEN(AY$8)=0,"",IF(AY$8="Bayern",SUMIFS(Erl.Gögn!$H$2:$H$30,Erl.Gögn!$E$2:$E$30,$A178,Erl.Gögn!$A$2:$A$30,AY$201)/1000,IF(AY$8="Allianz",SUMIFS(Erl.Gögn!$H$2:$H$30,Erl.Gögn!$E$2:$E$30,$A178,Erl.Gögn!$A$2:$A$30,AY$201)/1000,SUMIFS(Gögn!$I$2:$I$11876,Gögn!$F$2:$F$11876,"*"&amp;LEFT($A178,4)&amp;"*",Gögn!$A$2:$A$11876,AY$201,Gögn!$F$2:$F$11876,"*"&amp;RIGHT($A178,5)&amp;"*")/1000)))</f>
        <v>0</v>
      </c>
      <c r="AZ178" s="155">
        <f>IF(LEN(AZ$8)=0,"",IF(AZ$8="Bayern",SUMIFS(Erl.Gögn!$H$2:$H$30,Erl.Gögn!$E$2:$E$30,$A178,Erl.Gögn!$A$2:$A$30,AZ$201)/1000,IF(AZ$8="Allianz",SUMIFS(Erl.Gögn!$H$2:$H$30,Erl.Gögn!$E$2:$E$30,$A178,Erl.Gögn!$A$2:$A$30,AZ$201)/1000,SUMIFS(Gögn!$I$2:$I$11876,Gögn!$F$2:$F$11876,"*"&amp;LEFT($A178,4)&amp;"*",Gögn!$A$2:$A$11876,AZ$201,Gögn!$F$2:$F$11876,"*"&amp;RIGHT($A178,5)&amp;"*")/1000)))</f>
        <v>0</v>
      </c>
      <c r="BA178" s="155">
        <f>IF(LEN(BA$8)=0,"",IF(BA$8="Bayern",SUMIFS(Erl.Gögn!$H$2:$H$30,Erl.Gögn!$E$2:$E$30,$A178,Erl.Gögn!$A$2:$A$30,BA$201)/1000,IF(BA$8="Allianz",SUMIFS(Erl.Gögn!$H$2:$H$30,Erl.Gögn!$E$2:$E$30,$A178,Erl.Gögn!$A$2:$A$30,BA$201)/1000,SUMIFS(Gögn!$I$2:$I$11876,Gögn!$F$2:$F$11876,"*"&amp;LEFT($A178,4)&amp;"*",Gögn!$A$2:$A$11876,BA$201,Gögn!$F$2:$F$11876,"*"&amp;RIGHT($A178,5)&amp;"*")/1000)))</f>
        <v>0</v>
      </c>
      <c r="BB178" s="155">
        <f>IF(LEN(BB$8)=0,"",IF(BB$8="Bayern",SUMIFS(Erl.Gögn!$H$2:$H$30,Erl.Gögn!$E$2:$E$30,$A178,Erl.Gögn!$A$2:$A$30,BB$201)/1000,IF(BB$8="Allianz",SUMIFS(Erl.Gögn!$H$2:$H$30,Erl.Gögn!$E$2:$E$30,$A178,Erl.Gögn!$A$2:$A$30,BB$201)/1000,SUMIFS(Gögn!$I$2:$I$11876,Gögn!$F$2:$F$11876,"*"&amp;LEFT($A178,4)&amp;"*",Gögn!$A$2:$A$11876,BB$201,Gögn!$F$2:$F$11876,"*"&amp;RIGHT($A178,5)&amp;"*")/1000)))</f>
        <v>0</v>
      </c>
      <c r="BC178" s="155">
        <f>IF(LEN(BC$8)=0,"",IF(BC$8="Bayern",SUMIFS(Erl.Gögn!$H$2:$H$30,Erl.Gögn!$E$2:$E$30,$A178,Erl.Gögn!$A$2:$A$30,BC$201)/1000,IF(BC$8="Allianz",SUMIFS(Erl.Gögn!$H$2:$H$30,Erl.Gögn!$E$2:$E$30,$A178,Erl.Gögn!$A$2:$A$30,BC$201)/1000,SUMIFS(Gögn!$I$2:$I$11876,Gögn!$F$2:$F$11876,"*"&amp;LEFT($A178,4)&amp;"*",Gögn!$A$2:$A$11876,BC$201,Gögn!$F$2:$F$11876,"*"&amp;RIGHT($A178,5)&amp;"*")/1000)))</f>
        <v>129.863</v>
      </c>
      <c r="BD178" s="155">
        <f>IF(LEN(BD$8)=0,"",IF(BD$8="Bayern",SUMIFS(Erl.Gögn!$H$2:$H$30,Erl.Gögn!$E$2:$E$30,$A178,Erl.Gögn!$A$2:$A$30,BD$201)/1000,IF(BD$8="Allianz",SUMIFS(Erl.Gögn!$H$2:$H$30,Erl.Gögn!$E$2:$E$30,$A178,Erl.Gögn!$A$2:$A$30,BD$201)/1000,SUMIFS(Gögn!$I$2:$I$11876,Gögn!$F$2:$F$11876,"*"&amp;LEFT($A178,4)&amp;"*",Gögn!$A$2:$A$11876,BD$201,Gögn!$F$2:$F$11876,"*"&amp;RIGHT($A178,5)&amp;"*")/1000)))</f>
        <v>73.051000000000002</v>
      </c>
      <c r="BE178" s="155">
        <f>IF(LEN(BE$8)=0,"",IF(BE$8="Bayern",SUMIFS(Erl.Gögn!$H$2:$H$30,Erl.Gögn!$E$2:$E$30,$A178,Erl.Gögn!$A$2:$A$30,BE$201)/1000,IF(BE$8="Allianz",SUMIFS(Erl.Gögn!$H$2:$H$30,Erl.Gögn!$E$2:$E$30,$A178,Erl.Gögn!$A$2:$A$30,BE$201)/1000,SUMIFS(Gögn!$I$2:$I$11876,Gögn!$F$2:$F$11876,"*"&amp;LEFT($A178,4)&amp;"*",Gögn!$A$2:$A$11876,BE$201,Gögn!$F$2:$F$11876,"*"&amp;RIGHT($A178,5)&amp;"*")/1000)))</f>
        <v>0</v>
      </c>
      <c r="BF178" s="155">
        <f>IF(LEN(BF$8)=0,"",IF(BF$8="Bayern",SUMIFS(Erl.Gögn!$H$2:$H$30,Erl.Gögn!$E$2:$E$30,$A178,Erl.Gögn!$A$2:$A$30,BF$201)/1000,IF(BF$8="Allianz",SUMIFS(Erl.Gögn!$H$2:$H$30,Erl.Gögn!$E$2:$E$30,$A178,Erl.Gögn!$A$2:$A$30,BF$201)/1000,SUMIFS(Gögn!$I$2:$I$11876,Gögn!$F$2:$F$11876,"*"&amp;LEFT($A178,4)&amp;"*",Gögn!$A$2:$A$11876,BF$201,Gögn!$F$2:$F$11876,"*"&amp;RIGHT($A178,5)&amp;"*")/1000)))</f>
        <v>0</v>
      </c>
      <c r="BG178" s="155">
        <f>IF(LEN(BG$8)=0,"",IF(BG$8="Bayern",SUMIFS(Erl.Gögn!$H$2:$H$30,Erl.Gögn!$E$2:$E$30,$A178,Erl.Gögn!$A$2:$A$30,BG$201)/1000,IF(BG$8="Allianz",SUMIFS(Erl.Gögn!$H$2:$H$30,Erl.Gögn!$E$2:$E$30,$A178,Erl.Gögn!$A$2:$A$30,BG$201)/1000,SUMIFS(Gögn!$I$2:$I$11876,Gögn!$F$2:$F$11876,"*"&amp;LEFT($A178,4)&amp;"*",Gögn!$A$2:$A$11876,BG$201,Gögn!$F$2:$F$11876,"*"&amp;RIGHT($A178,5)&amp;"*")/1000)))</f>
        <v>0</v>
      </c>
      <c r="BH178" s="155">
        <f>IF(LEN(BH$8)=0,"",IF(BH$8="Bayern",SUMIFS(Erl.Gögn!$H$2:$H$30,Erl.Gögn!$E$2:$E$30,$A178,Erl.Gögn!$A$2:$A$30,BH$201)/1000,IF(BH$8="Allianz",SUMIFS(Erl.Gögn!$H$2:$H$30,Erl.Gögn!$E$2:$E$30,$A178,Erl.Gögn!$A$2:$A$30,BH$201)/1000,SUMIFS(Gögn!$I$2:$I$11876,Gögn!$F$2:$F$11876,"*"&amp;LEFT($A178,4)&amp;"*",Gögn!$A$2:$A$11876,BH$201,Gögn!$F$2:$F$11876,"*"&amp;RIGHT($A178,5)&amp;"*")/1000)))</f>
        <v>0</v>
      </c>
      <c r="BI178" s="155">
        <f>IF(LEN(BI$8)=0,"",IF(BI$8="Bayern",SUMIFS(Erl.Gögn!$H$2:$H$30,Erl.Gögn!$E$2:$E$30,$A178,Erl.Gögn!$A$2:$A$30,BI$201)/1000,IF(BI$8="Allianz",SUMIFS(Erl.Gögn!$H$2:$H$30,Erl.Gögn!$E$2:$E$30,$A178,Erl.Gögn!$A$2:$A$30,BI$201)/1000,SUMIFS(Gögn!$I$2:$I$11876,Gögn!$F$2:$F$11876,"*"&amp;LEFT($A178,4)&amp;"*",Gögn!$A$2:$A$11876,BI$201,Gögn!$F$2:$F$11876,"*"&amp;RIGHT($A178,5)&amp;"*")/1000)))</f>
        <v>0</v>
      </c>
      <c r="BJ178" s="155">
        <f>IF(LEN(BJ$8)=0,"",IF(BJ$8="Bayern",SUMIFS(Erl.Gögn!$H$2:$H$30,Erl.Gögn!$E$2:$E$30,$A178,Erl.Gögn!$A$2:$A$30,BJ$201)/1000,IF(BJ$8="Allianz",SUMIFS(Erl.Gögn!$H$2:$H$30,Erl.Gögn!$E$2:$E$30,$A178,Erl.Gögn!$A$2:$A$30,BJ$201)/1000,SUMIFS(Gögn!$I$2:$I$11876,Gögn!$F$2:$F$11876,"*"&amp;LEFT($A178,4)&amp;"*",Gögn!$A$2:$A$11876,BJ$201,Gögn!$F$2:$F$11876,"*"&amp;RIGHT($A178,5)&amp;"*")/1000)))</f>
        <v>0</v>
      </c>
      <c r="BK178" s="155">
        <f>IF(LEN(BK$8)=0,"",IF(BK$8="Bayern",SUMIFS(Erl.Gögn!$H$2:$H$30,Erl.Gögn!$E$2:$E$30,$A178,Erl.Gögn!$A$2:$A$30,BK$201)/1000,IF(BK$8="Allianz",SUMIFS(Erl.Gögn!$H$2:$H$30,Erl.Gögn!$E$2:$E$30,$A178,Erl.Gögn!$A$2:$A$30,BK$201)/1000,SUMIFS(Gögn!$I$2:$I$11876,Gögn!$F$2:$F$11876,"*"&amp;LEFT($A178,4)&amp;"*",Gögn!$A$2:$A$11876,BK$201,Gögn!$F$2:$F$11876,"*"&amp;RIGHT($A178,5)&amp;"*")/1000)))</f>
        <v>1111.857</v>
      </c>
      <c r="BL178" s="155">
        <f>IF(LEN(BL$8)=0,"",IF(BL$8="Bayern",SUMIFS(Erl.Gögn!$H$2:$H$30,Erl.Gögn!$E$2:$E$30,$A178,Erl.Gögn!$A$2:$A$30,BL$201)/1000,IF(BL$8="Allianz",SUMIFS(Erl.Gögn!$H$2:$H$30,Erl.Gögn!$E$2:$E$30,$A178,Erl.Gögn!$A$2:$A$30,BL$201)/1000,SUMIFS(Gögn!$I$2:$I$11876,Gögn!$F$2:$F$11876,"*"&amp;LEFT($A178,4)&amp;"*",Gögn!$A$2:$A$11876,BL$201,Gögn!$F$2:$F$11876,"*"&amp;RIGHT($A178,5)&amp;"*")/1000)))</f>
        <v>0</v>
      </c>
      <c r="BM178" s="155">
        <f>IF(LEN(BM$8)=0,"",IF(BM$8="Bayern",SUMIFS(Erl.Gögn!$H$2:$H$30,Erl.Gögn!$E$2:$E$30,$A178,Erl.Gögn!$A$2:$A$30,BM$201)/1000,IF(BM$8="Allianz",SUMIFS(Erl.Gögn!$H$2:$H$30,Erl.Gögn!$E$2:$E$30,$A178,Erl.Gögn!$A$2:$A$30,BM$201)/1000,SUMIFS(Gögn!$I$2:$I$11876,Gögn!$F$2:$F$11876,"*"&amp;LEFT($A178,4)&amp;"*",Gögn!$A$2:$A$11876,BM$201,Gögn!$F$2:$F$11876,"*"&amp;RIGHT($A178,5)&amp;"*")/1000)))</f>
        <v>0</v>
      </c>
      <c r="BN178" s="155">
        <f>IF(LEN(BN$8)=0,"",IF(BN$8="Bayern",SUMIFS(Erl.Gögn!$H$2:$H$30,Erl.Gögn!$E$2:$E$30,$A178,Erl.Gögn!$A$2:$A$30,BN$201)/1000,IF(BN$8="Allianz",SUMIFS(Erl.Gögn!$H$2:$H$30,Erl.Gögn!$E$2:$E$30,$A178,Erl.Gögn!$A$2:$A$30,BN$201)/1000,SUMIFS(Gögn!$I$2:$I$11876,Gögn!$F$2:$F$11876,"*"&amp;LEFT($A178,4)&amp;"*",Gögn!$A$2:$A$11876,BN$201,Gögn!$F$2:$F$11876,"*"&amp;RIGHT($A178,5)&amp;"*")/1000)))</f>
        <v>0</v>
      </c>
      <c r="BO178" s="155">
        <f>IF(LEN(BO$8)=0,"",IF(BO$8="Bayern",SUMIFS(Erl.Gögn!$H$2:$H$30,Erl.Gögn!$E$2:$E$30,$A178,Erl.Gögn!$A$2:$A$30,BO$201)/1000,IF(BO$8="Allianz",SUMIFS(Erl.Gögn!$H$2:$H$30,Erl.Gögn!$E$2:$E$30,$A178,Erl.Gögn!$A$2:$A$30,BO$201)/1000,SUMIFS(Gögn!$I$2:$I$11876,Gögn!$F$2:$F$11876,"*"&amp;LEFT($A178,4)&amp;"*",Gögn!$A$2:$A$11876,BO$201,Gögn!$F$2:$F$11876,"*"&amp;RIGHT($A178,5)&amp;"*")/1000)))</f>
        <v>0</v>
      </c>
      <c r="BP178" s="155">
        <f>IF(LEN(BP$8)=0,"",IF(BP$8="Bayern",SUMIFS(Erl.Gögn!$H$2:$H$30,Erl.Gögn!$E$2:$E$30,$A178,Erl.Gögn!$A$2:$A$30,BP$201)/1000,IF(BP$8="Allianz",SUMIFS(Erl.Gögn!$H$2:$H$30,Erl.Gögn!$E$2:$E$30,$A178,Erl.Gögn!$A$2:$A$30,BP$201)/1000,SUMIFS(Gögn!$I$2:$I$11876,Gögn!$F$2:$F$11876,"*"&amp;LEFT($A178,4)&amp;"*",Gögn!$A$2:$A$11876,BP$201,Gögn!$F$2:$F$11876,"*"&amp;RIGHT($A178,5)&amp;"*")/1000)))</f>
        <v>0</v>
      </c>
      <c r="BQ178" s="155">
        <f>IF(LEN(BQ$8)=0,"",IF(BQ$8="Bayern",SUMIFS(Erl.Gögn!$H$2:$H$30,Erl.Gögn!$E$2:$E$30,$A178,Erl.Gögn!$A$2:$A$30,BQ$201)/1000,IF(BQ$8="Allianz",SUMIFS(Erl.Gögn!$H$2:$H$30,Erl.Gögn!$E$2:$E$30,$A178,Erl.Gögn!$A$2:$A$30,BQ$201)/1000,SUMIFS(Gögn!$I$2:$I$11876,Gögn!$F$2:$F$11876,"*"&amp;LEFT($A178,4)&amp;"*",Gögn!$A$2:$A$11876,BQ$201,Gögn!$F$2:$F$11876,"*"&amp;RIGHT($A178,5)&amp;"*")/1000)))</f>
        <v>0</v>
      </c>
      <c r="BR178" s="155">
        <f>IF(LEN(BR$8)=0,"",IF(BR$8="Bayern",SUMIFS(Erl.Gögn!$H$2:$H$30,Erl.Gögn!$E$2:$E$30,$A178,Erl.Gögn!$A$2:$A$30,BR$201)/1000,IF(BR$8="Allianz",SUMIFS(Erl.Gögn!$H$2:$H$30,Erl.Gögn!$E$2:$E$30,$A178,Erl.Gögn!$A$2:$A$30,BR$201)/1000,SUMIFS(Gögn!$I$2:$I$11876,Gögn!$F$2:$F$11876,"*"&amp;LEFT($A178,4)&amp;"*",Gögn!$A$2:$A$11876,BR$201,Gögn!$F$2:$F$11876,"*"&amp;RIGHT($A178,5)&amp;"*")/1000)))</f>
        <v>0</v>
      </c>
      <c r="BS178" s="155">
        <f>IF(LEN(BS$8)=0,"",IF(BS$8="Bayern",SUMIFS(Erl.Gögn!$H$2:$H$30,Erl.Gögn!$E$2:$E$30,$A178,Erl.Gögn!$A$2:$A$30,BS$201)/1000,IF(BS$8="Allianz",SUMIFS(Erl.Gögn!$H$2:$H$30,Erl.Gögn!$E$2:$E$30,$A178,Erl.Gögn!$A$2:$A$30,BS$201)/1000,SUMIFS(Gögn!$I$2:$I$11876,Gögn!$F$2:$F$11876,"*"&amp;LEFT($A178,4)&amp;"*",Gögn!$A$2:$A$11876,BS$201,Gögn!$F$2:$F$11876,"*"&amp;RIGHT($A178,5)&amp;"*")/1000)))</f>
        <v>0</v>
      </c>
      <c r="BT178" s="155">
        <f>IF(LEN(BT$8)=0,"",IF(BT$8="Bayern",SUMIFS(Erl.Gögn!$H$2:$H$30,Erl.Gögn!$E$2:$E$30,$A178,Erl.Gögn!$A$2:$A$30,BT$201)/1000,IF(BT$8="Allianz",SUMIFS(Erl.Gögn!$H$2:$H$30,Erl.Gögn!$E$2:$E$30,$A178,Erl.Gögn!$A$2:$A$30,BT$201)/1000,SUMIFS(Gögn!$I$2:$I$11876,Gögn!$F$2:$F$11876,"*"&amp;LEFT($A178,4)&amp;"*",Gögn!$A$2:$A$11876,BT$201,Gögn!$F$2:$F$11876,"*"&amp;RIGHT($A178,5)&amp;"*")/1000)))</f>
        <v>0</v>
      </c>
      <c r="BU178" s="155">
        <f>IF(LEN(BU$8)=0,"",IF(BU$8="Bayern",SUMIFS(Erl.Gögn!$H$2:$H$30,Erl.Gögn!$E$2:$E$30,$A178,Erl.Gögn!$A$2:$A$30,BU$201)/1000,IF(BU$8="Allianz",SUMIFS(Erl.Gögn!$H$2:$H$30,Erl.Gögn!$E$2:$E$30,$A178,Erl.Gögn!$A$2:$A$30,BU$201)/1000,SUMIFS(Gögn!$I$2:$I$11876,Gögn!$F$2:$F$11876,"*"&amp;LEFT($A178,4)&amp;"*",Gögn!$A$2:$A$11876,BU$201,Gögn!$F$2:$F$11876,"*"&amp;RIGHT($A178,5)&amp;"*")/1000)))</f>
        <v>270.33100000000002</v>
      </c>
      <c r="BV178" s="155">
        <f>IF(LEN(BV$8)=0,"",IF(BV$8="Bayern",SUMIFS(Erl.Gögn!$H$2:$H$30,Erl.Gögn!$E$2:$E$30,$A178,Erl.Gögn!$A$2:$A$30,BV$201)/1000,IF(BV$8="Allianz",SUMIFS(Erl.Gögn!$H$2:$H$30,Erl.Gögn!$E$2:$E$30,$A178,Erl.Gögn!$A$2:$A$30,BV$201)/1000,SUMIFS(Gögn!$I$2:$I$11876,Gögn!$F$2:$F$11876,"*"&amp;LEFT($A178,4)&amp;"*",Gögn!$A$2:$A$11876,BV$201,Gögn!$F$2:$F$11876,"*"&amp;RIGHT($A178,5)&amp;"*")/1000)))</f>
        <v>287.43700000000001</v>
      </c>
      <c r="BW178" s="155">
        <f>IF(LEN(BW$8)=0,"",IF(BW$8="Bayern",SUMIFS(Erl.Gögn!$H$2:$H$30,Erl.Gögn!$E$2:$E$30,$A178,Erl.Gögn!$A$2:$A$30,BW$201)/1000,IF(BW$8="Allianz",SUMIFS(Erl.Gögn!$H$2:$H$30,Erl.Gögn!$E$2:$E$30,$A178,Erl.Gögn!$A$2:$A$30,BW$201)/1000,SUMIFS(Gögn!$I$2:$I$11876,Gögn!$F$2:$F$11876,"*"&amp;LEFT($A178,4)&amp;"*",Gögn!$A$2:$A$11876,BW$201,Gögn!$F$2:$F$11876,"*"&amp;RIGHT($A178,5)&amp;"*")/1000)))</f>
        <v>8.407</v>
      </c>
      <c r="BX178" s="155">
        <f>IF(LEN(BX$8)=0,"",IF(BX$8="Bayern",SUMIFS(Erl.Gögn!$H$2:$H$30,Erl.Gögn!$E$2:$E$30,$A178,Erl.Gögn!$A$2:$A$30,BX$201)/1000,IF(BX$8="Allianz",SUMIFS(Erl.Gögn!$H$2:$H$30,Erl.Gögn!$E$2:$E$30,$A178,Erl.Gögn!$A$2:$A$30,BX$201)/1000,SUMIFS(Gögn!$I$2:$I$11876,Gögn!$F$2:$F$11876,"*"&amp;LEFT($A178,4)&amp;"*",Gögn!$A$2:$A$11876,BX$201,Gögn!$F$2:$F$11876,"*"&amp;RIGHT($A178,5)&amp;"*")/1000)))</f>
        <v>490.67500000000001</v>
      </c>
      <c r="BY178" s="155">
        <f>IF(LEN(BY$8)=0,"",IF(BY$8="Bayern",SUMIFS(Erl.Gögn!$H$2:$H$30,Erl.Gögn!$E$2:$E$30,$A178,Erl.Gögn!$A$2:$A$30,BY$201)/1000,IF(BY$8="Allianz",SUMIFS(Erl.Gögn!$H$2:$H$30,Erl.Gögn!$E$2:$E$30,$A178,Erl.Gögn!$A$2:$A$30,BY$201)/1000,SUMIFS(Gögn!$I$2:$I$11876,Gögn!$F$2:$F$11876,"*"&amp;LEFT($A178,4)&amp;"*",Gögn!$A$2:$A$11876,BY$201,Gögn!$F$2:$F$11876,"*"&amp;RIGHT($A178,5)&amp;"*")/1000)))</f>
        <v>867.65599999999995</v>
      </c>
      <c r="BZ178" s="155">
        <f>IF(LEN(BZ$8)=0,"",IF(BZ$8="Bayern",SUMIFS(Erl.Gögn!$H$2:$H$30,Erl.Gögn!$E$2:$E$30,$A178,Erl.Gögn!$A$2:$A$30,BZ$201)/1000,IF(BZ$8="Allianz",SUMIFS(Erl.Gögn!$H$2:$H$30,Erl.Gögn!$E$2:$E$30,$A178,Erl.Gögn!$A$2:$A$30,BZ$201)/1000,SUMIFS(Gögn!$I$2:$I$11876,Gögn!$F$2:$F$11876,"*"&amp;LEFT($A178,4)&amp;"*",Gögn!$A$2:$A$11876,BZ$201,Gögn!$F$2:$F$11876,"*"&amp;RIGHT($A178,5)&amp;"*")/1000)))</f>
        <v>0</v>
      </c>
      <c r="CA178" s="155">
        <f>IF(LEN(CA$8)=0,"",IF(CA$8="Bayern",SUMIFS(Erl.Gögn!$H$2:$H$30,Erl.Gögn!$E$2:$E$30,$A178,Erl.Gögn!$A$2:$A$30,CA$201)/1000,IF(CA$8="Allianz",SUMIFS(Erl.Gögn!$H$2:$H$30,Erl.Gögn!$E$2:$E$30,$A178,Erl.Gögn!$A$2:$A$30,CA$201)/1000,SUMIFS(Gögn!$I$2:$I$11876,Gögn!$F$2:$F$11876,"*"&amp;LEFT($A178,4)&amp;"*",Gögn!$A$2:$A$11876,CA$201,Gögn!$F$2:$F$11876,"*"&amp;RIGHT($A178,5)&amp;"*")/1000)))</f>
        <v>141.13200000000001</v>
      </c>
      <c r="CB178" s="155">
        <f>IF(LEN(CB$8)=0,"",IF(CB$8="Bayern",SUMIFS(Erl.Gögn!$H$2:$H$30,Erl.Gögn!$E$2:$E$30,$A178,Erl.Gögn!$A$2:$A$30,CB$201)/1000,IF(CB$8="Allianz",SUMIFS(Erl.Gögn!$H$2:$H$30,Erl.Gögn!$E$2:$E$30,$A178,Erl.Gögn!$A$2:$A$30,CB$201)/1000,SUMIFS(Gögn!$I$2:$I$11876,Gögn!$F$2:$F$11876,"*"&amp;LEFT($A178,4)&amp;"*",Gögn!$A$2:$A$11876,CB$201,Gögn!$F$2:$F$11876,"*"&amp;RIGHT($A178,5)&amp;"*")/1000)))</f>
        <v>1126471.2825</v>
      </c>
      <c r="CC178" s="155">
        <f>IF(LEN(CC$8)=0,"",IF(CC$8="Bayern",SUMIFS(Erl.Gögn!$H$2:$H$30,Erl.Gögn!$E$2:$E$30,$A178,Erl.Gögn!$A$2:$A$30,CC$201)/1000,IF(CC$8="Allianz",SUMIFS(Erl.Gögn!$H$2:$H$30,Erl.Gögn!$E$2:$E$30,$A178,Erl.Gögn!$A$2:$A$30,CC$201)/1000,SUMIFS(Gögn!$I$2:$I$11876,Gögn!$F$2:$F$11876,"*"&amp;LEFT($A178,4)&amp;"*",Gögn!$A$2:$A$11876,CC$201,Gögn!$F$2:$F$11876,"*"&amp;RIGHT($A178,5)&amp;"*")/1000)))</f>
        <v>3517906.4</v>
      </c>
    </row>
    <row r="179" spans="1:81" ht="15" customHeight="1" x14ac:dyDescent="0.25">
      <c r="A179" s="5" t="s">
        <v>438</v>
      </c>
      <c r="B179" s="5"/>
      <c r="C179" s="19" t="s">
        <v>317</v>
      </c>
      <c r="D179" s="156">
        <f t="shared" si="44"/>
        <v>767511.28100000019</v>
      </c>
      <c r="E179" s="156">
        <f>IF(LEN(E$8)=0,"",SUMIFS(Gögn!$I$2:$I$11876,Gögn!$F$2:$F$11876,"*"&amp;LEFT($A179,4)&amp;"*",Gögn!$A$2:$A$11876,E$201,Gögn!$F$2:$F$11876,"*"&amp;RIGHT($A179,5)&amp;"*")/1000)</f>
        <v>0</v>
      </c>
      <c r="F179" s="156">
        <f>IF(LEN(F$8)=0,"",SUMIFS(Gögn!$I$2:$I$11876,Gögn!$F$2:$F$11876,"*"&amp;LEFT($A179,4)&amp;"*",Gögn!$A$2:$A$11876,F$201,Gögn!$F$2:$F$11876,"*"&amp;RIGHT($A179,5)&amp;"*")/1000)</f>
        <v>0</v>
      </c>
      <c r="G179" s="156">
        <f>IF(LEN(G$8)=0,"",SUMIFS(Gögn!$I$2:$I$11876,Gögn!$F$2:$F$11876,"*"&amp;LEFT($A179,4)&amp;"*",Gögn!$A$2:$A$11876,G$201,Gögn!$F$2:$F$11876,"*"&amp;RIGHT($A179,5)&amp;"*")/1000)</f>
        <v>0</v>
      </c>
      <c r="H179" s="156">
        <f>IF(LEN(H$8)=0,"",SUMIFS(Gögn!$I$2:$I$11876,Gögn!$F$2:$F$11876,"*"&amp;LEFT($A179,4)&amp;"*",Gögn!$A$2:$A$11876,H$201,Gögn!$F$2:$F$11876,"*"&amp;RIGHT($A179,5)&amp;"*")/1000)</f>
        <v>0</v>
      </c>
      <c r="I179" s="156">
        <f>IF(LEN(I$8)=0,"",SUMIFS(Gögn!$I$2:$I$11876,Gögn!$F$2:$F$11876,"*"&amp;LEFT($A179,4)&amp;"*",Gögn!$A$2:$A$11876,I$201,Gögn!$F$2:$F$11876,"*"&amp;RIGHT($A179,5)&amp;"*")/1000)</f>
        <v>0</v>
      </c>
      <c r="J179" s="156">
        <f>IF(LEN(J$8)=0,"",SUMIFS(Gögn!$I$2:$I$11876,Gögn!$F$2:$F$11876,"*"&amp;LEFT($A179,4)&amp;"*",Gögn!$A$2:$A$11876,J$201,Gögn!$F$2:$F$11876,"*"&amp;RIGHT($A179,5)&amp;"*")/1000)</f>
        <v>0</v>
      </c>
      <c r="K179" s="156">
        <f>IF(LEN(K$8)=0,"",SUMIFS(Gögn!$I$2:$I$11876,Gögn!$F$2:$F$11876,"*"&amp;LEFT($A179,4)&amp;"*",Gögn!$A$2:$A$11876,K$201,Gögn!$F$2:$F$11876,"*"&amp;RIGHT($A179,5)&amp;"*")/1000)</f>
        <v>3854</v>
      </c>
      <c r="L179" s="156">
        <f>IF(LEN(L$8)=0,"",SUMIFS(Gögn!$I$2:$I$11876,Gögn!$F$2:$F$11876,"*"&amp;LEFT($A179,4)&amp;"*",Gögn!$A$2:$A$11876,L$201,Gögn!$F$2:$F$11876,"*"&amp;RIGHT($A179,5)&amp;"*")/1000)</f>
        <v>31057</v>
      </c>
      <c r="M179" s="156">
        <f>IF(LEN(M$8)=0,"",SUMIFS(Gögn!$I$2:$I$11876,Gögn!$F$2:$F$11876,"*"&amp;LEFT($A179,4)&amp;"*",Gögn!$A$2:$A$11876,M$201,Gögn!$F$2:$F$11876,"*"&amp;RIGHT($A179,5)&amp;"*")/1000)</f>
        <v>22387</v>
      </c>
      <c r="N179" s="156">
        <f>IF(LEN(N$8)=0,"",SUMIFS(Gögn!$I$2:$I$11876,Gögn!$F$2:$F$11876,"*"&amp;LEFT($A179,4)&amp;"*",Gögn!$A$2:$A$11876,N$201,Gögn!$F$2:$F$11876,"*"&amp;RIGHT($A179,5)&amp;"*")/1000)</f>
        <v>73725</v>
      </c>
      <c r="O179" s="156">
        <f>IF(LEN(O$8)=0,"",SUMIFS(Gögn!$I$2:$I$11876,Gögn!$F$2:$F$11876,"*"&amp;LEFT($A179,4)&amp;"*",Gögn!$A$2:$A$11876,O$201,Gögn!$F$2:$F$11876,"*"&amp;RIGHT($A179,5)&amp;"*")/1000)</f>
        <v>106667</v>
      </c>
      <c r="P179" s="156">
        <f>IF(LEN(P$8)=0,"",SUMIFS(Gögn!$I$2:$I$11876,Gögn!$F$2:$F$11876,"*"&amp;LEFT($A179,4)&amp;"*",Gögn!$A$2:$A$11876,P$201,Gögn!$F$2:$F$11876,"*"&amp;RIGHT($A179,5)&amp;"*")/1000)</f>
        <v>58945</v>
      </c>
      <c r="Q179" s="156">
        <f>IF(LEN(Q$8)=0,"",SUMIFS(Gögn!$I$2:$I$11876,Gögn!$F$2:$F$11876,"*"&amp;LEFT($A179,4)&amp;"*",Gögn!$A$2:$A$11876,Q$201,Gögn!$F$2:$F$11876,"*"&amp;RIGHT($A179,5)&amp;"*")/1000)</f>
        <v>0</v>
      </c>
      <c r="R179" s="156">
        <f>IF(LEN(R$8)=0,"",SUMIFS(Gögn!$I$2:$I$11876,Gögn!$F$2:$F$11876,"*"&amp;LEFT($A179,4)&amp;"*",Gögn!$A$2:$A$11876,R$201,Gögn!$F$2:$F$11876,"*"&amp;RIGHT($A179,5)&amp;"*")/1000)</f>
        <v>0</v>
      </c>
      <c r="S179" s="156">
        <f>IF(LEN(S$8)=0,"",SUMIFS(Gögn!$I$2:$I$11876,Gögn!$F$2:$F$11876,"*"&amp;LEFT($A179,4)&amp;"*",Gögn!$A$2:$A$11876,S$201,Gögn!$F$2:$F$11876,"*"&amp;RIGHT($A179,5)&amp;"*")/1000)</f>
        <v>0</v>
      </c>
      <c r="T179" s="156">
        <f>IF(LEN(T$8)=0,"",SUMIFS(Gögn!$I$2:$I$11876,Gögn!$F$2:$F$11876,"*"&amp;LEFT($A179,4)&amp;"*",Gögn!$A$2:$A$11876,T$201,Gögn!$F$2:$F$11876,"*"&amp;RIGHT($A179,5)&amp;"*")/1000)</f>
        <v>0</v>
      </c>
      <c r="U179" s="156">
        <f>IF(LEN(U$8)=0,"",SUMIFS(Gögn!$I$2:$I$11876,Gögn!$F$2:$F$11876,"*"&amp;LEFT($A179,4)&amp;"*",Gögn!$A$2:$A$11876,U$201,Gögn!$F$2:$F$11876,"*"&amp;RIGHT($A179,5)&amp;"*")/1000)</f>
        <v>254.863</v>
      </c>
      <c r="V179" s="156">
        <f>IF(LEN(V$8)=0,"",SUMIFS(Gögn!$I$2:$I$11876,Gögn!$F$2:$F$11876,"*"&amp;LEFT($A179,4)&amp;"*",Gögn!$A$2:$A$11876,V$201,Gögn!$F$2:$F$11876,"*"&amp;RIGHT($A179,5)&amp;"*")/1000)</f>
        <v>3359.5050000000001</v>
      </c>
      <c r="W179" s="156">
        <f>IF(LEN(W$8)=0,"",SUMIFS(Gögn!$I$2:$I$11876,Gögn!$F$2:$F$11876,"*"&amp;LEFT($A179,4)&amp;"*",Gögn!$A$2:$A$11876,W$201,Gögn!$F$2:$F$11876,"*"&amp;RIGHT($A179,5)&amp;"*")/1000)</f>
        <v>131094</v>
      </c>
      <c r="X179" s="156">
        <f>IF(LEN(X$8)=0,"",SUMIFS(Gögn!$I$2:$I$11876,Gögn!$F$2:$F$11876,"*"&amp;LEFT($A179,4)&amp;"*",Gögn!$A$2:$A$11876,X$201,Gögn!$F$2:$F$11876,"*"&amp;RIGHT($A179,5)&amp;"*")/1000)</f>
        <v>21584</v>
      </c>
      <c r="Y179" s="156">
        <f>IF(LEN(Y$8)=0,"",SUMIFS(Gögn!$I$2:$I$11876,Gögn!$F$2:$F$11876,"*"&amp;LEFT($A179,4)&amp;"*",Gögn!$A$2:$A$11876,Y$201,Gögn!$F$2:$F$11876,"*"&amp;RIGHT($A179,5)&amp;"*")/1000)</f>
        <v>34676</v>
      </c>
      <c r="Z179" s="156">
        <f>IF(LEN(Z$8)=0,"",SUMIFS(Gögn!$I$2:$I$11876,Gögn!$F$2:$F$11876,"*"&amp;LEFT($A179,4)&amp;"*",Gögn!$A$2:$A$11876,Z$201,Gögn!$F$2:$F$11876,"*"&amp;RIGHT($A179,5)&amp;"*")/1000)</f>
        <v>2103</v>
      </c>
      <c r="AA179" s="156">
        <f>IF(LEN(AA$8)=0,"",SUMIFS(Gögn!$I$2:$I$11876,Gögn!$F$2:$F$11876,"*"&amp;LEFT($A179,4)&amp;"*",Gögn!$A$2:$A$11876,AA$201,Gögn!$F$2:$F$11876,"*"&amp;RIGHT($A179,5)&amp;"*")/1000)</f>
        <v>0</v>
      </c>
      <c r="AB179" s="156">
        <f>IF(LEN(AB$8)=0,"",SUMIFS(Gögn!$I$2:$I$11876,Gögn!$F$2:$F$11876,"*"&amp;LEFT($A179,4)&amp;"*",Gögn!$A$2:$A$11876,AB$201,Gögn!$F$2:$F$11876,"*"&amp;RIGHT($A179,5)&amp;"*")/1000)</f>
        <v>0</v>
      </c>
      <c r="AC179" s="156">
        <f>IF(LEN(AC$8)=0,"",SUMIFS(Gögn!$I$2:$I$11876,Gögn!$F$2:$F$11876,"*"&amp;LEFT($A179,4)&amp;"*",Gögn!$A$2:$A$11876,AC$201,Gögn!$F$2:$F$11876,"*"&amp;RIGHT($A179,5)&amp;"*")/1000)</f>
        <v>0</v>
      </c>
      <c r="AD179" s="156">
        <f>IF(LEN(AD$8)=0,"",SUMIFS(Gögn!$I$2:$I$11876,Gögn!$F$2:$F$11876,"*"&amp;LEFT($A179,4)&amp;"*",Gögn!$A$2:$A$11876,AD$201,Gögn!$F$2:$F$11876,"*"&amp;RIGHT($A179,5)&amp;"*")/1000)</f>
        <v>0</v>
      </c>
      <c r="AE179" s="156">
        <f>IF(LEN(AE$8)=0,"",SUMIFS(Gögn!$I$2:$I$11876,Gögn!$F$2:$F$11876,"*"&amp;LEFT($A179,4)&amp;"*",Gögn!$A$2:$A$11876,AE$201,Gögn!$F$2:$F$11876,"*"&amp;RIGHT($A179,5)&amp;"*")/1000)</f>
        <v>0</v>
      </c>
      <c r="AF179" s="156">
        <f>IF(LEN(AF$8)=0,"",SUMIFS(Gögn!$I$2:$I$11876,Gögn!$F$2:$F$11876,"*"&amp;LEFT($A179,4)&amp;"*",Gögn!$A$2:$A$11876,AF$201,Gögn!$F$2:$F$11876,"*"&amp;RIGHT($A179,5)&amp;"*")/1000)</f>
        <v>0</v>
      </c>
      <c r="AG179" s="156">
        <f>IF(LEN(AG$8)=0,"",SUMIFS(Gögn!$I$2:$I$11876,Gögn!$F$2:$F$11876,"*"&amp;LEFT($A179,4)&amp;"*",Gögn!$A$2:$A$11876,AG$201,Gögn!$F$2:$F$11876,"*"&amp;RIGHT($A179,5)&amp;"*")/1000)</f>
        <v>0</v>
      </c>
      <c r="AH179" s="156">
        <f>IF(LEN(AH$8)=0,"",SUMIFS(Gögn!$I$2:$I$11876,Gögn!$F$2:$F$11876,"*"&amp;LEFT($A179,4)&amp;"*",Gögn!$A$2:$A$11876,AH$201,Gögn!$F$2:$F$11876,"*"&amp;RIGHT($A179,5)&amp;"*")/1000)</f>
        <v>0</v>
      </c>
      <c r="AI179" s="156">
        <f>IF(LEN(AI$8)=0,"",SUMIFS(Gögn!$I$2:$I$11876,Gögn!$F$2:$F$11876,"*"&amp;LEFT($A179,4)&amp;"*",Gögn!$A$2:$A$11876,AI$201,Gögn!$F$2:$F$11876,"*"&amp;RIGHT($A179,5)&amp;"*")/1000)</f>
        <v>0</v>
      </c>
      <c r="AJ179" s="156">
        <f>IF(LEN(AJ$8)=0,"",SUMIFS(Gögn!$I$2:$I$11876,Gögn!$F$2:$F$11876,"*"&amp;LEFT($A179,4)&amp;"*",Gögn!$A$2:$A$11876,AJ$201,Gögn!$F$2:$F$11876,"*"&amp;RIGHT($A179,5)&amp;"*")/1000)</f>
        <v>0</v>
      </c>
      <c r="AK179" s="156">
        <f>IF(LEN(AK$8)=0,"",SUMIFS(Gögn!$I$2:$I$11876,Gögn!$F$2:$F$11876,"*"&amp;LEFT($A179,4)&amp;"*",Gögn!$A$2:$A$11876,AK$201,Gögn!$F$2:$F$11876,"*"&amp;RIGHT($A179,5)&amp;"*")/1000)</f>
        <v>0</v>
      </c>
      <c r="AL179" s="156">
        <f>IF(LEN(AL$8)=0,"",SUMIFS(Gögn!$I$2:$I$11876,Gögn!$F$2:$F$11876,"*"&amp;LEFT($A179,4)&amp;"*",Gögn!$A$2:$A$11876,AL$201,Gögn!$F$2:$F$11876,"*"&amp;RIGHT($A179,5)&amp;"*")/1000)</f>
        <v>0</v>
      </c>
      <c r="AM179" s="156">
        <f>IF(LEN(AM$8)=0,"",SUMIFS(Gögn!$I$2:$I$11876,Gögn!$F$2:$F$11876,"*"&amp;LEFT($A179,4)&amp;"*",Gögn!$A$2:$A$11876,AM$201,Gögn!$F$2:$F$11876,"*"&amp;RIGHT($A179,5)&amp;"*")/1000)</f>
        <v>0</v>
      </c>
      <c r="AN179" s="156">
        <f>IF(LEN(AN$8)=0,"",SUMIFS(Gögn!$I$2:$I$11876,Gögn!$F$2:$F$11876,"*"&amp;LEFT($A179,4)&amp;"*",Gögn!$A$2:$A$11876,AN$201,Gögn!$F$2:$F$11876,"*"&amp;RIGHT($A179,5)&amp;"*")/1000)</f>
        <v>0</v>
      </c>
      <c r="AO179" s="156">
        <f>IF(LEN(AO$8)=0,"",SUMIFS(Gögn!$I$2:$I$11876,Gögn!$F$2:$F$11876,"*"&amp;LEFT($A179,4)&amp;"*",Gögn!$A$2:$A$11876,AO$201,Gögn!$F$2:$F$11876,"*"&amp;RIGHT($A179,5)&amp;"*")/1000)</f>
        <v>52839.762999999999</v>
      </c>
      <c r="AP179" s="156">
        <f>IF(LEN(AP$8)=0,"",SUMIFS(Gögn!$I$2:$I$11876,Gögn!$F$2:$F$11876,"*"&amp;LEFT($A179,4)&amp;"*",Gögn!$A$2:$A$11876,AP$201,Gögn!$F$2:$F$11876,"*"&amp;RIGHT($A179,5)&amp;"*")/1000)</f>
        <v>45396.972000000002</v>
      </c>
      <c r="AQ179" s="156">
        <f>IF(LEN(AQ$8)=0,"",SUMIFS(Gögn!$I$2:$I$11876,Gögn!$F$2:$F$11876,"*"&amp;LEFT($A179,4)&amp;"*",Gögn!$A$2:$A$11876,AQ$201,Gögn!$F$2:$F$11876,"*"&amp;RIGHT($A179,5)&amp;"*")/1000)</f>
        <v>40643.822</v>
      </c>
      <c r="AR179" s="156">
        <f>IF(LEN(AR$8)=0,"",SUMIFS(Gögn!$I$2:$I$11876,Gögn!$F$2:$F$11876,"*"&amp;LEFT($A179,4)&amp;"*",Gögn!$A$2:$A$11876,AR$201,Gögn!$F$2:$F$11876,"*"&amp;RIGHT($A179,5)&amp;"*")/1000)</f>
        <v>25138.382000000001</v>
      </c>
      <c r="AS179" s="156">
        <f>IF(LEN(AS$8)=0,"",SUMIFS(Gögn!$I$2:$I$11876,Gögn!$F$2:$F$11876,"*"&amp;LEFT($A179,4)&amp;"*",Gögn!$A$2:$A$11876,AS$201,Gögn!$F$2:$F$11876,"*"&amp;RIGHT($A179,5)&amp;"*")/1000)</f>
        <v>413.80500000000001</v>
      </c>
      <c r="AT179" s="156">
        <f>IF(LEN(AT$8)=0,"",SUMIFS(Gögn!$I$2:$I$11876,Gögn!$F$2:$F$11876,"*"&amp;LEFT($A179,4)&amp;"*",Gögn!$A$2:$A$11876,AT$201,Gögn!$F$2:$F$11876,"*"&amp;RIGHT($A179,5)&amp;"*")/1000)</f>
        <v>12078.93</v>
      </c>
      <c r="AU179" s="156">
        <f>IF(LEN(AU$8)=0,"",SUMIFS(Gögn!$I$2:$I$11876,Gögn!$F$2:$F$11876,"*"&amp;LEFT($A179,4)&amp;"*",Gögn!$A$2:$A$11876,AU$201,Gögn!$F$2:$F$11876,"*"&amp;RIGHT($A179,5)&amp;"*")/1000)</f>
        <v>8565.9850000000006</v>
      </c>
      <c r="AV179" s="156">
        <f>IF(LEN(AV$8)=0,"",SUMIFS(Gögn!$I$2:$I$11876,Gögn!$F$2:$F$11876,"*"&amp;LEFT($A179,4)&amp;"*",Gögn!$A$2:$A$11876,AV$201,Gögn!$F$2:$F$11876,"*"&amp;RIGHT($A179,5)&amp;"*")/1000)</f>
        <v>4362.0619999999999</v>
      </c>
      <c r="AW179" s="156">
        <f>IF(LEN(AW$8)=0,"",SUMIFS(Gögn!$I$2:$I$11876,Gögn!$F$2:$F$11876,"*"&amp;LEFT($A179,4)&amp;"*",Gögn!$A$2:$A$11876,AW$201,Gögn!$F$2:$F$11876,"*"&amp;RIGHT($A179,5)&amp;"*")/1000)</f>
        <v>4206.63</v>
      </c>
      <c r="AX179" s="156">
        <f>IF(LEN(AX$8)=0,"",SUMIFS(Gögn!$I$2:$I$11876,Gögn!$F$2:$F$11876,"*"&amp;LEFT($A179,4)&amp;"*",Gögn!$A$2:$A$11876,AX$201,Gögn!$F$2:$F$11876,"*"&amp;RIGHT($A179,5)&amp;"*")/1000)</f>
        <v>631.41700000000003</v>
      </c>
      <c r="AY179" s="156">
        <f>IF(LEN(AY$8)=0,"",SUMIFS(Gögn!$I$2:$I$11876,Gögn!$F$2:$F$11876,"*"&amp;LEFT($A179,4)&amp;"*",Gögn!$A$2:$A$11876,AY$201,Gögn!$F$2:$F$11876,"*"&amp;RIGHT($A179,5)&amp;"*")/1000)</f>
        <v>267.13499999999999</v>
      </c>
      <c r="AZ179" s="156">
        <f>IF(LEN(AZ$8)=0,"",SUMIFS(Gögn!$I$2:$I$11876,Gögn!$F$2:$F$11876,"*"&amp;LEFT($A179,4)&amp;"*",Gögn!$A$2:$A$11876,AZ$201,Gögn!$F$2:$F$11876,"*"&amp;RIGHT($A179,5)&amp;"*")/1000)</f>
        <v>18867.474999999999</v>
      </c>
      <c r="BA179" s="156">
        <f>IF(LEN(BA$8)=0,"",SUMIFS(Gögn!$I$2:$I$11876,Gögn!$F$2:$F$11876,"*"&amp;LEFT($A179,4)&amp;"*",Gögn!$A$2:$A$11876,BA$201,Gögn!$F$2:$F$11876,"*"&amp;RIGHT($A179,5)&amp;"*")/1000)</f>
        <v>0</v>
      </c>
      <c r="BB179" s="156">
        <f>IF(LEN(BB$8)=0,"",SUMIFS(Gögn!$I$2:$I$11876,Gögn!$F$2:$F$11876,"*"&amp;LEFT($A179,4)&amp;"*",Gögn!$A$2:$A$11876,BB$201,Gögn!$F$2:$F$11876,"*"&amp;RIGHT($A179,5)&amp;"*")/1000)</f>
        <v>0</v>
      </c>
      <c r="BC179" s="156">
        <f>IF(LEN(BC$8)=0,"",SUMIFS(Gögn!$I$2:$I$11876,Gögn!$F$2:$F$11876,"*"&amp;LEFT($A179,4)&amp;"*",Gögn!$A$2:$A$11876,BC$201,Gögn!$F$2:$F$11876,"*"&amp;RIGHT($A179,5)&amp;"*")/1000)</f>
        <v>0</v>
      </c>
      <c r="BD179" s="156">
        <f>IF(LEN(BD$8)=0,"",SUMIFS(Gögn!$I$2:$I$11876,Gögn!$F$2:$F$11876,"*"&amp;LEFT($A179,4)&amp;"*",Gögn!$A$2:$A$11876,BD$201,Gögn!$F$2:$F$11876,"*"&amp;RIGHT($A179,5)&amp;"*")/1000)</f>
        <v>0</v>
      </c>
      <c r="BE179" s="156">
        <f>IF(LEN(BE$8)=0,"",SUMIFS(Gögn!$I$2:$I$11876,Gögn!$F$2:$F$11876,"*"&amp;LEFT($A179,4)&amp;"*",Gögn!$A$2:$A$11876,BE$201,Gögn!$F$2:$F$11876,"*"&amp;RIGHT($A179,5)&amp;"*")/1000)</f>
        <v>0</v>
      </c>
      <c r="BF179" s="156">
        <f>IF(LEN(BF$8)=0,"",SUMIFS(Gögn!$I$2:$I$11876,Gögn!$F$2:$F$11876,"*"&amp;LEFT($A179,4)&amp;"*",Gögn!$A$2:$A$11876,BF$201,Gögn!$F$2:$F$11876,"*"&amp;RIGHT($A179,5)&amp;"*")/1000)</f>
        <v>0</v>
      </c>
      <c r="BG179" s="156">
        <f>IF(LEN(BG$8)=0,"",SUMIFS(Gögn!$I$2:$I$11876,Gögn!$F$2:$F$11876,"*"&amp;LEFT($A179,4)&amp;"*",Gögn!$A$2:$A$11876,BG$201,Gögn!$F$2:$F$11876,"*"&amp;RIGHT($A179,5)&amp;"*")/1000)</f>
        <v>7306.97</v>
      </c>
      <c r="BH179" s="156">
        <f>IF(LEN(BH$8)=0,"",SUMIFS(Gögn!$I$2:$I$11876,Gögn!$F$2:$F$11876,"*"&amp;LEFT($A179,4)&amp;"*",Gögn!$A$2:$A$11876,BH$201,Gögn!$F$2:$F$11876,"*"&amp;RIGHT($A179,5)&amp;"*")/1000)</f>
        <v>0</v>
      </c>
      <c r="BI179" s="156">
        <f>IF(LEN(BI$8)=0,"",SUMIFS(Gögn!$I$2:$I$11876,Gögn!$F$2:$F$11876,"*"&amp;LEFT($A179,4)&amp;"*",Gögn!$A$2:$A$11876,BI$201,Gögn!$F$2:$F$11876,"*"&amp;RIGHT($A179,5)&amp;"*")/1000)</f>
        <v>0</v>
      </c>
      <c r="BJ179" s="156">
        <f>IF(LEN(BJ$8)=0,"",SUMIFS(Gögn!$I$2:$I$11876,Gögn!$F$2:$F$11876,"*"&amp;LEFT($A179,4)&amp;"*",Gögn!$A$2:$A$11876,BJ$201,Gögn!$F$2:$F$11876,"*"&amp;RIGHT($A179,5)&amp;"*")/1000)</f>
        <v>0</v>
      </c>
      <c r="BK179" s="156">
        <f>IF(LEN(BK$8)=0,"",SUMIFS(Gögn!$I$2:$I$11876,Gögn!$F$2:$F$11876,"*"&amp;LEFT($A179,4)&amp;"*",Gögn!$A$2:$A$11876,BK$201,Gögn!$F$2:$F$11876,"*"&amp;RIGHT($A179,5)&amp;"*")/1000)</f>
        <v>6548.0230000000001</v>
      </c>
      <c r="BL179" s="156">
        <f>IF(LEN(BL$8)=0,"",SUMIFS(Gögn!$I$2:$I$11876,Gögn!$F$2:$F$11876,"*"&amp;LEFT($A179,4)&amp;"*",Gögn!$A$2:$A$11876,BL$201,Gögn!$F$2:$F$11876,"*"&amp;RIGHT($A179,5)&amp;"*")/1000)</f>
        <v>0</v>
      </c>
      <c r="BM179" s="156">
        <f>IF(LEN(BM$8)=0,"",SUMIFS(Gögn!$I$2:$I$11876,Gögn!$F$2:$F$11876,"*"&amp;LEFT($A179,4)&amp;"*",Gögn!$A$2:$A$11876,BM$201,Gögn!$F$2:$F$11876,"*"&amp;RIGHT($A179,5)&amp;"*")/1000)</f>
        <v>0</v>
      </c>
      <c r="BN179" s="156">
        <f>IF(LEN(BN$8)=0,"",SUMIFS(Gögn!$I$2:$I$11876,Gögn!$F$2:$F$11876,"*"&amp;LEFT($A179,4)&amp;"*",Gögn!$A$2:$A$11876,BN$201,Gögn!$F$2:$F$11876,"*"&amp;RIGHT($A179,5)&amp;"*")/1000)</f>
        <v>0</v>
      </c>
      <c r="BO179" s="156">
        <f>IF(LEN(BO$8)=0,"",SUMIFS(Gögn!$I$2:$I$11876,Gögn!$F$2:$F$11876,"*"&amp;LEFT($A179,4)&amp;"*",Gögn!$A$2:$A$11876,BO$201,Gögn!$F$2:$F$11876,"*"&amp;RIGHT($A179,5)&amp;"*")/1000)</f>
        <v>563.78399999999999</v>
      </c>
      <c r="BP179" s="156">
        <f>IF(LEN(BP$8)=0,"",SUMIFS(Gögn!$I$2:$I$11876,Gögn!$F$2:$F$11876,"*"&amp;LEFT($A179,4)&amp;"*",Gögn!$A$2:$A$11876,BP$201,Gögn!$F$2:$F$11876,"*"&amp;RIGHT($A179,5)&amp;"*")/1000)</f>
        <v>936.93200000000002</v>
      </c>
      <c r="BQ179" s="156">
        <f>IF(LEN(BQ$8)=0,"",SUMIFS(Gögn!$I$2:$I$11876,Gögn!$F$2:$F$11876,"*"&amp;LEFT($A179,4)&amp;"*",Gögn!$A$2:$A$11876,BQ$201,Gögn!$F$2:$F$11876,"*"&amp;RIGHT($A179,5)&amp;"*")/1000)</f>
        <v>553.82600000000002</v>
      </c>
      <c r="BR179" s="156">
        <f>IF(LEN(BR$8)=0,"",SUMIFS(Gögn!$I$2:$I$11876,Gögn!$F$2:$F$11876,"*"&amp;LEFT($A179,4)&amp;"*",Gögn!$A$2:$A$11876,BR$201,Gögn!$F$2:$F$11876,"*"&amp;RIGHT($A179,5)&amp;"*")/1000)</f>
        <v>39305</v>
      </c>
      <c r="BS179" s="156">
        <f>IF(LEN(BS$8)=0,"",SUMIFS(Gögn!$I$2:$I$11876,Gögn!$F$2:$F$11876,"*"&amp;LEFT($A179,4)&amp;"*",Gögn!$A$2:$A$11876,BS$201,Gögn!$F$2:$F$11876,"*"&amp;RIGHT($A179,5)&amp;"*")/1000)</f>
        <v>7925</v>
      </c>
      <c r="BT179" s="156">
        <f>IF(LEN(BT$8)=0,"",SUMIFS(Gögn!$I$2:$I$11876,Gögn!$F$2:$F$11876,"*"&amp;LEFT($A179,4)&amp;"*",Gögn!$A$2:$A$11876,BT$201,Gögn!$F$2:$F$11876,"*"&amp;RIGHT($A179,5)&amp;"*")/1000)</f>
        <v>1253</v>
      </c>
      <c r="BU179" s="156">
        <f>IF(LEN(BU$8)=0,"",SUMIFS(Gögn!$I$2:$I$11876,Gögn!$F$2:$F$11876,"*"&amp;LEFT($A179,4)&amp;"*",Gögn!$A$2:$A$11876,BU$201,Gögn!$F$2:$F$11876,"*"&amp;RIGHT($A179,5)&amp;"*")/1000)</f>
        <v>0</v>
      </c>
      <c r="BV179" s="156">
        <f>IF(LEN(BV$8)=0,"",SUMIFS(Gögn!$I$2:$I$11876,Gögn!$F$2:$F$11876,"*"&amp;LEFT($A179,4)&amp;"*",Gögn!$A$2:$A$11876,BV$201,Gögn!$F$2:$F$11876,"*"&amp;RIGHT($A179,5)&amp;"*")/1000)</f>
        <v>0</v>
      </c>
      <c r="BW179" s="156">
        <f>IF(LEN(BW$8)=0,"",SUMIFS(Gögn!$I$2:$I$11876,Gögn!$F$2:$F$11876,"*"&amp;LEFT($A179,4)&amp;"*",Gögn!$A$2:$A$11876,BW$201,Gögn!$F$2:$F$11876,"*"&amp;RIGHT($A179,5)&amp;"*")/1000)</f>
        <v>0</v>
      </c>
      <c r="BX179" s="156">
        <f>IF(LEN(BX$8)=0,"",SUMIFS(Gögn!$I$2:$I$11876,Gögn!$F$2:$F$11876,"*"&amp;LEFT($A179,4)&amp;"*",Gögn!$A$2:$A$11876,BX$201,Gögn!$F$2:$F$11876,"*"&amp;RIGHT($A179,5)&amp;"*")/1000)</f>
        <v>0</v>
      </c>
      <c r="BY179" s="156">
        <f>IF(LEN(BY$8)=0,"",SUMIFS(Gögn!$I$2:$I$11876,Gögn!$F$2:$F$11876,"*"&amp;LEFT($A179,4)&amp;"*",Gögn!$A$2:$A$11876,BY$201,Gögn!$F$2:$F$11876,"*"&amp;RIGHT($A179,5)&amp;"*")/1000)</f>
        <v>0</v>
      </c>
      <c r="BZ179" s="156">
        <f>IF(LEN(BZ$8)=0,"",SUMIFS(Gögn!$I$2:$I$11876,Gögn!$F$2:$F$11876,"*"&amp;LEFT($A179,4)&amp;"*",Gögn!$A$2:$A$11876,BZ$201,Gögn!$F$2:$F$11876,"*"&amp;RIGHT($A179,5)&amp;"*")/1000)</f>
        <v>0</v>
      </c>
      <c r="CA179" s="156">
        <f>IF(LEN(CA$8)=0,"",SUMIFS(Gögn!$I$2:$I$11876,Gögn!$F$2:$F$11876,"*"&amp;LEFT($A179,4)&amp;"*",Gögn!$A$2:$A$11876,CA$201,Gögn!$F$2:$F$11876,"*"&amp;RIGHT($A179,5)&amp;"*")/1000)</f>
        <v>0</v>
      </c>
      <c r="CB179" s="156">
        <f>IF(LEN(CB$8)=0,"",SUMIFS(Gögn!$I$2:$I$11876,Gögn!$F$2:$F$11876,"*"&amp;LEFT($A179,4)&amp;"*",Gögn!$A$2:$A$11876,CB$201,Gögn!$F$2:$F$11876,"*"&amp;RIGHT($A179,5)&amp;"*")/1000)</f>
        <v>0</v>
      </c>
      <c r="CC179" s="156">
        <f>IF(LEN(CC$8)=0,"",SUMIFS(Gögn!$I$2:$I$11876,Gögn!$F$2:$F$11876,"*"&amp;LEFT($A179,4)&amp;"*",Gögn!$A$2:$A$11876,CC$201,Gögn!$F$2:$F$11876,"*"&amp;RIGHT($A179,5)&amp;"*")/1000)</f>
        <v>0</v>
      </c>
    </row>
    <row r="180" spans="1:81" ht="15" customHeight="1" x14ac:dyDescent="0.25">
      <c r="A180" s="5" t="s">
        <v>447</v>
      </c>
      <c r="B180" s="5"/>
      <c r="C180" s="18" t="s">
        <v>432</v>
      </c>
      <c r="D180" s="155">
        <f t="shared" si="44"/>
        <v>7204.1470000000008</v>
      </c>
      <c r="E180" s="155">
        <f>IF(LEN(E$8)=0,"",SUMIFS(Gögn!$I$2:$I$11876,Gögn!$F$2:$F$11876,"*"&amp;LEFT($A180,4)&amp;"*",Gögn!$A$2:$A$11876,E$201,Gögn!$F$2:$F$11876,"*"&amp;RIGHT($A180,5)&amp;"*")/1000)</f>
        <v>85.712000000000003</v>
      </c>
      <c r="F180" s="155">
        <f>IF(LEN(F$8)=0,"",SUMIFS(Gögn!$I$2:$I$11876,Gögn!$F$2:$F$11876,"*"&amp;LEFT($A180,4)&amp;"*",Gögn!$A$2:$A$11876,F$201,Gögn!$F$2:$F$11876,"*"&amp;RIGHT($A180,5)&amp;"*")/1000)</f>
        <v>154.6</v>
      </c>
      <c r="G180" s="155">
        <f>IF(LEN(G$8)=0,"",SUMIFS(Gögn!$I$2:$I$11876,Gögn!$F$2:$F$11876,"*"&amp;LEFT($A180,4)&amp;"*",Gögn!$A$2:$A$11876,G$201,Gögn!$F$2:$F$11876,"*"&amp;RIGHT($A180,5)&amp;"*")/1000)</f>
        <v>70.338999999999999</v>
      </c>
      <c r="H180" s="155">
        <f>IF(LEN(H$8)=0,"",SUMIFS(Gögn!$I$2:$I$11876,Gögn!$F$2:$F$11876,"*"&amp;LEFT($A180,4)&amp;"*",Gögn!$A$2:$A$11876,H$201,Gögn!$F$2:$F$11876,"*"&amp;RIGHT($A180,5)&amp;"*")/1000)</f>
        <v>1.341</v>
      </c>
      <c r="I180" s="155">
        <f>IF(LEN(I$8)=0,"",SUMIFS(Gögn!$I$2:$I$11876,Gögn!$F$2:$F$11876,"*"&amp;LEFT($A180,4)&amp;"*",Gögn!$A$2:$A$11876,I$201,Gögn!$F$2:$F$11876,"*"&amp;RIGHT($A180,5)&amp;"*")/1000)</f>
        <v>0</v>
      </c>
      <c r="J180" s="155">
        <f>IF(LEN(J$8)=0,"",SUMIFS(Gögn!$I$2:$I$11876,Gögn!$F$2:$F$11876,"*"&amp;LEFT($A180,4)&amp;"*",Gögn!$A$2:$A$11876,J$201,Gögn!$F$2:$F$11876,"*"&amp;RIGHT($A180,5)&amp;"*")/1000)</f>
        <v>4.25</v>
      </c>
      <c r="K180" s="155">
        <f>IF(LEN(K$8)=0,"",SUMIFS(Gögn!$I$2:$I$11876,Gögn!$F$2:$F$11876,"*"&amp;LEFT($A180,4)&amp;"*",Gögn!$A$2:$A$11876,K$201,Gögn!$F$2:$F$11876,"*"&amp;RIGHT($A180,5)&amp;"*")/1000)</f>
        <v>0</v>
      </c>
      <c r="L180" s="155">
        <f>IF(LEN(L$8)=0,"",SUMIFS(Gögn!$I$2:$I$11876,Gögn!$F$2:$F$11876,"*"&amp;LEFT($A180,4)&amp;"*",Gögn!$A$2:$A$11876,L$201,Gögn!$F$2:$F$11876,"*"&amp;RIGHT($A180,5)&amp;"*")/1000)</f>
        <v>0</v>
      </c>
      <c r="M180" s="155">
        <f>IF(LEN(M$8)=0,"",SUMIFS(Gögn!$I$2:$I$11876,Gögn!$F$2:$F$11876,"*"&amp;LEFT($A180,4)&amp;"*",Gögn!$A$2:$A$11876,M$201,Gögn!$F$2:$F$11876,"*"&amp;RIGHT($A180,5)&amp;"*")/1000)</f>
        <v>0</v>
      </c>
      <c r="N180" s="155">
        <f>IF(LEN(N$8)=0,"",SUMIFS(Gögn!$I$2:$I$11876,Gögn!$F$2:$F$11876,"*"&amp;LEFT($A180,4)&amp;"*",Gögn!$A$2:$A$11876,N$201,Gögn!$F$2:$F$11876,"*"&amp;RIGHT($A180,5)&amp;"*")/1000)</f>
        <v>0</v>
      </c>
      <c r="O180" s="155">
        <f>IF(LEN(O$8)=0,"",SUMIFS(Gögn!$I$2:$I$11876,Gögn!$F$2:$F$11876,"*"&amp;LEFT($A180,4)&amp;"*",Gögn!$A$2:$A$11876,O$201,Gögn!$F$2:$F$11876,"*"&amp;RIGHT($A180,5)&amp;"*")/1000)</f>
        <v>0</v>
      </c>
      <c r="P180" s="155">
        <f>IF(LEN(P$8)=0,"",SUMIFS(Gögn!$I$2:$I$11876,Gögn!$F$2:$F$11876,"*"&amp;LEFT($A180,4)&amp;"*",Gögn!$A$2:$A$11876,P$201,Gögn!$F$2:$F$11876,"*"&amp;RIGHT($A180,5)&amp;"*")/1000)</f>
        <v>0</v>
      </c>
      <c r="Q180" s="155">
        <f>IF(LEN(Q$8)=0,"",SUMIFS(Gögn!$I$2:$I$11876,Gögn!$F$2:$F$11876,"*"&amp;LEFT($A180,4)&amp;"*",Gögn!$A$2:$A$11876,Q$201,Gögn!$F$2:$F$11876,"*"&amp;RIGHT($A180,5)&amp;"*")/1000)</f>
        <v>0</v>
      </c>
      <c r="R180" s="155">
        <f>IF(LEN(R$8)=0,"",SUMIFS(Gögn!$I$2:$I$11876,Gögn!$F$2:$F$11876,"*"&amp;LEFT($A180,4)&amp;"*",Gögn!$A$2:$A$11876,R$201,Gögn!$F$2:$F$11876,"*"&amp;RIGHT($A180,5)&amp;"*")/1000)</f>
        <v>0</v>
      </c>
      <c r="S180" s="155">
        <f>IF(LEN(S$8)=0,"",SUMIFS(Gögn!$I$2:$I$11876,Gögn!$F$2:$F$11876,"*"&amp;LEFT($A180,4)&amp;"*",Gögn!$A$2:$A$11876,S$201,Gögn!$F$2:$F$11876,"*"&amp;RIGHT($A180,5)&amp;"*")/1000)</f>
        <v>0</v>
      </c>
      <c r="T180" s="155">
        <f>IF(LEN(T$8)=0,"",SUMIFS(Gögn!$I$2:$I$11876,Gögn!$F$2:$F$11876,"*"&amp;LEFT($A180,4)&amp;"*",Gögn!$A$2:$A$11876,T$201,Gögn!$F$2:$F$11876,"*"&amp;RIGHT($A180,5)&amp;"*")/1000)</f>
        <v>0</v>
      </c>
      <c r="U180" s="155">
        <f>IF(LEN(U$8)=0,"",SUMIFS(Gögn!$I$2:$I$11876,Gögn!$F$2:$F$11876,"*"&amp;LEFT($A180,4)&amp;"*",Gögn!$A$2:$A$11876,U$201,Gögn!$F$2:$F$11876,"*"&amp;RIGHT($A180,5)&amp;"*")/1000)</f>
        <v>0</v>
      </c>
      <c r="V180" s="155">
        <f>IF(LEN(V$8)=0,"",SUMIFS(Gögn!$I$2:$I$11876,Gögn!$F$2:$F$11876,"*"&amp;LEFT($A180,4)&amp;"*",Gögn!$A$2:$A$11876,V$201,Gögn!$F$2:$F$11876,"*"&amp;RIGHT($A180,5)&amp;"*")/1000)</f>
        <v>0</v>
      </c>
      <c r="W180" s="155">
        <f>IF(LEN(W$8)=0,"",SUMIFS(Gögn!$I$2:$I$11876,Gögn!$F$2:$F$11876,"*"&amp;LEFT($A180,4)&amp;"*",Gögn!$A$2:$A$11876,W$201,Gögn!$F$2:$F$11876,"*"&amp;RIGHT($A180,5)&amp;"*")/1000)</f>
        <v>0</v>
      </c>
      <c r="X180" s="155">
        <f>IF(LEN(X$8)=0,"",SUMIFS(Gögn!$I$2:$I$11876,Gögn!$F$2:$F$11876,"*"&amp;LEFT($A180,4)&amp;"*",Gögn!$A$2:$A$11876,X$201,Gögn!$F$2:$F$11876,"*"&amp;RIGHT($A180,5)&amp;"*")/1000)</f>
        <v>0</v>
      </c>
      <c r="Y180" s="155">
        <f>IF(LEN(Y$8)=0,"",SUMIFS(Gögn!$I$2:$I$11876,Gögn!$F$2:$F$11876,"*"&amp;LEFT($A180,4)&amp;"*",Gögn!$A$2:$A$11876,Y$201,Gögn!$F$2:$F$11876,"*"&amp;RIGHT($A180,5)&amp;"*")/1000)</f>
        <v>0</v>
      </c>
      <c r="Z180" s="155">
        <f>IF(LEN(Z$8)=0,"",SUMIFS(Gögn!$I$2:$I$11876,Gögn!$F$2:$F$11876,"*"&amp;LEFT($A180,4)&amp;"*",Gögn!$A$2:$A$11876,Z$201,Gögn!$F$2:$F$11876,"*"&amp;RIGHT($A180,5)&amp;"*")/1000)</f>
        <v>0</v>
      </c>
      <c r="AA180" s="155">
        <f>IF(LEN(AA$8)=0,"",SUMIFS(Gögn!$I$2:$I$11876,Gögn!$F$2:$F$11876,"*"&amp;LEFT($A180,4)&amp;"*",Gögn!$A$2:$A$11876,AA$201,Gögn!$F$2:$F$11876,"*"&amp;RIGHT($A180,5)&amp;"*")/1000)</f>
        <v>0</v>
      </c>
      <c r="AB180" s="155">
        <f>IF(LEN(AB$8)=0,"",SUMIFS(Gögn!$I$2:$I$11876,Gögn!$F$2:$F$11876,"*"&amp;LEFT($A180,4)&amp;"*",Gögn!$A$2:$A$11876,AB$201,Gögn!$F$2:$F$11876,"*"&amp;RIGHT($A180,5)&amp;"*")/1000)</f>
        <v>0</v>
      </c>
      <c r="AC180" s="155">
        <f>IF(LEN(AC$8)=0,"",SUMIFS(Gögn!$I$2:$I$11876,Gögn!$F$2:$F$11876,"*"&amp;LEFT($A180,4)&amp;"*",Gögn!$A$2:$A$11876,AC$201,Gögn!$F$2:$F$11876,"*"&amp;RIGHT($A180,5)&amp;"*")/1000)</f>
        <v>0</v>
      </c>
      <c r="AD180" s="155">
        <f>IF(LEN(AD$8)=0,"",SUMIFS(Gögn!$I$2:$I$11876,Gögn!$F$2:$F$11876,"*"&amp;LEFT($A180,4)&amp;"*",Gögn!$A$2:$A$11876,AD$201,Gögn!$F$2:$F$11876,"*"&amp;RIGHT($A180,5)&amp;"*")/1000)</f>
        <v>0</v>
      </c>
      <c r="AE180" s="155">
        <f>IF(LEN(AE$8)=0,"",SUMIFS(Gögn!$I$2:$I$11876,Gögn!$F$2:$F$11876,"*"&amp;LEFT($A180,4)&amp;"*",Gögn!$A$2:$A$11876,AE$201,Gögn!$F$2:$F$11876,"*"&amp;RIGHT($A180,5)&amp;"*")/1000)</f>
        <v>0</v>
      </c>
      <c r="AF180" s="155">
        <f>IF(LEN(AF$8)=0,"",SUMIFS(Gögn!$I$2:$I$11876,Gögn!$F$2:$F$11876,"*"&amp;LEFT($A180,4)&amp;"*",Gögn!$A$2:$A$11876,AF$201,Gögn!$F$2:$F$11876,"*"&amp;RIGHT($A180,5)&amp;"*")/1000)</f>
        <v>0</v>
      </c>
      <c r="AG180" s="155">
        <f>IF(LEN(AG$8)=0,"",SUMIFS(Gögn!$I$2:$I$11876,Gögn!$F$2:$F$11876,"*"&amp;LEFT($A180,4)&amp;"*",Gögn!$A$2:$A$11876,AG$201,Gögn!$F$2:$F$11876,"*"&amp;RIGHT($A180,5)&amp;"*")/1000)</f>
        <v>0</v>
      </c>
      <c r="AH180" s="155">
        <f>IF(LEN(AH$8)=0,"",SUMIFS(Gögn!$I$2:$I$11876,Gögn!$F$2:$F$11876,"*"&amp;LEFT($A180,4)&amp;"*",Gögn!$A$2:$A$11876,AH$201,Gögn!$F$2:$F$11876,"*"&amp;RIGHT($A180,5)&amp;"*")/1000)</f>
        <v>0</v>
      </c>
      <c r="AI180" s="155">
        <f>IF(LEN(AI$8)=0,"",SUMIFS(Gögn!$I$2:$I$11876,Gögn!$F$2:$F$11876,"*"&amp;LEFT($A180,4)&amp;"*",Gögn!$A$2:$A$11876,AI$201,Gögn!$F$2:$F$11876,"*"&amp;RIGHT($A180,5)&amp;"*")/1000)</f>
        <v>0</v>
      </c>
      <c r="AJ180" s="155">
        <f>IF(LEN(AJ$8)=0,"",SUMIFS(Gögn!$I$2:$I$11876,Gögn!$F$2:$F$11876,"*"&amp;LEFT($A180,4)&amp;"*",Gögn!$A$2:$A$11876,AJ$201,Gögn!$F$2:$F$11876,"*"&amp;RIGHT($A180,5)&amp;"*")/1000)</f>
        <v>0</v>
      </c>
      <c r="AK180" s="155">
        <f>IF(LEN(AK$8)=0,"",SUMIFS(Gögn!$I$2:$I$11876,Gögn!$F$2:$F$11876,"*"&amp;LEFT($A180,4)&amp;"*",Gögn!$A$2:$A$11876,AK$201,Gögn!$F$2:$F$11876,"*"&amp;RIGHT($A180,5)&amp;"*")/1000)</f>
        <v>0</v>
      </c>
      <c r="AL180" s="155">
        <f>IF(LEN(AL$8)=0,"",SUMIFS(Gögn!$I$2:$I$11876,Gögn!$F$2:$F$11876,"*"&amp;LEFT($A180,4)&amp;"*",Gögn!$A$2:$A$11876,AL$201,Gögn!$F$2:$F$11876,"*"&amp;RIGHT($A180,5)&amp;"*")/1000)</f>
        <v>0</v>
      </c>
      <c r="AM180" s="155">
        <f>IF(LEN(AM$8)=0,"",SUMIFS(Gögn!$I$2:$I$11876,Gögn!$F$2:$F$11876,"*"&amp;LEFT($A180,4)&amp;"*",Gögn!$A$2:$A$11876,AM$201,Gögn!$F$2:$F$11876,"*"&amp;RIGHT($A180,5)&amp;"*")/1000)</f>
        <v>0</v>
      </c>
      <c r="AN180" s="155">
        <f>IF(LEN(AN$8)=0,"",SUMIFS(Gögn!$I$2:$I$11876,Gögn!$F$2:$F$11876,"*"&amp;LEFT($A180,4)&amp;"*",Gögn!$A$2:$A$11876,AN$201,Gögn!$F$2:$F$11876,"*"&amp;RIGHT($A180,5)&amp;"*")/1000)</f>
        <v>0</v>
      </c>
      <c r="AO180" s="155">
        <f>IF(LEN(AO$8)=0,"",SUMIFS(Gögn!$I$2:$I$11876,Gögn!$F$2:$F$11876,"*"&amp;LEFT($A180,4)&amp;"*",Gögn!$A$2:$A$11876,AO$201,Gögn!$F$2:$F$11876,"*"&amp;RIGHT($A180,5)&amp;"*")/1000)</f>
        <v>2474.098</v>
      </c>
      <c r="AP180" s="155">
        <f>IF(LEN(AP$8)=0,"",SUMIFS(Gögn!$I$2:$I$11876,Gögn!$F$2:$F$11876,"*"&amp;LEFT($A180,4)&amp;"*",Gögn!$A$2:$A$11876,AP$201,Gögn!$F$2:$F$11876,"*"&amp;RIGHT($A180,5)&amp;"*")/1000)</f>
        <v>1941.8019999999999</v>
      </c>
      <c r="AQ180" s="155">
        <f>IF(LEN(AQ$8)=0,"",SUMIFS(Gögn!$I$2:$I$11876,Gögn!$F$2:$F$11876,"*"&amp;LEFT($A180,4)&amp;"*",Gögn!$A$2:$A$11876,AQ$201,Gögn!$F$2:$F$11876,"*"&amp;RIGHT($A180,5)&amp;"*")/1000)</f>
        <v>1418.3109999999999</v>
      </c>
      <c r="AR180" s="155">
        <f>IF(LEN(AR$8)=0,"",SUMIFS(Gögn!$I$2:$I$11876,Gögn!$F$2:$F$11876,"*"&amp;LEFT($A180,4)&amp;"*",Gögn!$A$2:$A$11876,AR$201,Gögn!$F$2:$F$11876,"*"&amp;RIGHT($A180,5)&amp;"*")/1000)</f>
        <v>475.88600000000002</v>
      </c>
      <c r="AS180" s="155">
        <f>IF(LEN(AS$8)=0,"",SUMIFS(Gögn!$I$2:$I$11876,Gögn!$F$2:$F$11876,"*"&amp;LEFT($A180,4)&amp;"*",Gögn!$A$2:$A$11876,AS$201,Gögn!$F$2:$F$11876,"*"&amp;RIGHT($A180,5)&amp;"*")/1000)</f>
        <v>0</v>
      </c>
      <c r="AT180" s="155">
        <f>IF(LEN(AT$8)=0,"",SUMIFS(Gögn!$I$2:$I$11876,Gögn!$F$2:$F$11876,"*"&amp;LEFT($A180,4)&amp;"*",Gögn!$A$2:$A$11876,AT$201,Gögn!$F$2:$F$11876,"*"&amp;RIGHT($A180,5)&amp;"*")/1000)</f>
        <v>0</v>
      </c>
      <c r="AU180" s="155">
        <f>IF(LEN(AU$8)=0,"",SUMIFS(Gögn!$I$2:$I$11876,Gögn!$F$2:$F$11876,"*"&amp;LEFT($A180,4)&amp;"*",Gögn!$A$2:$A$11876,AU$201,Gögn!$F$2:$F$11876,"*"&amp;RIGHT($A180,5)&amp;"*")/1000)</f>
        <v>0</v>
      </c>
      <c r="AV180" s="155">
        <f>IF(LEN(AV$8)=0,"",SUMIFS(Gögn!$I$2:$I$11876,Gögn!$F$2:$F$11876,"*"&amp;LEFT($A180,4)&amp;"*",Gögn!$A$2:$A$11876,AV$201,Gögn!$F$2:$F$11876,"*"&amp;RIGHT($A180,5)&amp;"*")/1000)</f>
        <v>0</v>
      </c>
      <c r="AW180" s="155">
        <f>IF(LEN(AW$8)=0,"",SUMIFS(Gögn!$I$2:$I$11876,Gögn!$F$2:$F$11876,"*"&amp;LEFT($A180,4)&amp;"*",Gögn!$A$2:$A$11876,AW$201,Gögn!$F$2:$F$11876,"*"&amp;RIGHT($A180,5)&amp;"*")/1000)</f>
        <v>0</v>
      </c>
      <c r="AX180" s="155">
        <f>IF(LEN(AX$8)=0,"",SUMIFS(Gögn!$I$2:$I$11876,Gögn!$F$2:$F$11876,"*"&amp;LEFT($A180,4)&amp;"*",Gögn!$A$2:$A$11876,AX$201,Gögn!$F$2:$F$11876,"*"&amp;RIGHT($A180,5)&amp;"*")/1000)</f>
        <v>0</v>
      </c>
      <c r="AY180" s="155">
        <f>IF(LEN(AY$8)=0,"",SUMIFS(Gögn!$I$2:$I$11876,Gögn!$F$2:$F$11876,"*"&amp;LEFT($A180,4)&amp;"*",Gögn!$A$2:$A$11876,AY$201,Gögn!$F$2:$F$11876,"*"&amp;RIGHT($A180,5)&amp;"*")/1000)</f>
        <v>0</v>
      </c>
      <c r="AZ180" s="155">
        <f>IF(LEN(AZ$8)=0,"",SUMIFS(Gögn!$I$2:$I$11876,Gögn!$F$2:$F$11876,"*"&amp;LEFT($A180,4)&amp;"*",Gögn!$A$2:$A$11876,AZ$201,Gögn!$F$2:$F$11876,"*"&amp;RIGHT($A180,5)&amp;"*")/1000)</f>
        <v>0</v>
      </c>
      <c r="BA180" s="155">
        <f>IF(LEN(BA$8)=0,"",SUMIFS(Gögn!$I$2:$I$11876,Gögn!$F$2:$F$11876,"*"&amp;LEFT($A180,4)&amp;"*",Gögn!$A$2:$A$11876,BA$201,Gögn!$F$2:$F$11876,"*"&amp;RIGHT($A180,5)&amp;"*")/1000)</f>
        <v>0</v>
      </c>
      <c r="BB180" s="155">
        <f>IF(LEN(BB$8)=0,"",SUMIFS(Gögn!$I$2:$I$11876,Gögn!$F$2:$F$11876,"*"&amp;LEFT($A180,4)&amp;"*",Gögn!$A$2:$A$11876,BB$201,Gögn!$F$2:$F$11876,"*"&amp;RIGHT($A180,5)&amp;"*")/1000)</f>
        <v>0</v>
      </c>
      <c r="BC180" s="155">
        <f>IF(LEN(BC$8)=0,"",SUMIFS(Gögn!$I$2:$I$11876,Gögn!$F$2:$F$11876,"*"&amp;LEFT($A180,4)&amp;"*",Gögn!$A$2:$A$11876,BC$201,Gögn!$F$2:$F$11876,"*"&amp;RIGHT($A180,5)&amp;"*")/1000)</f>
        <v>0</v>
      </c>
      <c r="BD180" s="155">
        <f>IF(LEN(BD$8)=0,"",SUMIFS(Gögn!$I$2:$I$11876,Gögn!$F$2:$F$11876,"*"&amp;LEFT($A180,4)&amp;"*",Gögn!$A$2:$A$11876,BD$201,Gögn!$F$2:$F$11876,"*"&amp;RIGHT($A180,5)&amp;"*")/1000)</f>
        <v>0</v>
      </c>
      <c r="BE180" s="155">
        <f>IF(LEN(BE$8)=0,"",SUMIFS(Gögn!$I$2:$I$11876,Gögn!$F$2:$F$11876,"*"&amp;LEFT($A180,4)&amp;"*",Gögn!$A$2:$A$11876,BE$201,Gögn!$F$2:$F$11876,"*"&amp;RIGHT($A180,5)&amp;"*")/1000)</f>
        <v>1E-3</v>
      </c>
      <c r="BF180" s="155">
        <f>IF(LEN(BF$8)=0,"",SUMIFS(Gögn!$I$2:$I$11876,Gögn!$F$2:$F$11876,"*"&amp;LEFT($A180,4)&amp;"*",Gögn!$A$2:$A$11876,BF$201,Gögn!$F$2:$F$11876,"*"&amp;RIGHT($A180,5)&amp;"*")/1000)</f>
        <v>0</v>
      </c>
      <c r="BG180" s="155">
        <f>IF(LEN(BG$8)=0,"",SUMIFS(Gögn!$I$2:$I$11876,Gögn!$F$2:$F$11876,"*"&amp;LEFT($A180,4)&amp;"*",Gögn!$A$2:$A$11876,BG$201,Gögn!$F$2:$F$11876,"*"&amp;RIGHT($A180,5)&amp;"*")/1000)</f>
        <v>-608.66899999999998</v>
      </c>
      <c r="BH180" s="155">
        <f>IF(LEN(BH$8)=0,"",SUMIFS(Gögn!$I$2:$I$11876,Gögn!$F$2:$F$11876,"*"&amp;LEFT($A180,4)&amp;"*",Gögn!$A$2:$A$11876,BH$201,Gögn!$F$2:$F$11876,"*"&amp;RIGHT($A180,5)&amp;"*")/1000)</f>
        <v>0</v>
      </c>
      <c r="BI180" s="155">
        <f>IF(LEN(BI$8)=0,"",SUMIFS(Gögn!$I$2:$I$11876,Gögn!$F$2:$F$11876,"*"&amp;LEFT($A180,4)&amp;"*",Gögn!$A$2:$A$11876,BI$201,Gögn!$F$2:$F$11876,"*"&amp;RIGHT($A180,5)&amp;"*")/1000)</f>
        <v>0</v>
      </c>
      <c r="BJ180" s="155">
        <f>IF(LEN(BJ$8)=0,"",SUMIFS(Gögn!$I$2:$I$11876,Gögn!$F$2:$F$11876,"*"&amp;LEFT($A180,4)&amp;"*",Gögn!$A$2:$A$11876,BJ$201,Gögn!$F$2:$F$11876,"*"&amp;RIGHT($A180,5)&amp;"*")/1000)</f>
        <v>0</v>
      </c>
      <c r="BK180" s="155">
        <f>IF(LEN(BK$8)=0,"",SUMIFS(Gögn!$I$2:$I$11876,Gögn!$F$2:$F$11876,"*"&amp;LEFT($A180,4)&amp;"*",Gögn!$A$2:$A$11876,BK$201,Gögn!$F$2:$F$11876,"*"&amp;RIGHT($A180,5)&amp;"*")/1000)</f>
        <v>0</v>
      </c>
      <c r="BL180" s="155">
        <f>IF(LEN(BL$8)=0,"",SUMIFS(Gögn!$I$2:$I$11876,Gögn!$F$2:$F$11876,"*"&amp;LEFT($A180,4)&amp;"*",Gögn!$A$2:$A$11876,BL$201,Gögn!$F$2:$F$11876,"*"&amp;RIGHT($A180,5)&amp;"*")/1000)</f>
        <v>0</v>
      </c>
      <c r="BM180" s="155">
        <f>IF(LEN(BM$8)=0,"",SUMIFS(Gögn!$I$2:$I$11876,Gögn!$F$2:$F$11876,"*"&amp;LEFT($A180,4)&amp;"*",Gögn!$A$2:$A$11876,BM$201,Gögn!$F$2:$F$11876,"*"&amp;RIGHT($A180,5)&amp;"*")/1000)</f>
        <v>0</v>
      </c>
      <c r="BN180" s="155">
        <f>IF(LEN(BN$8)=0,"",SUMIFS(Gögn!$I$2:$I$11876,Gögn!$F$2:$F$11876,"*"&amp;LEFT($A180,4)&amp;"*",Gögn!$A$2:$A$11876,BN$201,Gögn!$F$2:$F$11876,"*"&amp;RIGHT($A180,5)&amp;"*")/1000)</f>
        <v>0</v>
      </c>
      <c r="BO180" s="155">
        <f>IF(LEN(BO$8)=0,"",SUMIFS(Gögn!$I$2:$I$11876,Gögn!$F$2:$F$11876,"*"&amp;LEFT($A180,4)&amp;"*",Gögn!$A$2:$A$11876,BO$201,Gögn!$F$2:$F$11876,"*"&amp;RIGHT($A180,5)&amp;"*")/1000)</f>
        <v>322.16199999999998</v>
      </c>
      <c r="BP180" s="155">
        <f>IF(LEN(BP$8)=0,"",SUMIFS(Gögn!$I$2:$I$11876,Gögn!$F$2:$F$11876,"*"&amp;LEFT($A180,4)&amp;"*",Gögn!$A$2:$A$11876,BP$201,Gögn!$F$2:$F$11876,"*"&amp;RIGHT($A180,5)&amp;"*")/1000)</f>
        <v>535.38800000000003</v>
      </c>
      <c r="BQ180" s="155">
        <f>IF(LEN(BQ$8)=0,"",SUMIFS(Gögn!$I$2:$I$11876,Gögn!$F$2:$F$11876,"*"&amp;LEFT($A180,4)&amp;"*",Gögn!$A$2:$A$11876,BQ$201,Gögn!$F$2:$F$11876,"*"&amp;RIGHT($A180,5)&amp;"*")/1000)</f>
        <v>316.47199999999998</v>
      </c>
      <c r="BR180" s="155">
        <f>IF(LEN(BR$8)=0,"",SUMIFS(Gögn!$I$2:$I$11876,Gögn!$F$2:$F$11876,"*"&amp;LEFT($A180,4)&amp;"*",Gögn!$A$2:$A$11876,BR$201,Gögn!$F$2:$F$11876,"*"&amp;RIGHT($A180,5)&amp;"*")/1000)</f>
        <v>0</v>
      </c>
      <c r="BS180" s="155">
        <f>IF(LEN(BS$8)=0,"",SUMIFS(Gögn!$I$2:$I$11876,Gögn!$F$2:$F$11876,"*"&amp;LEFT($A180,4)&amp;"*",Gögn!$A$2:$A$11876,BS$201,Gögn!$F$2:$F$11876,"*"&amp;RIGHT($A180,5)&amp;"*")/1000)</f>
        <v>0</v>
      </c>
      <c r="BT180" s="155">
        <f>IF(LEN(BT$8)=0,"",SUMIFS(Gögn!$I$2:$I$11876,Gögn!$F$2:$F$11876,"*"&amp;LEFT($A180,4)&amp;"*",Gögn!$A$2:$A$11876,BT$201,Gögn!$F$2:$F$11876,"*"&amp;RIGHT($A180,5)&amp;"*")/1000)</f>
        <v>0</v>
      </c>
      <c r="BU180" s="155">
        <f>IF(LEN(BU$8)=0,"",SUMIFS(Gögn!$I$2:$I$11876,Gögn!$F$2:$F$11876,"*"&amp;LEFT($A180,4)&amp;"*",Gögn!$A$2:$A$11876,BU$201,Gögn!$F$2:$F$11876,"*"&amp;RIGHT($A180,5)&amp;"*")/1000)</f>
        <v>0</v>
      </c>
      <c r="BV180" s="155">
        <f>IF(LEN(BV$8)=0,"",SUMIFS(Gögn!$I$2:$I$11876,Gögn!$F$2:$F$11876,"*"&amp;LEFT($A180,4)&amp;"*",Gögn!$A$2:$A$11876,BV$201,Gögn!$F$2:$F$11876,"*"&amp;RIGHT($A180,5)&amp;"*")/1000)</f>
        <v>0</v>
      </c>
      <c r="BW180" s="155">
        <f>IF(LEN(BW$8)=0,"",SUMIFS(Gögn!$I$2:$I$11876,Gögn!$F$2:$F$11876,"*"&amp;LEFT($A180,4)&amp;"*",Gögn!$A$2:$A$11876,BW$201,Gögn!$F$2:$F$11876,"*"&amp;RIGHT($A180,5)&amp;"*")/1000)</f>
        <v>0</v>
      </c>
      <c r="BX180" s="155">
        <f>IF(LEN(BX$8)=0,"",SUMIFS(Gögn!$I$2:$I$11876,Gögn!$F$2:$F$11876,"*"&amp;LEFT($A180,4)&amp;"*",Gögn!$A$2:$A$11876,BX$201,Gögn!$F$2:$F$11876,"*"&amp;RIGHT($A180,5)&amp;"*")/1000)</f>
        <v>0.747</v>
      </c>
      <c r="BY180" s="155">
        <f>IF(LEN(BY$8)=0,"",SUMIFS(Gögn!$I$2:$I$11876,Gögn!$F$2:$F$11876,"*"&amp;LEFT($A180,4)&amp;"*",Gögn!$A$2:$A$11876,BY$201,Gögn!$F$2:$F$11876,"*"&amp;RIGHT($A180,5)&amp;"*")/1000)</f>
        <v>6.609</v>
      </c>
      <c r="BZ180" s="155">
        <f>IF(LEN(BZ$8)=0,"",SUMIFS(Gögn!$I$2:$I$11876,Gögn!$F$2:$F$11876,"*"&amp;LEFT($A180,4)&amp;"*",Gögn!$A$2:$A$11876,BZ$201,Gögn!$F$2:$F$11876,"*"&amp;RIGHT($A180,5)&amp;"*")/1000)</f>
        <v>0</v>
      </c>
      <c r="CA180" s="155">
        <f>IF(LEN(CA$8)=0,"",SUMIFS(Gögn!$I$2:$I$11876,Gögn!$F$2:$F$11876,"*"&amp;LEFT($A180,4)&amp;"*",Gögn!$A$2:$A$11876,CA$201,Gögn!$F$2:$F$11876,"*"&amp;RIGHT($A180,5)&amp;"*")/1000)</f>
        <v>5.0979999999999999</v>
      </c>
      <c r="CB180" s="155">
        <f>IF(LEN(CB$8)=0,"",SUMIFS(Gögn!$I$2:$I$11876,Gögn!$F$2:$F$11876,"*"&amp;LEFT($A180,4)&amp;"*",Gögn!$A$2:$A$11876,CB$201,Gögn!$F$2:$F$11876,"*"&amp;RIGHT($A180,5)&amp;"*")/1000)</f>
        <v>0</v>
      </c>
      <c r="CC180" s="155">
        <f>IF(LEN(CC$8)=0,"",SUMIFS(Gögn!$I$2:$I$11876,Gögn!$F$2:$F$11876,"*"&amp;LEFT($A180,4)&amp;"*",Gögn!$A$2:$A$11876,CC$201,Gögn!$F$2:$F$11876,"*"&amp;RIGHT($A180,5)&amp;"*")/1000)</f>
        <v>0</v>
      </c>
    </row>
    <row r="181" spans="1:81" ht="15" customHeight="1" x14ac:dyDescent="0.25">
      <c r="A181" s="5" t="s">
        <v>458</v>
      </c>
      <c r="B181" s="5"/>
      <c r="C181" s="19" t="s">
        <v>290</v>
      </c>
      <c r="D181" s="156">
        <f>SUM(D172:D180)</f>
        <v>7792955.2824999997</v>
      </c>
      <c r="E181" s="156">
        <f>IF(LEN(E$8)=0,"",SUM(E172:E180))</f>
        <v>170661.99099999998</v>
      </c>
      <c r="F181" s="156">
        <f t="shared" ref="F181:BQ181" si="45">IF(LEN(F$8)=0,"",SUM(F172:F180))</f>
        <v>256139.69100000002</v>
      </c>
      <c r="G181" s="156">
        <f t="shared" si="45"/>
        <v>31933.064999999999</v>
      </c>
      <c r="H181" s="156">
        <f t="shared" si="45"/>
        <v>210.28100000000001</v>
      </c>
      <c r="I181" s="156">
        <f t="shared" si="45"/>
        <v>0</v>
      </c>
      <c r="J181" s="156">
        <f t="shared" si="45"/>
        <v>513.38300000000004</v>
      </c>
      <c r="K181" s="156">
        <f t="shared" si="45"/>
        <v>10727</v>
      </c>
      <c r="L181" s="156">
        <f t="shared" si="45"/>
        <v>35342</v>
      </c>
      <c r="M181" s="156">
        <f t="shared" si="45"/>
        <v>66140</v>
      </c>
      <c r="N181" s="156">
        <f t="shared" si="45"/>
        <v>205988</v>
      </c>
      <c r="O181" s="156">
        <f t="shared" si="45"/>
        <v>244800</v>
      </c>
      <c r="P181" s="156">
        <f t="shared" si="45"/>
        <v>108154</v>
      </c>
      <c r="Q181" s="156">
        <f t="shared" si="45"/>
        <v>0</v>
      </c>
      <c r="R181" s="156">
        <f t="shared" si="45"/>
        <v>31481.41</v>
      </c>
      <c r="S181" s="156">
        <f t="shared" si="45"/>
        <v>0</v>
      </c>
      <c r="T181" s="156">
        <f t="shared" si="45"/>
        <v>1048.338</v>
      </c>
      <c r="U181" s="156">
        <f t="shared" si="45"/>
        <v>1007.7470000000001</v>
      </c>
      <c r="V181" s="156">
        <f t="shared" si="45"/>
        <v>7537.299</v>
      </c>
      <c r="W181" s="156">
        <f t="shared" si="45"/>
        <v>877588</v>
      </c>
      <c r="X181" s="156">
        <f t="shared" si="45"/>
        <v>85232</v>
      </c>
      <c r="Y181" s="156">
        <f t="shared" si="45"/>
        <v>55501</v>
      </c>
      <c r="Z181" s="156">
        <f t="shared" si="45"/>
        <v>14849</v>
      </c>
      <c r="AA181" s="156">
        <f t="shared" si="45"/>
        <v>0</v>
      </c>
      <c r="AB181" s="156">
        <f t="shared" si="45"/>
        <v>3457.4169999999999</v>
      </c>
      <c r="AC181" s="156">
        <f t="shared" si="45"/>
        <v>2585.27</v>
      </c>
      <c r="AD181" s="156">
        <f t="shared" si="45"/>
        <v>0</v>
      </c>
      <c r="AE181" s="156">
        <f t="shared" si="45"/>
        <v>11395.590999999999</v>
      </c>
      <c r="AF181" s="156">
        <f t="shared" si="45"/>
        <v>12523.901999999998</v>
      </c>
      <c r="AG181" s="156">
        <f t="shared" si="45"/>
        <v>0</v>
      </c>
      <c r="AH181" s="156">
        <f t="shared" si="45"/>
        <v>0</v>
      </c>
      <c r="AI181" s="156">
        <f t="shared" si="45"/>
        <v>1497.1970000000001</v>
      </c>
      <c r="AJ181" s="156">
        <f t="shared" si="45"/>
        <v>10929.921</v>
      </c>
      <c r="AK181" s="156">
        <f t="shared" si="45"/>
        <v>23171.816999999999</v>
      </c>
      <c r="AL181" s="156">
        <f t="shared" si="45"/>
        <v>37278.91599999999</v>
      </c>
      <c r="AM181" s="156">
        <f t="shared" si="45"/>
        <v>40357.590000000004</v>
      </c>
      <c r="AN181" s="156">
        <f t="shared" si="45"/>
        <v>361.99100000000004</v>
      </c>
      <c r="AO181" s="156">
        <f t="shared" si="45"/>
        <v>170047.772</v>
      </c>
      <c r="AP181" s="156">
        <f t="shared" si="45"/>
        <v>130764.851</v>
      </c>
      <c r="AQ181" s="156">
        <f t="shared" si="45"/>
        <v>95521.653000000006</v>
      </c>
      <c r="AR181" s="156">
        <f t="shared" si="45"/>
        <v>29187.280999999999</v>
      </c>
      <c r="AS181" s="156">
        <f t="shared" si="45"/>
        <v>717.11099999999999</v>
      </c>
      <c r="AT181" s="156">
        <f t="shared" si="45"/>
        <v>12078.93</v>
      </c>
      <c r="AU181" s="156">
        <f t="shared" si="45"/>
        <v>9668.8670000000002</v>
      </c>
      <c r="AV181" s="156">
        <f t="shared" si="45"/>
        <v>4362.0619999999999</v>
      </c>
      <c r="AW181" s="156">
        <f t="shared" si="45"/>
        <v>7235.1170000000002</v>
      </c>
      <c r="AX181" s="156">
        <f t="shared" si="45"/>
        <v>991.15200000000004</v>
      </c>
      <c r="AY181" s="156">
        <f t="shared" si="45"/>
        <v>376.32799999999997</v>
      </c>
      <c r="AZ181" s="156">
        <f t="shared" si="45"/>
        <v>34488.524999999994</v>
      </c>
      <c r="BA181" s="156">
        <f t="shared" si="45"/>
        <v>0</v>
      </c>
      <c r="BB181" s="156">
        <f t="shared" si="45"/>
        <v>0</v>
      </c>
      <c r="BC181" s="156">
        <f t="shared" si="45"/>
        <v>47587.332000000002</v>
      </c>
      <c r="BD181" s="156">
        <f t="shared" si="45"/>
        <v>14454.870999999999</v>
      </c>
      <c r="BE181" s="156">
        <f t="shared" si="45"/>
        <v>1E-3</v>
      </c>
      <c r="BF181" s="156">
        <f t="shared" si="45"/>
        <v>55.203000000000003</v>
      </c>
      <c r="BG181" s="156">
        <f t="shared" si="45"/>
        <v>24315.826999999997</v>
      </c>
      <c r="BH181" s="156">
        <f t="shared" si="45"/>
        <v>3656.31</v>
      </c>
      <c r="BI181" s="156">
        <f t="shared" si="45"/>
        <v>2623.3339999999998</v>
      </c>
      <c r="BJ181" s="156">
        <f t="shared" si="45"/>
        <v>1749.027</v>
      </c>
      <c r="BK181" s="156">
        <f t="shared" si="45"/>
        <v>69372.967000000004</v>
      </c>
      <c r="BL181" s="156">
        <f t="shared" si="45"/>
        <v>1576.9299999999998</v>
      </c>
      <c r="BM181" s="156">
        <f t="shared" si="45"/>
        <v>3698.7000000000003</v>
      </c>
      <c r="BN181" s="156">
        <f t="shared" si="45"/>
        <v>0</v>
      </c>
      <c r="BO181" s="156">
        <f t="shared" si="45"/>
        <v>885.94599999999991</v>
      </c>
      <c r="BP181" s="156">
        <f t="shared" si="45"/>
        <v>1472.3200000000002</v>
      </c>
      <c r="BQ181" s="156">
        <f t="shared" si="45"/>
        <v>870.298</v>
      </c>
      <c r="BR181" s="156">
        <f t="shared" ref="BR181:CC181" si="46">IF(LEN(BR$8)=0,"",SUM(BR172:BR180))</f>
        <v>89340</v>
      </c>
      <c r="BS181" s="156">
        <f t="shared" si="46"/>
        <v>20593</v>
      </c>
      <c r="BT181" s="156">
        <f t="shared" si="46"/>
        <v>2845</v>
      </c>
      <c r="BU181" s="156">
        <f t="shared" si="46"/>
        <v>270.33100000000002</v>
      </c>
      <c r="BV181" s="156">
        <f t="shared" si="46"/>
        <v>2385.366</v>
      </c>
      <c r="BW181" s="156">
        <f t="shared" si="46"/>
        <v>325.99799999999999</v>
      </c>
      <c r="BX181" s="156">
        <f t="shared" si="46"/>
        <v>4786.3940000000002</v>
      </c>
      <c r="BY181" s="156">
        <f t="shared" si="46"/>
        <v>9941.8970000000008</v>
      </c>
      <c r="BZ181" s="156">
        <f t="shared" si="46"/>
        <v>0</v>
      </c>
      <c r="CA181" s="156">
        <f t="shared" si="46"/>
        <v>1917.0820000000001</v>
      </c>
      <c r="CB181" s="156">
        <f t="shared" si="46"/>
        <v>1126471.2825</v>
      </c>
      <c r="CC181" s="156">
        <f t="shared" si="46"/>
        <v>3517906.4</v>
      </c>
    </row>
    <row r="182" spans="1:81" ht="15" customHeight="1" x14ac:dyDescent="0.25">
      <c r="A182" s="5" t="s">
        <v>458</v>
      </c>
      <c r="B182" s="5"/>
      <c r="C182" s="18" t="s">
        <v>323</v>
      </c>
      <c r="D182" s="161">
        <f>IFERROR(SUMPRODUCT(E182:CC182,$E$83:$CC$83)/SUM($E$83:$CC$83),"")</f>
        <v>0.61049166966696955</v>
      </c>
      <c r="E182" s="161">
        <f>IF(LEN(E$8)=0,"",IFERROR(E181/E83,0)*100)</f>
        <v>0.33983836424950431</v>
      </c>
      <c r="F182" s="161">
        <f t="shared" ref="F182:BQ182" si="47">IF(LEN(F$8)=0,"",IFERROR(F181/F83,0)*100)</f>
        <v>0.28557641090112679</v>
      </c>
      <c r="G182" s="161">
        <f t="shared" si="47"/>
        <v>7.1626045078455963E-2</v>
      </c>
      <c r="H182" s="161">
        <f t="shared" si="47"/>
        <v>2.3452633667211051E-2</v>
      </c>
      <c r="I182" s="161">
        <f t="shared" si="47"/>
        <v>0</v>
      </c>
      <c r="J182" s="161">
        <f t="shared" si="47"/>
        <v>3.7710577828062308E-2</v>
      </c>
      <c r="K182" s="161">
        <f t="shared" si="47"/>
        <v>0.88592122758768788</v>
      </c>
      <c r="L182" s="161">
        <f t="shared" si="47"/>
        <v>0.34668757007052936</v>
      </c>
      <c r="M182" s="161">
        <f t="shared" si="47"/>
        <v>0.90924550357202616</v>
      </c>
      <c r="N182" s="161">
        <f t="shared" si="47"/>
        <v>0.92833841943700568</v>
      </c>
      <c r="O182" s="161">
        <f t="shared" si="47"/>
        <v>0.76796219819015032</v>
      </c>
      <c r="P182" s="161">
        <f t="shared" si="47"/>
        <v>0.6443844788862112</v>
      </c>
      <c r="Q182" s="161">
        <f t="shared" si="47"/>
        <v>0</v>
      </c>
      <c r="R182" s="161">
        <f t="shared" si="47"/>
        <v>0.32334091651937313</v>
      </c>
      <c r="S182" s="161">
        <f t="shared" si="47"/>
        <v>0</v>
      </c>
      <c r="T182" s="161">
        <f t="shared" si="47"/>
        <v>1.1491434486593271E-2</v>
      </c>
      <c r="U182" s="161">
        <f t="shared" si="47"/>
        <v>0.66868278693642025</v>
      </c>
      <c r="V182" s="161">
        <f t="shared" si="47"/>
        <v>0.56823986278021366</v>
      </c>
      <c r="W182" s="161">
        <f t="shared" si="47"/>
        <v>0.41700895590297121</v>
      </c>
      <c r="X182" s="161">
        <f t="shared" si="47"/>
        <v>0.24210030307133512</v>
      </c>
      <c r="Y182" s="161">
        <f t="shared" si="47"/>
        <v>0.10239745577718065</v>
      </c>
      <c r="Z182" s="161">
        <f t="shared" si="47"/>
        <v>0.38689744156282702</v>
      </c>
      <c r="AA182" s="161">
        <f t="shared" si="47"/>
        <v>0</v>
      </c>
      <c r="AB182" s="161">
        <f t="shared" si="47"/>
        <v>0.10414186946932685</v>
      </c>
      <c r="AC182" s="161">
        <f t="shared" si="47"/>
        <v>7.4787122665970679E-2</v>
      </c>
      <c r="AD182" s="161">
        <f t="shared" si="47"/>
        <v>0</v>
      </c>
      <c r="AE182" s="161">
        <f t="shared" si="47"/>
        <v>0.72773966058028361</v>
      </c>
      <c r="AF182" s="161">
        <f t="shared" si="47"/>
        <v>0.30134015332744407</v>
      </c>
      <c r="AG182" s="161">
        <f t="shared" si="47"/>
        <v>0</v>
      </c>
      <c r="AH182" s="161">
        <f t="shared" si="47"/>
        <v>0</v>
      </c>
      <c r="AI182" s="161">
        <f t="shared" si="47"/>
        <v>0.20412304064188416</v>
      </c>
      <c r="AJ182" s="161">
        <f t="shared" si="47"/>
        <v>0.23767184298857671</v>
      </c>
      <c r="AK182" s="161">
        <f t="shared" si="47"/>
        <v>0.3436975696133569</v>
      </c>
      <c r="AL182" s="161">
        <f t="shared" si="47"/>
        <v>0.45226094949758583</v>
      </c>
      <c r="AM182" s="161">
        <f t="shared" si="47"/>
        <v>0.50709393512706347</v>
      </c>
      <c r="AN182" s="161">
        <f t="shared" si="47"/>
        <v>0.19368586571146842</v>
      </c>
      <c r="AO182" s="161">
        <f t="shared" si="47"/>
        <v>0.40214905030548964</v>
      </c>
      <c r="AP182" s="161">
        <f t="shared" si="47"/>
        <v>0.39112115926507196</v>
      </c>
      <c r="AQ182" s="161">
        <f t="shared" si="47"/>
        <v>0.33552222096168111</v>
      </c>
      <c r="AR182" s="161">
        <f t="shared" si="47"/>
        <v>0.16485305984763454</v>
      </c>
      <c r="AS182" s="161">
        <f t="shared" si="47"/>
        <v>0.92622762445787732</v>
      </c>
      <c r="AT182" s="161">
        <f t="shared" si="47"/>
        <v>0.45202643893451422</v>
      </c>
      <c r="AU182" s="161">
        <f t="shared" si="47"/>
        <v>0.85654441919120972</v>
      </c>
      <c r="AV182" s="161">
        <f t="shared" si="47"/>
        <v>0.50807729322414952</v>
      </c>
      <c r="AW182" s="161">
        <f t="shared" si="47"/>
        <v>0.84366694548077048</v>
      </c>
      <c r="AX182" s="161">
        <f t="shared" si="47"/>
        <v>1.0603758938568817</v>
      </c>
      <c r="AY182" s="161">
        <f t="shared" si="47"/>
        <v>0.70412189192512542</v>
      </c>
      <c r="AZ182" s="161">
        <f t="shared" si="47"/>
        <v>0.93671683056587851</v>
      </c>
      <c r="BA182" s="161">
        <f t="shared" si="47"/>
        <v>0</v>
      </c>
      <c r="BB182" s="161">
        <f t="shared" si="47"/>
        <v>0</v>
      </c>
      <c r="BC182" s="161">
        <f t="shared" si="47"/>
        <v>0.44092735930174154</v>
      </c>
      <c r="BD182" s="161">
        <f t="shared" si="47"/>
        <v>0.41483134432345409</v>
      </c>
      <c r="BE182" s="161">
        <f t="shared" si="47"/>
        <v>7.3343361083605429E-9</v>
      </c>
      <c r="BF182" s="161">
        <f t="shared" si="47"/>
        <v>0.11223213581578682</v>
      </c>
      <c r="BG182" s="161">
        <f t="shared" si="47"/>
        <v>0.3508050149367139</v>
      </c>
      <c r="BH182" s="161">
        <f t="shared" si="47"/>
        <v>8.0068052564928882E-2</v>
      </c>
      <c r="BI182" s="161">
        <f t="shared" si="47"/>
        <v>7.5451208999009381E-2</v>
      </c>
      <c r="BJ182" s="161">
        <f t="shared" si="47"/>
        <v>8.3242964313320233E-2</v>
      </c>
      <c r="BK182" s="161">
        <f t="shared" si="47"/>
        <v>0.33172965926137749</v>
      </c>
      <c r="BL182" s="161">
        <f t="shared" si="47"/>
        <v>0.36728574483676668</v>
      </c>
      <c r="BM182" s="161">
        <f t="shared" si="47"/>
        <v>0.58674192725272911</v>
      </c>
      <c r="BN182" s="161">
        <f t="shared" si="47"/>
        <v>0</v>
      </c>
      <c r="BO182" s="161">
        <f t="shared" si="47"/>
        <v>1.0067661879716812</v>
      </c>
      <c r="BP182" s="161">
        <f t="shared" si="47"/>
        <v>1.0095896271742373</v>
      </c>
      <c r="BQ182" s="161">
        <f t="shared" si="47"/>
        <v>0.97155954129200617</v>
      </c>
      <c r="BR182" s="161">
        <f t="shared" ref="BR182:CC182" si="48">IF(LEN(BR$8)=0,"",IFERROR(BR181/BR83,0)*100)</f>
        <v>0.32879963511852445</v>
      </c>
      <c r="BS182" s="161">
        <f t="shared" si="48"/>
        <v>0.38241816115788041</v>
      </c>
      <c r="BT182" s="161">
        <f t="shared" si="48"/>
        <v>0.30288899677202308</v>
      </c>
      <c r="BU182" s="161">
        <f t="shared" si="48"/>
        <v>1.1714304935403661E-2</v>
      </c>
      <c r="BV182" s="161">
        <f t="shared" si="48"/>
        <v>0.12602385712851111</v>
      </c>
      <c r="BW182" s="161">
        <f t="shared" si="48"/>
        <v>0.35539656755017124</v>
      </c>
      <c r="BX182" s="161">
        <f t="shared" si="48"/>
        <v>0.20005825546209724</v>
      </c>
      <c r="BY182" s="161">
        <f t="shared" si="48"/>
        <v>0.17415850094505408</v>
      </c>
      <c r="BZ182" s="161">
        <f t="shared" si="48"/>
        <v>0</v>
      </c>
      <c r="CA182" s="161">
        <f t="shared" si="48"/>
        <v>0.24643737404424934</v>
      </c>
      <c r="CB182" s="161">
        <f t="shared" si="48"/>
        <v>1.377233747613116</v>
      </c>
      <c r="CC182" s="161">
        <f t="shared" si="48"/>
        <v>5.8682988911906193</v>
      </c>
    </row>
    <row r="183" spans="1:81" ht="15" customHeight="1" x14ac:dyDescent="0.25">
      <c r="A183" s="5" t="s">
        <v>458</v>
      </c>
      <c r="B183" s="5"/>
      <c r="C183" s="19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</row>
    <row r="184" spans="1:81" ht="15" customHeight="1" x14ac:dyDescent="0.25">
      <c r="A184" s="5" t="s">
        <v>458</v>
      </c>
      <c r="B184" s="5"/>
      <c r="C184" s="21" t="s">
        <v>335</v>
      </c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  <c r="AS184" s="155"/>
      <c r="AT184" s="155"/>
      <c r="AU184" s="155"/>
      <c r="AV184" s="155"/>
      <c r="AW184" s="155"/>
      <c r="AX184" s="155"/>
      <c r="AY184" s="155"/>
      <c r="AZ184" s="155"/>
      <c r="BA184" s="155"/>
      <c r="BB184" s="155"/>
      <c r="BC184" s="155"/>
      <c r="BD184" s="155"/>
      <c r="BE184" s="155"/>
      <c r="BF184" s="155"/>
      <c r="BG184" s="155"/>
      <c r="BH184" s="155"/>
      <c r="BI184" s="155"/>
      <c r="BJ184" s="155"/>
      <c r="BK184" s="155"/>
      <c r="BL184" s="155"/>
      <c r="BM184" s="155"/>
      <c r="BN184" s="155"/>
      <c r="BO184" s="155"/>
      <c r="BP184" s="155"/>
      <c r="BQ184" s="155"/>
      <c r="BR184" s="155"/>
      <c r="BS184" s="155"/>
      <c r="BT184" s="155"/>
      <c r="BU184" s="155"/>
      <c r="BV184" s="155"/>
      <c r="BW184" s="155"/>
      <c r="BX184" s="155"/>
      <c r="BY184" s="155"/>
      <c r="BZ184" s="155"/>
      <c r="CA184" s="155"/>
      <c r="CB184" s="155"/>
      <c r="CC184" s="155"/>
    </row>
    <row r="185" spans="1:81" ht="15" customHeight="1" x14ac:dyDescent="0.25">
      <c r="A185" s="5" t="s">
        <v>424</v>
      </c>
      <c r="B185" s="5"/>
      <c r="C185" s="19" t="s">
        <v>318</v>
      </c>
      <c r="D185" s="162">
        <f>IFERROR(SUMPRODUCT(E185:CC185,$E$83:$CC$83)/SUM($E$83:$CC$83),"")</f>
        <v>0.36812882771796634</v>
      </c>
      <c r="E185" s="162">
        <f>IF(LEN(E$8)=0,"",IFERROR(E172/(SUMIFS(Gögn!$I$2:$I$11876,Gögn!$F$2:$F$11876,$A185,Gögn!$A$2:$A$11876,E$201)/1000)*100,0))</f>
        <v>0.25000019574302546</v>
      </c>
      <c r="F185" s="162">
        <f>IF(LEN(F$8)=0,"",IFERROR(F172/(SUMIFS(Gögn!$I$2:$I$11876,Gögn!$F$2:$F$11876,$A185,Gögn!$A$2:$A$11876,F$201)/1000)*100,0))</f>
        <v>0.25000012539526273</v>
      </c>
      <c r="G185" s="162">
        <f>IF(LEN(G$8)=0,"",IFERROR(G172/(SUMIFS(Gögn!$I$2:$I$11876,Gögn!$F$2:$F$11876,$A185,Gögn!$A$2:$A$11876,G$201)/1000)*100,0))</f>
        <v>0.25000002090950862</v>
      </c>
      <c r="H185" s="162">
        <f>IF(LEN(H$8)=0,"",IFERROR(H172/(SUMIFS(Gögn!$I$2:$I$11876,Gögn!$F$2:$F$11876,$A185,Gögn!$A$2:$A$11876,H$201)/1000)*100,0))</f>
        <v>0.24999935181301197</v>
      </c>
      <c r="I185" s="162">
        <f>IF(LEN(I$8)=0,"",IFERROR(I172/(SUMIFS(Gögn!$I$2:$I$11876,Gögn!$F$2:$F$11876,$A185,Gögn!$A$2:$A$11876,I$201)/1000)*100,0))</f>
        <v>0</v>
      </c>
      <c r="J185" s="162">
        <f>IF(LEN(J$8)=0,"",IFERROR(J172/(SUMIFS(Gögn!$I$2:$I$11876,Gögn!$F$2:$F$11876,$A185,Gögn!$A$2:$A$11876,J$201)/1000)*100,0))</f>
        <v>0.25000004825510502</v>
      </c>
      <c r="K185" s="162">
        <f>IF(LEN(K$8)=0,"",IFERROR(K172/(SUMIFS(Gögn!$I$2:$I$11876,Gögn!$F$2:$F$11876,$A185,Gögn!$A$2:$A$11876,K$201)/1000)*100,0))</f>
        <v>0</v>
      </c>
      <c r="L185" s="162">
        <f>IF(LEN(L$8)=0,"",IFERROR(L172/(SUMIFS(Gögn!$I$2:$I$11876,Gögn!$F$2:$F$11876,$A185,Gögn!$A$2:$A$11876,L$201)/1000)*100,0))</f>
        <v>0</v>
      </c>
      <c r="M185" s="162">
        <f>IF(LEN(M$8)=0,"",IFERROR(M172/(SUMIFS(Gögn!$I$2:$I$11876,Gögn!$F$2:$F$11876,$A185,Gögn!$A$2:$A$11876,M$201)/1000)*100,0))</f>
        <v>0</v>
      </c>
      <c r="N185" s="162">
        <f>IF(LEN(N$8)=0,"",IFERROR(N172/(SUMIFS(Gögn!$I$2:$I$11876,Gögn!$F$2:$F$11876,$A185,Gögn!$A$2:$A$11876,N$201)/1000)*100,0))</f>
        <v>1.254858035062709</v>
      </c>
      <c r="O185" s="162">
        <f>IF(LEN(O$8)=0,"",IFERROR(O172/(SUMIFS(Gögn!$I$2:$I$11876,Gögn!$F$2:$F$11876,$A185,Gögn!$A$2:$A$11876,O$201)/1000)*100,0))</f>
        <v>1.2441149293791527</v>
      </c>
      <c r="P185" s="162">
        <f>IF(LEN(P$8)=0,"",IFERROR(P172/(SUMIFS(Gögn!$I$2:$I$11876,Gögn!$F$2:$F$11876,$A185,Gögn!$A$2:$A$11876,P$201)/1000)*100,0))</f>
        <v>0</v>
      </c>
      <c r="Q185" s="162">
        <f>IF(LEN(Q$8)=0,"",IFERROR(Q172/(SUMIFS(Gögn!$I$2:$I$11876,Gögn!$F$2:$F$11876,$A185,Gögn!$A$2:$A$11876,Q$201)/1000)*100,0))</f>
        <v>0</v>
      </c>
      <c r="R185" s="162">
        <f>IF(LEN(R$8)=0,"",IFERROR(R172/(SUMIFS(Gögn!$I$2:$I$11876,Gögn!$F$2:$F$11876,$A185,Gögn!$A$2:$A$11876,R$201)/1000)*100,0))</f>
        <v>1.2207466380639769</v>
      </c>
      <c r="S185" s="162">
        <f>IF(LEN(S$8)=0,"",IFERROR(S172/(SUMIFS(Gögn!$I$2:$I$11876,Gögn!$F$2:$F$11876,$A185,Gögn!$A$2:$A$11876,S$201)/1000)*100,0))</f>
        <v>0</v>
      </c>
      <c r="T185" s="162">
        <f>IF(LEN(T$8)=0,"",IFERROR(T172/(SUMIFS(Gögn!$I$2:$I$11876,Gögn!$F$2:$F$11876,$A185,Gögn!$A$2:$A$11876,T$201)/1000)*100,0))</f>
        <v>0</v>
      </c>
      <c r="U185" s="162">
        <f>IF(LEN(U$8)=0,"",IFERROR(U172/(SUMIFS(Gögn!$I$2:$I$11876,Gögn!$F$2:$F$11876,$A185,Gögn!$A$2:$A$11876,U$201)/1000)*100,0))</f>
        <v>1.3818838029626392</v>
      </c>
      <c r="V185" s="162">
        <f>IF(LEN(V$8)=0,"",IFERROR(V172/(SUMIFS(Gögn!$I$2:$I$11876,Gögn!$F$2:$F$11876,$A185,Gögn!$A$2:$A$11876,V$201)/1000)*100,0))</f>
        <v>1.2787604901193177</v>
      </c>
      <c r="W185" s="162">
        <f>IF(LEN(W$8)=0,"",IFERROR(W172/(SUMIFS(Gögn!$I$2:$I$11876,Gögn!$F$2:$F$11876,$A185,Gögn!$A$2:$A$11876,W$201)/1000)*100,0))</f>
        <v>0.93101424804701816</v>
      </c>
      <c r="X185" s="162">
        <f>IF(LEN(X$8)=0,"",IFERROR(X172/(SUMIFS(Gögn!$I$2:$I$11876,Gögn!$F$2:$F$11876,$A185,Gögn!$A$2:$A$11876,X$201)/1000)*100,0))</f>
        <v>0.93714317065058239</v>
      </c>
      <c r="Y185" s="162">
        <f>IF(LEN(Y$8)=0,"",IFERROR(Y172/(SUMIFS(Gögn!$I$2:$I$11876,Gögn!$F$2:$F$11876,$A185,Gögn!$A$2:$A$11876,Y$201)/1000)*100,0))</f>
        <v>0.91993664515589924</v>
      </c>
      <c r="Z185" s="162">
        <f>IF(LEN(Z$8)=0,"",IFERROR(Z172/(SUMIFS(Gögn!$I$2:$I$11876,Gögn!$F$2:$F$11876,$A185,Gögn!$A$2:$A$11876,Z$201)/1000)*100,0))</f>
        <v>0.65160888823809349</v>
      </c>
      <c r="AA185" s="162">
        <f>IF(LEN(AA$8)=0,"",IFERROR(AA172/(SUMIFS(Gögn!$I$2:$I$11876,Gögn!$F$2:$F$11876,$A185,Gögn!$A$2:$A$11876,AA$201)/1000)*100,0))</f>
        <v>0</v>
      </c>
      <c r="AB185" s="162">
        <f>IF(LEN(AB$8)=0,"",IFERROR(AB172/(SUMIFS(Gögn!$I$2:$I$11876,Gögn!$F$2:$F$11876,$A185,Gögn!$A$2:$A$11876,AB$201)/1000)*100,0))</f>
        <v>0</v>
      </c>
      <c r="AC185" s="162">
        <f>IF(LEN(AC$8)=0,"",IFERROR(AC172/(SUMIFS(Gögn!$I$2:$I$11876,Gögn!$F$2:$F$11876,$A185,Gögn!$A$2:$A$11876,AC$201)/1000)*100,0))</f>
        <v>0</v>
      </c>
      <c r="AD185" s="162">
        <f>IF(LEN(AD$8)=0,"",IFERROR(AD172/(SUMIFS(Gögn!$I$2:$I$11876,Gögn!$F$2:$F$11876,$A185,Gögn!$A$2:$A$11876,AD$201)/1000)*100,0))</f>
        <v>0</v>
      </c>
      <c r="AE185" s="162">
        <f>IF(LEN(AE$8)=0,"",IFERROR(AE172/(SUMIFS(Gögn!$I$2:$I$11876,Gögn!$F$2:$F$11876,$A185,Gögn!$A$2:$A$11876,AE$201)/1000)*100,0))</f>
        <v>2.419996026686031</v>
      </c>
      <c r="AF185" s="162">
        <f>IF(LEN(AF$8)=0,"",IFERROR(AF172/(SUMIFS(Gögn!$I$2:$I$11876,Gögn!$F$2:$F$11876,$A185,Gögn!$A$2:$A$11876,AF$201)/1000)*100,0))</f>
        <v>0.87463298110456689</v>
      </c>
      <c r="AG185" s="162">
        <f>IF(LEN(AG$8)=0,"",IFERROR(AG172/(SUMIFS(Gögn!$I$2:$I$11876,Gögn!$F$2:$F$11876,$A185,Gögn!$A$2:$A$11876,AG$201)/1000)*100,0))</f>
        <v>0</v>
      </c>
      <c r="AH185" s="162">
        <f>IF(LEN(AH$8)=0,"",IFERROR(AH172/(SUMIFS(Gögn!$I$2:$I$11876,Gögn!$F$2:$F$11876,$A185,Gögn!$A$2:$A$11876,AH$201)/1000)*100,0))</f>
        <v>0</v>
      </c>
      <c r="AI185" s="162">
        <f>IF(LEN(AI$8)=0,"",IFERROR(AI172/(SUMIFS(Gögn!$I$2:$I$11876,Gögn!$F$2:$F$11876,$A185,Gögn!$A$2:$A$11876,AI$201)/1000)*100,0))</f>
        <v>1.0000001909580729</v>
      </c>
      <c r="AJ185" s="162">
        <f>IF(LEN(AJ$8)=0,"",IFERROR(AJ172/(SUMIFS(Gögn!$I$2:$I$11876,Gögn!$F$2:$F$11876,$A185,Gögn!$A$2:$A$11876,AJ$201)/1000)*100,0))</f>
        <v>0.92545481392401696</v>
      </c>
      <c r="AK185" s="162">
        <f>IF(LEN(AK$8)=0,"",IFERROR(AK172/(SUMIFS(Gögn!$I$2:$I$11876,Gögn!$F$2:$F$11876,$A185,Gögn!$A$2:$A$11876,AK$201)/1000)*100,0))</f>
        <v>0.93097066647636983</v>
      </c>
      <c r="AL185" s="162">
        <f>IF(LEN(AL$8)=0,"",IFERROR(AL172/(SUMIFS(Gögn!$I$2:$I$11876,Gögn!$F$2:$F$11876,$A185,Gögn!$A$2:$A$11876,AL$201)/1000)*100,0))</f>
        <v>0.94806433181234606</v>
      </c>
      <c r="AM185" s="162">
        <f>IF(LEN(AM$8)=0,"",IFERROR(AM172/(SUMIFS(Gögn!$I$2:$I$11876,Gögn!$F$2:$F$11876,$A185,Gögn!$A$2:$A$11876,AM$201)/1000)*100,0))</f>
        <v>0.95023768831702959</v>
      </c>
      <c r="AN185" s="162">
        <f>IF(LEN(AN$8)=0,"",IFERROR(AN172/(SUMIFS(Gögn!$I$2:$I$11876,Gögn!$F$2:$F$11876,$A185,Gögn!$A$2:$A$11876,AN$201)/1000)*100,0))</f>
        <v>0.96058079303296307</v>
      </c>
      <c r="AO185" s="162">
        <f>IF(LEN(AO$8)=0,"",IFERROR(AO172/(SUMIFS(Gögn!$I$2:$I$11876,Gögn!$F$2:$F$11876,$A185,Gögn!$A$2:$A$11876,AO$201)/1000)*100,0))</f>
        <v>0</v>
      </c>
      <c r="AP185" s="162">
        <f>IF(LEN(AP$8)=0,"",IFERROR(AP172/(SUMIFS(Gögn!$I$2:$I$11876,Gögn!$F$2:$F$11876,$A185,Gögn!$A$2:$A$11876,AP$201)/1000)*100,0))</f>
        <v>0</v>
      </c>
      <c r="AQ185" s="162">
        <f>IF(LEN(AQ$8)=0,"",IFERROR(AQ172/(SUMIFS(Gögn!$I$2:$I$11876,Gögn!$F$2:$F$11876,$A185,Gögn!$A$2:$A$11876,AQ$201)/1000)*100,0))</f>
        <v>0</v>
      </c>
      <c r="AR185" s="162">
        <f>IF(LEN(AR$8)=0,"",IFERROR(AR172/(SUMIFS(Gögn!$I$2:$I$11876,Gögn!$F$2:$F$11876,$A185,Gögn!$A$2:$A$11876,AR$201)/1000)*100,0))</f>
        <v>0</v>
      </c>
      <c r="AS185" s="162">
        <f>IF(LEN(AS$8)=0,"",IFERROR(AS172/(SUMIFS(Gögn!$I$2:$I$11876,Gögn!$F$2:$F$11876,$A185,Gögn!$A$2:$A$11876,AS$201)/1000)*100,0))</f>
        <v>0</v>
      </c>
      <c r="AT185" s="162">
        <f>IF(LEN(AT$8)=0,"",IFERROR(AT172/(SUMIFS(Gögn!$I$2:$I$11876,Gögn!$F$2:$F$11876,$A185,Gögn!$A$2:$A$11876,AT$201)/1000)*100,0))</f>
        <v>0</v>
      </c>
      <c r="AU185" s="162">
        <f>IF(LEN(AU$8)=0,"",IFERROR(AU172/(SUMIFS(Gögn!$I$2:$I$11876,Gögn!$F$2:$F$11876,$A185,Gögn!$A$2:$A$11876,AU$201)/1000)*100,0))</f>
        <v>0</v>
      </c>
      <c r="AV185" s="162">
        <f>IF(LEN(AV$8)=0,"",IFERROR(AV172/(SUMIFS(Gögn!$I$2:$I$11876,Gögn!$F$2:$F$11876,$A185,Gögn!$A$2:$A$11876,AV$201)/1000)*100,0))</f>
        <v>0</v>
      </c>
      <c r="AW185" s="162">
        <f>IF(LEN(AW$8)=0,"",IFERROR(AW172/(SUMIFS(Gögn!$I$2:$I$11876,Gögn!$F$2:$F$11876,$A185,Gögn!$A$2:$A$11876,AW$201)/1000)*100,0))</f>
        <v>0</v>
      </c>
      <c r="AX185" s="162">
        <f>IF(LEN(AX$8)=0,"",IFERROR(AX172/(SUMIFS(Gögn!$I$2:$I$11876,Gögn!$F$2:$F$11876,$A185,Gögn!$A$2:$A$11876,AX$201)/1000)*100,0))</f>
        <v>0</v>
      </c>
      <c r="AY185" s="162">
        <f>IF(LEN(AY$8)=0,"",IFERROR(AY172/(SUMIFS(Gögn!$I$2:$I$11876,Gögn!$F$2:$F$11876,$A185,Gögn!$A$2:$A$11876,AY$201)/1000)*100,0))</f>
        <v>0</v>
      </c>
      <c r="AZ185" s="162">
        <f>IF(LEN(AZ$8)=0,"",IFERROR(AZ172/(SUMIFS(Gögn!$I$2:$I$11876,Gögn!$F$2:$F$11876,$A185,Gögn!$A$2:$A$11876,AZ$201)/1000)*100,0))</f>
        <v>0</v>
      </c>
      <c r="BA185" s="162">
        <f>IF(LEN(BA$8)=0,"",IFERROR(BA172/(SUMIFS(Gögn!$I$2:$I$11876,Gögn!$F$2:$F$11876,$A185,Gögn!$A$2:$A$11876,BA$201)/1000)*100,0))</f>
        <v>0</v>
      </c>
      <c r="BB185" s="162">
        <f>IF(LEN(BB$8)=0,"",IFERROR(BB172/(SUMIFS(Gögn!$I$2:$I$11876,Gögn!$F$2:$F$11876,$A185,Gögn!$A$2:$A$11876,BB$201)/1000)*100,0))</f>
        <v>0</v>
      </c>
      <c r="BC185" s="162">
        <f>IF(LEN(BC$8)=0,"",IFERROR(BC172/(SUMIFS(Gögn!$I$2:$I$11876,Gögn!$F$2:$F$11876,$A185,Gögn!$A$2:$A$11876,BC$201)/1000)*100,0))</f>
        <v>0.53044971249234418</v>
      </c>
      <c r="BD185" s="162">
        <f>IF(LEN(BD$8)=0,"",IFERROR(BD172/(SUMIFS(Gögn!$I$2:$I$11876,Gögn!$F$2:$F$11876,$A185,Gögn!$A$2:$A$11876,BD$201)/1000)*100,0))</f>
        <v>0.53205019553624966</v>
      </c>
      <c r="BE185" s="162">
        <f>IF(LEN(BE$8)=0,"",IFERROR(BE172/(SUMIFS(Gögn!$I$2:$I$11876,Gögn!$F$2:$F$11876,$A185,Gögn!$A$2:$A$11876,BE$201)/1000)*100,0))</f>
        <v>0</v>
      </c>
      <c r="BF185" s="162">
        <f>IF(LEN(BF$8)=0,"",IFERROR(BF172/(SUMIFS(Gögn!$I$2:$I$11876,Gögn!$F$2:$F$11876,$A185,Gögn!$A$2:$A$11876,BF$201)/1000)*100,0))</f>
        <v>0</v>
      </c>
      <c r="BG185" s="162">
        <f>IF(LEN(BG$8)=0,"",IFERROR(BG172/(SUMIFS(Gögn!$I$2:$I$11876,Gögn!$F$2:$F$11876,$A185,Gögn!$A$2:$A$11876,BG$201)/1000)*100,0))</f>
        <v>0</v>
      </c>
      <c r="BH185" s="162">
        <f>IF(LEN(BH$8)=0,"",IFERROR(BH172/(SUMIFS(Gögn!$I$2:$I$11876,Gögn!$F$2:$F$11876,$A185,Gögn!$A$2:$A$11876,BH$201)/1000)*100,0))</f>
        <v>0</v>
      </c>
      <c r="BI185" s="162">
        <f>IF(LEN(BI$8)=0,"",IFERROR(BI172/(SUMIFS(Gögn!$I$2:$I$11876,Gögn!$F$2:$F$11876,$A185,Gögn!$A$2:$A$11876,BI$201)/1000)*100,0))</f>
        <v>0</v>
      </c>
      <c r="BJ185" s="162">
        <f>IF(LEN(BJ$8)=0,"",IFERROR(BJ172/(SUMIFS(Gögn!$I$2:$I$11876,Gögn!$F$2:$F$11876,$A185,Gögn!$A$2:$A$11876,BJ$201)/1000)*100,0))</f>
        <v>0.3999999525117563</v>
      </c>
      <c r="BK185" s="162">
        <f>IF(LEN(BK$8)=0,"",IFERROR(BK172/(SUMIFS(Gögn!$I$2:$I$11876,Gögn!$F$2:$F$11876,$A185,Gögn!$A$2:$A$11876,BK$201)/1000)*100,0))</f>
        <v>0</v>
      </c>
      <c r="BL185" s="162">
        <f>IF(LEN(BL$8)=0,"",IFERROR(BL172/(SUMIFS(Gögn!$I$2:$I$11876,Gögn!$F$2:$F$11876,$A185,Gögn!$A$2:$A$11876,BL$201)/1000)*100,0))</f>
        <v>0</v>
      </c>
      <c r="BM185" s="162">
        <f>IF(LEN(BM$8)=0,"",IFERROR(BM172/(SUMIFS(Gögn!$I$2:$I$11876,Gögn!$F$2:$F$11876,$A185,Gögn!$A$2:$A$11876,BM$201)/1000)*100,0))</f>
        <v>0</v>
      </c>
      <c r="BN185" s="162">
        <f>IF(LEN(BN$8)=0,"",IFERROR(BN172/(SUMIFS(Gögn!$I$2:$I$11876,Gögn!$F$2:$F$11876,$A185,Gögn!$A$2:$A$11876,BN$201)/1000)*100,0))</f>
        <v>0</v>
      </c>
      <c r="BO185" s="162">
        <f>IF(LEN(BO$8)=0,"",IFERROR(BO172/(SUMIFS(Gögn!$I$2:$I$11876,Gögn!$F$2:$F$11876,$A185,Gögn!$A$2:$A$11876,BO$201)/1000)*100,0))</f>
        <v>0</v>
      </c>
      <c r="BP185" s="162">
        <f>IF(LEN(BP$8)=0,"",IFERROR(BP172/(SUMIFS(Gögn!$I$2:$I$11876,Gögn!$F$2:$F$11876,$A185,Gögn!$A$2:$A$11876,BP$201)/1000)*100,0))</f>
        <v>0</v>
      </c>
      <c r="BQ185" s="162">
        <f>IF(LEN(BQ$8)=0,"",IFERROR(BQ172/(SUMIFS(Gögn!$I$2:$I$11876,Gögn!$F$2:$F$11876,$A185,Gögn!$A$2:$A$11876,BQ$201)/1000)*100,0))</f>
        <v>0</v>
      </c>
      <c r="BR185" s="162">
        <f>IF(LEN(BR$8)=0,"",IFERROR(BR172/(SUMIFS(Gögn!$I$2:$I$11876,Gögn!$F$2:$F$11876,$A185,Gögn!$A$2:$A$11876,BR$201)/1000)*100,0))</f>
        <v>0</v>
      </c>
      <c r="BS185" s="162">
        <f>IF(LEN(BS$8)=0,"",IFERROR(BS172/(SUMIFS(Gögn!$I$2:$I$11876,Gögn!$F$2:$F$11876,$A185,Gögn!$A$2:$A$11876,BS$201)/1000)*100,0))</f>
        <v>0</v>
      </c>
      <c r="BT185" s="162">
        <f>IF(LEN(BT$8)=0,"",IFERROR(BT172/(SUMIFS(Gögn!$I$2:$I$11876,Gögn!$F$2:$F$11876,$A185,Gögn!$A$2:$A$11876,BT$201)/1000)*100,0))</f>
        <v>0</v>
      </c>
      <c r="BU185" s="162">
        <f>IF(LEN(BU$8)=0,"",IFERROR(BU172/(SUMIFS(Gögn!$I$2:$I$11876,Gögn!$F$2:$F$11876,$A185,Gögn!$A$2:$A$11876,BU$201)/1000)*100,0))</f>
        <v>0</v>
      </c>
      <c r="BV185" s="162">
        <f>IF(LEN(BV$8)=0,"",IFERROR(BV172/(SUMIFS(Gögn!$I$2:$I$11876,Gögn!$F$2:$F$11876,$A185,Gögn!$A$2:$A$11876,BV$201)/1000)*100,0))</f>
        <v>0</v>
      </c>
      <c r="BW185" s="162">
        <f>IF(LEN(BW$8)=0,"",IFERROR(BW172/(SUMIFS(Gögn!$I$2:$I$11876,Gögn!$F$2:$F$11876,$A185,Gögn!$A$2:$A$11876,BW$201)/1000)*100,0))</f>
        <v>0</v>
      </c>
      <c r="BX185" s="162">
        <f>IF(LEN(BX$8)=0,"",IFERROR(BX172/(SUMIFS(Gögn!$I$2:$I$11876,Gögn!$F$2:$F$11876,$A185,Gögn!$A$2:$A$11876,BX$201)/1000)*100,0))</f>
        <v>2.0942672493794392</v>
      </c>
      <c r="BY185" s="162">
        <f>IF(LEN(BY$8)=0,"",IFERROR(BY172/(SUMIFS(Gögn!$I$2:$I$11876,Gögn!$F$2:$F$11876,$A185,Gögn!$A$2:$A$11876,BY$201)/1000)*100,0))</f>
        <v>2.1717679051832639</v>
      </c>
      <c r="BZ185" s="162">
        <f>IF(LEN(BZ$8)=0,"",IFERROR(BZ172/(SUMIFS(Gögn!$I$2:$I$11876,Gögn!$F$2:$F$11876,$A185,Gögn!$A$2:$A$11876,BZ$201)/1000)*100,0))</f>
        <v>0</v>
      </c>
      <c r="CA185" s="162">
        <f>IF(LEN(CA$8)=0,"",IFERROR(CA172/(SUMIFS(Gögn!$I$2:$I$11876,Gögn!$F$2:$F$11876,$A185,Gögn!$A$2:$A$11876,CA$201)/1000)*100,0))</f>
        <v>0.74312066944741306</v>
      </c>
      <c r="CB185" s="162">
        <f>IF(LEN(CB$8)=0,"",IFERROR(CB172/(SUMIFS(Gögn!$I$2:$I$11876,Gögn!$F$2:$F$11876,$A185,Gögn!$A$2:$A$11876,CB$201)/1000)*100,0))</f>
        <v>0</v>
      </c>
      <c r="CC185" s="162">
        <f>IF(LEN(CC$8)=0,"",IFERROR(CC172/(SUMIFS(Gögn!$I$2:$I$11876,Gögn!$F$2:$F$11876,$A185,Gögn!$A$2:$A$11876,CC$201)/1000)*100,0))</f>
        <v>0</v>
      </c>
    </row>
    <row r="186" spans="1:81" ht="15" customHeight="1" x14ac:dyDescent="0.25">
      <c r="A186" s="5" t="s">
        <v>420</v>
      </c>
      <c r="B186" s="5"/>
      <c r="C186" s="18" t="s">
        <v>319</v>
      </c>
      <c r="D186" s="160">
        <f>IFERROR(SUMPRODUCT(E186:CC186,$E$83:$CC$83)/SUM($E$83:$CC$83),"")</f>
        <v>0.63955469878777504</v>
      </c>
      <c r="E186" s="160">
        <f>IF(LEN(E$8)=0,"",IFERROR(E173/(SUMIFS(Gögn!$I$2:$I$11876,Gögn!$F$2:$F$11876,$A186,Gögn!$A$2:$A$11876,E$201)/1000)*100,0))</f>
        <v>0</v>
      </c>
      <c r="F186" s="160">
        <f>IF(LEN(F$8)=0,"",IFERROR(F173/(SUMIFS(Gögn!$I$2:$I$11876,Gögn!$F$2:$F$11876,$A186,Gögn!$A$2:$A$11876,F$201)/1000)*100,0))</f>
        <v>0</v>
      </c>
      <c r="G186" s="160">
        <f>IF(LEN(G$8)=0,"",IFERROR(G173/(SUMIFS(Gögn!$I$2:$I$11876,Gögn!$F$2:$F$11876,$A186,Gögn!$A$2:$A$11876,G$201)/1000)*100,0))</f>
        <v>0</v>
      </c>
      <c r="H186" s="160">
        <f>IF(LEN(H$8)=0,"",IFERROR(H173/(SUMIFS(Gögn!$I$2:$I$11876,Gögn!$F$2:$F$11876,$A186,Gögn!$A$2:$A$11876,H$201)/1000)*100,0))</f>
        <v>0</v>
      </c>
      <c r="I186" s="160">
        <f>IF(LEN(I$8)=0,"",IFERROR(I173/(SUMIFS(Gögn!$I$2:$I$11876,Gögn!$F$2:$F$11876,$A186,Gögn!$A$2:$A$11876,I$201)/1000)*100,0))</f>
        <v>0</v>
      </c>
      <c r="J186" s="160">
        <f>IF(LEN(J$8)=0,"",IFERROR(J173/(SUMIFS(Gögn!$I$2:$I$11876,Gögn!$F$2:$F$11876,$A186,Gögn!$A$2:$A$11876,J$201)/1000)*100,0))</f>
        <v>0</v>
      </c>
      <c r="K186" s="160">
        <f>IF(LEN(K$8)=0,"",IFERROR(K173/(SUMIFS(Gögn!$I$2:$I$11876,Gögn!$F$2:$F$11876,$A186,Gögn!$A$2:$A$11876,K$201)/1000)*100,0))</f>
        <v>0</v>
      </c>
      <c r="L186" s="160">
        <f>IF(LEN(L$8)=0,"",IFERROR(L173/(SUMIFS(Gögn!$I$2:$I$11876,Gögn!$F$2:$F$11876,$A186,Gögn!$A$2:$A$11876,L$201)/1000)*100,0))</f>
        <v>0.37567920543041872</v>
      </c>
      <c r="M186" s="160">
        <f>IF(LEN(M$8)=0,"",IFERROR(M173/(SUMIFS(Gögn!$I$2:$I$11876,Gögn!$F$2:$F$11876,$A186,Gögn!$A$2:$A$11876,M$201)/1000)*100,0))</f>
        <v>1.9614782887054378</v>
      </c>
      <c r="N186" s="160">
        <f>IF(LEN(N$8)=0,"",IFERROR(N173/(SUMIFS(Gögn!$I$2:$I$11876,Gögn!$F$2:$F$11876,$A186,Gögn!$A$2:$A$11876,N$201)/1000)*100,0))</f>
        <v>2.122744217227341</v>
      </c>
      <c r="O186" s="160">
        <f>IF(LEN(O$8)=0,"",IFERROR(O173/(SUMIFS(Gögn!$I$2:$I$11876,Gögn!$F$2:$F$11876,$A186,Gögn!$A$2:$A$11876,O$201)/1000)*100,0))</f>
        <v>1.9329511129649886</v>
      </c>
      <c r="P186" s="160">
        <f>IF(LEN(P$8)=0,"",IFERROR(P173/(SUMIFS(Gögn!$I$2:$I$11876,Gögn!$F$2:$F$11876,$A186,Gögn!$A$2:$A$11876,P$201)/1000)*100,0))</f>
        <v>1.8522681757690869</v>
      </c>
      <c r="Q186" s="160">
        <f>IF(LEN(Q$8)=0,"",IFERROR(Q173/(SUMIFS(Gögn!$I$2:$I$11876,Gögn!$F$2:$F$11876,$A186,Gögn!$A$2:$A$11876,Q$201)/1000)*100,0))</f>
        <v>0</v>
      </c>
      <c r="R186" s="160">
        <f>IF(LEN(R$8)=0,"",IFERROR(R173/(SUMIFS(Gögn!$I$2:$I$11876,Gögn!$F$2:$F$11876,$A186,Gögn!$A$2:$A$11876,R$201)/1000)*100,0))</f>
        <v>0.8382436340696835</v>
      </c>
      <c r="S186" s="160">
        <f>IF(LEN(S$8)=0,"",IFERROR(S173/(SUMIFS(Gögn!$I$2:$I$11876,Gögn!$F$2:$F$11876,$A186,Gögn!$A$2:$A$11876,S$201)/1000)*100,0))</f>
        <v>0</v>
      </c>
      <c r="T186" s="160">
        <f>IF(LEN(T$8)=0,"",IFERROR(T173/(SUMIFS(Gögn!$I$2:$I$11876,Gögn!$F$2:$F$11876,$A186,Gögn!$A$2:$A$11876,T$201)/1000)*100,0))</f>
        <v>0</v>
      </c>
      <c r="U186" s="160">
        <f>IF(LEN(U$8)=0,"",IFERROR(U173/(SUMIFS(Gögn!$I$2:$I$11876,Gögn!$F$2:$F$11876,$A186,Gögn!$A$2:$A$11876,U$201)/1000)*100,0))</f>
        <v>0</v>
      </c>
      <c r="V186" s="160">
        <f>IF(LEN(V$8)=0,"",IFERROR(V173/(SUMIFS(Gögn!$I$2:$I$11876,Gögn!$F$2:$F$11876,$A186,Gögn!$A$2:$A$11876,V$201)/1000)*100,0))</f>
        <v>0</v>
      </c>
      <c r="W186" s="160">
        <f>IF(LEN(W$8)=0,"",IFERROR(W173/(SUMIFS(Gögn!$I$2:$I$11876,Gögn!$F$2:$F$11876,$A186,Gögn!$A$2:$A$11876,W$201)/1000)*100,0))</f>
        <v>1.6254904366432348</v>
      </c>
      <c r="X186" s="160">
        <f>IF(LEN(X$8)=0,"",IFERROR(X173/(SUMIFS(Gögn!$I$2:$I$11876,Gögn!$F$2:$F$11876,$A186,Gögn!$A$2:$A$11876,X$201)/1000)*100,0))</f>
        <v>1.181321943513884</v>
      </c>
      <c r="Y186" s="160">
        <f>IF(LEN(Y$8)=0,"",IFERROR(Y173/(SUMIFS(Gögn!$I$2:$I$11876,Gögn!$F$2:$F$11876,$A186,Gögn!$A$2:$A$11876,Y$201)/1000)*100,0))</f>
        <v>0.27389637152521151</v>
      </c>
      <c r="Z186" s="160">
        <f>IF(LEN(Z$8)=0,"",IFERROR(Z173/(SUMIFS(Gögn!$I$2:$I$11876,Gögn!$F$2:$F$11876,$A186,Gögn!$A$2:$A$11876,Z$201)/1000)*100,0))</f>
        <v>1.5938884024314413</v>
      </c>
      <c r="AA186" s="160">
        <f>IF(LEN(AA$8)=0,"",IFERROR(AA173/(SUMIFS(Gögn!$I$2:$I$11876,Gögn!$F$2:$F$11876,$A186,Gögn!$A$2:$A$11876,AA$201)/1000)*100,0))</f>
        <v>0</v>
      </c>
      <c r="AB186" s="160">
        <f>IF(LEN(AB$8)=0,"",IFERROR(AB173/(SUMIFS(Gögn!$I$2:$I$11876,Gögn!$F$2:$F$11876,$A186,Gögn!$A$2:$A$11876,AB$201)/1000)*100,0))</f>
        <v>0</v>
      </c>
      <c r="AC186" s="160">
        <f>IF(LEN(AC$8)=0,"",IFERROR(AC173/(SUMIFS(Gögn!$I$2:$I$11876,Gögn!$F$2:$F$11876,$A186,Gögn!$A$2:$A$11876,AC$201)/1000)*100,0))</f>
        <v>0</v>
      </c>
      <c r="AD186" s="160">
        <f>IF(LEN(AD$8)=0,"",IFERROR(AD173/(SUMIFS(Gögn!$I$2:$I$11876,Gögn!$F$2:$F$11876,$A186,Gögn!$A$2:$A$11876,AD$201)/1000)*100,0))</f>
        <v>0</v>
      </c>
      <c r="AE186" s="160">
        <f>IF(LEN(AE$8)=0,"",IFERROR(AE173/(SUMIFS(Gögn!$I$2:$I$11876,Gögn!$F$2:$F$11876,$A186,Gögn!$A$2:$A$11876,AE$201)/1000)*100,0))</f>
        <v>0</v>
      </c>
      <c r="AF186" s="160">
        <f>IF(LEN(AF$8)=0,"",IFERROR(AF173/(SUMIFS(Gögn!$I$2:$I$11876,Gögn!$F$2:$F$11876,$A186,Gögn!$A$2:$A$11876,AF$201)/1000)*100,0))</f>
        <v>0.9850991434788211</v>
      </c>
      <c r="AG186" s="160">
        <f>IF(LEN(AG$8)=0,"",IFERROR(AG173/(SUMIFS(Gögn!$I$2:$I$11876,Gögn!$F$2:$F$11876,$A186,Gögn!$A$2:$A$11876,AG$201)/1000)*100,0))</f>
        <v>0</v>
      </c>
      <c r="AH186" s="160">
        <f>IF(LEN(AH$8)=0,"",IFERROR(AH173/(SUMIFS(Gögn!$I$2:$I$11876,Gögn!$F$2:$F$11876,$A186,Gögn!$A$2:$A$11876,AH$201)/1000)*100,0))</f>
        <v>0</v>
      </c>
      <c r="AI186" s="160">
        <f>IF(LEN(AI$8)=0,"",IFERROR(AI173/(SUMIFS(Gögn!$I$2:$I$11876,Gögn!$F$2:$F$11876,$A186,Gögn!$A$2:$A$11876,AI$201)/1000)*100,0))</f>
        <v>0</v>
      </c>
      <c r="AJ186" s="160">
        <f>IF(LEN(AJ$8)=0,"",IFERROR(AJ173/(SUMIFS(Gögn!$I$2:$I$11876,Gögn!$F$2:$F$11876,$A186,Gögn!$A$2:$A$11876,AJ$201)/1000)*100,0))</f>
        <v>0.98541501831631628</v>
      </c>
      <c r="AK186" s="160">
        <f>IF(LEN(AK$8)=0,"",IFERROR(AK173/(SUMIFS(Gögn!$I$2:$I$11876,Gögn!$F$2:$F$11876,$A186,Gögn!$A$2:$A$11876,AK$201)/1000)*100,0))</f>
        <v>1.5461713351255231</v>
      </c>
      <c r="AL186" s="160">
        <f>IF(LEN(AL$8)=0,"",IFERROR(AL173/(SUMIFS(Gögn!$I$2:$I$11876,Gögn!$F$2:$F$11876,$A186,Gögn!$A$2:$A$11876,AL$201)/1000)*100,0))</f>
        <v>2.2885520300596767</v>
      </c>
      <c r="AM186" s="160">
        <f>IF(LEN(AM$8)=0,"",IFERROR(AM173/(SUMIFS(Gögn!$I$2:$I$11876,Gögn!$F$2:$F$11876,$A186,Gögn!$A$2:$A$11876,AM$201)/1000)*100,0))</f>
        <v>2.2965691744659225</v>
      </c>
      <c r="AN186" s="160">
        <f>IF(LEN(AN$8)=0,"",IFERROR(AN173/(SUMIFS(Gögn!$I$2:$I$11876,Gögn!$F$2:$F$11876,$A186,Gögn!$A$2:$A$11876,AN$201)/1000)*100,0))</f>
        <v>2.7533196595706282</v>
      </c>
      <c r="AO186" s="160">
        <f>IF(LEN(AO$8)=0,"",IFERROR(AO173/(SUMIFS(Gögn!$I$2:$I$11876,Gögn!$F$2:$F$11876,$A186,Gögn!$A$2:$A$11876,AO$201)/1000)*100,0))</f>
        <v>1.4178619051362109</v>
      </c>
      <c r="AP186" s="160">
        <f>IF(LEN(AP$8)=0,"",IFERROR(AP173/(SUMIFS(Gögn!$I$2:$I$11876,Gögn!$F$2:$F$11876,$A186,Gögn!$A$2:$A$11876,AP$201)/1000)*100,0))</f>
        <v>1.4178863529063717</v>
      </c>
      <c r="AQ186" s="160">
        <f>IF(LEN(AQ$8)=0,"",IFERROR(AQ173/(SUMIFS(Gögn!$I$2:$I$11876,Gögn!$F$2:$F$11876,$A186,Gögn!$A$2:$A$11876,AQ$201)/1000)*100,0))</f>
        <v>1.417861707177525</v>
      </c>
      <c r="AR186" s="160">
        <f>IF(LEN(AR$8)=0,"",IFERROR(AR173/(SUMIFS(Gögn!$I$2:$I$11876,Gögn!$F$2:$F$11876,$A186,Gögn!$A$2:$A$11876,AR$201)/1000)*100,0))</f>
        <v>0</v>
      </c>
      <c r="AS186" s="160">
        <f>IF(LEN(AS$8)=0,"",IFERROR(AS173/(SUMIFS(Gögn!$I$2:$I$11876,Gögn!$F$2:$F$11876,$A186,Gögn!$A$2:$A$11876,AS$201)/1000)*100,0))</f>
        <v>1.5456365125737948</v>
      </c>
      <c r="AT186" s="160">
        <f>IF(LEN(AT$8)=0,"",IFERROR(AT173/(SUMIFS(Gögn!$I$2:$I$11876,Gögn!$F$2:$F$11876,$A186,Gögn!$A$2:$A$11876,AT$201)/1000)*100,0))</f>
        <v>0</v>
      </c>
      <c r="AU186" s="160">
        <f>IF(LEN(AU$8)=0,"",IFERROR(AU173/(SUMIFS(Gögn!$I$2:$I$11876,Gögn!$F$2:$F$11876,$A186,Gögn!$A$2:$A$11876,AU$201)/1000)*100,0))</f>
        <v>0</v>
      </c>
      <c r="AV186" s="160">
        <f>IF(LEN(AV$8)=0,"",IFERROR(AV173/(SUMIFS(Gögn!$I$2:$I$11876,Gögn!$F$2:$F$11876,$A186,Gögn!$A$2:$A$11876,AV$201)/1000)*100,0))</f>
        <v>0</v>
      </c>
      <c r="AW186" s="160">
        <f>IF(LEN(AW$8)=0,"",IFERROR(AW173/(SUMIFS(Gögn!$I$2:$I$11876,Gögn!$F$2:$F$11876,$A186,Gögn!$A$2:$A$11876,AW$201)/1000)*100,0))</f>
        <v>0.93766358713657061</v>
      </c>
      <c r="AX186" s="160">
        <f>IF(LEN(AX$8)=0,"",IFERROR(AX173/(SUMIFS(Gögn!$I$2:$I$11876,Gögn!$F$2:$F$11876,$A186,Gögn!$A$2:$A$11876,AX$201)/1000)*100,0))</f>
        <v>1.008669694065623</v>
      </c>
      <c r="AY186" s="160">
        <f>IF(LEN(AY$8)=0,"",IFERROR(AY173/(SUMIFS(Gögn!$I$2:$I$11876,Gögn!$F$2:$F$11876,$A186,Gögn!$A$2:$A$11876,AY$201)/1000)*100,0))</f>
        <v>0.80802365672844689</v>
      </c>
      <c r="AZ186" s="160">
        <f>IF(LEN(AZ$8)=0,"",IFERROR(AZ173/(SUMIFS(Gögn!$I$2:$I$11876,Gögn!$F$2:$F$11876,$A186,Gögn!$A$2:$A$11876,AZ$201)/1000)*100,0))</f>
        <v>0</v>
      </c>
      <c r="BA186" s="160">
        <f>IF(LEN(BA$8)=0,"",IFERROR(BA173/(SUMIFS(Gögn!$I$2:$I$11876,Gögn!$F$2:$F$11876,$A186,Gögn!$A$2:$A$11876,BA$201)/1000)*100,0))</f>
        <v>0</v>
      </c>
      <c r="BB186" s="160">
        <f>IF(LEN(BB$8)=0,"",IFERROR(BB173/(SUMIFS(Gögn!$I$2:$I$11876,Gögn!$F$2:$F$11876,$A186,Gögn!$A$2:$A$11876,BB$201)/1000)*100,0))</f>
        <v>0</v>
      </c>
      <c r="BC186" s="160">
        <f>IF(LEN(BC$8)=0,"",IFERROR(BC173/(SUMIFS(Gögn!$I$2:$I$11876,Gögn!$F$2:$F$11876,$A186,Gögn!$A$2:$A$11876,BC$201)/1000)*100,0))</f>
        <v>0.80732409676608774</v>
      </c>
      <c r="BD186" s="160">
        <f>IF(LEN(BD$8)=0,"",IFERROR(BD173/(SUMIFS(Gögn!$I$2:$I$11876,Gögn!$F$2:$F$11876,$A186,Gögn!$A$2:$A$11876,BD$201)/1000)*100,0))</f>
        <v>0.72560814402363538</v>
      </c>
      <c r="BE186" s="160">
        <f>IF(LEN(BE$8)=0,"",IFERROR(BE173/(SUMIFS(Gögn!$I$2:$I$11876,Gögn!$F$2:$F$11876,$A186,Gögn!$A$2:$A$11876,BE$201)/1000)*100,0))</f>
        <v>0</v>
      </c>
      <c r="BF186" s="160">
        <f>IF(LEN(BF$8)=0,"",IFERROR(BF173/(SUMIFS(Gögn!$I$2:$I$11876,Gögn!$F$2:$F$11876,$A186,Gögn!$A$2:$A$11876,BF$201)/1000)*100,0))</f>
        <v>0.81031744175227816</v>
      </c>
      <c r="BG186" s="160">
        <f>IF(LEN(BG$8)=0,"",IFERROR(BG173/(SUMIFS(Gögn!$I$2:$I$11876,Gögn!$F$2:$F$11876,$A186,Gögn!$A$2:$A$11876,BG$201)/1000)*100,0))</f>
        <v>1.4025002841771137</v>
      </c>
      <c r="BH186" s="160">
        <f>IF(LEN(BH$8)=0,"",IFERROR(BH173/(SUMIFS(Gögn!$I$2:$I$11876,Gögn!$F$2:$F$11876,$A186,Gögn!$A$2:$A$11876,BH$201)/1000)*100,0))</f>
        <v>0.40465283600162755</v>
      </c>
      <c r="BI186" s="160">
        <f>IF(LEN(BI$8)=0,"",IFERROR(BI173/(SUMIFS(Gögn!$I$2:$I$11876,Gögn!$F$2:$F$11876,$A186,Gögn!$A$2:$A$11876,BI$201)/1000)*100,0))</f>
        <v>0.53207270716590427</v>
      </c>
      <c r="BJ186" s="160">
        <f>IF(LEN(BJ$8)=0,"",IFERROR(BJ173/(SUMIFS(Gögn!$I$2:$I$11876,Gögn!$F$2:$F$11876,$A186,Gögn!$A$2:$A$11876,BJ$201)/1000)*100,0))</f>
        <v>0.4055570911758008</v>
      </c>
      <c r="BK186" s="160">
        <f>IF(LEN(BK$8)=0,"",IFERROR(BK173/(SUMIFS(Gögn!$I$2:$I$11876,Gögn!$F$2:$F$11876,$A186,Gögn!$A$2:$A$11876,BK$201)/1000)*100,0))</f>
        <v>0.19109893563186797</v>
      </c>
      <c r="BL186" s="160">
        <f>IF(LEN(BL$8)=0,"",IFERROR(BL173/(SUMIFS(Gögn!$I$2:$I$11876,Gögn!$F$2:$F$11876,$A186,Gögn!$A$2:$A$11876,BL$201)/1000)*100,0))</f>
        <v>0</v>
      </c>
      <c r="BM186" s="160">
        <f>IF(LEN(BM$8)=0,"",IFERROR(BM173/(SUMIFS(Gögn!$I$2:$I$11876,Gögn!$F$2:$F$11876,$A186,Gögn!$A$2:$A$11876,BM$201)/1000)*100,0))</f>
        <v>0</v>
      </c>
      <c r="BN186" s="160">
        <f>IF(LEN(BN$8)=0,"",IFERROR(BN173/(SUMIFS(Gögn!$I$2:$I$11876,Gögn!$F$2:$F$11876,$A186,Gögn!$A$2:$A$11876,BN$201)/1000)*100,0))</f>
        <v>0</v>
      </c>
      <c r="BO186" s="160">
        <f>IF(LEN(BO$8)=0,"",IFERROR(BO173/(SUMIFS(Gögn!$I$2:$I$11876,Gögn!$F$2:$F$11876,$A186,Gögn!$A$2:$A$11876,BO$201)/1000)*100,0))</f>
        <v>0</v>
      </c>
      <c r="BP186" s="160">
        <f>IF(LEN(BP$8)=0,"",IFERROR(BP173/(SUMIFS(Gögn!$I$2:$I$11876,Gögn!$F$2:$F$11876,$A186,Gögn!$A$2:$A$11876,BP$201)/1000)*100,0))</f>
        <v>0</v>
      </c>
      <c r="BQ186" s="160">
        <f>IF(LEN(BQ$8)=0,"",IFERROR(BQ173/(SUMIFS(Gögn!$I$2:$I$11876,Gögn!$F$2:$F$11876,$A186,Gögn!$A$2:$A$11876,BQ$201)/1000)*100,0))</f>
        <v>0</v>
      </c>
      <c r="BR186" s="160">
        <f>IF(LEN(BR$8)=0,"",IFERROR(BR173/(SUMIFS(Gögn!$I$2:$I$11876,Gögn!$F$2:$F$11876,$A186,Gögn!$A$2:$A$11876,BR$201)/1000)*100,0))</f>
        <v>0</v>
      </c>
      <c r="BS186" s="160">
        <f>IF(LEN(BS$8)=0,"",IFERROR(BS173/(SUMIFS(Gögn!$I$2:$I$11876,Gögn!$F$2:$F$11876,$A186,Gögn!$A$2:$A$11876,BS$201)/1000)*100,0))</f>
        <v>0</v>
      </c>
      <c r="BT186" s="160">
        <f>IF(LEN(BT$8)=0,"",IFERROR(BT173/(SUMIFS(Gögn!$I$2:$I$11876,Gögn!$F$2:$F$11876,$A186,Gögn!$A$2:$A$11876,BT$201)/1000)*100,0))</f>
        <v>0</v>
      </c>
      <c r="BU186" s="160">
        <f>IF(LEN(BU$8)=0,"",IFERROR(BU173/(SUMIFS(Gögn!$I$2:$I$11876,Gögn!$F$2:$F$11876,$A186,Gögn!$A$2:$A$11876,BU$201)/1000)*100,0))</f>
        <v>0</v>
      </c>
      <c r="BV186" s="160">
        <f>IF(LEN(BV$8)=0,"",IFERROR(BV173/(SUMIFS(Gögn!$I$2:$I$11876,Gögn!$F$2:$F$11876,$A186,Gögn!$A$2:$A$11876,BV$201)/1000)*100,0))</f>
        <v>0</v>
      </c>
      <c r="BW186" s="160">
        <f>IF(LEN(BW$8)=0,"",IFERROR(BW173/(SUMIFS(Gögn!$I$2:$I$11876,Gögn!$F$2:$F$11876,$A186,Gögn!$A$2:$A$11876,BW$201)/1000)*100,0))</f>
        <v>0</v>
      </c>
      <c r="BX186" s="160">
        <f>IF(LEN(BX$8)=0,"",IFERROR(BX173/(SUMIFS(Gögn!$I$2:$I$11876,Gögn!$F$2:$F$11876,$A186,Gögn!$A$2:$A$11876,BX$201)/1000)*100,0))</f>
        <v>1.0642814809855163</v>
      </c>
      <c r="BY186" s="160">
        <f>IF(LEN(BY$8)=0,"",IFERROR(BY173/(SUMIFS(Gögn!$I$2:$I$11876,Gögn!$F$2:$F$11876,$A186,Gögn!$A$2:$A$11876,BY$201)/1000)*100,0))</f>
        <v>1.3227902710986947</v>
      </c>
      <c r="BZ186" s="160">
        <f>IF(LEN(BZ$8)=0,"",IFERROR(BZ173/(SUMIFS(Gögn!$I$2:$I$11876,Gögn!$F$2:$F$11876,$A186,Gögn!$A$2:$A$11876,BZ$201)/1000)*100,0))</f>
        <v>0</v>
      </c>
      <c r="CA186" s="160">
        <f>IF(LEN(CA$8)=0,"",IFERROR(CA173/(SUMIFS(Gögn!$I$2:$I$11876,Gögn!$F$2:$F$11876,$A186,Gögn!$A$2:$A$11876,CA$201)/1000)*100,0))</f>
        <v>0.71737850518543023</v>
      </c>
      <c r="CB186" s="160">
        <f>IF(LEN(CB$8)=0,"",IFERROR(CB173/(SUMIFS(Gögn!$I$2:$I$11876,Gögn!$F$2:$F$11876,$A186,Gögn!$A$2:$A$11876,CB$201)/1000)*100,0))</f>
        <v>0</v>
      </c>
      <c r="CC186" s="160">
        <f>IF(LEN(CC$8)=0,"",IFERROR(CC173/(SUMIFS(Gögn!$I$2:$I$11876,Gögn!$F$2:$F$11876,$A186,Gögn!$A$2:$A$11876,CC$201)/1000)*100,0))</f>
        <v>0</v>
      </c>
    </row>
    <row r="187" spans="1:81" ht="15" customHeight="1" x14ac:dyDescent="0.25">
      <c r="A187" s="5" t="s">
        <v>422</v>
      </c>
      <c r="B187" s="5"/>
      <c r="C187" s="19" t="s">
        <v>320</v>
      </c>
      <c r="D187" s="162">
        <f>IFERROR(SUMPRODUCT(E187:CC187,$E$83:$CC$83)/SUM($E$83:$CC$83),"")</f>
        <v>1.0296665516062242</v>
      </c>
      <c r="E187" s="162">
        <f>IF(LEN(E$8)=0,"",IFERROR(E174/(SUMIFS(Gögn!$I$2:$I$11876,Gögn!$F$2:$F$11876,$A187,Gögn!$A$2:$A$11876,E$201)/1000)*100,0))</f>
        <v>1.3150637710961643</v>
      </c>
      <c r="F187" s="162">
        <f>IF(LEN(F$8)=0,"",IFERROR(F174/(SUMIFS(Gögn!$I$2:$I$11876,Gögn!$F$2:$F$11876,$A187,Gögn!$A$2:$A$11876,F$201)/1000)*100,0))</f>
        <v>1.3154570479783139</v>
      </c>
      <c r="G187" s="162">
        <f>IF(LEN(G$8)=0,"",IFERROR(G174/(SUMIFS(Gögn!$I$2:$I$11876,Gögn!$F$2:$F$11876,$A187,Gögn!$A$2:$A$11876,G$201)/1000)*100,0))</f>
        <v>1.4787618687289774</v>
      </c>
      <c r="H187" s="162">
        <f>IF(LEN(H$8)=0,"",IFERROR(H174/(SUMIFS(Gögn!$I$2:$I$11876,Gögn!$F$2:$F$11876,$A187,Gögn!$A$2:$A$11876,H$201)/1000)*100,0))</f>
        <v>0</v>
      </c>
      <c r="I187" s="162">
        <f>IF(LEN(I$8)=0,"",IFERROR(I174/(SUMIFS(Gögn!$I$2:$I$11876,Gögn!$F$2:$F$11876,$A187,Gögn!$A$2:$A$11876,I$201)/1000)*100,0))</f>
        <v>0</v>
      </c>
      <c r="J187" s="162">
        <f>IF(LEN(J$8)=0,"",IFERROR(J174/(SUMIFS(Gögn!$I$2:$I$11876,Gögn!$F$2:$F$11876,$A187,Gögn!$A$2:$A$11876,J$201)/1000)*100,0))</f>
        <v>0</v>
      </c>
      <c r="K187" s="162">
        <f>IF(LEN(K$8)=0,"",IFERROR(K174/(SUMIFS(Gögn!$I$2:$I$11876,Gögn!$F$2:$F$11876,$A187,Gögn!$A$2:$A$11876,K$201)/1000)*100,0))</f>
        <v>0</v>
      </c>
      <c r="L187" s="162">
        <f>IF(LEN(L$8)=0,"",IFERROR(L174/(SUMIFS(Gögn!$I$2:$I$11876,Gögn!$F$2:$F$11876,$A187,Gögn!$A$2:$A$11876,L$201)/1000)*100,0))</f>
        <v>0.49443858082325243</v>
      </c>
      <c r="M187" s="162">
        <f>IF(LEN(M$8)=0,"",IFERROR(M174/(SUMIFS(Gögn!$I$2:$I$11876,Gögn!$F$2:$F$11876,$A187,Gögn!$A$2:$A$11876,M$201)/1000)*100,0))</f>
        <v>2.2776384524647364</v>
      </c>
      <c r="N187" s="162">
        <f>IF(LEN(N$8)=0,"",IFERROR(N174/(SUMIFS(Gögn!$I$2:$I$11876,Gögn!$F$2:$F$11876,$A187,Gögn!$A$2:$A$11876,N$201)/1000)*100,0))</f>
        <v>2.2890766283198425</v>
      </c>
      <c r="O187" s="162">
        <f>IF(LEN(O$8)=0,"",IFERROR(O174/(SUMIFS(Gögn!$I$2:$I$11876,Gögn!$F$2:$F$11876,$A187,Gögn!$A$2:$A$11876,O$201)/1000)*100,0))</f>
        <v>2.0480334341052941</v>
      </c>
      <c r="P187" s="162">
        <f>IF(LEN(P$8)=0,"",IFERROR(P174/(SUMIFS(Gögn!$I$2:$I$11876,Gögn!$F$2:$F$11876,$A187,Gögn!$A$2:$A$11876,P$201)/1000)*100,0))</f>
        <v>1.6374229372420528</v>
      </c>
      <c r="Q187" s="162">
        <f>IF(LEN(Q$8)=0,"",IFERROR(Q174/(SUMIFS(Gögn!$I$2:$I$11876,Gögn!$F$2:$F$11876,$A187,Gögn!$A$2:$A$11876,Q$201)/1000)*100,0))</f>
        <v>0</v>
      </c>
      <c r="R187" s="162">
        <f>IF(LEN(R$8)=0,"",IFERROR(R174/(SUMIFS(Gögn!$I$2:$I$11876,Gögn!$F$2:$F$11876,$A187,Gögn!$A$2:$A$11876,R$201)/1000)*100,0))</f>
        <v>0.91622239157230312</v>
      </c>
      <c r="S187" s="162">
        <f>IF(LEN(S$8)=0,"",IFERROR(S174/(SUMIFS(Gögn!$I$2:$I$11876,Gögn!$F$2:$F$11876,$A187,Gögn!$A$2:$A$11876,S$201)/1000)*100,0))</f>
        <v>0</v>
      </c>
      <c r="T187" s="162">
        <f>IF(LEN(T$8)=0,"",IFERROR(T174/(SUMIFS(Gögn!$I$2:$I$11876,Gögn!$F$2:$F$11876,$A187,Gögn!$A$2:$A$11876,T$201)/1000)*100,0))</f>
        <v>0.91615310736724154</v>
      </c>
      <c r="U187" s="162">
        <f>IF(LEN(U$8)=0,"",IFERROR(U174/(SUMIFS(Gögn!$I$2:$I$11876,Gögn!$F$2:$F$11876,$A187,Gögn!$A$2:$A$11876,U$201)/1000)*100,0))</f>
        <v>0</v>
      </c>
      <c r="V187" s="162">
        <f>IF(LEN(V$8)=0,"",IFERROR(V174/(SUMIFS(Gögn!$I$2:$I$11876,Gögn!$F$2:$F$11876,$A187,Gögn!$A$2:$A$11876,V$201)/1000)*100,0))</f>
        <v>0</v>
      </c>
      <c r="W187" s="162">
        <f>IF(LEN(W$8)=0,"",IFERROR(W174/(SUMIFS(Gögn!$I$2:$I$11876,Gögn!$F$2:$F$11876,$A187,Gögn!$A$2:$A$11876,W$201)/1000)*100,0))</f>
        <v>2.2021407273704567</v>
      </c>
      <c r="X187" s="162">
        <f>IF(LEN(X$8)=0,"",IFERROR(X174/(SUMIFS(Gögn!$I$2:$I$11876,Gögn!$F$2:$F$11876,$A187,Gögn!$A$2:$A$11876,X$201)/1000)*100,0))</f>
        <v>1.6869093226259666</v>
      </c>
      <c r="Y187" s="162">
        <f>IF(LEN(Y$8)=0,"",IFERROR(Y174/(SUMIFS(Gögn!$I$2:$I$11876,Gögn!$F$2:$F$11876,$A187,Gögn!$A$2:$A$11876,Y$201)/1000)*100,0))</f>
        <v>0.85958749518863731</v>
      </c>
      <c r="Z187" s="162">
        <f>IF(LEN(Z$8)=0,"",IFERROR(Z174/(SUMIFS(Gögn!$I$2:$I$11876,Gögn!$F$2:$F$11876,$A187,Gögn!$A$2:$A$11876,Z$201)/1000)*100,0))</f>
        <v>2.2126072654931752</v>
      </c>
      <c r="AA187" s="162">
        <f>IF(LEN(AA$8)=0,"",IFERROR(AA174/(SUMIFS(Gögn!$I$2:$I$11876,Gögn!$F$2:$F$11876,$A187,Gögn!$A$2:$A$11876,AA$201)/1000)*100,0))</f>
        <v>0</v>
      </c>
      <c r="AB187" s="162">
        <f>IF(LEN(AB$8)=0,"",IFERROR(AB174/(SUMIFS(Gögn!$I$2:$I$11876,Gögn!$F$2:$F$11876,$A187,Gögn!$A$2:$A$11876,AB$201)/1000)*100,0))</f>
        <v>0</v>
      </c>
      <c r="AC187" s="162">
        <f>IF(LEN(AC$8)=0,"",IFERROR(AC174/(SUMIFS(Gögn!$I$2:$I$11876,Gögn!$F$2:$F$11876,$A187,Gögn!$A$2:$A$11876,AC$201)/1000)*100,0))</f>
        <v>0</v>
      </c>
      <c r="AD187" s="162">
        <f>IF(LEN(AD$8)=0,"",IFERROR(AD174/(SUMIFS(Gögn!$I$2:$I$11876,Gögn!$F$2:$F$11876,$A187,Gögn!$A$2:$A$11876,AD$201)/1000)*100,0))</f>
        <v>0</v>
      </c>
      <c r="AE187" s="162">
        <f>IF(LEN(AE$8)=0,"",IFERROR(AE174/(SUMIFS(Gögn!$I$2:$I$11876,Gögn!$F$2:$F$11876,$A187,Gögn!$A$2:$A$11876,AE$201)/1000)*100,0))</f>
        <v>0</v>
      </c>
      <c r="AF187" s="162">
        <f>IF(LEN(AF$8)=0,"",IFERROR(AF174/(SUMIFS(Gögn!$I$2:$I$11876,Gögn!$F$2:$F$11876,$A187,Gögn!$A$2:$A$11876,AF$201)/1000)*100,0))</f>
        <v>0</v>
      </c>
      <c r="AG187" s="162">
        <f>IF(LEN(AG$8)=0,"",IFERROR(AG174/(SUMIFS(Gögn!$I$2:$I$11876,Gögn!$F$2:$F$11876,$A187,Gögn!$A$2:$A$11876,AG$201)/1000)*100,0))</f>
        <v>0</v>
      </c>
      <c r="AH187" s="162">
        <f>IF(LEN(AH$8)=0,"",IFERROR(AH174/(SUMIFS(Gögn!$I$2:$I$11876,Gögn!$F$2:$F$11876,$A187,Gögn!$A$2:$A$11876,AH$201)/1000)*100,0))</f>
        <v>0</v>
      </c>
      <c r="AI187" s="162">
        <f>IF(LEN(AI$8)=0,"",IFERROR(AI174/(SUMIFS(Gögn!$I$2:$I$11876,Gögn!$F$2:$F$11876,$A187,Gögn!$A$2:$A$11876,AI$201)/1000)*100,0))</f>
        <v>0</v>
      </c>
      <c r="AJ187" s="162">
        <f>IF(LEN(AJ$8)=0,"",IFERROR(AJ174/(SUMIFS(Gögn!$I$2:$I$11876,Gögn!$F$2:$F$11876,$A187,Gögn!$A$2:$A$11876,AJ$201)/1000)*100,0))</f>
        <v>1.0799984732795203</v>
      </c>
      <c r="AK187" s="162">
        <f>IF(LEN(AK$8)=0,"",IFERROR(AK174/(SUMIFS(Gögn!$I$2:$I$11876,Gögn!$F$2:$F$11876,$A187,Gögn!$A$2:$A$11876,AK$201)/1000)*100,0))</f>
        <v>1.3161335373594081</v>
      </c>
      <c r="AL187" s="162">
        <f>IF(LEN(AL$8)=0,"",IFERROR(AL174/(SUMIFS(Gögn!$I$2:$I$11876,Gögn!$F$2:$F$11876,$A187,Gögn!$A$2:$A$11876,AL$201)/1000)*100,0))</f>
        <v>1.7344523426572924</v>
      </c>
      <c r="AM187" s="162">
        <f>IF(LEN(AM$8)=0,"",IFERROR(AM174/(SUMIFS(Gögn!$I$2:$I$11876,Gögn!$F$2:$F$11876,$A187,Gögn!$A$2:$A$11876,AM$201)/1000)*100,0))</f>
        <v>1.8620962768911711</v>
      </c>
      <c r="AN187" s="162">
        <f>IF(LEN(AN$8)=0,"",IFERROR(AN174/(SUMIFS(Gögn!$I$2:$I$11876,Gögn!$F$2:$F$11876,$A187,Gögn!$A$2:$A$11876,AN$201)/1000)*100,0))</f>
        <v>2.1029461154140452</v>
      </c>
      <c r="AO187" s="162">
        <f>IF(LEN(AO$8)=0,"",IFERROR(AO174/(SUMIFS(Gögn!$I$2:$I$11876,Gögn!$F$2:$F$11876,$A187,Gögn!$A$2:$A$11876,AO$201)/1000)*100,0))</f>
        <v>1.6524901011227908</v>
      </c>
      <c r="AP187" s="162">
        <f>IF(LEN(AP$8)=0,"",IFERROR(AP174/(SUMIFS(Gögn!$I$2:$I$11876,Gögn!$F$2:$F$11876,$A187,Gögn!$A$2:$A$11876,AP$201)/1000)*100,0))</f>
        <v>1.6581262550569693</v>
      </c>
      <c r="AQ187" s="162">
        <f>IF(LEN(AQ$8)=0,"",IFERROR(AQ174/(SUMIFS(Gögn!$I$2:$I$11876,Gögn!$F$2:$F$11876,$A187,Gögn!$A$2:$A$11876,AQ$201)/1000)*100,0))</f>
        <v>1.6114387639531804</v>
      </c>
      <c r="AR187" s="162">
        <f>IF(LEN(AR$8)=0,"",IFERROR(AR174/(SUMIFS(Gögn!$I$2:$I$11876,Gögn!$F$2:$F$11876,$A187,Gögn!$A$2:$A$11876,AR$201)/1000)*100,0))</f>
        <v>0</v>
      </c>
      <c r="AS187" s="162">
        <f>IF(LEN(AS$8)=0,"",IFERROR(AS174/(SUMIFS(Gögn!$I$2:$I$11876,Gögn!$F$2:$F$11876,$A187,Gögn!$A$2:$A$11876,AS$201)/1000)*100,0))</f>
        <v>0</v>
      </c>
      <c r="AT187" s="162">
        <f>IF(LEN(AT$8)=0,"",IFERROR(AT174/(SUMIFS(Gögn!$I$2:$I$11876,Gögn!$F$2:$F$11876,$A187,Gögn!$A$2:$A$11876,AT$201)/1000)*100,0))</f>
        <v>0</v>
      </c>
      <c r="AU187" s="162">
        <f>IF(LEN(AU$8)=0,"",IFERROR(AU174/(SUMIFS(Gögn!$I$2:$I$11876,Gögn!$F$2:$F$11876,$A187,Gögn!$A$2:$A$11876,AU$201)/1000)*100,0))</f>
        <v>1.9999945038407303</v>
      </c>
      <c r="AV187" s="162">
        <f>IF(LEN(AV$8)=0,"",IFERROR(AV174/(SUMIFS(Gögn!$I$2:$I$11876,Gögn!$F$2:$F$11876,$A187,Gögn!$A$2:$A$11876,AV$201)/1000)*100,0))</f>
        <v>0</v>
      </c>
      <c r="AW187" s="162">
        <f>IF(LEN(AW$8)=0,"",IFERROR(AW174/(SUMIFS(Gögn!$I$2:$I$11876,Gögn!$F$2:$F$11876,$A187,Gögn!$A$2:$A$11876,AW$201)/1000)*100,0))</f>
        <v>0.5000003309715727</v>
      </c>
      <c r="AX187" s="162">
        <f>IF(LEN(AX$8)=0,"",IFERROR(AX174/(SUMIFS(Gögn!$I$2:$I$11876,Gögn!$F$2:$F$11876,$A187,Gögn!$A$2:$A$11876,AX$201)/1000)*100,0))</f>
        <v>0.49999972304554618</v>
      </c>
      <c r="AY187" s="162">
        <f>IF(LEN(AY$8)=0,"",IFERROR(AY174/(SUMIFS(Gögn!$I$2:$I$11876,Gögn!$F$2:$F$11876,$A187,Gögn!$A$2:$A$11876,AY$201)/1000)*100,0))</f>
        <v>0</v>
      </c>
      <c r="AZ187" s="162">
        <f>IF(LEN(AZ$8)=0,"",IFERROR(AZ174/(SUMIFS(Gögn!$I$2:$I$11876,Gögn!$F$2:$F$11876,$A187,Gögn!$A$2:$A$11876,AZ$201)/1000)*100,0))</f>
        <v>0</v>
      </c>
      <c r="BA187" s="162">
        <f>IF(LEN(BA$8)=0,"",IFERROR(BA174/(SUMIFS(Gögn!$I$2:$I$11876,Gögn!$F$2:$F$11876,$A187,Gögn!$A$2:$A$11876,BA$201)/1000)*100,0))</f>
        <v>0</v>
      </c>
      <c r="BB187" s="162">
        <f>IF(LEN(BB$8)=0,"",IFERROR(BB174/(SUMIFS(Gögn!$I$2:$I$11876,Gögn!$F$2:$F$11876,$A187,Gögn!$A$2:$A$11876,BB$201)/1000)*100,0))</f>
        <v>0</v>
      </c>
      <c r="BC187" s="162">
        <f>IF(LEN(BC$8)=0,"",IFERROR(BC174/(SUMIFS(Gögn!$I$2:$I$11876,Gögn!$F$2:$F$11876,$A187,Gögn!$A$2:$A$11876,BC$201)/1000)*100,0))</f>
        <v>0</v>
      </c>
      <c r="BD187" s="162">
        <f>IF(LEN(BD$8)=0,"",IFERROR(BD174/(SUMIFS(Gögn!$I$2:$I$11876,Gögn!$F$2:$F$11876,$A187,Gögn!$A$2:$A$11876,BD$201)/1000)*100,0))</f>
        <v>0</v>
      </c>
      <c r="BE187" s="162">
        <f>IF(LEN(BE$8)=0,"",IFERROR(BE174/(SUMIFS(Gögn!$I$2:$I$11876,Gögn!$F$2:$F$11876,$A187,Gögn!$A$2:$A$11876,BE$201)/1000)*100,0))</f>
        <v>0</v>
      </c>
      <c r="BF187" s="162">
        <f>IF(LEN(BF$8)=0,"",IFERROR(BF174/(SUMIFS(Gögn!$I$2:$I$11876,Gögn!$F$2:$F$11876,$A187,Gögn!$A$2:$A$11876,BF$201)/1000)*100,0))</f>
        <v>0</v>
      </c>
      <c r="BG187" s="162">
        <f>IF(LEN(BG$8)=0,"",IFERROR(BG174/(SUMIFS(Gögn!$I$2:$I$11876,Gögn!$F$2:$F$11876,$A187,Gögn!$A$2:$A$11876,BG$201)/1000)*100,0))</f>
        <v>0.85817040101230124</v>
      </c>
      <c r="BH187" s="162">
        <f>IF(LEN(BH$8)=0,"",IFERROR(BH174/(SUMIFS(Gögn!$I$2:$I$11876,Gögn!$F$2:$F$11876,$A187,Gögn!$A$2:$A$11876,BH$201)/1000)*100,0))</f>
        <v>2.2772487299702959</v>
      </c>
      <c r="BI187" s="162">
        <f>IF(LEN(BI$8)=0,"",IFERROR(BI174/(SUMIFS(Gögn!$I$2:$I$11876,Gögn!$F$2:$F$11876,$A187,Gögn!$A$2:$A$11876,BI$201)/1000)*100,0))</f>
        <v>2.2772164944882407</v>
      </c>
      <c r="BJ187" s="162">
        <f>IF(LEN(BJ$8)=0,"",IFERROR(BJ174/(SUMIFS(Gögn!$I$2:$I$11876,Gögn!$F$2:$F$11876,$A187,Gögn!$A$2:$A$11876,BJ$201)/1000)*100,0))</f>
        <v>0</v>
      </c>
      <c r="BK187" s="162">
        <f>IF(LEN(BK$8)=0,"",IFERROR(BK174/(SUMIFS(Gögn!$I$2:$I$11876,Gögn!$F$2:$F$11876,$A187,Gögn!$A$2:$A$11876,BK$201)/1000)*100,0))</f>
        <v>1.518249986420549</v>
      </c>
      <c r="BL187" s="162">
        <f>IF(LEN(BL$8)=0,"",IFERROR(BL174/(SUMIFS(Gögn!$I$2:$I$11876,Gögn!$F$2:$F$11876,$A187,Gögn!$A$2:$A$11876,BL$201)/1000)*100,0))</f>
        <v>0</v>
      </c>
      <c r="BM187" s="162">
        <f>IF(LEN(BM$8)=0,"",IFERROR(BM174/(SUMIFS(Gögn!$I$2:$I$11876,Gögn!$F$2:$F$11876,$A187,Gögn!$A$2:$A$11876,BM$201)/1000)*100,0))</f>
        <v>0</v>
      </c>
      <c r="BN187" s="162">
        <f>IF(LEN(BN$8)=0,"",IFERROR(BN174/(SUMIFS(Gögn!$I$2:$I$11876,Gögn!$F$2:$F$11876,$A187,Gögn!$A$2:$A$11876,BN$201)/1000)*100,0))</f>
        <v>0</v>
      </c>
      <c r="BO187" s="162">
        <f>IF(LEN(BO$8)=0,"",IFERROR(BO174/(SUMIFS(Gögn!$I$2:$I$11876,Gögn!$F$2:$F$11876,$A187,Gögn!$A$2:$A$11876,BO$201)/1000)*100,0))</f>
        <v>0</v>
      </c>
      <c r="BP187" s="162">
        <f>IF(LEN(BP$8)=0,"",IFERROR(BP174/(SUMIFS(Gögn!$I$2:$I$11876,Gögn!$F$2:$F$11876,$A187,Gögn!$A$2:$A$11876,BP$201)/1000)*100,0))</f>
        <v>0</v>
      </c>
      <c r="BQ187" s="162">
        <f>IF(LEN(BQ$8)=0,"",IFERROR(BQ174/(SUMIFS(Gögn!$I$2:$I$11876,Gögn!$F$2:$F$11876,$A187,Gögn!$A$2:$A$11876,BQ$201)/1000)*100,0))</f>
        <v>0</v>
      </c>
      <c r="BR187" s="162">
        <f>IF(LEN(BR$8)=0,"",IFERROR(BR174/(SUMIFS(Gögn!$I$2:$I$11876,Gögn!$F$2:$F$11876,$A187,Gögn!$A$2:$A$11876,BR$201)/1000)*100,0))</f>
        <v>0.91891310453919017</v>
      </c>
      <c r="BS187" s="162">
        <f>IF(LEN(BS$8)=0,"",IFERROR(BS174/(SUMIFS(Gögn!$I$2:$I$11876,Gögn!$F$2:$F$11876,$A187,Gögn!$A$2:$A$11876,BS$201)/1000)*100,0))</f>
        <v>0.91891310589373387</v>
      </c>
      <c r="BT187" s="162">
        <f>IF(LEN(BT$8)=0,"",IFERROR(BT174/(SUMIFS(Gögn!$I$2:$I$11876,Gögn!$F$2:$F$11876,$A187,Gögn!$A$2:$A$11876,BT$201)/1000)*100,0))</f>
        <v>0.91891310741440169</v>
      </c>
      <c r="BU187" s="162">
        <f>IF(LEN(BU$8)=0,"",IFERROR(BU174/(SUMIFS(Gögn!$I$2:$I$11876,Gögn!$F$2:$F$11876,$A187,Gögn!$A$2:$A$11876,BU$201)/1000)*100,0))</f>
        <v>0</v>
      </c>
      <c r="BV187" s="162">
        <f>IF(LEN(BV$8)=0,"",IFERROR(BV174/(SUMIFS(Gögn!$I$2:$I$11876,Gögn!$F$2:$F$11876,$A187,Gögn!$A$2:$A$11876,BV$201)/1000)*100,0))</f>
        <v>0</v>
      </c>
      <c r="BW187" s="162">
        <f>IF(LEN(BW$8)=0,"",IFERROR(BW174/(SUMIFS(Gögn!$I$2:$I$11876,Gögn!$F$2:$F$11876,$A187,Gögn!$A$2:$A$11876,BW$201)/1000)*100,0))</f>
        <v>0</v>
      </c>
      <c r="BX187" s="162">
        <f>IF(LEN(BX$8)=0,"",IFERROR(BX174/(SUMIFS(Gögn!$I$2:$I$11876,Gögn!$F$2:$F$11876,$A187,Gögn!$A$2:$A$11876,BX$201)/1000)*100,0))</f>
        <v>0</v>
      </c>
      <c r="BY187" s="162">
        <f>IF(LEN(BY$8)=0,"",IFERROR(BY174/(SUMIFS(Gögn!$I$2:$I$11876,Gögn!$F$2:$F$11876,$A187,Gögn!$A$2:$A$11876,BY$201)/1000)*100,0))</f>
        <v>0</v>
      </c>
      <c r="BZ187" s="162">
        <f>IF(LEN(BZ$8)=0,"",IFERROR(BZ174/(SUMIFS(Gögn!$I$2:$I$11876,Gögn!$F$2:$F$11876,$A187,Gögn!$A$2:$A$11876,BZ$201)/1000)*100,0))</f>
        <v>0</v>
      </c>
      <c r="CA187" s="162">
        <f>IF(LEN(CA$8)=0,"",IFERROR(CA174/(SUMIFS(Gögn!$I$2:$I$11876,Gögn!$F$2:$F$11876,$A187,Gögn!$A$2:$A$11876,CA$201)/1000)*100,0))</f>
        <v>0</v>
      </c>
      <c r="CB187" s="162">
        <f>IF(LEN(CB$8)=0,"",IFERROR(CB174/(SUMIFS(Gögn!$I$2:$I$11876,Gögn!$F$2:$F$11876,$A187,Gögn!$A$2:$A$11876,CB$201)/1000)*100,0))</f>
        <v>0</v>
      </c>
      <c r="CC187" s="162">
        <f>IF(LEN(CC$8)=0,"",IFERROR(CC174/(SUMIFS(Gögn!$I$2:$I$11876,Gögn!$F$2:$F$11876,$A187,Gögn!$A$2:$A$11876,CC$201)/1000)*100,0))</f>
        <v>0</v>
      </c>
    </row>
    <row r="188" spans="1:81" ht="15" customHeight="1" x14ac:dyDescent="0.25">
      <c r="A188" s="5" t="s">
        <v>416</v>
      </c>
      <c r="B188" s="5"/>
      <c r="C188" s="18" t="s">
        <v>321</v>
      </c>
      <c r="D188" s="160">
        <f>IFERROR(SUMPRODUCT(E188:CC188,$E$83:$CC$83)/SUM($E$83:$CC$83),"")</f>
        <v>0.5266908059173121</v>
      </c>
      <c r="E188" s="160">
        <f>IF(LEN(E$8)=0,"",IFERROR(E175/(SUMIFS(Gögn!$I$2:$I$11876,Gögn!$F$2:$F$11876,$A188,Gögn!$A$2:$A$11876,E$201)/1000)*100,0))</f>
        <v>0.16358419077244263</v>
      </c>
      <c r="F188" s="160">
        <f>IF(LEN(F$8)=0,"",IFERROR(F175/(SUMIFS(Gögn!$I$2:$I$11876,Gögn!$F$2:$F$11876,$A188,Gögn!$A$2:$A$11876,F$201)/1000)*100,0))</f>
        <v>0.1600033485723113</v>
      </c>
      <c r="G188" s="160">
        <f>IF(LEN(G$8)=0,"",IFERROR(G175/(SUMIFS(Gögn!$I$2:$I$11876,Gögn!$F$2:$F$11876,$A188,Gögn!$A$2:$A$11876,G$201)/1000)*100,0))</f>
        <v>0.15004103526558488</v>
      </c>
      <c r="H188" s="160">
        <f>IF(LEN(H$8)=0,"",IFERROR(H175/(SUMIFS(Gögn!$I$2:$I$11876,Gögn!$F$2:$F$11876,$A188,Gögn!$A$2:$A$11876,H$201)/1000)*100,0))</f>
        <v>0</v>
      </c>
      <c r="I188" s="160">
        <f>IF(LEN(I$8)=0,"",IFERROR(I175/(SUMIFS(Gögn!$I$2:$I$11876,Gögn!$F$2:$F$11876,$A188,Gögn!$A$2:$A$11876,I$201)/1000)*100,0))</f>
        <v>0</v>
      </c>
      <c r="J188" s="160">
        <f>IF(LEN(J$8)=0,"",IFERROR(J175/(SUMIFS(Gögn!$I$2:$I$11876,Gögn!$F$2:$F$11876,$A188,Gögn!$A$2:$A$11876,J$201)/1000)*100,0))</f>
        <v>0</v>
      </c>
      <c r="K188" s="160">
        <f>IF(LEN(K$8)=0,"",IFERROR(K175/(SUMIFS(Gögn!$I$2:$I$11876,Gögn!$F$2:$F$11876,$A188,Gögn!$A$2:$A$11876,K$201)/1000)*100,0))</f>
        <v>0.67453222607015273</v>
      </c>
      <c r="L188" s="160">
        <f>IF(LEN(L$8)=0,"",IFERROR(L175/(SUMIFS(Gögn!$I$2:$I$11876,Gögn!$F$2:$F$11876,$A188,Gögn!$A$2:$A$11876,L$201)/1000)*100,0))</f>
        <v>0</v>
      </c>
      <c r="M188" s="160">
        <f>IF(LEN(M$8)=0,"",IFERROR(M175/(SUMIFS(Gögn!$I$2:$I$11876,Gögn!$F$2:$F$11876,$A188,Gögn!$A$2:$A$11876,M$201)/1000)*100,0))</f>
        <v>0.67148850536881821</v>
      </c>
      <c r="N188" s="160">
        <f>IF(LEN(N$8)=0,"",IFERROR(N175/(SUMIFS(Gögn!$I$2:$I$11876,Gögn!$F$2:$F$11876,$A188,Gögn!$A$2:$A$11876,N$201)/1000)*100,0))</f>
        <v>0.70599647899974849</v>
      </c>
      <c r="O188" s="160">
        <f>IF(LEN(O$8)=0,"",IFERROR(O175/(SUMIFS(Gögn!$I$2:$I$11876,Gögn!$F$2:$F$11876,$A188,Gögn!$A$2:$A$11876,O$201)/1000)*100,0))</f>
        <v>0.67825868098970254</v>
      </c>
      <c r="P188" s="160">
        <f>IF(LEN(P$8)=0,"",IFERROR(P175/(SUMIFS(Gögn!$I$2:$I$11876,Gögn!$F$2:$F$11876,$A188,Gögn!$A$2:$A$11876,P$201)/1000)*100,0))</f>
        <v>0.73918753575619389</v>
      </c>
      <c r="Q188" s="160">
        <f>IF(LEN(Q$8)=0,"",IFERROR(Q175/(SUMIFS(Gögn!$I$2:$I$11876,Gögn!$F$2:$F$11876,$A188,Gögn!$A$2:$A$11876,Q$201)/1000)*100,0))</f>
        <v>0</v>
      </c>
      <c r="R188" s="160">
        <f>IF(LEN(R$8)=0,"",IFERROR(R175/(SUMIFS(Gögn!$I$2:$I$11876,Gögn!$F$2:$F$11876,$A188,Gögn!$A$2:$A$11876,R$201)/1000)*100,0))</f>
        <v>0.4359137327943654</v>
      </c>
      <c r="S188" s="160">
        <f>IF(LEN(S$8)=0,"",IFERROR(S175/(SUMIFS(Gögn!$I$2:$I$11876,Gögn!$F$2:$F$11876,$A188,Gögn!$A$2:$A$11876,S$201)/1000)*100,0))</f>
        <v>0</v>
      </c>
      <c r="T188" s="160">
        <f>IF(LEN(T$8)=0,"",IFERROR(T175/(SUMIFS(Gögn!$I$2:$I$11876,Gögn!$F$2:$F$11876,$A188,Gögn!$A$2:$A$11876,T$201)/1000)*100,0))</f>
        <v>0</v>
      </c>
      <c r="U188" s="160">
        <f>IF(LEN(U$8)=0,"",IFERROR(U175/(SUMIFS(Gögn!$I$2:$I$11876,Gögn!$F$2:$F$11876,$A188,Gögn!$A$2:$A$11876,U$201)/1000)*100,0))</f>
        <v>0</v>
      </c>
      <c r="V188" s="160">
        <f>IF(LEN(V$8)=0,"",IFERROR(V175/(SUMIFS(Gögn!$I$2:$I$11876,Gögn!$F$2:$F$11876,$A188,Gögn!$A$2:$A$11876,V$201)/1000)*100,0))</f>
        <v>0.44879999925655389</v>
      </c>
      <c r="W188" s="160">
        <f>IF(LEN(W$8)=0,"",IFERROR(W175/(SUMIFS(Gögn!$I$2:$I$11876,Gögn!$F$2:$F$11876,$A188,Gögn!$A$2:$A$11876,W$201)/1000)*100,0))</f>
        <v>0.38858223816725806</v>
      </c>
      <c r="X188" s="160">
        <f>IF(LEN(X$8)=0,"",IFERROR(X175/(SUMIFS(Gögn!$I$2:$I$11876,Gögn!$F$2:$F$11876,$A188,Gögn!$A$2:$A$11876,X$201)/1000)*100,0))</f>
        <v>0.34440635514610851</v>
      </c>
      <c r="Y188" s="160">
        <f>IF(LEN(Y$8)=0,"",IFERROR(Y175/(SUMIFS(Gögn!$I$2:$I$11876,Gögn!$F$2:$F$11876,$A188,Gögn!$A$2:$A$11876,Y$201)/1000)*100,0))</f>
        <v>0.19777879202799328</v>
      </c>
      <c r="Z188" s="160">
        <f>IF(LEN(Z$8)=0,"",IFERROR(Z175/(SUMIFS(Gögn!$I$2:$I$11876,Gögn!$F$2:$F$11876,$A188,Gögn!$A$2:$A$11876,Z$201)/1000)*100,0))</f>
        <v>0.3298652715075856</v>
      </c>
      <c r="AA188" s="160">
        <f>IF(LEN(AA$8)=0,"",IFERROR(AA175/(SUMIFS(Gögn!$I$2:$I$11876,Gögn!$F$2:$F$11876,$A188,Gögn!$A$2:$A$11876,AA$201)/1000)*100,0))</f>
        <v>0</v>
      </c>
      <c r="AB188" s="160">
        <f>IF(LEN(AB$8)=0,"",IFERROR(AB175/(SUMIFS(Gögn!$I$2:$I$11876,Gögn!$F$2:$F$11876,$A188,Gögn!$A$2:$A$11876,AB$201)/1000)*100,0))</f>
        <v>0</v>
      </c>
      <c r="AC188" s="160">
        <f>IF(LEN(AC$8)=0,"",IFERROR(AC175/(SUMIFS(Gögn!$I$2:$I$11876,Gögn!$F$2:$F$11876,$A188,Gögn!$A$2:$A$11876,AC$201)/1000)*100,0))</f>
        <v>0</v>
      </c>
      <c r="AD188" s="160">
        <f>IF(LEN(AD$8)=0,"",IFERROR(AD175/(SUMIFS(Gögn!$I$2:$I$11876,Gögn!$F$2:$F$11876,$A188,Gögn!$A$2:$A$11876,AD$201)/1000)*100,0))</f>
        <v>0</v>
      </c>
      <c r="AE188" s="160">
        <f>IF(LEN(AE$8)=0,"",IFERROR(AE175/(SUMIFS(Gögn!$I$2:$I$11876,Gögn!$F$2:$F$11876,$A188,Gögn!$A$2:$A$11876,AE$201)/1000)*100,0))</f>
        <v>0.80528553028664396</v>
      </c>
      <c r="AF188" s="160">
        <f>IF(LEN(AF$8)=0,"",IFERROR(AF175/(SUMIFS(Gögn!$I$2:$I$11876,Gögn!$F$2:$F$11876,$A188,Gögn!$A$2:$A$11876,AF$201)/1000)*100,0))</f>
        <v>0</v>
      </c>
      <c r="AG188" s="160">
        <f>IF(LEN(AG$8)=0,"",IFERROR(AG175/(SUMIFS(Gögn!$I$2:$I$11876,Gögn!$F$2:$F$11876,$A188,Gögn!$A$2:$A$11876,AG$201)/1000)*100,0))</f>
        <v>0</v>
      </c>
      <c r="AH188" s="160">
        <f>IF(LEN(AH$8)=0,"",IFERROR(AH175/(SUMIFS(Gögn!$I$2:$I$11876,Gögn!$F$2:$F$11876,$A188,Gögn!$A$2:$A$11876,AH$201)/1000)*100,0))</f>
        <v>0</v>
      </c>
      <c r="AI188" s="160">
        <f>IF(LEN(AI$8)=0,"",IFERROR(AI175/(SUMIFS(Gögn!$I$2:$I$11876,Gögn!$F$2:$F$11876,$A188,Gögn!$A$2:$A$11876,AI$201)/1000)*100,0))</f>
        <v>0</v>
      </c>
      <c r="AJ188" s="160">
        <f>IF(LEN(AJ$8)=0,"",IFERROR(AJ175/(SUMIFS(Gögn!$I$2:$I$11876,Gögn!$F$2:$F$11876,$A188,Gögn!$A$2:$A$11876,AJ$201)/1000)*100,0))</f>
        <v>0</v>
      </c>
      <c r="AK188" s="160">
        <f>IF(LEN(AK$8)=0,"",IFERROR(AK175/(SUMIFS(Gögn!$I$2:$I$11876,Gögn!$F$2:$F$11876,$A188,Gögn!$A$2:$A$11876,AK$201)/1000)*100,0))</f>
        <v>0.70738294365332832</v>
      </c>
      <c r="AL188" s="160">
        <f>IF(LEN(AL$8)=0,"",IFERROR(AL175/(SUMIFS(Gögn!$I$2:$I$11876,Gögn!$F$2:$F$11876,$A188,Gögn!$A$2:$A$11876,AL$201)/1000)*100,0))</f>
        <v>0.65709820391101681</v>
      </c>
      <c r="AM188" s="160">
        <f>IF(LEN(AM$8)=0,"",IFERROR(AM175/(SUMIFS(Gögn!$I$2:$I$11876,Gögn!$F$2:$F$11876,$A188,Gögn!$A$2:$A$11876,AM$201)/1000)*100,0))</f>
        <v>0.69661307672306449</v>
      </c>
      <c r="AN188" s="160">
        <f>IF(LEN(AN$8)=0,"",IFERROR(AN175/(SUMIFS(Gögn!$I$2:$I$11876,Gögn!$F$2:$F$11876,$A188,Gögn!$A$2:$A$11876,AN$201)/1000)*100,0))</f>
        <v>0.6756880010095887</v>
      </c>
      <c r="AO188" s="160">
        <f>IF(LEN(AO$8)=0,"",IFERROR(AO175/(SUMIFS(Gögn!$I$2:$I$11876,Gögn!$F$2:$F$11876,$A188,Gögn!$A$2:$A$11876,AO$201)/1000)*100,0))</f>
        <v>0.46518464413371113</v>
      </c>
      <c r="AP188" s="160">
        <f>IF(LEN(AP$8)=0,"",IFERROR(AP175/(SUMIFS(Gögn!$I$2:$I$11876,Gögn!$F$2:$F$11876,$A188,Gögn!$A$2:$A$11876,AP$201)/1000)*100,0))</f>
        <v>0.46098222356332902</v>
      </c>
      <c r="AQ188" s="160">
        <f>IF(LEN(AQ$8)=0,"",IFERROR(AQ175/(SUMIFS(Gögn!$I$2:$I$11876,Gögn!$F$2:$F$11876,$A188,Gögn!$A$2:$A$11876,AQ$201)/1000)*100,0))</f>
        <v>0.45863415352768594</v>
      </c>
      <c r="AR188" s="160">
        <f>IF(LEN(AR$8)=0,"",IFERROR(AR175/(SUMIFS(Gögn!$I$2:$I$11876,Gögn!$F$2:$F$11876,$A188,Gögn!$A$2:$A$11876,AR$201)/1000)*100,0))</f>
        <v>0</v>
      </c>
      <c r="AS188" s="160">
        <f>IF(LEN(AS$8)=0,"",IFERROR(AS175/(SUMIFS(Gögn!$I$2:$I$11876,Gögn!$F$2:$F$11876,$A188,Gögn!$A$2:$A$11876,AS$201)/1000)*100,0))</f>
        <v>1.2134885887035972E-2</v>
      </c>
      <c r="AT188" s="160">
        <f>IF(LEN(AT$8)=0,"",IFERROR(AT175/(SUMIFS(Gögn!$I$2:$I$11876,Gögn!$F$2:$F$11876,$A188,Gögn!$A$2:$A$11876,AT$201)/1000)*100,0))</f>
        <v>0</v>
      </c>
      <c r="AU188" s="160">
        <f>IF(LEN(AU$8)=0,"",IFERROR(AU175/(SUMIFS(Gögn!$I$2:$I$11876,Gögn!$F$2:$F$11876,$A188,Gögn!$A$2:$A$11876,AU$201)/1000)*100,0))</f>
        <v>0.18169906732645744</v>
      </c>
      <c r="AV188" s="160">
        <f>IF(LEN(AV$8)=0,"",IFERROR(AV175/(SUMIFS(Gögn!$I$2:$I$11876,Gögn!$F$2:$F$11876,$A188,Gögn!$A$2:$A$11876,AV$201)/1000)*100,0))</f>
        <v>0</v>
      </c>
      <c r="AW188" s="160">
        <f>IF(LEN(AW$8)=0,"",IFERROR(AW175/(SUMIFS(Gögn!$I$2:$I$11876,Gögn!$F$2:$F$11876,$A188,Gögn!$A$2:$A$11876,AW$201)/1000)*100,0))</f>
        <v>0.77563472266381728</v>
      </c>
      <c r="AX188" s="160">
        <f>IF(LEN(AX$8)=0,"",IFERROR(AX175/(SUMIFS(Gögn!$I$2:$I$11876,Gögn!$F$2:$F$11876,$A188,Gögn!$A$2:$A$11876,AX$201)/1000)*100,0))</f>
        <v>0.40399715044537937</v>
      </c>
      <c r="AY188" s="160">
        <f>IF(LEN(AY$8)=0,"",IFERROR(AY175/(SUMIFS(Gögn!$I$2:$I$11876,Gögn!$F$2:$F$11876,$A188,Gögn!$A$2:$A$11876,AY$201)/1000)*100,0))</f>
        <v>1.1443239151401972E-2</v>
      </c>
      <c r="AZ188" s="160">
        <f>IF(LEN(AZ$8)=0,"",IFERROR(AZ175/(SUMIFS(Gögn!$I$2:$I$11876,Gögn!$F$2:$F$11876,$A188,Gögn!$A$2:$A$11876,AZ$201)/1000)*100,0))</f>
        <v>100</v>
      </c>
      <c r="BA188" s="160">
        <f>IF(LEN(BA$8)=0,"",IFERROR(BA175/(SUMIFS(Gögn!$I$2:$I$11876,Gögn!$F$2:$F$11876,$A188,Gögn!$A$2:$A$11876,BA$201)/1000)*100,0))</f>
        <v>0</v>
      </c>
      <c r="BB188" s="160">
        <f>IF(LEN(BB$8)=0,"",IFERROR(BB175/(SUMIFS(Gögn!$I$2:$I$11876,Gögn!$F$2:$F$11876,$A188,Gögn!$A$2:$A$11876,BB$201)/1000)*100,0))</f>
        <v>0</v>
      </c>
      <c r="BC188" s="160">
        <f>IF(LEN(BC$8)=0,"",IFERROR(BC175/(SUMIFS(Gögn!$I$2:$I$11876,Gögn!$F$2:$F$11876,$A188,Gögn!$A$2:$A$11876,BC$201)/1000)*100,0))</f>
        <v>0.35959804160889913</v>
      </c>
      <c r="BD188" s="160">
        <f>IF(LEN(BD$8)=0,"",IFERROR(BD175/(SUMIFS(Gögn!$I$2:$I$11876,Gögn!$F$2:$F$11876,$A188,Gögn!$A$2:$A$11876,BD$201)/1000)*100,0))</f>
        <v>0.34565181818476676</v>
      </c>
      <c r="BE188" s="160">
        <f>IF(LEN(BE$8)=0,"",IFERROR(BE175/(SUMIFS(Gögn!$I$2:$I$11876,Gögn!$F$2:$F$11876,$A188,Gögn!$A$2:$A$11876,BE$201)/1000)*100,0))</f>
        <v>0</v>
      </c>
      <c r="BF188" s="160">
        <f>IF(LEN(BF$8)=0,"",IFERROR(BF175/(SUMIFS(Gögn!$I$2:$I$11876,Gögn!$F$2:$F$11876,$A188,Gögn!$A$2:$A$11876,BF$201)/1000)*100,0))</f>
        <v>0</v>
      </c>
      <c r="BG188" s="160">
        <f>IF(LEN(BG$8)=0,"",IFERROR(BG175/(SUMIFS(Gögn!$I$2:$I$11876,Gögn!$F$2:$F$11876,$A188,Gögn!$A$2:$A$11876,BG$201)/1000)*100,0))</f>
        <v>0.50622066941745858</v>
      </c>
      <c r="BH188" s="160">
        <f>IF(LEN(BH$8)=0,"",IFERROR(BH175/(SUMIFS(Gögn!$I$2:$I$11876,Gögn!$F$2:$F$11876,$A188,Gögn!$A$2:$A$11876,BH$201)/1000)*100,0))</f>
        <v>0.1398231514149588</v>
      </c>
      <c r="BI188" s="160">
        <f>IF(LEN(BI$8)=0,"",IFERROR(BI175/(SUMIFS(Gögn!$I$2:$I$11876,Gögn!$F$2:$F$11876,$A188,Gögn!$A$2:$A$11876,BI$201)/1000)*100,0))</f>
        <v>0.14643375687856514</v>
      </c>
      <c r="BJ188" s="160">
        <f>IF(LEN(BJ$8)=0,"",IFERROR(BJ175/(SUMIFS(Gögn!$I$2:$I$11876,Gögn!$F$2:$F$11876,$A188,Gögn!$A$2:$A$11876,BJ$201)/1000)*100,0))</f>
        <v>0</v>
      </c>
      <c r="BK188" s="160">
        <f>IF(LEN(BK$8)=0,"",IFERROR(BK175/(SUMIFS(Gögn!$I$2:$I$11876,Gögn!$F$2:$F$11876,$A188,Gögn!$A$2:$A$11876,BK$201)/1000)*100,0))</f>
        <v>0.22711659396843073</v>
      </c>
      <c r="BL188" s="160">
        <f>IF(LEN(BL$8)=0,"",IFERROR(BL175/(SUMIFS(Gögn!$I$2:$I$11876,Gögn!$F$2:$F$11876,$A188,Gögn!$A$2:$A$11876,BL$201)/1000)*100,0))</f>
        <v>0</v>
      </c>
      <c r="BM188" s="160">
        <f>IF(LEN(BM$8)=0,"",IFERROR(BM175/(SUMIFS(Gögn!$I$2:$I$11876,Gögn!$F$2:$F$11876,$A188,Gögn!$A$2:$A$11876,BM$201)/1000)*100,0))</f>
        <v>0</v>
      </c>
      <c r="BN188" s="160">
        <f>IF(LEN(BN$8)=0,"",IFERROR(BN175/(SUMIFS(Gögn!$I$2:$I$11876,Gögn!$F$2:$F$11876,$A188,Gögn!$A$2:$A$11876,BN$201)/1000)*100,0))</f>
        <v>0</v>
      </c>
      <c r="BO188" s="160">
        <f>IF(LEN(BO$8)=0,"",IFERROR(BO175/(SUMIFS(Gögn!$I$2:$I$11876,Gögn!$F$2:$F$11876,$A188,Gögn!$A$2:$A$11876,BO$201)/1000)*100,0))</f>
        <v>0</v>
      </c>
      <c r="BP188" s="160">
        <f>IF(LEN(BP$8)=0,"",IFERROR(BP175/(SUMIFS(Gögn!$I$2:$I$11876,Gögn!$F$2:$F$11876,$A188,Gögn!$A$2:$A$11876,BP$201)/1000)*100,0))</f>
        <v>0</v>
      </c>
      <c r="BQ188" s="160">
        <f>IF(LEN(BQ$8)=0,"",IFERROR(BQ175/(SUMIFS(Gögn!$I$2:$I$11876,Gögn!$F$2:$F$11876,$A188,Gögn!$A$2:$A$11876,BQ$201)/1000)*100,0))</f>
        <v>0</v>
      </c>
      <c r="BR188" s="160">
        <f>IF(LEN(BR$8)=0,"",IFERROR(BR175/(SUMIFS(Gögn!$I$2:$I$11876,Gögn!$F$2:$F$11876,$A188,Gögn!$A$2:$A$11876,BR$201)/1000)*100,0))</f>
        <v>0.71348041612139479</v>
      </c>
      <c r="BS188" s="160">
        <f>IF(LEN(BS$8)=0,"",IFERROR(BS175/(SUMIFS(Gögn!$I$2:$I$11876,Gögn!$F$2:$F$11876,$A188,Gögn!$A$2:$A$11876,BS$201)/1000)*100,0))</f>
        <v>0.7134804160852154</v>
      </c>
      <c r="BT188" s="160">
        <f>IF(LEN(BT$8)=0,"",IFERROR(BT175/(SUMIFS(Gögn!$I$2:$I$11876,Gögn!$F$2:$F$11876,$A188,Gögn!$A$2:$A$11876,BT$201)/1000)*100,0))</f>
        <v>0.7134804184723762</v>
      </c>
      <c r="BU188" s="160">
        <f>IF(LEN(BU$8)=0,"",IFERROR(BU175/(SUMIFS(Gögn!$I$2:$I$11876,Gögn!$F$2:$F$11876,$A188,Gögn!$A$2:$A$11876,BU$201)/1000)*100,0))</f>
        <v>0</v>
      </c>
      <c r="BV188" s="160">
        <f>IF(LEN(BV$8)=0,"",IFERROR(BV175/(SUMIFS(Gögn!$I$2:$I$11876,Gögn!$F$2:$F$11876,$A188,Gögn!$A$2:$A$11876,BV$201)/1000)*100,0))</f>
        <v>0</v>
      </c>
      <c r="BW188" s="160">
        <f>IF(LEN(BW$8)=0,"",IFERROR(BW175/(SUMIFS(Gögn!$I$2:$I$11876,Gögn!$F$2:$F$11876,$A188,Gögn!$A$2:$A$11876,BW$201)/1000)*100,0))</f>
        <v>0</v>
      </c>
      <c r="BX188" s="160">
        <f>IF(LEN(BX$8)=0,"",IFERROR(BX175/(SUMIFS(Gögn!$I$2:$I$11876,Gögn!$F$2:$F$11876,$A188,Gögn!$A$2:$A$11876,BX$201)/1000)*100,0))</f>
        <v>0.42532725634043367</v>
      </c>
      <c r="BY188" s="160">
        <f>IF(LEN(BY$8)=0,"",IFERROR(BY175/(SUMIFS(Gögn!$I$2:$I$11876,Gögn!$F$2:$F$11876,$A188,Gögn!$A$2:$A$11876,BY$201)/1000)*100,0))</f>
        <v>0.49879603049896537</v>
      </c>
      <c r="BZ188" s="160">
        <f>IF(LEN(BZ$8)=0,"",IFERROR(BZ175/(SUMIFS(Gögn!$I$2:$I$11876,Gögn!$F$2:$F$11876,$A188,Gögn!$A$2:$A$11876,BZ$201)/1000)*100,0))</f>
        <v>0</v>
      </c>
      <c r="CA188" s="160">
        <f>IF(LEN(CA$8)=0,"",IFERROR(CA175/(SUMIFS(Gögn!$I$2:$I$11876,Gögn!$F$2:$F$11876,$A188,Gögn!$A$2:$A$11876,CA$201)/1000)*100,0))</f>
        <v>0.43898544498220715</v>
      </c>
      <c r="CB188" s="160">
        <f>IF(LEN(CB$8)=0,"",IFERROR(CB175/(SUMIFS(Gögn!$I$2:$I$11876,Gögn!$F$2:$F$11876,$A188,Gögn!$A$2:$A$11876,CB$201)/1000)*100,0))</f>
        <v>0</v>
      </c>
      <c r="CC188" s="160">
        <f>IF(LEN(CC$8)=0,"",IFERROR(CC175/(SUMIFS(Gögn!$I$2:$I$11876,Gögn!$F$2:$F$11876,$A188,Gögn!$A$2:$A$11876,CC$201)/1000)*100,0))</f>
        <v>0</v>
      </c>
    </row>
    <row r="189" spans="1:81" ht="15" customHeight="1" x14ac:dyDescent="0.25">
      <c r="A189" s="5" t="s">
        <v>418</v>
      </c>
      <c r="B189" s="5"/>
      <c r="C189" s="19" t="s">
        <v>322</v>
      </c>
      <c r="D189" s="162">
        <f>IFERROR(SUMPRODUCT(E189:CC189,$E$83:$CC$83)/SUM($E$83:$CC$83),"")</f>
        <v>0.95185191438633576</v>
      </c>
      <c r="E189" s="162">
        <f>IF(LEN(E$8)=0,"",IFERROR(E176/(SUMIFS(Gögn!$I$2:$I$11876,Gögn!$F$2:$F$11876,$A189,Gögn!$A$2:$A$11876,E$201)/1000)*100,0))</f>
        <v>2.0540539888293061</v>
      </c>
      <c r="F189" s="162">
        <f>IF(LEN(F$8)=0,"",IFERROR(F176/(SUMIFS(Gögn!$I$2:$I$11876,Gögn!$F$2:$F$11876,$A189,Gögn!$A$2:$A$11876,F$201)/1000)*100,0))</f>
        <v>1.9451114729482466</v>
      </c>
      <c r="G189" s="162">
        <f>IF(LEN(G$8)=0,"",IFERROR(G176/(SUMIFS(Gögn!$I$2:$I$11876,Gögn!$F$2:$F$11876,$A189,Gögn!$A$2:$A$11876,G$201)/1000)*100,0))</f>
        <v>0</v>
      </c>
      <c r="H189" s="162">
        <f>IF(LEN(H$8)=0,"",IFERROR(H176/(SUMIFS(Gögn!$I$2:$I$11876,Gögn!$F$2:$F$11876,$A189,Gögn!$A$2:$A$11876,H$201)/1000)*100,0))</f>
        <v>0</v>
      </c>
      <c r="I189" s="162">
        <f>IF(LEN(I$8)=0,"",IFERROR(I176/(SUMIFS(Gögn!$I$2:$I$11876,Gögn!$F$2:$F$11876,$A189,Gögn!$A$2:$A$11876,I$201)/1000)*100,0))</f>
        <v>0</v>
      </c>
      <c r="J189" s="162">
        <f>IF(LEN(J$8)=0,"",IFERROR(J176/(SUMIFS(Gögn!$I$2:$I$11876,Gögn!$F$2:$F$11876,$A189,Gögn!$A$2:$A$11876,J$201)/1000)*100,0))</f>
        <v>0</v>
      </c>
      <c r="K189" s="162">
        <f>IF(LEN(K$8)=0,"",IFERROR(K176/(SUMIFS(Gögn!$I$2:$I$11876,Gögn!$F$2:$F$11876,$A189,Gögn!$A$2:$A$11876,K$201)/1000)*100,0))</f>
        <v>1.5419634334385783</v>
      </c>
      <c r="L189" s="162">
        <f>IF(LEN(L$8)=0,"",IFERROR(L176/(SUMIFS(Gögn!$I$2:$I$11876,Gögn!$F$2:$F$11876,$A189,Gögn!$A$2:$A$11876,L$201)/1000)*100,0))</f>
        <v>0</v>
      </c>
      <c r="M189" s="162">
        <f>IF(LEN(M$8)=0,"",IFERROR(M176/(SUMIFS(Gögn!$I$2:$I$11876,Gögn!$F$2:$F$11876,$A189,Gögn!$A$2:$A$11876,M$201)/1000)*100,0))</f>
        <v>2.3039151832994467</v>
      </c>
      <c r="N189" s="162">
        <f>IF(LEN(N$8)=0,"",IFERROR(N176/(SUMIFS(Gögn!$I$2:$I$11876,Gögn!$F$2:$F$11876,$A189,Gögn!$A$2:$A$11876,N$201)/1000)*100,0))</f>
        <v>2.3771225416364841</v>
      </c>
      <c r="O189" s="162">
        <f>IF(LEN(O$8)=0,"",IFERROR(O176/(SUMIFS(Gögn!$I$2:$I$11876,Gögn!$F$2:$F$11876,$A189,Gögn!$A$2:$A$11876,O$201)/1000)*100,0))</f>
        <v>2.1366413483824287</v>
      </c>
      <c r="P189" s="162">
        <f>IF(LEN(P$8)=0,"",IFERROR(P176/(SUMIFS(Gögn!$I$2:$I$11876,Gögn!$F$2:$F$11876,$A189,Gögn!$A$2:$A$11876,P$201)/1000)*100,0))</f>
        <v>1.8406763490951903</v>
      </c>
      <c r="Q189" s="162">
        <f>IF(LEN(Q$8)=0,"",IFERROR(Q176/(SUMIFS(Gögn!$I$2:$I$11876,Gögn!$F$2:$F$11876,$A189,Gögn!$A$2:$A$11876,Q$201)/1000)*100,0))</f>
        <v>0</v>
      </c>
      <c r="R189" s="162">
        <f>IF(LEN(R$8)=0,"",IFERROR(R176/(SUMIFS(Gögn!$I$2:$I$11876,Gögn!$F$2:$F$11876,$A189,Gögn!$A$2:$A$11876,R$201)/1000)*100,0))</f>
        <v>0</v>
      </c>
      <c r="S189" s="162">
        <f>IF(LEN(S$8)=0,"",IFERROR(S176/(SUMIFS(Gögn!$I$2:$I$11876,Gögn!$F$2:$F$11876,$A189,Gögn!$A$2:$A$11876,S$201)/1000)*100,0))</f>
        <v>0</v>
      </c>
      <c r="T189" s="162">
        <f>IF(LEN(T$8)=0,"",IFERROR(T176/(SUMIFS(Gögn!$I$2:$I$11876,Gögn!$F$2:$F$11876,$A189,Gögn!$A$2:$A$11876,T$201)/1000)*100,0))</f>
        <v>0</v>
      </c>
      <c r="U189" s="162">
        <f>IF(LEN(U$8)=0,"",IFERROR(U176/(SUMIFS(Gögn!$I$2:$I$11876,Gögn!$F$2:$F$11876,$A189,Gögn!$A$2:$A$11876,U$201)/1000)*100,0))</f>
        <v>0</v>
      </c>
      <c r="V189" s="162">
        <f>IF(LEN(V$8)=0,"",IFERROR(V176/(SUMIFS(Gögn!$I$2:$I$11876,Gögn!$F$2:$F$11876,$A189,Gögn!$A$2:$A$11876,V$201)/1000)*100,0))</f>
        <v>0</v>
      </c>
      <c r="W189" s="162">
        <f>IF(LEN(W$8)=0,"",IFERROR(W176/(SUMIFS(Gögn!$I$2:$I$11876,Gögn!$F$2:$F$11876,$A189,Gögn!$A$2:$A$11876,W$201)/1000)*100,0))</f>
        <v>2.5358746189532861</v>
      </c>
      <c r="X189" s="162">
        <f>IF(LEN(X$8)=0,"",IFERROR(X176/(SUMIFS(Gögn!$I$2:$I$11876,Gögn!$F$2:$F$11876,$A189,Gögn!$A$2:$A$11876,X$201)/1000)*100,0))</f>
        <v>2.0643434802899359</v>
      </c>
      <c r="Y189" s="162">
        <f>IF(LEN(Y$8)=0,"",IFERROR(Y176/(SUMIFS(Gögn!$I$2:$I$11876,Gögn!$F$2:$F$11876,$A189,Gögn!$A$2:$A$11876,Y$201)/1000)*100,0))</f>
        <v>0</v>
      </c>
      <c r="Z189" s="162">
        <f>IF(LEN(Z$8)=0,"",IFERROR(Z176/(SUMIFS(Gögn!$I$2:$I$11876,Gögn!$F$2:$F$11876,$A189,Gögn!$A$2:$A$11876,Z$201)/1000)*100,0))</f>
        <v>3.1357890444474652</v>
      </c>
      <c r="AA189" s="162">
        <f>IF(LEN(AA$8)=0,"",IFERROR(AA176/(SUMIFS(Gögn!$I$2:$I$11876,Gögn!$F$2:$F$11876,$A189,Gögn!$A$2:$A$11876,AA$201)/1000)*100,0))</f>
        <v>0</v>
      </c>
      <c r="AB189" s="162">
        <f>IF(LEN(AB$8)=0,"",IFERROR(AB176/(SUMIFS(Gögn!$I$2:$I$11876,Gögn!$F$2:$F$11876,$A189,Gögn!$A$2:$A$11876,AB$201)/1000)*100,0))</f>
        <v>0</v>
      </c>
      <c r="AC189" s="162">
        <f>IF(LEN(AC$8)=0,"",IFERROR(AC176/(SUMIFS(Gögn!$I$2:$I$11876,Gögn!$F$2:$F$11876,$A189,Gögn!$A$2:$A$11876,AC$201)/1000)*100,0))</f>
        <v>0</v>
      </c>
      <c r="AD189" s="162">
        <f>IF(LEN(AD$8)=0,"",IFERROR(AD176/(SUMIFS(Gögn!$I$2:$I$11876,Gögn!$F$2:$F$11876,$A189,Gögn!$A$2:$A$11876,AD$201)/1000)*100,0))</f>
        <v>0</v>
      </c>
      <c r="AE189" s="162">
        <f>IF(LEN(AE$8)=0,"",IFERROR(AE176/(SUMIFS(Gögn!$I$2:$I$11876,Gögn!$F$2:$F$11876,$A189,Gögn!$A$2:$A$11876,AE$201)/1000)*100,0))</f>
        <v>0</v>
      </c>
      <c r="AF189" s="162">
        <f>IF(LEN(AF$8)=0,"",IFERROR(AF176/(SUMIFS(Gögn!$I$2:$I$11876,Gögn!$F$2:$F$11876,$A189,Gögn!$A$2:$A$11876,AF$201)/1000)*100,0))</f>
        <v>0</v>
      </c>
      <c r="AG189" s="162">
        <f>IF(LEN(AG$8)=0,"",IFERROR(AG176/(SUMIFS(Gögn!$I$2:$I$11876,Gögn!$F$2:$F$11876,$A189,Gögn!$A$2:$A$11876,AG$201)/1000)*100,0))</f>
        <v>0</v>
      </c>
      <c r="AH189" s="162">
        <f>IF(LEN(AH$8)=0,"",IFERROR(AH176/(SUMIFS(Gögn!$I$2:$I$11876,Gögn!$F$2:$F$11876,$A189,Gögn!$A$2:$A$11876,AH$201)/1000)*100,0))</f>
        <v>0</v>
      </c>
      <c r="AI189" s="162">
        <f>IF(LEN(AI$8)=0,"",IFERROR(AI176/(SUMIFS(Gögn!$I$2:$I$11876,Gögn!$F$2:$F$11876,$A189,Gögn!$A$2:$A$11876,AI$201)/1000)*100,0))</f>
        <v>0</v>
      </c>
      <c r="AJ189" s="162">
        <f>IF(LEN(AJ$8)=0,"",IFERROR(AJ176/(SUMIFS(Gögn!$I$2:$I$11876,Gögn!$F$2:$F$11876,$A189,Gögn!$A$2:$A$11876,AJ$201)/1000)*100,0))</f>
        <v>0</v>
      </c>
      <c r="AK189" s="162">
        <f>IF(LEN(AK$8)=0,"",IFERROR(AK176/(SUMIFS(Gögn!$I$2:$I$11876,Gögn!$F$2:$F$11876,$A189,Gögn!$A$2:$A$11876,AK$201)/1000)*100,0))</f>
        <v>0</v>
      </c>
      <c r="AL189" s="162">
        <f>IF(LEN(AL$8)=0,"",IFERROR(AL176/(SUMIFS(Gögn!$I$2:$I$11876,Gögn!$F$2:$F$11876,$A189,Gögn!$A$2:$A$11876,AL$201)/1000)*100,0))</f>
        <v>0</v>
      </c>
      <c r="AM189" s="162">
        <f>IF(LEN(AM$8)=0,"",IFERROR(AM176/(SUMIFS(Gögn!$I$2:$I$11876,Gögn!$F$2:$F$11876,$A189,Gögn!$A$2:$A$11876,AM$201)/1000)*100,0))</f>
        <v>0</v>
      </c>
      <c r="AN189" s="162">
        <f>IF(LEN(AN$8)=0,"",IFERROR(AN176/(SUMIFS(Gögn!$I$2:$I$11876,Gögn!$F$2:$F$11876,$A189,Gögn!$A$2:$A$11876,AN$201)/1000)*100,0))</f>
        <v>0</v>
      </c>
      <c r="AO189" s="162">
        <f>IF(LEN(AO$8)=0,"",IFERROR(AO176/(SUMIFS(Gögn!$I$2:$I$11876,Gögn!$F$2:$F$11876,$A189,Gögn!$A$2:$A$11876,AO$201)/1000)*100,0))</f>
        <v>1.0786540964814997</v>
      </c>
      <c r="AP189" s="162">
        <f>IF(LEN(AP$8)=0,"",IFERROR(AP176/(SUMIFS(Gögn!$I$2:$I$11876,Gögn!$F$2:$F$11876,$A189,Gögn!$A$2:$A$11876,AP$201)/1000)*100,0))</f>
        <v>1.0806174161285886</v>
      </c>
      <c r="AQ189" s="162">
        <f>IF(LEN(AQ$8)=0,"",IFERROR(AQ176/(SUMIFS(Gögn!$I$2:$I$11876,Gögn!$F$2:$F$11876,$A189,Gögn!$A$2:$A$11876,AQ$201)/1000)*100,0))</f>
        <v>1.1587141367950595</v>
      </c>
      <c r="AR189" s="162">
        <f>IF(LEN(AR$8)=0,"",IFERROR(AR176/(SUMIFS(Gögn!$I$2:$I$11876,Gögn!$F$2:$F$11876,$A189,Gögn!$A$2:$A$11876,AR$201)/1000)*100,0))</f>
        <v>0</v>
      </c>
      <c r="AS189" s="162">
        <f>IF(LEN(AS$8)=0,"",IFERROR(AS176/(SUMIFS(Gögn!$I$2:$I$11876,Gögn!$F$2:$F$11876,$A189,Gögn!$A$2:$A$11876,AS$201)/1000)*100,0))</f>
        <v>0</v>
      </c>
      <c r="AT189" s="162">
        <f>IF(LEN(AT$8)=0,"",IFERROR(AT176/(SUMIFS(Gögn!$I$2:$I$11876,Gögn!$F$2:$F$11876,$A189,Gögn!$A$2:$A$11876,AT$201)/1000)*100,0))</f>
        <v>0</v>
      </c>
      <c r="AU189" s="162">
        <f>IF(LEN(AU$8)=0,"",IFERROR(AU176/(SUMIFS(Gögn!$I$2:$I$11876,Gögn!$F$2:$F$11876,$A189,Gögn!$A$2:$A$11876,AU$201)/1000)*100,0))</f>
        <v>0</v>
      </c>
      <c r="AV189" s="162">
        <f>IF(LEN(AV$8)=0,"",IFERROR(AV176/(SUMIFS(Gögn!$I$2:$I$11876,Gögn!$F$2:$F$11876,$A189,Gögn!$A$2:$A$11876,AV$201)/1000)*100,0))</f>
        <v>0</v>
      </c>
      <c r="AW189" s="162">
        <f>IF(LEN(AW$8)=0,"",IFERROR(AW176/(SUMIFS(Gögn!$I$2:$I$11876,Gögn!$F$2:$F$11876,$A189,Gögn!$A$2:$A$11876,AW$201)/1000)*100,0))</f>
        <v>0</v>
      </c>
      <c r="AX189" s="162">
        <f>IF(LEN(AX$8)=0,"",IFERROR(AX176/(SUMIFS(Gögn!$I$2:$I$11876,Gögn!$F$2:$F$11876,$A189,Gögn!$A$2:$A$11876,AX$201)/1000)*100,0))</f>
        <v>0</v>
      </c>
      <c r="AY189" s="162">
        <f>IF(LEN(AY$8)=0,"",IFERROR(AY176/(SUMIFS(Gögn!$I$2:$I$11876,Gögn!$F$2:$F$11876,$A189,Gögn!$A$2:$A$11876,AY$201)/1000)*100,0))</f>
        <v>0</v>
      </c>
      <c r="AZ189" s="162">
        <f>IF(LEN(AZ$8)=0,"",IFERROR(AZ176/(SUMIFS(Gögn!$I$2:$I$11876,Gögn!$F$2:$F$11876,$A189,Gögn!$A$2:$A$11876,AZ$201)/1000)*100,0))</f>
        <v>0</v>
      </c>
      <c r="BA189" s="162">
        <f>IF(LEN(BA$8)=0,"",IFERROR(BA176/(SUMIFS(Gögn!$I$2:$I$11876,Gögn!$F$2:$F$11876,$A189,Gögn!$A$2:$A$11876,BA$201)/1000)*100,0))</f>
        <v>0</v>
      </c>
      <c r="BB189" s="162">
        <f>IF(LEN(BB$8)=0,"",IFERROR(BB176/(SUMIFS(Gögn!$I$2:$I$11876,Gögn!$F$2:$F$11876,$A189,Gögn!$A$2:$A$11876,BB$201)/1000)*100,0))</f>
        <v>0</v>
      </c>
      <c r="BC189" s="162">
        <f>IF(LEN(BC$8)=0,"",IFERROR(BC176/(SUMIFS(Gögn!$I$2:$I$11876,Gögn!$F$2:$F$11876,$A189,Gögn!$A$2:$A$11876,BC$201)/1000)*100,0))</f>
        <v>0</v>
      </c>
      <c r="BD189" s="162">
        <f>IF(LEN(BD$8)=0,"",IFERROR(BD176/(SUMIFS(Gögn!$I$2:$I$11876,Gögn!$F$2:$F$11876,$A189,Gögn!$A$2:$A$11876,BD$201)/1000)*100,0))</f>
        <v>0</v>
      </c>
      <c r="BE189" s="162">
        <f>IF(LEN(BE$8)=0,"",IFERROR(BE176/(SUMIFS(Gögn!$I$2:$I$11876,Gögn!$F$2:$F$11876,$A189,Gögn!$A$2:$A$11876,BE$201)/1000)*100,0))</f>
        <v>0</v>
      </c>
      <c r="BF189" s="162">
        <f>IF(LEN(BF$8)=0,"",IFERROR(BF176/(SUMIFS(Gögn!$I$2:$I$11876,Gögn!$F$2:$F$11876,$A189,Gögn!$A$2:$A$11876,BF$201)/1000)*100,0))</f>
        <v>0</v>
      </c>
      <c r="BG189" s="162">
        <f>IF(LEN(BG$8)=0,"",IFERROR(BG176/(SUMIFS(Gögn!$I$2:$I$11876,Gögn!$F$2:$F$11876,$A189,Gögn!$A$2:$A$11876,BG$201)/1000)*100,0))</f>
        <v>1.5789985877121295</v>
      </c>
      <c r="BH189" s="162">
        <f>IF(LEN(BH$8)=0,"",IFERROR(BH176/(SUMIFS(Gögn!$I$2:$I$11876,Gögn!$F$2:$F$11876,$A189,Gögn!$A$2:$A$11876,BH$201)/1000)*100,0))</f>
        <v>0</v>
      </c>
      <c r="BI189" s="162">
        <f>IF(LEN(BI$8)=0,"",IFERROR(BI176/(SUMIFS(Gögn!$I$2:$I$11876,Gögn!$F$2:$F$11876,$A189,Gögn!$A$2:$A$11876,BI$201)/1000)*100,0))</f>
        <v>0</v>
      </c>
      <c r="BJ189" s="162">
        <f>IF(LEN(BJ$8)=0,"",IFERROR(BJ176/(SUMIFS(Gögn!$I$2:$I$11876,Gögn!$F$2:$F$11876,$A189,Gögn!$A$2:$A$11876,BJ$201)/1000)*100,0))</f>
        <v>0</v>
      </c>
      <c r="BK189" s="162">
        <f>IF(LEN(BK$8)=0,"",IFERROR(BK176/(SUMIFS(Gögn!$I$2:$I$11876,Gögn!$F$2:$F$11876,$A189,Gögn!$A$2:$A$11876,BK$201)/1000)*100,0))</f>
        <v>1.0999497221537617</v>
      </c>
      <c r="BL189" s="162">
        <f>IF(LEN(BL$8)=0,"",IFERROR(BL176/(SUMIFS(Gögn!$I$2:$I$11876,Gögn!$F$2:$F$11876,$A189,Gögn!$A$2:$A$11876,BL$201)/1000)*100,0))</f>
        <v>0</v>
      </c>
      <c r="BM189" s="162">
        <f>IF(LEN(BM$8)=0,"",IFERROR(BM176/(SUMIFS(Gögn!$I$2:$I$11876,Gögn!$F$2:$F$11876,$A189,Gögn!$A$2:$A$11876,BM$201)/1000)*100,0))</f>
        <v>0</v>
      </c>
      <c r="BN189" s="162">
        <f>IF(LEN(BN$8)=0,"",IFERROR(BN176/(SUMIFS(Gögn!$I$2:$I$11876,Gögn!$F$2:$F$11876,$A189,Gögn!$A$2:$A$11876,BN$201)/1000)*100,0))</f>
        <v>0</v>
      </c>
      <c r="BO189" s="162">
        <f>IF(LEN(BO$8)=0,"",IFERROR(BO176/(SUMIFS(Gögn!$I$2:$I$11876,Gögn!$F$2:$F$11876,$A189,Gögn!$A$2:$A$11876,BO$201)/1000)*100,0))</f>
        <v>0</v>
      </c>
      <c r="BP189" s="162">
        <f>IF(LEN(BP$8)=0,"",IFERROR(BP176/(SUMIFS(Gögn!$I$2:$I$11876,Gögn!$F$2:$F$11876,$A189,Gögn!$A$2:$A$11876,BP$201)/1000)*100,0))</f>
        <v>0</v>
      </c>
      <c r="BQ189" s="162">
        <f>IF(LEN(BQ$8)=0,"",IFERROR(BQ176/(SUMIFS(Gögn!$I$2:$I$11876,Gögn!$F$2:$F$11876,$A189,Gögn!$A$2:$A$11876,BQ$201)/1000)*100,0))</f>
        <v>0</v>
      </c>
      <c r="BR189" s="162">
        <f>IF(LEN(BR$8)=0,"",IFERROR(BR176/(SUMIFS(Gögn!$I$2:$I$11876,Gögn!$F$2:$F$11876,$A189,Gögn!$A$2:$A$11876,BR$201)/1000)*100,0))</f>
        <v>0</v>
      </c>
      <c r="BS189" s="162">
        <f>IF(LEN(BS$8)=0,"",IFERROR(BS176/(SUMIFS(Gögn!$I$2:$I$11876,Gögn!$F$2:$F$11876,$A189,Gögn!$A$2:$A$11876,BS$201)/1000)*100,0))</f>
        <v>0</v>
      </c>
      <c r="BT189" s="162">
        <f>IF(LEN(BT$8)=0,"",IFERROR(BT176/(SUMIFS(Gögn!$I$2:$I$11876,Gögn!$F$2:$F$11876,$A189,Gögn!$A$2:$A$11876,BT$201)/1000)*100,0))</f>
        <v>0</v>
      </c>
      <c r="BU189" s="162">
        <f>IF(LEN(BU$8)=0,"",IFERROR(BU176/(SUMIFS(Gögn!$I$2:$I$11876,Gögn!$F$2:$F$11876,$A189,Gögn!$A$2:$A$11876,BU$201)/1000)*100,0))</f>
        <v>0</v>
      </c>
      <c r="BV189" s="162">
        <f>IF(LEN(BV$8)=0,"",IFERROR(BV176/(SUMIFS(Gögn!$I$2:$I$11876,Gögn!$F$2:$F$11876,$A189,Gögn!$A$2:$A$11876,BV$201)/1000)*100,0))</f>
        <v>0</v>
      </c>
      <c r="BW189" s="162">
        <f>IF(LEN(BW$8)=0,"",IFERROR(BW176/(SUMIFS(Gögn!$I$2:$I$11876,Gögn!$F$2:$F$11876,$A189,Gögn!$A$2:$A$11876,BW$201)/1000)*100,0))</f>
        <v>0</v>
      </c>
      <c r="BX189" s="162">
        <f>IF(LEN(BX$8)=0,"",IFERROR(BX176/(SUMIFS(Gögn!$I$2:$I$11876,Gögn!$F$2:$F$11876,$A189,Gögn!$A$2:$A$11876,BX$201)/1000)*100,0))</f>
        <v>0</v>
      </c>
      <c r="BY189" s="162">
        <f>IF(LEN(BY$8)=0,"",IFERROR(BY176/(SUMIFS(Gögn!$I$2:$I$11876,Gögn!$F$2:$F$11876,$A189,Gögn!$A$2:$A$11876,BY$201)/1000)*100,0))</f>
        <v>0</v>
      </c>
      <c r="BZ189" s="162">
        <f>IF(LEN(BZ$8)=0,"",IFERROR(BZ176/(SUMIFS(Gögn!$I$2:$I$11876,Gögn!$F$2:$F$11876,$A189,Gögn!$A$2:$A$11876,BZ$201)/1000)*100,0))</f>
        <v>0</v>
      </c>
      <c r="CA189" s="162">
        <f>IF(LEN(CA$8)=0,"",IFERROR(CA176/(SUMIFS(Gögn!$I$2:$I$11876,Gögn!$F$2:$F$11876,$A189,Gögn!$A$2:$A$11876,CA$201)/1000)*100,0))</f>
        <v>0</v>
      </c>
      <c r="CB189" s="162">
        <f>IF(LEN(CB$8)=0,"",IFERROR(CB176/(SUMIFS(Gögn!$I$2:$I$11876,Gögn!$F$2:$F$11876,$A189,Gögn!$A$2:$A$11876,CB$201)/1000)*100,0))</f>
        <v>0</v>
      </c>
      <c r="CC189" s="162">
        <f>IF(LEN(CC$8)=0,"",IFERROR(CC176/(SUMIFS(Gögn!$I$2:$I$11876,Gögn!$F$2:$F$11876,$A189,Gögn!$A$2:$A$11876,CC$201)/1000)*100,0))</f>
        <v>0</v>
      </c>
    </row>
    <row r="190" spans="1:81" ht="15" customHeight="1" x14ac:dyDescent="0.25">
      <c r="A190" s="5"/>
      <c r="B190" s="5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82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</row>
    <row r="191" spans="1:81" x14ac:dyDescent="0.25">
      <c r="A191" s="5"/>
      <c r="B191" s="5"/>
      <c r="C191" s="14"/>
      <c r="D191" s="141"/>
      <c r="E191" s="32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</row>
    <row r="192" spans="1:81" hidden="1" x14ac:dyDescent="0.25">
      <c r="A192" s="5"/>
      <c r="B192" s="5"/>
      <c r="C192" s="14"/>
      <c r="D192" s="30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</row>
    <row r="193" spans="1:81" hidden="1" x14ac:dyDescent="0.25">
      <c r="A193" s="5"/>
      <c r="B193" s="5"/>
      <c r="C193" s="14"/>
      <c r="D193" s="30"/>
      <c r="E193" s="31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</row>
    <row r="194" spans="1:81" hidden="1" x14ac:dyDescent="0.25">
      <c r="A194" s="5"/>
      <c r="B194" s="5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</row>
    <row r="195" spans="1:81" hidden="1" x14ac:dyDescent="0.25">
      <c r="A195" s="5"/>
      <c r="B195" s="5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</row>
    <row r="196" spans="1:81" hidden="1" x14ac:dyDescent="0.25">
      <c r="A196" s="5"/>
      <c r="B196" s="5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</row>
    <row r="197" spans="1:81" hidden="1" x14ac:dyDescent="0.25">
      <c r="A197" s="5"/>
      <c r="B197" s="5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</row>
    <row r="198" spans="1:81" hidden="1" x14ac:dyDescent="0.25">
      <c r="A198" s="5"/>
      <c r="B198" s="5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</row>
    <row r="199" spans="1:81" hidden="1" x14ac:dyDescent="0.25">
      <c r="A199" s="5"/>
      <c r="B199" s="5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</row>
    <row r="200" spans="1:81" hidden="1" x14ac:dyDescent="0.25">
      <c r="A200" s="5"/>
      <c r="B200" s="5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</row>
    <row r="201" spans="1:81" hidden="1" x14ac:dyDescent="0.25">
      <c r="A201" s="5"/>
      <c r="B201" s="5"/>
      <c r="C201" s="14" t="s">
        <v>309</v>
      </c>
      <c r="D201" s="14"/>
      <c r="E201" s="14" t="str">
        <f>IFERROR(CONCATENATE(VLOOKUP(E8,Listi!$Y$1:$Z$22,2,FALSE),E9),"")</f>
        <v>Almenni lífeyrissjóðurinnÆvisafn I</v>
      </c>
      <c r="F201" s="14" t="str">
        <f>IFERROR(CONCATENATE(VLOOKUP(F8,Listi!$Y$1:$Z$22,2,FALSE),F9),"")</f>
        <v>Almenni lífeyrissjóðurinnÆvisafn II</v>
      </c>
      <c r="G201" s="14" t="str">
        <f>IFERROR(CONCATENATE(VLOOKUP(G8,Listi!$Y$1:$Z$22,2,FALSE),G9),"")</f>
        <v>Almenni lífeyrissjóðurinnÆvisafn III</v>
      </c>
      <c r="H201" s="14" t="str">
        <f>IFERROR(CONCATENATE(VLOOKUP(H8,Listi!$Y$1:$Z$22,2,FALSE),H9),"")</f>
        <v>Almenni lífeyrissjóðurinnHúsnæðissafn</v>
      </c>
      <c r="I201" s="14" t="str">
        <f>IFERROR(CONCATENATE(VLOOKUP(I8,Listi!$Y$1:$Z$22,2,FALSE),I9),"")</f>
        <v>Almenni lífeyrissjóðurinnInnlánssafn</v>
      </c>
      <c r="J201" s="14" t="str">
        <f>IFERROR(CONCATENATE(VLOOKUP(J8,Listi!$Y$1:$Z$22,2,FALSE),J9),"")</f>
        <v>Almenni lífeyrissjóðurinnRíkissafn langt</v>
      </c>
      <c r="K201" s="14" t="str">
        <f>IFERROR(CONCATENATE(VLOOKUP(K8,Listi!$Y$1:$Z$22,2,FALSE),K9),"")</f>
        <v>Arion banki hf.Erlend hlutabréf</v>
      </c>
      <c r="L201" s="14" t="str">
        <f>IFERROR(CONCATENATE(VLOOKUP(L8,Listi!$Y$1:$Z$22,2,FALSE),L9),"")</f>
        <v>Arion banki hf.Innlend skuldabréf</v>
      </c>
      <c r="M201" s="14" t="str">
        <f>IFERROR(CONCATENATE(VLOOKUP(M8,Listi!$Y$1:$Z$22,2,FALSE),M9),"")</f>
        <v>Arion banki hf.Lífeyrisauki L1</v>
      </c>
      <c r="N201" s="14" t="str">
        <f>IFERROR(CONCATENATE(VLOOKUP(N8,Listi!$Y$1:$Z$22,2,FALSE),N9),"")</f>
        <v>Arion banki hf.Lífeyrisauki L2</v>
      </c>
      <c r="O201" s="14" t="str">
        <f>IFERROR(CONCATENATE(VLOOKUP(O8,Listi!$Y$1:$Z$22,2,FALSE),O9),"")</f>
        <v>Arion banki hf.Lífeyrisauki L3</v>
      </c>
      <c r="P201" s="14" t="str">
        <f>IFERROR(CONCATENATE(VLOOKUP(P8,Listi!$Y$1:$Z$22,2,FALSE),P9),"")</f>
        <v>Arion banki hf.Lífeyrisauki L4</v>
      </c>
      <c r="Q201" s="14" t="str">
        <f>IFERROR(CONCATENATE(VLOOKUP(Q8,Listi!$Y$1:$Z$22,2,FALSE),Q9),"")</f>
        <v>Arion banki hf.Lífeyrisauki L5</v>
      </c>
      <c r="R201" s="14" t="str">
        <f>IFERROR(CONCATENATE(VLOOKUP(R8,Listi!$Y$1:$Z$22,2,FALSE),R9),"")</f>
        <v>Birta lífeyrissjóðurBlönduð leið</v>
      </c>
      <c r="S201" s="14" t="str">
        <f>IFERROR(CONCATENATE(VLOOKUP(S8,Listi!$Y$1:$Z$22,2,FALSE),S9),"")</f>
        <v>Birta lífeyrissjóðurInnlánsleið</v>
      </c>
      <c r="T201" s="14" t="str">
        <f>IFERROR(CONCATENATE(VLOOKUP(T8,Listi!$Y$1:$Z$22,2,FALSE),T9),"")</f>
        <v>Birta lífeyrissjóðurSkuldabréfaleið</v>
      </c>
      <c r="U201" s="14" t="str">
        <f>IFERROR(CONCATENATE(VLOOKUP(U8,Listi!$Y$1:$Z$22,2,FALSE),U9),"")</f>
        <v>Festa - lífeyrissjóðurSparnaðarleið I</v>
      </c>
      <c r="V201" s="14" t="str">
        <f>IFERROR(CONCATENATE(VLOOKUP(V8,Listi!$Y$1:$Z$22,2,FALSE),V9),"")</f>
        <v>Festa - lífeyrissjóðurSparnaðarleið II</v>
      </c>
      <c r="W201" s="14" t="str">
        <f>IFERROR(CONCATENATE(VLOOKUP(W8,Listi!$Y$1:$Z$22,2,FALSE),W9),"")</f>
        <v>Frjálsi lífeyrissjóðurinnDeild/leið I</v>
      </c>
      <c r="X201" s="14" t="str">
        <f>IFERROR(CONCATENATE(VLOOKUP(X8,Listi!$Y$1:$Z$22,2,FALSE),X9),"")</f>
        <v>Frjálsi lífeyrissjóðurinnDeild/leið II</v>
      </c>
      <c r="Y201" s="14" t="str">
        <f>IFERROR(CONCATENATE(VLOOKUP(Y8,Listi!$Y$1:$Z$22,2,FALSE),Y9),"")</f>
        <v>Frjálsi lífeyrissjóðurinnDeild/leið III</v>
      </c>
      <c r="Z201" s="14" t="str">
        <f>IFERROR(CONCATENATE(VLOOKUP(Z8,Listi!$Y$1:$Z$22,2,FALSE),Z9),"")</f>
        <v>Frjálsi lífeyrissjóðurinnFrjálsi Áhætta</v>
      </c>
      <c r="AA201" s="14" t="str">
        <f>IFERROR(CONCATENATE(VLOOKUP(AA8,Listi!$Y$1:$Z$22,2,FALSE),AA9),"")</f>
        <v>Frjálsi lífeyrissjóðurinnSameiginleg deild</v>
      </c>
      <c r="AB201" s="14" t="str">
        <f>IFERROR(CONCATENATE(VLOOKUP(AB8,Listi!$Y$1:$Z$22,2,FALSE),AB9),"")</f>
        <v>Gildi - lífeyrissjóðurFramtíðarsýn 1</v>
      </c>
      <c r="AC201" s="14" t="str">
        <f>IFERROR(CONCATENATE(VLOOKUP(AC8,Listi!$Y$1:$Z$22,2,FALSE),AC9),"")</f>
        <v>Gildi - lífeyrissjóðurFramtíðarsýn 2</v>
      </c>
      <c r="AD201" s="14" t="str">
        <f>IFERROR(CONCATENATE(VLOOKUP(AD8,Listi!$Y$1:$Z$22,2,FALSE),AD9),"")</f>
        <v>Gildi - lífeyrissjóðurFramtíðarsýn 3</v>
      </c>
      <c r="AE201" s="14" t="str">
        <f>IFERROR(CONCATENATE(VLOOKUP(AE8,Listi!$Y$1:$Z$22,2,FALSE),AE9),"")</f>
        <v>Íslandsbanki hf.Erlend verðbréf</v>
      </c>
      <c r="AF201" s="14" t="str">
        <f>IFERROR(CONCATENATE(VLOOKUP(AF8,Listi!$Y$1:$Z$22,2,FALSE),AF9),"")</f>
        <v>Íslandsbanki hf.Húsnæðisleið</v>
      </c>
      <c r="AG201" s="14" t="str">
        <f>IFERROR(CONCATENATE(VLOOKUP(AG8,Listi!$Y$1:$Z$22,2,FALSE),AG9),"")</f>
        <v>Íslandsbanki hf.Lífeyrisreikningur-óverðtryggður</v>
      </c>
      <c r="AH201" s="14" t="str">
        <f>IFERROR(CONCATENATE(VLOOKUP(AH8,Listi!$Y$1:$Z$22,2,FALSE),AH9),"")</f>
        <v>Íslandsbanki hf.Lífeyrisreikningur-verðtryggður</v>
      </c>
      <c r="AI201" s="14" t="str">
        <f>IFERROR(CONCATENATE(VLOOKUP(AI8,Listi!$Y$1:$Z$22,2,FALSE),AI9),"")</f>
        <v>Íslandsbanki hf.Löng ríkisskuldabréf</v>
      </c>
      <c r="AJ201" s="14" t="str">
        <f>IFERROR(CONCATENATE(VLOOKUP(AJ8,Listi!$Y$1:$Z$22,2,FALSE),AJ9),"")</f>
        <v>Íslandsbanki hf.Stýring A</v>
      </c>
      <c r="AK201" s="14" t="str">
        <f>IFERROR(CONCATENATE(VLOOKUP(AK8,Listi!$Y$1:$Z$22,2,FALSE),AK9),"")</f>
        <v>Íslandsbanki hf.Stýring B</v>
      </c>
      <c r="AL201" s="14" t="str">
        <f>IFERROR(CONCATENATE(VLOOKUP(AL8,Listi!$Y$1:$Z$22,2,FALSE),AL9),"")</f>
        <v>Íslandsbanki hf.Stýring C</v>
      </c>
      <c r="AM201" s="14" t="str">
        <f>IFERROR(CONCATENATE(VLOOKUP(AM8,Listi!$Y$1:$Z$22,2,FALSE),AM9),"")</f>
        <v>Íslandsbanki hf.Stýring D</v>
      </c>
      <c r="AN201" s="14" t="str">
        <f>IFERROR(CONCATENATE(VLOOKUP(AN8,Listi!$Y$1:$Z$22,2,FALSE),AN9),"")</f>
        <v>Íslandsbanki hf.Stýring E</v>
      </c>
      <c r="AO201" s="14" t="str">
        <f>IFERROR(CONCATENATE(VLOOKUP(AO8,Listi!$Y$1:$Z$22,2,FALSE),AO9),"")</f>
        <v>Íslenski lífeyrissjóðurinnÍslenski lífeyrissj-Lífsbraut 1</v>
      </c>
      <c r="AP201" s="14" t="str">
        <f>IFERROR(CONCATENATE(VLOOKUP(AP8,Listi!$Y$1:$Z$22,2,FALSE),AP9),"")</f>
        <v>Íslenski lífeyrissjóðurinnÍslenski lífeyrissj.-Lífsbraut 2</v>
      </c>
      <c r="AQ201" s="14" t="str">
        <f>IFERROR(CONCATENATE(VLOOKUP(AQ8,Listi!$Y$1:$Z$22,2,FALSE),AQ9),"")</f>
        <v>Íslenski lífeyrissjóðurinnÍslenski lífeyrissj.-Lífsbraut 3</v>
      </c>
      <c r="AR201" s="14" t="str">
        <f>IFERROR(CONCATENATE(VLOOKUP(AR8,Listi!$Y$1:$Z$22,2,FALSE),AR9),"")</f>
        <v>Íslenski lífeyrissjóðurinnÍslenski lífeyrissjóðurinn-Lífsbraut 4</v>
      </c>
      <c r="AS201" s="14" t="str">
        <f>IFERROR(CONCATENATE(VLOOKUP(AS8,Listi!$Y$1:$Z$22,2,FALSE),AS9),"")</f>
        <v>Kvika banki hf.Ævileið</v>
      </c>
      <c r="AT201" s="14" t="str">
        <f>IFERROR(CONCATENATE(VLOOKUP(AT8,Listi!$Y$1:$Z$22,2,FALSE),AT9),"")</f>
        <v>Kvika banki hf.Innlánaleið</v>
      </c>
      <c r="AU201" s="14" t="str">
        <f>IFERROR(CONCATENATE(VLOOKUP(AU8,Listi!$Y$1:$Z$22,2,FALSE),AU9),"")</f>
        <v>Kvika banki hf.Kvika Séreignasparnaður 5</v>
      </c>
      <c r="AV201" s="14" t="str">
        <f>IFERROR(CONCATENATE(VLOOKUP(AV8,Listi!$Y$1:$Z$22,2,FALSE),AV9),"")</f>
        <v>Kvika banki hf.MP Séreign 1</v>
      </c>
      <c r="AW201" s="14" t="str">
        <f>IFERROR(CONCATENATE(VLOOKUP(AW8,Listi!$Y$1:$Z$22,2,FALSE),AW9),"")</f>
        <v>Kvika banki hf.MP Séreign 2</v>
      </c>
      <c r="AX201" s="14" t="str">
        <f>IFERROR(CONCATENATE(VLOOKUP(AX8,Listi!$Y$1:$Z$22,2,FALSE),AX9),"")</f>
        <v>Kvika banki hf.MP Séreign 3</v>
      </c>
      <c r="AY201" s="14" t="str">
        <f>IFERROR(CONCATENATE(VLOOKUP(AY8,Listi!$Y$1:$Z$22,2,FALSE),AY9),"")</f>
        <v>Kvika banki hf.MP Séreign 4</v>
      </c>
      <c r="AZ201" s="14" t="str">
        <f>IFERROR(CONCATENATE(VLOOKUP(AZ8,Listi!$Y$1:$Z$22,2,FALSE),AZ9),"")</f>
        <v>Landsbankinn hf.Landsbankinn Erlend verðbréf</v>
      </c>
      <c r="BA201" s="14" t="str">
        <f>IFERROR(CONCATENATE(VLOOKUP(BA8,Listi!$Y$1:$Z$22,2,FALSE),BA9),"")</f>
        <v>Landsbankinn hf.Landsbankinn Lífeyrisbók</v>
      </c>
      <c r="BB201" s="14" t="str">
        <f>IFERROR(CONCATENATE(VLOOKUP(BB8,Listi!$Y$1:$Z$22,2,FALSE),BB9),"")</f>
        <v>Landsbankinn hf.Landsbankinn Lífeyrisbók verðtryggð</v>
      </c>
      <c r="BC201" s="14" t="str">
        <f>IFERROR(CONCATENATE(VLOOKUP(BC8,Listi!$Y$1:$Z$22,2,FALSE),BC9),"")</f>
        <v>Lífeyrissjóður starfsmanna ríkisinsLeið I</v>
      </c>
      <c r="BD201" s="14" t="str">
        <f>IFERROR(CONCATENATE(VLOOKUP(BD8,Listi!$Y$1:$Z$22,2,FALSE),BD9),"")</f>
        <v>Lífeyrissjóður starfsmanna ríkisinsLeið II</v>
      </c>
      <c r="BE201" s="14" t="str">
        <f>IFERROR(CONCATENATE(VLOOKUP(BE8,Listi!$Y$1:$Z$22,2,FALSE),BE9),"")</f>
        <v>Lífeyrissjóður starfsmanna ríkisinsLeið III</v>
      </c>
      <c r="BF201" s="14" t="str">
        <f>IFERROR(CONCATENATE(VLOOKUP(BF8,Listi!$Y$1:$Z$22,2,FALSE),BF9),"")</f>
        <v>Lífeyrissjóður starfsmanna ríkisinsTilgreind séreign</v>
      </c>
      <c r="BG201" s="14" t="str">
        <f>IFERROR(CONCATENATE(VLOOKUP(BG8,Listi!$Y$1:$Z$22,2,FALSE),BG9),"")</f>
        <v>Lífeyrissjóður Tannlæknafél ÍslDeild I/Séreign</v>
      </c>
      <c r="BH201" s="14" t="str">
        <f>IFERROR(CONCATENATE(VLOOKUP(BH8,Listi!$Y$1:$Z$22,2,FALSE),BH9),"")</f>
        <v>Lífeyrissjóður VerzlunarmannaÆvileið 1</v>
      </c>
      <c r="BI201" s="14" t="str">
        <f>IFERROR(CONCATENATE(VLOOKUP(BI8,Listi!$Y$1:$Z$22,2,FALSE),BI9),"")</f>
        <v>Lífeyrissjóður VerzlunarmannaÆvileið 2</v>
      </c>
      <c r="BJ201" s="14" t="str">
        <f>IFERROR(CONCATENATE(VLOOKUP(BJ8,Listi!$Y$1:$Z$22,2,FALSE),BJ9),"")</f>
        <v>Lífeyrissjóður VerzlunarmannaÆvileið 3</v>
      </c>
      <c r="BK201" s="14" t="str">
        <f>IFERROR(CONCATENATE(VLOOKUP(BK8,Listi!$Y$1:$Z$22,2,FALSE),BK9),"")</f>
        <v>Lífeyrissjóður VerzlunarmannaDeild I/Séreign</v>
      </c>
      <c r="BL201" s="14" t="str">
        <f>IFERROR(CONCATENATE(VLOOKUP(BL8,Listi!$Y$1:$Z$22,2,FALSE),BL9),"")</f>
        <v>Lífeyrissjóður VestmannaeyjaSafn I</v>
      </c>
      <c r="BM201" s="14" t="str">
        <f>IFERROR(CONCATENATE(VLOOKUP(BM8,Listi!$Y$1:$Z$22,2,FALSE),BM9),"")</f>
        <v>Lífeyrissjóður VestmannaeyjaSafn II</v>
      </c>
      <c r="BN201" s="14" t="str">
        <f>IFERROR(CONCATENATE(VLOOKUP(BN8,Listi!$Y$1:$Z$22,2,FALSE),BN9),"")</f>
        <v>Lífsval - lífeyrissparnaðurLífsval 1</v>
      </c>
      <c r="BO201" s="14" t="str">
        <f>IFERROR(CONCATENATE(VLOOKUP(BO8,Listi!$Y$1:$Z$22,2,FALSE),BO9),"")</f>
        <v>Lífsval - lífeyrissparnaðurLífsval 2</v>
      </c>
      <c r="BP201" s="14" t="str">
        <f>IFERROR(CONCATENATE(VLOOKUP(BP8,Listi!$Y$1:$Z$22,2,FALSE),BP9),"")</f>
        <v>Lífsval - lífeyrissparnaðurLífsval 3</v>
      </c>
      <c r="BQ201" s="14" t="str">
        <f>IFERROR(CONCATENATE(VLOOKUP(BQ8,Listi!$Y$1:$Z$22,2,FALSE),BQ9),"")</f>
        <v>Lífsval - lífeyrissparnaðurLífsval 4</v>
      </c>
      <c r="BR201" s="14" t="str">
        <f>IFERROR(CONCATENATE(VLOOKUP(BR8,Listi!$Y$1:$Z$22,2,FALSE),BR9),"")</f>
        <v>Lífsverk lífeyrissjóðurLífsverk I/Séreign</v>
      </c>
      <c r="BS201" s="14" t="str">
        <f>IFERROR(CONCATENATE(VLOOKUP(BS8,Listi!$Y$1:$Z$22,2,FALSE),BS9),"")</f>
        <v>Lífsverk lífeyrissjóðurLífsverk II/Séreign</v>
      </c>
      <c r="BT201" s="14" t="str">
        <f>IFERROR(CONCATENATE(VLOOKUP(BT8,Listi!$Y$1:$Z$22,2,FALSE),BT9),"")</f>
        <v>Lífsverk lífeyrissjóðurLífsverk III/Séreign</v>
      </c>
      <c r="BU201" s="14" t="str">
        <f>IFERROR(CONCATENATE(VLOOKUP(BU8,Listi!$Y$1:$Z$22,2,FALSE),BU9),"")</f>
        <v>Söfnunarsjóður lífeyrisréttindaDeild I/Innlán</v>
      </c>
      <c r="BV201" s="14" t="str">
        <f>IFERROR(CONCATENATE(VLOOKUP(BV8,Listi!$Y$1:$Z$22,2,FALSE),BV9),"")</f>
        <v>Söfnunarsjóður lífeyrisréttindaDeild II/Séreign</v>
      </c>
      <c r="BW201" s="14" t="str">
        <f>IFERROR(CONCATENATE(VLOOKUP(BW8,Listi!$Y$1:$Z$22,2,FALSE),BW9),"")</f>
        <v>Söfnunarsjóður lífeyrisréttindaDeild III/Séreign</v>
      </c>
      <c r="BX201" s="14" t="str">
        <f>IFERROR(CONCATENATE(VLOOKUP(BX8,Listi!$Y$1:$Z$22,2,FALSE),BX9),"")</f>
        <v>Stapi lífeyrissjóðurSafn I</v>
      </c>
      <c r="BY201" s="14" t="str">
        <f>IFERROR(CONCATENATE(VLOOKUP(BY8,Listi!$Y$1:$Z$22,2,FALSE),BY9),"")</f>
        <v>Stapi lífeyrissjóðurSafn II</v>
      </c>
      <c r="BZ201" s="14" t="str">
        <f>IFERROR(CONCATENATE(VLOOKUP(BZ8,Listi!$Y$1:$Z$22,2,FALSE),BZ9),"")</f>
        <v>Stapi lífeyrissjóðurSafn III</v>
      </c>
      <c r="CA201" s="14" t="str">
        <f>IFERROR(CONCATENATE(VLOOKUP(CA8,Listi!$Y$1:$Z$22,2,FALSE),CA9),"")</f>
        <v>Stapi lífeyrissjóðurVarfærnasafnið</v>
      </c>
      <c r="CB201" s="14" t="str">
        <f>IFERROR(CONCATENATE(VLOOKUP(CB8,Listi!$Y$1:$Z$22,2,FALSE),CB9),"")</f>
        <v>Allianz á ÍslandiAllianz</v>
      </c>
      <c r="CC201" s="14" t="str">
        <f>IFERROR(CONCATENATE(VLOOKUP(CC8,Listi!$Y$1:$Z$22,2,FALSE),CC9),"")</f>
        <v>Sparnaður (VKB)Sparnaður</v>
      </c>
    </row>
  </sheetData>
  <sheetProtection sheet="1" objects="1" scenarios="1"/>
  <dataConsolidate/>
  <mergeCells count="3">
    <mergeCell ref="C2:C3"/>
    <mergeCell ref="C5:BX7"/>
    <mergeCell ref="D2:F3"/>
  </mergeCells>
  <conditionalFormatting sqref="C10:CC54 C56:CC189">
    <cfRule type="expression" dxfId="5" priority="107">
      <formula>MODE(ROW(),2)=0</formula>
    </cfRule>
    <cfRule type="expression" dxfId="4" priority="108">
      <formula>MODE(ROW(),1)=0</formula>
    </cfRule>
  </conditionalFormatting>
  <conditionalFormatting sqref="C55:CD55">
    <cfRule type="expression" dxfId="3" priority="1">
      <formula>MODE(ROW(),2)=0</formula>
    </cfRule>
    <cfRule type="expression" dxfId="2" priority="2">
      <formula>MODE(ROW(),1)=0</formula>
    </cfRule>
  </conditionalFormatting>
  <dataValidations count="1">
    <dataValidation type="list" allowBlank="1" showInputMessage="1" showErrorMessage="1" sqref="D2:F3" xr:uid="{00000000-0002-0000-0300-000000000000}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0E05"/>
    <pageSetUpPr autoPageBreaks="0"/>
  </sheetPr>
  <dimension ref="A1:BH1048576"/>
  <sheetViews>
    <sheetView showOutlineSymbols="0" showWhiteSpace="0" topLeftCell="B1" workbookViewId="0">
      <selection activeCell="D2" sqref="D2:F3"/>
    </sheetView>
  </sheetViews>
  <sheetFormatPr defaultColWidth="0" defaultRowHeight="0" customHeight="1" zeroHeight="1" x14ac:dyDescent="0.25"/>
  <cols>
    <col min="1" max="1" width="15.5703125" style="10" hidden="1" customWidth="1"/>
    <col min="2" max="2" width="5.7109375" style="10" customWidth="1"/>
    <col min="3" max="3" width="69.5703125" style="10" customWidth="1"/>
    <col min="4" max="4" width="27.140625" style="10" customWidth="1"/>
    <col min="5" max="7" width="20.85546875" style="10" customWidth="1"/>
    <col min="8" max="8" width="20.85546875" style="129" customWidth="1"/>
    <col min="9" max="10" width="20.85546875" style="10" customWidth="1"/>
    <col min="11" max="11" width="20.85546875" style="129" customWidth="1"/>
    <col min="12" max="12" width="20.85546875" style="10" customWidth="1"/>
    <col min="13" max="13" width="20.85546875" style="129" customWidth="1"/>
    <col min="14" max="14" width="20.85546875" style="10" customWidth="1"/>
    <col min="15" max="15" width="20.85546875" style="129" customWidth="1"/>
    <col min="16" max="17" width="20.85546875" style="10" customWidth="1"/>
    <col min="18" max="18" width="20.85546875" style="129" customWidth="1"/>
    <col min="19" max="20" width="20.85546875" style="10" customWidth="1"/>
    <col min="21" max="21" width="20.85546875" style="129" customWidth="1"/>
    <col min="22" max="23" width="20.85546875" style="10" customWidth="1"/>
    <col min="24" max="24" width="20.85546875" style="129" customWidth="1"/>
    <col min="25" max="26" width="20.85546875" style="10" customWidth="1"/>
    <col min="27" max="27" width="20.85546875" style="129" customWidth="1"/>
    <col min="28" max="28" width="20.85546875" style="10" customWidth="1"/>
    <col min="29" max="29" width="20.85546875" style="129" customWidth="1"/>
    <col min="30" max="30" width="20.85546875" style="10" customWidth="1"/>
    <col min="31" max="31" width="20.85546875" style="129" customWidth="1"/>
    <col min="32" max="32" width="20.85546875" style="10" customWidth="1"/>
    <col min="33" max="33" width="20.85546875" style="129" customWidth="1"/>
    <col min="34" max="34" width="20.85546875" style="10" customWidth="1"/>
    <col min="35" max="35" width="20.85546875" style="129" customWidth="1"/>
    <col min="36" max="36" width="20.85546875" style="10" customWidth="1"/>
    <col min="37" max="37" width="20.85546875" style="129" customWidth="1"/>
    <col min="38" max="38" width="20.85546875" style="10" customWidth="1"/>
    <col min="39" max="39" width="20.85546875" style="129" customWidth="1"/>
    <col min="40" max="41" width="20.85546875" style="10" customWidth="1"/>
    <col min="42" max="42" width="20.85546875" style="129" customWidth="1"/>
    <col min="43" max="44" width="20.85546875" style="10" customWidth="1"/>
    <col min="45" max="45" width="20.85546875" style="129" customWidth="1"/>
    <col min="46" max="47" width="20.85546875" style="10" customWidth="1"/>
    <col min="48" max="48" width="20.85546875" style="129" customWidth="1"/>
    <col min="49" max="50" width="20.85546875" style="10" customWidth="1"/>
    <col min="51" max="51" width="20.85546875" style="129" customWidth="1"/>
    <col min="52" max="53" width="20.85546875" style="10" customWidth="1"/>
    <col min="54" max="54" width="20.85546875" style="129" customWidth="1"/>
    <col min="55" max="56" width="20.85546875" style="10" customWidth="1"/>
    <col min="57" max="57" width="20.85546875" style="129" customWidth="1"/>
    <col min="58" max="59" width="20.85546875" style="10" customWidth="1"/>
    <col min="60" max="60" width="6.28515625" style="10" customWidth="1"/>
    <col min="61" max="16384" width="6.28515625" style="10" hidden="1"/>
  </cols>
  <sheetData>
    <row r="1" spans="1:59" ht="15" x14ac:dyDescent="0.25">
      <c r="A1" s="9"/>
      <c r="B1" s="9"/>
      <c r="E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59" ht="15.75" customHeight="1" x14ac:dyDescent="0.25">
      <c r="C2" s="199" t="s">
        <v>501</v>
      </c>
      <c r="D2" s="206" t="s">
        <v>567</v>
      </c>
      <c r="E2" s="206"/>
      <c r="F2" s="206"/>
    </row>
    <row r="3" spans="1:59" ht="33" customHeight="1" x14ac:dyDescent="0.25">
      <c r="C3" s="199"/>
      <c r="D3" s="206"/>
      <c r="E3" s="206"/>
      <c r="F3" s="206"/>
      <c r="G3" s="189"/>
    </row>
    <row r="4" spans="1:59" ht="15" customHeight="1" x14ac:dyDescent="0.25">
      <c r="C4" s="11"/>
      <c r="D4" s="11"/>
      <c r="E4" s="12"/>
    </row>
    <row r="5" spans="1:59" ht="15" customHeight="1" x14ac:dyDescent="0.25">
      <c r="C5" s="202" t="s">
        <v>557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</row>
    <row r="6" spans="1:59" ht="15" customHeight="1" x14ac:dyDescent="0.25">
      <c r="A6" s="11"/>
      <c r="B6" s="11"/>
      <c r="C6" s="202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</row>
    <row r="7" spans="1:59" ht="15" customHeight="1" x14ac:dyDescent="0.25">
      <c r="A7" s="13"/>
      <c r="B7" s="13"/>
      <c r="C7" s="202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</row>
    <row r="8" spans="1:59" ht="31.5" x14ac:dyDescent="0.25">
      <c r="C8" s="25" t="s">
        <v>271</v>
      </c>
      <c r="D8" s="29" t="s">
        <v>466</v>
      </c>
      <c r="E8" s="128" t="str">
        <f t="array" ref="E8:BG8">IF(D2="Allir lífeyrissjóðir",TRANSPOSE(Listi!$AI$2:$AI$56),IFERROR(INDEX(Listi!$AI$2:$AI$56,SMALL(IF($D2=Listi!$AJ$2:$AJ$56,ROW(Listi!$AJ$2:$AJ$56)- MIN(ROW(Listi!$AJ$2:$AJ$56))+1,""),COLUMN()-4)), ""))</f>
        <v xml:space="preserve">Almenni </v>
      </c>
      <c r="F8" s="28" t="str">
        <v xml:space="preserve">Almenni </v>
      </c>
      <c r="G8" s="28" t="str">
        <v xml:space="preserve">Almenni </v>
      </c>
      <c r="H8" s="128" t="str">
        <v xml:space="preserve">Birta  </v>
      </c>
      <c r="I8" s="28" t="str">
        <v xml:space="preserve">Birta  </v>
      </c>
      <c r="J8" s="28" t="str">
        <v xml:space="preserve">Birta  </v>
      </c>
      <c r="K8" s="128" t="str">
        <v>Brú</v>
      </c>
      <c r="L8" s="28" t="str">
        <v>Brú</v>
      </c>
      <c r="M8" s="128" t="str">
        <v>EFÍA</v>
      </c>
      <c r="N8" s="28" t="str">
        <v>EFÍA</v>
      </c>
      <c r="O8" s="128" t="str">
        <v xml:space="preserve">Festa </v>
      </c>
      <c r="P8" s="28" t="str">
        <v xml:space="preserve">Festa </v>
      </c>
      <c r="Q8" s="28" t="str">
        <v xml:space="preserve">Festa </v>
      </c>
      <c r="R8" s="128" t="str">
        <v xml:space="preserve">Frjálsi </v>
      </c>
      <c r="S8" s="28" t="str">
        <v xml:space="preserve">Frjálsi </v>
      </c>
      <c r="T8" s="28" t="str">
        <v xml:space="preserve">Frjálsi </v>
      </c>
      <c r="U8" s="128" t="str">
        <v xml:space="preserve">Gildi  </v>
      </c>
      <c r="V8" s="28" t="str">
        <v xml:space="preserve">Gildi  </v>
      </c>
      <c r="W8" s="28" t="str">
        <v xml:space="preserve">Gildi  </v>
      </c>
      <c r="X8" s="128" t="str">
        <v xml:space="preserve">Íslenski  </v>
      </c>
      <c r="Y8" s="28" t="str">
        <v xml:space="preserve">Íslenski  </v>
      </c>
      <c r="Z8" s="28" t="str">
        <v xml:space="preserve">Íslenski  </v>
      </c>
      <c r="AA8" s="128" t="str">
        <v>Lífeyrissjóður bænda</v>
      </c>
      <c r="AB8" s="28" t="str">
        <v>Lífeyrissjóður bænda</v>
      </c>
      <c r="AC8" s="128" t="str">
        <v>Lífeyrissjóður bankam.</v>
      </c>
      <c r="AD8" s="28" t="str">
        <v>Lífeyrissjóður bankam.</v>
      </c>
      <c r="AE8" s="128" t="str">
        <v>Lífeyrissjóður Rang.</v>
      </c>
      <c r="AF8" s="28" t="str">
        <v>Lífeyrissjóður Rang.</v>
      </c>
      <c r="AG8" s="128" t="str">
        <v>Lífeyrissj. starfsm. Akureyrarb.</v>
      </c>
      <c r="AH8" s="28" t="str">
        <v>Lífeyrissj. starfsm. Akureyrarb.</v>
      </c>
      <c r="AI8" s="128" t="str">
        <v>Lífeyrissj. starfsm. Búnaðarb.Ísl.</v>
      </c>
      <c r="AJ8" s="28" t="str">
        <v>Lífeyrissj. starfsm. Búnaðarb.Ísl.</v>
      </c>
      <c r="AK8" s="128" t="str">
        <v>Lífeyrissj. starfsm. Reykjav.</v>
      </c>
      <c r="AL8" s="28" t="str">
        <v>Lífeyrissj. starfsm. Reykjav.</v>
      </c>
      <c r="AM8" s="128" t="str">
        <v>LSR</v>
      </c>
      <c r="AN8" s="28" t="str">
        <v>LSR</v>
      </c>
      <c r="AO8" s="28" t="str">
        <v>LSR</v>
      </c>
      <c r="AP8" s="128" t="str">
        <v>Lífeyrissj. Tannlækna</v>
      </c>
      <c r="AQ8" s="28" t="str">
        <v>Lífeyrissj. Tannlækna</v>
      </c>
      <c r="AR8" s="28" t="str">
        <v>Lífeyrissj. Tannlækna</v>
      </c>
      <c r="AS8" s="128" t="str">
        <v>Lífeyrissj. Verzlunarm.</v>
      </c>
      <c r="AT8" s="28" t="str">
        <v>Lífeyrissj. Verzlunarm.</v>
      </c>
      <c r="AU8" s="28" t="str">
        <v>Lífeyrissj. Verzlunarm.</v>
      </c>
      <c r="AV8" s="128" t="str">
        <v>Lífeyrissj. Vestm.</v>
      </c>
      <c r="AW8" s="28" t="str">
        <v>Lífeyrissj. Vestm.</v>
      </c>
      <c r="AX8" s="28" t="str">
        <v>Lífeyrissj. Vestm.</v>
      </c>
      <c r="AY8" s="128" t="str">
        <v xml:space="preserve">Lífsverk  </v>
      </c>
      <c r="AZ8" s="28" t="str">
        <v xml:space="preserve">Lífsverk  </v>
      </c>
      <c r="BA8" s="28" t="str">
        <v xml:space="preserve">Lífsverk  </v>
      </c>
      <c r="BB8" s="128" t="str">
        <v>Söfnunarsj.</v>
      </c>
      <c r="BC8" s="28" t="str">
        <v>Söfnunarsj.</v>
      </c>
      <c r="BD8" s="28" t="str">
        <v>Söfnunarsj.</v>
      </c>
      <c r="BE8" s="128" t="str">
        <v xml:space="preserve">Stapi  </v>
      </c>
      <c r="BF8" s="28" t="str">
        <v xml:space="preserve">Stapi  </v>
      </c>
      <c r="BG8" s="28" t="str">
        <v xml:space="preserve">Stapi  </v>
      </c>
    </row>
    <row r="9" spans="1:59" ht="46.5" customHeight="1" x14ac:dyDescent="0.25">
      <c r="C9" s="177">
        <v>2023</v>
      </c>
      <c r="D9" s="128" t="str">
        <f>D2</f>
        <v>Allir lífeyrissjóðir</v>
      </c>
      <c r="E9" s="128" t="str">
        <f t="array" ref="E9:BG9">IF(D2="Allir lífeyrissjóðir",TRANSPOSE(Listi!$AK$2:$AK$56),IFERROR(INDEX(Listi!$AK$2:$AK$56,SMALL(IF($D2=Listi!$AJ$2:$AJ$56,ROW(Listi!$AK$2:$AK$56)- MIN(ROW(Listi!$AK$2:$AK$56))+1,""),COLUMN()-4)), ""))</f>
        <v>Samtals</v>
      </c>
      <c r="F9" s="28" t="str">
        <v>Samtrygging</v>
      </c>
      <c r="G9" s="28" t="str">
        <v>Séreign</v>
      </c>
      <c r="H9" s="128" t="str">
        <v>Samtals</v>
      </c>
      <c r="I9" s="28" t="str">
        <v>Samtrygging</v>
      </c>
      <c r="J9" s="28" t="str">
        <v>Séreign</v>
      </c>
      <c r="K9" s="128" t="str">
        <v>Samtals</v>
      </c>
      <c r="L9" s="28" t="str">
        <v>Samtrygging</v>
      </c>
      <c r="M9" s="128" t="str">
        <v>Samtals</v>
      </c>
      <c r="N9" s="28" t="str">
        <v>Samtrygging</v>
      </c>
      <c r="O9" s="128" t="str">
        <v>Samtals</v>
      </c>
      <c r="P9" s="28" t="str">
        <v>Samtrygging</v>
      </c>
      <c r="Q9" s="28" t="str">
        <v>Séreign</v>
      </c>
      <c r="R9" s="128" t="str">
        <v>Samtals</v>
      </c>
      <c r="S9" s="28" t="str">
        <v>Samtrygging</v>
      </c>
      <c r="T9" s="28" t="str">
        <v>Séreign</v>
      </c>
      <c r="U9" s="128" t="str">
        <v>Samtals</v>
      </c>
      <c r="V9" s="28" t="str">
        <v>Samtrygging</v>
      </c>
      <c r="W9" s="28" t="str">
        <v>Séreign</v>
      </c>
      <c r="X9" s="128" t="str">
        <v>Samtals</v>
      </c>
      <c r="Y9" s="28" t="str">
        <v>Samtrygging</v>
      </c>
      <c r="Z9" s="28" t="str">
        <v>Séreign</v>
      </c>
      <c r="AA9" s="128" t="str">
        <v>Samtals</v>
      </c>
      <c r="AB9" s="28" t="str">
        <v>Samtrygging</v>
      </c>
      <c r="AC9" s="128" t="str">
        <v>Samtals</v>
      </c>
      <c r="AD9" s="28" t="str">
        <v>Samtrygging</v>
      </c>
      <c r="AE9" s="128" t="str">
        <v>Samtals</v>
      </c>
      <c r="AF9" s="28" t="str">
        <v>Samtrygging</v>
      </c>
      <c r="AG9" s="128" t="str">
        <v>Samtals</v>
      </c>
      <c r="AH9" s="28" t="str">
        <v>Samtrygging</v>
      </c>
      <c r="AI9" s="128" t="str">
        <v>Samtals</v>
      </c>
      <c r="AJ9" s="28" t="str">
        <v>Samtrygging</v>
      </c>
      <c r="AK9" s="128" t="str">
        <v>Samtals</v>
      </c>
      <c r="AL9" s="28" t="str">
        <v>Samtrygging</v>
      </c>
      <c r="AM9" s="128" t="str">
        <v>Samtals</v>
      </c>
      <c r="AN9" s="28" t="str">
        <v>Samtrygging</v>
      </c>
      <c r="AO9" s="28" t="str">
        <v>Séreign</v>
      </c>
      <c r="AP9" s="128" t="str">
        <v>Samtals</v>
      </c>
      <c r="AQ9" s="28" t="str">
        <v>Samtrygging</v>
      </c>
      <c r="AR9" s="28" t="str">
        <v>Séreign</v>
      </c>
      <c r="AS9" s="128" t="str">
        <v>Samtals</v>
      </c>
      <c r="AT9" s="28" t="str">
        <v>Samtrygging</v>
      </c>
      <c r="AU9" s="28" t="str">
        <v>Séreign</v>
      </c>
      <c r="AV9" s="128" t="str">
        <v>Samtals</v>
      </c>
      <c r="AW9" s="28" t="str">
        <v>Samtrygging</v>
      </c>
      <c r="AX9" s="28" t="str">
        <v>Séreign</v>
      </c>
      <c r="AY9" s="128" t="str">
        <v>Samtals</v>
      </c>
      <c r="AZ9" s="28" t="str">
        <v>Samtrygging</v>
      </c>
      <c r="BA9" s="28" t="str">
        <v>Séreign</v>
      </c>
      <c r="BB9" s="128" t="str">
        <v>Samtals</v>
      </c>
      <c r="BC9" s="28" t="str">
        <v>Samtrygging</v>
      </c>
      <c r="BD9" s="28" t="str">
        <v>Séreign</v>
      </c>
      <c r="BE9" s="128" t="str">
        <v>Samtals</v>
      </c>
      <c r="BF9" s="28" t="str">
        <v>Samtrygging</v>
      </c>
      <c r="BG9" s="28" t="str">
        <v>Séreign</v>
      </c>
    </row>
    <row r="10" spans="1:59" ht="15.75" x14ac:dyDescent="0.25">
      <c r="C10" s="16" t="s">
        <v>100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</row>
    <row r="11" spans="1:59" ht="15.75" x14ac:dyDescent="0.25">
      <c r="A11" s="5" t="s">
        <v>151</v>
      </c>
      <c r="B11" s="5"/>
      <c r="C11" s="18" t="s">
        <v>152</v>
      </c>
      <c r="D11" s="155">
        <f>SUMIF($E$9:$BG$9,"Samtals",E11:BG11)</f>
        <v>92924936.631999999</v>
      </c>
      <c r="E11" s="155">
        <f>IF(LEN(E$8)=0,"",IF(E$9="samtals",SUMIFS(Gögn!$I$2:$I$11876,Gögn!$F$2:$F$11876,$A11,Gögn!$B$2:$B$11876,E$8),SUMIFS(Gögn!$I$2:$I$11876,Gögn!$F$2:$F$11876,$A11,Gögn!$B$2:$B$11876,E$8,Gögn!$E$2:$E$11876,E$9))/1000)</f>
        <v>7741761.7350000003</v>
      </c>
      <c r="F11" s="155">
        <f>IF(LEN(F$8)=0,"",IF(F$9="samtals",SUMIFS(Gögn!$I$2:$I$11876,Gögn!$F$2:$F$11876,$A11,Gögn!$B$2:$B$11876,F$8),SUMIFS(Gögn!$I$2:$I$11876,Gögn!$F$2:$F$11876,$A11,Gögn!$B$2:$B$11876,F$8,Gögn!$E$2:$E$11876,F$9))/1000)</f>
        <v>2696678.7009999999</v>
      </c>
      <c r="G11" s="155">
        <f>IF(LEN(G$8)=0,"",IF(G$9="samtals",SUMIFS(Gögn!$I$2:$I$11876,Gögn!$F$2:$F$11876,$A11,Gögn!$B$2:$B$11876,G$8),SUMIFS(Gögn!$I$2:$I$11876,Gögn!$F$2:$F$11876,$A11,Gögn!$B$2:$B$11876,G$8,Gögn!$E$2:$E$11876,G$9))/1000)</f>
        <v>5045083.034</v>
      </c>
      <c r="H11" s="155">
        <f>IF(LEN(H$8)=0,"",IF(H$9="samtals",SUMIFS(Gögn!$I$2:$I$11876,Gögn!$F$2:$F$11876,$A11,Gögn!$B$2:$B$11876,H$8),SUMIFS(Gögn!$I$2:$I$11876,Gögn!$F$2:$F$11876,$A11,Gögn!$B$2:$B$11876,H$8,Gögn!$E$2:$E$11876,H$9))/1000)</f>
        <v>6748498.5020000003</v>
      </c>
      <c r="I11" s="155">
        <f>IF(LEN(I$8)=0,"",IF(I$9="samtals",SUMIFS(Gögn!$I$2:$I$11876,Gögn!$F$2:$F$11876,$A11,Gögn!$B$2:$B$11876,I$8),SUMIFS(Gögn!$I$2:$I$11876,Gögn!$F$2:$F$11876,$A11,Gögn!$B$2:$B$11876,I$8,Gögn!$E$2:$E$11876,I$9))/1000)</f>
        <v>6149239.3210000005</v>
      </c>
      <c r="J11" s="155">
        <f>IF(LEN(J$8)=0,"",IF(J$9="samtals",SUMIFS(Gögn!$I$2:$I$11876,Gögn!$F$2:$F$11876,$A11,Gögn!$B$2:$B$11876,J$8),SUMIFS(Gögn!$I$2:$I$11876,Gögn!$F$2:$F$11876,$A11,Gögn!$B$2:$B$11876,J$8,Gögn!$E$2:$E$11876,J$9))/1000)</f>
        <v>599259.18099999998</v>
      </c>
      <c r="K11" s="155">
        <f>IF(LEN(K$8)=0,"",IF(K$9="samtals",SUMIFS(Gögn!$I$2:$I$11876,Gögn!$F$2:$F$11876,$A11,Gögn!$B$2:$B$11876,K$8),SUMIFS(Gögn!$I$2:$I$11876,Gögn!$F$2:$F$11876,$A11,Gögn!$B$2:$B$11876,K$8,Gögn!$E$2:$E$11876,K$9))/1000)</f>
        <v>5989713.3449999997</v>
      </c>
      <c r="L11" s="155">
        <f>IF(LEN(L$8)=0,"",IF(L$9="samtals",SUMIFS(Gögn!$I$2:$I$11876,Gögn!$F$2:$F$11876,$A11,Gögn!$B$2:$B$11876,L$8),SUMIFS(Gögn!$I$2:$I$11876,Gögn!$F$2:$F$11876,$A11,Gögn!$B$2:$B$11876,L$8,Gögn!$E$2:$E$11876,L$9))/1000)</f>
        <v>5989713.3449999997</v>
      </c>
      <c r="M11" s="155">
        <f>IF(LEN(M$8)=0,"",IF(M$9="samtals",SUMIFS(Gögn!$I$2:$I$11876,Gögn!$F$2:$F$11876,$A11,Gögn!$B$2:$B$11876,M$8),SUMIFS(Gögn!$I$2:$I$11876,Gögn!$F$2:$F$11876,$A11,Gögn!$B$2:$B$11876,M$8,Gögn!$E$2:$E$11876,M$9))/1000)</f>
        <v>672304</v>
      </c>
      <c r="N11" s="155">
        <f>IF(LEN(N$8)=0,"",IF(N$9="samtals",SUMIFS(Gögn!$I$2:$I$11876,Gögn!$F$2:$F$11876,$A11,Gögn!$B$2:$B$11876,N$8),SUMIFS(Gögn!$I$2:$I$11876,Gögn!$F$2:$F$11876,$A11,Gögn!$B$2:$B$11876,N$8,Gögn!$E$2:$E$11876,N$9))/1000)</f>
        <v>672304</v>
      </c>
      <c r="O11" s="155">
        <f>IF(LEN(O$8)=0,"",IF(O$9="samtals",SUMIFS(Gögn!$I$2:$I$11876,Gögn!$F$2:$F$11876,$A11,Gögn!$B$2:$B$11876,O$8),SUMIFS(Gögn!$I$2:$I$11876,Gögn!$F$2:$F$11876,$A11,Gögn!$B$2:$B$11876,O$8,Gögn!$E$2:$E$11876,O$9))/1000)</f>
        <v>4115973.9</v>
      </c>
      <c r="P11" s="155">
        <f>IF(LEN(P$8)=0,"",IF(P$9="samtals",SUMIFS(Gögn!$I$2:$I$11876,Gögn!$F$2:$F$11876,$A11,Gögn!$B$2:$B$11876,P$8),SUMIFS(Gögn!$I$2:$I$11876,Gögn!$F$2:$F$11876,$A11,Gögn!$B$2:$B$11876,P$8,Gögn!$E$2:$E$11876,P$9))/1000)</f>
        <v>4067253.3739999998</v>
      </c>
      <c r="Q11" s="155">
        <f>IF(LEN(Q$8)=0,"",IF(Q$9="samtals",SUMIFS(Gögn!$I$2:$I$11876,Gögn!$F$2:$F$11876,$A11,Gögn!$B$2:$B$11876,Q$8),SUMIFS(Gögn!$I$2:$I$11876,Gögn!$F$2:$F$11876,$A11,Gögn!$B$2:$B$11876,Q$8,Gögn!$E$2:$E$11876,Q$9))/1000)</f>
        <v>48720.525999999998</v>
      </c>
      <c r="R11" s="155">
        <f>IF(LEN(R$8)=0,"",IF(R$9="samtals",SUMIFS(Gögn!$I$2:$I$11876,Gögn!$F$2:$F$11876,$A11,Gögn!$B$2:$B$11876,R$8),SUMIFS(Gögn!$I$2:$I$11876,Gögn!$F$2:$F$11876,$A11,Gögn!$B$2:$B$11876,R$8,Gögn!$E$2:$E$11876,R$9))/1000)</f>
        <v>9790187</v>
      </c>
      <c r="S11" s="155">
        <f>IF(LEN(S$8)=0,"",IF(S$9="samtals",SUMIFS(Gögn!$I$2:$I$11876,Gögn!$F$2:$F$11876,$A11,Gögn!$B$2:$B$11876,S$8),SUMIFS(Gögn!$I$2:$I$11876,Gögn!$F$2:$F$11876,$A11,Gögn!$B$2:$B$11876,S$8,Gögn!$E$2:$E$11876,S$9))/1000)</f>
        <v>3073367</v>
      </c>
      <c r="T11" s="155">
        <f>IF(LEN(T$8)=0,"",IF(T$9="samtals",SUMIFS(Gögn!$I$2:$I$11876,Gögn!$F$2:$F$11876,$A11,Gögn!$B$2:$B$11876,T$8),SUMIFS(Gögn!$I$2:$I$11876,Gögn!$F$2:$F$11876,$A11,Gögn!$B$2:$B$11876,T$8,Gögn!$E$2:$E$11876,T$9))/1000)</f>
        <v>6716820</v>
      </c>
      <c r="U11" s="155">
        <f>IF(LEN(U$8)=0,"",IF(U$9="samtals",SUMIFS(Gögn!$I$2:$I$11876,Gögn!$F$2:$F$11876,$A11,Gögn!$B$2:$B$11876,U$8),SUMIFS(Gögn!$I$2:$I$11876,Gögn!$F$2:$F$11876,$A11,Gögn!$B$2:$B$11876,U$8,Gögn!$E$2:$E$11876,U$9))/1000)</f>
        <v>12206462.896</v>
      </c>
      <c r="V11" s="155">
        <f>IF(LEN(V$8)=0,"",IF(V$9="samtals",SUMIFS(Gögn!$I$2:$I$11876,Gögn!$F$2:$F$11876,$A11,Gögn!$B$2:$B$11876,V$8),SUMIFS(Gögn!$I$2:$I$11876,Gögn!$F$2:$F$11876,$A11,Gögn!$B$2:$B$11876,V$8,Gögn!$E$2:$E$11876,V$9))/1000)</f>
        <v>11828131.789999999</v>
      </c>
      <c r="W11" s="155">
        <f>IF(LEN(W$8)=0,"",IF(W$9="samtals",SUMIFS(Gögn!$I$2:$I$11876,Gögn!$F$2:$F$11876,$A11,Gögn!$B$2:$B$11876,W$8),SUMIFS(Gögn!$I$2:$I$11876,Gögn!$F$2:$F$11876,$A11,Gögn!$B$2:$B$11876,W$8,Gögn!$E$2:$E$11876,W$9))/1000)</f>
        <v>378331.10600000003</v>
      </c>
      <c r="X11" s="155">
        <f>IF(LEN(X$8)=0,"",IF(X$9="samtals",SUMIFS(Gögn!$I$2:$I$11876,Gögn!$F$2:$F$11876,$A11,Gögn!$B$2:$B$11876,X$8),SUMIFS(Gögn!$I$2:$I$11876,Gögn!$F$2:$F$11876,$A11,Gögn!$B$2:$B$11876,X$8,Gögn!$E$2:$E$11876,X$9))/1000)</f>
        <v>7470963.415</v>
      </c>
      <c r="Y11" s="155">
        <f>IF(LEN(Y$8)=0,"",IF(Y$9="samtals",SUMIFS(Gögn!$I$2:$I$11876,Gögn!$F$2:$F$11876,$A11,Gögn!$B$2:$B$11876,Y$8),SUMIFS(Gögn!$I$2:$I$11876,Gögn!$F$2:$F$11876,$A11,Gögn!$B$2:$B$11876,Y$8,Gögn!$E$2:$E$11876,Y$9))/1000)</f>
        <v>1058554.22</v>
      </c>
      <c r="Z11" s="155">
        <f>IF(LEN(Z$8)=0,"",IF(Z$9="samtals",SUMIFS(Gögn!$I$2:$I$11876,Gögn!$F$2:$F$11876,$A11,Gögn!$B$2:$B$11876,Z$8),SUMIFS(Gögn!$I$2:$I$11876,Gögn!$F$2:$F$11876,$A11,Gögn!$B$2:$B$11876,Z$8,Gögn!$E$2:$E$11876,Z$9))/1000)</f>
        <v>6412409.1950000003</v>
      </c>
      <c r="AA11" s="155">
        <f>IF(LEN(AA$8)=0,"",IF(AA$9="samtals",SUMIFS(Gögn!$I$2:$I$11876,Gögn!$F$2:$F$11876,$A11,Gögn!$B$2:$B$11876,AA$8),SUMIFS(Gögn!$I$2:$I$11876,Gögn!$F$2:$F$11876,$A11,Gögn!$B$2:$B$11876,AA$8,Gögn!$E$2:$E$11876,AA$9))/1000)</f>
        <v>272971.723</v>
      </c>
      <c r="AB11" s="155">
        <f>IF(LEN(AB$8)=0,"",IF(AB$9="samtals",SUMIFS(Gögn!$I$2:$I$11876,Gögn!$F$2:$F$11876,$A11,Gögn!$B$2:$B$11876,AB$8),SUMIFS(Gögn!$I$2:$I$11876,Gögn!$F$2:$F$11876,$A11,Gögn!$B$2:$B$11876,AB$8,Gögn!$E$2:$E$11876,AB$9))/1000)</f>
        <v>272971.723</v>
      </c>
      <c r="AC11" s="155">
        <f>IF(LEN(AC$8)=0,"",IF(AC$9="samtals",SUMIFS(Gögn!$I$2:$I$11876,Gögn!$F$2:$F$11876,$A11,Gögn!$B$2:$B$11876,AC$8),SUMIFS(Gögn!$I$2:$I$11876,Gögn!$F$2:$F$11876,$A11,Gögn!$B$2:$B$11876,AC$8,Gögn!$E$2:$E$11876,AC$9))/1000)</f>
        <v>804837</v>
      </c>
      <c r="AD11" s="155">
        <f>IF(LEN(AD$8)=0,"",IF(AD$9="samtals",SUMIFS(Gögn!$I$2:$I$11876,Gögn!$F$2:$F$11876,$A11,Gögn!$B$2:$B$11876,AD$8),SUMIFS(Gögn!$I$2:$I$11876,Gögn!$F$2:$F$11876,$A11,Gögn!$B$2:$B$11876,AD$8,Gögn!$E$2:$E$11876,AD$9))/1000)</f>
        <v>804837</v>
      </c>
      <c r="AE11" s="155">
        <f>IF(LEN(AE$8)=0,"",IF(AE$9="samtals",SUMIFS(Gögn!$I$2:$I$11876,Gögn!$F$2:$F$11876,$A11,Gögn!$B$2:$B$11876,AE$8),SUMIFS(Gögn!$I$2:$I$11876,Gögn!$F$2:$F$11876,$A11,Gögn!$B$2:$B$11876,AE$8,Gögn!$E$2:$E$11876,AE$9))/1000)</f>
        <v>327187</v>
      </c>
      <c r="AF11" s="155">
        <f>IF(LEN(AF$8)=0,"",IF(AF$9="samtals",SUMIFS(Gögn!$I$2:$I$11876,Gögn!$F$2:$F$11876,$A11,Gögn!$B$2:$B$11876,AF$8),SUMIFS(Gögn!$I$2:$I$11876,Gögn!$F$2:$F$11876,$A11,Gögn!$B$2:$B$11876,AF$8,Gögn!$E$2:$E$11876,AF$9))/1000)</f>
        <v>327187</v>
      </c>
      <c r="AG11" s="155">
        <f>IF(LEN(AG$8)=0,"",IF(AG$9="samtals",SUMIFS(Gögn!$I$2:$I$11876,Gögn!$F$2:$F$11876,$A11,Gögn!$B$2:$B$11876,AG$8),SUMIFS(Gögn!$I$2:$I$11876,Gögn!$F$2:$F$11876,$A11,Gögn!$B$2:$B$11876,AG$8,Gögn!$E$2:$E$11876,AG$9))/1000)</f>
        <v>7427.95</v>
      </c>
      <c r="AH11" s="155">
        <f>IF(LEN(AH$8)=0,"",IF(AH$9="samtals",SUMIFS(Gögn!$I$2:$I$11876,Gögn!$F$2:$F$11876,$A11,Gögn!$B$2:$B$11876,AH$8),SUMIFS(Gögn!$I$2:$I$11876,Gögn!$F$2:$F$11876,$A11,Gögn!$B$2:$B$11876,AH$8,Gögn!$E$2:$E$11876,AH$9))/1000)</f>
        <v>7427.95</v>
      </c>
      <c r="AI11" s="155">
        <f>IF(LEN(AI$8)=0,"",IF(AI$9="samtals",SUMIFS(Gögn!$I$2:$I$11876,Gögn!$F$2:$F$11876,$A11,Gögn!$B$2:$B$11876,AI$8),SUMIFS(Gögn!$I$2:$I$11876,Gögn!$F$2:$F$11876,$A11,Gögn!$B$2:$B$11876,AI$8,Gögn!$E$2:$E$11876,AI$9))/1000)</f>
        <v>1671</v>
      </c>
      <c r="AJ11" s="155">
        <f>IF(LEN(AJ$8)=0,"",IF(AJ$9="samtals",SUMIFS(Gögn!$I$2:$I$11876,Gögn!$F$2:$F$11876,$A11,Gögn!$B$2:$B$11876,AJ$8),SUMIFS(Gögn!$I$2:$I$11876,Gögn!$F$2:$F$11876,$A11,Gögn!$B$2:$B$11876,AJ$8,Gögn!$E$2:$E$11876,AJ$9))/1000)</f>
        <v>1671</v>
      </c>
      <c r="AK11" s="155">
        <f>IF(LEN(AK$8)=0,"",IF(AK$9="samtals",SUMIFS(Gögn!$I$2:$I$11876,Gögn!$F$2:$F$11876,$A11,Gögn!$B$2:$B$11876,AK$8),SUMIFS(Gögn!$I$2:$I$11876,Gögn!$F$2:$F$11876,$A11,Gögn!$B$2:$B$11876,AK$8,Gögn!$E$2:$E$11876,AK$9))/1000)</f>
        <v>46015.124000000003</v>
      </c>
      <c r="AL11" s="155">
        <f>IF(LEN(AL$8)=0,"",IF(AL$9="samtals",SUMIFS(Gögn!$I$2:$I$11876,Gögn!$F$2:$F$11876,$A11,Gögn!$B$2:$B$11876,AL$8),SUMIFS(Gögn!$I$2:$I$11876,Gögn!$F$2:$F$11876,$A11,Gögn!$B$2:$B$11876,AL$8,Gögn!$E$2:$E$11876,AL$9))/1000)</f>
        <v>46015.124000000003</v>
      </c>
      <c r="AM11" s="155">
        <f>IF(LEN(AM$8)=0,"",IF(AM$9="samtals",SUMIFS(Gögn!$I$2:$I$11876,Gögn!$F$2:$F$11876,$A11,Gögn!$B$2:$B$11876,AM$8),SUMIFS(Gögn!$I$2:$I$11876,Gögn!$F$2:$F$11876,$A11,Gögn!$B$2:$B$11876,AM$8,Gögn!$E$2:$E$11876,AM$9))/1000)</f>
        <v>13295996.823000001</v>
      </c>
      <c r="AN11" s="155">
        <f>IF(LEN(AN$8)=0,"",IF(AN$9="samtals",SUMIFS(Gögn!$I$2:$I$11876,Gögn!$F$2:$F$11876,$A11,Gögn!$B$2:$B$11876,AN$8),SUMIFS(Gögn!$I$2:$I$11876,Gögn!$F$2:$F$11876,$A11,Gögn!$B$2:$B$11876,AN$8,Gögn!$E$2:$E$11876,AN$9))/1000)</f>
        <v>12150132.176999999</v>
      </c>
      <c r="AO11" s="155">
        <f>IF(LEN(AO$8)=0,"",IF(AO$9="samtals",SUMIFS(Gögn!$I$2:$I$11876,Gögn!$F$2:$F$11876,$A11,Gögn!$B$2:$B$11876,AO$8),SUMIFS(Gögn!$I$2:$I$11876,Gögn!$F$2:$F$11876,$A11,Gögn!$B$2:$B$11876,AO$8,Gögn!$E$2:$E$11876,AO$9))/1000)</f>
        <v>1145864.6459999999</v>
      </c>
      <c r="AP11" s="155">
        <f>IF(LEN(AP$8)=0,"",IF(AP$9="samtals",SUMIFS(Gögn!$I$2:$I$11876,Gögn!$F$2:$F$11876,$A11,Gögn!$B$2:$B$11876,AP$8),SUMIFS(Gögn!$I$2:$I$11876,Gögn!$F$2:$F$11876,$A11,Gögn!$B$2:$B$11876,AP$8,Gögn!$E$2:$E$11876,AP$9))/1000)</f>
        <v>137837.32199999999</v>
      </c>
      <c r="AQ11" s="155">
        <f>IF(LEN(AQ$8)=0,"",IF(AQ$9="samtals",SUMIFS(Gögn!$I$2:$I$11876,Gögn!$F$2:$F$11876,$A11,Gögn!$B$2:$B$11876,AQ$8),SUMIFS(Gögn!$I$2:$I$11876,Gögn!$F$2:$F$11876,$A11,Gögn!$B$2:$B$11876,AQ$8,Gögn!$E$2:$E$11876,AQ$9))/1000)</f>
        <v>48063.998</v>
      </c>
      <c r="AR11" s="155">
        <f>IF(LEN(AR$8)=0,"",IF(AR$9="samtals",SUMIFS(Gögn!$I$2:$I$11876,Gögn!$F$2:$F$11876,$A11,Gögn!$B$2:$B$11876,AR$8),SUMIFS(Gögn!$I$2:$I$11876,Gögn!$F$2:$F$11876,$A11,Gögn!$B$2:$B$11876,AR$8,Gögn!$E$2:$E$11876,AR$9))/1000)</f>
        <v>89773.323999999993</v>
      </c>
      <c r="AS11" s="155">
        <f>IF(LEN(AS$8)=0,"",IF(AS$9="samtals",SUMIFS(Gögn!$I$2:$I$11876,Gögn!$F$2:$F$11876,$A11,Gögn!$B$2:$B$11876,AS$8),SUMIFS(Gögn!$I$2:$I$11876,Gögn!$F$2:$F$11876,$A11,Gögn!$B$2:$B$11876,AS$8,Gögn!$E$2:$E$11876,AS$9))/1000)</f>
        <v>13172135.986</v>
      </c>
      <c r="AT11" s="155">
        <f>IF(LEN(AT$8)=0,"",IF(AT$9="samtals",SUMIFS(Gögn!$I$2:$I$11876,Gögn!$F$2:$F$11876,$A11,Gögn!$B$2:$B$11876,AT$8),SUMIFS(Gögn!$I$2:$I$11876,Gögn!$F$2:$F$11876,$A11,Gögn!$B$2:$B$11876,AT$8,Gögn!$E$2:$E$11876,AT$9))/1000)</f>
        <v>12128613.591</v>
      </c>
      <c r="AU11" s="155">
        <f>IF(LEN(AU$8)=0,"",IF(AU$9="samtals",SUMIFS(Gögn!$I$2:$I$11876,Gögn!$F$2:$F$11876,$A11,Gögn!$B$2:$B$11876,AU$8),SUMIFS(Gögn!$I$2:$I$11876,Gögn!$F$2:$F$11876,$A11,Gögn!$B$2:$B$11876,AU$8,Gögn!$E$2:$E$11876,AU$9))/1000)</f>
        <v>1043522.395</v>
      </c>
      <c r="AV11" s="155">
        <f>IF(LEN(AV$8)=0,"",IF(AV$9="samtals",SUMIFS(Gögn!$I$2:$I$11876,Gögn!$F$2:$F$11876,$A11,Gögn!$B$2:$B$11876,AV$8),SUMIFS(Gögn!$I$2:$I$11876,Gögn!$F$2:$F$11876,$A11,Gögn!$B$2:$B$11876,AV$8,Gögn!$E$2:$E$11876,AV$9))/1000)</f>
        <v>708635.701</v>
      </c>
      <c r="AW11" s="155">
        <f>IF(LEN(AW$8)=0,"",IF(AW$9="samtals",SUMIFS(Gögn!$I$2:$I$11876,Gögn!$F$2:$F$11876,$A11,Gögn!$B$2:$B$11876,AW$8),SUMIFS(Gögn!$I$2:$I$11876,Gögn!$F$2:$F$11876,$A11,Gögn!$B$2:$B$11876,AW$8,Gögn!$E$2:$E$11876,AW$9))/1000)</f>
        <v>667041.18299999996</v>
      </c>
      <c r="AX11" s="155">
        <f>IF(LEN(AX$8)=0,"",IF(AX$9="samtals",SUMIFS(Gögn!$I$2:$I$11876,Gögn!$F$2:$F$11876,$A11,Gögn!$B$2:$B$11876,AX$8),SUMIFS(Gögn!$I$2:$I$11876,Gögn!$F$2:$F$11876,$A11,Gögn!$B$2:$B$11876,AX$8,Gögn!$E$2:$E$11876,AX$9))/1000)</f>
        <v>41594.517999999996</v>
      </c>
      <c r="AY11" s="155">
        <f>IF(LEN(AY$8)=0,"",IF(AY$9="samtals",SUMIFS(Gögn!$I$2:$I$11876,Gögn!$F$2:$F$11876,$A11,Gögn!$B$2:$B$11876,AY$8),SUMIFS(Gögn!$I$2:$I$11876,Gögn!$F$2:$F$11876,$A11,Gögn!$B$2:$B$11876,AY$8,Gögn!$E$2:$E$11876,AY$9))/1000)</f>
        <v>2601467</v>
      </c>
      <c r="AZ11" s="155">
        <f>IF(LEN(AZ$8)=0,"",IF(AZ$9="samtals",SUMIFS(Gögn!$I$2:$I$11876,Gögn!$F$2:$F$11876,$A11,Gögn!$B$2:$B$11876,AZ$8),SUMIFS(Gögn!$I$2:$I$11876,Gögn!$F$2:$F$11876,$A11,Gögn!$B$2:$B$11876,AZ$8,Gögn!$E$2:$E$11876,AZ$9))/1000)</f>
        <v>2040824</v>
      </c>
      <c r="BA11" s="155">
        <f>IF(LEN(BA$8)=0,"",IF(BA$9="samtals",SUMIFS(Gögn!$I$2:$I$11876,Gögn!$F$2:$F$11876,$A11,Gögn!$B$2:$B$11876,BA$8),SUMIFS(Gögn!$I$2:$I$11876,Gögn!$F$2:$F$11876,$A11,Gögn!$B$2:$B$11876,BA$8,Gögn!$E$2:$E$11876,BA$9))/1000)</f>
        <v>560643</v>
      </c>
      <c r="BB11" s="155">
        <f>IF(LEN(BB$8)=0,"",IF(BB$9="samtals",SUMIFS(Gögn!$I$2:$I$11876,Gögn!$F$2:$F$11876,$A11,Gögn!$B$2:$B$11876,BB$8),SUMIFS(Gögn!$I$2:$I$11876,Gögn!$F$2:$F$11876,$A11,Gögn!$B$2:$B$11876,BB$8,Gögn!$E$2:$E$11876,BB$9))/1000)</f>
        <v>1756393.091</v>
      </c>
      <c r="BC11" s="155">
        <f>IF(LEN(BC$8)=0,"",IF(BC$9="samtals",SUMIFS(Gögn!$I$2:$I$11876,Gögn!$F$2:$F$11876,$A11,Gögn!$B$2:$B$11876,BC$8),SUMIFS(Gögn!$I$2:$I$11876,Gögn!$F$2:$F$11876,$A11,Gögn!$B$2:$B$11876,BC$8,Gögn!$E$2:$E$11876,BC$9))/1000)</f>
        <v>1591793.6159999999</v>
      </c>
      <c r="BD11" s="155">
        <f>IF(LEN(BD$8)=0,"",IF(BD$9="samtals",SUMIFS(Gögn!$I$2:$I$11876,Gögn!$F$2:$F$11876,$A11,Gögn!$B$2:$B$11876,BD$8),SUMIFS(Gögn!$I$2:$I$11876,Gögn!$F$2:$F$11876,$A11,Gögn!$B$2:$B$11876,BD$8,Gögn!$E$2:$E$11876,BD$9))/1000)</f>
        <v>164599.47500000001</v>
      </c>
      <c r="BE11" s="155">
        <f>IF(LEN(BE$8)=0,"",IF(BE$9="samtals",SUMIFS(Gögn!$I$2:$I$11876,Gögn!$F$2:$F$11876,$A11,Gögn!$B$2:$B$11876,BE$8),SUMIFS(Gögn!$I$2:$I$11876,Gögn!$F$2:$F$11876,$A11,Gögn!$B$2:$B$11876,BE$8,Gögn!$E$2:$E$11876,BE$9))/1000)</f>
        <v>5056496.1189999999</v>
      </c>
      <c r="BF11" s="155">
        <f>IF(LEN(BF$8)=0,"",IF(BF$9="samtals",SUMIFS(Gögn!$I$2:$I$11876,Gögn!$F$2:$F$11876,$A11,Gögn!$B$2:$B$11876,BF$8),SUMIFS(Gögn!$I$2:$I$11876,Gögn!$F$2:$F$11876,$A11,Gögn!$B$2:$B$11876,BF$8,Gögn!$E$2:$E$11876,BF$9))/1000)</f>
        <v>4768821.9249999998</v>
      </c>
      <c r="BG11" s="155">
        <f>IF(LEN(BG$8)=0,"",IF(BG$9="samtals",SUMIFS(Gögn!$I$2:$I$11876,Gögn!$F$2:$F$11876,$A11,Gögn!$B$2:$B$11876,BG$8),SUMIFS(Gögn!$I$2:$I$11876,Gögn!$F$2:$F$11876,$A11,Gögn!$B$2:$B$11876,BG$8,Gögn!$E$2:$E$11876,BG$9))/1000)</f>
        <v>287674.19400000002</v>
      </c>
    </row>
    <row r="12" spans="1:59" ht="15.75" x14ac:dyDescent="0.25">
      <c r="A12" s="5" t="s">
        <v>153</v>
      </c>
      <c r="B12" s="5"/>
      <c r="C12" s="19" t="s">
        <v>154</v>
      </c>
      <c r="D12" s="156">
        <f t="shared" ref="D12:D14" si="0">SUMIF($E$9:$BG$9,"Samtals",E12:BG12)</f>
        <v>226650440.21599999</v>
      </c>
      <c r="E12" s="156">
        <f>IF(LEN(E$8)=0,"",IF(E$9="samtals",SUMIFS(Gögn!$I$2:$I$11876,Gögn!$F$2:$F$11876,$A12,Gögn!$B$2:$B$11876,E$8),SUMIFS(Gögn!$I$2:$I$11876,Gögn!$F$2:$F$11876,$A12,Gögn!$B$2:$B$11876,E$8,Gögn!$E$2:$E$11876,E$9))/1000)</f>
        <v>15438498.115</v>
      </c>
      <c r="F12" s="156">
        <f>IF(LEN(F$8)=0,"",IF(F$9="samtals",SUMIFS(Gögn!$I$2:$I$11876,Gögn!$F$2:$F$11876,$A12,Gögn!$B$2:$B$11876,F$8),SUMIFS(Gögn!$I$2:$I$11876,Gögn!$F$2:$F$11876,$A12,Gögn!$B$2:$B$11876,F$8,Gögn!$E$2:$E$11876,F$9))/1000)</f>
        <v>7275313.3859999999</v>
      </c>
      <c r="G12" s="156">
        <f>IF(LEN(G$8)=0,"",IF(G$9="samtals",SUMIFS(Gögn!$I$2:$I$11876,Gögn!$F$2:$F$11876,$A12,Gögn!$B$2:$B$11876,G$8),SUMIFS(Gögn!$I$2:$I$11876,Gögn!$F$2:$F$11876,$A12,Gögn!$B$2:$B$11876,G$8,Gögn!$E$2:$E$11876,G$9))/1000)</f>
        <v>8163184.7290000003</v>
      </c>
      <c r="H12" s="156">
        <f>IF(LEN(H$8)=0,"",IF(H$9="samtals",SUMIFS(Gögn!$I$2:$I$11876,Gögn!$F$2:$F$11876,$A12,Gögn!$B$2:$B$11876,H$8),SUMIFS(Gögn!$I$2:$I$11876,Gögn!$F$2:$F$11876,$A12,Gögn!$B$2:$B$11876,H$8,Gögn!$E$2:$E$11876,H$9))/1000)</f>
        <v>17561373.664999999</v>
      </c>
      <c r="I12" s="156">
        <f>IF(LEN(I$8)=0,"",IF(I$9="samtals",SUMIFS(Gögn!$I$2:$I$11876,Gögn!$F$2:$F$11876,$A12,Gögn!$B$2:$B$11876,I$8),SUMIFS(Gögn!$I$2:$I$11876,Gögn!$F$2:$F$11876,$A12,Gögn!$B$2:$B$11876,I$8,Gögn!$E$2:$E$11876,I$9))/1000)</f>
        <v>16523362.426999999</v>
      </c>
      <c r="J12" s="156">
        <f>IF(LEN(J$8)=0,"",IF(J$9="samtals",SUMIFS(Gögn!$I$2:$I$11876,Gögn!$F$2:$F$11876,$A12,Gögn!$B$2:$B$11876,J$8),SUMIFS(Gögn!$I$2:$I$11876,Gögn!$F$2:$F$11876,$A12,Gögn!$B$2:$B$11876,J$8,Gögn!$E$2:$E$11876,J$9))/1000)</f>
        <v>1038011.238</v>
      </c>
      <c r="K12" s="156">
        <f>IF(LEN(K$8)=0,"",IF(K$9="samtals",SUMIFS(Gögn!$I$2:$I$11876,Gögn!$F$2:$F$11876,$A12,Gögn!$B$2:$B$11876,K$8),SUMIFS(Gögn!$I$2:$I$11876,Gögn!$F$2:$F$11876,$A12,Gögn!$B$2:$B$11876,K$8,Gögn!$E$2:$E$11876,K$9))/1000)</f>
        <v>16479921.047</v>
      </c>
      <c r="L12" s="156">
        <f>IF(LEN(L$8)=0,"",IF(L$9="samtals",SUMIFS(Gögn!$I$2:$I$11876,Gögn!$F$2:$F$11876,$A12,Gögn!$B$2:$B$11876,L$8),SUMIFS(Gögn!$I$2:$I$11876,Gögn!$F$2:$F$11876,$A12,Gögn!$B$2:$B$11876,L$8,Gögn!$E$2:$E$11876,L$9))/1000)</f>
        <v>16479921.047</v>
      </c>
      <c r="M12" s="156">
        <f>IF(LEN(M$8)=0,"",IF(M$9="samtals",SUMIFS(Gögn!$I$2:$I$11876,Gögn!$F$2:$F$11876,$A12,Gögn!$B$2:$B$11876,M$8),SUMIFS(Gögn!$I$2:$I$11876,Gögn!$F$2:$F$11876,$A12,Gögn!$B$2:$B$11876,M$8,Gögn!$E$2:$E$11876,M$9))/1000)</f>
        <v>2043911</v>
      </c>
      <c r="N12" s="156">
        <f>IF(LEN(N$8)=0,"",IF(N$9="samtals",SUMIFS(Gögn!$I$2:$I$11876,Gögn!$F$2:$F$11876,$A12,Gögn!$B$2:$B$11876,N$8),SUMIFS(Gögn!$I$2:$I$11876,Gögn!$F$2:$F$11876,$A12,Gögn!$B$2:$B$11876,N$8,Gögn!$E$2:$E$11876,N$9))/1000)</f>
        <v>2043911</v>
      </c>
      <c r="O12" s="156">
        <f>IF(LEN(O$8)=0,"",IF(O$9="samtals",SUMIFS(Gögn!$I$2:$I$11876,Gögn!$F$2:$F$11876,$A12,Gögn!$B$2:$B$11876,O$8),SUMIFS(Gögn!$I$2:$I$11876,Gögn!$F$2:$F$11876,$A12,Gögn!$B$2:$B$11876,O$8,Gögn!$E$2:$E$11876,O$9))/1000)</f>
        <v>11745104.203</v>
      </c>
      <c r="P12" s="156">
        <f>IF(LEN(P$8)=0,"",IF(P$9="samtals",SUMIFS(Gögn!$I$2:$I$11876,Gögn!$F$2:$F$11876,$A12,Gögn!$B$2:$B$11876,P$8),SUMIFS(Gögn!$I$2:$I$11876,Gögn!$F$2:$F$11876,$A12,Gögn!$B$2:$B$11876,P$8,Gögn!$E$2:$E$11876,P$9))/1000)</f>
        <v>11569973.151000001</v>
      </c>
      <c r="Q12" s="156">
        <f>IF(LEN(Q$8)=0,"",IF(Q$9="samtals",SUMIFS(Gögn!$I$2:$I$11876,Gögn!$F$2:$F$11876,$A12,Gögn!$B$2:$B$11876,Q$8),SUMIFS(Gögn!$I$2:$I$11876,Gögn!$F$2:$F$11876,$A12,Gögn!$B$2:$B$11876,Q$8,Gögn!$E$2:$E$11876,Q$9))/1000)</f>
        <v>175131.052</v>
      </c>
      <c r="R12" s="156">
        <f>IF(LEN(R$8)=0,"",IF(R$9="samtals",SUMIFS(Gögn!$I$2:$I$11876,Gögn!$F$2:$F$11876,$A12,Gögn!$B$2:$B$11876,R$8),SUMIFS(Gögn!$I$2:$I$11876,Gögn!$F$2:$F$11876,$A12,Gögn!$B$2:$B$11876,R$8,Gögn!$E$2:$E$11876,R$9))/1000)</f>
        <v>21025184</v>
      </c>
      <c r="S12" s="156">
        <f>IF(LEN(S$8)=0,"",IF(S$9="samtals",SUMIFS(Gögn!$I$2:$I$11876,Gögn!$F$2:$F$11876,$A12,Gögn!$B$2:$B$11876,S$8),SUMIFS(Gögn!$I$2:$I$11876,Gögn!$F$2:$F$11876,$A12,Gögn!$B$2:$B$11876,S$8,Gögn!$E$2:$E$11876,S$9))/1000)</f>
        <v>8093517</v>
      </c>
      <c r="T12" s="156">
        <f>IF(LEN(T$8)=0,"",IF(T$9="samtals",SUMIFS(Gögn!$I$2:$I$11876,Gögn!$F$2:$F$11876,$A12,Gögn!$B$2:$B$11876,T$8),SUMIFS(Gögn!$I$2:$I$11876,Gögn!$F$2:$F$11876,$A12,Gögn!$B$2:$B$11876,T$8,Gögn!$E$2:$E$11876,T$9))/1000)</f>
        <v>12931667</v>
      </c>
      <c r="U12" s="156">
        <f>IF(LEN(U$8)=0,"",IF(U$9="samtals",SUMIFS(Gögn!$I$2:$I$11876,Gögn!$F$2:$F$11876,$A12,Gögn!$B$2:$B$11876,U$8),SUMIFS(Gögn!$I$2:$I$11876,Gögn!$F$2:$F$11876,$A12,Gögn!$B$2:$B$11876,U$8,Gögn!$E$2:$E$11876,U$9))/1000)</f>
        <v>32998633.226</v>
      </c>
      <c r="V12" s="156">
        <f>IF(LEN(V$8)=0,"",IF(V$9="samtals",SUMIFS(Gögn!$I$2:$I$11876,Gögn!$F$2:$F$11876,$A12,Gögn!$B$2:$B$11876,V$8),SUMIFS(Gögn!$I$2:$I$11876,Gögn!$F$2:$F$11876,$A12,Gögn!$B$2:$B$11876,V$8,Gögn!$E$2:$E$11876,V$9))/1000)</f>
        <v>32491588.772999998</v>
      </c>
      <c r="W12" s="156">
        <f>IF(LEN(W$8)=0,"",IF(W$9="samtals",SUMIFS(Gögn!$I$2:$I$11876,Gögn!$F$2:$F$11876,$A12,Gögn!$B$2:$B$11876,W$8),SUMIFS(Gögn!$I$2:$I$11876,Gögn!$F$2:$F$11876,$A12,Gögn!$B$2:$B$11876,W$8,Gögn!$E$2:$E$11876,W$9))/1000)</f>
        <v>507044.45299999998</v>
      </c>
      <c r="X12" s="156">
        <f>IF(LEN(X$8)=0,"",IF(X$9="samtals",SUMIFS(Gögn!$I$2:$I$11876,Gögn!$F$2:$F$11876,$A12,Gögn!$B$2:$B$11876,X$8),SUMIFS(Gögn!$I$2:$I$11876,Gögn!$F$2:$F$11876,$A12,Gögn!$B$2:$B$11876,X$8,Gögn!$E$2:$E$11876,X$9))/1000)</f>
        <v>9570517.0409999993</v>
      </c>
      <c r="Y12" s="156">
        <f>IF(LEN(Y$8)=0,"",IF(Y$9="samtals",SUMIFS(Gögn!$I$2:$I$11876,Gögn!$F$2:$F$11876,$A12,Gögn!$B$2:$B$11876,Y$8),SUMIFS(Gögn!$I$2:$I$11876,Gögn!$F$2:$F$11876,$A12,Gögn!$B$2:$B$11876,Y$8,Gögn!$E$2:$E$11876,Y$9))/1000)</f>
        <v>2835426.1290000002</v>
      </c>
      <c r="Z12" s="156">
        <f>IF(LEN(Z$8)=0,"",IF(Z$9="samtals",SUMIFS(Gögn!$I$2:$I$11876,Gögn!$F$2:$F$11876,$A12,Gögn!$B$2:$B$11876,Z$8),SUMIFS(Gögn!$I$2:$I$11876,Gögn!$F$2:$F$11876,$A12,Gögn!$B$2:$B$11876,Z$8,Gögn!$E$2:$E$11876,Z$9))/1000)</f>
        <v>6735090.9119999995</v>
      </c>
      <c r="AA12" s="156">
        <f>IF(LEN(AA$8)=0,"",IF(AA$9="samtals",SUMIFS(Gögn!$I$2:$I$11876,Gögn!$F$2:$F$11876,$A12,Gögn!$B$2:$B$11876,AA$8),SUMIFS(Gögn!$I$2:$I$11876,Gögn!$F$2:$F$11876,$A12,Gögn!$B$2:$B$11876,AA$8,Gögn!$E$2:$E$11876,AA$9))/1000)</f>
        <v>753694.55700000003</v>
      </c>
      <c r="AB12" s="156">
        <f>IF(LEN(AB$8)=0,"",IF(AB$9="samtals",SUMIFS(Gögn!$I$2:$I$11876,Gögn!$F$2:$F$11876,$A12,Gögn!$B$2:$B$11876,AB$8),SUMIFS(Gögn!$I$2:$I$11876,Gögn!$F$2:$F$11876,$A12,Gögn!$B$2:$B$11876,AB$8,Gögn!$E$2:$E$11876,AB$9))/1000)</f>
        <v>753694.55700000003</v>
      </c>
      <c r="AC12" s="156">
        <f>IF(LEN(AC$8)=0,"",IF(AC$9="samtals",SUMIFS(Gögn!$I$2:$I$11876,Gögn!$F$2:$F$11876,$A12,Gögn!$B$2:$B$11876,AC$8),SUMIFS(Gögn!$I$2:$I$11876,Gögn!$F$2:$F$11876,$A12,Gögn!$B$2:$B$11876,AC$8,Gögn!$E$2:$E$11876,AC$9))/1000)</f>
        <v>1319622</v>
      </c>
      <c r="AD12" s="156">
        <f>IF(LEN(AD$8)=0,"",IF(AD$9="samtals",SUMIFS(Gögn!$I$2:$I$11876,Gögn!$F$2:$F$11876,$A12,Gögn!$B$2:$B$11876,AD$8),SUMIFS(Gögn!$I$2:$I$11876,Gögn!$F$2:$F$11876,$A12,Gögn!$B$2:$B$11876,AD$8,Gögn!$E$2:$E$11876,AD$9))/1000)</f>
        <v>1319622</v>
      </c>
      <c r="AE12" s="156">
        <f>IF(LEN(AE$8)=0,"",IF(AE$9="samtals",SUMIFS(Gögn!$I$2:$I$11876,Gögn!$F$2:$F$11876,$A12,Gögn!$B$2:$B$11876,AE$8),SUMIFS(Gögn!$I$2:$I$11876,Gögn!$F$2:$F$11876,$A12,Gögn!$B$2:$B$11876,AE$8,Gögn!$E$2:$E$11876,AE$9))/1000)</f>
        <v>911271</v>
      </c>
      <c r="AF12" s="156">
        <f>IF(LEN(AF$8)=0,"",IF(AF$9="samtals",SUMIFS(Gögn!$I$2:$I$11876,Gögn!$F$2:$F$11876,$A12,Gögn!$B$2:$B$11876,AF$8),SUMIFS(Gögn!$I$2:$I$11876,Gögn!$F$2:$F$11876,$A12,Gögn!$B$2:$B$11876,AF$8,Gögn!$E$2:$E$11876,AF$9))/1000)</f>
        <v>911271</v>
      </c>
      <c r="AG12" s="156">
        <f>IF(LEN(AG$8)=0,"",IF(AG$9="samtals",SUMIFS(Gögn!$I$2:$I$11876,Gögn!$F$2:$F$11876,$A12,Gögn!$B$2:$B$11876,AG$8),SUMIFS(Gögn!$I$2:$I$11876,Gögn!$F$2:$F$11876,$A12,Gögn!$B$2:$B$11876,AG$8,Gögn!$E$2:$E$11876,AG$9))/1000)</f>
        <v>33670.480000000003</v>
      </c>
      <c r="AH12" s="156">
        <f>IF(LEN(AH$8)=0,"",IF(AH$9="samtals",SUMIFS(Gögn!$I$2:$I$11876,Gögn!$F$2:$F$11876,$A12,Gögn!$B$2:$B$11876,AH$8),SUMIFS(Gögn!$I$2:$I$11876,Gögn!$F$2:$F$11876,$A12,Gögn!$B$2:$B$11876,AH$8,Gögn!$E$2:$E$11876,AH$9))/1000)</f>
        <v>33670.480000000003</v>
      </c>
      <c r="AI12" s="156">
        <f>IF(LEN(AI$8)=0,"",IF(AI$9="samtals",SUMIFS(Gögn!$I$2:$I$11876,Gögn!$F$2:$F$11876,$A12,Gögn!$B$2:$B$11876,AI$8),SUMIFS(Gögn!$I$2:$I$11876,Gögn!$F$2:$F$11876,$A12,Gögn!$B$2:$B$11876,AI$8,Gögn!$E$2:$E$11876,AI$9))/1000)</f>
        <v>6015</v>
      </c>
      <c r="AJ12" s="156">
        <f>IF(LEN(AJ$8)=0,"",IF(AJ$9="samtals",SUMIFS(Gögn!$I$2:$I$11876,Gögn!$F$2:$F$11876,$A12,Gögn!$B$2:$B$11876,AJ$8),SUMIFS(Gögn!$I$2:$I$11876,Gögn!$F$2:$F$11876,$A12,Gögn!$B$2:$B$11876,AJ$8,Gögn!$E$2:$E$11876,AJ$9))/1000)</f>
        <v>6015</v>
      </c>
      <c r="AK12" s="156">
        <f>IF(LEN(AK$8)=0,"",IF(AK$9="samtals",SUMIFS(Gögn!$I$2:$I$11876,Gögn!$F$2:$F$11876,$A12,Gögn!$B$2:$B$11876,AK$8),SUMIFS(Gögn!$I$2:$I$11876,Gögn!$F$2:$F$11876,$A12,Gögn!$B$2:$B$11876,AK$8,Gögn!$E$2:$E$11876,AK$9))/1000)</f>
        <v>146189.997</v>
      </c>
      <c r="AL12" s="156">
        <f>IF(LEN(AL$8)=0,"",IF(AL$9="samtals",SUMIFS(Gögn!$I$2:$I$11876,Gögn!$F$2:$F$11876,$A12,Gögn!$B$2:$B$11876,AL$8),SUMIFS(Gögn!$I$2:$I$11876,Gögn!$F$2:$F$11876,$A12,Gögn!$B$2:$B$11876,AL$8,Gögn!$E$2:$E$11876,AL$9))/1000)</f>
        <v>146189.997</v>
      </c>
      <c r="AM12" s="156">
        <f>IF(LEN(AM$8)=0,"",IF(AM$9="samtals",SUMIFS(Gögn!$I$2:$I$11876,Gögn!$F$2:$F$11876,$A12,Gögn!$B$2:$B$11876,AM$8),SUMIFS(Gögn!$I$2:$I$11876,Gögn!$F$2:$F$11876,$A12,Gögn!$B$2:$B$11876,AM$8,Gögn!$E$2:$E$11876,AM$9))/1000)</f>
        <v>35916618.053999998</v>
      </c>
      <c r="AN12" s="156">
        <f>IF(LEN(AN$8)=0,"",IF(AN$9="samtals",SUMIFS(Gögn!$I$2:$I$11876,Gögn!$F$2:$F$11876,$A12,Gögn!$B$2:$B$11876,AN$8),SUMIFS(Gögn!$I$2:$I$11876,Gögn!$F$2:$F$11876,$A12,Gögn!$B$2:$B$11876,AN$8,Gögn!$E$2:$E$11876,AN$9))/1000)</f>
        <v>35219049.762000002</v>
      </c>
      <c r="AO12" s="156">
        <f>IF(LEN(AO$8)=0,"",IF(AO$9="samtals",SUMIFS(Gögn!$I$2:$I$11876,Gögn!$F$2:$F$11876,$A12,Gögn!$B$2:$B$11876,AO$8),SUMIFS(Gögn!$I$2:$I$11876,Gögn!$F$2:$F$11876,$A12,Gögn!$B$2:$B$11876,AO$8,Gögn!$E$2:$E$11876,AO$9))/1000)</f>
        <v>697568.29200000002</v>
      </c>
      <c r="AP12" s="156">
        <f>IF(LEN(AP$8)=0,"",IF(AP$9="samtals",SUMIFS(Gögn!$I$2:$I$11876,Gögn!$F$2:$F$11876,$A12,Gögn!$B$2:$B$11876,AP$8),SUMIFS(Gögn!$I$2:$I$11876,Gögn!$F$2:$F$11876,$A12,Gögn!$B$2:$B$11876,AP$8,Gögn!$E$2:$E$11876,AP$9))/1000)</f>
        <v>324662.78600000002</v>
      </c>
      <c r="AQ12" s="156">
        <f>IF(LEN(AQ$8)=0,"",IF(AQ$9="samtals",SUMIFS(Gögn!$I$2:$I$11876,Gögn!$F$2:$F$11876,$A12,Gögn!$B$2:$B$11876,AQ$8),SUMIFS(Gögn!$I$2:$I$11876,Gögn!$F$2:$F$11876,$A12,Gögn!$B$2:$B$11876,AQ$8,Gögn!$E$2:$E$11876,AQ$9))/1000)</f>
        <v>101854.899</v>
      </c>
      <c r="AR12" s="156">
        <f>IF(LEN(AR$8)=0,"",IF(AR$9="samtals",SUMIFS(Gögn!$I$2:$I$11876,Gögn!$F$2:$F$11876,$A12,Gögn!$B$2:$B$11876,AR$8),SUMIFS(Gögn!$I$2:$I$11876,Gögn!$F$2:$F$11876,$A12,Gögn!$B$2:$B$11876,AR$8,Gögn!$E$2:$E$11876,AR$9))/1000)</f>
        <v>222807.88699999999</v>
      </c>
      <c r="AS12" s="156">
        <f>IF(LEN(AS$8)=0,"",IF(AS$9="samtals",SUMIFS(Gögn!$I$2:$I$11876,Gögn!$F$2:$F$11876,$A12,Gögn!$B$2:$B$11876,AS$8),SUMIFS(Gögn!$I$2:$I$11876,Gögn!$F$2:$F$11876,$A12,Gögn!$B$2:$B$11876,AS$8,Gögn!$E$2:$E$11876,AS$9))/1000)</f>
        <v>34264006.722000003</v>
      </c>
      <c r="AT12" s="156">
        <f>IF(LEN(AT$8)=0,"",IF(AT$9="samtals",SUMIFS(Gögn!$I$2:$I$11876,Gögn!$F$2:$F$11876,$A12,Gögn!$B$2:$B$11876,AT$8),SUMIFS(Gögn!$I$2:$I$11876,Gögn!$F$2:$F$11876,$A12,Gögn!$B$2:$B$11876,AT$8,Gögn!$E$2:$E$11876,AT$9))/1000)</f>
        <v>32207768.013999999</v>
      </c>
      <c r="AU12" s="156">
        <f>IF(LEN(AU$8)=0,"",IF(AU$9="samtals",SUMIFS(Gögn!$I$2:$I$11876,Gögn!$F$2:$F$11876,$A12,Gögn!$B$2:$B$11876,AU$8),SUMIFS(Gögn!$I$2:$I$11876,Gögn!$F$2:$F$11876,$A12,Gögn!$B$2:$B$11876,AU$8,Gögn!$E$2:$E$11876,AU$9))/1000)</f>
        <v>2056238.7080000001</v>
      </c>
      <c r="AV12" s="156">
        <f>IF(LEN(AV$8)=0,"",IF(AV$9="samtals",SUMIFS(Gögn!$I$2:$I$11876,Gögn!$F$2:$F$11876,$A12,Gögn!$B$2:$B$11876,AV$8),SUMIFS(Gögn!$I$2:$I$11876,Gögn!$F$2:$F$11876,$A12,Gögn!$B$2:$B$11876,AV$8,Gögn!$E$2:$E$11876,AV$9))/1000)</f>
        <v>1797915.787</v>
      </c>
      <c r="AW12" s="156">
        <f>IF(LEN(AW$8)=0,"",IF(AW$9="samtals",SUMIFS(Gögn!$I$2:$I$11876,Gögn!$F$2:$F$11876,$A12,Gögn!$B$2:$B$11876,AW$8),SUMIFS(Gögn!$I$2:$I$11876,Gögn!$F$2:$F$11876,$A12,Gögn!$B$2:$B$11876,AW$8,Gögn!$E$2:$E$11876,AW$9))/1000)</f>
        <v>1668691.0220000001</v>
      </c>
      <c r="AX12" s="156">
        <f>IF(LEN(AX$8)=0,"",IF(AX$9="samtals",SUMIFS(Gögn!$I$2:$I$11876,Gögn!$F$2:$F$11876,$A12,Gögn!$B$2:$B$11876,AX$8),SUMIFS(Gögn!$I$2:$I$11876,Gögn!$F$2:$F$11876,$A12,Gögn!$B$2:$B$11876,AX$8,Gögn!$E$2:$E$11876,AX$9))/1000)</f>
        <v>129224.765</v>
      </c>
      <c r="AY12" s="156">
        <f>IF(LEN(AY$8)=0,"",IF(AY$9="samtals",SUMIFS(Gögn!$I$2:$I$11876,Gögn!$F$2:$F$11876,$A12,Gögn!$B$2:$B$11876,AY$8),SUMIFS(Gögn!$I$2:$I$11876,Gögn!$F$2:$F$11876,$A12,Gögn!$B$2:$B$11876,AY$8,Gögn!$E$2:$E$11876,AY$9))/1000)</f>
        <v>6114575</v>
      </c>
      <c r="AZ12" s="156">
        <f>IF(LEN(AZ$8)=0,"",IF(AZ$9="samtals",SUMIFS(Gögn!$I$2:$I$11876,Gögn!$F$2:$F$11876,$A12,Gögn!$B$2:$B$11876,AZ$8),SUMIFS(Gögn!$I$2:$I$11876,Gögn!$F$2:$F$11876,$A12,Gögn!$B$2:$B$11876,AZ$8,Gögn!$E$2:$E$11876,AZ$9))/1000)</f>
        <v>3265682</v>
      </c>
      <c r="BA12" s="156">
        <f>IF(LEN(BA$8)=0,"",IF(BA$9="samtals",SUMIFS(Gögn!$I$2:$I$11876,Gögn!$F$2:$F$11876,$A12,Gögn!$B$2:$B$11876,BA$8),SUMIFS(Gögn!$I$2:$I$11876,Gögn!$F$2:$F$11876,$A12,Gögn!$B$2:$B$11876,BA$8,Gögn!$E$2:$E$11876,BA$9))/1000)</f>
        <v>2848893</v>
      </c>
      <c r="BB12" s="156">
        <f>IF(LEN(BB$8)=0,"",IF(BB$9="samtals",SUMIFS(Gögn!$I$2:$I$11876,Gögn!$F$2:$F$11876,$A12,Gögn!$B$2:$B$11876,BB$8),SUMIFS(Gögn!$I$2:$I$11876,Gögn!$F$2:$F$11876,$A12,Gögn!$B$2:$B$11876,BB$8,Gögn!$E$2:$E$11876,BB$9))/1000)</f>
        <v>4516932.443</v>
      </c>
      <c r="BC12" s="156">
        <f>IF(LEN(BC$8)=0,"",IF(BC$9="samtals",SUMIFS(Gögn!$I$2:$I$11876,Gögn!$F$2:$F$11876,$A12,Gögn!$B$2:$B$11876,BC$8),SUMIFS(Gögn!$I$2:$I$11876,Gögn!$F$2:$F$11876,$A12,Gögn!$B$2:$B$11876,BC$8,Gögn!$E$2:$E$11876,BC$9))/1000)</f>
        <v>4157566.6170000001</v>
      </c>
      <c r="BD12" s="156">
        <f>IF(LEN(BD$8)=0,"",IF(BD$9="samtals",SUMIFS(Gögn!$I$2:$I$11876,Gögn!$F$2:$F$11876,$A12,Gögn!$B$2:$B$11876,BD$8),SUMIFS(Gögn!$I$2:$I$11876,Gögn!$F$2:$F$11876,$A12,Gögn!$B$2:$B$11876,BD$8,Gögn!$E$2:$E$11876,BD$9))/1000)</f>
        <v>359365.826</v>
      </c>
      <c r="BE12" s="156">
        <f>IF(LEN(BE$8)=0,"",IF(BE$9="samtals",SUMIFS(Gögn!$I$2:$I$11876,Gögn!$F$2:$F$11876,$A12,Gögn!$B$2:$B$11876,BE$8),SUMIFS(Gögn!$I$2:$I$11876,Gögn!$F$2:$F$11876,$A12,Gögn!$B$2:$B$11876,BE$8,Gögn!$E$2:$E$11876,BE$9))/1000)</f>
        <v>13682124.093</v>
      </c>
      <c r="BF12" s="156">
        <f>IF(LEN(BF$8)=0,"",IF(BF$9="samtals",SUMIFS(Gögn!$I$2:$I$11876,Gögn!$F$2:$F$11876,$A12,Gögn!$B$2:$B$11876,BF$8),SUMIFS(Gögn!$I$2:$I$11876,Gögn!$F$2:$F$11876,$A12,Gögn!$B$2:$B$11876,BF$8,Gögn!$E$2:$E$11876,BF$9))/1000)</f>
        <v>12952648.217</v>
      </c>
      <c r="BG12" s="156">
        <f>IF(LEN(BG$8)=0,"",IF(BG$9="samtals",SUMIFS(Gögn!$I$2:$I$11876,Gögn!$F$2:$F$11876,$A12,Gögn!$B$2:$B$11876,BG$8),SUMIFS(Gögn!$I$2:$I$11876,Gögn!$F$2:$F$11876,$A12,Gögn!$B$2:$B$11876,BG$8,Gögn!$E$2:$E$11876,BG$9))/1000)</f>
        <v>729475.87600000005</v>
      </c>
    </row>
    <row r="13" spans="1:59" ht="15.75" x14ac:dyDescent="0.25">
      <c r="A13" s="5" t="s">
        <v>155</v>
      </c>
      <c r="B13" s="5"/>
      <c r="C13" s="18" t="s">
        <v>156</v>
      </c>
      <c r="D13" s="155">
        <f t="shared" si="0"/>
        <v>-2455243.8879999998</v>
      </c>
      <c r="E13" s="155">
        <f>IF(LEN(E$8)=0,"",IF(E$9="samtals",SUMIFS(Gögn!$I$2:$I$11876,Gögn!$F$2:$F$11876,$A13,Gögn!$B$2:$B$11876,E$8),SUMIFS(Gögn!$I$2:$I$11876,Gögn!$F$2:$F$11876,$A13,Gögn!$B$2:$B$11876,E$8,Gögn!$E$2:$E$11876,E$9))/1000)</f>
        <v>-112201.47</v>
      </c>
      <c r="F13" s="155">
        <f>IF(LEN(F$8)=0,"",IF(F$9="samtals",SUMIFS(Gögn!$I$2:$I$11876,Gögn!$F$2:$F$11876,$A13,Gögn!$B$2:$B$11876,F$8),SUMIFS(Gögn!$I$2:$I$11876,Gögn!$F$2:$F$11876,$A13,Gögn!$B$2:$B$11876,F$8,Gögn!$E$2:$E$11876,F$9))/1000)</f>
        <v>-5602.9539999999997</v>
      </c>
      <c r="G13" s="155">
        <f>IF(LEN(G$8)=0,"",IF(G$9="samtals",SUMIFS(Gögn!$I$2:$I$11876,Gögn!$F$2:$F$11876,$A13,Gögn!$B$2:$B$11876,G$8),SUMIFS(Gögn!$I$2:$I$11876,Gögn!$F$2:$F$11876,$A13,Gögn!$B$2:$B$11876,G$8,Gögn!$E$2:$E$11876,G$9))/1000)</f>
        <v>-106598.516</v>
      </c>
      <c r="H13" s="155">
        <f>IF(LEN(H$8)=0,"",IF(H$9="samtals",SUMIFS(Gögn!$I$2:$I$11876,Gögn!$F$2:$F$11876,$A13,Gögn!$B$2:$B$11876,H$8),SUMIFS(Gögn!$I$2:$I$11876,Gögn!$F$2:$F$11876,$A13,Gögn!$B$2:$B$11876,H$8,Gögn!$E$2:$E$11876,H$9))/1000)</f>
        <v>-68195.123000000007</v>
      </c>
      <c r="I13" s="155">
        <f>IF(LEN(I$8)=0,"",IF(I$9="samtals",SUMIFS(Gögn!$I$2:$I$11876,Gögn!$F$2:$F$11876,$A13,Gögn!$B$2:$B$11876,I$8),SUMIFS(Gögn!$I$2:$I$11876,Gögn!$F$2:$F$11876,$A13,Gögn!$B$2:$B$11876,I$8,Gögn!$E$2:$E$11876,I$9))/1000)</f>
        <v>-46772.444000000003</v>
      </c>
      <c r="J13" s="155">
        <f>IF(LEN(J$8)=0,"",IF(J$9="samtals",SUMIFS(Gögn!$I$2:$I$11876,Gögn!$F$2:$F$11876,$A13,Gögn!$B$2:$B$11876,J$8),SUMIFS(Gögn!$I$2:$I$11876,Gögn!$F$2:$F$11876,$A13,Gögn!$B$2:$B$11876,J$8,Gögn!$E$2:$E$11876,J$9))/1000)</f>
        <v>-21422.679</v>
      </c>
      <c r="K13" s="155">
        <f>IF(LEN(K$8)=0,"",IF(K$9="samtals",SUMIFS(Gögn!$I$2:$I$11876,Gögn!$F$2:$F$11876,$A13,Gögn!$B$2:$B$11876,K$8),SUMIFS(Gögn!$I$2:$I$11876,Gögn!$F$2:$F$11876,$A13,Gögn!$B$2:$B$11876,K$8,Gögn!$E$2:$E$11876,K$9))/1000)</f>
        <v>-2824.252</v>
      </c>
      <c r="L13" s="155">
        <f>IF(LEN(L$8)=0,"",IF(L$9="samtals",SUMIFS(Gögn!$I$2:$I$11876,Gögn!$F$2:$F$11876,$A13,Gögn!$B$2:$B$11876,L$8),SUMIFS(Gögn!$I$2:$I$11876,Gögn!$F$2:$F$11876,$A13,Gögn!$B$2:$B$11876,L$8,Gögn!$E$2:$E$11876,L$9))/1000)</f>
        <v>-2824.252</v>
      </c>
      <c r="M13" s="155">
        <f>IF(LEN(M$8)=0,"",IF(M$9="samtals",SUMIFS(Gögn!$I$2:$I$11876,Gögn!$F$2:$F$11876,$A13,Gögn!$B$2:$B$11876,M$8),SUMIFS(Gögn!$I$2:$I$11876,Gögn!$F$2:$F$11876,$A13,Gögn!$B$2:$B$11876,M$8,Gögn!$E$2:$E$11876,M$9))/1000)</f>
        <v>67</v>
      </c>
      <c r="N13" s="155">
        <f>IF(LEN(N$8)=0,"",IF(N$9="samtals",SUMIFS(Gögn!$I$2:$I$11876,Gögn!$F$2:$F$11876,$A13,Gögn!$B$2:$B$11876,N$8),SUMIFS(Gögn!$I$2:$I$11876,Gögn!$F$2:$F$11876,$A13,Gögn!$B$2:$B$11876,N$8,Gögn!$E$2:$E$11876,N$9))/1000)</f>
        <v>67</v>
      </c>
      <c r="O13" s="155">
        <f>IF(LEN(O$8)=0,"",IF(O$9="samtals",SUMIFS(Gögn!$I$2:$I$11876,Gögn!$F$2:$F$11876,$A13,Gögn!$B$2:$B$11876,O$8),SUMIFS(Gögn!$I$2:$I$11876,Gögn!$F$2:$F$11876,$A13,Gögn!$B$2:$B$11876,O$8,Gögn!$E$2:$E$11876,O$9))/1000)</f>
        <v>-264989.28000000003</v>
      </c>
      <c r="P13" s="155">
        <f>IF(LEN(P$8)=0,"",IF(P$9="samtals",SUMIFS(Gögn!$I$2:$I$11876,Gögn!$F$2:$F$11876,$A13,Gögn!$B$2:$B$11876,P$8),SUMIFS(Gögn!$I$2:$I$11876,Gögn!$F$2:$F$11876,$A13,Gögn!$B$2:$B$11876,P$8,Gögn!$E$2:$E$11876,P$9))/1000)</f>
        <v>-268853.06</v>
      </c>
      <c r="Q13" s="155">
        <f>IF(LEN(Q$8)=0,"",IF(Q$9="samtals",SUMIFS(Gögn!$I$2:$I$11876,Gögn!$F$2:$F$11876,$A13,Gögn!$B$2:$B$11876,Q$8),SUMIFS(Gögn!$I$2:$I$11876,Gögn!$F$2:$F$11876,$A13,Gögn!$B$2:$B$11876,Q$8,Gögn!$E$2:$E$11876,Q$9))/1000)</f>
        <v>3863.78</v>
      </c>
      <c r="R13" s="155">
        <f>IF(LEN(R$8)=0,"",IF(R$9="samtals",SUMIFS(Gögn!$I$2:$I$11876,Gögn!$F$2:$F$11876,$A13,Gögn!$B$2:$B$11876,R$8),SUMIFS(Gögn!$I$2:$I$11876,Gögn!$F$2:$F$11876,$A13,Gögn!$B$2:$B$11876,R$8,Gögn!$E$2:$E$11876,R$9))/1000)</f>
        <v>146912</v>
      </c>
      <c r="S13" s="155">
        <f>IF(LEN(S$8)=0,"",IF(S$9="samtals",SUMIFS(Gögn!$I$2:$I$11876,Gögn!$F$2:$F$11876,$A13,Gögn!$B$2:$B$11876,S$8),SUMIFS(Gögn!$I$2:$I$11876,Gögn!$F$2:$F$11876,$A13,Gögn!$B$2:$B$11876,S$8,Gögn!$E$2:$E$11876,S$9))/1000)</f>
        <v>-3146</v>
      </c>
      <c r="T13" s="155">
        <f>IF(LEN(T$8)=0,"",IF(T$9="samtals",SUMIFS(Gögn!$I$2:$I$11876,Gögn!$F$2:$F$11876,$A13,Gögn!$B$2:$B$11876,T$8),SUMIFS(Gögn!$I$2:$I$11876,Gögn!$F$2:$F$11876,$A13,Gögn!$B$2:$B$11876,T$8,Gögn!$E$2:$E$11876,T$9))/1000)</f>
        <v>150058</v>
      </c>
      <c r="U13" s="155">
        <f>IF(LEN(U$8)=0,"",IF(U$9="samtals",SUMIFS(Gögn!$I$2:$I$11876,Gögn!$F$2:$F$11876,$A13,Gögn!$B$2:$B$11876,U$8),SUMIFS(Gögn!$I$2:$I$11876,Gögn!$F$2:$F$11876,$A13,Gögn!$B$2:$B$11876,U$8,Gögn!$E$2:$E$11876,U$9))/1000)</f>
        <v>21777.742999999999</v>
      </c>
      <c r="V13" s="155">
        <f>IF(LEN(V$8)=0,"",IF(V$9="samtals",SUMIFS(Gögn!$I$2:$I$11876,Gögn!$F$2:$F$11876,$A13,Gögn!$B$2:$B$11876,V$8),SUMIFS(Gögn!$I$2:$I$11876,Gögn!$F$2:$F$11876,$A13,Gögn!$B$2:$B$11876,V$8,Gögn!$E$2:$E$11876,V$9))/1000)</f>
        <v>3951.547</v>
      </c>
      <c r="W13" s="155">
        <f>IF(LEN(W$8)=0,"",IF(W$9="samtals",SUMIFS(Gögn!$I$2:$I$11876,Gögn!$F$2:$F$11876,$A13,Gögn!$B$2:$B$11876,W$8),SUMIFS(Gögn!$I$2:$I$11876,Gögn!$F$2:$F$11876,$A13,Gögn!$B$2:$B$11876,W$8,Gögn!$E$2:$E$11876,W$9))/1000)</f>
        <v>17826.196</v>
      </c>
      <c r="X13" s="155">
        <f>IF(LEN(X$8)=0,"",IF(X$9="samtals",SUMIFS(Gögn!$I$2:$I$11876,Gögn!$F$2:$F$11876,$A13,Gögn!$B$2:$B$11876,X$8),SUMIFS(Gögn!$I$2:$I$11876,Gögn!$F$2:$F$11876,$A13,Gögn!$B$2:$B$11876,X$8,Gögn!$E$2:$E$11876,X$9))/1000)</f>
        <v>-905360.18200000003</v>
      </c>
      <c r="Y13" s="155">
        <f>IF(LEN(Y$8)=0,"",IF(Y$9="samtals",SUMIFS(Gögn!$I$2:$I$11876,Gögn!$F$2:$F$11876,$A13,Gögn!$B$2:$B$11876,Y$8),SUMIFS(Gögn!$I$2:$I$11876,Gögn!$F$2:$F$11876,$A13,Gögn!$B$2:$B$11876,Y$8,Gögn!$E$2:$E$11876,Y$9))/1000)</f>
        <v>-2234.0639999999999</v>
      </c>
      <c r="Z13" s="155">
        <f>IF(LEN(Z$8)=0,"",IF(Z$9="samtals",SUMIFS(Gögn!$I$2:$I$11876,Gögn!$F$2:$F$11876,$A13,Gögn!$B$2:$B$11876,Z$8),SUMIFS(Gögn!$I$2:$I$11876,Gögn!$F$2:$F$11876,$A13,Gögn!$B$2:$B$11876,Z$8,Gögn!$E$2:$E$11876,Z$9))/1000)</f>
        <v>-903126.11800000002</v>
      </c>
      <c r="AA13" s="155">
        <f>IF(LEN(AA$8)=0,"",IF(AA$9="samtals",SUMIFS(Gögn!$I$2:$I$11876,Gögn!$F$2:$F$11876,$A13,Gögn!$B$2:$B$11876,AA$8),SUMIFS(Gögn!$I$2:$I$11876,Gögn!$F$2:$F$11876,$A13,Gögn!$B$2:$B$11876,AA$8,Gögn!$E$2:$E$11876,AA$9))/1000)</f>
        <v>786.40800000000002</v>
      </c>
      <c r="AB13" s="155">
        <f>IF(LEN(AB$8)=0,"",IF(AB$9="samtals",SUMIFS(Gögn!$I$2:$I$11876,Gögn!$F$2:$F$11876,$A13,Gögn!$B$2:$B$11876,AB$8),SUMIFS(Gögn!$I$2:$I$11876,Gögn!$F$2:$F$11876,$A13,Gögn!$B$2:$B$11876,AB$8,Gögn!$E$2:$E$11876,AB$9))/1000)</f>
        <v>786.40800000000002</v>
      </c>
      <c r="AC13" s="155">
        <f>IF(LEN(AC$8)=0,"",IF(AC$9="samtals",SUMIFS(Gögn!$I$2:$I$11876,Gögn!$F$2:$F$11876,$A13,Gögn!$B$2:$B$11876,AC$8),SUMIFS(Gögn!$I$2:$I$11876,Gögn!$F$2:$F$11876,$A13,Gögn!$B$2:$B$11876,AC$8,Gögn!$E$2:$E$11876,AC$9))/1000)</f>
        <v>847</v>
      </c>
      <c r="AD13" s="155">
        <f>IF(LEN(AD$8)=0,"",IF(AD$9="samtals",SUMIFS(Gögn!$I$2:$I$11876,Gögn!$F$2:$F$11876,$A13,Gögn!$B$2:$B$11876,AD$8),SUMIFS(Gögn!$I$2:$I$11876,Gögn!$F$2:$F$11876,$A13,Gögn!$B$2:$B$11876,AD$8,Gögn!$E$2:$E$11876,AD$9))/1000)</f>
        <v>847</v>
      </c>
      <c r="AE13" s="155">
        <f>IF(LEN(AE$8)=0,"",IF(AE$9="samtals",SUMIFS(Gögn!$I$2:$I$11876,Gögn!$F$2:$F$11876,$A13,Gögn!$B$2:$B$11876,AE$8),SUMIFS(Gögn!$I$2:$I$11876,Gögn!$F$2:$F$11876,$A13,Gögn!$B$2:$B$11876,AE$8,Gögn!$E$2:$E$11876,AE$9))/1000)</f>
        <v>-2951</v>
      </c>
      <c r="AF13" s="155">
        <f>IF(LEN(AF$8)=0,"",IF(AF$9="samtals",SUMIFS(Gögn!$I$2:$I$11876,Gögn!$F$2:$F$11876,$A13,Gögn!$B$2:$B$11876,AF$8),SUMIFS(Gögn!$I$2:$I$11876,Gögn!$F$2:$F$11876,$A13,Gögn!$B$2:$B$11876,AF$8,Gögn!$E$2:$E$11876,AF$9))/1000)</f>
        <v>-2951</v>
      </c>
      <c r="AG13" s="155">
        <f>IF(LEN(AG$8)=0,"",IF(AG$9="samtals",SUMIFS(Gögn!$I$2:$I$11876,Gögn!$F$2:$F$11876,$A13,Gögn!$B$2:$B$11876,AG$8),SUMIFS(Gögn!$I$2:$I$11876,Gögn!$F$2:$F$11876,$A13,Gögn!$B$2:$B$11876,AG$8,Gögn!$E$2:$E$11876,AG$9))/1000)</f>
        <v>-479.80799999999999</v>
      </c>
      <c r="AH13" s="155">
        <f>IF(LEN(AH$8)=0,"",IF(AH$9="samtals",SUMIFS(Gögn!$I$2:$I$11876,Gögn!$F$2:$F$11876,$A13,Gögn!$B$2:$B$11876,AH$8),SUMIFS(Gögn!$I$2:$I$11876,Gögn!$F$2:$F$11876,$A13,Gögn!$B$2:$B$11876,AH$8,Gögn!$E$2:$E$11876,AH$9))/1000)</f>
        <v>-479.80799999999999</v>
      </c>
      <c r="AI13" s="155">
        <f>IF(LEN(AI$8)=0,"",IF(AI$9="samtals",SUMIFS(Gögn!$I$2:$I$11876,Gögn!$F$2:$F$11876,$A13,Gögn!$B$2:$B$11876,AI$8),SUMIFS(Gögn!$I$2:$I$11876,Gögn!$F$2:$F$11876,$A13,Gögn!$B$2:$B$11876,AI$8,Gögn!$E$2:$E$11876,AI$9))/1000)</f>
        <v>0</v>
      </c>
      <c r="AJ13" s="155">
        <f>IF(LEN(AJ$8)=0,"",IF(AJ$9="samtals",SUMIFS(Gögn!$I$2:$I$11876,Gögn!$F$2:$F$11876,$A13,Gögn!$B$2:$B$11876,AJ$8),SUMIFS(Gögn!$I$2:$I$11876,Gögn!$F$2:$F$11876,$A13,Gögn!$B$2:$B$11876,AJ$8,Gögn!$E$2:$E$11876,AJ$9))/1000)</f>
        <v>0</v>
      </c>
      <c r="AK13" s="155">
        <f>IF(LEN(AK$8)=0,"",IF(AK$9="samtals",SUMIFS(Gögn!$I$2:$I$11876,Gögn!$F$2:$F$11876,$A13,Gögn!$B$2:$B$11876,AK$8),SUMIFS(Gögn!$I$2:$I$11876,Gögn!$F$2:$F$11876,$A13,Gögn!$B$2:$B$11876,AK$8,Gögn!$E$2:$E$11876,AK$9))/1000)</f>
        <v>0</v>
      </c>
      <c r="AL13" s="155">
        <f>IF(LEN(AL$8)=0,"",IF(AL$9="samtals",SUMIFS(Gögn!$I$2:$I$11876,Gögn!$F$2:$F$11876,$A13,Gögn!$B$2:$B$11876,AL$8),SUMIFS(Gögn!$I$2:$I$11876,Gögn!$F$2:$F$11876,$A13,Gögn!$B$2:$B$11876,AL$8,Gögn!$E$2:$E$11876,AL$9))/1000)</f>
        <v>0</v>
      </c>
      <c r="AM13" s="155">
        <f>IF(LEN(AM$8)=0,"",IF(AM$9="samtals",SUMIFS(Gögn!$I$2:$I$11876,Gögn!$F$2:$F$11876,$A13,Gögn!$B$2:$B$11876,AM$8),SUMIFS(Gögn!$I$2:$I$11876,Gögn!$F$2:$F$11876,$A13,Gögn!$B$2:$B$11876,AM$8,Gögn!$E$2:$E$11876,AM$9))/1000)</f>
        <v>-55688.347999999998</v>
      </c>
      <c r="AN13" s="155">
        <f>IF(LEN(AN$8)=0,"",IF(AN$9="samtals",SUMIFS(Gögn!$I$2:$I$11876,Gögn!$F$2:$F$11876,$A13,Gögn!$B$2:$B$11876,AN$8),SUMIFS(Gögn!$I$2:$I$11876,Gögn!$F$2:$F$11876,$A13,Gögn!$B$2:$B$11876,AN$8,Gögn!$E$2:$E$11876,AN$9))/1000)</f>
        <v>-120724.173</v>
      </c>
      <c r="AO13" s="155">
        <f>IF(LEN(AO$8)=0,"",IF(AO$9="samtals",SUMIFS(Gögn!$I$2:$I$11876,Gögn!$F$2:$F$11876,$A13,Gögn!$B$2:$B$11876,AO$8),SUMIFS(Gögn!$I$2:$I$11876,Gögn!$F$2:$F$11876,$A13,Gögn!$B$2:$B$11876,AO$8,Gögn!$E$2:$E$11876,AO$9))/1000)</f>
        <v>65035.824999999997</v>
      </c>
      <c r="AP13" s="155">
        <f>IF(LEN(AP$8)=0,"",IF(AP$9="samtals",SUMIFS(Gögn!$I$2:$I$11876,Gögn!$F$2:$F$11876,$A13,Gögn!$B$2:$B$11876,AP$8),SUMIFS(Gögn!$I$2:$I$11876,Gögn!$F$2:$F$11876,$A13,Gögn!$B$2:$B$11876,AP$8,Gögn!$E$2:$E$11876,AP$9))/1000)</f>
        <v>-24610.082999999999</v>
      </c>
      <c r="AQ13" s="155">
        <f>IF(LEN(AQ$8)=0,"",IF(AQ$9="samtals",SUMIFS(Gögn!$I$2:$I$11876,Gögn!$F$2:$F$11876,$A13,Gögn!$B$2:$B$11876,AQ$8),SUMIFS(Gögn!$I$2:$I$11876,Gögn!$F$2:$F$11876,$A13,Gögn!$B$2:$B$11876,AQ$8,Gögn!$E$2:$E$11876,AQ$9))/1000)</f>
        <v>0</v>
      </c>
      <c r="AR13" s="155">
        <f>IF(LEN(AR$8)=0,"",IF(AR$9="samtals",SUMIFS(Gögn!$I$2:$I$11876,Gögn!$F$2:$F$11876,$A13,Gögn!$B$2:$B$11876,AR$8),SUMIFS(Gögn!$I$2:$I$11876,Gögn!$F$2:$F$11876,$A13,Gögn!$B$2:$B$11876,AR$8,Gögn!$E$2:$E$11876,AR$9))/1000)</f>
        <v>-24610.082999999999</v>
      </c>
      <c r="AS13" s="155">
        <f>IF(LEN(AS$8)=0,"",IF(AS$9="samtals",SUMIFS(Gögn!$I$2:$I$11876,Gögn!$F$2:$F$11876,$A13,Gögn!$B$2:$B$11876,AS$8),SUMIFS(Gögn!$I$2:$I$11876,Gögn!$F$2:$F$11876,$A13,Gögn!$B$2:$B$11876,AS$8,Gögn!$E$2:$E$11876,AS$9))/1000)</f>
        <v>-64171.008000000002</v>
      </c>
      <c r="AT13" s="155">
        <f>IF(LEN(AT$8)=0,"",IF(AT$9="samtals",SUMIFS(Gögn!$I$2:$I$11876,Gögn!$F$2:$F$11876,$A13,Gögn!$B$2:$B$11876,AT$8),SUMIFS(Gögn!$I$2:$I$11876,Gögn!$F$2:$F$11876,$A13,Gögn!$B$2:$B$11876,AT$8,Gögn!$E$2:$E$11876,AT$9))/1000)</f>
        <v>-36130.097999999998</v>
      </c>
      <c r="AU13" s="155">
        <f>IF(LEN(AU$8)=0,"",IF(AU$9="samtals",SUMIFS(Gögn!$I$2:$I$11876,Gögn!$F$2:$F$11876,$A13,Gögn!$B$2:$B$11876,AU$8),SUMIFS(Gögn!$I$2:$I$11876,Gögn!$F$2:$F$11876,$A13,Gögn!$B$2:$B$11876,AU$8,Gögn!$E$2:$E$11876,AU$9))/1000)</f>
        <v>-28040.91</v>
      </c>
      <c r="AV13" s="155">
        <f>IF(LEN(AV$8)=0,"",IF(AV$9="samtals",SUMIFS(Gögn!$I$2:$I$11876,Gögn!$F$2:$F$11876,$A13,Gögn!$B$2:$B$11876,AV$8),SUMIFS(Gögn!$I$2:$I$11876,Gögn!$F$2:$F$11876,$A13,Gögn!$B$2:$B$11876,AV$8,Gögn!$E$2:$E$11876,AV$9))/1000)</f>
        <v>-77840.717000000004</v>
      </c>
      <c r="AW13" s="155">
        <f>IF(LEN(AW$8)=0,"",IF(AW$9="samtals",SUMIFS(Gögn!$I$2:$I$11876,Gögn!$F$2:$F$11876,$A13,Gögn!$B$2:$B$11876,AW$8),SUMIFS(Gögn!$I$2:$I$11876,Gögn!$F$2:$F$11876,$A13,Gögn!$B$2:$B$11876,AW$8,Gögn!$E$2:$E$11876,AW$9))/1000)</f>
        <v>-3805.0230000000001</v>
      </c>
      <c r="AX13" s="155">
        <f>IF(LEN(AX$8)=0,"",IF(AX$9="samtals",SUMIFS(Gögn!$I$2:$I$11876,Gögn!$F$2:$F$11876,$A13,Gögn!$B$2:$B$11876,AX$8),SUMIFS(Gögn!$I$2:$I$11876,Gögn!$F$2:$F$11876,$A13,Gögn!$B$2:$B$11876,AX$8,Gögn!$E$2:$E$11876,AX$9))/1000)</f>
        <v>-74035.694000000003</v>
      </c>
      <c r="AY13" s="155">
        <f>IF(LEN(AY$8)=0,"",IF(AY$9="samtals",SUMIFS(Gögn!$I$2:$I$11876,Gögn!$F$2:$F$11876,$A13,Gögn!$B$2:$B$11876,AY$8),SUMIFS(Gögn!$I$2:$I$11876,Gögn!$F$2:$F$11876,$A13,Gögn!$B$2:$B$11876,AY$8,Gögn!$E$2:$E$11876,AY$9))/1000)</f>
        <v>-374568</v>
      </c>
      <c r="AZ13" s="155">
        <f>IF(LEN(AZ$8)=0,"",IF(AZ$9="samtals",SUMIFS(Gögn!$I$2:$I$11876,Gögn!$F$2:$F$11876,$A13,Gögn!$B$2:$B$11876,AZ$8),SUMIFS(Gögn!$I$2:$I$11876,Gögn!$F$2:$F$11876,$A13,Gögn!$B$2:$B$11876,AZ$8,Gögn!$E$2:$E$11876,AZ$9))/1000)</f>
        <v>-72610</v>
      </c>
      <c r="BA13" s="155">
        <f>IF(LEN(BA$8)=0,"",IF(BA$9="samtals",SUMIFS(Gögn!$I$2:$I$11876,Gögn!$F$2:$F$11876,$A13,Gögn!$B$2:$B$11876,BA$8),SUMIFS(Gögn!$I$2:$I$11876,Gögn!$F$2:$F$11876,$A13,Gögn!$B$2:$B$11876,BA$8,Gögn!$E$2:$E$11876,BA$9))/1000)</f>
        <v>-301958</v>
      </c>
      <c r="BB13" s="155">
        <f>IF(LEN(BB$8)=0,"",IF(BB$9="samtals",SUMIFS(Gögn!$I$2:$I$11876,Gögn!$F$2:$F$11876,$A13,Gögn!$B$2:$B$11876,BB$8),SUMIFS(Gögn!$I$2:$I$11876,Gögn!$F$2:$F$11876,$A13,Gögn!$B$2:$B$11876,BB$8,Gögn!$E$2:$E$11876,BB$9))/1000)</f>
        <v>-177847.39499999999</v>
      </c>
      <c r="BC13" s="155">
        <f>IF(LEN(BC$8)=0,"",IF(BC$9="samtals",SUMIFS(Gögn!$I$2:$I$11876,Gögn!$F$2:$F$11876,$A13,Gögn!$B$2:$B$11876,BC$8),SUMIFS(Gögn!$I$2:$I$11876,Gögn!$F$2:$F$11876,$A13,Gögn!$B$2:$B$11876,BC$8,Gögn!$E$2:$E$11876,BC$9))/1000)</f>
        <v>-70836.856</v>
      </c>
      <c r="BD13" s="155">
        <f>IF(LEN(BD$8)=0,"",IF(BD$9="samtals",SUMIFS(Gögn!$I$2:$I$11876,Gögn!$F$2:$F$11876,$A13,Gögn!$B$2:$B$11876,BD$8),SUMIFS(Gögn!$I$2:$I$11876,Gögn!$F$2:$F$11876,$A13,Gögn!$B$2:$B$11876,BD$8,Gögn!$E$2:$E$11876,BD$9))/1000)</f>
        <v>-107010.539</v>
      </c>
      <c r="BE13" s="155">
        <f>IF(LEN(BE$8)=0,"",IF(BE$9="samtals",SUMIFS(Gögn!$I$2:$I$11876,Gögn!$F$2:$F$11876,$A13,Gögn!$B$2:$B$11876,BE$8),SUMIFS(Gögn!$I$2:$I$11876,Gögn!$F$2:$F$11876,$A13,Gögn!$B$2:$B$11876,BE$8,Gögn!$E$2:$E$11876,BE$9))/1000)</f>
        <v>-493907.37300000002</v>
      </c>
      <c r="BF13" s="155">
        <f>IF(LEN(BF$8)=0,"",IF(BF$9="samtals",SUMIFS(Gögn!$I$2:$I$11876,Gögn!$F$2:$F$11876,$A13,Gögn!$B$2:$B$11876,BF$8),SUMIFS(Gögn!$I$2:$I$11876,Gögn!$F$2:$F$11876,$A13,Gögn!$B$2:$B$11876,BF$8,Gögn!$E$2:$E$11876,BF$9))/1000)</f>
        <v>-20738.187000000002</v>
      </c>
      <c r="BG13" s="155">
        <f>IF(LEN(BG$8)=0,"",IF(BG$9="samtals",SUMIFS(Gögn!$I$2:$I$11876,Gögn!$F$2:$F$11876,$A13,Gögn!$B$2:$B$11876,BG$8),SUMIFS(Gögn!$I$2:$I$11876,Gögn!$F$2:$F$11876,$A13,Gögn!$B$2:$B$11876,BG$8,Gögn!$E$2:$E$11876,BG$9))/1000)</f>
        <v>-473169.18599999999</v>
      </c>
    </row>
    <row r="14" spans="1:59" ht="15.75" x14ac:dyDescent="0.25">
      <c r="A14" s="5" t="s">
        <v>157</v>
      </c>
      <c r="B14" s="5"/>
      <c r="C14" s="19" t="s">
        <v>158</v>
      </c>
      <c r="D14" s="156">
        <f t="shared" si="0"/>
        <v>56926043.628000006</v>
      </c>
      <c r="E14" s="156">
        <f>IF(LEN(E$8)=0,"",IF(E$9="samtals",SUMIFS(Gögn!$I$2:$I$11876,Gögn!$F$2:$F$11876,$A14,Gögn!$B$2:$B$11876,E$8),SUMIFS(Gögn!$I$2:$I$11876,Gögn!$F$2:$F$11876,$A14,Gögn!$B$2:$B$11876,E$8,Gögn!$E$2:$E$11876,E$9))/1000)</f>
        <v>40914.949999999997</v>
      </c>
      <c r="F14" s="156">
        <f>IF(LEN(F$8)=0,"",IF(F$9="samtals",SUMIFS(Gögn!$I$2:$I$11876,Gögn!$F$2:$F$11876,$A14,Gögn!$B$2:$B$11876,F$8),SUMIFS(Gögn!$I$2:$I$11876,Gögn!$F$2:$F$11876,$A14,Gögn!$B$2:$B$11876,F$8,Gögn!$E$2:$E$11876,F$9))/1000)</f>
        <v>40914.949999999997</v>
      </c>
      <c r="G14" s="156">
        <f>IF(LEN(G$8)=0,"",IF(G$9="samtals",SUMIFS(Gögn!$I$2:$I$11876,Gögn!$F$2:$F$11876,$A14,Gögn!$B$2:$B$11876,G$8),SUMIFS(Gögn!$I$2:$I$11876,Gögn!$F$2:$F$11876,$A14,Gögn!$B$2:$B$11876,G$8,Gögn!$E$2:$E$11876,G$9))/1000)</f>
        <v>0</v>
      </c>
      <c r="H14" s="156">
        <f>IF(LEN(H$8)=0,"",IF(H$9="samtals",SUMIFS(Gögn!$I$2:$I$11876,Gögn!$F$2:$F$11876,$A14,Gögn!$B$2:$B$11876,H$8),SUMIFS(Gögn!$I$2:$I$11876,Gögn!$F$2:$F$11876,$A14,Gögn!$B$2:$B$11876,H$8,Gögn!$E$2:$E$11876,H$9))/1000)</f>
        <v>233562.55100000001</v>
      </c>
      <c r="I14" s="156">
        <f>IF(LEN(I$8)=0,"",IF(I$9="samtals",SUMIFS(Gögn!$I$2:$I$11876,Gögn!$F$2:$F$11876,$A14,Gögn!$B$2:$B$11876,I$8),SUMIFS(Gögn!$I$2:$I$11876,Gögn!$F$2:$F$11876,$A14,Gögn!$B$2:$B$11876,I$8,Gögn!$E$2:$E$11876,I$9))/1000)</f>
        <v>233562.55100000001</v>
      </c>
      <c r="J14" s="156">
        <f>IF(LEN(J$8)=0,"",IF(J$9="samtals",SUMIFS(Gögn!$I$2:$I$11876,Gögn!$F$2:$F$11876,$A14,Gögn!$B$2:$B$11876,J$8),SUMIFS(Gögn!$I$2:$I$11876,Gögn!$F$2:$F$11876,$A14,Gögn!$B$2:$B$11876,J$8,Gögn!$E$2:$E$11876,J$9))/1000)</f>
        <v>0</v>
      </c>
      <c r="K14" s="156">
        <f>IF(LEN(K$8)=0,"",IF(K$9="samtals",SUMIFS(Gögn!$I$2:$I$11876,Gögn!$F$2:$F$11876,$A14,Gögn!$B$2:$B$11876,K$8),SUMIFS(Gögn!$I$2:$I$11876,Gögn!$F$2:$F$11876,$A14,Gögn!$B$2:$B$11876,K$8,Gögn!$E$2:$E$11876,K$9))/1000)</f>
        <v>7564401.6339999996</v>
      </c>
      <c r="L14" s="156">
        <f>IF(LEN(L$8)=0,"",IF(L$9="samtals",SUMIFS(Gögn!$I$2:$I$11876,Gögn!$F$2:$F$11876,$A14,Gögn!$B$2:$B$11876,L$8),SUMIFS(Gögn!$I$2:$I$11876,Gögn!$F$2:$F$11876,$A14,Gögn!$B$2:$B$11876,L$8,Gögn!$E$2:$E$11876,L$9))/1000)</f>
        <v>7564401.6339999996</v>
      </c>
      <c r="M14" s="156">
        <f>IF(LEN(M$8)=0,"",IF(M$9="samtals",SUMIFS(Gögn!$I$2:$I$11876,Gögn!$F$2:$F$11876,$A14,Gögn!$B$2:$B$11876,M$8),SUMIFS(Gögn!$I$2:$I$11876,Gögn!$F$2:$F$11876,$A14,Gögn!$B$2:$B$11876,M$8,Gögn!$E$2:$E$11876,M$9))/1000)</f>
        <v>11360</v>
      </c>
      <c r="N14" s="156">
        <f>IF(LEN(N$8)=0,"",IF(N$9="samtals",SUMIFS(Gögn!$I$2:$I$11876,Gögn!$F$2:$F$11876,$A14,Gögn!$B$2:$B$11876,N$8),SUMIFS(Gögn!$I$2:$I$11876,Gögn!$F$2:$F$11876,$A14,Gögn!$B$2:$B$11876,N$8,Gögn!$E$2:$E$11876,N$9))/1000)</f>
        <v>11360</v>
      </c>
      <c r="O14" s="156">
        <f>IF(LEN(O$8)=0,"",IF(O$9="samtals",SUMIFS(Gögn!$I$2:$I$11876,Gögn!$F$2:$F$11876,$A14,Gögn!$B$2:$B$11876,O$8),SUMIFS(Gögn!$I$2:$I$11876,Gögn!$F$2:$F$11876,$A14,Gögn!$B$2:$B$11876,O$8,Gögn!$E$2:$E$11876,O$9))/1000)</f>
        <v>852164.45600000001</v>
      </c>
      <c r="P14" s="156">
        <f>IF(LEN(P$8)=0,"",IF(P$9="samtals",SUMIFS(Gögn!$I$2:$I$11876,Gögn!$F$2:$F$11876,$A14,Gögn!$B$2:$B$11876,P$8),SUMIFS(Gögn!$I$2:$I$11876,Gögn!$F$2:$F$11876,$A14,Gögn!$B$2:$B$11876,P$8,Gögn!$E$2:$E$11876,P$9))/1000)</f>
        <v>852164.45600000001</v>
      </c>
      <c r="Q14" s="156">
        <f>IF(LEN(Q$8)=0,"",IF(Q$9="samtals",SUMIFS(Gögn!$I$2:$I$11876,Gögn!$F$2:$F$11876,$A14,Gögn!$B$2:$B$11876,Q$8),SUMIFS(Gögn!$I$2:$I$11876,Gögn!$F$2:$F$11876,$A14,Gögn!$B$2:$B$11876,Q$8,Gögn!$E$2:$E$11876,Q$9))/1000)</f>
        <v>0</v>
      </c>
      <c r="R14" s="156">
        <f>IF(LEN(R$8)=0,"",IF(R$9="samtals",SUMIFS(Gögn!$I$2:$I$11876,Gögn!$F$2:$F$11876,$A14,Gögn!$B$2:$B$11876,R$8),SUMIFS(Gögn!$I$2:$I$11876,Gögn!$F$2:$F$11876,$A14,Gögn!$B$2:$B$11876,R$8,Gögn!$E$2:$E$11876,R$9))/1000)</f>
        <v>128397</v>
      </c>
      <c r="S14" s="156">
        <f>IF(LEN(S$8)=0,"",IF(S$9="samtals",SUMIFS(Gögn!$I$2:$I$11876,Gögn!$F$2:$F$11876,$A14,Gögn!$B$2:$B$11876,S$8),SUMIFS(Gögn!$I$2:$I$11876,Gögn!$F$2:$F$11876,$A14,Gögn!$B$2:$B$11876,S$8,Gögn!$E$2:$E$11876,S$9))/1000)</f>
        <v>128397</v>
      </c>
      <c r="T14" s="156">
        <f>IF(LEN(T$8)=0,"",IF(T$9="samtals",SUMIFS(Gögn!$I$2:$I$11876,Gögn!$F$2:$F$11876,$A14,Gögn!$B$2:$B$11876,T$8),SUMIFS(Gögn!$I$2:$I$11876,Gögn!$F$2:$F$11876,$A14,Gögn!$B$2:$B$11876,T$8,Gögn!$E$2:$E$11876,T$9))/1000)</f>
        <v>0</v>
      </c>
      <c r="U14" s="156">
        <f>IF(LEN(U$8)=0,"",IF(U$9="samtals",SUMIFS(Gögn!$I$2:$I$11876,Gögn!$F$2:$F$11876,$A14,Gögn!$B$2:$B$11876,U$8),SUMIFS(Gögn!$I$2:$I$11876,Gögn!$F$2:$F$11876,$A14,Gögn!$B$2:$B$11876,U$8,Gögn!$E$2:$E$11876,U$9))/1000)</f>
        <v>2682102.7390000001</v>
      </c>
      <c r="V14" s="156">
        <f>IF(LEN(V$8)=0,"",IF(V$9="samtals",SUMIFS(Gögn!$I$2:$I$11876,Gögn!$F$2:$F$11876,$A14,Gögn!$B$2:$B$11876,V$8),SUMIFS(Gögn!$I$2:$I$11876,Gögn!$F$2:$F$11876,$A14,Gögn!$B$2:$B$11876,V$8,Gögn!$E$2:$E$11876,V$9))/1000)</f>
        <v>2682102.7390000001</v>
      </c>
      <c r="W14" s="156">
        <f>IF(LEN(W$8)=0,"",IF(W$9="samtals",SUMIFS(Gögn!$I$2:$I$11876,Gögn!$F$2:$F$11876,$A14,Gögn!$B$2:$B$11876,W$8),SUMIFS(Gögn!$I$2:$I$11876,Gögn!$F$2:$F$11876,$A14,Gögn!$B$2:$B$11876,W$8,Gögn!$E$2:$E$11876,W$9))/1000)</f>
        <v>0</v>
      </c>
      <c r="X14" s="156">
        <f>IF(LEN(X$8)=0,"",IF(X$9="samtals",SUMIFS(Gögn!$I$2:$I$11876,Gögn!$F$2:$F$11876,$A14,Gögn!$B$2:$B$11876,X$8),SUMIFS(Gögn!$I$2:$I$11876,Gögn!$F$2:$F$11876,$A14,Gögn!$B$2:$B$11876,X$8,Gögn!$E$2:$E$11876,X$9))/1000)</f>
        <v>61018.663999999997</v>
      </c>
      <c r="Y14" s="156">
        <f>IF(LEN(Y$8)=0,"",IF(Y$9="samtals",SUMIFS(Gögn!$I$2:$I$11876,Gögn!$F$2:$F$11876,$A14,Gögn!$B$2:$B$11876,Y$8),SUMIFS(Gögn!$I$2:$I$11876,Gögn!$F$2:$F$11876,$A14,Gögn!$B$2:$B$11876,Y$8,Gögn!$E$2:$E$11876,Y$9))/1000)</f>
        <v>61018.663999999997</v>
      </c>
      <c r="Z14" s="156">
        <f>IF(LEN(Z$8)=0,"",IF(Z$9="samtals",SUMIFS(Gögn!$I$2:$I$11876,Gögn!$F$2:$F$11876,$A14,Gögn!$B$2:$B$11876,Z$8),SUMIFS(Gögn!$I$2:$I$11876,Gögn!$F$2:$F$11876,$A14,Gögn!$B$2:$B$11876,Z$8,Gögn!$E$2:$E$11876,Z$9))/1000)</f>
        <v>0</v>
      </c>
      <c r="AA14" s="156">
        <f>IF(LEN(AA$8)=0,"",IF(AA$9="samtals",SUMIFS(Gögn!$I$2:$I$11876,Gögn!$F$2:$F$11876,$A14,Gögn!$B$2:$B$11876,AA$8),SUMIFS(Gögn!$I$2:$I$11876,Gögn!$F$2:$F$11876,$A14,Gögn!$B$2:$B$11876,AA$8,Gögn!$E$2:$E$11876,AA$9))/1000)</f>
        <v>20029.436000000002</v>
      </c>
      <c r="AB14" s="156">
        <f>IF(LEN(AB$8)=0,"",IF(AB$9="samtals",SUMIFS(Gögn!$I$2:$I$11876,Gögn!$F$2:$F$11876,$A14,Gögn!$B$2:$B$11876,AB$8),SUMIFS(Gögn!$I$2:$I$11876,Gögn!$F$2:$F$11876,$A14,Gögn!$B$2:$B$11876,AB$8,Gögn!$E$2:$E$11876,AB$9))/1000)</f>
        <v>20029.436000000002</v>
      </c>
      <c r="AC14" s="156">
        <f>IF(LEN(AC$8)=0,"",IF(AC$9="samtals",SUMIFS(Gögn!$I$2:$I$11876,Gögn!$F$2:$F$11876,$A14,Gögn!$B$2:$B$11876,AC$8),SUMIFS(Gögn!$I$2:$I$11876,Gögn!$F$2:$F$11876,$A14,Gögn!$B$2:$B$11876,AC$8,Gögn!$E$2:$E$11876,AC$9))/1000)</f>
        <v>41153</v>
      </c>
      <c r="AD14" s="156">
        <f>IF(LEN(AD$8)=0,"",IF(AD$9="samtals",SUMIFS(Gögn!$I$2:$I$11876,Gögn!$F$2:$F$11876,$A14,Gögn!$B$2:$B$11876,AD$8),SUMIFS(Gögn!$I$2:$I$11876,Gögn!$F$2:$F$11876,$A14,Gögn!$B$2:$B$11876,AD$8,Gögn!$E$2:$E$11876,AD$9))/1000)</f>
        <v>41153</v>
      </c>
      <c r="AE14" s="156">
        <f>IF(LEN(AE$8)=0,"",IF(AE$9="samtals",SUMIFS(Gögn!$I$2:$I$11876,Gögn!$F$2:$F$11876,$A14,Gögn!$B$2:$B$11876,AE$8),SUMIFS(Gögn!$I$2:$I$11876,Gögn!$F$2:$F$11876,$A14,Gögn!$B$2:$B$11876,AE$8,Gögn!$E$2:$E$11876,AE$9))/1000)</f>
        <v>47044</v>
      </c>
      <c r="AF14" s="156">
        <f>IF(LEN(AF$8)=0,"",IF(AF$9="samtals",SUMIFS(Gögn!$I$2:$I$11876,Gögn!$F$2:$F$11876,$A14,Gögn!$B$2:$B$11876,AF$8),SUMIFS(Gögn!$I$2:$I$11876,Gögn!$F$2:$F$11876,$A14,Gögn!$B$2:$B$11876,AF$8,Gögn!$E$2:$E$11876,AF$9))/1000)</f>
        <v>47044</v>
      </c>
      <c r="AG14" s="156">
        <f>IF(LEN(AG$8)=0,"",IF(AG$9="samtals",SUMIFS(Gögn!$I$2:$I$11876,Gögn!$F$2:$F$11876,$A14,Gögn!$B$2:$B$11876,AG$8),SUMIFS(Gögn!$I$2:$I$11876,Gögn!$F$2:$F$11876,$A14,Gögn!$B$2:$B$11876,AG$8,Gögn!$E$2:$E$11876,AG$9))/1000)</f>
        <v>511897.19799999997</v>
      </c>
      <c r="AH14" s="156">
        <f>IF(LEN(AH$8)=0,"",IF(AH$9="samtals",SUMIFS(Gögn!$I$2:$I$11876,Gögn!$F$2:$F$11876,$A14,Gögn!$B$2:$B$11876,AH$8),SUMIFS(Gögn!$I$2:$I$11876,Gögn!$F$2:$F$11876,$A14,Gögn!$B$2:$B$11876,AH$8,Gögn!$E$2:$E$11876,AH$9))/1000)</f>
        <v>511897.19799999997</v>
      </c>
      <c r="AI14" s="156">
        <f>IF(LEN(AI$8)=0,"",IF(AI$9="samtals",SUMIFS(Gögn!$I$2:$I$11876,Gögn!$F$2:$F$11876,$A14,Gögn!$B$2:$B$11876,AI$8),SUMIFS(Gögn!$I$2:$I$11876,Gögn!$F$2:$F$11876,$A14,Gögn!$B$2:$B$11876,AI$8,Gögn!$E$2:$E$11876,AI$9))/1000)</f>
        <v>3806</v>
      </c>
      <c r="AJ14" s="156">
        <f>IF(LEN(AJ$8)=0,"",IF(AJ$9="samtals",SUMIFS(Gögn!$I$2:$I$11876,Gögn!$F$2:$F$11876,$A14,Gögn!$B$2:$B$11876,AJ$8),SUMIFS(Gögn!$I$2:$I$11876,Gögn!$F$2:$F$11876,$A14,Gögn!$B$2:$B$11876,AJ$8,Gögn!$E$2:$E$11876,AJ$9))/1000)</f>
        <v>3806</v>
      </c>
      <c r="AK14" s="156">
        <f>IF(LEN(AK$8)=0,"",IF(AK$9="samtals",SUMIFS(Gögn!$I$2:$I$11876,Gögn!$F$2:$F$11876,$A14,Gögn!$B$2:$B$11876,AK$8),SUMIFS(Gögn!$I$2:$I$11876,Gögn!$F$2:$F$11876,$A14,Gögn!$B$2:$B$11876,AK$8,Gögn!$E$2:$E$11876,AK$9))/1000)</f>
        <v>2879504.5819999999</v>
      </c>
      <c r="AL14" s="156">
        <f>IF(LEN(AL$8)=0,"",IF(AL$9="samtals",SUMIFS(Gögn!$I$2:$I$11876,Gögn!$F$2:$F$11876,$A14,Gögn!$B$2:$B$11876,AL$8),SUMIFS(Gögn!$I$2:$I$11876,Gögn!$F$2:$F$11876,$A14,Gögn!$B$2:$B$11876,AL$8,Gögn!$E$2:$E$11876,AL$9))/1000)</f>
        <v>2879504.5819999999</v>
      </c>
      <c r="AM14" s="156">
        <f>IF(LEN(AM$8)=0,"",IF(AM$9="samtals",SUMIFS(Gögn!$I$2:$I$11876,Gögn!$F$2:$F$11876,$A14,Gögn!$B$2:$B$11876,AM$8),SUMIFS(Gögn!$I$2:$I$11876,Gögn!$F$2:$F$11876,$A14,Gögn!$B$2:$B$11876,AM$8,Gögn!$E$2:$E$11876,AM$9))/1000)</f>
        <v>40259687.773000002</v>
      </c>
      <c r="AN14" s="156">
        <f>IF(LEN(AN$8)=0,"",IF(AN$9="samtals",SUMIFS(Gögn!$I$2:$I$11876,Gögn!$F$2:$F$11876,$A14,Gögn!$B$2:$B$11876,AN$8),SUMIFS(Gögn!$I$2:$I$11876,Gögn!$F$2:$F$11876,$A14,Gögn!$B$2:$B$11876,AN$8,Gögn!$E$2:$E$11876,AN$9))/1000)</f>
        <v>40259687.773000002</v>
      </c>
      <c r="AO14" s="156">
        <f>IF(LEN(AO$8)=0,"",IF(AO$9="samtals",SUMIFS(Gögn!$I$2:$I$11876,Gögn!$F$2:$F$11876,$A14,Gögn!$B$2:$B$11876,AO$8),SUMIFS(Gögn!$I$2:$I$11876,Gögn!$F$2:$F$11876,$A14,Gögn!$B$2:$B$11876,AO$8,Gögn!$E$2:$E$11876,AO$9))/1000)</f>
        <v>0</v>
      </c>
      <c r="AP14" s="156">
        <f>IF(LEN(AP$8)=0,"",IF(AP$9="samtals",SUMIFS(Gögn!$I$2:$I$11876,Gögn!$F$2:$F$11876,$A14,Gögn!$B$2:$B$11876,AP$8),SUMIFS(Gögn!$I$2:$I$11876,Gögn!$F$2:$F$11876,$A14,Gögn!$B$2:$B$11876,AP$8,Gögn!$E$2:$E$11876,AP$9))/1000)</f>
        <v>2475.5479999999998</v>
      </c>
      <c r="AQ14" s="156">
        <f>IF(LEN(AQ$8)=0,"",IF(AQ$9="samtals",SUMIFS(Gögn!$I$2:$I$11876,Gögn!$F$2:$F$11876,$A14,Gögn!$B$2:$B$11876,AQ$8),SUMIFS(Gögn!$I$2:$I$11876,Gögn!$F$2:$F$11876,$A14,Gögn!$B$2:$B$11876,AQ$8,Gögn!$E$2:$E$11876,AQ$9))/1000)</f>
        <v>2475.5479999999998</v>
      </c>
      <c r="AR14" s="156">
        <f>IF(LEN(AR$8)=0,"",IF(AR$9="samtals",SUMIFS(Gögn!$I$2:$I$11876,Gögn!$F$2:$F$11876,$A14,Gögn!$B$2:$B$11876,AR$8),SUMIFS(Gögn!$I$2:$I$11876,Gögn!$F$2:$F$11876,$A14,Gögn!$B$2:$B$11876,AR$8,Gögn!$E$2:$E$11876,AR$9))/1000)</f>
        <v>0</v>
      </c>
      <c r="AS14" s="156">
        <f>IF(LEN(AS$8)=0,"",IF(AS$9="samtals",SUMIFS(Gögn!$I$2:$I$11876,Gögn!$F$2:$F$11876,$A14,Gögn!$B$2:$B$11876,AS$8),SUMIFS(Gögn!$I$2:$I$11876,Gögn!$F$2:$F$11876,$A14,Gögn!$B$2:$B$11876,AS$8,Gögn!$E$2:$E$11876,AS$9))/1000)</f>
        <v>568459.82400000002</v>
      </c>
      <c r="AT14" s="156">
        <f>IF(LEN(AT$8)=0,"",IF(AT$9="samtals",SUMIFS(Gögn!$I$2:$I$11876,Gögn!$F$2:$F$11876,$A14,Gögn!$B$2:$B$11876,AT$8),SUMIFS(Gögn!$I$2:$I$11876,Gögn!$F$2:$F$11876,$A14,Gögn!$B$2:$B$11876,AT$8,Gögn!$E$2:$E$11876,AT$9))/1000)</f>
        <v>568459.82400000002</v>
      </c>
      <c r="AU14" s="156">
        <f>IF(LEN(AU$8)=0,"",IF(AU$9="samtals",SUMIFS(Gögn!$I$2:$I$11876,Gögn!$F$2:$F$11876,$A14,Gögn!$B$2:$B$11876,AU$8),SUMIFS(Gögn!$I$2:$I$11876,Gögn!$F$2:$F$11876,$A14,Gögn!$B$2:$B$11876,AU$8,Gögn!$E$2:$E$11876,AU$9))/1000)</f>
        <v>0</v>
      </c>
      <c r="AV14" s="156">
        <f>IF(LEN(AV$8)=0,"",IF(AV$9="samtals",SUMIFS(Gögn!$I$2:$I$11876,Gögn!$F$2:$F$11876,$A14,Gögn!$B$2:$B$11876,AV$8),SUMIFS(Gögn!$I$2:$I$11876,Gögn!$F$2:$F$11876,$A14,Gögn!$B$2:$B$11876,AV$8,Gögn!$E$2:$E$11876,AV$9))/1000)</f>
        <v>119493.507</v>
      </c>
      <c r="AW14" s="156">
        <f>IF(LEN(AW$8)=0,"",IF(AW$9="samtals",SUMIFS(Gögn!$I$2:$I$11876,Gögn!$F$2:$F$11876,$A14,Gögn!$B$2:$B$11876,AW$8),SUMIFS(Gögn!$I$2:$I$11876,Gögn!$F$2:$F$11876,$A14,Gögn!$B$2:$B$11876,AW$8,Gögn!$E$2:$E$11876,AW$9))/1000)</f>
        <v>119493.507</v>
      </c>
      <c r="AX14" s="156">
        <f>IF(LEN(AX$8)=0,"",IF(AX$9="samtals",SUMIFS(Gögn!$I$2:$I$11876,Gögn!$F$2:$F$11876,$A14,Gögn!$B$2:$B$11876,AX$8),SUMIFS(Gögn!$I$2:$I$11876,Gögn!$F$2:$F$11876,$A14,Gögn!$B$2:$B$11876,AX$8,Gögn!$E$2:$E$11876,AX$9))/1000)</f>
        <v>0</v>
      </c>
      <c r="AY14" s="156">
        <f>IF(LEN(AY$8)=0,"",IF(AY$9="samtals",SUMIFS(Gögn!$I$2:$I$11876,Gögn!$F$2:$F$11876,$A14,Gögn!$B$2:$B$11876,AY$8),SUMIFS(Gögn!$I$2:$I$11876,Gögn!$F$2:$F$11876,$A14,Gögn!$B$2:$B$11876,AY$8,Gögn!$E$2:$E$11876,AY$9))/1000)</f>
        <v>18606</v>
      </c>
      <c r="AZ14" s="156">
        <f>IF(LEN(AZ$8)=0,"",IF(AZ$9="samtals",SUMIFS(Gögn!$I$2:$I$11876,Gögn!$F$2:$F$11876,$A14,Gögn!$B$2:$B$11876,AZ$8),SUMIFS(Gögn!$I$2:$I$11876,Gögn!$F$2:$F$11876,$A14,Gögn!$B$2:$B$11876,AZ$8,Gögn!$E$2:$E$11876,AZ$9))/1000)</f>
        <v>18606</v>
      </c>
      <c r="BA14" s="156">
        <f>IF(LEN(BA$8)=0,"",IF(BA$9="samtals",SUMIFS(Gögn!$I$2:$I$11876,Gögn!$F$2:$F$11876,$A14,Gögn!$B$2:$B$11876,BA$8),SUMIFS(Gögn!$I$2:$I$11876,Gögn!$F$2:$F$11876,$A14,Gögn!$B$2:$B$11876,BA$8,Gögn!$E$2:$E$11876,BA$9))/1000)</f>
        <v>0</v>
      </c>
      <c r="BB14" s="156">
        <f>IF(LEN(BB$8)=0,"",IF(BB$9="samtals",SUMIFS(Gögn!$I$2:$I$11876,Gögn!$F$2:$F$11876,$A14,Gögn!$B$2:$B$11876,BB$8),SUMIFS(Gögn!$I$2:$I$11876,Gögn!$F$2:$F$11876,$A14,Gögn!$B$2:$B$11876,BB$8,Gögn!$E$2:$E$11876,BB$9))/1000)</f>
        <v>104070.288</v>
      </c>
      <c r="BC14" s="156">
        <f>IF(LEN(BC$8)=0,"",IF(BC$9="samtals",SUMIFS(Gögn!$I$2:$I$11876,Gögn!$F$2:$F$11876,$A14,Gögn!$B$2:$B$11876,BC$8),SUMIFS(Gögn!$I$2:$I$11876,Gögn!$F$2:$F$11876,$A14,Gögn!$B$2:$B$11876,BC$8,Gögn!$E$2:$E$11876,BC$9))/1000)</f>
        <v>104070.288</v>
      </c>
      <c r="BD14" s="156">
        <f>IF(LEN(BD$8)=0,"",IF(BD$9="samtals",SUMIFS(Gögn!$I$2:$I$11876,Gögn!$F$2:$F$11876,$A14,Gögn!$B$2:$B$11876,BD$8),SUMIFS(Gögn!$I$2:$I$11876,Gögn!$F$2:$F$11876,$A14,Gögn!$B$2:$B$11876,BD$8,Gögn!$E$2:$E$11876,BD$9))/1000)</f>
        <v>0</v>
      </c>
      <c r="BE14" s="156">
        <f>IF(LEN(BE$8)=0,"",IF(BE$9="samtals",SUMIFS(Gögn!$I$2:$I$11876,Gögn!$F$2:$F$11876,$A14,Gögn!$B$2:$B$11876,BE$8),SUMIFS(Gögn!$I$2:$I$11876,Gögn!$F$2:$F$11876,$A14,Gögn!$B$2:$B$11876,BE$8,Gögn!$E$2:$E$11876,BE$9))/1000)</f>
        <v>775894.478</v>
      </c>
      <c r="BF14" s="156">
        <f>IF(LEN(BF$8)=0,"",IF(BF$9="samtals",SUMIFS(Gögn!$I$2:$I$11876,Gögn!$F$2:$F$11876,$A14,Gögn!$B$2:$B$11876,BF$8),SUMIFS(Gögn!$I$2:$I$11876,Gögn!$F$2:$F$11876,$A14,Gögn!$B$2:$B$11876,BF$8,Gögn!$E$2:$E$11876,BF$9))/1000)</f>
        <v>775894.478</v>
      </c>
      <c r="BG14" s="156">
        <f>IF(LEN(BG$8)=0,"",IF(BG$9="samtals",SUMIFS(Gögn!$I$2:$I$11876,Gögn!$F$2:$F$11876,$A14,Gögn!$B$2:$B$11876,BG$8),SUMIFS(Gögn!$I$2:$I$11876,Gögn!$F$2:$F$11876,$A14,Gögn!$B$2:$B$11876,BG$8,Gögn!$E$2:$E$11876,BG$9))/1000)</f>
        <v>0</v>
      </c>
    </row>
    <row r="15" spans="1:59" s="34" customFormat="1" ht="15.75" x14ac:dyDescent="0.25">
      <c r="A15" s="33" t="s">
        <v>458</v>
      </c>
      <c r="B15" s="33"/>
      <c r="C15" s="20" t="s">
        <v>272</v>
      </c>
      <c r="D15" s="157">
        <f>SUMIF($E$9:$BG$9,"Samtals",E15:BG15)</f>
        <v>374046176.58800006</v>
      </c>
      <c r="E15" s="157">
        <f>IF(LEN(E$8)=0,"",SUM(E11:E14))</f>
        <v>23108973.330000002</v>
      </c>
      <c r="F15" s="157">
        <f t="shared" ref="F15:BG15" si="1">IF(LEN(F$8)=0,"",SUM(F11:F14))</f>
        <v>10007304.082999999</v>
      </c>
      <c r="G15" s="157">
        <f t="shared" si="1"/>
        <v>13101669.247</v>
      </c>
      <c r="H15" s="157">
        <f t="shared" si="1"/>
        <v>24475239.594999999</v>
      </c>
      <c r="I15" s="157">
        <f t="shared" si="1"/>
        <v>22859391.855</v>
      </c>
      <c r="J15" s="157">
        <f t="shared" si="1"/>
        <v>1615847.74</v>
      </c>
      <c r="K15" s="157">
        <f t="shared" si="1"/>
        <v>30031211.774</v>
      </c>
      <c r="L15" s="157">
        <f t="shared" si="1"/>
        <v>30031211.774</v>
      </c>
      <c r="M15" s="157">
        <f t="shared" si="1"/>
        <v>2727642</v>
      </c>
      <c r="N15" s="157">
        <f t="shared" si="1"/>
        <v>2727642</v>
      </c>
      <c r="O15" s="157">
        <f t="shared" si="1"/>
        <v>16448253.279000001</v>
      </c>
      <c r="P15" s="157">
        <f t="shared" si="1"/>
        <v>16220537.921</v>
      </c>
      <c r="Q15" s="157">
        <f t="shared" si="1"/>
        <v>227715.35799999998</v>
      </c>
      <c r="R15" s="157">
        <f t="shared" si="1"/>
        <v>31090680</v>
      </c>
      <c r="S15" s="157">
        <f t="shared" si="1"/>
        <v>11292135</v>
      </c>
      <c r="T15" s="157">
        <f t="shared" si="1"/>
        <v>19798545</v>
      </c>
      <c r="U15" s="157">
        <f t="shared" si="1"/>
        <v>47908976.604000002</v>
      </c>
      <c r="V15" s="157">
        <f t="shared" si="1"/>
        <v>47005774.848999992</v>
      </c>
      <c r="W15" s="157">
        <f t="shared" si="1"/>
        <v>903201.755</v>
      </c>
      <c r="X15" s="157">
        <f t="shared" si="1"/>
        <v>16197138.938000001</v>
      </c>
      <c r="Y15" s="157">
        <f t="shared" si="1"/>
        <v>3952764.9490000005</v>
      </c>
      <c r="Z15" s="157">
        <f t="shared" si="1"/>
        <v>12244373.989</v>
      </c>
      <c r="AA15" s="157">
        <f t="shared" si="1"/>
        <v>1047482.1240000001</v>
      </c>
      <c r="AB15" s="157">
        <f t="shared" si="1"/>
        <v>1047482.1240000001</v>
      </c>
      <c r="AC15" s="157">
        <f t="shared" si="1"/>
        <v>2166459</v>
      </c>
      <c r="AD15" s="157">
        <f t="shared" si="1"/>
        <v>2166459</v>
      </c>
      <c r="AE15" s="157">
        <f t="shared" si="1"/>
        <v>1282551</v>
      </c>
      <c r="AF15" s="157">
        <f t="shared" si="1"/>
        <v>1282551</v>
      </c>
      <c r="AG15" s="157">
        <f t="shared" si="1"/>
        <v>552515.81999999995</v>
      </c>
      <c r="AH15" s="157">
        <f t="shared" si="1"/>
        <v>552515.81999999995</v>
      </c>
      <c r="AI15" s="157">
        <f t="shared" si="1"/>
        <v>11492</v>
      </c>
      <c r="AJ15" s="157">
        <f t="shared" si="1"/>
        <v>11492</v>
      </c>
      <c r="AK15" s="157">
        <f t="shared" si="1"/>
        <v>3071709.7029999997</v>
      </c>
      <c r="AL15" s="157">
        <f t="shared" si="1"/>
        <v>3071709.7029999997</v>
      </c>
      <c r="AM15" s="157">
        <f t="shared" si="1"/>
        <v>89416614.302000001</v>
      </c>
      <c r="AN15" s="157">
        <f t="shared" si="1"/>
        <v>87508145.539000005</v>
      </c>
      <c r="AO15" s="157">
        <f t="shared" si="1"/>
        <v>1908468.763</v>
      </c>
      <c r="AP15" s="157">
        <f t="shared" si="1"/>
        <v>440365.57300000003</v>
      </c>
      <c r="AQ15" s="157">
        <f t="shared" si="1"/>
        <v>152394.44500000001</v>
      </c>
      <c r="AR15" s="157">
        <f t="shared" si="1"/>
        <v>287971.12800000003</v>
      </c>
      <c r="AS15" s="157">
        <f t="shared" si="1"/>
        <v>47940431.524000004</v>
      </c>
      <c r="AT15" s="157">
        <f t="shared" si="1"/>
        <v>44868711.331</v>
      </c>
      <c r="AU15" s="157">
        <f t="shared" si="1"/>
        <v>3071720.193</v>
      </c>
      <c r="AV15" s="157">
        <f t="shared" si="1"/>
        <v>2548204.2779999999</v>
      </c>
      <c r="AW15" s="157">
        <f t="shared" si="1"/>
        <v>2451420.6890000002</v>
      </c>
      <c r="AX15" s="157">
        <f t="shared" si="1"/>
        <v>96783.588999999993</v>
      </c>
      <c r="AY15" s="157">
        <f t="shared" si="1"/>
        <v>8360080</v>
      </c>
      <c r="AZ15" s="157">
        <f t="shared" si="1"/>
        <v>5252502</v>
      </c>
      <c r="BA15" s="157">
        <f t="shared" si="1"/>
        <v>3107578</v>
      </c>
      <c r="BB15" s="157">
        <f t="shared" si="1"/>
        <v>6199548.4270000001</v>
      </c>
      <c r="BC15" s="157">
        <f t="shared" si="1"/>
        <v>5782593.665</v>
      </c>
      <c r="BD15" s="157">
        <f t="shared" si="1"/>
        <v>416954.76199999999</v>
      </c>
      <c r="BE15" s="157">
        <f t="shared" si="1"/>
        <v>19020607.317000002</v>
      </c>
      <c r="BF15" s="157">
        <f t="shared" si="1"/>
        <v>18476626.433000002</v>
      </c>
      <c r="BG15" s="157">
        <f t="shared" si="1"/>
        <v>543980.88400000008</v>
      </c>
    </row>
    <row r="16" spans="1:59" ht="15.75" x14ac:dyDescent="0.25">
      <c r="A16" s="5" t="s">
        <v>458</v>
      </c>
      <c r="B16" s="5"/>
      <c r="C16" s="19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</row>
    <row r="17" spans="1:59" ht="15.75" x14ac:dyDescent="0.25">
      <c r="A17" s="5" t="s">
        <v>106</v>
      </c>
      <c r="B17" s="5"/>
      <c r="C17" s="21" t="s">
        <v>107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</row>
    <row r="18" spans="1:59" ht="15.75" x14ac:dyDescent="0.25">
      <c r="A18" s="5" t="s">
        <v>159</v>
      </c>
      <c r="B18" s="5"/>
      <c r="C18" s="19" t="s">
        <v>160</v>
      </c>
      <c r="D18" s="156">
        <f t="shared" ref="D18:D22" si="2">SUMIF($E$9:$BG$9,"Samtals",E18:BG18)</f>
        <v>263993063.097</v>
      </c>
      <c r="E18" s="156">
        <f>IF(LEN(E$8)=0,"",IF(E$9="samtals",SUMIFS(Gögn!$I$2:$I$11876,Gögn!$F$2:$F$11876,$A18,Gögn!$B$2:$B$11876,E$8),SUMIFS(Gögn!$I$2:$I$11876,Gögn!$F$2:$F$11876,$A18,Gögn!$B$2:$B$11876,E$8,Gögn!$E$2:$E$11876,E$9))/1000)</f>
        <v>10326516.066</v>
      </c>
      <c r="F18" s="156">
        <f>IF(LEN(F$8)=0,"",IF(F$9="samtals",SUMIFS(Gögn!$I$2:$I$11876,Gögn!$F$2:$F$11876,$A18,Gögn!$B$2:$B$11876,F$8),SUMIFS(Gögn!$I$2:$I$11876,Gögn!$F$2:$F$11876,$A18,Gögn!$B$2:$B$11876,F$8,Gögn!$E$2:$E$11876,F$9))/1000)</f>
        <v>4605922.2290000003</v>
      </c>
      <c r="G18" s="156">
        <f>IF(LEN(G$8)=0,"",IF(G$9="samtals",SUMIFS(Gögn!$I$2:$I$11876,Gögn!$F$2:$F$11876,$A18,Gögn!$B$2:$B$11876,G$8),SUMIFS(Gögn!$I$2:$I$11876,Gögn!$F$2:$F$11876,$A18,Gögn!$B$2:$B$11876,G$8,Gögn!$E$2:$E$11876,G$9))/1000)</f>
        <v>5720593.8370000003</v>
      </c>
      <c r="H18" s="156">
        <f>IF(LEN(H$8)=0,"",IF(H$9="samtals",SUMIFS(Gögn!$I$2:$I$11876,Gögn!$F$2:$F$11876,$A18,Gögn!$B$2:$B$11876,H$8),SUMIFS(Gögn!$I$2:$I$11876,Gögn!$F$2:$F$11876,$A18,Gögn!$B$2:$B$11876,H$8,Gögn!$E$2:$E$11876,H$9))/1000)</f>
        <v>20019648.671</v>
      </c>
      <c r="I18" s="156">
        <f>IF(LEN(I$8)=0,"",IF(I$9="samtals",SUMIFS(Gögn!$I$2:$I$11876,Gögn!$F$2:$F$11876,$A18,Gögn!$B$2:$B$11876,I$8),SUMIFS(Gögn!$I$2:$I$11876,Gögn!$F$2:$F$11876,$A18,Gögn!$B$2:$B$11876,I$8,Gögn!$E$2:$E$11876,I$9))/1000)</f>
        <v>19235432.754000001</v>
      </c>
      <c r="J18" s="156">
        <f>IF(LEN(J$8)=0,"",IF(J$9="samtals",SUMIFS(Gögn!$I$2:$I$11876,Gögn!$F$2:$F$11876,$A18,Gögn!$B$2:$B$11876,J$8),SUMIFS(Gögn!$I$2:$I$11876,Gögn!$F$2:$F$11876,$A18,Gögn!$B$2:$B$11876,J$8,Gögn!$E$2:$E$11876,J$9))/1000)</f>
        <v>784215.91700000002</v>
      </c>
      <c r="K18" s="156">
        <f>IF(LEN(K$8)=0,"",IF(K$9="samtals",SUMIFS(Gögn!$I$2:$I$11876,Gögn!$F$2:$F$11876,$A18,Gögn!$B$2:$B$11876,K$8),SUMIFS(Gögn!$I$2:$I$11876,Gögn!$F$2:$F$11876,$A18,Gögn!$B$2:$B$11876,K$8,Gögn!$E$2:$E$11876,K$9))/1000)</f>
        <v>11977192.311000001</v>
      </c>
      <c r="L18" s="156">
        <f>IF(LEN(L$8)=0,"",IF(L$9="samtals",SUMIFS(Gögn!$I$2:$I$11876,Gögn!$F$2:$F$11876,$A18,Gögn!$B$2:$B$11876,L$8),SUMIFS(Gögn!$I$2:$I$11876,Gögn!$F$2:$F$11876,$A18,Gögn!$B$2:$B$11876,L$8,Gögn!$E$2:$E$11876,L$9))/1000)</f>
        <v>11977192.311000001</v>
      </c>
      <c r="M18" s="156">
        <f>IF(LEN(M$8)=0,"",IF(M$9="samtals",SUMIFS(Gögn!$I$2:$I$11876,Gögn!$F$2:$F$11876,$A18,Gögn!$B$2:$B$11876,M$8),SUMIFS(Gögn!$I$2:$I$11876,Gögn!$F$2:$F$11876,$A18,Gögn!$B$2:$B$11876,M$8,Gögn!$E$2:$E$11876,M$9))/1000)</f>
        <v>1687643</v>
      </c>
      <c r="N18" s="156">
        <f>IF(LEN(N$8)=0,"",IF(N$9="samtals",SUMIFS(Gögn!$I$2:$I$11876,Gögn!$F$2:$F$11876,$A18,Gögn!$B$2:$B$11876,N$8),SUMIFS(Gögn!$I$2:$I$11876,Gögn!$F$2:$F$11876,$A18,Gögn!$B$2:$B$11876,N$8,Gögn!$E$2:$E$11876,N$9))/1000)</f>
        <v>1687643</v>
      </c>
      <c r="O18" s="156">
        <f>IF(LEN(O$8)=0,"",IF(O$9="samtals",SUMIFS(Gögn!$I$2:$I$11876,Gögn!$F$2:$F$11876,$A18,Gögn!$B$2:$B$11876,O$8),SUMIFS(Gögn!$I$2:$I$11876,Gögn!$F$2:$F$11876,$A18,Gögn!$B$2:$B$11876,O$8,Gögn!$E$2:$E$11876,O$9))/1000)</f>
        <v>7344479.9100000001</v>
      </c>
      <c r="P18" s="156">
        <f>IF(LEN(P$8)=0,"",IF(P$9="samtals",SUMIFS(Gögn!$I$2:$I$11876,Gögn!$F$2:$F$11876,$A18,Gögn!$B$2:$B$11876,P$8),SUMIFS(Gögn!$I$2:$I$11876,Gögn!$F$2:$F$11876,$A18,Gögn!$B$2:$B$11876,P$8,Gögn!$E$2:$E$11876,P$9))/1000)</f>
        <v>7307747.9289999995</v>
      </c>
      <c r="Q18" s="156">
        <f>IF(LEN(Q$8)=0,"",IF(Q$9="samtals",SUMIFS(Gögn!$I$2:$I$11876,Gögn!$F$2:$F$11876,$A18,Gögn!$B$2:$B$11876,Q$8),SUMIFS(Gögn!$I$2:$I$11876,Gögn!$F$2:$F$11876,$A18,Gögn!$B$2:$B$11876,Q$8,Gögn!$E$2:$E$11876,Q$9))/1000)</f>
        <v>36731.981</v>
      </c>
      <c r="R18" s="156">
        <f>IF(LEN(R$8)=0,"",IF(R$9="samtals",SUMIFS(Gögn!$I$2:$I$11876,Gögn!$F$2:$F$11876,$A18,Gögn!$B$2:$B$11876,R$8),SUMIFS(Gögn!$I$2:$I$11876,Gögn!$F$2:$F$11876,$A18,Gögn!$B$2:$B$11876,R$8,Gögn!$E$2:$E$11876,R$9))/1000)</f>
        <v>8222185</v>
      </c>
      <c r="S18" s="156">
        <f>IF(LEN(S$8)=0,"",IF(S$9="samtals",SUMIFS(Gögn!$I$2:$I$11876,Gögn!$F$2:$F$11876,$A18,Gögn!$B$2:$B$11876,S$8),SUMIFS(Gögn!$I$2:$I$11876,Gögn!$F$2:$F$11876,$A18,Gögn!$B$2:$B$11876,S$8,Gögn!$E$2:$E$11876,S$9))/1000)</f>
        <v>1937463</v>
      </c>
      <c r="T18" s="156">
        <f>IF(LEN(T$8)=0,"",IF(T$9="samtals",SUMIFS(Gögn!$I$2:$I$11876,Gögn!$F$2:$F$11876,$A18,Gögn!$B$2:$B$11876,T$8),SUMIFS(Gögn!$I$2:$I$11876,Gögn!$F$2:$F$11876,$A18,Gögn!$B$2:$B$11876,T$8,Gögn!$E$2:$E$11876,T$9))/1000)</f>
        <v>6284722</v>
      </c>
      <c r="U18" s="156">
        <f>IF(LEN(U$8)=0,"",IF(U$9="samtals",SUMIFS(Gögn!$I$2:$I$11876,Gögn!$F$2:$F$11876,$A18,Gögn!$B$2:$B$11876,U$8),SUMIFS(Gögn!$I$2:$I$11876,Gögn!$F$2:$F$11876,$A18,Gögn!$B$2:$B$11876,U$8,Gögn!$E$2:$E$11876,U$9))/1000)</f>
        <v>30471840.923999999</v>
      </c>
      <c r="V18" s="156">
        <f>IF(LEN(V$8)=0,"",IF(V$9="samtals",SUMIFS(Gögn!$I$2:$I$11876,Gögn!$F$2:$F$11876,$A18,Gögn!$B$2:$B$11876,V$8),SUMIFS(Gögn!$I$2:$I$11876,Gögn!$F$2:$F$11876,$A18,Gögn!$B$2:$B$11876,V$8,Gögn!$E$2:$E$11876,V$9))/1000)</f>
        <v>30199389.513999999</v>
      </c>
      <c r="W18" s="156">
        <f>IF(LEN(W$8)=0,"",IF(W$9="samtals",SUMIFS(Gögn!$I$2:$I$11876,Gögn!$F$2:$F$11876,$A18,Gögn!$B$2:$B$11876,W$8),SUMIFS(Gögn!$I$2:$I$11876,Gögn!$F$2:$F$11876,$A18,Gögn!$B$2:$B$11876,W$8,Gögn!$E$2:$E$11876,W$9))/1000)</f>
        <v>272451.40999999997</v>
      </c>
      <c r="X18" s="156">
        <f>IF(LEN(X$8)=0,"",IF(X$9="samtals",SUMIFS(Gögn!$I$2:$I$11876,Gögn!$F$2:$F$11876,$A18,Gögn!$B$2:$B$11876,X$8),SUMIFS(Gögn!$I$2:$I$11876,Gögn!$F$2:$F$11876,$A18,Gögn!$B$2:$B$11876,X$8,Gögn!$E$2:$E$11876,X$9))/1000)</f>
        <v>2197212.2519999999</v>
      </c>
      <c r="Y18" s="156">
        <f>IF(LEN(Y$8)=0,"",IF(Y$9="samtals",SUMIFS(Gögn!$I$2:$I$11876,Gögn!$F$2:$F$11876,$A18,Gögn!$B$2:$B$11876,Y$8),SUMIFS(Gögn!$I$2:$I$11876,Gögn!$F$2:$F$11876,$A18,Gögn!$B$2:$B$11876,Y$8,Gögn!$E$2:$E$11876,Y$9))/1000)</f>
        <v>277858.78700000001</v>
      </c>
      <c r="Z18" s="156">
        <f>IF(LEN(Z$8)=0,"",IF(Z$9="samtals",SUMIFS(Gögn!$I$2:$I$11876,Gögn!$F$2:$F$11876,$A18,Gögn!$B$2:$B$11876,Z$8),SUMIFS(Gögn!$I$2:$I$11876,Gögn!$F$2:$F$11876,$A18,Gögn!$B$2:$B$11876,Z$8,Gögn!$E$2:$E$11876,Z$9))/1000)</f>
        <v>1919353.4650000001</v>
      </c>
      <c r="AA18" s="156">
        <f>IF(LEN(AA$8)=0,"",IF(AA$9="samtals",SUMIFS(Gögn!$I$2:$I$11876,Gögn!$F$2:$F$11876,$A18,Gögn!$B$2:$B$11876,AA$8),SUMIFS(Gögn!$I$2:$I$11876,Gögn!$F$2:$F$11876,$A18,Gögn!$B$2:$B$11876,AA$8,Gögn!$E$2:$E$11876,AA$9))/1000)</f>
        <v>2368384.983</v>
      </c>
      <c r="AB18" s="156">
        <f>IF(LEN(AB$8)=0,"",IF(AB$9="samtals",SUMIFS(Gögn!$I$2:$I$11876,Gögn!$F$2:$F$11876,$A18,Gögn!$B$2:$B$11876,AB$8),SUMIFS(Gögn!$I$2:$I$11876,Gögn!$F$2:$F$11876,$A18,Gögn!$B$2:$B$11876,AB$8,Gögn!$E$2:$E$11876,AB$9))/1000)</f>
        <v>2368384.983</v>
      </c>
      <c r="AC18" s="156">
        <f>IF(LEN(AC$8)=0,"",IF(AC$9="samtals",SUMIFS(Gögn!$I$2:$I$11876,Gögn!$F$2:$F$11876,$A18,Gögn!$B$2:$B$11876,AC$8),SUMIFS(Gögn!$I$2:$I$11876,Gögn!$F$2:$F$11876,$A18,Gögn!$B$2:$B$11876,AC$8,Gögn!$E$2:$E$11876,AC$9))/1000)</f>
        <v>4480572</v>
      </c>
      <c r="AD18" s="156">
        <f>IF(LEN(AD$8)=0,"",IF(AD$9="samtals",SUMIFS(Gögn!$I$2:$I$11876,Gögn!$F$2:$F$11876,$A18,Gögn!$B$2:$B$11876,AD$8),SUMIFS(Gögn!$I$2:$I$11876,Gögn!$F$2:$F$11876,$A18,Gögn!$B$2:$B$11876,AD$8,Gögn!$E$2:$E$11876,AD$9))/1000)</f>
        <v>4480572</v>
      </c>
      <c r="AE18" s="156">
        <f>IF(LEN(AE$8)=0,"",IF(AE$9="samtals",SUMIFS(Gögn!$I$2:$I$11876,Gögn!$F$2:$F$11876,$A18,Gögn!$B$2:$B$11876,AE$8),SUMIFS(Gögn!$I$2:$I$11876,Gögn!$F$2:$F$11876,$A18,Gögn!$B$2:$B$11876,AE$8,Gögn!$E$2:$E$11876,AE$9))/1000)</f>
        <v>497478</v>
      </c>
      <c r="AF18" s="156">
        <f>IF(LEN(AF$8)=0,"",IF(AF$9="samtals",SUMIFS(Gögn!$I$2:$I$11876,Gögn!$F$2:$F$11876,$A18,Gögn!$B$2:$B$11876,AF$8),SUMIFS(Gögn!$I$2:$I$11876,Gögn!$F$2:$F$11876,$A18,Gögn!$B$2:$B$11876,AF$8,Gögn!$E$2:$E$11876,AF$9))/1000)</f>
        <v>497478</v>
      </c>
      <c r="AG18" s="156">
        <f>IF(LEN(AG$8)=0,"",IF(AG$9="samtals",SUMIFS(Gögn!$I$2:$I$11876,Gögn!$F$2:$F$11876,$A18,Gögn!$B$2:$B$11876,AG$8),SUMIFS(Gögn!$I$2:$I$11876,Gögn!$F$2:$F$11876,$A18,Gögn!$B$2:$B$11876,AG$8,Gögn!$E$2:$E$11876,AG$9))/1000)</f>
        <v>1325118.5919999999</v>
      </c>
      <c r="AH18" s="156">
        <f>IF(LEN(AH$8)=0,"",IF(AH$9="samtals",SUMIFS(Gögn!$I$2:$I$11876,Gögn!$F$2:$F$11876,$A18,Gögn!$B$2:$B$11876,AH$8),SUMIFS(Gögn!$I$2:$I$11876,Gögn!$F$2:$F$11876,$A18,Gögn!$B$2:$B$11876,AH$8,Gögn!$E$2:$E$11876,AH$9))/1000)</f>
        <v>1325118.5919999999</v>
      </c>
      <c r="AI18" s="156">
        <f>IF(LEN(AI$8)=0,"",IF(AI$9="samtals",SUMIFS(Gögn!$I$2:$I$11876,Gögn!$F$2:$F$11876,$A18,Gögn!$B$2:$B$11876,AI$8),SUMIFS(Gögn!$I$2:$I$11876,Gögn!$F$2:$F$11876,$A18,Gögn!$B$2:$B$11876,AI$8,Gögn!$E$2:$E$11876,AI$9))/1000)</f>
        <v>1821782</v>
      </c>
      <c r="AJ18" s="156">
        <f>IF(LEN(AJ$8)=0,"",IF(AJ$9="samtals",SUMIFS(Gögn!$I$2:$I$11876,Gögn!$F$2:$F$11876,$A18,Gögn!$B$2:$B$11876,AJ$8),SUMIFS(Gögn!$I$2:$I$11876,Gögn!$F$2:$F$11876,$A18,Gögn!$B$2:$B$11876,AJ$8,Gögn!$E$2:$E$11876,AJ$9))/1000)</f>
        <v>1821782</v>
      </c>
      <c r="AK18" s="156">
        <f>IF(LEN(AK$8)=0,"",IF(AK$9="samtals",SUMIFS(Gögn!$I$2:$I$11876,Gögn!$F$2:$F$11876,$A18,Gögn!$B$2:$B$11876,AK$8),SUMIFS(Gögn!$I$2:$I$11876,Gögn!$F$2:$F$11876,$A18,Gögn!$B$2:$B$11876,AK$8,Gögn!$E$2:$E$11876,AK$9))/1000)</f>
        <v>7254588.1859999998</v>
      </c>
      <c r="AL18" s="156">
        <f>IF(LEN(AL$8)=0,"",IF(AL$9="samtals",SUMIFS(Gögn!$I$2:$I$11876,Gögn!$F$2:$F$11876,$A18,Gögn!$B$2:$B$11876,AL$8),SUMIFS(Gögn!$I$2:$I$11876,Gögn!$F$2:$F$11876,$A18,Gögn!$B$2:$B$11876,AL$8,Gögn!$E$2:$E$11876,AL$9))/1000)</f>
        <v>7254588.1859999998</v>
      </c>
      <c r="AM18" s="156">
        <f>IF(LEN(AM$8)=0,"",IF(AM$9="samtals",SUMIFS(Gögn!$I$2:$I$11876,Gögn!$F$2:$F$11876,$A18,Gögn!$B$2:$B$11876,AM$8),SUMIFS(Gögn!$I$2:$I$11876,Gögn!$F$2:$F$11876,$A18,Gögn!$B$2:$B$11876,AM$8,Gögn!$E$2:$E$11876,AM$9))/1000)</f>
        <v>93586119.012999997</v>
      </c>
      <c r="AN18" s="156">
        <f>IF(LEN(AN$8)=0,"",IF(AN$9="samtals",SUMIFS(Gögn!$I$2:$I$11876,Gögn!$F$2:$F$11876,$A18,Gögn!$B$2:$B$11876,AN$8),SUMIFS(Gögn!$I$2:$I$11876,Gögn!$F$2:$F$11876,$A18,Gögn!$B$2:$B$11876,AN$8,Gögn!$E$2:$E$11876,AN$9))/1000)</f>
        <v>92662389.721000001</v>
      </c>
      <c r="AO18" s="156">
        <f>IF(LEN(AO$8)=0,"",IF(AO$9="samtals",SUMIFS(Gögn!$I$2:$I$11876,Gögn!$F$2:$F$11876,$A18,Gögn!$B$2:$B$11876,AO$8),SUMIFS(Gögn!$I$2:$I$11876,Gögn!$F$2:$F$11876,$A18,Gögn!$B$2:$B$11876,AO$8,Gögn!$E$2:$E$11876,AO$9))/1000)</f>
        <v>923729.29200000002</v>
      </c>
      <c r="AP18" s="156">
        <f>IF(LEN(AP$8)=0,"",IF(AP$9="samtals",SUMIFS(Gögn!$I$2:$I$11876,Gögn!$F$2:$F$11876,$A18,Gögn!$B$2:$B$11876,AP$8),SUMIFS(Gögn!$I$2:$I$11876,Gögn!$F$2:$F$11876,$A18,Gögn!$B$2:$B$11876,AP$8,Gögn!$E$2:$E$11876,AP$9))/1000)</f>
        <v>245792.073</v>
      </c>
      <c r="AQ18" s="156">
        <f>IF(LEN(AQ$8)=0,"",IF(AQ$9="samtals",SUMIFS(Gögn!$I$2:$I$11876,Gögn!$F$2:$F$11876,$A18,Gögn!$B$2:$B$11876,AQ$8),SUMIFS(Gögn!$I$2:$I$11876,Gögn!$F$2:$F$11876,$A18,Gögn!$B$2:$B$11876,AQ$8,Gögn!$E$2:$E$11876,AQ$9))/1000)</f>
        <v>33700.152000000002</v>
      </c>
      <c r="AR18" s="156">
        <f>IF(LEN(AR$8)=0,"",IF(AR$9="samtals",SUMIFS(Gögn!$I$2:$I$11876,Gögn!$F$2:$F$11876,$A18,Gögn!$B$2:$B$11876,AR$8),SUMIFS(Gögn!$I$2:$I$11876,Gögn!$F$2:$F$11876,$A18,Gögn!$B$2:$B$11876,AR$8,Gögn!$E$2:$E$11876,AR$9))/1000)</f>
        <v>212091.921</v>
      </c>
      <c r="AS18" s="156">
        <f>IF(LEN(AS$8)=0,"",IF(AS$9="samtals",SUMIFS(Gögn!$I$2:$I$11876,Gögn!$F$2:$F$11876,$A18,Gögn!$B$2:$B$11876,AS$8),SUMIFS(Gögn!$I$2:$I$11876,Gögn!$F$2:$F$11876,$A18,Gögn!$B$2:$B$11876,AS$8,Gögn!$E$2:$E$11876,AS$9))/1000)</f>
        <v>34008757.626999997</v>
      </c>
      <c r="AT18" s="156">
        <f>IF(LEN(AT$8)=0,"",IF(AT$9="samtals",SUMIFS(Gögn!$I$2:$I$11876,Gögn!$F$2:$F$11876,$A18,Gögn!$B$2:$B$11876,AT$8),SUMIFS(Gögn!$I$2:$I$11876,Gögn!$F$2:$F$11876,$A18,Gögn!$B$2:$B$11876,AT$8,Gögn!$E$2:$E$11876,AT$9))/1000)</f>
        <v>33195190.831999999</v>
      </c>
      <c r="AU18" s="156">
        <f>IF(LEN(AU$8)=0,"",IF(AU$9="samtals",SUMIFS(Gögn!$I$2:$I$11876,Gögn!$F$2:$F$11876,$A18,Gögn!$B$2:$B$11876,AU$8),SUMIFS(Gögn!$I$2:$I$11876,Gögn!$F$2:$F$11876,$A18,Gögn!$B$2:$B$11876,AU$8,Gögn!$E$2:$E$11876,AU$9))/1000)</f>
        <v>813566.79500000004</v>
      </c>
      <c r="AV18" s="156">
        <f>IF(LEN(AV$8)=0,"",IF(AV$9="samtals",SUMIFS(Gögn!$I$2:$I$11876,Gögn!$F$2:$F$11876,$A18,Gögn!$B$2:$B$11876,AV$8),SUMIFS(Gögn!$I$2:$I$11876,Gögn!$F$2:$F$11876,$A18,Gögn!$B$2:$B$11876,AV$8,Gögn!$E$2:$E$11876,AV$9))/1000)</f>
        <v>3184220.031</v>
      </c>
      <c r="AW18" s="156">
        <f>IF(LEN(AW$8)=0,"",IF(AW$9="samtals",SUMIFS(Gögn!$I$2:$I$11876,Gögn!$F$2:$F$11876,$A18,Gögn!$B$2:$B$11876,AW$8),SUMIFS(Gögn!$I$2:$I$11876,Gögn!$F$2:$F$11876,$A18,Gögn!$B$2:$B$11876,AW$8,Gögn!$E$2:$E$11876,AW$9))/1000)</f>
        <v>3166974.4160000002</v>
      </c>
      <c r="AX18" s="156">
        <f>IF(LEN(AX$8)=0,"",IF(AX$9="samtals",SUMIFS(Gögn!$I$2:$I$11876,Gögn!$F$2:$F$11876,$A18,Gögn!$B$2:$B$11876,AX$8),SUMIFS(Gögn!$I$2:$I$11876,Gögn!$F$2:$F$11876,$A18,Gögn!$B$2:$B$11876,AX$8,Gögn!$E$2:$E$11876,AX$9))/1000)</f>
        <v>17245.615000000002</v>
      </c>
      <c r="AY18" s="156">
        <f>IF(LEN(AY$8)=0,"",IF(AY$9="samtals",SUMIFS(Gögn!$I$2:$I$11876,Gögn!$F$2:$F$11876,$A18,Gögn!$B$2:$B$11876,AY$8),SUMIFS(Gögn!$I$2:$I$11876,Gögn!$F$2:$F$11876,$A18,Gögn!$B$2:$B$11876,AY$8,Gögn!$E$2:$E$11876,AY$9))/1000)</f>
        <v>2874264</v>
      </c>
      <c r="AZ18" s="156">
        <f>IF(LEN(AZ$8)=0,"",IF(AZ$9="samtals",SUMIFS(Gögn!$I$2:$I$11876,Gögn!$F$2:$F$11876,$A18,Gögn!$B$2:$B$11876,AZ$8),SUMIFS(Gögn!$I$2:$I$11876,Gögn!$F$2:$F$11876,$A18,Gögn!$B$2:$B$11876,AZ$8,Gögn!$E$2:$E$11876,AZ$9))/1000)</f>
        <v>2280409</v>
      </c>
      <c r="BA18" s="156">
        <f>IF(LEN(BA$8)=0,"",IF(BA$9="samtals",SUMIFS(Gögn!$I$2:$I$11876,Gögn!$F$2:$F$11876,$A18,Gögn!$B$2:$B$11876,BA$8),SUMIFS(Gögn!$I$2:$I$11876,Gögn!$F$2:$F$11876,$A18,Gögn!$B$2:$B$11876,BA$8,Gögn!$E$2:$E$11876,BA$9))/1000)</f>
        <v>593855</v>
      </c>
      <c r="BB18" s="156">
        <f>IF(LEN(BB$8)=0,"",IF(BB$9="samtals",SUMIFS(Gögn!$I$2:$I$11876,Gögn!$F$2:$F$11876,$A18,Gögn!$B$2:$B$11876,BB$8),SUMIFS(Gögn!$I$2:$I$11876,Gögn!$F$2:$F$11876,$A18,Gögn!$B$2:$B$11876,BB$8,Gögn!$E$2:$E$11876,BB$9))/1000)</f>
        <v>9087515.6860000007</v>
      </c>
      <c r="BC18" s="156">
        <f>IF(LEN(BC$8)=0,"",IF(BC$9="samtals",SUMIFS(Gögn!$I$2:$I$11876,Gögn!$F$2:$F$11876,$A18,Gögn!$B$2:$B$11876,BC$8),SUMIFS(Gögn!$I$2:$I$11876,Gögn!$F$2:$F$11876,$A18,Gögn!$B$2:$B$11876,BC$8,Gögn!$E$2:$E$11876,BC$9))/1000)</f>
        <v>8913634.4680000003</v>
      </c>
      <c r="BD18" s="156">
        <f>IF(LEN(BD$8)=0,"",IF(BD$9="samtals",SUMIFS(Gögn!$I$2:$I$11876,Gögn!$F$2:$F$11876,$A18,Gögn!$B$2:$B$11876,BD$8),SUMIFS(Gögn!$I$2:$I$11876,Gögn!$F$2:$F$11876,$A18,Gögn!$B$2:$B$11876,BD$8,Gögn!$E$2:$E$11876,BD$9))/1000)</f>
        <v>173881.21799999999</v>
      </c>
      <c r="BE18" s="156">
        <f>IF(LEN(BE$8)=0,"",IF(BE$9="samtals",SUMIFS(Gögn!$I$2:$I$11876,Gögn!$F$2:$F$11876,$A18,Gögn!$B$2:$B$11876,BE$8),SUMIFS(Gögn!$I$2:$I$11876,Gögn!$F$2:$F$11876,$A18,Gögn!$B$2:$B$11876,BE$8,Gögn!$E$2:$E$11876,BE$9))/1000)</f>
        <v>11011752.772</v>
      </c>
      <c r="BF18" s="156">
        <f>IF(LEN(BF$8)=0,"",IF(BF$9="samtals",SUMIFS(Gögn!$I$2:$I$11876,Gögn!$F$2:$F$11876,$A18,Gögn!$B$2:$B$11876,BF$8),SUMIFS(Gögn!$I$2:$I$11876,Gögn!$F$2:$F$11876,$A18,Gögn!$B$2:$B$11876,BF$8,Gögn!$E$2:$E$11876,BF$9))/1000)</f>
        <v>10706734.327</v>
      </c>
      <c r="BG18" s="156">
        <f>IF(LEN(BG$8)=0,"",IF(BG$9="samtals",SUMIFS(Gögn!$I$2:$I$11876,Gögn!$F$2:$F$11876,$A18,Gögn!$B$2:$B$11876,BG$8),SUMIFS(Gögn!$I$2:$I$11876,Gögn!$F$2:$F$11876,$A18,Gögn!$B$2:$B$11876,BG$8,Gögn!$E$2:$E$11876,BG$9))/1000)</f>
        <v>305018.44500000001</v>
      </c>
    </row>
    <row r="19" spans="1:59" ht="15.75" x14ac:dyDescent="0.25">
      <c r="A19" s="5" t="s">
        <v>161</v>
      </c>
      <c r="B19" s="5"/>
      <c r="C19" s="18" t="s">
        <v>162</v>
      </c>
      <c r="D19" s="155">
        <f t="shared" si="2"/>
        <v>1858502.0690000001</v>
      </c>
      <c r="E19" s="155">
        <f>IF(LEN(E$8)=0,"",IF(E$9="samtals",SUMIFS(Gögn!$I$2:$I$11876,Gögn!$F$2:$F$11876,$A19,Gögn!$B$2:$B$11876,E$8),SUMIFS(Gögn!$I$2:$I$11876,Gögn!$F$2:$F$11876,$A19,Gögn!$B$2:$B$11876,E$8,Gögn!$E$2:$E$11876,E$9))/1000)</f>
        <v>118967.24400000001</v>
      </c>
      <c r="F19" s="155">
        <f>IF(LEN(F$8)=0,"",IF(F$9="samtals",SUMIFS(Gögn!$I$2:$I$11876,Gögn!$F$2:$F$11876,$A19,Gögn!$B$2:$B$11876,F$8),SUMIFS(Gögn!$I$2:$I$11876,Gögn!$F$2:$F$11876,$A19,Gögn!$B$2:$B$11876,F$8,Gögn!$E$2:$E$11876,F$9))/1000)</f>
        <v>118967.24400000001</v>
      </c>
      <c r="G19" s="155">
        <f>IF(LEN(G$8)=0,"",IF(G$9="samtals",SUMIFS(Gögn!$I$2:$I$11876,Gögn!$F$2:$F$11876,$A19,Gögn!$B$2:$B$11876,G$8),SUMIFS(Gögn!$I$2:$I$11876,Gögn!$F$2:$F$11876,$A19,Gögn!$B$2:$B$11876,G$8,Gögn!$E$2:$E$11876,G$9))/1000)</f>
        <v>0</v>
      </c>
      <c r="H19" s="155">
        <f>IF(LEN(H$8)=0,"",IF(H$9="samtals",SUMIFS(Gögn!$I$2:$I$11876,Gögn!$F$2:$F$11876,$A19,Gögn!$B$2:$B$11876,H$8),SUMIFS(Gögn!$I$2:$I$11876,Gögn!$F$2:$F$11876,$A19,Gögn!$B$2:$B$11876,H$8,Gögn!$E$2:$E$11876,H$9))/1000)</f>
        <v>145614.351</v>
      </c>
      <c r="I19" s="155">
        <f>IF(LEN(I$8)=0,"",IF(I$9="samtals",SUMIFS(Gögn!$I$2:$I$11876,Gögn!$F$2:$F$11876,$A19,Gögn!$B$2:$B$11876,I$8),SUMIFS(Gögn!$I$2:$I$11876,Gögn!$F$2:$F$11876,$A19,Gögn!$B$2:$B$11876,I$8,Gögn!$E$2:$E$11876,I$9))/1000)</f>
        <v>145614.351</v>
      </c>
      <c r="J19" s="155">
        <f>IF(LEN(J$8)=0,"",IF(J$9="samtals",SUMIFS(Gögn!$I$2:$I$11876,Gögn!$F$2:$F$11876,$A19,Gögn!$B$2:$B$11876,J$8),SUMIFS(Gögn!$I$2:$I$11876,Gögn!$F$2:$F$11876,$A19,Gögn!$B$2:$B$11876,J$8,Gögn!$E$2:$E$11876,J$9))/1000)</f>
        <v>0</v>
      </c>
      <c r="K19" s="155">
        <f>IF(LEN(K$8)=0,"",IF(K$9="samtals",SUMIFS(Gögn!$I$2:$I$11876,Gögn!$F$2:$F$11876,$A19,Gögn!$B$2:$B$11876,K$8),SUMIFS(Gögn!$I$2:$I$11876,Gögn!$F$2:$F$11876,$A19,Gögn!$B$2:$B$11876,K$8,Gögn!$E$2:$E$11876,K$9))/1000)</f>
        <v>148976.17499999999</v>
      </c>
      <c r="L19" s="155">
        <f>IF(LEN(L$8)=0,"",IF(L$9="samtals",SUMIFS(Gögn!$I$2:$I$11876,Gögn!$F$2:$F$11876,$A19,Gögn!$B$2:$B$11876,L$8),SUMIFS(Gögn!$I$2:$I$11876,Gögn!$F$2:$F$11876,$A19,Gögn!$B$2:$B$11876,L$8,Gögn!$E$2:$E$11876,L$9))/1000)</f>
        <v>148976.17499999999</v>
      </c>
      <c r="M19" s="155">
        <f>IF(LEN(M$8)=0,"",IF(M$9="samtals",SUMIFS(Gögn!$I$2:$I$11876,Gögn!$F$2:$F$11876,$A19,Gögn!$B$2:$B$11876,M$8),SUMIFS(Gögn!$I$2:$I$11876,Gögn!$F$2:$F$11876,$A19,Gögn!$B$2:$B$11876,M$8,Gögn!$E$2:$E$11876,M$9))/1000)</f>
        <v>16325</v>
      </c>
      <c r="N19" s="155">
        <f>IF(LEN(N$8)=0,"",IF(N$9="samtals",SUMIFS(Gögn!$I$2:$I$11876,Gögn!$F$2:$F$11876,$A19,Gögn!$B$2:$B$11876,N$8),SUMIFS(Gögn!$I$2:$I$11876,Gögn!$F$2:$F$11876,$A19,Gögn!$B$2:$B$11876,N$8,Gögn!$E$2:$E$11876,N$9))/1000)</f>
        <v>16325</v>
      </c>
      <c r="O19" s="155">
        <f>IF(LEN(O$8)=0,"",IF(O$9="samtals",SUMIFS(Gögn!$I$2:$I$11876,Gögn!$F$2:$F$11876,$A19,Gögn!$B$2:$B$11876,O$8),SUMIFS(Gögn!$I$2:$I$11876,Gögn!$F$2:$F$11876,$A19,Gögn!$B$2:$B$11876,O$8,Gögn!$E$2:$E$11876,O$9))/1000)</f>
        <v>96949.084000000003</v>
      </c>
      <c r="P19" s="155">
        <f>IF(LEN(P$8)=0,"",IF(P$9="samtals",SUMIFS(Gögn!$I$2:$I$11876,Gögn!$F$2:$F$11876,$A19,Gögn!$B$2:$B$11876,P$8),SUMIFS(Gögn!$I$2:$I$11876,Gögn!$F$2:$F$11876,$A19,Gögn!$B$2:$B$11876,P$8,Gögn!$E$2:$E$11876,P$9))/1000)</f>
        <v>96949.084000000003</v>
      </c>
      <c r="Q19" s="155">
        <f>IF(LEN(Q$8)=0,"",IF(Q$9="samtals",SUMIFS(Gögn!$I$2:$I$11876,Gögn!$F$2:$F$11876,$A19,Gögn!$B$2:$B$11876,Q$8),SUMIFS(Gögn!$I$2:$I$11876,Gögn!$F$2:$F$11876,$A19,Gögn!$B$2:$B$11876,Q$8,Gögn!$E$2:$E$11876,Q$9))/1000)</f>
        <v>0</v>
      </c>
      <c r="R19" s="155">
        <f>IF(LEN(R$8)=0,"",IF(R$9="samtals",SUMIFS(Gögn!$I$2:$I$11876,Gögn!$F$2:$F$11876,$A19,Gögn!$B$2:$B$11876,R$8),SUMIFS(Gögn!$I$2:$I$11876,Gögn!$F$2:$F$11876,$A19,Gögn!$B$2:$B$11876,R$8,Gögn!$E$2:$E$11876,R$9))/1000)</f>
        <v>164872</v>
      </c>
      <c r="S19" s="155">
        <f>IF(LEN(S$8)=0,"",IF(S$9="samtals",SUMIFS(Gögn!$I$2:$I$11876,Gögn!$F$2:$F$11876,$A19,Gögn!$B$2:$B$11876,S$8),SUMIFS(Gögn!$I$2:$I$11876,Gögn!$F$2:$F$11876,$A19,Gögn!$B$2:$B$11876,S$8,Gögn!$E$2:$E$11876,S$9))/1000)</f>
        <v>164872</v>
      </c>
      <c r="T19" s="155">
        <f>IF(LEN(T$8)=0,"",IF(T$9="samtals",SUMIFS(Gögn!$I$2:$I$11876,Gögn!$F$2:$F$11876,$A19,Gögn!$B$2:$B$11876,T$8),SUMIFS(Gögn!$I$2:$I$11876,Gögn!$F$2:$F$11876,$A19,Gögn!$B$2:$B$11876,T$8,Gögn!$E$2:$E$11876,T$9))/1000)</f>
        <v>0</v>
      </c>
      <c r="U19" s="155">
        <f>IF(LEN(U$8)=0,"",IF(U$9="samtals",SUMIFS(Gögn!$I$2:$I$11876,Gögn!$F$2:$F$11876,$A19,Gögn!$B$2:$B$11876,U$8),SUMIFS(Gögn!$I$2:$I$11876,Gögn!$F$2:$F$11876,$A19,Gögn!$B$2:$B$11876,U$8,Gögn!$E$2:$E$11876,U$9))/1000)</f>
        <v>281243.43400000001</v>
      </c>
      <c r="V19" s="155">
        <f>IF(LEN(V$8)=0,"",IF(V$9="samtals",SUMIFS(Gögn!$I$2:$I$11876,Gögn!$F$2:$F$11876,$A19,Gögn!$B$2:$B$11876,V$8),SUMIFS(Gögn!$I$2:$I$11876,Gögn!$F$2:$F$11876,$A19,Gögn!$B$2:$B$11876,V$8,Gögn!$E$2:$E$11876,V$9))/1000)</f>
        <v>281243.43400000001</v>
      </c>
      <c r="W19" s="155">
        <f>IF(LEN(W$8)=0,"",IF(W$9="samtals",SUMIFS(Gögn!$I$2:$I$11876,Gögn!$F$2:$F$11876,$A19,Gögn!$B$2:$B$11876,W$8),SUMIFS(Gögn!$I$2:$I$11876,Gögn!$F$2:$F$11876,$A19,Gögn!$B$2:$B$11876,W$8,Gögn!$E$2:$E$11876,W$9))/1000)</f>
        <v>0</v>
      </c>
      <c r="X19" s="155">
        <f>IF(LEN(X$8)=0,"",IF(X$9="samtals",SUMIFS(Gögn!$I$2:$I$11876,Gögn!$F$2:$F$11876,$A19,Gögn!$B$2:$B$11876,X$8),SUMIFS(Gögn!$I$2:$I$11876,Gögn!$F$2:$F$11876,$A19,Gögn!$B$2:$B$11876,X$8,Gögn!$E$2:$E$11876,X$9))/1000)</f>
        <v>48020.49</v>
      </c>
      <c r="Y19" s="155">
        <f>IF(LEN(Y$8)=0,"",IF(Y$9="samtals",SUMIFS(Gögn!$I$2:$I$11876,Gögn!$F$2:$F$11876,$A19,Gögn!$B$2:$B$11876,Y$8),SUMIFS(Gögn!$I$2:$I$11876,Gögn!$F$2:$F$11876,$A19,Gögn!$B$2:$B$11876,Y$8,Gögn!$E$2:$E$11876,Y$9))/1000)</f>
        <v>48020.49</v>
      </c>
      <c r="Z19" s="155">
        <f>IF(LEN(Z$8)=0,"",IF(Z$9="samtals",SUMIFS(Gögn!$I$2:$I$11876,Gögn!$F$2:$F$11876,$A19,Gögn!$B$2:$B$11876,Z$8),SUMIFS(Gögn!$I$2:$I$11876,Gögn!$F$2:$F$11876,$A19,Gögn!$B$2:$B$11876,Z$8,Gögn!$E$2:$E$11876,Z$9))/1000)</f>
        <v>0</v>
      </c>
      <c r="AA19" s="155">
        <f>IF(LEN(AA$8)=0,"",IF(AA$9="samtals",SUMIFS(Gögn!$I$2:$I$11876,Gögn!$F$2:$F$11876,$A19,Gögn!$B$2:$B$11876,AA$8),SUMIFS(Gögn!$I$2:$I$11876,Gögn!$F$2:$F$11876,$A19,Gögn!$B$2:$B$11876,AA$8,Gögn!$E$2:$E$11876,AA$9))/1000)</f>
        <v>6468.1970000000001</v>
      </c>
      <c r="AB19" s="155">
        <f>IF(LEN(AB$8)=0,"",IF(AB$9="samtals",SUMIFS(Gögn!$I$2:$I$11876,Gögn!$F$2:$F$11876,$A19,Gögn!$B$2:$B$11876,AB$8),SUMIFS(Gögn!$I$2:$I$11876,Gögn!$F$2:$F$11876,$A19,Gögn!$B$2:$B$11876,AB$8,Gögn!$E$2:$E$11876,AB$9))/1000)</f>
        <v>6468.1970000000001</v>
      </c>
      <c r="AC19" s="155">
        <f>IF(LEN(AC$8)=0,"",IF(AC$9="samtals",SUMIFS(Gögn!$I$2:$I$11876,Gögn!$F$2:$F$11876,$A19,Gögn!$B$2:$B$11876,AC$8),SUMIFS(Gögn!$I$2:$I$11876,Gögn!$F$2:$F$11876,$A19,Gögn!$B$2:$B$11876,AC$8,Gögn!$E$2:$E$11876,AC$9))/1000)</f>
        <v>20079</v>
      </c>
      <c r="AD19" s="155">
        <f>IF(LEN(AD$8)=0,"",IF(AD$9="samtals",SUMIFS(Gögn!$I$2:$I$11876,Gögn!$F$2:$F$11876,$A19,Gögn!$B$2:$B$11876,AD$8),SUMIFS(Gögn!$I$2:$I$11876,Gögn!$F$2:$F$11876,$A19,Gögn!$B$2:$B$11876,AD$8,Gögn!$E$2:$E$11876,AD$9))/1000)</f>
        <v>20079</v>
      </c>
      <c r="AE19" s="155">
        <f>IF(LEN(AE$8)=0,"",IF(AE$9="samtals",SUMIFS(Gögn!$I$2:$I$11876,Gögn!$F$2:$F$11876,$A19,Gögn!$B$2:$B$11876,AE$8),SUMIFS(Gögn!$I$2:$I$11876,Gögn!$F$2:$F$11876,$A19,Gögn!$B$2:$B$11876,AE$8,Gögn!$E$2:$E$11876,AE$9))/1000)</f>
        <v>8121</v>
      </c>
      <c r="AF19" s="155">
        <f>IF(LEN(AF$8)=0,"",IF(AF$9="samtals",SUMIFS(Gögn!$I$2:$I$11876,Gögn!$F$2:$F$11876,$A19,Gögn!$B$2:$B$11876,AF$8),SUMIFS(Gögn!$I$2:$I$11876,Gögn!$F$2:$F$11876,$A19,Gögn!$B$2:$B$11876,AF$8,Gögn!$E$2:$E$11876,AF$9))/1000)</f>
        <v>8121</v>
      </c>
      <c r="AG19" s="155">
        <f>IF(LEN(AG$8)=0,"",IF(AG$9="samtals",SUMIFS(Gögn!$I$2:$I$11876,Gögn!$F$2:$F$11876,$A19,Gögn!$B$2:$B$11876,AG$8),SUMIFS(Gögn!$I$2:$I$11876,Gögn!$F$2:$F$11876,$A19,Gögn!$B$2:$B$11876,AG$8,Gögn!$E$2:$E$11876,AG$9))/1000)</f>
        <v>305.22899999999998</v>
      </c>
      <c r="AH19" s="155">
        <f>IF(LEN(AH$8)=0,"",IF(AH$9="samtals",SUMIFS(Gögn!$I$2:$I$11876,Gögn!$F$2:$F$11876,$A19,Gögn!$B$2:$B$11876,AH$8),SUMIFS(Gögn!$I$2:$I$11876,Gögn!$F$2:$F$11876,$A19,Gögn!$B$2:$B$11876,AH$8,Gögn!$E$2:$E$11876,AH$9))/1000)</f>
        <v>305.22899999999998</v>
      </c>
      <c r="AI19" s="155">
        <f>IF(LEN(AI$8)=0,"",IF(AI$9="samtals",SUMIFS(Gögn!$I$2:$I$11876,Gögn!$F$2:$F$11876,$A19,Gögn!$B$2:$B$11876,AI$8),SUMIFS(Gögn!$I$2:$I$11876,Gögn!$F$2:$F$11876,$A19,Gögn!$B$2:$B$11876,AI$8,Gögn!$E$2:$E$11876,AI$9))/1000)</f>
        <v>45</v>
      </c>
      <c r="AJ19" s="155">
        <f>IF(LEN(AJ$8)=0,"",IF(AJ$9="samtals",SUMIFS(Gögn!$I$2:$I$11876,Gögn!$F$2:$F$11876,$A19,Gögn!$B$2:$B$11876,AJ$8),SUMIFS(Gögn!$I$2:$I$11876,Gögn!$F$2:$F$11876,$A19,Gögn!$B$2:$B$11876,AJ$8,Gögn!$E$2:$E$11876,AJ$9))/1000)</f>
        <v>45</v>
      </c>
      <c r="AK19" s="155">
        <f>IF(LEN(AK$8)=0,"",IF(AK$9="samtals",SUMIFS(Gögn!$I$2:$I$11876,Gögn!$F$2:$F$11876,$A19,Gögn!$B$2:$B$11876,AK$8),SUMIFS(Gögn!$I$2:$I$11876,Gögn!$F$2:$F$11876,$A19,Gögn!$B$2:$B$11876,AK$8,Gögn!$E$2:$E$11876,AK$9))/1000)</f>
        <v>1776.1659999999999</v>
      </c>
      <c r="AL19" s="155">
        <f>IF(LEN(AL$8)=0,"",IF(AL$9="samtals",SUMIFS(Gögn!$I$2:$I$11876,Gögn!$F$2:$F$11876,$A19,Gögn!$B$2:$B$11876,AL$8),SUMIFS(Gögn!$I$2:$I$11876,Gögn!$F$2:$F$11876,$A19,Gögn!$B$2:$B$11876,AL$8,Gögn!$E$2:$E$11876,AL$9))/1000)</f>
        <v>1776.1659999999999</v>
      </c>
      <c r="AM19" s="155">
        <f>IF(LEN(AM$8)=0,"",IF(AM$9="samtals",SUMIFS(Gögn!$I$2:$I$11876,Gögn!$F$2:$F$11876,$A19,Gögn!$B$2:$B$11876,AM$8),SUMIFS(Gögn!$I$2:$I$11876,Gögn!$F$2:$F$11876,$A19,Gögn!$B$2:$B$11876,AM$8,Gögn!$E$2:$E$11876,AM$9))/1000)</f>
        <v>294407.27399999998</v>
      </c>
      <c r="AN19" s="155">
        <f>IF(LEN(AN$8)=0,"",IF(AN$9="samtals",SUMIFS(Gögn!$I$2:$I$11876,Gögn!$F$2:$F$11876,$A19,Gögn!$B$2:$B$11876,AN$8),SUMIFS(Gögn!$I$2:$I$11876,Gögn!$F$2:$F$11876,$A19,Gögn!$B$2:$B$11876,AN$8,Gögn!$E$2:$E$11876,AN$9))/1000)</f>
        <v>294407.27399999998</v>
      </c>
      <c r="AO19" s="155">
        <f>IF(LEN(AO$8)=0,"",IF(AO$9="samtals",SUMIFS(Gögn!$I$2:$I$11876,Gögn!$F$2:$F$11876,$A19,Gögn!$B$2:$B$11876,AO$8),SUMIFS(Gögn!$I$2:$I$11876,Gögn!$F$2:$F$11876,$A19,Gögn!$B$2:$B$11876,AO$8,Gögn!$E$2:$E$11876,AO$9))/1000)</f>
        <v>0</v>
      </c>
      <c r="AP19" s="155">
        <f>IF(LEN(AP$8)=0,"",IF(AP$9="samtals",SUMIFS(Gögn!$I$2:$I$11876,Gögn!$F$2:$F$11876,$A19,Gögn!$B$2:$B$11876,AP$8),SUMIFS(Gögn!$I$2:$I$11876,Gögn!$F$2:$F$11876,$A19,Gögn!$B$2:$B$11876,AP$8,Gögn!$E$2:$E$11876,AP$9))/1000)</f>
        <v>2506.9679999999998</v>
      </c>
      <c r="AQ19" s="155">
        <f>IF(LEN(AQ$8)=0,"",IF(AQ$9="samtals",SUMIFS(Gögn!$I$2:$I$11876,Gögn!$F$2:$F$11876,$A19,Gögn!$B$2:$B$11876,AQ$8),SUMIFS(Gögn!$I$2:$I$11876,Gögn!$F$2:$F$11876,$A19,Gögn!$B$2:$B$11876,AQ$8,Gögn!$E$2:$E$11876,AQ$9))/1000)</f>
        <v>2506.9679999999998</v>
      </c>
      <c r="AR19" s="155">
        <f>IF(LEN(AR$8)=0,"",IF(AR$9="samtals",SUMIFS(Gögn!$I$2:$I$11876,Gögn!$F$2:$F$11876,$A19,Gögn!$B$2:$B$11876,AR$8),SUMIFS(Gögn!$I$2:$I$11876,Gögn!$F$2:$F$11876,$A19,Gögn!$B$2:$B$11876,AR$8,Gögn!$E$2:$E$11876,AR$9))/1000)</f>
        <v>0</v>
      </c>
      <c r="AS19" s="155">
        <f>IF(LEN(AS$8)=0,"",IF(AS$9="samtals",SUMIFS(Gögn!$I$2:$I$11876,Gögn!$F$2:$F$11876,$A19,Gögn!$B$2:$B$11876,AS$8),SUMIFS(Gögn!$I$2:$I$11876,Gögn!$F$2:$F$11876,$A19,Gögn!$B$2:$B$11876,AS$8,Gögn!$E$2:$E$11876,AS$9))/1000)</f>
        <v>293545.43400000001</v>
      </c>
      <c r="AT19" s="155">
        <f>IF(LEN(AT$8)=0,"",IF(AT$9="samtals",SUMIFS(Gögn!$I$2:$I$11876,Gögn!$F$2:$F$11876,$A19,Gögn!$B$2:$B$11876,AT$8),SUMIFS(Gögn!$I$2:$I$11876,Gögn!$F$2:$F$11876,$A19,Gögn!$B$2:$B$11876,AT$8,Gögn!$E$2:$E$11876,AT$9))/1000)</f>
        <v>293545.43400000001</v>
      </c>
      <c r="AU19" s="155">
        <f>IF(LEN(AU$8)=0,"",IF(AU$9="samtals",SUMIFS(Gögn!$I$2:$I$11876,Gögn!$F$2:$F$11876,$A19,Gögn!$B$2:$B$11876,AU$8),SUMIFS(Gögn!$I$2:$I$11876,Gögn!$F$2:$F$11876,$A19,Gögn!$B$2:$B$11876,AU$8,Gögn!$E$2:$E$11876,AU$9))/1000)</f>
        <v>0</v>
      </c>
      <c r="AV19" s="155">
        <f>IF(LEN(AV$8)=0,"",IF(AV$9="samtals",SUMIFS(Gögn!$I$2:$I$11876,Gögn!$F$2:$F$11876,$A19,Gögn!$B$2:$B$11876,AV$8),SUMIFS(Gögn!$I$2:$I$11876,Gögn!$F$2:$F$11876,$A19,Gögn!$B$2:$B$11876,AV$8,Gögn!$E$2:$E$11876,AV$9))/1000)</f>
        <v>17679.116000000002</v>
      </c>
      <c r="AW19" s="155">
        <f>IF(LEN(AW$8)=0,"",IF(AW$9="samtals",SUMIFS(Gögn!$I$2:$I$11876,Gögn!$F$2:$F$11876,$A19,Gögn!$B$2:$B$11876,AW$8),SUMIFS(Gögn!$I$2:$I$11876,Gögn!$F$2:$F$11876,$A19,Gögn!$B$2:$B$11876,AW$8,Gögn!$E$2:$E$11876,AW$9))/1000)</f>
        <v>17679.116000000002</v>
      </c>
      <c r="AX19" s="155">
        <f>IF(LEN(AX$8)=0,"",IF(AX$9="samtals",SUMIFS(Gögn!$I$2:$I$11876,Gögn!$F$2:$F$11876,$A19,Gögn!$B$2:$B$11876,AX$8),SUMIFS(Gögn!$I$2:$I$11876,Gögn!$F$2:$F$11876,$A19,Gögn!$B$2:$B$11876,AX$8,Gögn!$E$2:$E$11876,AX$9))/1000)</f>
        <v>0</v>
      </c>
      <c r="AY19" s="155">
        <f>IF(LEN(AY$8)=0,"",IF(AY$9="samtals",SUMIFS(Gögn!$I$2:$I$11876,Gögn!$F$2:$F$11876,$A19,Gögn!$B$2:$B$11876,AY$8),SUMIFS(Gögn!$I$2:$I$11876,Gögn!$F$2:$F$11876,$A19,Gögn!$B$2:$B$11876,AY$8,Gögn!$E$2:$E$11876,AY$9))/1000)</f>
        <v>49985</v>
      </c>
      <c r="AZ19" s="155">
        <f>IF(LEN(AZ$8)=0,"",IF(AZ$9="samtals",SUMIFS(Gögn!$I$2:$I$11876,Gögn!$F$2:$F$11876,$A19,Gögn!$B$2:$B$11876,AZ$8),SUMIFS(Gögn!$I$2:$I$11876,Gögn!$F$2:$F$11876,$A19,Gögn!$B$2:$B$11876,AZ$8,Gögn!$E$2:$E$11876,AZ$9))/1000)</f>
        <v>49985</v>
      </c>
      <c r="BA19" s="155">
        <f>IF(LEN(BA$8)=0,"",IF(BA$9="samtals",SUMIFS(Gögn!$I$2:$I$11876,Gögn!$F$2:$F$11876,$A19,Gögn!$B$2:$B$11876,BA$8),SUMIFS(Gögn!$I$2:$I$11876,Gögn!$F$2:$F$11876,$A19,Gögn!$B$2:$B$11876,BA$8,Gögn!$E$2:$E$11876,BA$9))/1000)</f>
        <v>0</v>
      </c>
      <c r="BB19" s="155">
        <f>IF(LEN(BB$8)=0,"",IF(BB$9="samtals",SUMIFS(Gögn!$I$2:$I$11876,Gögn!$F$2:$F$11876,$A19,Gögn!$B$2:$B$11876,BB$8),SUMIFS(Gögn!$I$2:$I$11876,Gögn!$F$2:$F$11876,$A19,Gögn!$B$2:$B$11876,BB$8,Gögn!$E$2:$E$11876,BB$9))/1000)</f>
        <v>37429.08</v>
      </c>
      <c r="BC19" s="155">
        <f>IF(LEN(BC$8)=0,"",IF(BC$9="samtals",SUMIFS(Gögn!$I$2:$I$11876,Gögn!$F$2:$F$11876,$A19,Gögn!$B$2:$B$11876,BC$8),SUMIFS(Gögn!$I$2:$I$11876,Gögn!$F$2:$F$11876,$A19,Gögn!$B$2:$B$11876,BC$8,Gögn!$E$2:$E$11876,BC$9))/1000)</f>
        <v>37429.08</v>
      </c>
      <c r="BD19" s="155">
        <f>IF(LEN(BD$8)=0,"",IF(BD$9="samtals",SUMIFS(Gögn!$I$2:$I$11876,Gögn!$F$2:$F$11876,$A19,Gögn!$B$2:$B$11876,BD$8),SUMIFS(Gögn!$I$2:$I$11876,Gögn!$F$2:$F$11876,$A19,Gögn!$B$2:$B$11876,BD$8,Gögn!$E$2:$E$11876,BD$9))/1000)</f>
        <v>0</v>
      </c>
      <c r="BE19" s="155">
        <f>IF(LEN(BE$8)=0,"",IF(BE$9="samtals",SUMIFS(Gögn!$I$2:$I$11876,Gögn!$F$2:$F$11876,$A19,Gögn!$B$2:$B$11876,BE$8),SUMIFS(Gögn!$I$2:$I$11876,Gögn!$F$2:$F$11876,$A19,Gögn!$B$2:$B$11876,BE$8,Gögn!$E$2:$E$11876,BE$9))/1000)</f>
        <v>105186.827</v>
      </c>
      <c r="BF19" s="155">
        <f>IF(LEN(BF$8)=0,"",IF(BF$9="samtals",SUMIFS(Gögn!$I$2:$I$11876,Gögn!$F$2:$F$11876,$A19,Gögn!$B$2:$B$11876,BF$8),SUMIFS(Gögn!$I$2:$I$11876,Gögn!$F$2:$F$11876,$A19,Gögn!$B$2:$B$11876,BF$8,Gögn!$E$2:$E$11876,BF$9))/1000)</f>
        <v>105186.827</v>
      </c>
      <c r="BG19" s="155">
        <f>IF(LEN(BG$8)=0,"",IF(BG$9="samtals",SUMIFS(Gögn!$I$2:$I$11876,Gögn!$F$2:$F$11876,$A19,Gögn!$B$2:$B$11876,BG$8),SUMIFS(Gögn!$I$2:$I$11876,Gögn!$F$2:$F$11876,$A19,Gögn!$B$2:$B$11876,BG$8,Gögn!$E$2:$E$11876,BG$9))/1000)</f>
        <v>0</v>
      </c>
    </row>
    <row r="20" spans="1:59" ht="15.75" x14ac:dyDescent="0.25">
      <c r="A20" s="5" t="s">
        <v>163</v>
      </c>
      <c r="B20" s="5"/>
      <c r="C20" s="19" t="s">
        <v>164</v>
      </c>
      <c r="D20" s="156">
        <f t="shared" si="2"/>
        <v>109917.24</v>
      </c>
      <c r="E20" s="156">
        <f>IF(LEN(E$8)=0,"",IF(E$9="samtals",SUMIFS(Gögn!$I$2:$I$11876,Gögn!$F$2:$F$11876,$A20,Gögn!$B$2:$B$11876,E$8),SUMIFS(Gögn!$I$2:$I$11876,Gögn!$F$2:$F$11876,$A20,Gögn!$B$2:$B$11876,E$8,Gögn!$E$2:$E$11876,E$9))/1000)</f>
        <v>2946.125</v>
      </c>
      <c r="F20" s="156">
        <f>IF(LEN(F$8)=0,"",IF(F$9="samtals",SUMIFS(Gögn!$I$2:$I$11876,Gögn!$F$2:$F$11876,$A20,Gögn!$B$2:$B$11876,F$8),SUMIFS(Gögn!$I$2:$I$11876,Gögn!$F$2:$F$11876,$A20,Gögn!$B$2:$B$11876,F$8,Gögn!$E$2:$E$11876,F$9))/1000)</f>
        <v>2946.125</v>
      </c>
      <c r="G20" s="156">
        <f>IF(LEN(G$8)=0,"",IF(G$9="samtals",SUMIFS(Gögn!$I$2:$I$11876,Gögn!$F$2:$F$11876,$A20,Gögn!$B$2:$B$11876,G$8),SUMIFS(Gögn!$I$2:$I$11876,Gögn!$F$2:$F$11876,$A20,Gögn!$B$2:$B$11876,G$8,Gögn!$E$2:$E$11876,G$9))/1000)</f>
        <v>0</v>
      </c>
      <c r="H20" s="156">
        <f>IF(LEN(H$8)=0,"",IF(H$9="samtals",SUMIFS(Gögn!$I$2:$I$11876,Gögn!$F$2:$F$11876,$A20,Gögn!$B$2:$B$11876,H$8),SUMIFS(Gögn!$I$2:$I$11876,Gögn!$F$2:$F$11876,$A20,Gögn!$B$2:$B$11876,H$8,Gögn!$E$2:$E$11876,H$9))/1000)</f>
        <v>6154.1480000000001</v>
      </c>
      <c r="I20" s="156">
        <f>IF(LEN(I$8)=0,"",IF(I$9="samtals",SUMIFS(Gögn!$I$2:$I$11876,Gögn!$F$2:$F$11876,$A20,Gögn!$B$2:$B$11876,I$8),SUMIFS(Gögn!$I$2:$I$11876,Gögn!$F$2:$F$11876,$A20,Gögn!$B$2:$B$11876,I$8,Gögn!$E$2:$E$11876,I$9))/1000)</f>
        <v>6154.1480000000001</v>
      </c>
      <c r="J20" s="156">
        <f>IF(LEN(J$8)=0,"",IF(J$9="samtals",SUMIFS(Gögn!$I$2:$I$11876,Gögn!$F$2:$F$11876,$A20,Gögn!$B$2:$B$11876,J$8),SUMIFS(Gögn!$I$2:$I$11876,Gögn!$F$2:$F$11876,$A20,Gögn!$B$2:$B$11876,J$8,Gögn!$E$2:$E$11876,J$9))/1000)</f>
        <v>0</v>
      </c>
      <c r="K20" s="156">
        <f>IF(LEN(K$8)=0,"",IF(K$9="samtals",SUMIFS(Gögn!$I$2:$I$11876,Gögn!$F$2:$F$11876,$A20,Gögn!$B$2:$B$11876,K$8),SUMIFS(Gögn!$I$2:$I$11876,Gögn!$F$2:$F$11876,$A20,Gögn!$B$2:$B$11876,K$8,Gögn!$E$2:$E$11876,K$9))/1000)</f>
        <v>10648.165000000001</v>
      </c>
      <c r="L20" s="156">
        <f>IF(LEN(L$8)=0,"",IF(L$9="samtals",SUMIFS(Gögn!$I$2:$I$11876,Gögn!$F$2:$F$11876,$A20,Gögn!$B$2:$B$11876,L$8),SUMIFS(Gögn!$I$2:$I$11876,Gögn!$F$2:$F$11876,$A20,Gögn!$B$2:$B$11876,L$8,Gögn!$E$2:$E$11876,L$9))/1000)</f>
        <v>10648.165000000001</v>
      </c>
      <c r="M20" s="156">
        <f>IF(LEN(M$8)=0,"",IF(M$9="samtals",SUMIFS(Gögn!$I$2:$I$11876,Gögn!$F$2:$F$11876,$A20,Gögn!$B$2:$B$11876,M$8),SUMIFS(Gögn!$I$2:$I$11876,Gögn!$F$2:$F$11876,$A20,Gögn!$B$2:$B$11876,M$8,Gögn!$E$2:$E$11876,M$9))/1000)</f>
        <v>239</v>
      </c>
      <c r="N20" s="156">
        <f>IF(LEN(N$8)=0,"",IF(N$9="samtals",SUMIFS(Gögn!$I$2:$I$11876,Gögn!$F$2:$F$11876,$A20,Gögn!$B$2:$B$11876,N$8),SUMIFS(Gögn!$I$2:$I$11876,Gögn!$F$2:$F$11876,$A20,Gögn!$B$2:$B$11876,N$8,Gögn!$E$2:$E$11876,N$9))/1000)</f>
        <v>239</v>
      </c>
      <c r="O20" s="156">
        <f>IF(LEN(O$8)=0,"",IF(O$9="samtals",SUMIFS(Gögn!$I$2:$I$11876,Gögn!$F$2:$F$11876,$A20,Gögn!$B$2:$B$11876,O$8),SUMIFS(Gögn!$I$2:$I$11876,Gögn!$F$2:$F$11876,$A20,Gögn!$B$2:$B$11876,O$8,Gögn!$E$2:$E$11876,O$9))/1000)</f>
        <v>15284.053</v>
      </c>
      <c r="P20" s="156">
        <f>IF(LEN(P$8)=0,"",IF(P$9="samtals",SUMIFS(Gögn!$I$2:$I$11876,Gögn!$F$2:$F$11876,$A20,Gögn!$B$2:$B$11876,P$8),SUMIFS(Gögn!$I$2:$I$11876,Gögn!$F$2:$F$11876,$A20,Gögn!$B$2:$B$11876,P$8,Gögn!$E$2:$E$11876,P$9))/1000)</f>
        <v>15284.053</v>
      </c>
      <c r="Q20" s="156">
        <f>IF(LEN(Q$8)=0,"",IF(Q$9="samtals",SUMIFS(Gögn!$I$2:$I$11876,Gögn!$F$2:$F$11876,$A20,Gögn!$B$2:$B$11876,Q$8),SUMIFS(Gögn!$I$2:$I$11876,Gögn!$F$2:$F$11876,$A20,Gögn!$B$2:$B$11876,Q$8,Gögn!$E$2:$E$11876,Q$9))/1000)</f>
        <v>0</v>
      </c>
      <c r="R20" s="156">
        <f>IF(LEN(R$8)=0,"",IF(R$9="samtals",SUMIFS(Gögn!$I$2:$I$11876,Gögn!$F$2:$F$11876,$A20,Gögn!$B$2:$B$11876,R$8),SUMIFS(Gögn!$I$2:$I$11876,Gögn!$F$2:$F$11876,$A20,Gögn!$B$2:$B$11876,R$8,Gögn!$E$2:$E$11876,R$9))/1000)</f>
        <v>12396</v>
      </c>
      <c r="S20" s="156">
        <f>IF(LEN(S$8)=0,"",IF(S$9="samtals",SUMIFS(Gögn!$I$2:$I$11876,Gögn!$F$2:$F$11876,$A20,Gögn!$B$2:$B$11876,S$8),SUMIFS(Gögn!$I$2:$I$11876,Gögn!$F$2:$F$11876,$A20,Gögn!$B$2:$B$11876,S$8,Gögn!$E$2:$E$11876,S$9))/1000)</f>
        <v>12396</v>
      </c>
      <c r="T20" s="156">
        <f>IF(LEN(T$8)=0,"",IF(T$9="samtals",SUMIFS(Gögn!$I$2:$I$11876,Gögn!$F$2:$F$11876,$A20,Gögn!$B$2:$B$11876,T$8),SUMIFS(Gögn!$I$2:$I$11876,Gögn!$F$2:$F$11876,$A20,Gögn!$B$2:$B$11876,T$8,Gögn!$E$2:$E$11876,T$9))/1000)</f>
        <v>0</v>
      </c>
      <c r="U20" s="156">
        <f>IF(LEN(U$8)=0,"",IF(U$9="samtals",SUMIFS(Gögn!$I$2:$I$11876,Gögn!$F$2:$F$11876,$A20,Gögn!$B$2:$B$11876,U$8),SUMIFS(Gögn!$I$2:$I$11876,Gögn!$F$2:$F$11876,$A20,Gögn!$B$2:$B$11876,U$8,Gögn!$E$2:$E$11876,U$9))/1000)</f>
        <v>11817.535</v>
      </c>
      <c r="V20" s="156">
        <f>IF(LEN(V$8)=0,"",IF(V$9="samtals",SUMIFS(Gögn!$I$2:$I$11876,Gögn!$F$2:$F$11876,$A20,Gögn!$B$2:$B$11876,V$8),SUMIFS(Gögn!$I$2:$I$11876,Gögn!$F$2:$F$11876,$A20,Gögn!$B$2:$B$11876,V$8,Gögn!$E$2:$E$11876,V$9))/1000)</f>
        <v>11817.535</v>
      </c>
      <c r="W20" s="156">
        <f>IF(LEN(W$8)=0,"",IF(W$9="samtals",SUMIFS(Gögn!$I$2:$I$11876,Gögn!$F$2:$F$11876,$A20,Gögn!$B$2:$B$11876,W$8),SUMIFS(Gögn!$I$2:$I$11876,Gögn!$F$2:$F$11876,$A20,Gögn!$B$2:$B$11876,W$8,Gögn!$E$2:$E$11876,W$9))/1000)</f>
        <v>0</v>
      </c>
      <c r="X20" s="156">
        <f>IF(LEN(X$8)=0,"",IF(X$9="samtals",SUMIFS(Gögn!$I$2:$I$11876,Gögn!$F$2:$F$11876,$A20,Gögn!$B$2:$B$11876,X$8),SUMIFS(Gögn!$I$2:$I$11876,Gögn!$F$2:$F$11876,$A20,Gögn!$B$2:$B$11876,X$8,Gögn!$E$2:$E$11876,X$9))/1000)</f>
        <v>0</v>
      </c>
      <c r="Y20" s="156">
        <f>IF(LEN(Y$8)=0,"",IF(Y$9="samtals",SUMIFS(Gögn!$I$2:$I$11876,Gögn!$F$2:$F$11876,$A20,Gögn!$B$2:$B$11876,Y$8),SUMIFS(Gögn!$I$2:$I$11876,Gögn!$F$2:$F$11876,$A20,Gögn!$B$2:$B$11876,Y$8,Gögn!$E$2:$E$11876,Y$9))/1000)</f>
        <v>0</v>
      </c>
      <c r="Z20" s="156">
        <f>IF(LEN(Z$8)=0,"",IF(Z$9="samtals",SUMIFS(Gögn!$I$2:$I$11876,Gögn!$F$2:$F$11876,$A20,Gögn!$B$2:$B$11876,Z$8),SUMIFS(Gögn!$I$2:$I$11876,Gögn!$F$2:$F$11876,$A20,Gögn!$B$2:$B$11876,Z$8,Gögn!$E$2:$E$11876,Z$9))/1000)</f>
        <v>0</v>
      </c>
      <c r="AA20" s="156">
        <f>IF(LEN(AA$8)=0,"",IF(AA$9="samtals",SUMIFS(Gögn!$I$2:$I$11876,Gögn!$F$2:$F$11876,$A20,Gögn!$B$2:$B$11876,AA$8),SUMIFS(Gögn!$I$2:$I$11876,Gögn!$F$2:$F$11876,$A20,Gögn!$B$2:$B$11876,AA$8,Gögn!$E$2:$E$11876,AA$9))/1000)</f>
        <v>376.18099999999998</v>
      </c>
      <c r="AB20" s="156">
        <f>IF(LEN(AB$8)=0,"",IF(AB$9="samtals",SUMIFS(Gögn!$I$2:$I$11876,Gögn!$F$2:$F$11876,$A20,Gögn!$B$2:$B$11876,AB$8),SUMIFS(Gögn!$I$2:$I$11876,Gögn!$F$2:$F$11876,$A20,Gögn!$B$2:$B$11876,AB$8,Gögn!$E$2:$E$11876,AB$9))/1000)</f>
        <v>376.18099999999998</v>
      </c>
      <c r="AC20" s="156">
        <f>IF(LEN(AC$8)=0,"",IF(AC$9="samtals",SUMIFS(Gögn!$I$2:$I$11876,Gögn!$F$2:$F$11876,$A20,Gögn!$B$2:$B$11876,AC$8),SUMIFS(Gögn!$I$2:$I$11876,Gögn!$F$2:$F$11876,$A20,Gögn!$B$2:$B$11876,AC$8,Gögn!$E$2:$E$11876,AC$9))/1000)</f>
        <v>2370</v>
      </c>
      <c r="AD20" s="156">
        <f>IF(LEN(AD$8)=0,"",IF(AD$9="samtals",SUMIFS(Gögn!$I$2:$I$11876,Gögn!$F$2:$F$11876,$A20,Gögn!$B$2:$B$11876,AD$8),SUMIFS(Gögn!$I$2:$I$11876,Gögn!$F$2:$F$11876,$A20,Gögn!$B$2:$B$11876,AD$8,Gögn!$E$2:$E$11876,AD$9))/1000)</f>
        <v>2370</v>
      </c>
      <c r="AE20" s="156">
        <f>IF(LEN(AE$8)=0,"",IF(AE$9="samtals",SUMIFS(Gögn!$I$2:$I$11876,Gögn!$F$2:$F$11876,$A20,Gögn!$B$2:$B$11876,AE$8),SUMIFS(Gögn!$I$2:$I$11876,Gögn!$F$2:$F$11876,$A20,Gögn!$B$2:$B$11876,AE$8,Gögn!$E$2:$E$11876,AE$9))/1000)</f>
        <v>1234</v>
      </c>
      <c r="AF20" s="156">
        <f>IF(LEN(AF$8)=0,"",IF(AF$9="samtals",SUMIFS(Gögn!$I$2:$I$11876,Gögn!$F$2:$F$11876,$A20,Gögn!$B$2:$B$11876,AF$8),SUMIFS(Gögn!$I$2:$I$11876,Gögn!$F$2:$F$11876,$A20,Gögn!$B$2:$B$11876,AF$8,Gögn!$E$2:$E$11876,AF$9))/1000)</f>
        <v>1234</v>
      </c>
      <c r="AG20" s="156">
        <f>IF(LEN(AG$8)=0,"",IF(AG$9="samtals",SUMIFS(Gögn!$I$2:$I$11876,Gögn!$F$2:$F$11876,$A20,Gögn!$B$2:$B$11876,AG$8),SUMIFS(Gögn!$I$2:$I$11876,Gögn!$F$2:$F$11876,$A20,Gögn!$B$2:$B$11876,AG$8,Gögn!$E$2:$E$11876,AG$9))/1000)</f>
        <v>0</v>
      </c>
      <c r="AH20" s="156">
        <f>IF(LEN(AH$8)=0,"",IF(AH$9="samtals",SUMIFS(Gögn!$I$2:$I$11876,Gögn!$F$2:$F$11876,$A20,Gögn!$B$2:$B$11876,AH$8),SUMIFS(Gögn!$I$2:$I$11876,Gögn!$F$2:$F$11876,$A20,Gögn!$B$2:$B$11876,AH$8,Gögn!$E$2:$E$11876,AH$9))/1000)</f>
        <v>0</v>
      </c>
      <c r="AI20" s="156">
        <f>IF(LEN(AI$8)=0,"",IF(AI$9="samtals",SUMIFS(Gögn!$I$2:$I$11876,Gögn!$F$2:$F$11876,$A20,Gögn!$B$2:$B$11876,AI$8),SUMIFS(Gögn!$I$2:$I$11876,Gögn!$F$2:$F$11876,$A20,Gögn!$B$2:$B$11876,AI$8,Gögn!$E$2:$E$11876,AI$9))/1000)</f>
        <v>265</v>
      </c>
      <c r="AJ20" s="156">
        <f>IF(LEN(AJ$8)=0,"",IF(AJ$9="samtals",SUMIFS(Gögn!$I$2:$I$11876,Gögn!$F$2:$F$11876,$A20,Gögn!$B$2:$B$11876,AJ$8),SUMIFS(Gögn!$I$2:$I$11876,Gögn!$F$2:$F$11876,$A20,Gögn!$B$2:$B$11876,AJ$8,Gögn!$E$2:$E$11876,AJ$9))/1000)</f>
        <v>265</v>
      </c>
      <c r="AK20" s="156">
        <f>IF(LEN(AK$8)=0,"",IF(AK$9="samtals",SUMIFS(Gögn!$I$2:$I$11876,Gögn!$F$2:$F$11876,$A20,Gögn!$B$2:$B$11876,AK$8),SUMIFS(Gögn!$I$2:$I$11876,Gögn!$F$2:$F$11876,$A20,Gögn!$B$2:$B$11876,AK$8,Gögn!$E$2:$E$11876,AK$9))/1000)</f>
        <v>210.24199999999999</v>
      </c>
      <c r="AL20" s="156">
        <f>IF(LEN(AL$8)=0,"",IF(AL$9="samtals",SUMIFS(Gögn!$I$2:$I$11876,Gögn!$F$2:$F$11876,$A20,Gögn!$B$2:$B$11876,AL$8),SUMIFS(Gögn!$I$2:$I$11876,Gögn!$F$2:$F$11876,$A20,Gögn!$B$2:$B$11876,AL$8,Gögn!$E$2:$E$11876,AL$9))/1000)</f>
        <v>210.24199999999999</v>
      </c>
      <c r="AM20" s="156">
        <f>IF(LEN(AM$8)=0,"",IF(AM$9="samtals",SUMIFS(Gögn!$I$2:$I$11876,Gögn!$F$2:$F$11876,$A20,Gögn!$B$2:$B$11876,AM$8),SUMIFS(Gögn!$I$2:$I$11876,Gögn!$F$2:$F$11876,$A20,Gögn!$B$2:$B$11876,AM$8,Gögn!$E$2:$E$11876,AM$9))/1000)</f>
        <v>18830.762999999999</v>
      </c>
      <c r="AN20" s="156">
        <f>IF(LEN(AN$8)=0,"",IF(AN$9="samtals",SUMIFS(Gögn!$I$2:$I$11876,Gögn!$F$2:$F$11876,$A20,Gögn!$B$2:$B$11876,AN$8),SUMIFS(Gögn!$I$2:$I$11876,Gögn!$F$2:$F$11876,$A20,Gögn!$B$2:$B$11876,AN$8,Gögn!$E$2:$E$11876,AN$9))/1000)</f>
        <v>18830.762999999999</v>
      </c>
      <c r="AO20" s="156">
        <f>IF(LEN(AO$8)=0,"",IF(AO$9="samtals",SUMIFS(Gögn!$I$2:$I$11876,Gögn!$F$2:$F$11876,$A20,Gögn!$B$2:$B$11876,AO$8),SUMIFS(Gögn!$I$2:$I$11876,Gögn!$F$2:$F$11876,$A20,Gögn!$B$2:$B$11876,AO$8,Gögn!$E$2:$E$11876,AO$9))/1000)</f>
        <v>0</v>
      </c>
      <c r="AP20" s="156">
        <f>IF(LEN(AP$8)=0,"",IF(AP$9="samtals",SUMIFS(Gögn!$I$2:$I$11876,Gögn!$F$2:$F$11876,$A20,Gögn!$B$2:$B$11876,AP$8),SUMIFS(Gögn!$I$2:$I$11876,Gögn!$F$2:$F$11876,$A20,Gögn!$B$2:$B$11876,AP$8,Gögn!$E$2:$E$11876,AP$9))/1000)</f>
        <v>0</v>
      </c>
      <c r="AQ20" s="156">
        <f>IF(LEN(AQ$8)=0,"",IF(AQ$9="samtals",SUMIFS(Gögn!$I$2:$I$11876,Gögn!$F$2:$F$11876,$A20,Gögn!$B$2:$B$11876,AQ$8),SUMIFS(Gögn!$I$2:$I$11876,Gögn!$F$2:$F$11876,$A20,Gögn!$B$2:$B$11876,AQ$8,Gögn!$E$2:$E$11876,AQ$9))/1000)</f>
        <v>0</v>
      </c>
      <c r="AR20" s="156">
        <f>IF(LEN(AR$8)=0,"",IF(AR$9="samtals",SUMIFS(Gögn!$I$2:$I$11876,Gögn!$F$2:$F$11876,$A20,Gögn!$B$2:$B$11876,AR$8),SUMIFS(Gögn!$I$2:$I$11876,Gögn!$F$2:$F$11876,$A20,Gögn!$B$2:$B$11876,AR$8,Gögn!$E$2:$E$11876,AR$9))/1000)</f>
        <v>0</v>
      </c>
      <c r="AS20" s="156">
        <f>IF(LEN(AS$8)=0,"",IF(AS$9="samtals",SUMIFS(Gögn!$I$2:$I$11876,Gögn!$F$2:$F$11876,$A20,Gögn!$B$2:$B$11876,AS$8),SUMIFS(Gögn!$I$2:$I$11876,Gögn!$F$2:$F$11876,$A20,Gögn!$B$2:$B$11876,AS$8,Gögn!$E$2:$E$11876,AS$9))/1000)</f>
        <v>15432.922</v>
      </c>
      <c r="AT20" s="156">
        <f>IF(LEN(AT$8)=0,"",IF(AT$9="samtals",SUMIFS(Gögn!$I$2:$I$11876,Gögn!$F$2:$F$11876,$A20,Gögn!$B$2:$B$11876,AT$8),SUMIFS(Gögn!$I$2:$I$11876,Gögn!$F$2:$F$11876,$A20,Gögn!$B$2:$B$11876,AT$8,Gögn!$E$2:$E$11876,AT$9))/1000)</f>
        <v>15432.922</v>
      </c>
      <c r="AU20" s="156">
        <f>IF(LEN(AU$8)=0,"",IF(AU$9="samtals",SUMIFS(Gögn!$I$2:$I$11876,Gögn!$F$2:$F$11876,$A20,Gögn!$B$2:$B$11876,AU$8),SUMIFS(Gögn!$I$2:$I$11876,Gögn!$F$2:$F$11876,$A20,Gögn!$B$2:$B$11876,AU$8,Gögn!$E$2:$E$11876,AU$9))/1000)</f>
        <v>0</v>
      </c>
      <c r="AV20" s="156">
        <f>IF(LEN(AV$8)=0,"",IF(AV$9="samtals",SUMIFS(Gögn!$I$2:$I$11876,Gögn!$F$2:$F$11876,$A20,Gögn!$B$2:$B$11876,AV$8),SUMIFS(Gögn!$I$2:$I$11876,Gögn!$F$2:$F$11876,$A20,Gögn!$B$2:$B$11876,AV$8,Gögn!$E$2:$E$11876,AV$9))/1000)</f>
        <v>326.71100000000001</v>
      </c>
      <c r="AW20" s="156">
        <f>IF(LEN(AW$8)=0,"",IF(AW$9="samtals",SUMIFS(Gögn!$I$2:$I$11876,Gögn!$F$2:$F$11876,$A20,Gögn!$B$2:$B$11876,AW$8),SUMIFS(Gögn!$I$2:$I$11876,Gögn!$F$2:$F$11876,$A20,Gögn!$B$2:$B$11876,AW$8,Gögn!$E$2:$E$11876,AW$9))/1000)</f>
        <v>326.71100000000001</v>
      </c>
      <c r="AX20" s="156">
        <f>IF(LEN(AX$8)=0,"",IF(AX$9="samtals",SUMIFS(Gögn!$I$2:$I$11876,Gögn!$F$2:$F$11876,$A20,Gögn!$B$2:$B$11876,AX$8),SUMIFS(Gögn!$I$2:$I$11876,Gögn!$F$2:$F$11876,$A20,Gögn!$B$2:$B$11876,AX$8,Gögn!$E$2:$E$11876,AX$9))/1000)</f>
        <v>0</v>
      </c>
      <c r="AY20" s="156">
        <f>IF(LEN(AY$8)=0,"",IF(AY$9="samtals",SUMIFS(Gögn!$I$2:$I$11876,Gögn!$F$2:$F$11876,$A20,Gögn!$B$2:$B$11876,AY$8),SUMIFS(Gögn!$I$2:$I$11876,Gögn!$F$2:$F$11876,$A20,Gögn!$B$2:$B$11876,AY$8,Gögn!$E$2:$E$11876,AY$9))/1000)</f>
        <v>490</v>
      </c>
      <c r="AZ20" s="156">
        <f>IF(LEN(AZ$8)=0,"",IF(AZ$9="samtals",SUMIFS(Gögn!$I$2:$I$11876,Gögn!$F$2:$F$11876,$A20,Gögn!$B$2:$B$11876,AZ$8),SUMIFS(Gögn!$I$2:$I$11876,Gögn!$F$2:$F$11876,$A20,Gögn!$B$2:$B$11876,AZ$8,Gögn!$E$2:$E$11876,AZ$9))/1000)</f>
        <v>490</v>
      </c>
      <c r="BA20" s="156">
        <f>IF(LEN(BA$8)=0,"",IF(BA$9="samtals",SUMIFS(Gögn!$I$2:$I$11876,Gögn!$F$2:$F$11876,$A20,Gögn!$B$2:$B$11876,BA$8),SUMIFS(Gögn!$I$2:$I$11876,Gögn!$F$2:$F$11876,$A20,Gögn!$B$2:$B$11876,BA$8,Gögn!$E$2:$E$11876,BA$9))/1000)</f>
        <v>0</v>
      </c>
      <c r="BB20" s="156">
        <f>IF(LEN(BB$8)=0,"",IF(BB$9="samtals",SUMIFS(Gögn!$I$2:$I$11876,Gögn!$F$2:$F$11876,$A20,Gögn!$B$2:$B$11876,BB$8),SUMIFS(Gögn!$I$2:$I$11876,Gögn!$F$2:$F$11876,$A20,Gögn!$B$2:$B$11876,BB$8,Gögn!$E$2:$E$11876,BB$9))/1000)</f>
        <v>6143.5649999999996</v>
      </c>
      <c r="BC20" s="156">
        <f>IF(LEN(BC$8)=0,"",IF(BC$9="samtals",SUMIFS(Gögn!$I$2:$I$11876,Gögn!$F$2:$F$11876,$A20,Gögn!$B$2:$B$11876,BC$8),SUMIFS(Gögn!$I$2:$I$11876,Gögn!$F$2:$F$11876,$A20,Gögn!$B$2:$B$11876,BC$8,Gögn!$E$2:$E$11876,BC$9))/1000)</f>
        <v>6143.5649999999996</v>
      </c>
      <c r="BD20" s="156">
        <f>IF(LEN(BD$8)=0,"",IF(BD$9="samtals",SUMIFS(Gögn!$I$2:$I$11876,Gögn!$F$2:$F$11876,$A20,Gögn!$B$2:$B$11876,BD$8),SUMIFS(Gögn!$I$2:$I$11876,Gögn!$F$2:$F$11876,$A20,Gögn!$B$2:$B$11876,BD$8,Gögn!$E$2:$E$11876,BD$9))/1000)</f>
        <v>0</v>
      </c>
      <c r="BE20" s="156">
        <f>IF(LEN(BE$8)=0,"",IF(BE$9="samtals",SUMIFS(Gögn!$I$2:$I$11876,Gögn!$F$2:$F$11876,$A20,Gögn!$B$2:$B$11876,BE$8),SUMIFS(Gögn!$I$2:$I$11876,Gögn!$F$2:$F$11876,$A20,Gögn!$B$2:$B$11876,BE$8,Gögn!$E$2:$E$11876,BE$9))/1000)</f>
        <v>4752.83</v>
      </c>
      <c r="BF20" s="156">
        <f>IF(LEN(BF$8)=0,"",IF(BF$9="samtals",SUMIFS(Gögn!$I$2:$I$11876,Gögn!$F$2:$F$11876,$A20,Gögn!$B$2:$B$11876,BF$8),SUMIFS(Gögn!$I$2:$I$11876,Gögn!$F$2:$F$11876,$A20,Gögn!$B$2:$B$11876,BF$8,Gögn!$E$2:$E$11876,BF$9))/1000)</f>
        <v>4752.83</v>
      </c>
      <c r="BG20" s="156">
        <f>IF(LEN(BG$8)=0,"",IF(BG$9="samtals",SUMIFS(Gögn!$I$2:$I$11876,Gögn!$F$2:$F$11876,$A20,Gögn!$B$2:$B$11876,BG$8),SUMIFS(Gögn!$I$2:$I$11876,Gögn!$F$2:$F$11876,$A20,Gögn!$B$2:$B$11876,BG$8,Gögn!$E$2:$E$11876,BG$9))/1000)</f>
        <v>0</v>
      </c>
    </row>
    <row r="21" spans="1:59" ht="15.75" x14ac:dyDescent="0.25">
      <c r="A21" s="5" t="s">
        <v>165</v>
      </c>
      <c r="B21" s="5"/>
      <c r="C21" s="18" t="s">
        <v>166</v>
      </c>
      <c r="D21" s="155">
        <f t="shared" si="2"/>
        <v>27788</v>
      </c>
      <c r="E21" s="155">
        <f>IF(LEN(E$8)=0,"",IF(E$9="samtals",SUMIFS(Gögn!$I$2:$I$11876,Gögn!$F$2:$F$11876,$A21,Gögn!$B$2:$B$11876,E$8),SUMIFS(Gögn!$I$2:$I$11876,Gögn!$F$2:$F$11876,$A21,Gögn!$B$2:$B$11876,E$8,Gögn!$E$2:$E$11876,E$9))/1000)</f>
        <v>0</v>
      </c>
      <c r="F21" s="155">
        <f>IF(LEN(F$8)=0,"",IF(F$9="samtals",SUMIFS(Gögn!$I$2:$I$11876,Gögn!$F$2:$F$11876,$A21,Gögn!$B$2:$B$11876,F$8),SUMIFS(Gögn!$I$2:$I$11876,Gögn!$F$2:$F$11876,$A21,Gögn!$B$2:$B$11876,F$8,Gögn!$E$2:$E$11876,F$9))/1000)</f>
        <v>0</v>
      </c>
      <c r="G21" s="155">
        <f>IF(LEN(G$8)=0,"",IF(G$9="samtals",SUMIFS(Gögn!$I$2:$I$11876,Gögn!$F$2:$F$11876,$A21,Gögn!$B$2:$B$11876,G$8),SUMIFS(Gögn!$I$2:$I$11876,Gögn!$F$2:$F$11876,$A21,Gögn!$B$2:$B$11876,G$8,Gögn!$E$2:$E$11876,G$9))/1000)</f>
        <v>0</v>
      </c>
      <c r="H21" s="155">
        <f>IF(LEN(H$8)=0,"",IF(H$9="samtals",SUMIFS(Gögn!$I$2:$I$11876,Gögn!$F$2:$F$11876,$A21,Gögn!$B$2:$B$11876,H$8),SUMIFS(Gögn!$I$2:$I$11876,Gögn!$F$2:$F$11876,$A21,Gögn!$B$2:$B$11876,H$8,Gögn!$E$2:$E$11876,H$9))/1000)</f>
        <v>0</v>
      </c>
      <c r="I21" s="155">
        <f>IF(LEN(I$8)=0,"",IF(I$9="samtals",SUMIFS(Gögn!$I$2:$I$11876,Gögn!$F$2:$F$11876,$A21,Gögn!$B$2:$B$11876,I$8),SUMIFS(Gögn!$I$2:$I$11876,Gögn!$F$2:$F$11876,$A21,Gögn!$B$2:$B$11876,I$8,Gögn!$E$2:$E$11876,I$9))/1000)</f>
        <v>0</v>
      </c>
      <c r="J21" s="155">
        <f>IF(LEN(J$8)=0,"",IF(J$9="samtals",SUMIFS(Gögn!$I$2:$I$11876,Gögn!$F$2:$F$11876,$A21,Gögn!$B$2:$B$11876,J$8),SUMIFS(Gögn!$I$2:$I$11876,Gögn!$F$2:$F$11876,$A21,Gögn!$B$2:$B$11876,J$8,Gögn!$E$2:$E$11876,J$9))/1000)</f>
        <v>0</v>
      </c>
      <c r="K21" s="155">
        <f>IF(LEN(K$8)=0,"",IF(K$9="samtals",SUMIFS(Gögn!$I$2:$I$11876,Gögn!$F$2:$F$11876,$A21,Gögn!$B$2:$B$11876,K$8),SUMIFS(Gögn!$I$2:$I$11876,Gögn!$F$2:$F$11876,$A21,Gögn!$B$2:$B$11876,K$8,Gögn!$E$2:$E$11876,K$9))/1000)</f>
        <v>0</v>
      </c>
      <c r="L21" s="155">
        <f>IF(LEN(L$8)=0,"",IF(L$9="samtals",SUMIFS(Gögn!$I$2:$I$11876,Gögn!$F$2:$F$11876,$A21,Gögn!$B$2:$B$11876,L$8),SUMIFS(Gögn!$I$2:$I$11876,Gögn!$F$2:$F$11876,$A21,Gögn!$B$2:$B$11876,L$8,Gögn!$E$2:$E$11876,L$9))/1000)</f>
        <v>0</v>
      </c>
      <c r="M21" s="155">
        <f>IF(LEN(M$8)=0,"",IF(M$9="samtals",SUMIFS(Gögn!$I$2:$I$11876,Gögn!$F$2:$F$11876,$A21,Gögn!$B$2:$B$11876,M$8),SUMIFS(Gögn!$I$2:$I$11876,Gögn!$F$2:$F$11876,$A21,Gögn!$B$2:$B$11876,M$8,Gögn!$E$2:$E$11876,M$9))/1000)</f>
        <v>42147</v>
      </c>
      <c r="N21" s="155">
        <f>IF(LEN(N$8)=0,"",IF(N$9="samtals",SUMIFS(Gögn!$I$2:$I$11876,Gögn!$F$2:$F$11876,$A21,Gögn!$B$2:$B$11876,N$8),SUMIFS(Gögn!$I$2:$I$11876,Gögn!$F$2:$F$11876,$A21,Gögn!$B$2:$B$11876,N$8,Gögn!$E$2:$E$11876,N$9))/1000)</f>
        <v>42147</v>
      </c>
      <c r="O21" s="155">
        <f>IF(LEN(O$8)=0,"",IF(O$9="samtals",SUMIFS(Gögn!$I$2:$I$11876,Gögn!$F$2:$F$11876,$A21,Gögn!$B$2:$B$11876,O$8),SUMIFS(Gögn!$I$2:$I$11876,Gögn!$F$2:$F$11876,$A21,Gögn!$B$2:$B$11876,O$8,Gögn!$E$2:$E$11876,O$9))/1000)</f>
        <v>0</v>
      </c>
      <c r="P21" s="155">
        <f>IF(LEN(P$8)=0,"",IF(P$9="samtals",SUMIFS(Gögn!$I$2:$I$11876,Gögn!$F$2:$F$11876,$A21,Gögn!$B$2:$B$11876,P$8),SUMIFS(Gögn!$I$2:$I$11876,Gögn!$F$2:$F$11876,$A21,Gögn!$B$2:$B$11876,P$8,Gögn!$E$2:$E$11876,P$9))/1000)</f>
        <v>0</v>
      </c>
      <c r="Q21" s="155">
        <f>IF(LEN(Q$8)=0,"",IF(Q$9="samtals",SUMIFS(Gögn!$I$2:$I$11876,Gögn!$F$2:$F$11876,$A21,Gögn!$B$2:$B$11876,Q$8),SUMIFS(Gögn!$I$2:$I$11876,Gögn!$F$2:$F$11876,$A21,Gögn!$B$2:$B$11876,Q$8,Gögn!$E$2:$E$11876,Q$9))/1000)</f>
        <v>0</v>
      </c>
      <c r="R21" s="155">
        <f>IF(LEN(R$8)=0,"",IF(R$9="samtals",SUMIFS(Gögn!$I$2:$I$11876,Gögn!$F$2:$F$11876,$A21,Gögn!$B$2:$B$11876,R$8),SUMIFS(Gögn!$I$2:$I$11876,Gögn!$F$2:$F$11876,$A21,Gögn!$B$2:$B$11876,R$8,Gögn!$E$2:$E$11876,R$9))/1000)</f>
        <v>0</v>
      </c>
      <c r="S21" s="155">
        <f>IF(LEN(S$8)=0,"",IF(S$9="samtals",SUMIFS(Gögn!$I$2:$I$11876,Gögn!$F$2:$F$11876,$A21,Gögn!$B$2:$B$11876,S$8),SUMIFS(Gögn!$I$2:$I$11876,Gögn!$F$2:$F$11876,$A21,Gögn!$B$2:$B$11876,S$8,Gögn!$E$2:$E$11876,S$9))/1000)</f>
        <v>0</v>
      </c>
      <c r="T21" s="155">
        <f>IF(LEN(T$8)=0,"",IF(T$9="samtals",SUMIFS(Gögn!$I$2:$I$11876,Gögn!$F$2:$F$11876,$A21,Gögn!$B$2:$B$11876,T$8),SUMIFS(Gögn!$I$2:$I$11876,Gögn!$F$2:$F$11876,$A21,Gögn!$B$2:$B$11876,T$8,Gögn!$E$2:$E$11876,T$9))/1000)</f>
        <v>0</v>
      </c>
      <c r="U21" s="155">
        <f>IF(LEN(U$8)=0,"",IF(U$9="samtals",SUMIFS(Gögn!$I$2:$I$11876,Gögn!$F$2:$F$11876,$A21,Gögn!$B$2:$B$11876,U$8),SUMIFS(Gögn!$I$2:$I$11876,Gögn!$F$2:$F$11876,$A21,Gögn!$B$2:$B$11876,U$8,Gögn!$E$2:$E$11876,U$9))/1000)</f>
        <v>0</v>
      </c>
      <c r="V21" s="155">
        <f>IF(LEN(V$8)=0,"",IF(V$9="samtals",SUMIFS(Gögn!$I$2:$I$11876,Gögn!$F$2:$F$11876,$A21,Gögn!$B$2:$B$11876,V$8),SUMIFS(Gögn!$I$2:$I$11876,Gögn!$F$2:$F$11876,$A21,Gögn!$B$2:$B$11876,V$8,Gögn!$E$2:$E$11876,V$9))/1000)</f>
        <v>0</v>
      </c>
      <c r="W21" s="155">
        <f>IF(LEN(W$8)=0,"",IF(W$9="samtals",SUMIFS(Gögn!$I$2:$I$11876,Gögn!$F$2:$F$11876,$A21,Gögn!$B$2:$B$11876,W$8),SUMIFS(Gögn!$I$2:$I$11876,Gögn!$F$2:$F$11876,$A21,Gögn!$B$2:$B$11876,W$8,Gögn!$E$2:$E$11876,W$9))/1000)</f>
        <v>0</v>
      </c>
      <c r="X21" s="155">
        <f>IF(LEN(X$8)=0,"",IF(X$9="samtals",SUMIFS(Gögn!$I$2:$I$11876,Gögn!$F$2:$F$11876,$A21,Gögn!$B$2:$B$11876,X$8),SUMIFS(Gögn!$I$2:$I$11876,Gögn!$F$2:$F$11876,$A21,Gögn!$B$2:$B$11876,X$8,Gögn!$E$2:$E$11876,X$9))/1000)</f>
        <v>0</v>
      </c>
      <c r="Y21" s="155">
        <f>IF(LEN(Y$8)=0,"",IF(Y$9="samtals",SUMIFS(Gögn!$I$2:$I$11876,Gögn!$F$2:$F$11876,$A21,Gögn!$B$2:$B$11876,Y$8),SUMIFS(Gögn!$I$2:$I$11876,Gögn!$F$2:$F$11876,$A21,Gögn!$B$2:$B$11876,Y$8,Gögn!$E$2:$E$11876,Y$9))/1000)</f>
        <v>0</v>
      </c>
      <c r="Z21" s="155">
        <f>IF(LEN(Z$8)=0,"",IF(Z$9="samtals",SUMIFS(Gögn!$I$2:$I$11876,Gögn!$F$2:$F$11876,$A21,Gögn!$B$2:$B$11876,Z$8),SUMIFS(Gögn!$I$2:$I$11876,Gögn!$F$2:$F$11876,$A21,Gögn!$B$2:$B$11876,Z$8,Gögn!$E$2:$E$11876,Z$9))/1000)</f>
        <v>0</v>
      </c>
      <c r="AA21" s="155">
        <f>IF(LEN(AA$8)=0,"",IF(AA$9="samtals",SUMIFS(Gögn!$I$2:$I$11876,Gögn!$F$2:$F$11876,$A21,Gögn!$B$2:$B$11876,AA$8),SUMIFS(Gögn!$I$2:$I$11876,Gögn!$F$2:$F$11876,$A21,Gögn!$B$2:$B$11876,AA$8,Gögn!$E$2:$E$11876,AA$9))/1000)</f>
        <v>0</v>
      </c>
      <c r="AB21" s="155">
        <f>IF(LEN(AB$8)=0,"",IF(AB$9="samtals",SUMIFS(Gögn!$I$2:$I$11876,Gögn!$F$2:$F$11876,$A21,Gögn!$B$2:$B$11876,AB$8),SUMIFS(Gögn!$I$2:$I$11876,Gögn!$F$2:$F$11876,$A21,Gögn!$B$2:$B$11876,AB$8,Gögn!$E$2:$E$11876,AB$9))/1000)</f>
        <v>0</v>
      </c>
      <c r="AC21" s="155">
        <f>IF(LEN(AC$8)=0,"",IF(AC$9="samtals",SUMIFS(Gögn!$I$2:$I$11876,Gögn!$F$2:$F$11876,$A21,Gögn!$B$2:$B$11876,AC$8),SUMIFS(Gögn!$I$2:$I$11876,Gögn!$F$2:$F$11876,$A21,Gögn!$B$2:$B$11876,AC$8,Gögn!$E$2:$E$11876,AC$9))/1000)</f>
        <v>0</v>
      </c>
      <c r="AD21" s="155">
        <f>IF(LEN(AD$8)=0,"",IF(AD$9="samtals",SUMIFS(Gögn!$I$2:$I$11876,Gögn!$F$2:$F$11876,$A21,Gögn!$B$2:$B$11876,AD$8),SUMIFS(Gögn!$I$2:$I$11876,Gögn!$F$2:$F$11876,$A21,Gögn!$B$2:$B$11876,AD$8,Gögn!$E$2:$E$11876,AD$9))/1000)</f>
        <v>0</v>
      </c>
      <c r="AE21" s="155">
        <f>IF(LEN(AE$8)=0,"",IF(AE$9="samtals",SUMIFS(Gögn!$I$2:$I$11876,Gögn!$F$2:$F$11876,$A21,Gögn!$B$2:$B$11876,AE$8),SUMIFS(Gögn!$I$2:$I$11876,Gögn!$F$2:$F$11876,$A21,Gögn!$B$2:$B$11876,AE$8,Gögn!$E$2:$E$11876,AE$9))/1000)</f>
        <v>-14359</v>
      </c>
      <c r="AF21" s="155">
        <f>IF(LEN(AF$8)=0,"",IF(AF$9="samtals",SUMIFS(Gögn!$I$2:$I$11876,Gögn!$F$2:$F$11876,$A21,Gögn!$B$2:$B$11876,AF$8),SUMIFS(Gögn!$I$2:$I$11876,Gögn!$F$2:$F$11876,$A21,Gögn!$B$2:$B$11876,AF$8,Gögn!$E$2:$E$11876,AF$9))/1000)</f>
        <v>-14359</v>
      </c>
      <c r="AG21" s="155">
        <f>IF(LEN(AG$8)=0,"",IF(AG$9="samtals",SUMIFS(Gögn!$I$2:$I$11876,Gögn!$F$2:$F$11876,$A21,Gögn!$B$2:$B$11876,AG$8),SUMIFS(Gögn!$I$2:$I$11876,Gögn!$F$2:$F$11876,$A21,Gögn!$B$2:$B$11876,AG$8,Gögn!$E$2:$E$11876,AG$9))/1000)</f>
        <v>0</v>
      </c>
      <c r="AH21" s="155">
        <f>IF(LEN(AH$8)=0,"",IF(AH$9="samtals",SUMIFS(Gögn!$I$2:$I$11876,Gögn!$F$2:$F$11876,$A21,Gögn!$B$2:$B$11876,AH$8),SUMIFS(Gögn!$I$2:$I$11876,Gögn!$F$2:$F$11876,$A21,Gögn!$B$2:$B$11876,AH$8,Gögn!$E$2:$E$11876,AH$9))/1000)</f>
        <v>0</v>
      </c>
      <c r="AI21" s="155">
        <f>IF(LEN(AI$8)=0,"",IF(AI$9="samtals",SUMIFS(Gögn!$I$2:$I$11876,Gögn!$F$2:$F$11876,$A21,Gögn!$B$2:$B$11876,AI$8),SUMIFS(Gögn!$I$2:$I$11876,Gögn!$F$2:$F$11876,$A21,Gögn!$B$2:$B$11876,AI$8,Gögn!$E$2:$E$11876,AI$9))/1000)</f>
        <v>0</v>
      </c>
      <c r="AJ21" s="155">
        <f>IF(LEN(AJ$8)=0,"",IF(AJ$9="samtals",SUMIFS(Gögn!$I$2:$I$11876,Gögn!$F$2:$F$11876,$A21,Gögn!$B$2:$B$11876,AJ$8),SUMIFS(Gögn!$I$2:$I$11876,Gögn!$F$2:$F$11876,$A21,Gögn!$B$2:$B$11876,AJ$8,Gögn!$E$2:$E$11876,AJ$9))/1000)</f>
        <v>0</v>
      </c>
      <c r="AK21" s="155">
        <f>IF(LEN(AK$8)=0,"",IF(AK$9="samtals",SUMIFS(Gögn!$I$2:$I$11876,Gögn!$F$2:$F$11876,$A21,Gögn!$B$2:$B$11876,AK$8),SUMIFS(Gögn!$I$2:$I$11876,Gögn!$F$2:$F$11876,$A21,Gögn!$B$2:$B$11876,AK$8,Gögn!$E$2:$E$11876,AK$9))/1000)</f>
        <v>0</v>
      </c>
      <c r="AL21" s="155">
        <f>IF(LEN(AL$8)=0,"",IF(AL$9="samtals",SUMIFS(Gögn!$I$2:$I$11876,Gögn!$F$2:$F$11876,$A21,Gögn!$B$2:$B$11876,AL$8),SUMIFS(Gögn!$I$2:$I$11876,Gögn!$F$2:$F$11876,$A21,Gögn!$B$2:$B$11876,AL$8,Gögn!$E$2:$E$11876,AL$9))/1000)</f>
        <v>0</v>
      </c>
      <c r="AM21" s="155">
        <f>IF(LEN(AM$8)=0,"",IF(AM$9="samtals",SUMIFS(Gögn!$I$2:$I$11876,Gögn!$F$2:$F$11876,$A21,Gögn!$B$2:$B$11876,AM$8),SUMIFS(Gögn!$I$2:$I$11876,Gögn!$F$2:$F$11876,$A21,Gögn!$B$2:$B$11876,AM$8,Gögn!$E$2:$E$11876,AM$9))/1000)</f>
        <v>0</v>
      </c>
      <c r="AN21" s="155">
        <f>IF(LEN(AN$8)=0,"",IF(AN$9="samtals",SUMIFS(Gögn!$I$2:$I$11876,Gögn!$F$2:$F$11876,$A21,Gögn!$B$2:$B$11876,AN$8),SUMIFS(Gögn!$I$2:$I$11876,Gögn!$F$2:$F$11876,$A21,Gögn!$B$2:$B$11876,AN$8,Gögn!$E$2:$E$11876,AN$9))/1000)</f>
        <v>0</v>
      </c>
      <c r="AO21" s="155">
        <f>IF(LEN(AO$8)=0,"",IF(AO$9="samtals",SUMIFS(Gögn!$I$2:$I$11876,Gögn!$F$2:$F$11876,$A21,Gögn!$B$2:$B$11876,AO$8),SUMIFS(Gögn!$I$2:$I$11876,Gögn!$F$2:$F$11876,$A21,Gögn!$B$2:$B$11876,AO$8,Gögn!$E$2:$E$11876,AO$9))/1000)</f>
        <v>0</v>
      </c>
      <c r="AP21" s="155">
        <f>IF(LEN(AP$8)=0,"",IF(AP$9="samtals",SUMIFS(Gögn!$I$2:$I$11876,Gögn!$F$2:$F$11876,$A21,Gögn!$B$2:$B$11876,AP$8),SUMIFS(Gögn!$I$2:$I$11876,Gögn!$F$2:$F$11876,$A21,Gögn!$B$2:$B$11876,AP$8,Gögn!$E$2:$E$11876,AP$9))/1000)</f>
        <v>0</v>
      </c>
      <c r="AQ21" s="155">
        <f>IF(LEN(AQ$8)=0,"",IF(AQ$9="samtals",SUMIFS(Gögn!$I$2:$I$11876,Gögn!$F$2:$F$11876,$A21,Gögn!$B$2:$B$11876,AQ$8),SUMIFS(Gögn!$I$2:$I$11876,Gögn!$F$2:$F$11876,$A21,Gögn!$B$2:$B$11876,AQ$8,Gögn!$E$2:$E$11876,AQ$9))/1000)</f>
        <v>0</v>
      </c>
      <c r="AR21" s="155">
        <f>IF(LEN(AR$8)=0,"",IF(AR$9="samtals",SUMIFS(Gögn!$I$2:$I$11876,Gögn!$F$2:$F$11876,$A21,Gögn!$B$2:$B$11876,AR$8),SUMIFS(Gögn!$I$2:$I$11876,Gögn!$F$2:$F$11876,$A21,Gögn!$B$2:$B$11876,AR$8,Gögn!$E$2:$E$11876,AR$9))/1000)</f>
        <v>0</v>
      </c>
      <c r="AS21" s="155">
        <f>IF(LEN(AS$8)=0,"",IF(AS$9="samtals",SUMIFS(Gögn!$I$2:$I$11876,Gögn!$F$2:$F$11876,$A21,Gögn!$B$2:$B$11876,AS$8),SUMIFS(Gögn!$I$2:$I$11876,Gögn!$F$2:$F$11876,$A21,Gögn!$B$2:$B$11876,AS$8,Gögn!$E$2:$E$11876,AS$9))/1000)</f>
        <v>0</v>
      </c>
      <c r="AT21" s="155">
        <f>IF(LEN(AT$8)=0,"",IF(AT$9="samtals",SUMIFS(Gögn!$I$2:$I$11876,Gögn!$F$2:$F$11876,$A21,Gögn!$B$2:$B$11876,AT$8),SUMIFS(Gögn!$I$2:$I$11876,Gögn!$F$2:$F$11876,$A21,Gögn!$B$2:$B$11876,AT$8,Gögn!$E$2:$E$11876,AT$9))/1000)</f>
        <v>0</v>
      </c>
      <c r="AU21" s="155">
        <f>IF(LEN(AU$8)=0,"",IF(AU$9="samtals",SUMIFS(Gögn!$I$2:$I$11876,Gögn!$F$2:$F$11876,$A21,Gögn!$B$2:$B$11876,AU$8),SUMIFS(Gögn!$I$2:$I$11876,Gögn!$F$2:$F$11876,$A21,Gögn!$B$2:$B$11876,AU$8,Gögn!$E$2:$E$11876,AU$9))/1000)</f>
        <v>0</v>
      </c>
      <c r="AV21" s="155">
        <f>IF(LEN(AV$8)=0,"",IF(AV$9="samtals",SUMIFS(Gögn!$I$2:$I$11876,Gögn!$F$2:$F$11876,$A21,Gögn!$B$2:$B$11876,AV$8),SUMIFS(Gögn!$I$2:$I$11876,Gögn!$F$2:$F$11876,$A21,Gögn!$B$2:$B$11876,AV$8,Gögn!$E$2:$E$11876,AV$9))/1000)</f>
        <v>0</v>
      </c>
      <c r="AW21" s="155">
        <f>IF(LEN(AW$8)=0,"",IF(AW$9="samtals",SUMIFS(Gögn!$I$2:$I$11876,Gögn!$F$2:$F$11876,$A21,Gögn!$B$2:$B$11876,AW$8),SUMIFS(Gögn!$I$2:$I$11876,Gögn!$F$2:$F$11876,$A21,Gögn!$B$2:$B$11876,AW$8,Gögn!$E$2:$E$11876,AW$9))/1000)</f>
        <v>0</v>
      </c>
      <c r="AX21" s="155">
        <f>IF(LEN(AX$8)=0,"",IF(AX$9="samtals",SUMIFS(Gögn!$I$2:$I$11876,Gögn!$F$2:$F$11876,$A21,Gögn!$B$2:$B$11876,AX$8),SUMIFS(Gögn!$I$2:$I$11876,Gögn!$F$2:$F$11876,$A21,Gögn!$B$2:$B$11876,AX$8,Gögn!$E$2:$E$11876,AX$9))/1000)</f>
        <v>0</v>
      </c>
      <c r="AY21" s="155">
        <f>IF(LEN(AY$8)=0,"",IF(AY$9="samtals",SUMIFS(Gögn!$I$2:$I$11876,Gögn!$F$2:$F$11876,$A21,Gögn!$B$2:$B$11876,AY$8),SUMIFS(Gögn!$I$2:$I$11876,Gögn!$F$2:$F$11876,$A21,Gögn!$B$2:$B$11876,AY$8,Gögn!$E$2:$E$11876,AY$9))/1000)</f>
        <v>0</v>
      </c>
      <c r="AZ21" s="155">
        <f>IF(LEN(AZ$8)=0,"",IF(AZ$9="samtals",SUMIFS(Gögn!$I$2:$I$11876,Gögn!$F$2:$F$11876,$A21,Gögn!$B$2:$B$11876,AZ$8),SUMIFS(Gögn!$I$2:$I$11876,Gögn!$F$2:$F$11876,$A21,Gögn!$B$2:$B$11876,AZ$8,Gögn!$E$2:$E$11876,AZ$9))/1000)</f>
        <v>0</v>
      </c>
      <c r="BA21" s="155">
        <f>IF(LEN(BA$8)=0,"",IF(BA$9="samtals",SUMIFS(Gögn!$I$2:$I$11876,Gögn!$F$2:$F$11876,$A21,Gögn!$B$2:$B$11876,BA$8),SUMIFS(Gögn!$I$2:$I$11876,Gögn!$F$2:$F$11876,$A21,Gögn!$B$2:$B$11876,BA$8,Gögn!$E$2:$E$11876,BA$9))/1000)</f>
        <v>0</v>
      </c>
      <c r="BB21" s="155">
        <f>IF(LEN(BB$8)=0,"",IF(BB$9="samtals",SUMIFS(Gögn!$I$2:$I$11876,Gögn!$F$2:$F$11876,$A21,Gögn!$B$2:$B$11876,BB$8),SUMIFS(Gögn!$I$2:$I$11876,Gögn!$F$2:$F$11876,$A21,Gögn!$B$2:$B$11876,BB$8,Gögn!$E$2:$E$11876,BB$9))/1000)</f>
        <v>0</v>
      </c>
      <c r="BC21" s="155">
        <f>IF(LEN(BC$8)=0,"",IF(BC$9="samtals",SUMIFS(Gögn!$I$2:$I$11876,Gögn!$F$2:$F$11876,$A21,Gögn!$B$2:$B$11876,BC$8),SUMIFS(Gögn!$I$2:$I$11876,Gögn!$F$2:$F$11876,$A21,Gögn!$B$2:$B$11876,BC$8,Gögn!$E$2:$E$11876,BC$9))/1000)</f>
        <v>0</v>
      </c>
      <c r="BD21" s="155">
        <f>IF(LEN(BD$8)=0,"",IF(BD$9="samtals",SUMIFS(Gögn!$I$2:$I$11876,Gögn!$F$2:$F$11876,$A21,Gögn!$B$2:$B$11876,BD$8),SUMIFS(Gögn!$I$2:$I$11876,Gögn!$F$2:$F$11876,$A21,Gögn!$B$2:$B$11876,BD$8,Gögn!$E$2:$E$11876,BD$9))/1000)</f>
        <v>0</v>
      </c>
      <c r="BE21" s="155">
        <f>IF(LEN(BE$8)=0,"",IF(BE$9="samtals",SUMIFS(Gögn!$I$2:$I$11876,Gögn!$F$2:$F$11876,$A21,Gögn!$B$2:$B$11876,BE$8),SUMIFS(Gögn!$I$2:$I$11876,Gögn!$F$2:$F$11876,$A21,Gögn!$B$2:$B$11876,BE$8,Gögn!$E$2:$E$11876,BE$9))/1000)</f>
        <v>0</v>
      </c>
      <c r="BF21" s="155">
        <f>IF(LEN(BF$8)=0,"",IF(BF$9="samtals",SUMIFS(Gögn!$I$2:$I$11876,Gögn!$F$2:$F$11876,$A21,Gögn!$B$2:$B$11876,BF$8),SUMIFS(Gögn!$I$2:$I$11876,Gögn!$F$2:$F$11876,$A21,Gögn!$B$2:$B$11876,BF$8,Gögn!$E$2:$E$11876,BF$9))/1000)</f>
        <v>0</v>
      </c>
      <c r="BG21" s="155">
        <f>IF(LEN(BG$8)=0,"",IF(BG$9="samtals",SUMIFS(Gögn!$I$2:$I$11876,Gögn!$F$2:$F$11876,$A21,Gögn!$B$2:$B$11876,BG$8),SUMIFS(Gögn!$I$2:$I$11876,Gögn!$F$2:$F$11876,$A21,Gögn!$B$2:$B$11876,BG$8,Gögn!$E$2:$E$11876,BG$9))/1000)</f>
        <v>0</v>
      </c>
    </row>
    <row r="22" spans="1:59" ht="15.75" x14ac:dyDescent="0.25">
      <c r="A22" s="5" t="s">
        <v>167</v>
      </c>
      <c r="B22" s="5"/>
      <c r="C22" s="19" t="s">
        <v>168</v>
      </c>
      <c r="D22" s="156">
        <f t="shared" si="2"/>
        <v>-2273.5679999999998</v>
      </c>
      <c r="E22" s="156">
        <f>IF(LEN(E$8)=0,"",IF(E$9="samtals",SUMIFS(Gögn!$I$2:$I$11876,Gögn!$F$2:$F$11876,$A22,Gögn!$B$2:$B$11876,E$8),SUMIFS(Gögn!$I$2:$I$11876,Gögn!$F$2:$F$11876,$A22,Gögn!$B$2:$B$11876,E$8,Gögn!$E$2:$E$11876,E$9))/1000)</f>
        <v>0</v>
      </c>
      <c r="F22" s="156">
        <f>IF(LEN(F$8)=0,"",IF(F$9="samtals",SUMIFS(Gögn!$I$2:$I$11876,Gögn!$F$2:$F$11876,$A22,Gögn!$B$2:$B$11876,F$8),SUMIFS(Gögn!$I$2:$I$11876,Gögn!$F$2:$F$11876,$A22,Gögn!$B$2:$B$11876,F$8,Gögn!$E$2:$E$11876,F$9))/1000)</f>
        <v>0</v>
      </c>
      <c r="G22" s="156">
        <f>IF(LEN(G$8)=0,"",IF(G$9="samtals",SUMIFS(Gögn!$I$2:$I$11876,Gögn!$F$2:$F$11876,$A22,Gögn!$B$2:$B$11876,G$8),SUMIFS(Gögn!$I$2:$I$11876,Gögn!$F$2:$F$11876,$A22,Gögn!$B$2:$B$11876,G$8,Gögn!$E$2:$E$11876,G$9))/1000)</f>
        <v>0</v>
      </c>
      <c r="H22" s="156">
        <f>IF(LEN(H$8)=0,"",IF(H$9="samtals",SUMIFS(Gögn!$I$2:$I$11876,Gögn!$F$2:$F$11876,$A22,Gögn!$B$2:$B$11876,H$8),SUMIFS(Gögn!$I$2:$I$11876,Gögn!$F$2:$F$11876,$A22,Gögn!$B$2:$B$11876,H$8,Gögn!$E$2:$E$11876,H$9))/1000)</f>
        <v>-587.58199999999999</v>
      </c>
      <c r="I22" s="156">
        <f>IF(LEN(I$8)=0,"",IF(I$9="samtals",SUMIFS(Gögn!$I$2:$I$11876,Gögn!$F$2:$F$11876,$A22,Gögn!$B$2:$B$11876,I$8),SUMIFS(Gögn!$I$2:$I$11876,Gögn!$F$2:$F$11876,$A22,Gögn!$B$2:$B$11876,I$8,Gögn!$E$2:$E$11876,I$9))/1000)</f>
        <v>-587.58199999999999</v>
      </c>
      <c r="J22" s="156">
        <f>IF(LEN(J$8)=0,"",IF(J$9="samtals",SUMIFS(Gögn!$I$2:$I$11876,Gögn!$F$2:$F$11876,$A22,Gögn!$B$2:$B$11876,J$8),SUMIFS(Gögn!$I$2:$I$11876,Gögn!$F$2:$F$11876,$A22,Gögn!$B$2:$B$11876,J$8,Gögn!$E$2:$E$11876,J$9))/1000)</f>
        <v>0</v>
      </c>
      <c r="K22" s="156">
        <f>IF(LEN(K$8)=0,"",IF(K$9="samtals",SUMIFS(Gögn!$I$2:$I$11876,Gögn!$F$2:$F$11876,$A22,Gögn!$B$2:$B$11876,K$8),SUMIFS(Gögn!$I$2:$I$11876,Gögn!$F$2:$F$11876,$A22,Gögn!$B$2:$B$11876,K$8,Gögn!$E$2:$E$11876,K$9))/1000)</f>
        <v>0</v>
      </c>
      <c r="L22" s="156">
        <f>IF(LEN(L$8)=0,"",IF(L$9="samtals",SUMIFS(Gögn!$I$2:$I$11876,Gögn!$F$2:$F$11876,$A22,Gögn!$B$2:$B$11876,L$8),SUMIFS(Gögn!$I$2:$I$11876,Gögn!$F$2:$F$11876,$A22,Gögn!$B$2:$B$11876,L$8,Gögn!$E$2:$E$11876,L$9))/1000)</f>
        <v>0</v>
      </c>
      <c r="M22" s="156">
        <f>IF(LEN(M$8)=0,"",IF(M$9="samtals",SUMIFS(Gögn!$I$2:$I$11876,Gögn!$F$2:$F$11876,$A22,Gögn!$B$2:$B$11876,M$8),SUMIFS(Gögn!$I$2:$I$11876,Gögn!$F$2:$F$11876,$A22,Gögn!$B$2:$B$11876,M$8,Gögn!$E$2:$E$11876,M$9))/1000)</f>
        <v>0</v>
      </c>
      <c r="N22" s="156">
        <f>IF(LEN(N$8)=0,"",IF(N$9="samtals",SUMIFS(Gögn!$I$2:$I$11876,Gögn!$F$2:$F$11876,$A22,Gögn!$B$2:$B$11876,N$8),SUMIFS(Gögn!$I$2:$I$11876,Gögn!$F$2:$F$11876,$A22,Gögn!$B$2:$B$11876,N$8,Gögn!$E$2:$E$11876,N$9))/1000)</f>
        <v>0</v>
      </c>
      <c r="O22" s="156">
        <f>IF(LEN(O$8)=0,"",IF(O$9="samtals",SUMIFS(Gögn!$I$2:$I$11876,Gögn!$F$2:$F$11876,$A22,Gögn!$B$2:$B$11876,O$8),SUMIFS(Gögn!$I$2:$I$11876,Gögn!$F$2:$F$11876,$A22,Gögn!$B$2:$B$11876,O$8,Gögn!$E$2:$E$11876,O$9))/1000)</f>
        <v>0</v>
      </c>
      <c r="P22" s="156">
        <f>IF(LEN(P$8)=0,"",IF(P$9="samtals",SUMIFS(Gögn!$I$2:$I$11876,Gögn!$F$2:$F$11876,$A22,Gögn!$B$2:$B$11876,P$8),SUMIFS(Gögn!$I$2:$I$11876,Gögn!$F$2:$F$11876,$A22,Gögn!$B$2:$B$11876,P$8,Gögn!$E$2:$E$11876,P$9))/1000)</f>
        <v>0</v>
      </c>
      <c r="Q22" s="156">
        <f>IF(LEN(Q$8)=0,"",IF(Q$9="samtals",SUMIFS(Gögn!$I$2:$I$11876,Gögn!$F$2:$F$11876,$A22,Gögn!$B$2:$B$11876,Q$8),SUMIFS(Gögn!$I$2:$I$11876,Gögn!$F$2:$F$11876,$A22,Gögn!$B$2:$B$11876,Q$8,Gögn!$E$2:$E$11876,Q$9))/1000)</f>
        <v>0</v>
      </c>
      <c r="R22" s="156">
        <f>IF(LEN(R$8)=0,"",IF(R$9="samtals",SUMIFS(Gögn!$I$2:$I$11876,Gögn!$F$2:$F$11876,$A22,Gögn!$B$2:$B$11876,R$8),SUMIFS(Gögn!$I$2:$I$11876,Gögn!$F$2:$F$11876,$A22,Gögn!$B$2:$B$11876,R$8,Gögn!$E$2:$E$11876,R$9))/1000)</f>
        <v>0</v>
      </c>
      <c r="S22" s="156">
        <f>IF(LEN(S$8)=0,"",IF(S$9="samtals",SUMIFS(Gögn!$I$2:$I$11876,Gögn!$F$2:$F$11876,$A22,Gögn!$B$2:$B$11876,S$8),SUMIFS(Gögn!$I$2:$I$11876,Gögn!$F$2:$F$11876,$A22,Gögn!$B$2:$B$11876,S$8,Gögn!$E$2:$E$11876,S$9))/1000)</f>
        <v>0</v>
      </c>
      <c r="T22" s="156">
        <f>IF(LEN(T$8)=0,"",IF(T$9="samtals",SUMIFS(Gögn!$I$2:$I$11876,Gögn!$F$2:$F$11876,$A22,Gögn!$B$2:$B$11876,T$8),SUMIFS(Gögn!$I$2:$I$11876,Gögn!$F$2:$F$11876,$A22,Gögn!$B$2:$B$11876,T$8,Gögn!$E$2:$E$11876,T$9))/1000)</f>
        <v>0</v>
      </c>
      <c r="U22" s="156">
        <f>IF(LEN(U$8)=0,"",IF(U$9="samtals",SUMIFS(Gögn!$I$2:$I$11876,Gögn!$F$2:$F$11876,$A22,Gögn!$B$2:$B$11876,U$8),SUMIFS(Gögn!$I$2:$I$11876,Gögn!$F$2:$F$11876,$A22,Gögn!$B$2:$B$11876,U$8,Gögn!$E$2:$E$11876,U$9))/1000)</f>
        <v>0</v>
      </c>
      <c r="V22" s="156">
        <f>IF(LEN(V$8)=0,"",IF(V$9="samtals",SUMIFS(Gögn!$I$2:$I$11876,Gögn!$F$2:$F$11876,$A22,Gögn!$B$2:$B$11876,V$8),SUMIFS(Gögn!$I$2:$I$11876,Gögn!$F$2:$F$11876,$A22,Gögn!$B$2:$B$11876,V$8,Gögn!$E$2:$E$11876,V$9))/1000)</f>
        <v>0</v>
      </c>
      <c r="W22" s="156">
        <f>IF(LEN(W$8)=0,"",IF(W$9="samtals",SUMIFS(Gögn!$I$2:$I$11876,Gögn!$F$2:$F$11876,$A22,Gögn!$B$2:$B$11876,W$8),SUMIFS(Gögn!$I$2:$I$11876,Gögn!$F$2:$F$11876,$A22,Gögn!$B$2:$B$11876,W$8,Gögn!$E$2:$E$11876,W$9))/1000)</f>
        <v>0</v>
      </c>
      <c r="X22" s="156">
        <f>IF(LEN(X$8)=0,"",IF(X$9="samtals",SUMIFS(Gögn!$I$2:$I$11876,Gögn!$F$2:$F$11876,$A22,Gögn!$B$2:$B$11876,X$8),SUMIFS(Gögn!$I$2:$I$11876,Gögn!$F$2:$F$11876,$A22,Gögn!$B$2:$B$11876,X$8,Gögn!$E$2:$E$11876,X$9))/1000)</f>
        <v>0</v>
      </c>
      <c r="Y22" s="156">
        <f>IF(LEN(Y$8)=0,"",IF(Y$9="samtals",SUMIFS(Gögn!$I$2:$I$11876,Gögn!$F$2:$F$11876,$A22,Gögn!$B$2:$B$11876,Y$8),SUMIFS(Gögn!$I$2:$I$11876,Gögn!$F$2:$F$11876,$A22,Gögn!$B$2:$B$11876,Y$8,Gögn!$E$2:$E$11876,Y$9))/1000)</f>
        <v>0</v>
      </c>
      <c r="Z22" s="156">
        <f>IF(LEN(Z$8)=0,"",IF(Z$9="samtals",SUMIFS(Gögn!$I$2:$I$11876,Gögn!$F$2:$F$11876,$A22,Gögn!$B$2:$B$11876,Z$8),SUMIFS(Gögn!$I$2:$I$11876,Gögn!$F$2:$F$11876,$A22,Gögn!$B$2:$B$11876,Z$8,Gögn!$E$2:$E$11876,Z$9))/1000)</f>
        <v>0</v>
      </c>
      <c r="AA22" s="156">
        <f>IF(LEN(AA$8)=0,"",IF(AA$9="samtals",SUMIFS(Gögn!$I$2:$I$11876,Gögn!$F$2:$F$11876,$A22,Gögn!$B$2:$B$11876,AA$8),SUMIFS(Gögn!$I$2:$I$11876,Gögn!$F$2:$F$11876,$A22,Gögn!$B$2:$B$11876,AA$8,Gögn!$E$2:$E$11876,AA$9))/1000)</f>
        <v>-1067.2739999999999</v>
      </c>
      <c r="AB22" s="156">
        <f>IF(LEN(AB$8)=0,"",IF(AB$9="samtals",SUMIFS(Gögn!$I$2:$I$11876,Gögn!$F$2:$F$11876,$A22,Gögn!$B$2:$B$11876,AB$8),SUMIFS(Gögn!$I$2:$I$11876,Gögn!$F$2:$F$11876,$A22,Gögn!$B$2:$B$11876,AB$8,Gögn!$E$2:$E$11876,AB$9))/1000)</f>
        <v>-1067.2739999999999</v>
      </c>
      <c r="AC22" s="156">
        <f>IF(LEN(AC$8)=0,"",IF(AC$9="samtals",SUMIFS(Gögn!$I$2:$I$11876,Gögn!$F$2:$F$11876,$A22,Gögn!$B$2:$B$11876,AC$8),SUMIFS(Gögn!$I$2:$I$11876,Gögn!$F$2:$F$11876,$A22,Gögn!$B$2:$B$11876,AC$8,Gögn!$E$2:$E$11876,AC$9))/1000)</f>
        <v>0</v>
      </c>
      <c r="AD22" s="156">
        <f>IF(LEN(AD$8)=0,"",IF(AD$9="samtals",SUMIFS(Gögn!$I$2:$I$11876,Gögn!$F$2:$F$11876,$A22,Gögn!$B$2:$B$11876,AD$8),SUMIFS(Gögn!$I$2:$I$11876,Gögn!$F$2:$F$11876,$A22,Gögn!$B$2:$B$11876,AD$8,Gögn!$E$2:$E$11876,AD$9))/1000)</f>
        <v>0</v>
      </c>
      <c r="AE22" s="156">
        <f>IF(LEN(AE$8)=0,"",IF(AE$9="samtals",SUMIFS(Gögn!$I$2:$I$11876,Gögn!$F$2:$F$11876,$A22,Gögn!$B$2:$B$11876,AE$8),SUMIFS(Gögn!$I$2:$I$11876,Gögn!$F$2:$F$11876,$A22,Gögn!$B$2:$B$11876,AE$8,Gögn!$E$2:$E$11876,AE$9))/1000)</f>
        <v>0</v>
      </c>
      <c r="AF22" s="156">
        <f>IF(LEN(AF$8)=0,"",IF(AF$9="samtals",SUMIFS(Gögn!$I$2:$I$11876,Gögn!$F$2:$F$11876,$A22,Gögn!$B$2:$B$11876,AF$8),SUMIFS(Gögn!$I$2:$I$11876,Gögn!$F$2:$F$11876,$A22,Gögn!$B$2:$B$11876,AF$8,Gögn!$E$2:$E$11876,AF$9))/1000)</f>
        <v>0</v>
      </c>
      <c r="AG22" s="156">
        <f>IF(LEN(AG$8)=0,"",IF(AG$9="samtals",SUMIFS(Gögn!$I$2:$I$11876,Gögn!$F$2:$F$11876,$A22,Gögn!$B$2:$B$11876,AG$8),SUMIFS(Gögn!$I$2:$I$11876,Gögn!$F$2:$F$11876,$A22,Gögn!$B$2:$B$11876,AG$8,Gögn!$E$2:$E$11876,AG$9))/1000)</f>
        <v>0</v>
      </c>
      <c r="AH22" s="156">
        <f>IF(LEN(AH$8)=0,"",IF(AH$9="samtals",SUMIFS(Gögn!$I$2:$I$11876,Gögn!$F$2:$F$11876,$A22,Gögn!$B$2:$B$11876,AH$8),SUMIFS(Gögn!$I$2:$I$11876,Gögn!$F$2:$F$11876,$A22,Gögn!$B$2:$B$11876,AH$8,Gögn!$E$2:$E$11876,AH$9))/1000)</f>
        <v>0</v>
      </c>
      <c r="AI22" s="156">
        <f>IF(LEN(AI$8)=0,"",IF(AI$9="samtals",SUMIFS(Gögn!$I$2:$I$11876,Gögn!$F$2:$F$11876,$A22,Gögn!$B$2:$B$11876,AI$8),SUMIFS(Gögn!$I$2:$I$11876,Gögn!$F$2:$F$11876,$A22,Gögn!$B$2:$B$11876,AI$8,Gögn!$E$2:$E$11876,AI$9))/1000)</f>
        <v>0</v>
      </c>
      <c r="AJ22" s="156">
        <f>IF(LEN(AJ$8)=0,"",IF(AJ$9="samtals",SUMIFS(Gögn!$I$2:$I$11876,Gögn!$F$2:$F$11876,$A22,Gögn!$B$2:$B$11876,AJ$8),SUMIFS(Gögn!$I$2:$I$11876,Gögn!$F$2:$F$11876,$A22,Gögn!$B$2:$B$11876,AJ$8,Gögn!$E$2:$E$11876,AJ$9))/1000)</f>
        <v>0</v>
      </c>
      <c r="AK22" s="156">
        <f>IF(LEN(AK$8)=0,"",IF(AK$9="samtals",SUMIFS(Gögn!$I$2:$I$11876,Gögn!$F$2:$F$11876,$A22,Gögn!$B$2:$B$11876,AK$8),SUMIFS(Gögn!$I$2:$I$11876,Gögn!$F$2:$F$11876,$A22,Gögn!$B$2:$B$11876,AK$8,Gögn!$E$2:$E$11876,AK$9))/1000)</f>
        <v>0</v>
      </c>
      <c r="AL22" s="156">
        <f>IF(LEN(AL$8)=0,"",IF(AL$9="samtals",SUMIFS(Gögn!$I$2:$I$11876,Gögn!$F$2:$F$11876,$A22,Gögn!$B$2:$B$11876,AL$8),SUMIFS(Gögn!$I$2:$I$11876,Gögn!$F$2:$F$11876,$A22,Gögn!$B$2:$B$11876,AL$8,Gögn!$E$2:$E$11876,AL$9))/1000)</f>
        <v>0</v>
      </c>
      <c r="AM22" s="156">
        <f>IF(LEN(AM$8)=0,"",IF(AM$9="samtals",SUMIFS(Gögn!$I$2:$I$11876,Gögn!$F$2:$F$11876,$A22,Gögn!$B$2:$B$11876,AM$8),SUMIFS(Gögn!$I$2:$I$11876,Gögn!$F$2:$F$11876,$A22,Gögn!$B$2:$B$11876,AM$8,Gögn!$E$2:$E$11876,AM$9))/1000)</f>
        <v>0</v>
      </c>
      <c r="AN22" s="156">
        <f>IF(LEN(AN$8)=0,"",IF(AN$9="samtals",SUMIFS(Gögn!$I$2:$I$11876,Gögn!$F$2:$F$11876,$A22,Gögn!$B$2:$B$11876,AN$8),SUMIFS(Gögn!$I$2:$I$11876,Gögn!$F$2:$F$11876,$A22,Gögn!$B$2:$B$11876,AN$8,Gögn!$E$2:$E$11876,AN$9))/1000)</f>
        <v>0</v>
      </c>
      <c r="AO22" s="156">
        <f>IF(LEN(AO$8)=0,"",IF(AO$9="samtals",SUMIFS(Gögn!$I$2:$I$11876,Gögn!$F$2:$F$11876,$A22,Gögn!$B$2:$B$11876,AO$8),SUMIFS(Gögn!$I$2:$I$11876,Gögn!$F$2:$F$11876,$A22,Gögn!$B$2:$B$11876,AO$8,Gögn!$E$2:$E$11876,AO$9))/1000)</f>
        <v>0</v>
      </c>
      <c r="AP22" s="156">
        <f>IF(LEN(AP$8)=0,"",IF(AP$9="samtals",SUMIFS(Gögn!$I$2:$I$11876,Gögn!$F$2:$F$11876,$A22,Gögn!$B$2:$B$11876,AP$8),SUMIFS(Gögn!$I$2:$I$11876,Gögn!$F$2:$F$11876,$A22,Gögn!$B$2:$B$11876,AP$8,Gögn!$E$2:$E$11876,AP$9))/1000)</f>
        <v>0</v>
      </c>
      <c r="AQ22" s="156">
        <f>IF(LEN(AQ$8)=0,"",IF(AQ$9="samtals",SUMIFS(Gögn!$I$2:$I$11876,Gögn!$F$2:$F$11876,$A22,Gögn!$B$2:$B$11876,AQ$8),SUMIFS(Gögn!$I$2:$I$11876,Gögn!$F$2:$F$11876,$A22,Gögn!$B$2:$B$11876,AQ$8,Gögn!$E$2:$E$11876,AQ$9))/1000)</f>
        <v>0</v>
      </c>
      <c r="AR22" s="156">
        <f>IF(LEN(AR$8)=0,"",IF(AR$9="samtals",SUMIFS(Gögn!$I$2:$I$11876,Gögn!$F$2:$F$11876,$A22,Gögn!$B$2:$B$11876,AR$8),SUMIFS(Gögn!$I$2:$I$11876,Gögn!$F$2:$F$11876,$A22,Gögn!$B$2:$B$11876,AR$8,Gögn!$E$2:$E$11876,AR$9))/1000)</f>
        <v>0</v>
      </c>
      <c r="AS22" s="156">
        <f>IF(LEN(AS$8)=0,"",IF(AS$9="samtals",SUMIFS(Gögn!$I$2:$I$11876,Gögn!$F$2:$F$11876,$A22,Gögn!$B$2:$B$11876,AS$8),SUMIFS(Gögn!$I$2:$I$11876,Gögn!$F$2:$F$11876,$A22,Gögn!$B$2:$B$11876,AS$8,Gögn!$E$2:$E$11876,AS$9))/1000)</f>
        <v>0</v>
      </c>
      <c r="AT22" s="156">
        <f>IF(LEN(AT$8)=0,"",IF(AT$9="samtals",SUMIFS(Gögn!$I$2:$I$11876,Gögn!$F$2:$F$11876,$A22,Gögn!$B$2:$B$11876,AT$8),SUMIFS(Gögn!$I$2:$I$11876,Gögn!$F$2:$F$11876,$A22,Gögn!$B$2:$B$11876,AT$8,Gögn!$E$2:$E$11876,AT$9))/1000)</f>
        <v>0</v>
      </c>
      <c r="AU22" s="156">
        <f>IF(LEN(AU$8)=0,"",IF(AU$9="samtals",SUMIFS(Gögn!$I$2:$I$11876,Gögn!$F$2:$F$11876,$A22,Gögn!$B$2:$B$11876,AU$8),SUMIFS(Gögn!$I$2:$I$11876,Gögn!$F$2:$F$11876,$A22,Gögn!$B$2:$B$11876,AU$8,Gögn!$E$2:$E$11876,AU$9))/1000)</f>
        <v>0</v>
      </c>
      <c r="AV22" s="156">
        <f>IF(LEN(AV$8)=0,"",IF(AV$9="samtals",SUMIFS(Gögn!$I$2:$I$11876,Gögn!$F$2:$F$11876,$A22,Gögn!$B$2:$B$11876,AV$8),SUMIFS(Gögn!$I$2:$I$11876,Gögn!$F$2:$F$11876,$A22,Gögn!$B$2:$B$11876,AV$8,Gögn!$E$2:$E$11876,AV$9))/1000)</f>
        <v>-231.827</v>
      </c>
      <c r="AW22" s="156">
        <f>IF(LEN(AW$8)=0,"",IF(AW$9="samtals",SUMIFS(Gögn!$I$2:$I$11876,Gögn!$F$2:$F$11876,$A22,Gögn!$B$2:$B$11876,AW$8),SUMIFS(Gögn!$I$2:$I$11876,Gögn!$F$2:$F$11876,$A22,Gögn!$B$2:$B$11876,AW$8,Gögn!$E$2:$E$11876,AW$9))/1000)</f>
        <v>-231.827</v>
      </c>
      <c r="AX22" s="156">
        <f>IF(LEN(AX$8)=0,"",IF(AX$9="samtals",SUMIFS(Gögn!$I$2:$I$11876,Gögn!$F$2:$F$11876,$A22,Gögn!$B$2:$B$11876,AX$8),SUMIFS(Gögn!$I$2:$I$11876,Gögn!$F$2:$F$11876,$A22,Gögn!$B$2:$B$11876,AX$8,Gögn!$E$2:$E$11876,AX$9))/1000)</f>
        <v>0</v>
      </c>
      <c r="AY22" s="156">
        <f>IF(LEN(AY$8)=0,"",IF(AY$9="samtals",SUMIFS(Gögn!$I$2:$I$11876,Gögn!$F$2:$F$11876,$A22,Gögn!$B$2:$B$11876,AY$8),SUMIFS(Gögn!$I$2:$I$11876,Gögn!$F$2:$F$11876,$A22,Gögn!$B$2:$B$11876,AY$8,Gögn!$E$2:$E$11876,AY$9))/1000)</f>
        <v>0</v>
      </c>
      <c r="AZ22" s="156">
        <f>IF(LEN(AZ$8)=0,"",IF(AZ$9="samtals",SUMIFS(Gögn!$I$2:$I$11876,Gögn!$F$2:$F$11876,$A22,Gögn!$B$2:$B$11876,AZ$8),SUMIFS(Gögn!$I$2:$I$11876,Gögn!$F$2:$F$11876,$A22,Gögn!$B$2:$B$11876,AZ$8,Gögn!$E$2:$E$11876,AZ$9))/1000)</f>
        <v>0</v>
      </c>
      <c r="BA22" s="156">
        <f>IF(LEN(BA$8)=0,"",IF(BA$9="samtals",SUMIFS(Gögn!$I$2:$I$11876,Gögn!$F$2:$F$11876,$A22,Gögn!$B$2:$B$11876,BA$8),SUMIFS(Gögn!$I$2:$I$11876,Gögn!$F$2:$F$11876,$A22,Gögn!$B$2:$B$11876,BA$8,Gögn!$E$2:$E$11876,BA$9))/1000)</f>
        <v>0</v>
      </c>
      <c r="BB22" s="156">
        <f>IF(LEN(BB$8)=0,"",IF(BB$9="samtals",SUMIFS(Gögn!$I$2:$I$11876,Gögn!$F$2:$F$11876,$A22,Gögn!$B$2:$B$11876,BB$8),SUMIFS(Gögn!$I$2:$I$11876,Gögn!$F$2:$F$11876,$A22,Gögn!$B$2:$B$11876,BB$8,Gögn!$E$2:$E$11876,BB$9))/1000)</f>
        <v>0</v>
      </c>
      <c r="BC22" s="156">
        <f>IF(LEN(BC$8)=0,"",IF(BC$9="samtals",SUMIFS(Gögn!$I$2:$I$11876,Gögn!$F$2:$F$11876,$A22,Gögn!$B$2:$B$11876,BC$8),SUMIFS(Gögn!$I$2:$I$11876,Gögn!$F$2:$F$11876,$A22,Gögn!$B$2:$B$11876,BC$8,Gögn!$E$2:$E$11876,BC$9))/1000)</f>
        <v>0</v>
      </c>
      <c r="BD22" s="156">
        <f>IF(LEN(BD$8)=0,"",IF(BD$9="samtals",SUMIFS(Gögn!$I$2:$I$11876,Gögn!$F$2:$F$11876,$A22,Gögn!$B$2:$B$11876,BD$8),SUMIFS(Gögn!$I$2:$I$11876,Gögn!$F$2:$F$11876,$A22,Gögn!$B$2:$B$11876,BD$8,Gögn!$E$2:$E$11876,BD$9))/1000)</f>
        <v>0</v>
      </c>
      <c r="BE22" s="156">
        <f>IF(LEN(BE$8)=0,"",IF(BE$9="samtals",SUMIFS(Gögn!$I$2:$I$11876,Gögn!$F$2:$F$11876,$A22,Gögn!$B$2:$B$11876,BE$8),SUMIFS(Gögn!$I$2:$I$11876,Gögn!$F$2:$F$11876,$A22,Gögn!$B$2:$B$11876,BE$8,Gögn!$E$2:$E$11876,BE$9))/1000)</f>
        <v>-386.88499999999999</v>
      </c>
      <c r="BF22" s="156">
        <f>IF(LEN(BF$8)=0,"",IF(BF$9="samtals",SUMIFS(Gögn!$I$2:$I$11876,Gögn!$F$2:$F$11876,$A22,Gögn!$B$2:$B$11876,BF$8),SUMIFS(Gögn!$I$2:$I$11876,Gögn!$F$2:$F$11876,$A22,Gögn!$B$2:$B$11876,BF$8,Gögn!$E$2:$E$11876,BF$9))/1000)</f>
        <v>-386.88499999999999</v>
      </c>
      <c r="BG22" s="156">
        <f>IF(LEN(BG$8)=0,"",IF(BG$9="samtals",SUMIFS(Gögn!$I$2:$I$11876,Gögn!$F$2:$F$11876,$A22,Gögn!$B$2:$B$11876,BG$8),SUMIFS(Gögn!$I$2:$I$11876,Gögn!$F$2:$F$11876,$A22,Gögn!$B$2:$B$11876,BG$8,Gögn!$E$2:$E$11876,BG$9))/1000)</f>
        <v>0</v>
      </c>
    </row>
    <row r="23" spans="1:59" ht="15.75" x14ac:dyDescent="0.25">
      <c r="A23" s="5" t="s">
        <v>169</v>
      </c>
      <c r="B23" s="5"/>
      <c r="C23" s="18" t="s">
        <v>170</v>
      </c>
      <c r="D23" s="155">
        <f t="shared" ref="D23" si="3">SUMIF($E$9:$BG$9,"Samtals",E23:BG23)</f>
        <v>7308168.625</v>
      </c>
      <c r="E23" s="155">
        <f>IF(LEN(E$8)=0,"",IF(E$9="samtals",SUMIFS(Gögn!$I$2:$I$11876,Gögn!$F$2:$F$11876,$A23,Gögn!$B$2:$B$11876,E$8),SUMIFS(Gögn!$I$2:$I$11876,Gögn!$F$2:$F$11876,$A23,Gögn!$B$2:$B$11876,E$8,Gögn!$E$2:$E$11876,E$9))/1000)</f>
        <v>1315807.54</v>
      </c>
      <c r="F23" s="155">
        <f>IF(LEN(F$8)=0,"",IF(F$9="samtals",SUMIFS(Gögn!$I$2:$I$11876,Gögn!$F$2:$F$11876,$A23,Gögn!$B$2:$B$11876,F$8),SUMIFS(Gögn!$I$2:$I$11876,Gögn!$F$2:$F$11876,$A23,Gögn!$B$2:$B$11876,F$8,Gögn!$E$2:$E$11876,F$9))/1000)</f>
        <v>0</v>
      </c>
      <c r="G23" s="155">
        <f>IF(LEN(G$8)=0,"",IF(G$9="samtals",SUMIFS(Gögn!$I$2:$I$11876,Gögn!$F$2:$F$11876,$A23,Gögn!$B$2:$B$11876,G$8),SUMIFS(Gögn!$I$2:$I$11876,Gögn!$F$2:$F$11876,$A23,Gögn!$B$2:$B$11876,G$8,Gögn!$E$2:$E$11876,G$9))/1000)</f>
        <v>1315807.54</v>
      </c>
      <c r="H23" s="155">
        <f>IF(LEN(H$8)=0,"",IF(H$9="samtals",SUMIFS(Gögn!$I$2:$I$11876,Gögn!$F$2:$F$11876,$A23,Gögn!$B$2:$B$11876,H$8),SUMIFS(Gögn!$I$2:$I$11876,Gögn!$F$2:$F$11876,$A23,Gögn!$B$2:$B$11876,H$8,Gögn!$E$2:$E$11876,H$9))/1000)</f>
        <v>287666.79200000002</v>
      </c>
      <c r="I23" s="155">
        <f>IF(LEN(I$8)=0,"",IF(I$9="samtals",SUMIFS(Gögn!$I$2:$I$11876,Gögn!$F$2:$F$11876,$A23,Gögn!$B$2:$B$11876,I$8),SUMIFS(Gögn!$I$2:$I$11876,Gögn!$F$2:$F$11876,$A23,Gögn!$B$2:$B$11876,I$8,Gögn!$E$2:$E$11876,I$9))/1000)</f>
        <v>0</v>
      </c>
      <c r="J23" s="155">
        <f>IF(LEN(J$8)=0,"",IF(J$9="samtals",SUMIFS(Gögn!$I$2:$I$11876,Gögn!$F$2:$F$11876,$A23,Gögn!$B$2:$B$11876,J$8),SUMIFS(Gögn!$I$2:$I$11876,Gögn!$F$2:$F$11876,$A23,Gögn!$B$2:$B$11876,J$8,Gögn!$E$2:$E$11876,J$9))/1000)</f>
        <v>287666.79200000002</v>
      </c>
      <c r="K23" s="155">
        <f>IF(LEN(K$8)=0,"",IF(K$9="samtals",SUMIFS(Gögn!$I$2:$I$11876,Gögn!$F$2:$F$11876,$A23,Gögn!$B$2:$B$11876,K$8),SUMIFS(Gögn!$I$2:$I$11876,Gögn!$F$2:$F$11876,$A23,Gögn!$B$2:$B$11876,K$8,Gögn!$E$2:$E$11876,K$9))/1000)</f>
        <v>0</v>
      </c>
      <c r="L23" s="155">
        <f>IF(LEN(L$8)=0,"",IF(L$9="samtals",SUMIFS(Gögn!$I$2:$I$11876,Gögn!$F$2:$F$11876,$A23,Gögn!$B$2:$B$11876,L$8),SUMIFS(Gögn!$I$2:$I$11876,Gögn!$F$2:$F$11876,$A23,Gögn!$B$2:$B$11876,L$8,Gögn!$E$2:$E$11876,L$9))/1000)</f>
        <v>0</v>
      </c>
      <c r="M23" s="155">
        <f>IF(LEN(M$8)=0,"",IF(M$9="samtals",SUMIFS(Gögn!$I$2:$I$11876,Gögn!$F$2:$F$11876,$A23,Gögn!$B$2:$B$11876,M$8),SUMIFS(Gögn!$I$2:$I$11876,Gögn!$F$2:$F$11876,$A23,Gögn!$B$2:$B$11876,M$8,Gögn!$E$2:$E$11876,M$9))/1000)</f>
        <v>0</v>
      </c>
      <c r="N23" s="155">
        <f>IF(LEN(N$8)=0,"",IF(N$9="samtals",SUMIFS(Gögn!$I$2:$I$11876,Gögn!$F$2:$F$11876,$A23,Gögn!$B$2:$B$11876,N$8),SUMIFS(Gögn!$I$2:$I$11876,Gögn!$F$2:$F$11876,$A23,Gögn!$B$2:$B$11876,N$8,Gögn!$E$2:$E$11876,N$9))/1000)</f>
        <v>0</v>
      </c>
      <c r="O23" s="155">
        <f>IF(LEN(O$8)=0,"",IF(O$9="samtals",SUMIFS(Gögn!$I$2:$I$11876,Gögn!$F$2:$F$11876,$A23,Gögn!$B$2:$B$11876,O$8),SUMIFS(Gögn!$I$2:$I$11876,Gögn!$F$2:$F$11876,$A23,Gögn!$B$2:$B$11876,O$8,Gögn!$E$2:$E$11876,O$9))/1000)</f>
        <v>23074.402999999998</v>
      </c>
      <c r="P23" s="155">
        <f>IF(LEN(P$8)=0,"",IF(P$9="samtals",SUMIFS(Gögn!$I$2:$I$11876,Gögn!$F$2:$F$11876,$A23,Gögn!$B$2:$B$11876,P$8),SUMIFS(Gögn!$I$2:$I$11876,Gögn!$F$2:$F$11876,$A23,Gögn!$B$2:$B$11876,P$8,Gögn!$E$2:$E$11876,P$9))/1000)</f>
        <v>0</v>
      </c>
      <c r="Q23" s="155">
        <f>IF(LEN(Q$8)=0,"",IF(Q$9="samtals",SUMIFS(Gögn!$I$2:$I$11876,Gögn!$F$2:$F$11876,$A23,Gögn!$B$2:$B$11876,Q$8),SUMIFS(Gögn!$I$2:$I$11876,Gögn!$F$2:$F$11876,$A23,Gögn!$B$2:$B$11876,Q$8,Gögn!$E$2:$E$11876,Q$9))/1000)</f>
        <v>23074.402999999998</v>
      </c>
      <c r="R23" s="155">
        <f>IF(LEN(R$8)=0,"",IF(R$9="samtals",SUMIFS(Gögn!$I$2:$I$11876,Gögn!$F$2:$F$11876,$A23,Gögn!$B$2:$B$11876,R$8),SUMIFS(Gögn!$I$2:$I$11876,Gögn!$F$2:$F$11876,$A23,Gögn!$B$2:$B$11876,R$8,Gögn!$E$2:$E$11876,R$9))/1000)</f>
        <v>1467106</v>
      </c>
      <c r="S23" s="155">
        <f>IF(LEN(S$8)=0,"",IF(S$9="samtals",SUMIFS(Gögn!$I$2:$I$11876,Gögn!$F$2:$F$11876,$A23,Gögn!$B$2:$B$11876,S$8),SUMIFS(Gögn!$I$2:$I$11876,Gögn!$F$2:$F$11876,$A23,Gögn!$B$2:$B$11876,S$8,Gögn!$E$2:$E$11876,S$9))/1000)</f>
        <v>0</v>
      </c>
      <c r="T23" s="155">
        <f>IF(LEN(T$8)=0,"",IF(T$9="samtals",SUMIFS(Gögn!$I$2:$I$11876,Gögn!$F$2:$F$11876,$A23,Gögn!$B$2:$B$11876,T$8),SUMIFS(Gögn!$I$2:$I$11876,Gögn!$F$2:$F$11876,$A23,Gögn!$B$2:$B$11876,T$8,Gögn!$E$2:$E$11876,T$9))/1000)</f>
        <v>1467106</v>
      </c>
      <c r="U23" s="155">
        <f>IF(LEN(U$8)=0,"",IF(U$9="samtals",SUMIFS(Gögn!$I$2:$I$11876,Gögn!$F$2:$F$11876,$A23,Gögn!$B$2:$B$11876,U$8),SUMIFS(Gögn!$I$2:$I$11876,Gögn!$F$2:$F$11876,$A23,Gögn!$B$2:$B$11876,U$8,Gögn!$E$2:$E$11876,U$9))/1000)</f>
        <v>182728.052</v>
      </c>
      <c r="V23" s="155">
        <f>IF(LEN(V$8)=0,"",IF(V$9="samtals",SUMIFS(Gögn!$I$2:$I$11876,Gögn!$F$2:$F$11876,$A23,Gögn!$B$2:$B$11876,V$8),SUMIFS(Gögn!$I$2:$I$11876,Gögn!$F$2:$F$11876,$A23,Gögn!$B$2:$B$11876,V$8,Gögn!$E$2:$E$11876,V$9))/1000)</f>
        <v>0</v>
      </c>
      <c r="W23" s="155">
        <f>IF(LEN(W$8)=0,"",IF(W$9="samtals",SUMIFS(Gögn!$I$2:$I$11876,Gögn!$F$2:$F$11876,$A23,Gögn!$B$2:$B$11876,W$8),SUMIFS(Gögn!$I$2:$I$11876,Gögn!$F$2:$F$11876,$A23,Gögn!$B$2:$B$11876,W$8,Gögn!$E$2:$E$11876,W$9))/1000)</f>
        <v>182728.052</v>
      </c>
      <c r="X23" s="155">
        <f>IF(LEN(X$8)=0,"",IF(X$9="samtals",SUMIFS(Gögn!$I$2:$I$11876,Gögn!$F$2:$F$11876,$A23,Gögn!$B$2:$B$11876,X$8),SUMIFS(Gögn!$I$2:$I$11876,Gögn!$F$2:$F$11876,$A23,Gögn!$B$2:$B$11876,X$8,Gögn!$E$2:$E$11876,X$9))/1000)</f>
        <v>3000882.9720000001</v>
      </c>
      <c r="Y23" s="155">
        <f>IF(LEN(Y$8)=0,"",IF(Y$9="samtals",SUMIFS(Gögn!$I$2:$I$11876,Gögn!$F$2:$F$11876,$A23,Gögn!$B$2:$B$11876,Y$8),SUMIFS(Gögn!$I$2:$I$11876,Gögn!$F$2:$F$11876,$A23,Gögn!$B$2:$B$11876,Y$8,Gögn!$E$2:$E$11876,Y$9))/1000)</f>
        <v>0</v>
      </c>
      <c r="Z23" s="155">
        <f>IF(LEN(Z$8)=0,"",IF(Z$9="samtals",SUMIFS(Gögn!$I$2:$I$11876,Gögn!$F$2:$F$11876,$A23,Gögn!$B$2:$B$11876,Z$8),SUMIFS(Gögn!$I$2:$I$11876,Gögn!$F$2:$F$11876,$A23,Gögn!$B$2:$B$11876,Z$8,Gögn!$E$2:$E$11876,Z$9))/1000)</f>
        <v>3000882.9720000001</v>
      </c>
      <c r="AA23" s="155">
        <f>IF(LEN(AA$8)=0,"",IF(AA$9="samtals",SUMIFS(Gögn!$I$2:$I$11876,Gögn!$F$2:$F$11876,$A23,Gögn!$B$2:$B$11876,AA$8),SUMIFS(Gögn!$I$2:$I$11876,Gögn!$F$2:$F$11876,$A23,Gögn!$B$2:$B$11876,AA$8,Gögn!$E$2:$E$11876,AA$9))/1000)</f>
        <v>0</v>
      </c>
      <c r="AB23" s="155">
        <f>IF(LEN(AB$8)=0,"",IF(AB$9="samtals",SUMIFS(Gögn!$I$2:$I$11876,Gögn!$F$2:$F$11876,$A23,Gögn!$B$2:$B$11876,AB$8),SUMIFS(Gögn!$I$2:$I$11876,Gögn!$F$2:$F$11876,$A23,Gögn!$B$2:$B$11876,AB$8,Gögn!$E$2:$E$11876,AB$9))/1000)</f>
        <v>0</v>
      </c>
      <c r="AC23" s="155">
        <f>IF(LEN(AC$8)=0,"",IF(AC$9="samtals",SUMIFS(Gögn!$I$2:$I$11876,Gögn!$F$2:$F$11876,$A23,Gögn!$B$2:$B$11876,AC$8),SUMIFS(Gögn!$I$2:$I$11876,Gögn!$F$2:$F$11876,$A23,Gögn!$B$2:$B$11876,AC$8,Gögn!$E$2:$E$11876,AC$9))/1000)</f>
        <v>0</v>
      </c>
      <c r="AD23" s="155">
        <f>IF(LEN(AD$8)=0,"",IF(AD$9="samtals",SUMIFS(Gögn!$I$2:$I$11876,Gögn!$F$2:$F$11876,$A23,Gögn!$B$2:$B$11876,AD$8),SUMIFS(Gögn!$I$2:$I$11876,Gögn!$F$2:$F$11876,$A23,Gögn!$B$2:$B$11876,AD$8,Gögn!$E$2:$E$11876,AD$9))/1000)</f>
        <v>0</v>
      </c>
      <c r="AE23" s="155">
        <f>IF(LEN(AE$8)=0,"",IF(AE$9="samtals",SUMIFS(Gögn!$I$2:$I$11876,Gögn!$F$2:$F$11876,$A23,Gögn!$B$2:$B$11876,AE$8),SUMIFS(Gögn!$I$2:$I$11876,Gögn!$F$2:$F$11876,$A23,Gögn!$B$2:$B$11876,AE$8,Gögn!$E$2:$E$11876,AE$9))/1000)</f>
        <v>0</v>
      </c>
      <c r="AF23" s="155">
        <f>IF(LEN(AF$8)=0,"",IF(AF$9="samtals",SUMIFS(Gögn!$I$2:$I$11876,Gögn!$F$2:$F$11876,$A23,Gögn!$B$2:$B$11876,AF$8),SUMIFS(Gögn!$I$2:$I$11876,Gögn!$F$2:$F$11876,$A23,Gögn!$B$2:$B$11876,AF$8,Gögn!$E$2:$E$11876,AF$9))/1000)</f>
        <v>0</v>
      </c>
      <c r="AG23" s="155">
        <f>IF(LEN(AG$8)=0,"",IF(AG$9="samtals",SUMIFS(Gögn!$I$2:$I$11876,Gögn!$F$2:$F$11876,$A23,Gögn!$B$2:$B$11876,AG$8),SUMIFS(Gögn!$I$2:$I$11876,Gögn!$F$2:$F$11876,$A23,Gögn!$B$2:$B$11876,AG$8,Gögn!$E$2:$E$11876,AG$9))/1000)</f>
        <v>0</v>
      </c>
      <c r="AH23" s="155">
        <f>IF(LEN(AH$8)=0,"",IF(AH$9="samtals",SUMIFS(Gögn!$I$2:$I$11876,Gögn!$F$2:$F$11876,$A23,Gögn!$B$2:$B$11876,AH$8),SUMIFS(Gögn!$I$2:$I$11876,Gögn!$F$2:$F$11876,$A23,Gögn!$B$2:$B$11876,AH$8,Gögn!$E$2:$E$11876,AH$9))/1000)</f>
        <v>0</v>
      </c>
      <c r="AI23" s="155">
        <f>IF(LEN(AI$8)=0,"",IF(AI$9="samtals",SUMIFS(Gögn!$I$2:$I$11876,Gögn!$F$2:$F$11876,$A23,Gögn!$B$2:$B$11876,AI$8),SUMIFS(Gögn!$I$2:$I$11876,Gögn!$F$2:$F$11876,$A23,Gögn!$B$2:$B$11876,AI$8,Gögn!$E$2:$E$11876,AI$9))/1000)</f>
        <v>0</v>
      </c>
      <c r="AJ23" s="155">
        <f>IF(LEN(AJ$8)=0,"",IF(AJ$9="samtals",SUMIFS(Gögn!$I$2:$I$11876,Gögn!$F$2:$F$11876,$A23,Gögn!$B$2:$B$11876,AJ$8),SUMIFS(Gögn!$I$2:$I$11876,Gögn!$F$2:$F$11876,$A23,Gögn!$B$2:$B$11876,AJ$8,Gögn!$E$2:$E$11876,AJ$9))/1000)</f>
        <v>0</v>
      </c>
      <c r="AK23" s="155">
        <f>IF(LEN(AK$8)=0,"",IF(AK$9="samtals",SUMIFS(Gögn!$I$2:$I$11876,Gögn!$F$2:$F$11876,$A23,Gögn!$B$2:$B$11876,AK$8),SUMIFS(Gögn!$I$2:$I$11876,Gögn!$F$2:$F$11876,$A23,Gögn!$B$2:$B$11876,AK$8,Gögn!$E$2:$E$11876,AK$9))/1000)</f>
        <v>0</v>
      </c>
      <c r="AL23" s="155">
        <f>IF(LEN(AL$8)=0,"",IF(AL$9="samtals",SUMIFS(Gögn!$I$2:$I$11876,Gögn!$F$2:$F$11876,$A23,Gögn!$B$2:$B$11876,AL$8),SUMIFS(Gögn!$I$2:$I$11876,Gögn!$F$2:$F$11876,$A23,Gögn!$B$2:$B$11876,AL$8,Gögn!$E$2:$E$11876,AL$9))/1000)</f>
        <v>0</v>
      </c>
      <c r="AM23" s="155">
        <f>IF(LEN(AM$8)=0,"",IF(AM$9="samtals",SUMIFS(Gögn!$I$2:$I$11876,Gögn!$F$2:$F$11876,$A23,Gögn!$B$2:$B$11876,AM$8),SUMIFS(Gögn!$I$2:$I$11876,Gögn!$F$2:$F$11876,$A23,Gögn!$B$2:$B$11876,AM$8,Gögn!$E$2:$E$11876,AM$9))/1000)</f>
        <v>509930.663</v>
      </c>
      <c r="AN23" s="155">
        <f>IF(LEN(AN$8)=0,"",IF(AN$9="samtals",SUMIFS(Gögn!$I$2:$I$11876,Gögn!$F$2:$F$11876,$A23,Gögn!$B$2:$B$11876,AN$8),SUMIFS(Gögn!$I$2:$I$11876,Gögn!$F$2:$F$11876,$A23,Gögn!$B$2:$B$11876,AN$8,Gögn!$E$2:$E$11876,AN$9))/1000)</f>
        <v>0</v>
      </c>
      <c r="AO23" s="155">
        <f>IF(LEN(AO$8)=0,"",IF(AO$9="samtals",SUMIFS(Gögn!$I$2:$I$11876,Gögn!$F$2:$F$11876,$A23,Gögn!$B$2:$B$11876,AO$8),SUMIFS(Gögn!$I$2:$I$11876,Gögn!$F$2:$F$11876,$A23,Gögn!$B$2:$B$11876,AO$8,Gögn!$E$2:$E$11876,AO$9))/1000)</f>
        <v>509930.663</v>
      </c>
      <c r="AP23" s="155">
        <f>IF(LEN(AP$8)=0,"",IF(AP$9="samtals",SUMIFS(Gögn!$I$2:$I$11876,Gögn!$F$2:$F$11876,$A23,Gögn!$B$2:$B$11876,AP$8),SUMIFS(Gögn!$I$2:$I$11876,Gögn!$F$2:$F$11876,$A23,Gögn!$B$2:$B$11876,AP$8,Gögn!$E$2:$E$11876,AP$9))/1000)</f>
        <v>10924.25</v>
      </c>
      <c r="AQ23" s="155">
        <f>IF(LEN(AQ$8)=0,"",IF(AQ$9="samtals",SUMIFS(Gögn!$I$2:$I$11876,Gögn!$F$2:$F$11876,$A23,Gögn!$B$2:$B$11876,AQ$8),SUMIFS(Gögn!$I$2:$I$11876,Gögn!$F$2:$F$11876,$A23,Gögn!$B$2:$B$11876,AQ$8,Gögn!$E$2:$E$11876,AQ$9))/1000)</f>
        <v>0</v>
      </c>
      <c r="AR23" s="155">
        <f>IF(LEN(AR$8)=0,"",IF(AR$9="samtals",SUMIFS(Gögn!$I$2:$I$11876,Gögn!$F$2:$F$11876,$A23,Gögn!$B$2:$B$11876,AR$8),SUMIFS(Gögn!$I$2:$I$11876,Gögn!$F$2:$F$11876,$A23,Gögn!$B$2:$B$11876,AR$8,Gögn!$E$2:$E$11876,AR$9))/1000)</f>
        <v>10924.25</v>
      </c>
      <c r="AS23" s="155">
        <f>IF(LEN(AS$8)=0,"",IF(AS$9="samtals",SUMIFS(Gögn!$I$2:$I$11876,Gögn!$F$2:$F$11876,$A23,Gögn!$B$2:$B$11876,AS$8),SUMIFS(Gögn!$I$2:$I$11876,Gögn!$F$2:$F$11876,$A23,Gögn!$B$2:$B$11876,AS$8,Gögn!$E$2:$E$11876,AS$9))/1000)</f>
        <v>452258.88900000002</v>
      </c>
      <c r="AT23" s="155">
        <f>IF(LEN(AT$8)=0,"",IF(AT$9="samtals",SUMIFS(Gögn!$I$2:$I$11876,Gögn!$F$2:$F$11876,$A23,Gögn!$B$2:$B$11876,AT$8),SUMIFS(Gögn!$I$2:$I$11876,Gögn!$F$2:$F$11876,$A23,Gögn!$B$2:$B$11876,AT$8,Gögn!$E$2:$E$11876,AT$9))/1000)</f>
        <v>0</v>
      </c>
      <c r="AU23" s="155">
        <f>IF(LEN(AU$8)=0,"",IF(AU$9="samtals",SUMIFS(Gögn!$I$2:$I$11876,Gögn!$F$2:$F$11876,$A23,Gögn!$B$2:$B$11876,AU$8),SUMIFS(Gögn!$I$2:$I$11876,Gögn!$F$2:$F$11876,$A23,Gögn!$B$2:$B$11876,AU$8,Gögn!$E$2:$E$11876,AU$9))/1000)</f>
        <v>452258.88900000002</v>
      </c>
      <c r="AV23" s="155">
        <f>IF(LEN(AV$8)=0,"",IF(AV$9="samtals",SUMIFS(Gögn!$I$2:$I$11876,Gögn!$F$2:$F$11876,$A23,Gögn!$B$2:$B$11876,AV$8),SUMIFS(Gögn!$I$2:$I$11876,Gögn!$F$2:$F$11876,$A23,Gögn!$B$2:$B$11876,AV$8,Gögn!$E$2:$E$11876,AV$9))/1000)</f>
        <v>0</v>
      </c>
      <c r="AW23" s="155">
        <f>IF(LEN(AW$8)=0,"",IF(AW$9="samtals",SUMIFS(Gögn!$I$2:$I$11876,Gögn!$F$2:$F$11876,$A23,Gögn!$B$2:$B$11876,AW$8),SUMIFS(Gögn!$I$2:$I$11876,Gögn!$F$2:$F$11876,$A23,Gögn!$B$2:$B$11876,AW$8,Gögn!$E$2:$E$11876,AW$9))/1000)</f>
        <v>0</v>
      </c>
      <c r="AX23" s="155">
        <f>IF(LEN(AX$8)=0,"",IF(AX$9="samtals",SUMIFS(Gögn!$I$2:$I$11876,Gögn!$F$2:$F$11876,$A23,Gögn!$B$2:$B$11876,AX$8),SUMIFS(Gögn!$I$2:$I$11876,Gögn!$F$2:$F$11876,$A23,Gögn!$B$2:$B$11876,AX$8,Gögn!$E$2:$E$11876,AX$9))/1000)</f>
        <v>0</v>
      </c>
      <c r="AY23" s="155">
        <f>IF(LEN(AY$8)=0,"",IF(AY$9="samtals",SUMIFS(Gögn!$I$2:$I$11876,Gögn!$F$2:$F$11876,$A23,Gögn!$B$2:$B$11876,AY$8),SUMIFS(Gögn!$I$2:$I$11876,Gögn!$F$2:$F$11876,$A23,Gögn!$B$2:$B$11876,AY$8,Gögn!$E$2:$E$11876,AY$9))/1000)</f>
        <v>0</v>
      </c>
      <c r="AZ23" s="155">
        <f>IF(LEN(AZ$8)=0,"",IF(AZ$9="samtals",SUMIFS(Gögn!$I$2:$I$11876,Gögn!$F$2:$F$11876,$A23,Gögn!$B$2:$B$11876,AZ$8),SUMIFS(Gögn!$I$2:$I$11876,Gögn!$F$2:$F$11876,$A23,Gögn!$B$2:$B$11876,AZ$8,Gögn!$E$2:$E$11876,AZ$9))/1000)</f>
        <v>0</v>
      </c>
      <c r="BA23" s="155">
        <f>IF(LEN(BA$8)=0,"",IF(BA$9="samtals",SUMIFS(Gögn!$I$2:$I$11876,Gögn!$F$2:$F$11876,$A23,Gögn!$B$2:$B$11876,BA$8),SUMIFS(Gögn!$I$2:$I$11876,Gögn!$F$2:$F$11876,$A23,Gögn!$B$2:$B$11876,BA$8,Gögn!$E$2:$E$11876,BA$9))/1000)</f>
        <v>0</v>
      </c>
      <c r="BB23" s="155">
        <f>IF(LEN(BB$8)=0,"",IF(BB$9="samtals",SUMIFS(Gögn!$I$2:$I$11876,Gögn!$F$2:$F$11876,$A23,Gögn!$B$2:$B$11876,BB$8),SUMIFS(Gögn!$I$2:$I$11876,Gögn!$F$2:$F$11876,$A23,Gögn!$B$2:$B$11876,BB$8,Gögn!$E$2:$E$11876,BB$9))/1000)</f>
        <v>57789.063999999998</v>
      </c>
      <c r="BC23" s="155">
        <f>IF(LEN(BC$8)=0,"",IF(BC$9="samtals",SUMIFS(Gögn!$I$2:$I$11876,Gögn!$F$2:$F$11876,$A23,Gögn!$B$2:$B$11876,BC$8),SUMIFS(Gögn!$I$2:$I$11876,Gögn!$F$2:$F$11876,$A23,Gögn!$B$2:$B$11876,BC$8,Gögn!$E$2:$E$11876,BC$9))/1000)</f>
        <v>0</v>
      </c>
      <c r="BD23" s="155">
        <f>IF(LEN(BD$8)=0,"",IF(BD$9="samtals",SUMIFS(Gögn!$I$2:$I$11876,Gögn!$F$2:$F$11876,$A23,Gögn!$B$2:$B$11876,BD$8),SUMIFS(Gögn!$I$2:$I$11876,Gögn!$F$2:$F$11876,$A23,Gögn!$B$2:$B$11876,BD$8,Gögn!$E$2:$E$11876,BD$9))/1000)</f>
        <v>57789.063999999998</v>
      </c>
      <c r="BE23" s="155">
        <f>IF(LEN(BE$8)=0,"",IF(BE$9="samtals",SUMIFS(Gögn!$I$2:$I$11876,Gögn!$F$2:$F$11876,$A23,Gögn!$B$2:$B$11876,BE$8),SUMIFS(Gögn!$I$2:$I$11876,Gögn!$F$2:$F$11876,$A23,Gögn!$B$2:$B$11876,BE$8,Gögn!$E$2:$E$11876,BE$9))/1000)</f>
        <v>0</v>
      </c>
      <c r="BF23" s="155">
        <f>IF(LEN(BF$8)=0,"",IF(BF$9="samtals",SUMIFS(Gögn!$I$2:$I$11876,Gögn!$F$2:$F$11876,$A23,Gögn!$B$2:$B$11876,BF$8),SUMIFS(Gögn!$I$2:$I$11876,Gögn!$F$2:$F$11876,$A23,Gögn!$B$2:$B$11876,BF$8,Gögn!$E$2:$E$11876,BF$9))/1000)</f>
        <v>0</v>
      </c>
      <c r="BG23" s="155">
        <f>IF(LEN(BG$8)=0,"",IF(BG$9="samtals",SUMIFS(Gögn!$I$2:$I$11876,Gögn!$F$2:$F$11876,$A23,Gögn!$B$2:$B$11876,BG$8),SUMIFS(Gögn!$I$2:$I$11876,Gögn!$F$2:$F$11876,$A23,Gögn!$B$2:$B$11876,BG$8,Gögn!$E$2:$E$11876,BG$9))/1000)</f>
        <v>0</v>
      </c>
    </row>
    <row r="24" spans="1:59" s="34" customFormat="1" ht="15.75" x14ac:dyDescent="0.25">
      <c r="A24" s="33" t="s">
        <v>458</v>
      </c>
      <c r="B24" s="33"/>
      <c r="C24" s="22" t="s">
        <v>273</v>
      </c>
      <c r="D24" s="158">
        <f t="shared" ref="D24" si="4">SUMIF($E$9:$BG$9,"Samtals",E24:BG24)</f>
        <v>273295165.46299994</v>
      </c>
      <c r="E24" s="158">
        <f>IF(LEN(E$8)=0,"",SUM(E18:E23))</f>
        <v>11764236.975000001</v>
      </c>
      <c r="F24" s="158">
        <f t="shared" ref="F24:BG24" si="5">IF(LEN(F$8)=0,"",SUM(F18:F23))</f>
        <v>4727835.5980000002</v>
      </c>
      <c r="G24" s="158">
        <f t="shared" si="5"/>
        <v>7036401.3770000003</v>
      </c>
      <c r="H24" s="158">
        <f t="shared" si="5"/>
        <v>20458496.379999999</v>
      </c>
      <c r="I24" s="158">
        <f t="shared" si="5"/>
        <v>19386613.671</v>
      </c>
      <c r="J24" s="158">
        <f t="shared" si="5"/>
        <v>1071882.709</v>
      </c>
      <c r="K24" s="158">
        <f t="shared" si="5"/>
        <v>12136816.651000001</v>
      </c>
      <c r="L24" s="158">
        <f t="shared" si="5"/>
        <v>12136816.651000001</v>
      </c>
      <c r="M24" s="158">
        <f t="shared" si="5"/>
        <v>1746354</v>
      </c>
      <c r="N24" s="158">
        <f t="shared" si="5"/>
        <v>1746354</v>
      </c>
      <c r="O24" s="158">
        <f t="shared" si="5"/>
        <v>7479787.4500000002</v>
      </c>
      <c r="P24" s="158">
        <f t="shared" si="5"/>
        <v>7419981.0659999996</v>
      </c>
      <c r="Q24" s="158">
        <f t="shared" si="5"/>
        <v>59806.383999999998</v>
      </c>
      <c r="R24" s="158">
        <f t="shared" si="5"/>
        <v>9866559</v>
      </c>
      <c r="S24" s="158">
        <f t="shared" si="5"/>
        <v>2114731</v>
      </c>
      <c r="T24" s="158">
        <f t="shared" si="5"/>
        <v>7751828</v>
      </c>
      <c r="U24" s="158">
        <f t="shared" si="5"/>
        <v>30947629.945</v>
      </c>
      <c r="V24" s="158">
        <f t="shared" si="5"/>
        <v>30492450.482999999</v>
      </c>
      <c r="W24" s="158">
        <f t="shared" si="5"/>
        <v>455179.46199999994</v>
      </c>
      <c r="X24" s="158">
        <f t="shared" si="5"/>
        <v>5246115.7139999997</v>
      </c>
      <c r="Y24" s="158">
        <f t="shared" si="5"/>
        <v>325879.277</v>
      </c>
      <c r="Z24" s="158">
        <f t="shared" si="5"/>
        <v>4920236.4369999999</v>
      </c>
      <c r="AA24" s="158">
        <f t="shared" si="5"/>
        <v>2374162.0869999998</v>
      </c>
      <c r="AB24" s="158">
        <f t="shared" si="5"/>
        <v>2374162.0869999998</v>
      </c>
      <c r="AC24" s="158">
        <f t="shared" si="5"/>
        <v>4503021</v>
      </c>
      <c r="AD24" s="158">
        <f t="shared" si="5"/>
        <v>4503021</v>
      </c>
      <c r="AE24" s="158">
        <f t="shared" si="5"/>
        <v>492474</v>
      </c>
      <c r="AF24" s="158">
        <f t="shared" si="5"/>
        <v>492474</v>
      </c>
      <c r="AG24" s="158">
        <f t="shared" si="5"/>
        <v>1325423.821</v>
      </c>
      <c r="AH24" s="158">
        <f t="shared" si="5"/>
        <v>1325423.821</v>
      </c>
      <c r="AI24" s="158">
        <f t="shared" si="5"/>
        <v>1822092</v>
      </c>
      <c r="AJ24" s="158">
        <f t="shared" si="5"/>
        <v>1822092</v>
      </c>
      <c r="AK24" s="158">
        <f t="shared" si="5"/>
        <v>7256574.5939999996</v>
      </c>
      <c r="AL24" s="158">
        <f t="shared" si="5"/>
        <v>7256574.5939999996</v>
      </c>
      <c r="AM24" s="158">
        <f t="shared" si="5"/>
        <v>94409287.713</v>
      </c>
      <c r="AN24" s="158">
        <f t="shared" si="5"/>
        <v>92975627.758000001</v>
      </c>
      <c r="AO24" s="158">
        <f t="shared" si="5"/>
        <v>1433659.9550000001</v>
      </c>
      <c r="AP24" s="158">
        <f t="shared" si="5"/>
        <v>259223.291</v>
      </c>
      <c r="AQ24" s="158">
        <f t="shared" si="5"/>
        <v>36207.120000000003</v>
      </c>
      <c r="AR24" s="158">
        <f t="shared" si="5"/>
        <v>223016.171</v>
      </c>
      <c r="AS24" s="158">
        <f t="shared" si="5"/>
        <v>34769994.871999994</v>
      </c>
      <c r="AT24" s="158">
        <f t="shared" si="5"/>
        <v>33504169.187999997</v>
      </c>
      <c r="AU24" s="158">
        <f t="shared" si="5"/>
        <v>1265825.6840000001</v>
      </c>
      <c r="AV24" s="158">
        <f t="shared" si="5"/>
        <v>3201994.031</v>
      </c>
      <c r="AW24" s="158">
        <f t="shared" si="5"/>
        <v>3184748.4160000002</v>
      </c>
      <c r="AX24" s="158">
        <f t="shared" si="5"/>
        <v>17245.615000000002</v>
      </c>
      <c r="AY24" s="158">
        <f t="shared" si="5"/>
        <v>2924739</v>
      </c>
      <c r="AZ24" s="158">
        <f t="shared" si="5"/>
        <v>2330884</v>
      </c>
      <c r="BA24" s="158">
        <f t="shared" si="5"/>
        <v>593855</v>
      </c>
      <c r="BB24" s="158">
        <f t="shared" si="5"/>
        <v>9188877.3949999996</v>
      </c>
      <c r="BC24" s="158">
        <f t="shared" si="5"/>
        <v>8957207.1129999999</v>
      </c>
      <c r="BD24" s="158">
        <f t="shared" si="5"/>
        <v>231670.28200000001</v>
      </c>
      <c r="BE24" s="158">
        <f t="shared" si="5"/>
        <v>11121305.544</v>
      </c>
      <c r="BF24" s="158">
        <f t="shared" si="5"/>
        <v>10816287.098999999</v>
      </c>
      <c r="BG24" s="158">
        <f t="shared" si="5"/>
        <v>305018.44500000001</v>
      </c>
    </row>
    <row r="25" spans="1:59" ht="15.75" x14ac:dyDescent="0.25">
      <c r="A25" s="5" t="s">
        <v>458</v>
      </c>
      <c r="B25" s="5"/>
      <c r="C25" s="18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</row>
    <row r="26" spans="1:59" ht="15.75" x14ac:dyDescent="0.25">
      <c r="A26" s="5" t="s">
        <v>458</v>
      </c>
      <c r="B26" s="5"/>
      <c r="C26" s="16" t="s">
        <v>294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</row>
    <row r="27" spans="1:59" ht="15.75" x14ac:dyDescent="0.25">
      <c r="A27" s="5" t="s">
        <v>172</v>
      </c>
      <c r="B27" s="5"/>
      <c r="C27" s="18" t="s">
        <v>173</v>
      </c>
      <c r="D27" s="155">
        <f t="shared" ref="D27:D39" si="6">SUMIF($E$9:$BG$9,"Samtals",E27:BG27)</f>
        <v>319670632.88999999</v>
      </c>
      <c r="E27" s="155">
        <f>IF(LEN(E$8)=0,"",IF(E$9="samtals",SUMIFS(Gögn!$I$2:$I$11876,Gögn!$F$2:$F$11876,$A27,Gögn!$B$2:$B$11876,E$8),SUMIFS(Gögn!$I$2:$I$11876,Gögn!$F$2:$F$11876,$A27,Gögn!$B$2:$B$11876,E$8,Gögn!$E$2:$E$11876,E$9))/1000)</f>
        <v>24757237.131999999</v>
      </c>
      <c r="F27" s="155">
        <f>IF(LEN(F$8)=0,"",IF(F$9="samtals",SUMIFS(Gögn!$I$2:$I$11876,Gögn!$F$2:$F$11876,$A27,Gögn!$B$2:$B$11876,F$8),SUMIFS(Gögn!$I$2:$I$11876,Gögn!$F$2:$F$11876,$A27,Gögn!$B$2:$B$11876,F$8,Gögn!$E$2:$E$11876,F$9))/1000)</f>
        <v>12352767.969000001</v>
      </c>
      <c r="G27" s="155">
        <f>IF(LEN(G$8)=0,"",IF(G$9="samtals",SUMIFS(Gögn!$I$2:$I$11876,Gögn!$F$2:$F$11876,$A27,Gögn!$B$2:$B$11876,G$8),SUMIFS(Gögn!$I$2:$I$11876,Gögn!$F$2:$F$11876,$A27,Gögn!$B$2:$B$11876,G$8,Gögn!$E$2:$E$11876,G$9))/1000)</f>
        <v>12404469.163000001</v>
      </c>
      <c r="H27" s="155">
        <f>IF(LEN(H$8)=0,"",IF(H$9="samtals",SUMIFS(Gögn!$I$2:$I$11876,Gögn!$F$2:$F$11876,$A27,Gögn!$B$2:$B$11876,H$8),SUMIFS(Gögn!$I$2:$I$11876,Gögn!$F$2:$F$11876,$A27,Gögn!$B$2:$B$11876,H$8,Gögn!$E$2:$E$11876,H$9))/1000)</f>
        <v>25584046.313000001</v>
      </c>
      <c r="I27" s="155">
        <f>IF(LEN(I$8)=0,"",IF(I$9="samtals",SUMIFS(Gögn!$I$2:$I$11876,Gögn!$F$2:$F$11876,$A27,Gögn!$B$2:$B$11876,I$8),SUMIFS(Gögn!$I$2:$I$11876,Gögn!$F$2:$F$11876,$A27,Gögn!$B$2:$B$11876,I$8,Gögn!$E$2:$E$11876,I$9))/1000)</f>
        <v>25091914.190000001</v>
      </c>
      <c r="J27" s="155">
        <f>IF(LEN(J$8)=0,"",IF(J$9="samtals",SUMIFS(Gögn!$I$2:$I$11876,Gögn!$F$2:$F$11876,$A27,Gögn!$B$2:$B$11876,J$8),SUMIFS(Gögn!$I$2:$I$11876,Gögn!$F$2:$F$11876,$A27,Gögn!$B$2:$B$11876,J$8,Gögn!$E$2:$E$11876,J$9))/1000)</f>
        <v>492132.12300000002</v>
      </c>
      <c r="K27" s="155">
        <f>IF(LEN(K$8)=0,"",IF(K$9="samtals",SUMIFS(Gögn!$I$2:$I$11876,Gögn!$F$2:$F$11876,$A27,Gögn!$B$2:$B$11876,K$8),SUMIFS(Gögn!$I$2:$I$11876,Gögn!$F$2:$F$11876,$A27,Gögn!$B$2:$B$11876,K$8,Gögn!$E$2:$E$11876,K$9))/1000)</f>
        <v>22047613.491</v>
      </c>
      <c r="L27" s="155">
        <f>IF(LEN(L$8)=0,"",IF(L$9="samtals",SUMIFS(Gögn!$I$2:$I$11876,Gögn!$F$2:$F$11876,$A27,Gögn!$B$2:$B$11876,L$8),SUMIFS(Gögn!$I$2:$I$11876,Gögn!$F$2:$F$11876,$A27,Gögn!$B$2:$B$11876,L$8,Gögn!$E$2:$E$11876,L$9))/1000)</f>
        <v>22047613.491</v>
      </c>
      <c r="M27" s="155">
        <f>IF(LEN(M$8)=0,"",IF(M$9="samtals",SUMIFS(Gögn!$I$2:$I$11876,Gögn!$F$2:$F$11876,$A27,Gögn!$B$2:$B$11876,M$8),SUMIFS(Gögn!$I$2:$I$11876,Gögn!$F$2:$F$11876,$A27,Gögn!$B$2:$B$11876,M$8,Gögn!$E$2:$E$11876,M$9))/1000)</f>
        <v>2634721</v>
      </c>
      <c r="N27" s="155">
        <f>IF(LEN(N$8)=0,"",IF(N$9="samtals",SUMIFS(Gögn!$I$2:$I$11876,Gögn!$F$2:$F$11876,$A27,Gögn!$B$2:$B$11876,N$8),SUMIFS(Gögn!$I$2:$I$11876,Gögn!$F$2:$F$11876,$A27,Gögn!$B$2:$B$11876,N$8,Gögn!$E$2:$E$11876,N$9))/1000)</f>
        <v>2634721</v>
      </c>
      <c r="O27" s="155">
        <f>IF(LEN(O$8)=0,"",IF(O$9="samtals",SUMIFS(Gögn!$I$2:$I$11876,Gögn!$F$2:$F$11876,$A27,Gögn!$B$2:$B$11876,O$8),SUMIFS(Gögn!$I$2:$I$11876,Gögn!$F$2:$F$11876,$A27,Gögn!$B$2:$B$11876,O$8,Gögn!$E$2:$E$11876,O$9))/1000)</f>
        <v>8970011.5409999993</v>
      </c>
      <c r="P27" s="155">
        <f>IF(LEN(P$8)=0,"",IF(P$9="samtals",SUMIFS(Gögn!$I$2:$I$11876,Gögn!$F$2:$F$11876,$A27,Gögn!$B$2:$B$11876,P$8),SUMIFS(Gögn!$I$2:$I$11876,Gögn!$F$2:$F$11876,$A27,Gögn!$B$2:$B$11876,P$8,Gögn!$E$2:$E$11876,P$9))/1000)</f>
        <v>8860018.9719999991</v>
      </c>
      <c r="Q27" s="155">
        <f>IF(LEN(Q$8)=0,"",IF(Q$9="samtals",SUMIFS(Gögn!$I$2:$I$11876,Gögn!$F$2:$F$11876,$A27,Gögn!$B$2:$B$11876,Q$8),SUMIFS(Gögn!$I$2:$I$11876,Gögn!$F$2:$F$11876,$A27,Gögn!$B$2:$B$11876,Q$8,Gögn!$E$2:$E$11876,Q$9))/1000)</f>
        <v>109992.569</v>
      </c>
      <c r="R27" s="155">
        <f>IF(LEN(R$8)=0,"",IF(R$9="samtals",SUMIFS(Gögn!$I$2:$I$11876,Gögn!$F$2:$F$11876,$A27,Gögn!$B$2:$B$11876,R$8),SUMIFS(Gögn!$I$2:$I$11876,Gögn!$F$2:$F$11876,$A27,Gögn!$B$2:$B$11876,R$8,Gögn!$E$2:$E$11876,R$9))/1000)</f>
        <v>20630273</v>
      </c>
      <c r="S27" s="155">
        <f>IF(LEN(S$8)=0,"",IF(S$9="samtals",SUMIFS(Gögn!$I$2:$I$11876,Gögn!$F$2:$F$11876,$A27,Gögn!$B$2:$B$11876,S$8),SUMIFS(Gögn!$I$2:$I$11876,Gögn!$F$2:$F$11876,$A27,Gögn!$B$2:$B$11876,S$8,Gögn!$E$2:$E$11876,S$9))/1000)</f>
        <v>6745719</v>
      </c>
      <c r="T27" s="155">
        <f>IF(LEN(T$8)=0,"",IF(T$9="samtals",SUMIFS(Gögn!$I$2:$I$11876,Gögn!$F$2:$F$11876,$A27,Gögn!$B$2:$B$11876,T$8),SUMIFS(Gögn!$I$2:$I$11876,Gögn!$F$2:$F$11876,$A27,Gögn!$B$2:$B$11876,T$8,Gögn!$E$2:$E$11876,T$9))/1000)</f>
        <v>13884554</v>
      </c>
      <c r="U27" s="155">
        <f>IF(LEN(U$8)=0,"",IF(U$9="samtals",SUMIFS(Gögn!$I$2:$I$11876,Gögn!$F$2:$F$11876,$A27,Gögn!$B$2:$B$11876,U$8),SUMIFS(Gögn!$I$2:$I$11876,Gögn!$F$2:$F$11876,$A27,Gögn!$B$2:$B$11876,U$8,Gögn!$E$2:$E$11876,U$9))/1000)</f>
        <v>30326853.451000001</v>
      </c>
      <c r="V27" s="155">
        <f>IF(LEN(V$8)=0,"",IF(V$9="samtals",SUMIFS(Gögn!$I$2:$I$11876,Gögn!$F$2:$F$11876,$A27,Gögn!$B$2:$B$11876,V$8),SUMIFS(Gögn!$I$2:$I$11876,Gögn!$F$2:$F$11876,$A27,Gögn!$B$2:$B$11876,V$8,Gögn!$E$2:$E$11876,V$9))/1000)</f>
        <v>30195252.977000002</v>
      </c>
      <c r="W27" s="155">
        <f>IF(LEN(W$8)=0,"",IF(W$9="samtals",SUMIFS(Gögn!$I$2:$I$11876,Gögn!$F$2:$F$11876,$A27,Gögn!$B$2:$B$11876,W$8),SUMIFS(Gögn!$I$2:$I$11876,Gögn!$F$2:$F$11876,$A27,Gögn!$B$2:$B$11876,W$8,Gögn!$E$2:$E$11876,W$9))/1000)</f>
        <v>131600.47399999999</v>
      </c>
      <c r="X27" s="155">
        <f>IF(LEN(X$8)=0,"",IF(X$9="samtals",SUMIFS(Gögn!$I$2:$I$11876,Gögn!$F$2:$F$11876,$A27,Gögn!$B$2:$B$11876,X$8),SUMIFS(Gögn!$I$2:$I$11876,Gögn!$F$2:$F$11876,$A27,Gögn!$B$2:$B$11876,X$8,Gögn!$E$2:$E$11876,X$9))/1000)</f>
        <v>5780171.6220000004</v>
      </c>
      <c r="Y27" s="155">
        <f>IF(LEN(Y$8)=0,"",IF(Y$9="samtals",SUMIFS(Gögn!$I$2:$I$11876,Gögn!$F$2:$F$11876,$A27,Gögn!$B$2:$B$11876,Y$8),SUMIFS(Gögn!$I$2:$I$11876,Gögn!$F$2:$F$11876,$A27,Gögn!$B$2:$B$11876,Y$8,Gögn!$E$2:$E$11876,Y$9))/1000)</f>
        <v>1462580.3829999999</v>
      </c>
      <c r="Z27" s="155">
        <f>IF(LEN(Z$8)=0,"",IF(Z$9="samtals",SUMIFS(Gögn!$I$2:$I$11876,Gögn!$F$2:$F$11876,$A27,Gögn!$B$2:$B$11876,Z$8),SUMIFS(Gögn!$I$2:$I$11876,Gögn!$F$2:$F$11876,$A27,Gögn!$B$2:$B$11876,Z$8,Gögn!$E$2:$E$11876,Z$9))/1000)</f>
        <v>4317591.2390000001</v>
      </c>
      <c r="AA27" s="155">
        <f>IF(LEN(AA$8)=0,"",IF(AA$9="samtals",SUMIFS(Gögn!$I$2:$I$11876,Gögn!$F$2:$F$11876,$A27,Gögn!$B$2:$B$11876,AA$8),SUMIFS(Gögn!$I$2:$I$11876,Gögn!$F$2:$F$11876,$A27,Gögn!$B$2:$B$11876,AA$8,Gögn!$E$2:$E$11876,AA$9))/1000)</f>
        <v>1844227.878</v>
      </c>
      <c r="AB27" s="155">
        <f>IF(LEN(AB$8)=0,"",IF(AB$9="samtals",SUMIFS(Gögn!$I$2:$I$11876,Gögn!$F$2:$F$11876,$A27,Gögn!$B$2:$B$11876,AB$8),SUMIFS(Gögn!$I$2:$I$11876,Gögn!$F$2:$F$11876,$A27,Gögn!$B$2:$B$11876,AB$8,Gögn!$E$2:$E$11876,AB$9))/1000)</f>
        <v>1844227.878</v>
      </c>
      <c r="AC27" s="155">
        <f>IF(LEN(AC$8)=0,"",IF(AC$9="samtals",SUMIFS(Gögn!$I$2:$I$11876,Gögn!$F$2:$F$11876,$A27,Gögn!$B$2:$B$11876,AC$8),SUMIFS(Gögn!$I$2:$I$11876,Gögn!$F$2:$F$11876,$A27,Gögn!$B$2:$B$11876,AC$8,Gögn!$E$2:$E$11876,AC$9))/1000)</f>
        <v>2943048</v>
      </c>
      <c r="AD27" s="155">
        <f>IF(LEN(AD$8)=0,"",IF(AD$9="samtals",SUMIFS(Gögn!$I$2:$I$11876,Gögn!$F$2:$F$11876,$A27,Gögn!$B$2:$B$11876,AD$8),SUMIFS(Gögn!$I$2:$I$11876,Gögn!$F$2:$F$11876,$A27,Gögn!$B$2:$B$11876,AD$8,Gögn!$E$2:$E$11876,AD$9))/1000)</f>
        <v>2943048</v>
      </c>
      <c r="AE27" s="155">
        <f>IF(LEN(AE$8)=0,"",IF(AE$9="samtals",SUMIFS(Gögn!$I$2:$I$11876,Gögn!$F$2:$F$11876,$A27,Gögn!$B$2:$B$11876,AE$8),SUMIFS(Gögn!$I$2:$I$11876,Gögn!$F$2:$F$11876,$A27,Gögn!$B$2:$B$11876,AE$8,Gögn!$E$2:$E$11876,AE$9))/1000)</f>
        <v>724423</v>
      </c>
      <c r="AF27" s="155">
        <f>IF(LEN(AF$8)=0,"",IF(AF$9="samtals",SUMIFS(Gögn!$I$2:$I$11876,Gögn!$F$2:$F$11876,$A27,Gögn!$B$2:$B$11876,AF$8),SUMIFS(Gögn!$I$2:$I$11876,Gögn!$F$2:$F$11876,$A27,Gögn!$B$2:$B$11876,AF$8,Gögn!$E$2:$E$11876,AF$9))/1000)</f>
        <v>724423</v>
      </c>
      <c r="AG27" s="155">
        <f>IF(LEN(AG$8)=0,"",IF(AG$9="samtals",SUMIFS(Gögn!$I$2:$I$11876,Gögn!$F$2:$F$11876,$A27,Gögn!$B$2:$B$11876,AG$8),SUMIFS(Gögn!$I$2:$I$11876,Gögn!$F$2:$F$11876,$A27,Gögn!$B$2:$B$11876,AG$8,Gögn!$E$2:$E$11876,AG$9))/1000)</f>
        <v>286677.67200000002</v>
      </c>
      <c r="AH27" s="155">
        <f>IF(LEN(AH$8)=0,"",IF(AH$9="samtals",SUMIFS(Gögn!$I$2:$I$11876,Gögn!$F$2:$F$11876,$A27,Gögn!$B$2:$B$11876,AH$8),SUMIFS(Gögn!$I$2:$I$11876,Gögn!$F$2:$F$11876,$A27,Gögn!$B$2:$B$11876,AH$8,Gögn!$E$2:$E$11876,AH$9))/1000)</f>
        <v>286677.67200000002</v>
      </c>
      <c r="AI27" s="155">
        <f>IF(LEN(AI$8)=0,"",IF(AI$9="samtals",SUMIFS(Gögn!$I$2:$I$11876,Gögn!$F$2:$F$11876,$A27,Gögn!$B$2:$B$11876,AI$8),SUMIFS(Gögn!$I$2:$I$11876,Gögn!$F$2:$F$11876,$A27,Gögn!$B$2:$B$11876,AI$8,Gögn!$E$2:$E$11876,AI$9))/1000)</f>
        <v>533788</v>
      </c>
      <c r="AJ27" s="155">
        <f>IF(LEN(AJ$8)=0,"",IF(AJ$9="samtals",SUMIFS(Gögn!$I$2:$I$11876,Gögn!$F$2:$F$11876,$A27,Gögn!$B$2:$B$11876,AJ$8),SUMIFS(Gögn!$I$2:$I$11876,Gögn!$F$2:$F$11876,$A27,Gögn!$B$2:$B$11876,AJ$8,Gögn!$E$2:$E$11876,AJ$9))/1000)</f>
        <v>533788</v>
      </c>
      <c r="AK27" s="155">
        <f>IF(LEN(AK$8)=0,"",IF(AK$9="samtals",SUMIFS(Gögn!$I$2:$I$11876,Gögn!$F$2:$F$11876,$A27,Gögn!$B$2:$B$11876,AK$8),SUMIFS(Gögn!$I$2:$I$11876,Gögn!$F$2:$F$11876,$A27,Gögn!$B$2:$B$11876,AK$8,Gögn!$E$2:$E$11876,AK$9))/1000)</f>
        <v>2776137.4019999998</v>
      </c>
      <c r="AL27" s="155">
        <f>IF(LEN(AL$8)=0,"",IF(AL$9="samtals",SUMIFS(Gögn!$I$2:$I$11876,Gögn!$F$2:$F$11876,$A27,Gögn!$B$2:$B$11876,AL$8),SUMIFS(Gögn!$I$2:$I$11876,Gögn!$F$2:$F$11876,$A27,Gögn!$B$2:$B$11876,AL$8,Gögn!$E$2:$E$11876,AL$9))/1000)</f>
        <v>2776137.4019999998</v>
      </c>
      <c r="AM27" s="155">
        <f>IF(LEN(AM$8)=0,"",IF(AM$9="samtals",SUMIFS(Gögn!$I$2:$I$11876,Gögn!$F$2:$F$11876,$A27,Gögn!$B$2:$B$11876,AM$8),SUMIFS(Gögn!$I$2:$I$11876,Gögn!$F$2:$F$11876,$A27,Gögn!$B$2:$B$11876,AM$8,Gögn!$E$2:$E$11876,AM$9))/1000)</f>
        <v>73899731.820999995</v>
      </c>
      <c r="AN27" s="155">
        <f>IF(LEN(AN$8)=0,"",IF(AN$9="samtals",SUMIFS(Gögn!$I$2:$I$11876,Gögn!$F$2:$F$11876,$A27,Gögn!$B$2:$B$11876,AN$8),SUMIFS(Gögn!$I$2:$I$11876,Gögn!$F$2:$F$11876,$A27,Gögn!$B$2:$B$11876,AN$8,Gögn!$E$2:$E$11876,AN$9))/1000)</f>
        <v>72638653.656000003</v>
      </c>
      <c r="AO27" s="155">
        <f>IF(LEN(AO$8)=0,"",IF(AO$9="samtals",SUMIFS(Gögn!$I$2:$I$11876,Gögn!$F$2:$F$11876,$A27,Gögn!$B$2:$B$11876,AO$8),SUMIFS(Gögn!$I$2:$I$11876,Gögn!$F$2:$F$11876,$A27,Gögn!$B$2:$B$11876,AO$8,Gögn!$E$2:$E$11876,AO$9))/1000)</f>
        <v>1261078.165</v>
      </c>
      <c r="AP27" s="155">
        <f>IF(LEN(AP$8)=0,"",IF(AP$9="samtals",SUMIFS(Gögn!$I$2:$I$11876,Gögn!$F$2:$F$11876,$A27,Gögn!$B$2:$B$11876,AP$8),SUMIFS(Gögn!$I$2:$I$11876,Gögn!$F$2:$F$11876,$A27,Gögn!$B$2:$B$11876,AP$8,Gögn!$E$2:$E$11876,AP$9))/1000)</f>
        <v>513757.77</v>
      </c>
      <c r="AQ27" s="155">
        <f>IF(LEN(AQ$8)=0,"",IF(AQ$9="samtals",SUMIFS(Gögn!$I$2:$I$11876,Gögn!$F$2:$F$11876,$A27,Gögn!$B$2:$B$11876,AQ$8),SUMIFS(Gögn!$I$2:$I$11876,Gögn!$F$2:$F$11876,$A27,Gögn!$B$2:$B$11876,AQ$8,Gögn!$E$2:$E$11876,AQ$9))/1000)</f>
        <v>126317.967</v>
      </c>
      <c r="AR27" s="155">
        <f>IF(LEN(AR$8)=0,"",IF(AR$9="samtals",SUMIFS(Gögn!$I$2:$I$11876,Gögn!$F$2:$F$11876,$A27,Gögn!$B$2:$B$11876,AR$8),SUMIFS(Gögn!$I$2:$I$11876,Gögn!$F$2:$F$11876,$A27,Gögn!$B$2:$B$11876,AR$8,Gögn!$E$2:$E$11876,AR$9))/1000)</f>
        <v>387439.80300000001</v>
      </c>
      <c r="AS27" s="155">
        <f>IF(LEN(AS$8)=0,"",IF(AS$9="samtals",SUMIFS(Gögn!$I$2:$I$11876,Gögn!$F$2:$F$11876,$A27,Gögn!$B$2:$B$11876,AS$8),SUMIFS(Gögn!$I$2:$I$11876,Gögn!$F$2:$F$11876,$A27,Gögn!$B$2:$B$11876,AS$8,Gögn!$E$2:$E$11876,AS$9))/1000)</f>
        <v>61398835.395999998</v>
      </c>
      <c r="AT27" s="155">
        <f>IF(LEN(AT$8)=0,"",IF(AT$9="samtals",SUMIFS(Gögn!$I$2:$I$11876,Gögn!$F$2:$F$11876,$A27,Gögn!$B$2:$B$11876,AT$8),SUMIFS(Gögn!$I$2:$I$11876,Gögn!$F$2:$F$11876,$A27,Gögn!$B$2:$B$11876,AT$8,Gögn!$E$2:$E$11876,AT$9))/1000)</f>
        <v>60078837.575999998</v>
      </c>
      <c r="AU27" s="155">
        <f>IF(LEN(AU$8)=0,"",IF(AU$9="samtals",SUMIFS(Gögn!$I$2:$I$11876,Gögn!$F$2:$F$11876,$A27,Gögn!$B$2:$B$11876,AU$8),SUMIFS(Gögn!$I$2:$I$11876,Gögn!$F$2:$F$11876,$A27,Gögn!$B$2:$B$11876,AU$8,Gögn!$E$2:$E$11876,AU$9))/1000)</f>
        <v>1319997.82</v>
      </c>
      <c r="AV27" s="155">
        <f>IF(LEN(AV$8)=0,"",IF(AV$9="samtals",SUMIFS(Gögn!$I$2:$I$11876,Gögn!$F$2:$F$11876,$A27,Gögn!$B$2:$B$11876,AV$8),SUMIFS(Gögn!$I$2:$I$11876,Gögn!$F$2:$F$11876,$A27,Gögn!$B$2:$B$11876,AV$8,Gögn!$E$2:$E$11876,AV$9))/1000)</f>
        <v>3615622.5660000001</v>
      </c>
      <c r="AW27" s="155">
        <f>IF(LEN(AW$8)=0,"",IF(AW$9="samtals",SUMIFS(Gögn!$I$2:$I$11876,Gögn!$F$2:$F$11876,$A27,Gögn!$B$2:$B$11876,AW$8),SUMIFS(Gögn!$I$2:$I$11876,Gögn!$F$2:$F$11876,$A27,Gögn!$B$2:$B$11876,AW$8,Gögn!$E$2:$E$11876,AW$9))/1000)</f>
        <v>3577434.5269999998</v>
      </c>
      <c r="AX27" s="155">
        <f>IF(LEN(AX$8)=0,"",IF(AX$9="samtals",SUMIFS(Gögn!$I$2:$I$11876,Gögn!$F$2:$F$11876,$A27,Gögn!$B$2:$B$11876,AX$8),SUMIFS(Gögn!$I$2:$I$11876,Gögn!$F$2:$F$11876,$A27,Gögn!$B$2:$B$11876,AX$8,Gögn!$E$2:$E$11876,AX$9))/1000)</f>
        <v>38188.038999999997</v>
      </c>
      <c r="AY27" s="155">
        <f>IF(LEN(AY$8)=0,"",IF(AY$9="samtals",SUMIFS(Gögn!$I$2:$I$11876,Gögn!$F$2:$F$11876,$A27,Gögn!$B$2:$B$11876,AY$8),SUMIFS(Gögn!$I$2:$I$11876,Gögn!$F$2:$F$11876,$A27,Gögn!$B$2:$B$11876,AY$8,Gögn!$E$2:$E$11876,AY$9))/1000)</f>
        <v>4673910</v>
      </c>
      <c r="AZ27" s="155">
        <f>IF(LEN(AZ$8)=0,"",IF(AZ$9="samtals",SUMIFS(Gögn!$I$2:$I$11876,Gögn!$F$2:$F$11876,$A27,Gögn!$B$2:$B$11876,AZ$8),SUMIFS(Gögn!$I$2:$I$11876,Gögn!$F$2:$F$11876,$A27,Gögn!$B$2:$B$11876,AZ$8,Gögn!$E$2:$E$11876,AZ$9))/1000)</f>
        <v>3785442</v>
      </c>
      <c r="BA27" s="155">
        <f>IF(LEN(BA$8)=0,"",IF(BA$9="samtals",SUMIFS(Gögn!$I$2:$I$11876,Gögn!$F$2:$F$11876,$A27,Gögn!$B$2:$B$11876,BA$8),SUMIFS(Gögn!$I$2:$I$11876,Gögn!$F$2:$F$11876,$A27,Gögn!$B$2:$B$11876,BA$8,Gögn!$E$2:$E$11876,BA$9))/1000)</f>
        <v>888468</v>
      </c>
      <c r="BB27" s="155">
        <f>IF(LEN(BB$8)=0,"",IF(BB$9="samtals",SUMIFS(Gögn!$I$2:$I$11876,Gögn!$F$2:$F$11876,$A27,Gögn!$B$2:$B$11876,BB$8),SUMIFS(Gögn!$I$2:$I$11876,Gögn!$F$2:$F$11876,$A27,Gögn!$B$2:$B$11876,BB$8,Gögn!$E$2:$E$11876,BB$9))/1000)</f>
        <v>13777862.982000001</v>
      </c>
      <c r="BC27" s="155">
        <f>IF(LEN(BC$8)=0,"",IF(BC$9="samtals",SUMIFS(Gögn!$I$2:$I$11876,Gögn!$F$2:$F$11876,$A27,Gögn!$B$2:$B$11876,BC$8),SUMIFS(Gögn!$I$2:$I$11876,Gögn!$F$2:$F$11876,$A27,Gögn!$B$2:$B$11876,BC$8,Gögn!$E$2:$E$11876,BC$9))/1000)</f>
        <v>13692189.696</v>
      </c>
      <c r="BD27" s="155">
        <f>IF(LEN(BD$8)=0,"",IF(BD$9="samtals",SUMIFS(Gögn!$I$2:$I$11876,Gögn!$F$2:$F$11876,$A27,Gögn!$B$2:$B$11876,BD$8),SUMIFS(Gögn!$I$2:$I$11876,Gögn!$F$2:$F$11876,$A27,Gögn!$B$2:$B$11876,BD$8,Gögn!$E$2:$E$11876,BD$9))/1000)</f>
        <v>85673.285999999993</v>
      </c>
      <c r="BE27" s="155">
        <f>IF(LEN(BE$8)=0,"",IF(BE$9="samtals",SUMIFS(Gögn!$I$2:$I$11876,Gögn!$F$2:$F$11876,$A27,Gögn!$B$2:$B$11876,BE$8),SUMIFS(Gögn!$I$2:$I$11876,Gögn!$F$2:$F$11876,$A27,Gögn!$B$2:$B$11876,BE$8,Gögn!$E$2:$E$11876,BE$9))/1000)</f>
        <v>11951682.853</v>
      </c>
      <c r="BF27" s="155">
        <f>IF(LEN(BF$8)=0,"",IF(BF$9="samtals",SUMIFS(Gögn!$I$2:$I$11876,Gögn!$F$2:$F$11876,$A27,Gögn!$B$2:$B$11876,BF$8),SUMIFS(Gögn!$I$2:$I$11876,Gögn!$F$2:$F$11876,$A27,Gögn!$B$2:$B$11876,BF$8,Gögn!$E$2:$E$11876,BF$9))/1000)</f>
        <v>11474893.356000001</v>
      </c>
      <c r="BG27" s="155">
        <f>IF(LEN(BG$8)=0,"",IF(BG$9="samtals",SUMIFS(Gögn!$I$2:$I$11876,Gögn!$F$2:$F$11876,$A27,Gögn!$B$2:$B$11876,BG$8),SUMIFS(Gögn!$I$2:$I$11876,Gögn!$F$2:$F$11876,$A27,Gögn!$B$2:$B$11876,BG$8,Gögn!$E$2:$E$11876,BG$9))/1000)</f>
        <v>476789.49699999997</v>
      </c>
    </row>
    <row r="28" spans="1:59" ht="15.75" x14ac:dyDescent="0.25">
      <c r="A28" s="5" t="s">
        <v>174</v>
      </c>
      <c r="B28" s="5"/>
      <c r="C28" s="19" t="s">
        <v>175</v>
      </c>
      <c r="D28" s="156">
        <f t="shared" si="6"/>
        <v>248582440.26800001</v>
      </c>
      <c r="E28" s="156">
        <f>IF(LEN(E$8)=0,"",IF(E$9="samtals",SUMIFS(Gögn!$I$2:$I$11876,Gögn!$F$2:$F$11876,$A28,Gögn!$B$2:$B$11876,E$8),SUMIFS(Gögn!$I$2:$I$11876,Gögn!$F$2:$F$11876,$A28,Gögn!$B$2:$B$11876,E$8,Gögn!$E$2:$E$11876,E$9))/1000)</f>
        <v>10930129.441</v>
      </c>
      <c r="F28" s="156">
        <f>IF(LEN(F$8)=0,"",IF(F$9="samtals",SUMIFS(Gögn!$I$2:$I$11876,Gögn!$F$2:$F$11876,$A28,Gögn!$B$2:$B$11876,F$8),SUMIFS(Gögn!$I$2:$I$11876,Gögn!$F$2:$F$11876,$A28,Gögn!$B$2:$B$11876,F$8,Gögn!$E$2:$E$11876,F$9))/1000)</f>
        <v>6053513.0350000001</v>
      </c>
      <c r="G28" s="156">
        <f>IF(LEN(G$8)=0,"",IF(G$9="samtals",SUMIFS(Gögn!$I$2:$I$11876,Gögn!$F$2:$F$11876,$A28,Gögn!$B$2:$B$11876,G$8),SUMIFS(Gögn!$I$2:$I$11876,Gögn!$F$2:$F$11876,$A28,Gögn!$B$2:$B$11876,G$8,Gögn!$E$2:$E$11876,G$9))/1000)</f>
        <v>4876616.4060000004</v>
      </c>
      <c r="H28" s="156">
        <f>IF(LEN(H$8)=0,"",IF(H$9="samtals",SUMIFS(Gögn!$I$2:$I$11876,Gögn!$F$2:$F$11876,$A28,Gögn!$B$2:$B$11876,H$8),SUMIFS(Gögn!$I$2:$I$11876,Gögn!$F$2:$F$11876,$A28,Gögn!$B$2:$B$11876,H$8,Gögn!$E$2:$E$11876,H$9))/1000)</f>
        <v>27453143.752</v>
      </c>
      <c r="I28" s="156">
        <f>IF(LEN(I$8)=0,"",IF(I$9="samtals",SUMIFS(Gögn!$I$2:$I$11876,Gögn!$F$2:$F$11876,$A28,Gögn!$B$2:$B$11876,I$8),SUMIFS(Gögn!$I$2:$I$11876,Gögn!$F$2:$F$11876,$A28,Gögn!$B$2:$B$11876,I$8,Gögn!$E$2:$E$11876,I$9))/1000)</f>
        <v>26576621.706999999</v>
      </c>
      <c r="J28" s="156">
        <f>IF(LEN(J$8)=0,"",IF(J$9="samtals",SUMIFS(Gögn!$I$2:$I$11876,Gögn!$F$2:$F$11876,$A28,Gögn!$B$2:$B$11876,J$8),SUMIFS(Gögn!$I$2:$I$11876,Gögn!$F$2:$F$11876,$A28,Gögn!$B$2:$B$11876,J$8,Gögn!$E$2:$E$11876,J$9))/1000)</f>
        <v>876522.04500000004</v>
      </c>
      <c r="K28" s="156">
        <f>IF(LEN(K$8)=0,"",IF(K$9="samtals",SUMIFS(Gögn!$I$2:$I$11876,Gögn!$F$2:$F$11876,$A28,Gögn!$B$2:$B$11876,K$8),SUMIFS(Gögn!$I$2:$I$11876,Gögn!$F$2:$F$11876,$A28,Gögn!$B$2:$B$11876,K$8,Gögn!$E$2:$E$11876,K$9))/1000)</f>
        <v>15336037.005000001</v>
      </c>
      <c r="L28" s="156">
        <f>IF(LEN(L$8)=0,"",IF(L$9="samtals",SUMIFS(Gögn!$I$2:$I$11876,Gögn!$F$2:$F$11876,$A28,Gögn!$B$2:$B$11876,L$8),SUMIFS(Gögn!$I$2:$I$11876,Gögn!$F$2:$F$11876,$A28,Gögn!$B$2:$B$11876,L$8,Gögn!$E$2:$E$11876,L$9))/1000)</f>
        <v>15336037.005000001</v>
      </c>
      <c r="M28" s="156">
        <f>IF(LEN(M$8)=0,"",IF(M$9="samtals",SUMIFS(Gögn!$I$2:$I$11876,Gögn!$F$2:$F$11876,$A28,Gögn!$B$2:$B$11876,M$8),SUMIFS(Gögn!$I$2:$I$11876,Gögn!$F$2:$F$11876,$A28,Gögn!$B$2:$B$11876,M$8,Gögn!$E$2:$E$11876,M$9))/1000)</f>
        <v>1515134</v>
      </c>
      <c r="N28" s="156">
        <f>IF(LEN(N$8)=0,"",IF(N$9="samtals",SUMIFS(Gögn!$I$2:$I$11876,Gögn!$F$2:$F$11876,$A28,Gögn!$B$2:$B$11876,N$8),SUMIFS(Gögn!$I$2:$I$11876,Gögn!$F$2:$F$11876,$A28,Gögn!$B$2:$B$11876,N$8,Gögn!$E$2:$E$11876,N$9))/1000)</f>
        <v>1515134</v>
      </c>
      <c r="O28" s="156">
        <f>IF(LEN(O$8)=0,"",IF(O$9="samtals",SUMIFS(Gögn!$I$2:$I$11876,Gögn!$F$2:$F$11876,$A28,Gögn!$B$2:$B$11876,O$8),SUMIFS(Gögn!$I$2:$I$11876,Gögn!$F$2:$F$11876,$A28,Gögn!$B$2:$B$11876,O$8,Gögn!$E$2:$E$11876,O$9))/1000)</f>
        <v>10657126.682</v>
      </c>
      <c r="P28" s="156">
        <f>IF(LEN(P$8)=0,"",IF(P$9="samtals",SUMIFS(Gögn!$I$2:$I$11876,Gögn!$F$2:$F$11876,$A28,Gögn!$B$2:$B$11876,P$8),SUMIFS(Gögn!$I$2:$I$11876,Gögn!$F$2:$F$11876,$A28,Gögn!$B$2:$B$11876,P$8,Gögn!$E$2:$E$11876,P$9))/1000)</f>
        <v>10629409.732999999</v>
      </c>
      <c r="Q28" s="156">
        <f>IF(LEN(Q$8)=0,"",IF(Q$9="samtals",SUMIFS(Gögn!$I$2:$I$11876,Gögn!$F$2:$F$11876,$A28,Gögn!$B$2:$B$11876,Q$8),SUMIFS(Gögn!$I$2:$I$11876,Gögn!$F$2:$F$11876,$A28,Gögn!$B$2:$B$11876,Q$8,Gögn!$E$2:$E$11876,Q$9))/1000)</f>
        <v>27716.949000000001</v>
      </c>
      <c r="R28" s="156">
        <f>IF(LEN(R$8)=0,"",IF(R$9="samtals",SUMIFS(Gögn!$I$2:$I$11876,Gögn!$F$2:$F$11876,$A28,Gögn!$B$2:$B$11876,R$8),SUMIFS(Gögn!$I$2:$I$11876,Gögn!$F$2:$F$11876,$A28,Gögn!$B$2:$B$11876,R$8,Gögn!$E$2:$E$11876,R$9))/1000)</f>
        <v>12716495</v>
      </c>
      <c r="S28" s="156">
        <f>IF(LEN(S$8)=0,"",IF(S$9="samtals",SUMIFS(Gögn!$I$2:$I$11876,Gögn!$F$2:$F$11876,$A28,Gögn!$B$2:$B$11876,S$8),SUMIFS(Gögn!$I$2:$I$11876,Gögn!$F$2:$F$11876,$A28,Gögn!$B$2:$B$11876,S$8,Gögn!$E$2:$E$11876,S$9))/1000)</f>
        <v>4484978</v>
      </c>
      <c r="T28" s="156">
        <f>IF(LEN(T$8)=0,"",IF(T$9="samtals",SUMIFS(Gögn!$I$2:$I$11876,Gögn!$F$2:$F$11876,$A28,Gögn!$B$2:$B$11876,T$8),SUMIFS(Gögn!$I$2:$I$11876,Gögn!$F$2:$F$11876,$A28,Gögn!$B$2:$B$11876,T$8,Gögn!$E$2:$E$11876,T$9))/1000)</f>
        <v>8231517</v>
      </c>
      <c r="U28" s="156">
        <f>IF(LEN(U$8)=0,"",IF(U$9="samtals",SUMIFS(Gögn!$I$2:$I$11876,Gögn!$F$2:$F$11876,$A28,Gögn!$B$2:$B$11876,U$8),SUMIFS(Gögn!$I$2:$I$11876,Gögn!$F$2:$F$11876,$A28,Gögn!$B$2:$B$11876,U$8,Gögn!$E$2:$E$11876,U$9))/1000)</f>
        <v>31223043.432999998</v>
      </c>
      <c r="V28" s="156">
        <f>IF(LEN(V$8)=0,"",IF(V$9="samtals",SUMIFS(Gögn!$I$2:$I$11876,Gögn!$F$2:$F$11876,$A28,Gögn!$B$2:$B$11876,V$8),SUMIFS(Gögn!$I$2:$I$11876,Gögn!$F$2:$F$11876,$A28,Gögn!$B$2:$B$11876,V$8,Gögn!$E$2:$E$11876,V$9))/1000)</f>
        <v>30990639.837000001</v>
      </c>
      <c r="W28" s="156">
        <f>IF(LEN(W$8)=0,"",IF(W$9="samtals",SUMIFS(Gögn!$I$2:$I$11876,Gögn!$F$2:$F$11876,$A28,Gögn!$B$2:$B$11876,W$8),SUMIFS(Gögn!$I$2:$I$11876,Gögn!$F$2:$F$11876,$A28,Gögn!$B$2:$B$11876,W$8,Gögn!$E$2:$E$11876,W$9))/1000)</f>
        <v>232403.59599999999</v>
      </c>
      <c r="X28" s="156">
        <f>IF(LEN(X$8)=0,"",IF(X$9="samtals",SUMIFS(Gögn!$I$2:$I$11876,Gögn!$F$2:$F$11876,$A28,Gögn!$B$2:$B$11876,X$8),SUMIFS(Gögn!$I$2:$I$11876,Gögn!$F$2:$F$11876,$A28,Gögn!$B$2:$B$11876,X$8,Gögn!$E$2:$E$11876,X$9))/1000)</f>
        <v>5106047.5020000003</v>
      </c>
      <c r="Y28" s="156">
        <f>IF(LEN(Y$8)=0,"",IF(Y$9="samtals",SUMIFS(Gögn!$I$2:$I$11876,Gögn!$F$2:$F$11876,$A28,Gögn!$B$2:$B$11876,Y$8),SUMIFS(Gögn!$I$2:$I$11876,Gögn!$F$2:$F$11876,$A28,Gögn!$B$2:$B$11876,Y$8,Gögn!$E$2:$E$11876,Y$9))/1000)</f>
        <v>1169872.7879999999</v>
      </c>
      <c r="Z28" s="156">
        <f>IF(LEN(Z$8)=0,"",IF(Z$9="samtals",SUMIFS(Gögn!$I$2:$I$11876,Gögn!$F$2:$F$11876,$A28,Gögn!$B$2:$B$11876,Z$8),SUMIFS(Gögn!$I$2:$I$11876,Gögn!$F$2:$F$11876,$A28,Gögn!$B$2:$B$11876,Z$8,Gögn!$E$2:$E$11876,Z$9))/1000)</f>
        <v>3936174.7140000002</v>
      </c>
      <c r="AA28" s="156">
        <f>IF(LEN(AA$8)=0,"",IF(AA$9="samtals",SUMIFS(Gögn!$I$2:$I$11876,Gögn!$F$2:$F$11876,$A28,Gögn!$B$2:$B$11876,AA$8),SUMIFS(Gögn!$I$2:$I$11876,Gögn!$F$2:$F$11876,$A28,Gögn!$B$2:$B$11876,AA$8,Gögn!$E$2:$E$11876,AA$9))/1000)</f>
        <v>1397233.236</v>
      </c>
      <c r="AB28" s="156">
        <f>IF(LEN(AB$8)=0,"",IF(AB$9="samtals",SUMIFS(Gögn!$I$2:$I$11876,Gögn!$F$2:$F$11876,$A28,Gögn!$B$2:$B$11876,AB$8),SUMIFS(Gögn!$I$2:$I$11876,Gögn!$F$2:$F$11876,$A28,Gögn!$B$2:$B$11876,AB$8,Gögn!$E$2:$E$11876,AB$9))/1000)</f>
        <v>1397233.236</v>
      </c>
      <c r="AC28" s="156">
        <f>IF(LEN(AC$8)=0,"",IF(AC$9="samtals",SUMIFS(Gögn!$I$2:$I$11876,Gögn!$F$2:$F$11876,$A28,Gögn!$B$2:$B$11876,AC$8),SUMIFS(Gögn!$I$2:$I$11876,Gögn!$F$2:$F$11876,$A28,Gögn!$B$2:$B$11876,AC$8,Gögn!$E$2:$E$11876,AC$9))/1000)</f>
        <v>7268444</v>
      </c>
      <c r="AD28" s="156">
        <f>IF(LEN(AD$8)=0,"",IF(AD$9="samtals",SUMIFS(Gögn!$I$2:$I$11876,Gögn!$F$2:$F$11876,$A28,Gögn!$B$2:$B$11876,AD$8),SUMIFS(Gögn!$I$2:$I$11876,Gögn!$F$2:$F$11876,$A28,Gögn!$B$2:$B$11876,AD$8,Gögn!$E$2:$E$11876,AD$9))/1000)</f>
        <v>7268444</v>
      </c>
      <c r="AE28" s="156">
        <f>IF(LEN(AE$8)=0,"",IF(AE$9="samtals",SUMIFS(Gögn!$I$2:$I$11876,Gögn!$F$2:$F$11876,$A28,Gögn!$B$2:$B$11876,AE$8),SUMIFS(Gögn!$I$2:$I$11876,Gögn!$F$2:$F$11876,$A28,Gögn!$B$2:$B$11876,AE$8,Gögn!$E$2:$E$11876,AE$9))/1000)</f>
        <v>588427</v>
      </c>
      <c r="AF28" s="156">
        <f>IF(LEN(AF$8)=0,"",IF(AF$9="samtals",SUMIFS(Gögn!$I$2:$I$11876,Gögn!$F$2:$F$11876,$A28,Gögn!$B$2:$B$11876,AF$8),SUMIFS(Gögn!$I$2:$I$11876,Gögn!$F$2:$F$11876,$A28,Gögn!$B$2:$B$11876,AF$8,Gögn!$E$2:$E$11876,AF$9))/1000)</f>
        <v>588427</v>
      </c>
      <c r="AG28" s="156">
        <f>IF(LEN(AG$8)=0,"",IF(AG$9="samtals",SUMIFS(Gögn!$I$2:$I$11876,Gögn!$F$2:$F$11876,$A28,Gögn!$B$2:$B$11876,AG$8),SUMIFS(Gögn!$I$2:$I$11876,Gögn!$F$2:$F$11876,$A28,Gögn!$B$2:$B$11876,AG$8,Gögn!$E$2:$E$11876,AG$9))/1000)</f>
        <v>778750.50600000005</v>
      </c>
      <c r="AH28" s="156">
        <f>IF(LEN(AH$8)=0,"",IF(AH$9="samtals",SUMIFS(Gögn!$I$2:$I$11876,Gögn!$F$2:$F$11876,$A28,Gögn!$B$2:$B$11876,AH$8),SUMIFS(Gögn!$I$2:$I$11876,Gögn!$F$2:$F$11876,$A28,Gögn!$B$2:$B$11876,AH$8,Gögn!$E$2:$E$11876,AH$9))/1000)</f>
        <v>778750.50600000005</v>
      </c>
      <c r="AI28" s="156">
        <f>IF(LEN(AI$8)=0,"",IF(AI$9="samtals",SUMIFS(Gögn!$I$2:$I$11876,Gögn!$F$2:$F$11876,$A28,Gögn!$B$2:$B$11876,AI$8),SUMIFS(Gögn!$I$2:$I$11876,Gögn!$F$2:$F$11876,$A28,Gögn!$B$2:$B$11876,AI$8,Gögn!$E$2:$E$11876,AI$9))/1000)</f>
        <v>1105854</v>
      </c>
      <c r="AJ28" s="156">
        <f>IF(LEN(AJ$8)=0,"",IF(AJ$9="samtals",SUMIFS(Gögn!$I$2:$I$11876,Gögn!$F$2:$F$11876,$A28,Gögn!$B$2:$B$11876,AJ$8),SUMIFS(Gögn!$I$2:$I$11876,Gögn!$F$2:$F$11876,$A28,Gögn!$B$2:$B$11876,AJ$8,Gögn!$E$2:$E$11876,AJ$9))/1000)</f>
        <v>1105854</v>
      </c>
      <c r="AK28" s="156">
        <f>IF(LEN(AK$8)=0,"",IF(AK$9="samtals",SUMIFS(Gögn!$I$2:$I$11876,Gögn!$F$2:$F$11876,$A28,Gögn!$B$2:$B$11876,AK$8),SUMIFS(Gögn!$I$2:$I$11876,Gögn!$F$2:$F$11876,$A28,Gögn!$B$2:$B$11876,AK$8,Gögn!$E$2:$E$11876,AK$9))/1000)</f>
        <v>6001693.7970000003</v>
      </c>
      <c r="AL28" s="156">
        <f>IF(LEN(AL$8)=0,"",IF(AL$9="samtals",SUMIFS(Gögn!$I$2:$I$11876,Gögn!$F$2:$F$11876,$A28,Gögn!$B$2:$B$11876,AL$8),SUMIFS(Gögn!$I$2:$I$11876,Gögn!$F$2:$F$11876,$A28,Gögn!$B$2:$B$11876,AL$8,Gögn!$E$2:$E$11876,AL$9))/1000)</f>
        <v>6001693.7970000003</v>
      </c>
      <c r="AM28" s="156">
        <f>IF(LEN(AM$8)=0,"",IF(AM$9="samtals",SUMIFS(Gögn!$I$2:$I$11876,Gögn!$F$2:$F$11876,$A28,Gögn!$B$2:$B$11876,AM$8),SUMIFS(Gögn!$I$2:$I$11876,Gögn!$F$2:$F$11876,$A28,Gögn!$B$2:$B$11876,AM$8,Gögn!$E$2:$E$11876,AM$9))/1000)</f>
        <v>43074287.945</v>
      </c>
      <c r="AN28" s="156">
        <f>IF(LEN(AN$8)=0,"",IF(AN$9="samtals",SUMIFS(Gögn!$I$2:$I$11876,Gögn!$F$2:$F$11876,$A28,Gögn!$B$2:$B$11876,AN$8),SUMIFS(Gögn!$I$2:$I$11876,Gögn!$F$2:$F$11876,$A28,Gögn!$B$2:$B$11876,AN$8,Gögn!$E$2:$E$11876,AN$9))/1000)</f>
        <v>43023517.633000001</v>
      </c>
      <c r="AO28" s="156">
        <f>IF(LEN(AO$8)=0,"",IF(AO$9="samtals",SUMIFS(Gögn!$I$2:$I$11876,Gögn!$F$2:$F$11876,$A28,Gögn!$B$2:$B$11876,AO$8),SUMIFS(Gögn!$I$2:$I$11876,Gögn!$F$2:$F$11876,$A28,Gögn!$B$2:$B$11876,AO$8,Gögn!$E$2:$E$11876,AO$9))/1000)</f>
        <v>50770.311999999998</v>
      </c>
      <c r="AP28" s="156">
        <f>IF(LEN(AP$8)=0,"",IF(AP$9="samtals",SUMIFS(Gögn!$I$2:$I$11876,Gögn!$F$2:$F$11876,$A28,Gögn!$B$2:$B$11876,AP$8),SUMIFS(Gögn!$I$2:$I$11876,Gögn!$F$2:$F$11876,$A28,Gögn!$B$2:$B$11876,AP$8,Gögn!$E$2:$E$11876,AP$9))/1000)</f>
        <v>254171.25</v>
      </c>
      <c r="AQ28" s="156">
        <f>IF(LEN(AQ$8)=0,"",IF(AQ$9="samtals",SUMIFS(Gögn!$I$2:$I$11876,Gögn!$F$2:$F$11876,$A28,Gögn!$B$2:$B$11876,AQ$8),SUMIFS(Gögn!$I$2:$I$11876,Gögn!$F$2:$F$11876,$A28,Gögn!$B$2:$B$11876,AQ$8,Gögn!$E$2:$E$11876,AQ$9))/1000)</f>
        <v>67561.898000000001</v>
      </c>
      <c r="AR28" s="156">
        <f>IF(LEN(AR$8)=0,"",IF(AR$9="samtals",SUMIFS(Gögn!$I$2:$I$11876,Gögn!$F$2:$F$11876,$A28,Gögn!$B$2:$B$11876,AR$8),SUMIFS(Gögn!$I$2:$I$11876,Gögn!$F$2:$F$11876,$A28,Gögn!$B$2:$B$11876,AR$8,Gögn!$E$2:$E$11876,AR$9))/1000)</f>
        <v>186609.35200000001</v>
      </c>
      <c r="AS28" s="156">
        <f>IF(LEN(AS$8)=0,"",IF(AS$9="samtals",SUMIFS(Gögn!$I$2:$I$11876,Gögn!$F$2:$F$11876,$A28,Gögn!$B$2:$B$11876,AS$8),SUMIFS(Gögn!$I$2:$I$11876,Gögn!$F$2:$F$11876,$A28,Gögn!$B$2:$B$11876,AS$8,Gögn!$E$2:$E$11876,AS$9))/1000)</f>
        <v>40817501.450000003</v>
      </c>
      <c r="AT28" s="156">
        <f>IF(LEN(AT$8)=0,"",IF(AT$9="samtals",SUMIFS(Gögn!$I$2:$I$11876,Gögn!$F$2:$F$11876,$A28,Gögn!$B$2:$B$11876,AT$8),SUMIFS(Gögn!$I$2:$I$11876,Gögn!$F$2:$F$11876,$A28,Gögn!$B$2:$B$11876,AT$8,Gögn!$E$2:$E$11876,AT$9))/1000)</f>
        <v>39907755.555</v>
      </c>
      <c r="AU28" s="156">
        <f>IF(LEN(AU$8)=0,"",IF(AU$9="samtals",SUMIFS(Gögn!$I$2:$I$11876,Gögn!$F$2:$F$11876,$A28,Gögn!$B$2:$B$11876,AU$8),SUMIFS(Gögn!$I$2:$I$11876,Gögn!$F$2:$F$11876,$A28,Gögn!$B$2:$B$11876,AU$8,Gögn!$E$2:$E$11876,AU$9))/1000)</f>
        <v>909745.89500000002</v>
      </c>
      <c r="AV28" s="156">
        <f>IF(LEN(AV$8)=0,"",IF(AV$9="samtals",SUMIFS(Gögn!$I$2:$I$11876,Gögn!$F$2:$F$11876,$A28,Gögn!$B$2:$B$11876,AV$8),SUMIFS(Gögn!$I$2:$I$11876,Gögn!$F$2:$F$11876,$A28,Gögn!$B$2:$B$11876,AV$8,Gögn!$E$2:$E$11876,AV$9))/1000)</f>
        <v>3297695.0610000002</v>
      </c>
      <c r="AW28" s="156">
        <f>IF(LEN(AW$8)=0,"",IF(AW$9="samtals",SUMIFS(Gögn!$I$2:$I$11876,Gögn!$F$2:$F$11876,$A28,Gögn!$B$2:$B$11876,AW$8),SUMIFS(Gögn!$I$2:$I$11876,Gögn!$F$2:$F$11876,$A28,Gögn!$B$2:$B$11876,AW$8,Gögn!$E$2:$E$11876,AW$9))/1000)</f>
        <v>3247749.9470000002</v>
      </c>
      <c r="AX28" s="156">
        <f>IF(LEN(AX$8)=0,"",IF(AX$9="samtals",SUMIFS(Gögn!$I$2:$I$11876,Gögn!$F$2:$F$11876,$A28,Gögn!$B$2:$B$11876,AX$8),SUMIFS(Gögn!$I$2:$I$11876,Gögn!$F$2:$F$11876,$A28,Gögn!$B$2:$B$11876,AX$8,Gögn!$E$2:$E$11876,AX$9))/1000)</f>
        <v>49945.114000000001</v>
      </c>
      <c r="AY28" s="156">
        <f>IF(LEN(AY$8)=0,"",IF(AY$9="samtals",SUMIFS(Gögn!$I$2:$I$11876,Gögn!$F$2:$F$11876,$A28,Gögn!$B$2:$B$11876,AY$8),SUMIFS(Gögn!$I$2:$I$11876,Gögn!$F$2:$F$11876,$A28,Gögn!$B$2:$B$11876,AY$8,Gögn!$E$2:$E$11876,AY$9))/1000)</f>
        <v>6580540</v>
      </c>
      <c r="AZ28" s="156">
        <f>IF(LEN(AZ$8)=0,"",IF(AZ$9="samtals",SUMIFS(Gögn!$I$2:$I$11876,Gögn!$F$2:$F$11876,$A28,Gögn!$B$2:$B$11876,AZ$8),SUMIFS(Gögn!$I$2:$I$11876,Gögn!$F$2:$F$11876,$A28,Gögn!$B$2:$B$11876,AZ$8,Gögn!$E$2:$E$11876,AZ$9))/1000)</f>
        <v>5601782</v>
      </c>
      <c r="BA28" s="156">
        <f>IF(LEN(BA$8)=0,"",IF(BA$9="samtals",SUMIFS(Gögn!$I$2:$I$11876,Gögn!$F$2:$F$11876,$A28,Gögn!$B$2:$B$11876,BA$8),SUMIFS(Gögn!$I$2:$I$11876,Gögn!$F$2:$F$11876,$A28,Gögn!$B$2:$B$11876,BA$8,Gögn!$E$2:$E$11876,BA$9))/1000)</f>
        <v>978758</v>
      </c>
      <c r="BB28" s="156">
        <f>IF(LEN(BB$8)=0,"",IF(BB$9="samtals",SUMIFS(Gögn!$I$2:$I$11876,Gögn!$F$2:$F$11876,$A28,Gögn!$B$2:$B$11876,BB$8),SUMIFS(Gögn!$I$2:$I$11876,Gögn!$F$2:$F$11876,$A28,Gögn!$B$2:$B$11876,BB$8,Gögn!$E$2:$E$11876,BB$9))/1000)</f>
        <v>12134308.835999999</v>
      </c>
      <c r="BC28" s="156">
        <f>IF(LEN(BC$8)=0,"",IF(BC$9="samtals",SUMIFS(Gögn!$I$2:$I$11876,Gögn!$F$2:$F$11876,$A28,Gögn!$B$2:$B$11876,BC$8),SUMIFS(Gögn!$I$2:$I$11876,Gögn!$F$2:$F$11876,$A28,Gögn!$B$2:$B$11876,BC$8,Gögn!$E$2:$E$11876,BC$9))/1000)</f>
        <v>11976134.068</v>
      </c>
      <c r="BD28" s="156">
        <f>IF(LEN(BD$8)=0,"",IF(BD$9="samtals",SUMIFS(Gögn!$I$2:$I$11876,Gögn!$F$2:$F$11876,$A28,Gögn!$B$2:$B$11876,BD$8),SUMIFS(Gögn!$I$2:$I$11876,Gögn!$F$2:$F$11876,$A28,Gögn!$B$2:$B$11876,BD$8,Gögn!$E$2:$E$11876,BD$9))/1000)</f>
        <v>158174.76800000001</v>
      </c>
      <c r="BE28" s="156">
        <f>IF(LEN(BE$8)=0,"",IF(BE$9="samtals",SUMIFS(Gögn!$I$2:$I$11876,Gögn!$F$2:$F$11876,$A28,Gögn!$B$2:$B$11876,BE$8),SUMIFS(Gögn!$I$2:$I$11876,Gögn!$F$2:$F$11876,$A28,Gögn!$B$2:$B$11876,BE$8,Gögn!$E$2:$E$11876,BE$9))/1000)</f>
        <v>10346376.372</v>
      </c>
      <c r="BF28" s="156">
        <f>IF(LEN(BF$8)=0,"",IF(BF$9="samtals",SUMIFS(Gögn!$I$2:$I$11876,Gögn!$F$2:$F$11876,$A28,Gögn!$B$2:$B$11876,BF$8),SUMIFS(Gögn!$I$2:$I$11876,Gögn!$F$2:$F$11876,$A28,Gögn!$B$2:$B$11876,BF$8,Gögn!$E$2:$E$11876,BF$9))/1000)</f>
        <v>10128867.380999999</v>
      </c>
      <c r="BG28" s="156">
        <f>IF(LEN(BG$8)=0,"",IF(BG$9="samtals",SUMIFS(Gögn!$I$2:$I$11876,Gögn!$F$2:$F$11876,$A28,Gögn!$B$2:$B$11876,BG$8),SUMIFS(Gögn!$I$2:$I$11876,Gögn!$F$2:$F$11876,$A28,Gögn!$B$2:$B$11876,BG$8,Gögn!$E$2:$E$11876,BG$9))/1000)</f>
        <v>217508.99100000001</v>
      </c>
    </row>
    <row r="29" spans="1:59" ht="15.75" x14ac:dyDescent="0.25">
      <c r="A29" s="5" t="s">
        <v>176</v>
      </c>
      <c r="B29" s="5"/>
      <c r="C29" s="18" t="s">
        <v>177</v>
      </c>
      <c r="D29" s="155">
        <f t="shared" si="6"/>
        <v>77755.740999999995</v>
      </c>
      <c r="E29" s="155">
        <f>IF(LEN(E$8)=0,"",IF(E$9="samtals",SUMIFS(Gögn!$I$2:$I$11876,Gögn!$F$2:$F$11876,$A29,Gögn!$B$2:$B$11876,E$8),SUMIFS(Gögn!$I$2:$I$11876,Gögn!$F$2:$F$11876,$A29,Gögn!$B$2:$B$11876,E$8,Gögn!$E$2:$E$11876,E$9))/1000)</f>
        <v>0</v>
      </c>
      <c r="F29" s="155">
        <f>IF(LEN(F$8)=0,"",IF(F$9="samtals",SUMIFS(Gögn!$I$2:$I$11876,Gögn!$F$2:$F$11876,$A29,Gögn!$B$2:$B$11876,F$8),SUMIFS(Gögn!$I$2:$I$11876,Gögn!$F$2:$F$11876,$A29,Gögn!$B$2:$B$11876,F$8,Gögn!$E$2:$E$11876,F$9))/1000)</f>
        <v>0</v>
      </c>
      <c r="G29" s="155">
        <f>IF(LEN(G$8)=0,"",IF(G$9="samtals",SUMIFS(Gögn!$I$2:$I$11876,Gögn!$F$2:$F$11876,$A29,Gögn!$B$2:$B$11876,G$8),SUMIFS(Gögn!$I$2:$I$11876,Gögn!$F$2:$F$11876,$A29,Gögn!$B$2:$B$11876,G$8,Gögn!$E$2:$E$11876,G$9))/1000)</f>
        <v>0</v>
      </c>
      <c r="H29" s="155">
        <f>IF(LEN(H$8)=0,"",IF(H$9="samtals",SUMIFS(Gögn!$I$2:$I$11876,Gögn!$F$2:$F$11876,$A29,Gögn!$B$2:$B$11876,H$8),SUMIFS(Gögn!$I$2:$I$11876,Gögn!$F$2:$F$11876,$A29,Gögn!$B$2:$B$11876,H$8,Gögn!$E$2:$E$11876,H$9))/1000)</f>
        <v>0</v>
      </c>
      <c r="I29" s="155">
        <f>IF(LEN(I$8)=0,"",IF(I$9="samtals",SUMIFS(Gögn!$I$2:$I$11876,Gögn!$F$2:$F$11876,$A29,Gögn!$B$2:$B$11876,I$8),SUMIFS(Gögn!$I$2:$I$11876,Gögn!$F$2:$F$11876,$A29,Gögn!$B$2:$B$11876,I$8,Gögn!$E$2:$E$11876,I$9))/1000)</f>
        <v>0</v>
      </c>
      <c r="J29" s="155">
        <f>IF(LEN(J$8)=0,"",IF(J$9="samtals",SUMIFS(Gögn!$I$2:$I$11876,Gögn!$F$2:$F$11876,$A29,Gögn!$B$2:$B$11876,J$8),SUMIFS(Gögn!$I$2:$I$11876,Gögn!$F$2:$F$11876,$A29,Gögn!$B$2:$B$11876,J$8,Gögn!$E$2:$E$11876,J$9))/1000)</f>
        <v>0</v>
      </c>
      <c r="K29" s="155">
        <f>IF(LEN(K$8)=0,"",IF(K$9="samtals",SUMIFS(Gögn!$I$2:$I$11876,Gögn!$F$2:$F$11876,$A29,Gögn!$B$2:$B$11876,K$8),SUMIFS(Gögn!$I$2:$I$11876,Gögn!$F$2:$F$11876,$A29,Gögn!$B$2:$B$11876,K$8,Gögn!$E$2:$E$11876,K$9))/1000)</f>
        <v>0</v>
      </c>
      <c r="L29" s="155">
        <f>IF(LEN(L$8)=0,"",IF(L$9="samtals",SUMIFS(Gögn!$I$2:$I$11876,Gögn!$F$2:$F$11876,$A29,Gögn!$B$2:$B$11876,L$8),SUMIFS(Gögn!$I$2:$I$11876,Gögn!$F$2:$F$11876,$A29,Gögn!$B$2:$B$11876,L$8,Gögn!$E$2:$E$11876,L$9))/1000)</f>
        <v>0</v>
      </c>
      <c r="M29" s="155">
        <f>IF(LEN(M$8)=0,"",IF(M$9="samtals",SUMIFS(Gögn!$I$2:$I$11876,Gögn!$F$2:$F$11876,$A29,Gögn!$B$2:$B$11876,M$8),SUMIFS(Gögn!$I$2:$I$11876,Gögn!$F$2:$F$11876,$A29,Gögn!$B$2:$B$11876,M$8,Gögn!$E$2:$E$11876,M$9))/1000)</f>
        <v>0</v>
      </c>
      <c r="N29" s="155">
        <f>IF(LEN(N$8)=0,"",IF(N$9="samtals",SUMIFS(Gögn!$I$2:$I$11876,Gögn!$F$2:$F$11876,$A29,Gögn!$B$2:$B$11876,N$8),SUMIFS(Gögn!$I$2:$I$11876,Gögn!$F$2:$F$11876,$A29,Gögn!$B$2:$B$11876,N$8,Gögn!$E$2:$E$11876,N$9))/1000)</f>
        <v>0</v>
      </c>
      <c r="O29" s="155">
        <f>IF(LEN(O$8)=0,"",IF(O$9="samtals",SUMIFS(Gögn!$I$2:$I$11876,Gögn!$F$2:$F$11876,$A29,Gögn!$B$2:$B$11876,O$8),SUMIFS(Gögn!$I$2:$I$11876,Gögn!$F$2:$F$11876,$A29,Gögn!$B$2:$B$11876,O$8,Gögn!$E$2:$E$11876,O$9))/1000)</f>
        <v>0</v>
      </c>
      <c r="P29" s="155">
        <f>IF(LEN(P$8)=0,"",IF(P$9="samtals",SUMIFS(Gögn!$I$2:$I$11876,Gögn!$F$2:$F$11876,$A29,Gögn!$B$2:$B$11876,P$8),SUMIFS(Gögn!$I$2:$I$11876,Gögn!$F$2:$F$11876,$A29,Gögn!$B$2:$B$11876,P$8,Gögn!$E$2:$E$11876,P$9))/1000)</f>
        <v>0</v>
      </c>
      <c r="Q29" s="155">
        <f>IF(LEN(Q$8)=0,"",IF(Q$9="samtals",SUMIFS(Gögn!$I$2:$I$11876,Gögn!$F$2:$F$11876,$A29,Gögn!$B$2:$B$11876,Q$8),SUMIFS(Gögn!$I$2:$I$11876,Gögn!$F$2:$F$11876,$A29,Gögn!$B$2:$B$11876,Q$8,Gögn!$E$2:$E$11876,Q$9))/1000)</f>
        <v>0</v>
      </c>
      <c r="R29" s="155">
        <f>IF(LEN(R$8)=0,"",IF(R$9="samtals",SUMIFS(Gögn!$I$2:$I$11876,Gögn!$F$2:$F$11876,$A29,Gögn!$B$2:$B$11876,R$8),SUMIFS(Gögn!$I$2:$I$11876,Gögn!$F$2:$F$11876,$A29,Gögn!$B$2:$B$11876,R$8,Gögn!$E$2:$E$11876,R$9))/1000)</f>
        <v>0</v>
      </c>
      <c r="S29" s="155">
        <f>IF(LEN(S$8)=0,"",IF(S$9="samtals",SUMIFS(Gögn!$I$2:$I$11876,Gögn!$F$2:$F$11876,$A29,Gögn!$B$2:$B$11876,S$8),SUMIFS(Gögn!$I$2:$I$11876,Gögn!$F$2:$F$11876,$A29,Gögn!$B$2:$B$11876,S$8,Gögn!$E$2:$E$11876,S$9))/1000)</f>
        <v>0</v>
      </c>
      <c r="T29" s="155">
        <f>IF(LEN(T$8)=0,"",IF(T$9="samtals",SUMIFS(Gögn!$I$2:$I$11876,Gögn!$F$2:$F$11876,$A29,Gögn!$B$2:$B$11876,T$8),SUMIFS(Gögn!$I$2:$I$11876,Gögn!$F$2:$F$11876,$A29,Gögn!$B$2:$B$11876,T$8,Gögn!$E$2:$E$11876,T$9))/1000)</f>
        <v>0</v>
      </c>
      <c r="U29" s="155">
        <f>IF(LEN(U$8)=0,"",IF(U$9="samtals",SUMIFS(Gögn!$I$2:$I$11876,Gögn!$F$2:$F$11876,$A29,Gögn!$B$2:$B$11876,U$8),SUMIFS(Gögn!$I$2:$I$11876,Gögn!$F$2:$F$11876,$A29,Gögn!$B$2:$B$11876,U$8,Gögn!$E$2:$E$11876,U$9))/1000)</f>
        <v>0</v>
      </c>
      <c r="V29" s="155">
        <f>IF(LEN(V$8)=0,"",IF(V$9="samtals",SUMIFS(Gögn!$I$2:$I$11876,Gögn!$F$2:$F$11876,$A29,Gögn!$B$2:$B$11876,V$8),SUMIFS(Gögn!$I$2:$I$11876,Gögn!$F$2:$F$11876,$A29,Gögn!$B$2:$B$11876,V$8,Gögn!$E$2:$E$11876,V$9))/1000)</f>
        <v>0</v>
      </c>
      <c r="W29" s="155">
        <f>IF(LEN(W$8)=0,"",IF(W$9="samtals",SUMIFS(Gögn!$I$2:$I$11876,Gögn!$F$2:$F$11876,$A29,Gögn!$B$2:$B$11876,W$8),SUMIFS(Gögn!$I$2:$I$11876,Gögn!$F$2:$F$11876,$A29,Gögn!$B$2:$B$11876,W$8,Gögn!$E$2:$E$11876,W$9))/1000)</f>
        <v>0</v>
      </c>
      <c r="X29" s="155">
        <f>IF(LEN(X$8)=0,"",IF(X$9="samtals",SUMIFS(Gögn!$I$2:$I$11876,Gögn!$F$2:$F$11876,$A29,Gögn!$B$2:$B$11876,X$8),SUMIFS(Gögn!$I$2:$I$11876,Gögn!$F$2:$F$11876,$A29,Gögn!$B$2:$B$11876,X$8,Gögn!$E$2:$E$11876,X$9))/1000)</f>
        <v>0</v>
      </c>
      <c r="Y29" s="155">
        <f>IF(LEN(Y$8)=0,"",IF(Y$9="samtals",SUMIFS(Gögn!$I$2:$I$11876,Gögn!$F$2:$F$11876,$A29,Gögn!$B$2:$B$11876,Y$8),SUMIFS(Gögn!$I$2:$I$11876,Gögn!$F$2:$F$11876,$A29,Gögn!$B$2:$B$11876,Y$8,Gögn!$E$2:$E$11876,Y$9))/1000)</f>
        <v>0</v>
      </c>
      <c r="Z29" s="155">
        <f>IF(LEN(Z$8)=0,"",IF(Z$9="samtals",SUMIFS(Gögn!$I$2:$I$11876,Gögn!$F$2:$F$11876,$A29,Gögn!$B$2:$B$11876,Z$8),SUMIFS(Gögn!$I$2:$I$11876,Gögn!$F$2:$F$11876,$A29,Gögn!$B$2:$B$11876,Z$8,Gögn!$E$2:$E$11876,Z$9))/1000)</f>
        <v>0</v>
      </c>
      <c r="AA29" s="155">
        <f>IF(LEN(AA$8)=0,"",IF(AA$9="samtals",SUMIFS(Gögn!$I$2:$I$11876,Gögn!$F$2:$F$11876,$A29,Gögn!$B$2:$B$11876,AA$8),SUMIFS(Gögn!$I$2:$I$11876,Gögn!$F$2:$F$11876,$A29,Gögn!$B$2:$B$11876,AA$8,Gögn!$E$2:$E$11876,AA$9))/1000)</f>
        <v>0</v>
      </c>
      <c r="AB29" s="155">
        <f>IF(LEN(AB$8)=0,"",IF(AB$9="samtals",SUMIFS(Gögn!$I$2:$I$11876,Gögn!$F$2:$F$11876,$A29,Gögn!$B$2:$B$11876,AB$8),SUMIFS(Gögn!$I$2:$I$11876,Gögn!$F$2:$F$11876,$A29,Gögn!$B$2:$B$11876,AB$8,Gögn!$E$2:$E$11876,AB$9))/1000)</f>
        <v>0</v>
      </c>
      <c r="AC29" s="155">
        <f>IF(LEN(AC$8)=0,"",IF(AC$9="samtals",SUMIFS(Gögn!$I$2:$I$11876,Gögn!$F$2:$F$11876,$A29,Gögn!$B$2:$B$11876,AC$8),SUMIFS(Gögn!$I$2:$I$11876,Gögn!$F$2:$F$11876,$A29,Gögn!$B$2:$B$11876,AC$8,Gögn!$E$2:$E$11876,AC$9))/1000)</f>
        <v>0</v>
      </c>
      <c r="AD29" s="155">
        <f>IF(LEN(AD$8)=0,"",IF(AD$9="samtals",SUMIFS(Gögn!$I$2:$I$11876,Gögn!$F$2:$F$11876,$A29,Gögn!$B$2:$B$11876,AD$8),SUMIFS(Gögn!$I$2:$I$11876,Gögn!$F$2:$F$11876,$A29,Gögn!$B$2:$B$11876,AD$8,Gögn!$E$2:$E$11876,AD$9))/1000)</f>
        <v>0</v>
      </c>
      <c r="AE29" s="155">
        <f>IF(LEN(AE$8)=0,"",IF(AE$9="samtals",SUMIFS(Gögn!$I$2:$I$11876,Gögn!$F$2:$F$11876,$A29,Gögn!$B$2:$B$11876,AE$8),SUMIFS(Gögn!$I$2:$I$11876,Gögn!$F$2:$F$11876,$A29,Gögn!$B$2:$B$11876,AE$8,Gögn!$E$2:$E$11876,AE$9))/1000)</f>
        <v>0</v>
      </c>
      <c r="AF29" s="155">
        <f>IF(LEN(AF$8)=0,"",IF(AF$9="samtals",SUMIFS(Gögn!$I$2:$I$11876,Gögn!$F$2:$F$11876,$A29,Gögn!$B$2:$B$11876,AF$8),SUMIFS(Gögn!$I$2:$I$11876,Gögn!$F$2:$F$11876,$A29,Gögn!$B$2:$B$11876,AF$8,Gögn!$E$2:$E$11876,AF$9))/1000)</f>
        <v>0</v>
      </c>
      <c r="AG29" s="155">
        <f>IF(LEN(AG$8)=0,"",IF(AG$9="samtals",SUMIFS(Gögn!$I$2:$I$11876,Gögn!$F$2:$F$11876,$A29,Gögn!$B$2:$B$11876,AG$8),SUMIFS(Gögn!$I$2:$I$11876,Gögn!$F$2:$F$11876,$A29,Gögn!$B$2:$B$11876,AG$8,Gögn!$E$2:$E$11876,AG$9))/1000)</f>
        <v>0</v>
      </c>
      <c r="AH29" s="155">
        <f>IF(LEN(AH$8)=0,"",IF(AH$9="samtals",SUMIFS(Gögn!$I$2:$I$11876,Gögn!$F$2:$F$11876,$A29,Gögn!$B$2:$B$11876,AH$8),SUMIFS(Gögn!$I$2:$I$11876,Gögn!$F$2:$F$11876,$A29,Gögn!$B$2:$B$11876,AH$8,Gögn!$E$2:$E$11876,AH$9))/1000)</f>
        <v>0</v>
      </c>
      <c r="AI29" s="155">
        <f>IF(LEN(AI$8)=0,"",IF(AI$9="samtals",SUMIFS(Gögn!$I$2:$I$11876,Gögn!$F$2:$F$11876,$A29,Gögn!$B$2:$B$11876,AI$8),SUMIFS(Gögn!$I$2:$I$11876,Gögn!$F$2:$F$11876,$A29,Gögn!$B$2:$B$11876,AI$8,Gögn!$E$2:$E$11876,AI$9))/1000)</f>
        <v>0</v>
      </c>
      <c r="AJ29" s="155">
        <f>IF(LEN(AJ$8)=0,"",IF(AJ$9="samtals",SUMIFS(Gögn!$I$2:$I$11876,Gögn!$F$2:$F$11876,$A29,Gögn!$B$2:$B$11876,AJ$8),SUMIFS(Gögn!$I$2:$I$11876,Gögn!$F$2:$F$11876,$A29,Gögn!$B$2:$B$11876,AJ$8,Gögn!$E$2:$E$11876,AJ$9))/1000)</f>
        <v>0</v>
      </c>
      <c r="AK29" s="155">
        <f>IF(LEN(AK$8)=0,"",IF(AK$9="samtals",SUMIFS(Gögn!$I$2:$I$11876,Gögn!$F$2:$F$11876,$A29,Gögn!$B$2:$B$11876,AK$8),SUMIFS(Gögn!$I$2:$I$11876,Gögn!$F$2:$F$11876,$A29,Gögn!$B$2:$B$11876,AK$8,Gögn!$E$2:$E$11876,AK$9))/1000)</f>
        <v>0</v>
      </c>
      <c r="AL29" s="155">
        <f>IF(LEN(AL$8)=0,"",IF(AL$9="samtals",SUMIFS(Gögn!$I$2:$I$11876,Gögn!$F$2:$F$11876,$A29,Gögn!$B$2:$B$11876,AL$8),SUMIFS(Gögn!$I$2:$I$11876,Gögn!$F$2:$F$11876,$A29,Gögn!$B$2:$B$11876,AL$8,Gögn!$E$2:$E$11876,AL$9))/1000)</f>
        <v>0</v>
      </c>
      <c r="AM29" s="155">
        <f>IF(LEN(AM$8)=0,"",IF(AM$9="samtals",SUMIFS(Gögn!$I$2:$I$11876,Gögn!$F$2:$F$11876,$A29,Gögn!$B$2:$B$11876,AM$8),SUMIFS(Gögn!$I$2:$I$11876,Gögn!$F$2:$F$11876,$A29,Gögn!$B$2:$B$11876,AM$8,Gögn!$E$2:$E$11876,AM$9))/1000)</f>
        <v>0</v>
      </c>
      <c r="AN29" s="155">
        <f>IF(LEN(AN$8)=0,"",IF(AN$9="samtals",SUMIFS(Gögn!$I$2:$I$11876,Gögn!$F$2:$F$11876,$A29,Gögn!$B$2:$B$11876,AN$8),SUMIFS(Gögn!$I$2:$I$11876,Gögn!$F$2:$F$11876,$A29,Gögn!$B$2:$B$11876,AN$8,Gögn!$E$2:$E$11876,AN$9))/1000)</f>
        <v>0</v>
      </c>
      <c r="AO29" s="155">
        <f>IF(LEN(AO$8)=0,"",IF(AO$9="samtals",SUMIFS(Gögn!$I$2:$I$11876,Gögn!$F$2:$F$11876,$A29,Gögn!$B$2:$B$11876,AO$8),SUMIFS(Gögn!$I$2:$I$11876,Gögn!$F$2:$F$11876,$A29,Gögn!$B$2:$B$11876,AO$8,Gögn!$E$2:$E$11876,AO$9))/1000)</f>
        <v>0</v>
      </c>
      <c r="AP29" s="155">
        <f>IF(LEN(AP$8)=0,"",IF(AP$9="samtals",SUMIFS(Gögn!$I$2:$I$11876,Gögn!$F$2:$F$11876,$A29,Gögn!$B$2:$B$11876,AP$8),SUMIFS(Gögn!$I$2:$I$11876,Gögn!$F$2:$F$11876,$A29,Gögn!$B$2:$B$11876,AP$8,Gögn!$E$2:$E$11876,AP$9))/1000)</f>
        <v>0</v>
      </c>
      <c r="AQ29" s="155">
        <f>IF(LEN(AQ$8)=0,"",IF(AQ$9="samtals",SUMIFS(Gögn!$I$2:$I$11876,Gögn!$F$2:$F$11876,$A29,Gögn!$B$2:$B$11876,AQ$8),SUMIFS(Gögn!$I$2:$I$11876,Gögn!$F$2:$F$11876,$A29,Gögn!$B$2:$B$11876,AQ$8,Gögn!$E$2:$E$11876,AQ$9))/1000)</f>
        <v>0</v>
      </c>
      <c r="AR29" s="155">
        <f>IF(LEN(AR$8)=0,"",IF(AR$9="samtals",SUMIFS(Gögn!$I$2:$I$11876,Gögn!$F$2:$F$11876,$A29,Gögn!$B$2:$B$11876,AR$8),SUMIFS(Gögn!$I$2:$I$11876,Gögn!$F$2:$F$11876,$A29,Gögn!$B$2:$B$11876,AR$8,Gögn!$E$2:$E$11876,AR$9))/1000)</f>
        <v>0</v>
      </c>
      <c r="AS29" s="155">
        <f>IF(LEN(AS$8)=0,"",IF(AS$9="samtals",SUMIFS(Gögn!$I$2:$I$11876,Gögn!$F$2:$F$11876,$A29,Gögn!$B$2:$B$11876,AS$8),SUMIFS(Gögn!$I$2:$I$11876,Gögn!$F$2:$F$11876,$A29,Gögn!$B$2:$B$11876,AS$8,Gögn!$E$2:$E$11876,AS$9))/1000)</f>
        <v>0</v>
      </c>
      <c r="AT29" s="155">
        <f>IF(LEN(AT$8)=0,"",IF(AT$9="samtals",SUMIFS(Gögn!$I$2:$I$11876,Gögn!$F$2:$F$11876,$A29,Gögn!$B$2:$B$11876,AT$8),SUMIFS(Gögn!$I$2:$I$11876,Gögn!$F$2:$F$11876,$A29,Gögn!$B$2:$B$11876,AT$8,Gögn!$E$2:$E$11876,AT$9))/1000)</f>
        <v>0</v>
      </c>
      <c r="AU29" s="155">
        <f>IF(LEN(AU$8)=0,"",IF(AU$9="samtals",SUMIFS(Gögn!$I$2:$I$11876,Gögn!$F$2:$F$11876,$A29,Gögn!$B$2:$B$11876,AU$8),SUMIFS(Gögn!$I$2:$I$11876,Gögn!$F$2:$F$11876,$A29,Gögn!$B$2:$B$11876,AU$8,Gögn!$E$2:$E$11876,AU$9))/1000)</f>
        <v>0</v>
      </c>
      <c r="AV29" s="155">
        <f>IF(LEN(AV$8)=0,"",IF(AV$9="samtals",SUMIFS(Gögn!$I$2:$I$11876,Gögn!$F$2:$F$11876,$A29,Gögn!$B$2:$B$11876,AV$8),SUMIFS(Gögn!$I$2:$I$11876,Gögn!$F$2:$F$11876,$A29,Gögn!$B$2:$B$11876,AV$8,Gögn!$E$2:$E$11876,AV$9))/1000)</f>
        <v>80761.740999999995</v>
      </c>
      <c r="AW29" s="155">
        <f>IF(LEN(AW$8)=0,"",IF(AW$9="samtals",SUMIFS(Gögn!$I$2:$I$11876,Gögn!$F$2:$F$11876,$A29,Gögn!$B$2:$B$11876,AW$8),SUMIFS(Gögn!$I$2:$I$11876,Gögn!$F$2:$F$11876,$A29,Gögn!$B$2:$B$11876,AW$8,Gögn!$E$2:$E$11876,AW$9))/1000)</f>
        <v>80761.740999999995</v>
      </c>
      <c r="AX29" s="155">
        <f>IF(LEN(AX$8)=0,"",IF(AX$9="samtals",SUMIFS(Gögn!$I$2:$I$11876,Gögn!$F$2:$F$11876,$A29,Gögn!$B$2:$B$11876,AX$8),SUMIFS(Gögn!$I$2:$I$11876,Gögn!$F$2:$F$11876,$A29,Gögn!$B$2:$B$11876,AX$8,Gögn!$E$2:$E$11876,AX$9))/1000)</f>
        <v>0</v>
      </c>
      <c r="AY29" s="155">
        <f>IF(LEN(AY$8)=0,"",IF(AY$9="samtals",SUMIFS(Gögn!$I$2:$I$11876,Gögn!$F$2:$F$11876,$A29,Gögn!$B$2:$B$11876,AY$8),SUMIFS(Gögn!$I$2:$I$11876,Gögn!$F$2:$F$11876,$A29,Gögn!$B$2:$B$11876,AY$8,Gögn!$E$2:$E$11876,AY$9))/1000)</f>
        <v>-3006</v>
      </c>
      <c r="AZ29" s="155">
        <f>IF(LEN(AZ$8)=0,"",IF(AZ$9="samtals",SUMIFS(Gögn!$I$2:$I$11876,Gögn!$F$2:$F$11876,$A29,Gögn!$B$2:$B$11876,AZ$8),SUMIFS(Gögn!$I$2:$I$11876,Gögn!$F$2:$F$11876,$A29,Gögn!$B$2:$B$11876,AZ$8,Gögn!$E$2:$E$11876,AZ$9))/1000)</f>
        <v>-2543</v>
      </c>
      <c r="BA29" s="155">
        <f>IF(LEN(BA$8)=0,"",IF(BA$9="samtals",SUMIFS(Gögn!$I$2:$I$11876,Gögn!$F$2:$F$11876,$A29,Gögn!$B$2:$B$11876,BA$8),SUMIFS(Gögn!$I$2:$I$11876,Gögn!$F$2:$F$11876,$A29,Gögn!$B$2:$B$11876,BA$8,Gögn!$E$2:$E$11876,BA$9))/1000)</f>
        <v>-463</v>
      </c>
      <c r="BB29" s="155">
        <f>IF(LEN(BB$8)=0,"",IF(BB$9="samtals",SUMIFS(Gögn!$I$2:$I$11876,Gögn!$F$2:$F$11876,$A29,Gögn!$B$2:$B$11876,BB$8),SUMIFS(Gögn!$I$2:$I$11876,Gögn!$F$2:$F$11876,$A29,Gögn!$B$2:$B$11876,BB$8,Gögn!$E$2:$E$11876,BB$9))/1000)</f>
        <v>0</v>
      </c>
      <c r="BC29" s="155">
        <f>IF(LEN(BC$8)=0,"",IF(BC$9="samtals",SUMIFS(Gögn!$I$2:$I$11876,Gögn!$F$2:$F$11876,$A29,Gögn!$B$2:$B$11876,BC$8),SUMIFS(Gögn!$I$2:$I$11876,Gögn!$F$2:$F$11876,$A29,Gögn!$B$2:$B$11876,BC$8,Gögn!$E$2:$E$11876,BC$9))/1000)</f>
        <v>0</v>
      </c>
      <c r="BD29" s="155">
        <f>IF(LEN(BD$8)=0,"",IF(BD$9="samtals",SUMIFS(Gögn!$I$2:$I$11876,Gögn!$F$2:$F$11876,$A29,Gögn!$B$2:$B$11876,BD$8),SUMIFS(Gögn!$I$2:$I$11876,Gögn!$F$2:$F$11876,$A29,Gögn!$B$2:$B$11876,BD$8,Gögn!$E$2:$E$11876,BD$9))/1000)</f>
        <v>0</v>
      </c>
      <c r="BE29" s="155">
        <f>IF(LEN(BE$8)=0,"",IF(BE$9="samtals",SUMIFS(Gögn!$I$2:$I$11876,Gögn!$F$2:$F$11876,$A29,Gögn!$B$2:$B$11876,BE$8),SUMIFS(Gögn!$I$2:$I$11876,Gögn!$F$2:$F$11876,$A29,Gögn!$B$2:$B$11876,BE$8,Gögn!$E$2:$E$11876,BE$9))/1000)</f>
        <v>0</v>
      </c>
      <c r="BF29" s="155">
        <f>IF(LEN(BF$8)=0,"",IF(BF$9="samtals",SUMIFS(Gögn!$I$2:$I$11876,Gögn!$F$2:$F$11876,$A29,Gögn!$B$2:$B$11876,BF$8),SUMIFS(Gögn!$I$2:$I$11876,Gögn!$F$2:$F$11876,$A29,Gögn!$B$2:$B$11876,BF$8,Gögn!$E$2:$E$11876,BF$9))/1000)</f>
        <v>0</v>
      </c>
      <c r="BG29" s="155">
        <f>IF(LEN(BG$8)=0,"",IF(BG$9="samtals",SUMIFS(Gögn!$I$2:$I$11876,Gögn!$F$2:$F$11876,$A29,Gögn!$B$2:$B$11876,BG$8),SUMIFS(Gögn!$I$2:$I$11876,Gögn!$F$2:$F$11876,$A29,Gögn!$B$2:$B$11876,BG$8,Gögn!$E$2:$E$11876,BG$9))/1000)</f>
        <v>0</v>
      </c>
    </row>
    <row r="30" spans="1:59" ht="15.75" x14ac:dyDescent="0.25">
      <c r="A30" s="5" t="s">
        <v>178</v>
      </c>
      <c r="B30" s="5"/>
      <c r="C30" s="19" t="s">
        <v>179</v>
      </c>
      <c r="D30" s="156">
        <f t="shared" si="6"/>
        <v>4915025.2840000009</v>
      </c>
      <c r="E30" s="156">
        <f>IF(LEN(E$8)=0,"",IF(E$9="samtals",SUMIFS(Gögn!$I$2:$I$11876,Gögn!$F$2:$F$11876,$A30,Gögn!$B$2:$B$11876,E$8),SUMIFS(Gögn!$I$2:$I$11876,Gögn!$F$2:$F$11876,$A30,Gögn!$B$2:$B$11876,E$8,Gögn!$E$2:$E$11876,E$9))/1000)</f>
        <v>3083881.5380000002</v>
      </c>
      <c r="F30" s="156">
        <f>IF(LEN(F$8)=0,"",IF(F$9="samtals",SUMIFS(Gögn!$I$2:$I$11876,Gögn!$F$2:$F$11876,$A30,Gögn!$B$2:$B$11876,F$8),SUMIFS(Gögn!$I$2:$I$11876,Gögn!$F$2:$F$11876,$A30,Gögn!$B$2:$B$11876,F$8,Gögn!$E$2:$E$11876,F$9))/1000)</f>
        <v>0</v>
      </c>
      <c r="G30" s="156">
        <f>IF(LEN(G$8)=0,"",IF(G$9="samtals",SUMIFS(Gögn!$I$2:$I$11876,Gögn!$F$2:$F$11876,$A30,Gögn!$B$2:$B$11876,G$8),SUMIFS(Gögn!$I$2:$I$11876,Gögn!$F$2:$F$11876,$A30,Gögn!$B$2:$B$11876,G$8,Gögn!$E$2:$E$11876,G$9))/1000)</f>
        <v>3083881.5380000002</v>
      </c>
      <c r="H30" s="156">
        <f>IF(LEN(H$8)=0,"",IF(H$9="samtals",SUMIFS(Gögn!$I$2:$I$11876,Gögn!$F$2:$F$11876,$A30,Gögn!$B$2:$B$11876,H$8),SUMIFS(Gögn!$I$2:$I$11876,Gögn!$F$2:$F$11876,$A30,Gögn!$B$2:$B$11876,H$8,Gögn!$E$2:$E$11876,H$9))/1000)</f>
        <v>399423.48100000003</v>
      </c>
      <c r="I30" s="156">
        <f>IF(LEN(I$8)=0,"",IF(I$9="samtals",SUMIFS(Gögn!$I$2:$I$11876,Gögn!$F$2:$F$11876,$A30,Gögn!$B$2:$B$11876,I$8),SUMIFS(Gögn!$I$2:$I$11876,Gögn!$F$2:$F$11876,$A30,Gögn!$B$2:$B$11876,I$8,Gögn!$E$2:$E$11876,I$9))/1000)</f>
        <v>330.37299999999999</v>
      </c>
      <c r="J30" s="156">
        <f>IF(LEN(J$8)=0,"",IF(J$9="samtals",SUMIFS(Gögn!$I$2:$I$11876,Gögn!$F$2:$F$11876,$A30,Gögn!$B$2:$B$11876,J$8),SUMIFS(Gögn!$I$2:$I$11876,Gögn!$F$2:$F$11876,$A30,Gögn!$B$2:$B$11876,J$8,Gögn!$E$2:$E$11876,J$9))/1000)</f>
        <v>399093.10800000001</v>
      </c>
      <c r="K30" s="156">
        <f>IF(LEN(K$8)=0,"",IF(K$9="samtals",SUMIFS(Gögn!$I$2:$I$11876,Gögn!$F$2:$F$11876,$A30,Gögn!$B$2:$B$11876,K$8),SUMIFS(Gögn!$I$2:$I$11876,Gögn!$F$2:$F$11876,$A30,Gögn!$B$2:$B$11876,K$8,Gögn!$E$2:$E$11876,K$9))/1000)</f>
        <v>0</v>
      </c>
      <c r="L30" s="156">
        <f>IF(LEN(L$8)=0,"",IF(L$9="samtals",SUMIFS(Gögn!$I$2:$I$11876,Gögn!$F$2:$F$11876,$A30,Gögn!$B$2:$B$11876,L$8),SUMIFS(Gögn!$I$2:$I$11876,Gögn!$F$2:$F$11876,$A30,Gögn!$B$2:$B$11876,L$8,Gögn!$E$2:$E$11876,L$9))/1000)</f>
        <v>0</v>
      </c>
      <c r="M30" s="156">
        <f>IF(LEN(M$8)=0,"",IF(M$9="samtals",SUMIFS(Gögn!$I$2:$I$11876,Gögn!$F$2:$F$11876,$A30,Gögn!$B$2:$B$11876,M$8),SUMIFS(Gögn!$I$2:$I$11876,Gögn!$F$2:$F$11876,$A30,Gögn!$B$2:$B$11876,M$8,Gögn!$E$2:$E$11876,M$9))/1000)</f>
        <v>0</v>
      </c>
      <c r="N30" s="156">
        <f>IF(LEN(N$8)=0,"",IF(N$9="samtals",SUMIFS(Gögn!$I$2:$I$11876,Gögn!$F$2:$F$11876,$A30,Gögn!$B$2:$B$11876,N$8),SUMIFS(Gögn!$I$2:$I$11876,Gögn!$F$2:$F$11876,$A30,Gögn!$B$2:$B$11876,N$8,Gögn!$E$2:$E$11876,N$9))/1000)</f>
        <v>0</v>
      </c>
      <c r="O30" s="156">
        <f>IF(LEN(O$8)=0,"",IF(O$9="samtals",SUMIFS(Gögn!$I$2:$I$11876,Gögn!$F$2:$F$11876,$A30,Gögn!$B$2:$B$11876,O$8),SUMIFS(Gögn!$I$2:$I$11876,Gögn!$F$2:$F$11876,$A30,Gögn!$B$2:$B$11876,O$8,Gögn!$E$2:$E$11876,O$9))/1000)</f>
        <v>0</v>
      </c>
      <c r="P30" s="156">
        <f>IF(LEN(P$8)=0,"",IF(P$9="samtals",SUMIFS(Gögn!$I$2:$I$11876,Gögn!$F$2:$F$11876,$A30,Gögn!$B$2:$B$11876,P$8),SUMIFS(Gögn!$I$2:$I$11876,Gögn!$F$2:$F$11876,$A30,Gögn!$B$2:$B$11876,P$8,Gögn!$E$2:$E$11876,P$9))/1000)</f>
        <v>0</v>
      </c>
      <c r="Q30" s="156">
        <f>IF(LEN(Q$8)=0,"",IF(Q$9="samtals",SUMIFS(Gögn!$I$2:$I$11876,Gögn!$F$2:$F$11876,$A30,Gögn!$B$2:$B$11876,Q$8),SUMIFS(Gögn!$I$2:$I$11876,Gögn!$F$2:$F$11876,$A30,Gögn!$B$2:$B$11876,Q$8,Gögn!$E$2:$E$11876,Q$9))/1000)</f>
        <v>0</v>
      </c>
      <c r="R30" s="156">
        <f>IF(LEN(R$8)=0,"",IF(R$9="samtals",SUMIFS(Gögn!$I$2:$I$11876,Gögn!$F$2:$F$11876,$A30,Gögn!$B$2:$B$11876,R$8),SUMIFS(Gögn!$I$2:$I$11876,Gögn!$F$2:$F$11876,$A30,Gögn!$B$2:$B$11876,R$8,Gögn!$E$2:$E$11876,R$9))/1000)</f>
        <v>1106</v>
      </c>
      <c r="S30" s="156">
        <f>IF(LEN(S$8)=0,"",IF(S$9="samtals",SUMIFS(Gögn!$I$2:$I$11876,Gögn!$F$2:$F$11876,$A30,Gögn!$B$2:$B$11876,S$8),SUMIFS(Gögn!$I$2:$I$11876,Gögn!$F$2:$F$11876,$A30,Gögn!$B$2:$B$11876,S$8,Gögn!$E$2:$E$11876,S$9))/1000)</f>
        <v>0</v>
      </c>
      <c r="T30" s="156">
        <f>IF(LEN(T$8)=0,"",IF(T$9="samtals",SUMIFS(Gögn!$I$2:$I$11876,Gögn!$F$2:$F$11876,$A30,Gögn!$B$2:$B$11876,T$8),SUMIFS(Gögn!$I$2:$I$11876,Gögn!$F$2:$F$11876,$A30,Gögn!$B$2:$B$11876,T$8,Gögn!$E$2:$E$11876,T$9))/1000)</f>
        <v>1106</v>
      </c>
      <c r="U30" s="156">
        <f>IF(LEN(U$8)=0,"",IF(U$9="samtals",SUMIFS(Gögn!$I$2:$I$11876,Gögn!$F$2:$F$11876,$A30,Gögn!$B$2:$B$11876,U$8),SUMIFS(Gögn!$I$2:$I$11876,Gögn!$F$2:$F$11876,$A30,Gögn!$B$2:$B$11876,U$8,Gögn!$E$2:$E$11876,U$9))/1000)</f>
        <v>142498.62599999999</v>
      </c>
      <c r="V30" s="156">
        <f>IF(LEN(V$8)=0,"",IF(V$9="samtals",SUMIFS(Gögn!$I$2:$I$11876,Gögn!$F$2:$F$11876,$A30,Gögn!$B$2:$B$11876,V$8),SUMIFS(Gögn!$I$2:$I$11876,Gögn!$F$2:$F$11876,$A30,Gögn!$B$2:$B$11876,V$8,Gögn!$E$2:$E$11876,V$9))/1000)</f>
        <v>0</v>
      </c>
      <c r="W30" s="156">
        <f>IF(LEN(W$8)=0,"",IF(W$9="samtals",SUMIFS(Gögn!$I$2:$I$11876,Gögn!$F$2:$F$11876,$A30,Gögn!$B$2:$B$11876,W$8),SUMIFS(Gögn!$I$2:$I$11876,Gögn!$F$2:$F$11876,$A30,Gögn!$B$2:$B$11876,W$8,Gögn!$E$2:$E$11876,W$9))/1000)</f>
        <v>142498.62599999999</v>
      </c>
      <c r="X30" s="156">
        <f>IF(LEN(X$8)=0,"",IF(X$9="samtals",SUMIFS(Gögn!$I$2:$I$11876,Gögn!$F$2:$F$11876,$A30,Gögn!$B$2:$B$11876,X$8),SUMIFS(Gögn!$I$2:$I$11876,Gögn!$F$2:$F$11876,$A30,Gögn!$B$2:$B$11876,X$8,Gögn!$E$2:$E$11876,X$9))/1000)</f>
        <v>8908.3819999999996</v>
      </c>
      <c r="Y30" s="156">
        <f>IF(LEN(Y$8)=0,"",IF(Y$9="samtals",SUMIFS(Gögn!$I$2:$I$11876,Gögn!$F$2:$F$11876,$A30,Gögn!$B$2:$B$11876,Y$8),SUMIFS(Gögn!$I$2:$I$11876,Gögn!$F$2:$F$11876,$A30,Gögn!$B$2:$B$11876,Y$8,Gögn!$E$2:$E$11876,Y$9))/1000)</f>
        <v>2539.252</v>
      </c>
      <c r="Z30" s="156">
        <f>IF(LEN(Z$8)=0,"",IF(Z$9="samtals",SUMIFS(Gögn!$I$2:$I$11876,Gögn!$F$2:$F$11876,$A30,Gögn!$B$2:$B$11876,Z$8),SUMIFS(Gögn!$I$2:$I$11876,Gögn!$F$2:$F$11876,$A30,Gögn!$B$2:$B$11876,Z$8,Gögn!$E$2:$E$11876,Z$9))/1000)</f>
        <v>6369.13</v>
      </c>
      <c r="AA30" s="156">
        <f>IF(LEN(AA$8)=0,"",IF(AA$9="samtals",SUMIFS(Gögn!$I$2:$I$11876,Gögn!$F$2:$F$11876,$A30,Gögn!$B$2:$B$11876,AA$8),SUMIFS(Gögn!$I$2:$I$11876,Gögn!$F$2:$F$11876,$A30,Gögn!$B$2:$B$11876,AA$8,Gögn!$E$2:$E$11876,AA$9))/1000)</f>
        <v>0</v>
      </c>
      <c r="AB30" s="156">
        <f>IF(LEN(AB$8)=0,"",IF(AB$9="samtals",SUMIFS(Gögn!$I$2:$I$11876,Gögn!$F$2:$F$11876,$A30,Gögn!$B$2:$B$11876,AB$8),SUMIFS(Gögn!$I$2:$I$11876,Gögn!$F$2:$F$11876,$A30,Gögn!$B$2:$B$11876,AB$8,Gögn!$E$2:$E$11876,AB$9))/1000)</f>
        <v>0</v>
      </c>
      <c r="AC30" s="156">
        <f>IF(LEN(AC$8)=0,"",IF(AC$9="samtals",SUMIFS(Gögn!$I$2:$I$11876,Gögn!$F$2:$F$11876,$A30,Gögn!$B$2:$B$11876,AC$8),SUMIFS(Gögn!$I$2:$I$11876,Gögn!$F$2:$F$11876,$A30,Gögn!$B$2:$B$11876,AC$8,Gögn!$E$2:$E$11876,AC$9))/1000)</f>
        <v>96997</v>
      </c>
      <c r="AD30" s="156">
        <f>IF(LEN(AD$8)=0,"",IF(AD$9="samtals",SUMIFS(Gögn!$I$2:$I$11876,Gögn!$F$2:$F$11876,$A30,Gögn!$B$2:$B$11876,AD$8),SUMIFS(Gögn!$I$2:$I$11876,Gögn!$F$2:$F$11876,$A30,Gögn!$B$2:$B$11876,AD$8,Gögn!$E$2:$E$11876,AD$9))/1000)</f>
        <v>96997</v>
      </c>
      <c r="AE30" s="156">
        <f>IF(LEN(AE$8)=0,"",IF(AE$9="samtals",SUMIFS(Gögn!$I$2:$I$11876,Gögn!$F$2:$F$11876,$A30,Gögn!$B$2:$B$11876,AE$8),SUMIFS(Gögn!$I$2:$I$11876,Gögn!$F$2:$F$11876,$A30,Gögn!$B$2:$B$11876,AE$8,Gögn!$E$2:$E$11876,AE$9))/1000)</f>
        <v>24212</v>
      </c>
      <c r="AF30" s="156">
        <f>IF(LEN(AF$8)=0,"",IF(AF$9="samtals",SUMIFS(Gögn!$I$2:$I$11876,Gögn!$F$2:$F$11876,$A30,Gögn!$B$2:$B$11876,AF$8),SUMIFS(Gögn!$I$2:$I$11876,Gögn!$F$2:$F$11876,$A30,Gögn!$B$2:$B$11876,AF$8,Gögn!$E$2:$E$11876,AF$9))/1000)</f>
        <v>24212</v>
      </c>
      <c r="AG30" s="156">
        <f>IF(LEN(AG$8)=0,"",IF(AG$9="samtals",SUMIFS(Gögn!$I$2:$I$11876,Gögn!$F$2:$F$11876,$A30,Gögn!$B$2:$B$11876,AG$8),SUMIFS(Gögn!$I$2:$I$11876,Gögn!$F$2:$F$11876,$A30,Gögn!$B$2:$B$11876,AG$8,Gögn!$E$2:$E$11876,AG$9))/1000)</f>
        <v>0</v>
      </c>
      <c r="AH30" s="156">
        <f>IF(LEN(AH$8)=0,"",IF(AH$9="samtals",SUMIFS(Gögn!$I$2:$I$11876,Gögn!$F$2:$F$11876,$A30,Gögn!$B$2:$B$11876,AH$8),SUMIFS(Gögn!$I$2:$I$11876,Gögn!$F$2:$F$11876,$A30,Gögn!$B$2:$B$11876,AH$8,Gögn!$E$2:$E$11876,AH$9))/1000)</f>
        <v>0</v>
      </c>
      <c r="AI30" s="156">
        <f>IF(LEN(AI$8)=0,"",IF(AI$9="samtals",SUMIFS(Gögn!$I$2:$I$11876,Gögn!$F$2:$F$11876,$A30,Gögn!$B$2:$B$11876,AI$8),SUMIFS(Gögn!$I$2:$I$11876,Gögn!$F$2:$F$11876,$A30,Gögn!$B$2:$B$11876,AI$8,Gögn!$E$2:$E$11876,AI$9))/1000)</f>
        <v>0</v>
      </c>
      <c r="AJ30" s="156">
        <f>IF(LEN(AJ$8)=0,"",IF(AJ$9="samtals",SUMIFS(Gögn!$I$2:$I$11876,Gögn!$F$2:$F$11876,$A30,Gögn!$B$2:$B$11876,AJ$8),SUMIFS(Gögn!$I$2:$I$11876,Gögn!$F$2:$F$11876,$A30,Gögn!$B$2:$B$11876,AJ$8,Gögn!$E$2:$E$11876,AJ$9))/1000)</f>
        <v>0</v>
      </c>
      <c r="AK30" s="156">
        <f>IF(LEN(AK$8)=0,"",IF(AK$9="samtals",SUMIFS(Gögn!$I$2:$I$11876,Gögn!$F$2:$F$11876,$A30,Gögn!$B$2:$B$11876,AK$8),SUMIFS(Gögn!$I$2:$I$11876,Gögn!$F$2:$F$11876,$A30,Gögn!$B$2:$B$11876,AK$8,Gögn!$E$2:$E$11876,AK$9))/1000)</f>
        <v>0</v>
      </c>
      <c r="AL30" s="156">
        <f>IF(LEN(AL$8)=0,"",IF(AL$9="samtals",SUMIFS(Gögn!$I$2:$I$11876,Gögn!$F$2:$F$11876,$A30,Gögn!$B$2:$B$11876,AL$8),SUMIFS(Gögn!$I$2:$I$11876,Gögn!$F$2:$F$11876,$A30,Gögn!$B$2:$B$11876,AL$8,Gögn!$E$2:$E$11876,AL$9))/1000)</f>
        <v>0</v>
      </c>
      <c r="AM30" s="156">
        <f>IF(LEN(AM$8)=0,"",IF(AM$9="samtals",SUMIFS(Gögn!$I$2:$I$11876,Gögn!$F$2:$F$11876,$A30,Gögn!$B$2:$B$11876,AM$8),SUMIFS(Gögn!$I$2:$I$11876,Gögn!$F$2:$F$11876,$A30,Gögn!$B$2:$B$11876,AM$8,Gögn!$E$2:$E$11876,AM$9))/1000)</f>
        <v>1046106.34</v>
      </c>
      <c r="AN30" s="156">
        <f>IF(LEN(AN$8)=0,"",IF(AN$9="samtals",SUMIFS(Gögn!$I$2:$I$11876,Gögn!$F$2:$F$11876,$A30,Gögn!$B$2:$B$11876,AN$8),SUMIFS(Gögn!$I$2:$I$11876,Gögn!$F$2:$F$11876,$A30,Gögn!$B$2:$B$11876,AN$8,Gögn!$E$2:$E$11876,AN$9))/1000)</f>
        <v>0</v>
      </c>
      <c r="AO30" s="156">
        <f>IF(LEN(AO$8)=0,"",IF(AO$9="samtals",SUMIFS(Gögn!$I$2:$I$11876,Gögn!$F$2:$F$11876,$A30,Gögn!$B$2:$B$11876,AO$8),SUMIFS(Gögn!$I$2:$I$11876,Gögn!$F$2:$F$11876,$A30,Gögn!$B$2:$B$11876,AO$8,Gögn!$E$2:$E$11876,AO$9))/1000)</f>
        <v>1046106.34</v>
      </c>
      <c r="AP30" s="156">
        <f>IF(LEN(AP$8)=0,"",IF(AP$9="samtals",SUMIFS(Gögn!$I$2:$I$11876,Gögn!$F$2:$F$11876,$A30,Gögn!$B$2:$B$11876,AP$8),SUMIFS(Gögn!$I$2:$I$11876,Gögn!$F$2:$F$11876,$A30,Gögn!$B$2:$B$11876,AP$8,Gögn!$E$2:$E$11876,AP$9))/1000)</f>
        <v>208.446</v>
      </c>
      <c r="AQ30" s="156">
        <f>IF(LEN(AQ$8)=0,"",IF(AQ$9="samtals",SUMIFS(Gögn!$I$2:$I$11876,Gögn!$F$2:$F$11876,$A30,Gögn!$B$2:$B$11876,AQ$8),SUMIFS(Gögn!$I$2:$I$11876,Gögn!$F$2:$F$11876,$A30,Gögn!$B$2:$B$11876,AQ$8,Gögn!$E$2:$E$11876,AQ$9))/1000)</f>
        <v>115.113</v>
      </c>
      <c r="AR30" s="156">
        <f>IF(LEN(AR$8)=0,"",IF(AR$9="samtals",SUMIFS(Gögn!$I$2:$I$11876,Gögn!$F$2:$F$11876,$A30,Gögn!$B$2:$B$11876,AR$8),SUMIFS(Gögn!$I$2:$I$11876,Gögn!$F$2:$F$11876,$A30,Gögn!$B$2:$B$11876,AR$8,Gögn!$E$2:$E$11876,AR$9))/1000)</f>
        <v>93.332999999999998</v>
      </c>
      <c r="AS30" s="156">
        <f>IF(LEN(AS$8)=0,"",IF(AS$9="samtals",SUMIFS(Gögn!$I$2:$I$11876,Gögn!$F$2:$F$11876,$A30,Gögn!$B$2:$B$11876,AS$8),SUMIFS(Gögn!$I$2:$I$11876,Gögn!$F$2:$F$11876,$A30,Gögn!$B$2:$B$11876,AS$8,Gögn!$E$2:$E$11876,AS$9))/1000)</f>
        <v>0</v>
      </c>
      <c r="AT30" s="156">
        <f>IF(LEN(AT$8)=0,"",IF(AT$9="samtals",SUMIFS(Gögn!$I$2:$I$11876,Gögn!$F$2:$F$11876,$A30,Gögn!$B$2:$B$11876,AT$8),SUMIFS(Gögn!$I$2:$I$11876,Gögn!$F$2:$F$11876,$A30,Gögn!$B$2:$B$11876,AT$8,Gögn!$E$2:$E$11876,AT$9))/1000)</f>
        <v>0</v>
      </c>
      <c r="AU30" s="156">
        <f>IF(LEN(AU$8)=0,"",IF(AU$9="samtals",SUMIFS(Gögn!$I$2:$I$11876,Gögn!$F$2:$F$11876,$A30,Gögn!$B$2:$B$11876,AU$8),SUMIFS(Gögn!$I$2:$I$11876,Gögn!$F$2:$F$11876,$A30,Gögn!$B$2:$B$11876,AU$8,Gögn!$E$2:$E$11876,AU$9))/1000)</f>
        <v>0</v>
      </c>
      <c r="AV30" s="156">
        <f>IF(LEN(AV$8)=0,"",IF(AV$9="samtals",SUMIFS(Gögn!$I$2:$I$11876,Gögn!$F$2:$F$11876,$A30,Gögn!$B$2:$B$11876,AV$8),SUMIFS(Gögn!$I$2:$I$11876,Gögn!$F$2:$F$11876,$A30,Gögn!$B$2:$B$11876,AV$8,Gögn!$E$2:$E$11876,AV$9))/1000)</f>
        <v>0</v>
      </c>
      <c r="AW30" s="156">
        <f>IF(LEN(AW$8)=0,"",IF(AW$9="samtals",SUMIFS(Gögn!$I$2:$I$11876,Gögn!$F$2:$F$11876,$A30,Gögn!$B$2:$B$11876,AW$8),SUMIFS(Gögn!$I$2:$I$11876,Gögn!$F$2:$F$11876,$A30,Gögn!$B$2:$B$11876,AW$8,Gögn!$E$2:$E$11876,AW$9))/1000)</f>
        <v>0</v>
      </c>
      <c r="AX30" s="156">
        <f>IF(LEN(AX$8)=0,"",IF(AX$9="samtals",SUMIFS(Gögn!$I$2:$I$11876,Gögn!$F$2:$F$11876,$A30,Gögn!$B$2:$B$11876,AX$8),SUMIFS(Gögn!$I$2:$I$11876,Gögn!$F$2:$F$11876,$A30,Gögn!$B$2:$B$11876,AX$8,Gögn!$E$2:$E$11876,AX$9))/1000)</f>
        <v>0</v>
      </c>
      <c r="AY30" s="156">
        <f>IF(LEN(AY$8)=0,"",IF(AY$9="samtals",SUMIFS(Gögn!$I$2:$I$11876,Gögn!$F$2:$F$11876,$A30,Gögn!$B$2:$B$11876,AY$8),SUMIFS(Gögn!$I$2:$I$11876,Gögn!$F$2:$F$11876,$A30,Gögn!$B$2:$B$11876,AY$8,Gögn!$E$2:$E$11876,AY$9))/1000)</f>
        <v>423</v>
      </c>
      <c r="AZ30" s="156">
        <f>IF(LEN(AZ$8)=0,"",IF(AZ$9="samtals",SUMIFS(Gögn!$I$2:$I$11876,Gögn!$F$2:$F$11876,$A30,Gögn!$B$2:$B$11876,AZ$8),SUMIFS(Gögn!$I$2:$I$11876,Gögn!$F$2:$F$11876,$A30,Gögn!$B$2:$B$11876,AZ$8,Gögn!$E$2:$E$11876,AZ$9))/1000)</f>
        <v>0</v>
      </c>
      <c r="BA30" s="156">
        <f>IF(LEN(BA$8)=0,"",IF(BA$9="samtals",SUMIFS(Gögn!$I$2:$I$11876,Gögn!$F$2:$F$11876,$A30,Gögn!$B$2:$B$11876,BA$8),SUMIFS(Gögn!$I$2:$I$11876,Gögn!$F$2:$F$11876,$A30,Gögn!$B$2:$B$11876,BA$8,Gögn!$E$2:$E$11876,BA$9))/1000)</f>
        <v>423</v>
      </c>
      <c r="BB30" s="156">
        <f>IF(LEN(BB$8)=0,"",IF(BB$9="samtals",SUMIFS(Gögn!$I$2:$I$11876,Gögn!$F$2:$F$11876,$A30,Gögn!$B$2:$B$11876,BB$8),SUMIFS(Gögn!$I$2:$I$11876,Gögn!$F$2:$F$11876,$A30,Gögn!$B$2:$B$11876,BB$8,Gögn!$E$2:$E$11876,BB$9))/1000)</f>
        <v>86188.046000000002</v>
      </c>
      <c r="BC30" s="156">
        <f>IF(LEN(BC$8)=0,"",IF(BC$9="samtals",SUMIFS(Gögn!$I$2:$I$11876,Gögn!$F$2:$F$11876,$A30,Gögn!$B$2:$B$11876,BC$8),SUMIFS(Gögn!$I$2:$I$11876,Gögn!$F$2:$F$11876,$A30,Gögn!$B$2:$B$11876,BC$8,Gögn!$E$2:$E$11876,BC$9))/1000)</f>
        <v>0</v>
      </c>
      <c r="BD30" s="156">
        <f>IF(LEN(BD$8)=0,"",IF(BD$9="samtals",SUMIFS(Gögn!$I$2:$I$11876,Gögn!$F$2:$F$11876,$A30,Gögn!$B$2:$B$11876,BD$8),SUMIFS(Gögn!$I$2:$I$11876,Gögn!$F$2:$F$11876,$A30,Gögn!$B$2:$B$11876,BD$8,Gögn!$E$2:$E$11876,BD$9))/1000)</f>
        <v>86188.046000000002</v>
      </c>
      <c r="BE30" s="156">
        <f>IF(LEN(BE$8)=0,"",IF(BE$9="samtals",SUMIFS(Gögn!$I$2:$I$11876,Gögn!$F$2:$F$11876,$A30,Gögn!$B$2:$B$11876,BE$8),SUMIFS(Gögn!$I$2:$I$11876,Gögn!$F$2:$F$11876,$A30,Gögn!$B$2:$B$11876,BE$8,Gögn!$E$2:$E$11876,BE$9))/1000)</f>
        <v>25072.424999999999</v>
      </c>
      <c r="BF30" s="156">
        <f>IF(LEN(BF$8)=0,"",IF(BF$9="samtals",SUMIFS(Gögn!$I$2:$I$11876,Gögn!$F$2:$F$11876,$A30,Gögn!$B$2:$B$11876,BF$8),SUMIFS(Gögn!$I$2:$I$11876,Gögn!$F$2:$F$11876,$A30,Gögn!$B$2:$B$11876,BF$8,Gögn!$E$2:$E$11876,BF$9))/1000)</f>
        <v>25072.424999999999</v>
      </c>
      <c r="BG30" s="156">
        <f>IF(LEN(BG$8)=0,"",IF(BG$9="samtals",SUMIFS(Gögn!$I$2:$I$11876,Gögn!$F$2:$F$11876,$A30,Gögn!$B$2:$B$11876,BG$8),SUMIFS(Gögn!$I$2:$I$11876,Gögn!$F$2:$F$11876,$A30,Gögn!$B$2:$B$11876,BG$8,Gögn!$E$2:$E$11876,BG$9))/1000)</f>
        <v>0</v>
      </c>
    </row>
    <row r="31" spans="1:59" ht="15.75" x14ac:dyDescent="0.25">
      <c r="A31" s="5" t="s">
        <v>180</v>
      </c>
      <c r="B31" s="5"/>
      <c r="C31" s="18" t="s">
        <v>181</v>
      </c>
      <c r="D31" s="155">
        <f t="shared" si="6"/>
        <v>0</v>
      </c>
      <c r="E31" s="155">
        <f>IF(LEN(E$8)=0,"",IF(E$9="samtals",SUMIFS(Gögn!$I$2:$I$11876,Gögn!$F$2:$F$11876,$A31,Gögn!$B$2:$B$11876,E$8),SUMIFS(Gögn!$I$2:$I$11876,Gögn!$F$2:$F$11876,$A31,Gögn!$B$2:$B$11876,E$8,Gögn!$E$2:$E$11876,E$9))/1000)</f>
        <v>0</v>
      </c>
      <c r="F31" s="155">
        <f>IF(LEN(F$8)=0,"",IF(F$9="samtals",SUMIFS(Gögn!$I$2:$I$11876,Gögn!$F$2:$F$11876,$A31,Gögn!$B$2:$B$11876,F$8),SUMIFS(Gögn!$I$2:$I$11876,Gögn!$F$2:$F$11876,$A31,Gögn!$B$2:$B$11876,F$8,Gögn!$E$2:$E$11876,F$9))/1000)</f>
        <v>0</v>
      </c>
      <c r="G31" s="155">
        <f>IF(LEN(G$8)=0,"",IF(G$9="samtals",SUMIFS(Gögn!$I$2:$I$11876,Gögn!$F$2:$F$11876,$A31,Gögn!$B$2:$B$11876,G$8),SUMIFS(Gögn!$I$2:$I$11876,Gögn!$F$2:$F$11876,$A31,Gögn!$B$2:$B$11876,G$8,Gögn!$E$2:$E$11876,G$9))/1000)</f>
        <v>0</v>
      </c>
      <c r="H31" s="155">
        <f>IF(LEN(H$8)=0,"",IF(H$9="samtals",SUMIFS(Gögn!$I$2:$I$11876,Gögn!$F$2:$F$11876,$A31,Gögn!$B$2:$B$11876,H$8),SUMIFS(Gögn!$I$2:$I$11876,Gögn!$F$2:$F$11876,$A31,Gögn!$B$2:$B$11876,H$8,Gögn!$E$2:$E$11876,H$9))/1000)</f>
        <v>0</v>
      </c>
      <c r="I31" s="155">
        <f>IF(LEN(I$8)=0,"",IF(I$9="samtals",SUMIFS(Gögn!$I$2:$I$11876,Gögn!$F$2:$F$11876,$A31,Gögn!$B$2:$B$11876,I$8),SUMIFS(Gögn!$I$2:$I$11876,Gögn!$F$2:$F$11876,$A31,Gögn!$B$2:$B$11876,I$8,Gögn!$E$2:$E$11876,I$9))/1000)</f>
        <v>0</v>
      </c>
      <c r="J31" s="155">
        <f>IF(LEN(J$8)=0,"",IF(J$9="samtals",SUMIFS(Gögn!$I$2:$I$11876,Gögn!$F$2:$F$11876,$A31,Gögn!$B$2:$B$11876,J$8),SUMIFS(Gögn!$I$2:$I$11876,Gögn!$F$2:$F$11876,$A31,Gögn!$B$2:$B$11876,J$8,Gögn!$E$2:$E$11876,J$9))/1000)</f>
        <v>0</v>
      </c>
      <c r="K31" s="155">
        <f>IF(LEN(K$8)=0,"",IF(K$9="samtals",SUMIFS(Gögn!$I$2:$I$11876,Gögn!$F$2:$F$11876,$A31,Gögn!$B$2:$B$11876,K$8),SUMIFS(Gögn!$I$2:$I$11876,Gögn!$F$2:$F$11876,$A31,Gögn!$B$2:$B$11876,K$8,Gögn!$E$2:$E$11876,K$9))/1000)</f>
        <v>0</v>
      </c>
      <c r="L31" s="155">
        <f>IF(LEN(L$8)=0,"",IF(L$9="samtals",SUMIFS(Gögn!$I$2:$I$11876,Gögn!$F$2:$F$11876,$A31,Gögn!$B$2:$B$11876,L$8),SUMIFS(Gögn!$I$2:$I$11876,Gögn!$F$2:$F$11876,$A31,Gögn!$B$2:$B$11876,L$8,Gögn!$E$2:$E$11876,L$9))/1000)</f>
        <v>0</v>
      </c>
      <c r="M31" s="155">
        <f>IF(LEN(M$8)=0,"",IF(M$9="samtals",SUMIFS(Gögn!$I$2:$I$11876,Gögn!$F$2:$F$11876,$A31,Gögn!$B$2:$B$11876,M$8),SUMIFS(Gögn!$I$2:$I$11876,Gögn!$F$2:$F$11876,$A31,Gögn!$B$2:$B$11876,M$8,Gögn!$E$2:$E$11876,M$9))/1000)</f>
        <v>0</v>
      </c>
      <c r="N31" s="155">
        <f>IF(LEN(N$8)=0,"",IF(N$9="samtals",SUMIFS(Gögn!$I$2:$I$11876,Gögn!$F$2:$F$11876,$A31,Gögn!$B$2:$B$11876,N$8),SUMIFS(Gögn!$I$2:$I$11876,Gögn!$F$2:$F$11876,$A31,Gögn!$B$2:$B$11876,N$8,Gögn!$E$2:$E$11876,N$9))/1000)</f>
        <v>0</v>
      </c>
      <c r="O31" s="155">
        <f>IF(LEN(O$8)=0,"",IF(O$9="samtals",SUMIFS(Gögn!$I$2:$I$11876,Gögn!$F$2:$F$11876,$A31,Gögn!$B$2:$B$11876,O$8),SUMIFS(Gögn!$I$2:$I$11876,Gögn!$F$2:$F$11876,$A31,Gögn!$B$2:$B$11876,O$8,Gögn!$E$2:$E$11876,O$9))/1000)</f>
        <v>0</v>
      </c>
      <c r="P31" s="155">
        <f>IF(LEN(P$8)=0,"",IF(P$9="samtals",SUMIFS(Gögn!$I$2:$I$11876,Gögn!$F$2:$F$11876,$A31,Gögn!$B$2:$B$11876,P$8),SUMIFS(Gögn!$I$2:$I$11876,Gögn!$F$2:$F$11876,$A31,Gögn!$B$2:$B$11876,P$8,Gögn!$E$2:$E$11876,P$9))/1000)</f>
        <v>0</v>
      </c>
      <c r="Q31" s="155">
        <f>IF(LEN(Q$8)=0,"",IF(Q$9="samtals",SUMIFS(Gögn!$I$2:$I$11876,Gögn!$F$2:$F$11876,$A31,Gögn!$B$2:$B$11876,Q$8),SUMIFS(Gögn!$I$2:$I$11876,Gögn!$F$2:$F$11876,$A31,Gögn!$B$2:$B$11876,Q$8,Gögn!$E$2:$E$11876,Q$9))/1000)</f>
        <v>0</v>
      </c>
      <c r="R31" s="155">
        <f>IF(LEN(R$8)=0,"",IF(R$9="samtals",SUMIFS(Gögn!$I$2:$I$11876,Gögn!$F$2:$F$11876,$A31,Gögn!$B$2:$B$11876,R$8),SUMIFS(Gögn!$I$2:$I$11876,Gögn!$F$2:$F$11876,$A31,Gögn!$B$2:$B$11876,R$8,Gögn!$E$2:$E$11876,R$9))/1000)</f>
        <v>0</v>
      </c>
      <c r="S31" s="155">
        <f>IF(LEN(S$8)=0,"",IF(S$9="samtals",SUMIFS(Gögn!$I$2:$I$11876,Gögn!$F$2:$F$11876,$A31,Gögn!$B$2:$B$11876,S$8),SUMIFS(Gögn!$I$2:$I$11876,Gögn!$F$2:$F$11876,$A31,Gögn!$B$2:$B$11876,S$8,Gögn!$E$2:$E$11876,S$9))/1000)</f>
        <v>0</v>
      </c>
      <c r="T31" s="155">
        <f>IF(LEN(T$8)=0,"",IF(T$9="samtals",SUMIFS(Gögn!$I$2:$I$11876,Gögn!$F$2:$F$11876,$A31,Gögn!$B$2:$B$11876,T$8),SUMIFS(Gögn!$I$2:$I$11876,Gögn!$F$2:$F$11876,$A31,Gögn!$B$2:$B$11876,T$8,Gögn!$E$2:$E$11876,T$9))/1000)</f>
        <v>0</v>
      </c>
      <c r="U31" s="155">
        <f>IF(LEN(U$8)=0,"",IF(U$9="samtals",SUMIFS(Gögn!$I$2:$I$11876,Gögn!$F$2:$F$11876,$A31,Gögn!$B$2:$B$11876,U$8),SUMIFS(Gögn!$I$2:$I$11876,Gögn!$F$2:$F$11876,$A31,Gögn!$B$2:$B$11876,U$8,Gögn!$E$2:$E$11876,U$9))/1000)</f>
        <v>0</v>
      </c>
      <c r="V31" s="155">
        <f>IF(LEN(V$8)=0,"",IF(V$9="samtals",SUMIFS(Gögn!$I$2:$I$11876,Gögn!$F$2:$F$11876,$A31,Gögn!$B$2:$B$11876,V$8),SUMIFS(Gögn!$I$2:$I$11876,Gögn!$F$2:$F$11876,$A31,Gögn!$B$2:$B$11876,V$8,Gögn!$E$2:$E$11876,V$9))/1000)</f>
        <v>0</v>
      </c>
      <c r="W31" s="155">
        <f>IF(LEN(W$8)=0,"",IF(W$9="samtals",SUMIFS(Gögn!$I$2:$I$11876,Gögn!$F$2:$F$11876,$A31,Gögn!$B$2:$B$11876,W$8),SUMIFS(Gögn!$I$2:$I$11876,Gögn!$F$2:$F$11876,$A31,Gögn!$B$2:$B$11876,W$8,Gögn!$E$2:$E$11876,W$9))/1000)</f>
        <v>0</v>
      </c>
      <c r="X31" s="155">
        <f>IF(LEN(X$8)=0,"",IF(X$9="samtals",SUMIFS(Gögn!$I$2:$I$11876,Gögn!$F$2:$F$11876,$A31,Gögn!$B$2:$B$11876,X$8),SUMIFS(Gögn!$I$2:$I$11876,Gögn!$F$2:$F$11876,$A31,Gögn!$B$2:$B$11876,X$8,Gögn!$E$2:$E$11876,X$9))/1000)</f>
        <v>0</v>
      </c>
      <c r="Y31" s="155">
        <f>IF(LEN(Y$8)=0,"",IF(Y$9="samtals",SUMIFS(Gögn!$I$2:$I$11876,Gögn!$F$2:$F$11876,$A31,Gögn!$B$2:$B$11876,Y$8),SUMIFS(Gögn!$I$2:$I$11876,Gögn!$F$2:$F$11876,$A31,Gögn!$B$2:$B$11876,Y$8,Gögn!$E$2:$E$11876,Y$9))/1000)</f>
        <v>0</v>
      </c>
      <c r="Z31" s="155">
        <f>IF(LEN(Z$8)=0,"",IF(Z$9="samtals",SUMIFS(Gögn!$I$2:$I$11876,Gögn!$F$2:$F$11876,$A31,Gögn!$B$2:$B$11876,Z$8),SUMIFS(Gögn!$I$2:$I$11876,Gögn!$F$2:$F$11876,$A31,Gögn!$B$2:$B$11876,Z$8,Gögn!$E$2:$E$11876,Z$9))/1000)</f>
        <v>0</v>
      </c>
      <c r="AA31" s="155">
        <f>IF(LEN(AA$8)=0,"",IF(AA$9="samtals",SUMIFS(Gögn!$I$2:$I$11876,Gögn!$F$2:$F$11876,$A31,Gögn!$B$2:$B$11876,AA$8),SUMIFS(Gögn!$I$2:$I$11876,Gögn!$F$2:$F$11876,$A31,Gögn!$B$2:$B$11876,AA$8,Gögn!$E$2:$E$11876,AA$9))/1000)</f>
        <v>0</v>
      </c>
      <c r="AB31" s="155">
        <f>IF(LEN(AB$8)=0,"",IF(AB$9="samtals",SUMIFS(Gögn!$I$2:$I$11876,Gögn!$F$2:$F$11876,$A31,Gögn!$B$2:$B$11876,AB$8),SUMIFS(Gögn!$I$2:$I$11876,Gögn!$F$2:$F$11876,$A31,Gögn!$B$2:$B$11876,AB$8,Gögn!$E$2:$E$11876,AB$9))/1000)</f>
        <v>0</v>
      </c>
      <c r="AC31" s="155">
        <f>IF(LEN(AC$8)=0,"",IF(AC$9="samtals",SUMIFS(Gögn!$I$2:$I$11876,Gögn!$F$2:$F$11876,$A31,Gögn!$B$2:$B$11876,AC$8),SUMIFS(Gögn!$I$2:$I$11876,Gögn!$F$2:$F$11876,$A31,Gögn!$B$2:$B$11876,AC$8,Gögn!$E$2:$E$11876,AC$9))/1000)</f>
        <v>0</v>
      </c>
      <c r="AD31" s="155">
        <f>IF(LEN(AD$8)=0,"",IF(AD$9="samtals",SUMIFS(Gögn!$I$2:$I$11876,Gögn!$F$2:$F$11876,$A31,Gögn!$B$2:$B$11876,AD$8),SUMIFS(Gögn!$I$2:$I$11876,Gögn!$F$2:$F$11876,$A31,Gögn!$B$2:$B$11876,AD$8,Gögn!$E$2:$E$11876,AD$9))/1000)</f>
        <v>0</v>
      </c>
      <c r="AE31" s="155">
        <f>IF(LEN(AE$8)=0,"",IF(AE$9="samtals",SUMIFS(Gögn!$I$2:$I$11876,Gögn!$F$2:$F$11876,$A31,Gögn!$B$2:$B$11876,AE$8),SUMIFS(Gögn!$I$2:$I$11876,Gögn!$F$2:$F$11876,$A31,Gögn!$B$2:$B$11876,AE$8,Gögn!$E$2:$E$11876,AE$9))/1000)</f>
        <v>0</v>
      </c>
      <c r="AF31" s="155">
        <f>IF(LEN(AF$8)=0,"",IF(AF$9="samtals",SUMIFS(Gögn!$I$2:$I$11876,Gögn!$F$2:$F$11876,$A31,Gögn!$B$2:$B$11876,AF$8),SUMIFS(Gögn!$I$2:$I$11876,Gögn!$F$2:$F$11876,$A31,Gögn!$B$2:$B$11876,AF$8,Gögn!$E$2:$E$11876,AF$9))/1000)</f>
        <v>0</v>
      </c>
      <c r="AG31" s="155">
        <f>IF(LEN(AG$8)=0,"",IF(AG$9="samtals",SUMIFS(Gögn!$I$2:$I$11876,Gögn!$F$2:$F$11876,$A31,Gögn!$B$2:$B$11876,AG$8),SUMIFS(Gögn!$I$2:$I$11876,Gögn!$F$2:$F$11876,$A31,Gögn!$B$2:$B$11876,AG$8,Gögn!$E$2:$E$11876,AG$9))/1000)</f>
        <v>0</v>
      </c>
      <c r="AH31" s="155">
        <f>IF(LEN(AH$8)=0,"",IF(AH$9="samtals",SUMIFS(Gögn!$I$2:$I$11876,Gögn!$F$2:$F$11876,$A31,Gögn!$B$2:$B$11876,AH$8),SUMIFS(Gögn!$I$2:$I$11876,Gögn!$F$2:$F$11876,$A31,Gögn!$B$2:$B$11876,AH$8,Gögn!$E$2:$E$11876,AH$9))/1000)</f>
        <v>0</v>
      </c>
      <c r="AI31" s="155">
        <f>IF(LEN(AI$8)=0,"",IF(AI$9="samtals",SUMIFS(Gögn!$I$2:$I$11876,Gögn!$F$2:$F$11876,$A31,Gögn!$B$2:$B$11876,AI$8),SUMIFS(Gögn!$I$2:$I$11876,Gögn!$F$2:$F$11876,$A31,Gögn!$B$2:$B$11876,AI$8,Gögn!$E$2:$E$11876,AI$9))/1000)</f>
        <v>0</v>
      </c>
      <c r="AJ31" s="155">
        <f>IF(LEN(AJ$8)=0,"",IF(AJ$9="samtals",SUMIFS(Gögn!$I$2:$I$11876,Gögn!$F$2:$F$11876,$A31,Gögn!$B$2:$B$11876,AJ$8),SUMIFS(Gögn!$I$2:$I$11876,Gögn!$F$2:$F$11876,$A31,Gögn!$B$2:$B$11876,AJ$8,Gögn!$E$2:$E$11876,AJ$9))/1000)</f>
        <v>0</v>
      </c>
      <c r="AK31" s="155">
        <f>IF(LEN(AK$8)=0,"",IF(AK$9="samtals",SUMIFS(Gögn!$I$2:$I$11876,Gögn!$F$2:$F$11876,$A31,Gögn!$B$2:$B$11876,AK$8),SUMIFS(Gögn!$I$2:$I$11876,Gögn!$F$2:$F$11876,$A31,Gögn!$B$2:$B$11876,AK$8,Gögn!$E$2:$E$11876,AK$9))/1000)</f>
        <v>0</v>
      </c>
      <c r="AL31" s="155">
        <f>IF(LEN(AL$8)=0,"",IF(AL$9="samtals",SUMIFS(Gögn!$I$2:$I$11876,Gögn!$F$2:$F$11876,$A31,Gögn!$B$2:$B$11876,AL$8),SUMIFS(Gögn!$I$2:$I$11876,Gögn!$F$2:$F$11876,$A31,Gögn!$B$2:$B$11876,AL$8,Gögn!$E$2:$E$11876,AL$9))/1000)</f>
        <v>0</v>
      </c>
      <c r="AM31" s="155">
        <f>IF(LEN(AM$8)=0,"",IF(AM$9="samtals",SUMIFS(Gögn!$I$2:$I$11876,Gögn!$F$2:$F$11876,$A31,Gögn!$B$2:$B$11876,AM$8),SUMIFS(Gögn!$I$2:$I$11876,Gögn!$F$2:$F$11876,$A31,Gögn!$B$2:$B$11876,AM$8,Gögn!$E$2:$E$11876,AM$9))/1000)</f>
        <v>0</v>
      </c>
      <c r="AN31" s="155">
        <f>IF(LEN(AN$8)=0,"",IF(AN$9="samtals",SUMIFS(Gögn!$I$2:$I$11876,Gögn!$F$2:$F$11876,$A31,Gögn!$B$2:$B$11876,AN$8),SUMIFS(Gögn!$I$2:$I$11876,Gögn!$F$2:$F$11876,$A31,Gögn!$B$2:$B$11876,AN$8,Gögn!$E$2:$E$11876,AN$9))/1000)</f>
        <v>0</v>
      </c>
      <c r="AO31" s="155">
        <f>IF(LEN(AO$8)=0,"",IF(AO$9="samtals",SUMIFS(Gögn!$I$2:$I$11876,Gögn!$F$2:$F$11876,$A31,Gögn!$B$2:$B$11876,AO$8),SUMIFS(Gögn!$I$2:$I$11876,Gögn!$F$2:$F$11876,$A31,Gögn!$B$2:$B$11876,AO$8,Gögn!$E$2:$E$11876,AO$9))/1000)</f>
        <v>0</v>
      </c>
      <c r="AP31" s="155">
        <f>IF(LEN(AP$8)=0,"",IF(AP$9="samtals",SUMIFS(Gögn!$I$2:$I$11876,Gögn!$F$2:$F$11876,$A31,Gögn!$B$2:$B$11876,AP$8),SUMIFS(Gögn!$I$2:$I$11876,Gögn!$F$2:$F$11876,$A31,Gögn!$B$2:$B$11876,AP$8,Gögn!$E$2:$E$11876,AP$9))/1000)</f>
        <v>0</v>
      </c>
      <c r="AQ31" s="155">
        <f>IF(LEN(AQ$8)=0,"",IF(AQ$9="samtals",SUMIFS(Gögn!$I$2:$I$11876,Gögn!$F$2:$F$11876,$A31,Gögn!$B$2:$B$11876,AQ$8),SUMIFS(Gögn!$I$2:$I$11876,Gögn!$F$2:$F$11876,$A31,Gögn!$B$2:$B$11876,AQ$8,Gögn!$E$2:$E$11876,AQ$9))/1000)</f>
        <v>0</v>
      </c>
      <c r="AR31" s="155">
        <f>IF(LEN(AR$8)=0,"",IF(AR$9="samtals",SUMIFS(Gögn!$I$2:$I$11876,Gögn!$F$2:$F$11876,$A31,Gögn!$B$2:$B$11876,AR$8),SUMIFS(Gögn!$I$2:$I$11876,Gögn!$F$2:$F$11876,$A31,Gögn!$B$2:$B$11876,AR$8,Gögn!$E$2:$E$11876,AR$9))/1000)</f>
        <v>0</v>
      </c>
      <c r="AS31" s="155">
        <f>IF(LEN(AS$8)=0,"",IF(AS$9="samtals",SUMIFS(Gögn!$I$2:$I$11876,Gögn!$F$2:$F$11876,$A31,Gögn!$B$2:$B$11876,AS$8),SUMIFS(Gögn!$I$2:$I$11876,Gögn!$F$2:$F$11876,$A31,Gögn!$B$2:$B$11876,AS$8,Gögn!$E$2:$E$11876,AS$9))/1000)</f>
        <v>0</v>
      </c>
      <c r="AT31" s="155">
        <f>IF(LEN(AT$8)=0,"",IF(AT$9="samtals",SUMIFS(Gögn!$I$2:$I$11876,Gögn!$F$2:$F$11876,$A31,Gögn!$B$2:$B$11876,AT$8),SUMIFS(Gögn!$I$2:$I$11876,Gögn!$F$2:$F$11876,$A31,Gögn!$B$2:$B$11876,AT$8,Gögn!$E$2:$E$11876,AT$9))/1000)</f>
        <v>0</v>
      </c>
      <c r="AU31" s="155">
        <f>IF(LEN(AU$8)=0,"",IF(AU$9="samtals",SUMIFS(Gögn!$I$2:$I$11876,Gögn!$F$2:$F$11876,$A31,Gögn!$B$2:$B$11876,AU$8),SUMIFS(Gögn!$I$2:$I$11876,Gögn!$F$2:$F$11876,$A31,Gögn!$B$2:$B$11876,AU$8,Gögn!$E$2:$E$11876,AU$9))/1000)</f>
        <v>0</v>
      </c>
      <c r="AV31" s="155">
        <f>IF(LEN(AV$8)=0,"",IF(AV$9="samtals",SUMIFS(Gögn!$I$2:$I$11876,Gögn!$F$2:$F$11876,$A31,Gögn!$B$2:$B$11876,AV$8),SUMIFS(Gögn!$I$2:$I$11876,Gögn!$F$2:$F$11876,$A31,Gögn!$B$2:$B$11876,AV$8,Gögn!$E$2:$E$11876,AV$9))/1000)</f>
        <v>0</v>
      </c>
      <c r="AW31" s="155">
        <f>IF(LEN(AW$8)=0,"",IF(AW$9="samtals",SUMIFS(Gögn!$I$2:$I$11876,Gögn!$F$2:$F$11876,$A31,Gögn!$B$2:$B$11876,AW$8),SUMIFS(Gögn!$I$2:$I$11876,Gögn!$F$2:$F$11876,$A31,Gögn!$B$2:$B$11876,AW$8,Gögn!$E$2:$E$11876,AW$9))/1000)</f>
        <v>0</v>
      </c>
      <c r="AX31" s="155">
        <f>IF(LEN(AX$8)=0,"",IF(AX$9="samtals",SUMIFS(Gögn!$I$2:$I$11876,Gögn!$F$2:$F$11876,$A31,Gögn!$B$2:$B$11876,AX$8),SUMIFS(Gögn!$I$2:$I$11876,Gögn!$F$2:$F$11876,$A31,Gögn!$B$2:$B$11876,AX$8,Gögn!$E$2:$E$11876,AX$9))/1000)</f>
        <v>0</v>
      </c>
      <c r="AY31" s="155">
        <f>IF(LEN(AY$8)=0,"",IF(AY$9="samtals",SUMIFS(Gögn!$I$2:$I$11876,Gögn!$F$2:$F$11876,$A31,Gögn!$B$2:$B$11876,AY$8),SUMIFS(Gögn!$I$2:$I$11876,Gögn!$F$2:$F$11876,$A31,Gögn!$B$2:$B$11876,AY$8,Gögn!$E$2:$E$11876,AY$9))/1000)</f>
        <v>0</v>
      </c>
      <c r="AZ31" s="155">
        <f>IF(LEN(AZ$8)=0,"",IF(AZ$9="samtals",SUMIFS(Gögn!$I$2:$I$11876,Gögn!$F$2:$F$11876,$A31,Gögn!$B$2:$B$11876,AZ$8),SUMIFS(Gögn!$I$2:$I$11876,Gögn!$F$2:$F$11876,$A31,Gögn!$B$2:$B$11876,AZ$8,Gögn!$E$2:$E$11876,AZ$9))/1000)</f>
        <v>0</v>
      </c>
      <c r="BA31" s="155">
        <f>IF(LEN(BA$8)=0,"",IF(BA$9="samtals",SUMIFS(Gögn!$I$2:$I$11876,Gögn!$F$2:$F$11876,$A31,Gögn!$B$2:$B$11876,BA$8),SUMIFS(Gögn!$I$2:$I$11876,Gögn!$F$2:$F$11876,$A31,Gögn!$B$2:$B$11876,BA$8,Gögn!$E$2:$E$11876,BA$9))/1000)</f>
        <v>0</v>
      </c>
      <c r="BB31" s="155">
        <f>IF(LEN(BB$8)=0,"",IF(BB$9="samtals",SUMIFS(Gögn!$I$2:$I$11876,Gögn!$F$2:$F$11876,$A31,Gögn!$B$2:$B$11876,BB$8),SUMIFS(Gögn!$I$2:$I$11876,Gögn!$F$2:$F$11876,$A31,Gögn!$B$2:$B$11876,BB$8,Gögn!$E$2:$E$11876,BB$9))/1000)</f>
        <v>0</v>
      </c>
      <c r="BC31" s="155">
        <f>IF(LEN(BC$8)=0,"",IF(BC$9="samtals",SUMIFS(Gögn!$I$2:$I$11876,Gögn!$F$2:$F$11876,$A31,Gögn!$B$2:$B$11876,BC$8),SUMIFS(Gögn!$I$2:$I$11876,Gögn!$F$2:$F$11876,$A31,Gögn!$B$2:$B$11876,BC$8,Gögn!$E$2:$E$11876,BC$9))/1000)</f>
        <v>0</v>
      </c>
      <c r="BD31" s="155">
        <f>IF(LEN(BD$8)=0,"",IF(BD$9="samtals",SUMIFS(Gögn!$I$2:$I$11876,Gögn!$F$2:$F$11876,$A31,Gögn!$B$2:$B$11876,BD$8),SUMIFS(Gögn!$I$2:$I$11876,Gögn!$F$2:$F$11876,$A31,Gögn!$B$2:$B$11876,BD$8,Gögn!$E$2:$E$11876,BD$9))/1000)</f>
        <v>0</v>
      </c>
      <c r="BE31" s="155">
        <f>IF(LEN(BE$8)=0,"",IF(BE$9="samtals",SUMIFS(Gögn!$I$2:$I$11876,Gögn!$F$2:$F$11876,$A31,Gögn!$B$2:$B$11876,BE$8),SUMIFS(Gögn!$I$2:$I$11876,Gögn!$F$2:$F$11876,$A31,Gögn!$B$2:$B$11876,BE$8,Gögn!$E$2:$E$11876,BE$9))/1000)</f>
        <v>0</v>
      </c>
      <c r="BF31" s="155">
        <f>IF(LEN(BF$8)=0,"",IF(BF$9="samtals",SUMIFS(Gögn!$I$2:$I$11876,Gögn!$F$2:$F$11876,$A31,Gögn!$B$2:$B$11876,BF$8),SUMIFS(Gögn!$I$2:$I$11876,Gögn!$F$2:$F$11876,$A31,Gögn!$B$2:$B$11876,BF$8,Gögn!$E$2:$E$11876,BF$9))/1000)</f>
        <v>0</v>
      </c>
      <c r="BG31" s="155">
        <f>IF(LEN(BG$8)=0,"",IF(BG$9="samtals",SUMIFS(Gögn!$I$2:$I$11876,Gögn!$F$2:$F$11876,$A31,Gögn!$B$2:$B$11876,BG$8),SUMIFS(Gögn!$I$2:$I$11876,Gögn!$F$2:$F$11876,$A31,Gögn!$B$2:$B$11876,BG$8,Gögn!$E$2:$E$11876,BG$9))/1000)</f>
        <v>0</v>
      </c>
    </row>
    <row r="32" spans="1:59" ht="15.75" x14ac:dyDescent="0.25">
      <c r="A32" s="5" t="s">
        <v>458</v>
      </c>
      <c r="B32" s="5"/>
      <c r="C32" s="19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</row>
    <row r="33" spans="1:59" s="34" customFormat="1" ht="15.75" x14ac:dyDescent="0.25">
      <c r="A33" s="33" t="s">
        <v>458</v>
      </c>
      <c r="B33" s="33"/>
      <c r="C33" s="20" t="s">
        <v>559</v>
      </c>
      <c r="D33" s="157">
        <f t="shared" si="6"/>
        <v>6559919.4369999999</v>
      </c>
      <c r="E33" s="157">
        <f>IF(LEN(E$8)=0,"",E34+E35+E36)</f>
        <v>394060.17799999996</v>
      </c>
      <c r="F33" s="157">
        <f t="shared" ref="F33:BG33" si="7">IF(LEN(F$8)=0,"",F34+F35+F36)</f>
        <v>148233.05299999999</v>
      </c>
      <c r="G33" s="157">
        <f t="shared" si="7"/>
        <v>245827.125</v>
      </c>
      <c r="H33" s="157">
        <f t="shared" si="7"/>
        <v>319091.50099999999</v>
      </c>
      <c r="I33" s="157">
        <f t="shared" si="7"/>
        <v>293857.72700000001</v>
      </c>
      <c r="J33" s="157">
        <f t="shared" si="7"/>
        <v>25233.774000000001</v>
      </c>
      <c r="K33" s="157">
        <f t="shared" si="7"/>
        <v>147526.266</v>
      </c>
      <c r="L33" s="157">
        <f t="shared" si="7"/>
        <v>147526.266</v>
      </c>
      <c r="M33" s="157">
        <f t="shared" si="7"/>
        <v>74125</v>
      </c>
      <c r="N33" s="157">
        <f t="shared" si="7"/>
        <v>74125</v>
      </c>
      <c r="O33" s="157">
        <f t="shared" si="7"/>
        <v>157809.75099999999</v>
      </c>
      <c r="P33" s="157">
        <f t="shared" si="7"/>
        <v>159571.424</v>
      </c>
      <c r="Q33" s="157">
        <f t="shared" si="7"/>
        <v>-1761.673</v>
      </c>
      <c r="R33" s="157">
        <f t="shared" si="7"/>
        <v>402492</v>
      </c>
      <c r="S33" s="157">
        <f t="shared" si="7"/>
        <v>187491</v>
      </c>
      <c r="T33" s="157">
        <f t="shared" si="7"/>
        <v>215001</v>
      </c>
      <c r="U33" s="157">
        <f t="shared" si="7"/>
        <v>1466017.3969999999</v>
      </c>
      <c r="V33" s="157">
        <f t="shared" si="7"/>
        <v>1457131.5220000001</v>
      </c>
      <c r="W33" s="157">
        <f t="shared" si="7"/>
        <v>8885.875</v>
      </c>
      <c r="X33" s="157">
        <f t="shared" si="7"/>
        <v>134548.579</v>
      </c>
      <c r="Y33" s="157">
        <f t="shared" si="7"/>
        <v>43820.875999999997</v>
      </c>
      <c r="Z33" s="157">
        <f t="shared" si="7"/>
        <v>90727.702999999994</v>
      </c>
      <c r="AA33" s="157">
        <f t="shared" si="7"/>
        <v>58066.551999999996</v>
      </c>
      <c r="AB33" s="157">
        <f t="shared" si="7"/>
        <v>58066.551999999996</v>
      </c>
      <c r="AC33" s="157">
        <f t="shared" si="7"/>
        <v>32067</v>
      </c>
      <c r="AD33" s="157">
        <f t="shared" si="7"/>
        <v>32067</v>
      </c>
      <c r="AE33" s="157">
        <f t="shared" si="7"/>
        <v>26846</v>
      </c>
      <c r="AF33" s="157">
        <f t="shared" si="7"/>
        <v>26846</v>
      </c>
      <c r="AG33" s="157">
        <f t="shared" si="7"/>
        <v>9327.6059999999998</v>
      </c>
      <c r="AH33" s="157">
        <f t="shared" si="7"/>
        <v>9327.6059999999998</v>
      </c>
      <c r="AI33" s="157">
        <f t="shared" si="7"/>
        <v>34290</v>
      </c>
      <c r="AJ33" s="157">
        <f t="shared" si="7"/>
        <v>34290</v>
      </c>
      <c r="AK33" s="157">
        <f t="shared" si="7"/>
        <v>65037.212999999996</v>
      </c>
      <c r="AL33" s="157">
        <f t="shared" si="7"/>
        <v>65037.212999999996</v>
      </c>
      <c r="AM33" s="157">
        <f t="shared" si="7"/>
        <v>1468708.9680000001</v>
      </c>
      <c r="AN33" s="157">
        <f t="shared" si="7"/>
        <v>1422606.733</v>
      </c>
      <c r="AO33" s="157">
        <f t="shared" si="7"/>
        <v>46102.235000000001</v>
      </c>
      <c r="AP33" s="157">
        <f t="shared" si="7"/>
        <v>10040.167000000001</v>
      </c>
      <c r="AQ33" s="157">
        <f t="shared" si="7"/>
        <v>4317.5619999999999</v>
      </c>
      <c r="AR33" s="157">
        <f t="shared" si="7"/>
        <v>5722.6049999999996</v>
      </c>
      <c r="AS33" s="157">
        <f t="shared" si="7"/>
        <v>1244701.0190000001</v>
      </c>
      <c r="AT33" s="157">
        <f t="shared" si="7"/>
        <v>1202352.277</v>
      </c>
      <c r="AU33" s="157">
        <f t="shared" si="7"/>
        <v>42348.741999999998</v>
      </c>
      <c r="AV33" s="157">
        <f t="shared" si="7"/>
        <v>-8375.4459999999999</v>
      </c>
      <c r="AW33" s="157">
        <f t="shared" si="7"/>
        <v>-8428.0259999999998</v>
      </c>
      <c r="AX33" s="157">
        <f t="shared" si="7"/>
        <v>52.58</v>
      </c>
      <c r="AY33" s="157">
        <f t="shared" si="7"/>
        <v>91025</v>
      </c>
      <c r="AZ33" s="157">
        <f t="shared" si="7"/>
        <v>67461</v>
      </c>
      <c r="BA33" s="157">
        <f t="shared" si="7"/>
        <v>23564</v>
      </c>
      <c r="BB33" s="157">
        <f t="shared" si="7"/>
        <v>204148.49200000003</v>
      </c>
      <c r="BC33" s="157">
        <f t="shared" si="7"/>
        <v>198522.092</v>
      </c>
      <c r="BD33" s="157">
        <f t="shared" si="7"/>
        <v>5626.4</v>
      </c>
      <c r="BE33" s="157">
        <f t="shared" si="7"/>
        <v>228366.19400000002</v>
      </c>
      <c r="BF33" s="157">
        <f t="shared" si="7"/>
        <v>203840.21400000001</v>
      </c>
      <c r="BG33" s="157">
        <f t="shared" si="7"/>
        <v>24525.98</v>
      </c>
    </row>
    <row r="34" spans="1:59" ht="15.75" x14ac:dyDescent="0.25">
      <c r="A34" s="5" t="s">
        <v>182</v>
      </c>
      <c r="B34" s="5"/>
      <c r="C34" s="19" t="s">
        <v>183</v>
      </c>
      <c r="D34" s="156">
        <f t="shared" si="6"/>
        <v>5591653.4779999992</v>
      </c>
      <c r="E34" s="156">
        <f>IF(LEN(E$8)=0,"",IF(E$9="samtals",SUMIFS(Gögn!$I$2:$I$11876,Gögn!$F$2:$F$11876,$A34,Gögn!$B$2:$B$11876,E$8),SUMIFS(Gögn!$I$2:$I$11876,Gögn!$F$2:$F$11876,$A34,Gögn!$B$2:$B$11876,E$8,Gögn!$E$2:$E$11876,E$9))/1000)</f>
        <v>356152.46299999999</v>
      </c>
      <c r="F34" s="156">
        <f>IF(LEN(F$8)=0,"",IF(F$9="samtals",SUMIFS(Gögn!$I$2:$I$11876,Gögn!$F$2:$F$11876,$A34,Gögn!$B$2:$B$11876,F$8),SUMIFS(Gögn!$I$2:$I$11876,Gögn!$F$2:$F$11876,$A34,Gögn!$B$2:$B$11876,F$8,Gögn!$E$2:$E$11876,F$9))/1000)</f>
        <v>127267.859</v>
      </c>
      <c r="G34" s="156">
        <f>IF(LEN(G$8)=0,"",IF(G$9="samtals",SUMIFS(Gögn!$I$2:$I$11876,Gögn!$F$2:$F$11876,$A34,Gögn!$B$2:$B$11876,G$8),SUMIFS(Gögn!$I$2:$I$11876,Gögn!$F$2:$F$11876,$A34,Gögn!$B$2:$B$11876,G$8,Gögn!$E$2:$E$11876,G$9))/1000)</f>
        <v>228884.60399999999</v>
      </c>
      <c r="H34" s="156">
        <f>IF(LEN(H$8)=0,"",IF(H$9="samtals",SUMIFS(Gögn!$I$2:$I$11876,Gögn!$F$2:$F$11876,$A34,Gögn!$B$2:$B$11876,H$8),SUMIFS(Gögn!$I$2:$I$11876,Gögn!$F$2:$F$11876,$A34,Gögn!$B$2:$B$11876,H$8,Gögn!$E$2:$E$11876,H$9))/1000)</f>
        <v>200603.99400000001</v>
      </c>
      <c r="I34" s="156">
        <f>IF(LEN(I$8)=0,"",IF(I$9="samtals",SUMIFS(Gögn!$I$2:$I$11876,Gögn!$F$2:$F$11876,$A34,Gögn!$B$2:$B$11876,I$8),SUMIFS(Gögn!$I$2:$I$11876,Gögn!$F$2:$F$11876,$A34,Gögn!$B$2:$B$11876,I$8,Gögn!$E$2:$E$11876,I$9))/1000)</f>
        <v>175370.22</v>
      </c>
      <c r="J34" s="156">
        <f>IF(LEN(J$8)=0,"",IF(J$9="samtals",SUMIFS(Gögn!$I$2:$I$11876,Gögn!$F$2:$F$11876,$A34,Gögn!$B$2:$B$11876,J$8),SUMIFS(Gögn!$I$2:$I$11876,Gögn!$F$2:$F$11876,$A34,Gögn!$B$2:$B$11876,J$8,Gögn!$E$2:$E$11876,J$9))/1000)</f>
        <v>25233.774000000001</v>
      </c>
      <c r="K34" s="156">
        <f>IF(LEN(K$8)=0,"",IF(K$9="samtals",SUMIFS(Gögn!$I$2:$I$11876,Gögn!$F$2:$F$11876,$A34,Gögn!$B$2:$B$11876,K$8),SUMIFS(Gögn!$I$2:$I$11876,Gögn!$F$2:$F$11876,$A34,Gögn!$B$2:$B$11876,K$8,Gögn!$E$2:$E$11876,K$9))/1000)</f>
        <v>139497.84</v>
      </c>
      <c r="L34" s="156">
        <f>IF(LEN(L$8)=0,"",IF(L$9="samtals",SUMIFS(Gögn!$I$2:$I$11876,Gögn!$F$2:$F$11876,$A34,Gögn!$B$2:$B$11876,L$8),SUMIFS(Gögn!$I$2:$I$11876,Gögn!$F$2:$F$11876,$A34,Gögn!$B$2:$B$11876,L$8,Gögn!$E$2:$E$11876,L$9))/1000)</f>
        <v>139497.84</v>
      </c>
      <c r="M34" s="156">
        <f>IF(LEN(M$8)=0,"",IF(M$9="samtals",SUMIFS(Gögn!$I$2:$I$11876,Gögn!$F$2:$F$11876,$A34,Gögn!$B$2:$B$11876,M$8),SUMIFS(Gögn!$I$2:$I$11876,Gögn!$F$2:$F$11876,$A34,Gögn!$B$2:$B$11876,M$8,Gögn!$E$2:$E$11876,M$9))/1000)</f>
        <v>52935</v>
      </c>
      <c r="N34" s="156">
        <f>IF(LEN(N$8)=0,"",IF(N$9="samtals",SUMIFS(Gögn!$I$2:$I$11876,Gögn!$F$2:$F$11876,$A34,Gögn!$B$2:$B$11876,N$8),SUMIFS(Gögn!$I$2:$I$11876,Gögn!$F$2:$F$11876,$A34,Gögn!$B$2:$B$11876,N$8,Gögn!$E$2:$E$11876,N$9))/1000)</f>
        <v>52935</v>
      </c>
      <c r="O34" s="156">
        <f>IF(LEN(O$8)=0,"",IF(O$9="samtals",SUMIFS(Gögn!$I$2:$I$11876,Gögn!$F$2:$F$11876,$A34,Gögn!$B$2:$B$11876,O$8),SUMIFS(Gögn!$I$2:$I$11876,Gögn!$F$2:$F$11876,$A34,Gögn!$B$2:$B$11876,O$8,Gögn!$E$2:$E$11876,O$9))/1000)</f>
        <v>66592.448000000004</v>
      </c>
      <c r="P34" s="156">
        <f>IF(LEN(P$8)=0,"",IF(P$9="samtals",SUMIFS(Gögn!$I$2:$I$11876,Gögn!$F$2:$F$11876,$A34,Gögn!$B$2:$B$11876,P$8),SUMIFS(Gögn!$I$2:$I$11876,Gögn!$F$2:$F$11876,$A34,Gögn!$B$2:$B$11876,P$8,Gögn!$E$2:$E$11876,P$9))/1000)</f>
        <v>69049.081999999995</v>
      </c>
      <c r="Q34" s="156">
        <f>IF(LEN(Q$8)=0,"",IF(Q$9="samtals",SUMIFS(Gögn!$I$2:$I$11876,Gögn!$F$2:$F$11876,$A34,Gögn!$B$2:$B$11876,Q$8),SUMIFS(Gögn!$I$2:$I$11876,Gögn!$F$2:$F$11876,$A34,Gögn!$B$2:$B$11876,Q$8,Gögn!$E$2:$E$11876,Q$9))/1000)</f>
        <v>-2456.634</v>
      </c>
      <c r="R34" s="156">
        <f>IF(LEN(R$8)=0,"",IF(R$9="samtals",SUMIFS(Gögn!$I$2:$I$11876,Gögn!$F$2:$F$11876,$A34,Gögn!$B$2:$B$11876,R$8),SUMIFS(Gögn!$I$2:$I$11876,Gögn!$F$2:$F$11876,$A34,Gögn!$B$2:$B$11876,R$8,Gögn!$E$2:$E$11876,R$9))/1000)</f>
        <v>360667</v>
      </c>
      <c r="S34" s="156">
        <f>IF(LEN(S$8)=0,"",IF(S$9="samtals",SUMIFS(Gögn!$I$2:$I$11876,Gögn!$F$2:$F$11876,$A34,Gögn!$B$2:$B$11876,S$8),SUMIFS(Gögn!$I$2:$I$11876,Gögn!$F$2:$F$11876,$A34,Gögn!$B$2:$B$11876,S$8,Gögn!$E$2:$E$11876,S$9))/1000)</f>
        <v>146009</v>
      </c>
      <c r="T34" s="156">
        <f>IF(LEN(T$8)=0,"",IF(T$9="samtals",SUMIFS(Gögn!$I$2:$I$11876,Gögn!$F$2:$F$11876,$A34,Gögn!$B$2:$B$11876,T$8),SUMIFS(Gögn!$I$2:$I$11876,Gögn!$F$2:$F$11876,$A34,Gögn!$B$2:$B$11876,T$8,Gögn!$E$2:$E$11876,T$9))/1000)</f>
        <v>214658</v>
      </c>
      <c r="U34" s="156">
        <f>IF(LEN(U$8)=0,"",IF(U$9="samtals",SUMIFS(Gögn!$I$2:$I$11876,Gögn!$F$2:$F$11876,$A34,Gögn!$B$2:$B$11876,U$8),SUMIFS(Gögn!$I$2:$I$11876,Gögn!$F$2:$F$11876,$A34,Gögn!$B$2:$B$11876,U$8,Gögn!$E$2:$E$11876,U$9))/1000)</f>
        <v>1177645.7479999999</v>
      </c>
      <c r="V34" s="156">
        <f>IF(LEN(V$8)=0,"",IF(V$9="samtals",SUMIFS(Gögn!$I$2:$I$11876,Gögn!$F$2:$F$11876,$A34,Gögn!$B$2:$B$11876,V$8),SUMIFS(Gögn!$I$2:$I$11876,Gögn!$F$2:$F$11876,$A34,Gögn!$B$2:$B$11876,V$8,Gögn!$E$2:$E$11876,V$9))/1000)</f>
        <v>1169793.2180000001</v>
      </c>
      <c r="W34" s="156">
        <f>IF(LEN(W$8)=0,"",IF(W$9="samtals",SUMIFS(Gögn!$I$2:$I$11876,Gögn!$F$2:$F$11876,$A34,Gögn!$B$2:$B$11876,W$8),SUMIFS(Gögn!$I$2:$I$11876,Gögn!$F$2:$F$11876,$A34,Gögn!$B$2:$B$11876,W$8,Gögn!$E$2:$E$11876,W$9))/1000)</f>
        <v>7852.53</v>
      </c>
      <c r="X34" s="156">
        <f>IF(LEN(X$8)=0,"",IF(X$9="samtals",SUMIFS(Gögn!$I$2:$I$11876,Gögn!$F$2:$F$11876,$A34,Gögn!$B$2:$B$11876,X$8),SUMIFS(Gögn!$I$2:$I$11876,Gögn!$F$2:$F$11876,$A34,Gögn!$B$2:$B$11876,X$8,Gögn!$E$2:$E$11876,X$9))/1000)</f>
        <v>125130.33500000001</v>
      </c>
      <c r="Y34" s="156">
        <f>IF(LEN(Y$8)=0,"",IF(Y$9="samtals",SUMIFS(Gögn!$I$2:$I$11876,Gögn!$F$2:$F$11876,$A34,Gögn!$B$2:$B$11876,Y$8),SUMIFS(Gögn!$I$2:$I$11876,Gögn!$F$2:$F$11876,$A34,Gögn!$B$2:$B$11876,Y$8,Gögn!$E$2:$E$11876,Y$9))/1000)</f>
        <v>34402.631999999998</v>
      </c>
      <c r="Z34" s="156">
        <f>IF(LEN(Z$8)=0,"",IF(Z$9="samtals",SUMIFS(Gögn!$I$2:$I$11876,Gögn!$F$2:$F$11876,$A34,Gögn!$B$2:$B$11876,Z$8),SUMIFS(Gögn!$I$2:$I$11876,Gögn!$F$2:$F$11876,$A34,Gögn!$B$2:$B$11876,Z$8,Gögn!$E$2:$E$11876,Z$9))/1000)</f>
        <v>90727.702999999994</v>
      </c>
      <c r="AA34" s="156">
        <f>IF(LEN(AA$8)=0,"",IF(AA$9="samtals",SUMIFS(Gögn!$I$2:$I$11876,Gögn!$F$2:$F$11876,$A34,Gögn!$B$2:$B$11876,AA$8),SUMIFS(Gögn!$I$2:$I$11876,Gögn!$F$2:$F$11876,$A34,Gögn!$B$2:$B$11876,AA$8,Gögn!$E$2:$E$11876,AA$9))/1000)</f>
        <v>41427.411999999997</v>
      </c>
      <c r="AB34" s="156">
        <f>IF(LEN(AB$8)=0,"",IF(AB$9="samtals",SUMIFS(Gögn!$I$2:$I$11876,Gögn!$F$2:$F$11876,$A34,Gögn!$B$2:$B$11876,AB$8),SUMIFS(Gögn!$I$2:$I$11876,Gögn!$F$2:$F$11876,$A34,Gögn!$B$2:$B$11876,AB$8,Gögn!$E$2:$E$11876,AB$9))/1000)</f>
        <v>41427.411999999997</v>
      </c>
      <c r="AC34" s="156">
        <f>IF(LEN(AC$8)=0,"",IF(AC$9="samtals",SUMIFS(Gögn!$I$2:$I$11876,Gögn!$F$2:$F$11876,$A34,Gögn!$B$2:$B$11876,AC$8),SUMIFS(Gögn!$I$2:$I$11876,Gögn!$F$2:$F$11876,$A34,Gögn!$B$2:$B$11876,AC$8,Gögn!$E$2:$E$11876,AC$9))/1000)</f>
        <v>32067</v>
      </c>
      <c r="AD34" s="156">
        <f>IF(LEN(AD$8)=0,"",IF(AD$9="samtals",SUMIFS(Gögn!$I$2:$I$11876,Gögn!$F$2:$F$11876,$A34,Gögn!$B$2:$B$11876,AD$8),SUMIFS(Gögn!$I$2:$I$11876,Gögn!$F$2:$F$11876,$A34,Gögn!$B$2:$B$11876,AD$8,Gögn!$E$2:$E$11876,AD$9))/1000)</f>
        <v>32067</v>
      </c>
      <c r="AE34" s="156">
        <f>IF(LEN(AE$8)=0,"",IF(AE$9="samtals",SUMIFS(Gögn!$I$2:$I$11876,Gögn!$F$2:$F$11876,$A34,Gögn!$B$2:$B$11876,AE$8),SUMIFS(Gögn!$I$2:$I$11876,Gögn!$F$2:$F$11876,$A34,Gögn!$B$2:$B$11876,AE$8,Gögn!$E$2:$E$11876,AE$9))/1000)</f>
        <v>17234</v>
      </c>
      <c r="AF34" s="156">
        <f>IF(LEN(AF$8)=0,"",IF(AF$9="samtals",SUMIFS(Gögn!$I$2:$I$11876,Gögn!$F$2:$F$11876,$A34,Gögn!$B$2:$B$11876,AF$8),SUMIFS(Gögn!$I$2:$I$11876,Gögn!$F$2:$F$11876,$A34,Gögn!$B$2:$B$11876,AF$8,Gögn!$E$2:$E$11876,AF$9))/1000)</f>
        <v>17234</v>
      </c>
      <c r="AG34" s="156">
        <f>IF(LEN(AG$8)=0,"",IF(AG$9="samtals",SUMIFS(Gögn!$I$2:$I$11876,Gögn!$F$2:$F$11876,$A34,Gögn!$B$2:$B$11876,AG$8),SUMIFS(Gögn!$I$2:$I$11876,Gögn!$F$2:$F$11876,$A34,Gögn!$B$2:$B$11876,AG$8,Gögn!$E$2:$E$11876,AG$9))/1000)</f>
        <v>8810.7520000000004</v>
      </c>
      <c r="AH34" s="156">
        <f>IF(LEN(AH$8)=0,"",IF(AH$9="samtals",SUMIFS(Gögn!$I$2:$I$11876,Gögn!$F$2:$F$11876,$A34,Gögn!$B$2:$B$11876,AH$8),SUMIFS(Gögn!$I$2:$I$11876,Gögn!$F$2:$F$11876,$A34,Gögn!$B$2:$B$11876,AH$8,Gögn!$E$2:$E$11876,AH$9))/1000)</f>
        <v>8810.7520000000004</v>
      </c>
      <c r="AI34" s="156">
        <f>IF(LEN(AI$8)=0,"",IF(AI$9="samtals",SUMIFS(Gögn!$I$2:$I$11876,Gögn!$F$2:$F$11876,$A34,Gögn!$B$2:$B$11876,AI$8),SUMIFS(Gögn!$I$2:$I$11876,Gögn!$F$2:$F$11876,$A34,Gögn!$B$2:$B$11876,AI$8,Gögn!$E$2:$E$11876,AI$9))/1000)</f>
        <v>34290</v>
      </c>
      <c r="AJ34" s="156">
        <f>IF(LEN(AJ$8)=0,"",IF(AJ$9="samtals",SUMIFS(Gögn!$I$2:$I$11876,Gögn!$F$2:$F$11876,$A34,Gögn!$B$2:$B$11876,AJ$8),SUMIFS(Gögn!$I$2:$I$11876,Gögn!$F$2:$F$11876,$A34,Gögn!$B$2:$B$11876,AJ$8,Gögn!$E$2:$E$11876,AJ$9))/1000)</f>
        <v>34290</v>
      </c>
      <c r="AK34" s="156">
        <f>IF(LEN(AK$8)=0,"",IF(AK$9="samtals",SUMIFS(Gögn!$I$2:$I$11876,Gögn!$F$2:$F$11876,$A34,Gögn!$B$2:$B$11876,AK$8),SUMIFS(Gögn!$I$2:$I$11876,Gögn!$F$2:$F$11876,$A34,Gögn!$B$2:$B$11876,AK$8,Gögn!$E$2:$E$11876,AK$9))/1000)</f>
        <v>65046.680999999997</v>
      </c>
      <c r="AL34" s="156">
        <f>IF(LEN(AL$8)=0,"",IF(AL$9="samtals",SUMIFS(Gögn!$I$2:$I$11876,Gögn!$F$2:$F$11876,$A34,Gögn!$B$2:$B$11876,AL$8),SUMIFS(Gögn!$I$2:$I$11876,Gögn!$F$2:$F$11876,$A34,Gögn!$B$2:$B$11876,AL$8,Gögn!$E$2:$E$11876,AL$9))/1000)</f>
        <v>65046.680999999997</v>
      </c>
      <c r="AM34" s="156">
        <f>IF(LEN(AM$8)=0,"",IF(AM$9="samtals",SUMIFS(Gögn!$I$2:$I$11876,Gögn!$F$2:$F$11876,$A34,Gögn!$B$2:$B$11876,AM$8),SUMIFS(Gögn!$I$2:$I$11876,Gögn!$F$2:$F$11876,$A34,Gögn!$B$2:$B$11876,AM$8,Gögn!$E$2:$E$11876,AM$9))/1000)</f>
        <v>1463300.294</v>
      </c>
      <c r="AN34" s="156">
        <f>IF(LEN(AN$8)=0,"",IF(AN$9="samtals",SUMIFS(Gögn!$I$2:$I$11876,Gögn!$F$2:$F$11876,$A34,Gögn!$B$2:$B$11876,AN$8),SUMIFS(Gögn!$I$2:$I$11876,Gögn!$F$2:$F$11876,$A34,Gögn!$B$2:$B$11876,AN$8,Gögn!$E$2:$E$11876,AN$9))/1000)</f>
        <v>1417198.0589999999</v>
      </c>
      <c r="AO34" s="156">
        <f>IF(LEN(AO$8)=0,"",IF(AO$9="samtals",SUMIFS(Gögn!$I$2:$I$11876,Gögn!$F$2:$F$11876,$A34,Gögn!$B$2:$B$11876,AO$8),SUMIFS(Gögn!$I$2:$I$11876,Gögn!$F$2:$F$11876,$A34,Gögn!$B$2:$B$11876,AO$8,Gögn!$E$2:$E$11876,AO$9))/1000)</f>
        <v>46102.235000000001</v>
      </c>
      <c r="AP34" s="156">
        <f>IF(LEN(AP$8)=0,"",IF(AP$9="samtals",SUMIFS(Gögn!$I$2:$I$11876,Gögn!$F$2:$F$11876,$A34,Gögn!$B$2:$B$11876,AP$8),SUMIFS(Gögn!$I$2:$I$11876,Gögn!$F$2:$F$11876,$A34,Gögn!$B$2:$B$11876,AP$8,Gögn!$E$2:$E$11876,AP$9))/1000)</f>
        <v>9515.2350000000006</v>
      </c>
      <c r="AQ34" s="156">
        <f>IF(LEN(AQ$8)=0,"",IF(AQ$9="samtals",SUMIFS(Gögn!$I$2:$I$11876,Gögn!$F$2:$F$11876,$A34,Gögn!$B$2:$B$11876,AQ$8),SUMIFS(Gögn!$I$2:$I$11876,Gögn!$F$2:$F$11876,$A34,Gögn!$B$2:$B$11876,AQ$8,Gögn!$E$2:$E$11876,AQ$9))/1000)</f>
        <v>3792.63</v>
      </c>
      <c r="AR34" s="156">
        <f>IF(LEN(AR$8)=0,"",IF(AR$9="samtals",SUMIFS(Gögn!$I$2:$I$11876,Gögn!$F$2:$F$11876,$A34,Gögn!$B$2:$B$11876,AR$8),SUMIFS(Gögn!$I$2:$I$11876,Gögn!$F$2:$F$11876,$A34,Gögn!$B$2:$B$11876,AR$8,Gögn!$E$2:$E$11876,AR$9))/1000)</f>
        <v>5722.6049999999996</v>
      </c>
      <c r="AS34" s="156">
        <f>IF(LEN(AS$8)=0,"",IF(AS$9="samtals",SUMIFS(Gögn!$I$2:$I$11876,Gögn!$F$2:$F$11876,$A34,Gögn!$B$2:$B$11876,AS$8),SUMIFS(Gögn!$I$2:$I$11876,Gögn!$F$2:$F$11876,$A34,Gögn!$B$2:$B$11876,AS$8,Gögn!$E$2:$E$11876,AS$9))/1000)</f>
        <v>1093383.26</v>
      </c>
      <c r="AT34" s="156">
        <f>IF(LEN(AT$8)=0,"",IF(AT$9="samtals",SUMIFS(Gögn!$I$2:$I$11876,Gögn!$F$2:$F$11876,$A34,Gögn!$B$2:$B$11876,AT$8),SUMIFS(Gögn!$I$2:$I$11876,Gögn!$F$2:$F$11876,$A34,Gögn!$B$2:$B$11876,AT$8,Gögn!$E$2:$E$11876,AT$9))/1000)</f>
        <v>1056286.216</v>
      </c>
      <c r="AU34" s="156">
        <f>IF(LEN(AU$8)=0,"",IF(AU$9="samtals",SUMIFS(Gögn!$I$2:$I$11876,Gögn!$F$2:$F$11876,$A34,Gögn!$B$2:$B$11876,AU$8),SUMIFS(Gögn!$I$2:$I$11876,Gögn!$F$2:$F$11876,$A34,Gögn!$B$2:$B$11876,AU$8,Gögn!$E$2:$E$11876,AU$9))/1000)</f>
        <v>37097.044000000002</v>
      </c>
      <c r="AV34" s="156">
        <f>IF(LEN(AV$8)=0,"",IF(AV$9="samtals",SUMIFS(Gögn!$I$2:$I$11876,Gögn!$F$2:$F$11876,$A34,Gögn!$B$2:$B$11876,AV$8),SUMIFS(Gögn!$I$2:$I$11876,Gögn!$F$2:$F$11876,$A34,Gögn!$B$2:$B$11876,AV$8,Gögn!$E$2:$E$11876,AV$9))/1000)</f>
        <v>-8731.2579999999998</v>
      </c>
      <c r="AW34" s="156">
        <f>IF(LEN(AW$8)=0,"",IF(AW$9="samtals",SUMIFS(Gögn!$I$2:$I$11876,Gögn!$F$2:$F$11876,$A34,Gögn!$B$2:$B$11876,AW$8),SUMIFS(Gögn!$I$2:$I$11876,Gögn!$F$2:$F$11876,$A34,Gögn!$B$2:$B$11876,AW$8,Gögn!$E$2:$E$11876,AW$9))/1000)</f>
        <v>-8731.2579999999998</v>
      </c>
      <c r="AX34" s="156">
        <f>IF(LEN(AX$8)=0,"",IF(AX$9="samtals",SUMIFS(Gögn!$I$2:$I$11876,Gögn!$F$2:$F$11876,$A34,Gögn!$B$2:$B$11876,AX$8),SUMIFS(Gögn!$I$2:$I$11876,Gögn!$F$2:$F$11876,$A34,Gögn!$B$2:$B$11876,AX$8,Gögn!$E$2:$E$11876,AX$9))/1000)</f>
        <v>0</v>
      </c>
      <c r="AY34" s="156">
        <f>IF(LEN(AY$8)=0,"",IF(AY$9="samtals",SUMIFS(Gögn!$I$2:$I$11876,Gögn!$F$2:$F$11876,$A34,Gögn!$B$2:$B$11876,AY$8),SUMIFS(Gögn!$I$2:$I$11876,Gögn!$F$2:$F$11876,$A34,Gögn!$B$2:$B$11876,AY$8,Gögn!$E$2:$E$11876,AY$9))/1000)</f>
        <v>82875</v>
      </c>
      <c r="AZ34" s="156">
        <f>IF(LEN(AZ$8)=0,"",IF(AZ$9="samtals",SUMIFS(Gögn!$I$2:$I$11876,Gögn!$F$2:$F$11876,$A34,Gögn!$B$2:$B$11876,AZ$8),SUMIFS(Gögn!$I$2:$I$11876,Gögn!$F$2:$F$11876,$A34,Gögn!$B$2:$B$11876,AZ$8,Gögn!$E$2:$E$11876,AZ$9))/1000)</f>
        <v>62663</v>
      </c>
      <c r="BA34" s="156">
        <f>IF(LEN(BA$8)=0,"",IF(BA$9="samtals",SUMIFS(Gögn!$I$2:$I$11876,Gögn!$F$2:$F$11876,$A34,Gögn!$B$2:$B$11876,BA$8),SUMIFS(Gögn!$I$2:$I$11876,Gögn!$F$2:$F$11876,$A34,Gögn!$B$2:$B$11876,BA$8,Gögn!$E$2:$E$11876,BA$9))/1000)</f>
        <v>20212</v>
      </c>
      <c r="BB34" s="156">
        <f>IF(LEN(BB$8)=0,"",IF(BB$9="samtals",SUMIFS(Gögn!$I$2:$I$11876,Gögn!$F$2:$F$11876,$A34,Gögn!$B$2:$B$11876,BB$8),SUMIFS(Gögn!$I$2:$I$11876,Gögn!$F$2:$F$11876,$A34,Gögn!$B$2:$B$11876,BB$8,Gögn!$E$2:$E$11876,BB$9))/1000)</f>
        <v>88788.277000000002</v>
      </c>
      <c r="BC34" s="156">
        <f>IF(LEN(BC$8)=0,"",IF(BC$9="samtals",SUMIFS(Gögn!$I$2:$I$11876,Gögn!$F$2:$F$11876,$A34,Gögn!$B$2:$B$11876,BC$8),SUMIFS(Gögn!$I$2:$I$11876,Gögn!$F$2:$F$11876,$A34,Gögn!$B$2:$B$11876,BC$8,Gögn!$E$2:$E$11876,BC$9))/1000)</f>
        <v>83465.058999999994</v>
      </c>
      <c r="BD34" s="156">
        <f>IF(LEN(BD$8)=0,"",IF(BD$9="samtals",SUMIFS(Gögn!$I$2:$I$11876,Gögn!$F$2:$F$11876,$A34,Gögn!$B$2:$B$11876,BD$8),SUMIFS(Gögn!$I$2:$I$11876,Gögn!$F$2:$F$11876,$A34,Gögn!$B$2:$B$11876,BD$8,Gögn!$E$2:$E$11876,BD$9))/1000)</f>
        <v>5323.2179999999998</v>
      </c>
      <c r="BE34" s="156">
        <f>IF(LEN(BE$8)=0,"",IF(BE$9="samtals",SUMIFS(Gögn!$I$2:$I$11876,Gögn!$F$2:$F$11876,$A34,Gögn!$B$2:$B$11876,BE$8),SUMIFS(Gögn!$I$2:$I$11876,Gögn!$F$2:$F$11876,$A34,Gögn!$B$2:$B$11876,BE$8,Gögn!$E$2:$E$11876,BE$9))/1000)</f>
        <v>184421.997</v>
      </c>
      <c r="BF34" s="156">
        <f>IF(LEN(BF$8)=0,"",IF(BF$9="samtals",SUMIFS(Gögn!$I$2:$I$11876,Gögn!$F$2:$F$11876,$A34,Gögn!$B$2:$B$11876,BF$8),SUMIFS(Gögn!$I$2:$I$11876,Gögn!$F$2:$F$11876,$A34,Gögn!$B$2:$B$11876,BF$8,Gögn!$E$2:$E$11876,BF$9))/1000)</f>
        <v>161075.348</v>
      </c>
      <c r="BG34" s="156">
        <f>IF(LEN(BG$8)=0,"",IF(BG$9="samtals",SUMIFS(Gögn!$I$2:$I$11876,Gögn!$F$2:$F$11876,$A34,Gögn!$B$2:$B$11876,BG$8),SUMIFS(Gögn!$I$2:$I$11876,Gögn!$F$2:$F$11876,$A34,Gögn!$B$2:$B$11876,BG$8,Gögn!$E$2:$E$11876,BG$9))/1000)</f>
        <v>23346.649000000001</v>
      </c>
    </row>
    <row r="35" spans="1:59" ht="15.75" x14ac:dyDescent="0.25">
      <c r="A35" s="5" t="s">
        <v>184</v>
      </c>
      <c r="B35" s="5"/>
      <c r="C35" s="18" t="s">
        <v>185</v>
      </c>
      <c r="D35" s="155">
        <f t="shared" si="6"/>
        <v>972034.97900000005</v>
      </c>
      <c r="E35" s="155">
        <f>IF(LEN(E$8)=0,"",IF(E$9="samtals",SUMIFS(Gögn!$I$2:$I$11876,Gögn!$F$2:$F$11876,$A35,Gögn!$B$2:$B$11876,E$8),SUMIFS(Gögn!$I$2:$I$11876,Gögn!$F$2:$F$11876,$A35,Gögn!$B$2:$B$11876,E$8,Gögn!$E$2:$E$11876,E$9))/1000)</f>
        <v>37907.714999999997</v>
      </c>
      <c r="F35" s="155">
        <f>IF(LEN(F$8)=0,"",IF(F$9="samtals",SUMIFS(Gögn!$I$2:$I$11876,Gögn!$F$2:$F$11876,$A35,Gögn!$B$2:$B$11876,F$8),SUMIFS(Gögn!$I$2:$I$11876,Gögn!$F$2:$F$11876,$A35,Gögn!$B$2:$B$11876,F$8,Gögn!$E$2:$E$11876,F$9))/1000)</f>
        <v>20965.194</v>
      </c>
      <c r="G35" s="155">
        <f>IF(LEN(G$8)=0,"",IF(G$9="samtals",SUMIFS(Gögn!$I$2:$I$11876,Gögn!$F$2:$F$11876,$A35,Gögn!$B$2:$B$11876,G$8),SUMIFS(Gögn!$I$2:$I$11876,Gögn!$F$2:$F$11876,$A35,Gögn!$B$2:$B$11876,G$8,Gögn!$E$2:$E$11876,G$9))/1000)</f>
        <v>16942.521000000001</v>
      </c>
      <c r="H35" s="155">
        <f>IF(LEN(H$8)=0,"",IF(H$9="samtals",SUMIFS(Gögn!$I$2:$I$11876,Gögn!$F$2:$F$11876,$A35,Gögn!$B$2:$B$11876,H$8),SUMIFS(Gögn!$I$2:$I$11876,Gögn!$F$2:$F$11876,$A35,Gögn!$B$2:$B$11876,H$8,Gögn!$E$2:$E$11876,H$9))/1000)</f>
        <v>118487.507</v>
      </c>
      <c r="I35" s="155">
        <f>IF(LEN(I$8)=0,"",IF(I$9="samtals",SUMIFS(Gögn!$I$2:$I$11876,Gögn!$F$2:$F$11876,$A35,Gögn!$B$2:$B$11876,I$8),SUMIFS(Gögn!$I$2:$I$11876,Gögn!$F$2:$F$11876,$A35,Gögn!$B$2:$B$11876,I$8,Gögn!$E$2:$E$11876,I$9))/1000)</f>
        <v>118487.507</v>
      </c>
      <c r="J35" s="155">
        <f>IF(LEN(J$8)=0,"",IF(J$9="samtals",SUMIFS(Gögn!$I$2:$I$11876,Gögn!$F$2:$F$11876,$A35,Gögn!$B$2:$B$11876,J$8),SUMIFS(Gögn!$I$2:$I$11876,Gögn!$F$2:$F$11876,$A35,Gögn!$B$2:$B$11876,J$8,Gögn!$E$2:$E$11876,J$9))/1000)</f>
        <v>0</v>
      </c>
      <c r="K35" s="155">
        <f>IF(LEN(K$8)=0,"",IF(K$9="samtals",SUMIFS(Gögn!$I$2:$I$11876,Gögn!$F$2:$F$11876,$A35,Gögn!$B$2:$B$11876,K$8),SUMIFS(Gögn!$I$2:$I$11876,Gögn!$F$2:$F$11876,$A35,Gögn!$B$2:$B$11876,K$8,Gögn!$E$2:$E$11876,K$9))/1000)</f>
        <v>8028.4260000000004</v>
      </c>
      <c r="L35" s="155">
        <f>IF(LEN(L$8)=0,"",IF(L$9="samtals",SUMIFS(Gögn!$I$2:$I$11876,Gögn!$F$2:$F$11876,$A35,Gögn!$B$2:$B$11876,L$8),SUMIFS(Gögn!$I$2:$I$11876,Gögn!$F$2:$F$11876,$A35,Gögn!$B$2:$B$11876,L$8,Gögn!$E$2:$E$11876,L$9))/1000)</f>
        <v>8028.4260000000004</v>
      </c>
      <c r="M35" s="155">
        <f>IF(LEN(M$8)=0,"",IF(M$9="samtals",SUMIFS(Gögn!$I$2:$I$11876,Gögn!$F$2:$F$11876,$A35,Gögn!$B$2:$B$11876,M$8),SUMIFS(Gögn!$I$2:$I$11876,Gögn!$F$2:$F$11876,$A35,Gögn!$B$2:$B$11876,M$8,Gögn!$E$2:$E$11876,M$9))/1000)</f>
        <v>2381</v>
      </c>
      <c r="N35" s="155">
        <f>IF(LEN(N$8)=0,"",IF(N$9="samtals",SUMIFS(Gögn!$I$2:$I$11876,Gögn!$F$2:$F$11876,$A35,Gögn!$B$2:$B$11876,N$8),SUMIFS(Gögn!$I$2:$I$11876,Gögn!$F$2:$F$11876,$A35,Gögn!$B$2:$B$11876,N$8,Gögn!$E$2:$E$11876,N$9))/1000)</f>
        <v>2381</v>
      </c>
      <c r="O35" s="155">
        <f>IF(LEN(O$8)=0,"",IF(O$9="samtals",SUMIFS(Gögn!$I$2:$I$11876,Gögn!$F$2:$F$11876,$A35,Gögn!$B$2:$B$11876,O$8),SUMIFS(Gögn!$I$2:$I$11876,Gögn!$F$2:$F$11876,$A35,Gögn!$B$2:$B$11876,O$8,Gögn!$E$2:$E$11876,O$9))/1000)</f>
        <v>91217.303</v>
      </c>
      <c r="P35" s="155">
        <f>IF(LEN(P$8)=0,"",IF(P$9="samtals",SUMIFS(Gögn!$I$2:$I$11876,Gögn!$F$2:$F$11876,$A35,Gögn!$B$2:$B$11876,P$8),SUMIFS(Gögn!$I$2:$I$11876,Gögn!$F$2:$F$11876,$A35,Gögn!$B$2:$B$11876,P$8,Gögn!$E$2:$E$11876,P$9))/1000)</f>
        <v>90522.342000000004</v>
      </c>
      <c r="Q35" s="155">
        <f>IF(LEN(Q$8)=0,"",IF(Q$9="samtals",SUMIFS(Gögn!$I$2:$I$11876,Gögn!$F$2:$F$11876,$A35,Gögn!$B$2:$B$11876,Q$8),SUMIFS(Gögn!$I$2:$I$11876,Gögn!$F$2:$F$11876,$A35,Gögn!$B$2:$B$11876,Q$8,Gögn!$E$2:$E$11876,Q$9))/1000)</f>
        <v>694.96100000000001</v>
      </c>
      <c r="R35" s="155">
        <f>IF(LEN(R$8)=0,"",IF(R$9="samtals",SUMIFS(Gögn!$I$2:$I$11876,Gögn!$F$2:$F$11876,$A35,Gögn!$B$2:$B$11876,R$8),SUMIFS(Gögn!$I$2:$I$11876,Gögn!$F$2:$F$11876,$A35,Gögn!$B$2:$B$11876,R$8,Gögn!$E$2:$E$11876,R$9))/1000)</f>
        <v>40906</v>
      </c>
      <c r="S35" s="155">
        <f>IF(LEN(S$8)=0,"",IF(S$9="samtals",SUMIFS(Gögn!$I$2:$I$11876,Gögn!$F$2:$F$11876,$A35,Gögn!$B$2:$B$11876,S$8),SUMIFS(Gögn!$I$2:$I$11876,Gögn!$F$2:$F$11876,$A35,Gögn!$B$2:$B$11876,S$8,Gögn!$E$2:$E$11876,S$9))/1000)</f>
        <v>40906</v>
      </c>
      <c r="T35" s="155">
        <f>IF(LEN(T$8)=0,"",IF(T$9="samtals",SUMIFS(Gögn!$I$2:$I$11876,Gögn!$F$2:$F$11876,$A35,Gögn!$B$2:$B$11876,T$8),SUMIFS(Gögn!$I$2:$I$11876,Gögn!$F$2:$F$11876,$A35,Gögn!$B$2:$B$11876,T$8,Gögn!$E$2:$E$11876,T$9))/1000)</f>
        <v>0</v>
      </c>
      <c r="U35" s="155">
        <f>IF(LEN(U$8)=0,"",IF(U$9="samtals",SUMIFS(Gögn!$I$2:$I$11876,Gögn!$F$2:$F$11876,$A35,Gögn!$B$2:$B$11876,U$8),SUMIFS(Gögn!$I$2:$I$11876,Gögn!$F$2:$F$11876,$A35,Gögn!$B$2:$B$11876,U$8,Gögn!$E$2:$E$11876,U$9))/1000)</f>
        <v>288371.64899999998</v>
      </c>
      <c r="V35" s="155">
        <f>IF(LEN(V$8)=0,"",IF(V$9="samtals",SUMIFS(Gögn!$I$2:$I$11876,Gögn!$F$2:$F$11876,$A35,Gögn!$B$2:$B$11876,V$8),SUMIFS(Gögn!$I$2:$I$11876,Gögn!$F$2:$F$11876,$A35,Gögn!$B$2:$B$11876,V$8,Gögn!$E$2:$E$11876,V$9))/1000)</f>
        <v>287338.304</v>
      </c>
      <c r="W35" s="155">
        <f>IF(LEN(W$8)=0,"",IF(W$9="samtals",SUMIFS(Gögn!$I$2:$I$11876,Gögn!$F$2:$F$11876,$A35,Gögn!$B$2:$B$11876,W$8),SUMIFS(Gögn!$I$2:$I$11876,Gögn!$F$2:$F$11876,$A35,Gögn!$B$2:$B$11876,W$8,Gögn!$E$2:$E$11876,W$9))/1000)</f>
        <v>1033.345</v>
      </c>
      <c r="X35" s="155">
        <f>IF(LEN(X$8)=0,"",IF(X$9="samtals",SUMIFS(Gögn!$I$2:$I$11876,Gögn!$F$2:$F$11876,$A35,Gögn!$B$2:$B$11876,X$8),SUMIFS(Gögn!$I$2:$I$11876,Gögn!$F$2:$F$11876,$A35,Gögn!$B$2:$B$11876,X$8,Gögn!$E$2:$E$11876,X$9))/1000)</f>
        <v>0</v>
      </c>
      <c r="Y35" s="155">
        <f>IF(LEN(Y$8)=0,"",IF(Y$9="samtals",SUMIFS(Gögn!$I$2:$I$11876,Gögn!$F$2:$F$11876,$A35,Gögn!$B$2:$B$11876,Y$8),SUMIFS(Gögn!$I$2:$I$11876,Gögn!$F$2:$F$11876,$A35,Gögn!$B$2:$B$11876,Y$8,Gögn!$E$2:$E$11876,Y$9))/1000)</f>
        <v>0</v>
      </c>
      <c r="Z35" s="155">
        <f>IF(LEN(Z$8)=0,"",IF(Z$9="samtals",SUMIFS(Gögn!$I$2:$I$11876,Gögn!$F$2:$F$11876,$A35,Gögn!$B$2:$B$11876,Z$8),SUMIFS(Gögn!$I$2:$I$11876,Gögn!$F$2:$F$11876,$A35,Gögn!$B$2:$B$11876,Z$8,Gögn!$E$2:$E$11876,Z$9))/1000)</f>
        <v>0</v>
      </c>
      <c r="AA35" s="155">
        <f>IF(LEN(AA$8)=0,"",IF(AA$9="samtals",SUMIFS(Gögn!$I$2:$I$11876,Gögn!$F$2:$F$11876,$A35,Gögn!$B$2:$B$11876,AA$8),SUMIFS(Gögn!$I$2:$I$11876,Gögn!$F$2:$F$11876,$A35,Gögn!$B$2:$B$11876,AA$8,Gögn!$E$2:$E$11876,AA$9))/1000)</f>
        <v>16639.14</v>
      </c>
      <c r="AB35" s="155">
        <f>IF(LEN(AB$8)=0,"",IF(AB$9="samtals",SUMIFS(Gögn!$I$2:$I$11876,Gögn!$F$2:$F$11876,$A35,Gögn!$B$2:$B$11876,AB$8),SUMIFS(Gögn!$I$2:$I$11876,Gögn!$F$2:$F$11876,$A35,Gögn!$B$2:$B$11876,AB$8,Gögn!$E$2:$E$11876,AB$9))/1000)</f>
        <v>16639.14</v>
      </c>
      <c r="AC35" s="155">
        <f>IF(LEN(AC$8)=0,"",IF(AC$9="samtals",SUMIFS(Gögn!$I$2:$I$11876,Gögn!$F$2:$F$11876,$A35,Gögn!$B$2:$B$11876,AC$8),SUMIFS(Gögn!$I$2:$I$11876,Gögn!$F$2:$F$11876,$A35,Gögn!$B$2:$B$11876,AC$8,Gögn!$E$2:$E$11876,AC$9))/1000)</f>
        <v>0</v>
      </c>
      <c r="AD35" s="155">
        <f>IF(LEN(AD$8)=0,"",IF(AD$9="samtals",SUMIFS(Gögn!$I$2:$I$11876,Gögn!$F$2:$F$11876,$A35,Gögn!$B$2:$B$11876,AD$8),SUMIFS(Gögn!$I$2:$I$11876,Gögn!$F$2:$F$11876,$A35,Gögn!$B$2:$B$11876,AD$8,Gögn!$E$2:$E$11876,AD$9))/1000)</f>
        <v>0</v>
      </c>
      <c r="AE35" s="155">
        <f>IF(LEN(AE$8)=0,"",IF(AE$9="samtals",SUMIFS(Gögn!$I$2:$I$11876,Gögn!$F$2:$F$11876,$A35,Gögn!$B$2:$B$11876,AE$8),SUMIFS(Gögn!$I$2:$I$11876,Gögn!$F$2:$F$11876,$A35,Gögn!$B$2:$B$11876,AE$8,Gögn!$E$2:$E$11876,AE$9))/1000)</f>
        <v>9612</v>
      </c>
      <c r="AF35" s="155">
        <f>IF(LEN(AF$8)=0,"",IF(AF$9="samtals",SUMIFS(Gögn!$I$2:$I$11876,Gögn!$F$2:$F$11876,$A35,Gögn!$B$2:$B$11876,AF$8),SUMIFS(Gögn!$I$2:$I$11876,Gögn!$F$2:$F$11876,$A35,Gögn!$B$2:$B$11876,AF$8,Gögn!$E$2:$E$11876,AF$9))/1000)</f>
        <v>9612</v>
      </c>
      <c r="AG35" s="155">
        <f>IF(LEN(AG$8)=0,"",IF(AG$9="samtals",SUMIFS(Gögn!$I$2:$I$11876,Gögn!$F$2:$F$11876,$A35,Gögn!$B$2:$B$11876,AG$8),SUMIFS(Gögn!$I$2:$I$11876,Gögn!$F$2:$F$11876,$A35,Gögn!$B$2:$B$11876,AG$8,Gögn!$E$2:$E$11876,AG$9))/1000)</f>
        <v>0</v>
      </c>
      <c r="AH35" s="155">
        <f>IF(LEN(AH$8)=0,"",IF(AH$9="samtals",SUMIFS(Gögn!$I$2:$I$11876,Gögn!$F$2:$F$11876,$A35,Gögn!$B$2:$B$11876,AH$8),SUMIFS(Gögn!$I$2:$I$11876,Gögn!$F$2:$F$11876,$A35,Gögn!$B$2:$B$11876,AH$8,Gögn!$E$2:$E$11876,AH$9))/1000)</f>
        <v>0</v>
      </c>
      <c r="AI35" s="155">
        <f>IF(LEN(AI$8)=0,"",IF(AI$9="samtals",SUMIFS(Gögn!$I$2:$I$11876,Gögn!$F$2:$F$11876,$A35,Gögn!$B$2:$B$11876,AI$8),SUMIFS(Gögn!$I$2:$I$11876,Gögn!$F$2:$F$11876,$A35,Gögn!$B$2:$B$11876,AI$8,Gögn!$E$2:$E$11876,AI$9))/1000)</f>
        <v>0</v>
      </c>
      <c r="AJ35" s="155">
        <f>IF(LEN(AJ$8)=0,"",IF(AJ$9="samtals",SUMIFS(Gögn!$I$2:$I$11876,Gögn!$F$2:$F$11876,$A35,Gögn!$B$2:$B$11876,AJ$8),SUMIFS(Gögn!$I$2:$I$11876,Gögn!$F$2:$F$11876,$A35,Gögn!$B$2:$B$11876,AJ$8,Gögn!$E$2:$E$11876,AJ$9))/1000)</f>
        <v>0</v>
      </c>
      <c r="AK35" s="155">
        <f>IF(LEN(AK$8)=0,"",IF(AK$9="samtals",SUMIFS(Gögn!$I$2:$I$11876,Gögn!$F$2:$F$11876,$A35,Gögn!$B$2:$B$11876,AK$8),SUMIFS(Gögn!$I$2:$I$11876,Gögn!$F$2:$F$11876,$A35,Gögn!$B$2:$B$11876,AK$8,Gögn!$E$2:$E$11876,AK$9))/1000)</f>
        <v>-9.468</v>
      </c>
      <c r="AL35" s="155">
        <f>IF(LEN(AL$8)=0,"",IF(AL$9="samtals",SUMIFS(Gögn!$I$2:$I$11876,Gögn!$F$2:$F$11876,$A35,Gögn!$B$2:$B$11876,AL$8),SUMIFS(Gögn!$I$2:$I$11876,Gögn!$F$2:$F$11876,$A35,Gögn!$B$2:$B$11876,AL$8,Gögn!$E$2:$E$11876,AL$9))/1000)</f>
        <v>-9.468</v>
      </c>
      <c r="AM35" s="155">
        <f>IF(LEN(AM$8)=0,"",IF(AM$9="samtals",SUMIFS(Gögn!$I$2:$I$11876,Gögn!$F$2:$F$11876,$A35,Gögn!$B$2:$B$11876,AM$8),SUMIFS(Gögn!$I$2:$I$11876,Gögn!$F$2:$F$11876,$A35,Gögn!$B$2:$B$11876,AM$8,Gögn!$E$2:$E$11876,AM$9))/1000)</f>
        <v>5408.674</v>
      </c>
      <c r="AN35" s="155">
        <f>IF(LEN(AN$8)=0,"",IF(AN$9="samtals",SUMIFS(Gögn!$I$2:$I$11876,Gögn!$F$2:$F$11876,$A35,Gögn!$B$2:$B$11876,AN$8),SUMIFS(Gögn!$I$2:$I$11876,Gögn!$F$2:$F$11876,$A35,Gögn!$B$2:$B$11876,AN$8,Gögn!$E$2:$E$11876,AN$9))/1000)</f>
        <v>5408.674</v>
      </c>
      <c r="AO35" s="155">
        <f>IF(LEN(AO$8)=0,"",IF(AO$9="samtals",SUMIFS(Gögn!$I$2:$I$11876,Gögn!$F$2:$F$11876,$A35,Gögn!$B$2:$B$11876,AO$8),SUMIFS(Gögn!$I$2:$I$11876,Gögn!$F$2:$F$11876,$A35,Gögn!$B$2:$B$11876,AO$8,Gögn!$E$2:$E$11876,AO$9))/1000)</f>
        <v>0</v>
      </c>
      <c r="AP35" s="155">
        <f>IF(LEN(AP$8)=0,"",IF(AP$9="samtals",SUMIFS(Gögn!$I$2:$I$11876,Gögn!$F$2:$F$11876,$A35,Gögn!$B$2:$B$11876,AP$8),SUMIFS(Gögn!$I$2:$I$11876,Gögn!$F$2:$F$11876,$A35,Gögn!$B$2:$B$11876,AP$8,Gögn!$E$2:$E$11876,AP$9))/1000)</f>
        <v>524.93200000000002</v>
      </c>
      <c r="AQ35" s="155">
        <f>IF(LEN(AQ$8)=0,"",IF(AQ$9="samtals",SUMIFS(Gögn!$I$2:$I$11876,Gögn!$F$2:$F$11876,$A35,Gögn!$B$2:$B$11876,AQ$8),SUMIFS(Gögn!$I$2:$I$11876,Gögn!$F$2:$F$11876,$A35,Gögn!$B$2:$B$11876,AQ$8,Gögn!$E$2:$E$11876,AQ$9))/1000)</f>
        <v>524.93200000000002</v>
      </c>
      <c r="AR35" s="155">
        <f>IF(LEN(AR$8)=0,"",IF(AR$9="samtals",SUMIFS(Gögn!$I$2:$I$11876,Gögn!$F$2:$F$11876,$A35,Gögn!$B$2:$B$11876,AR$8),SUMIFS(Gögn!$I$2:$I$11876,Gögn!$F$2:$F$11876,$A35,Gögn!$B$2:$B$11876,AR$8,Gögn!$E$2:$E$11876,AR$9))/1000)</f>
        <v>0</v>
      </c>
      <c r="AS35" s="155">
        <f>IF(LEN(AS$8)=0,"",IF(AS$9="samtals",SUMIFS(Gögn!$I$2:$I$11876,Gögn!$F$2:$F$11876,$A35,Gögn!$B$2:$B$11876,AS$8),SUMIFS(Gögn!$I$2:$I$11876,Gögn!$F$2:$F$11876,$A35,Gögn!$B$2:$B$11876,AS$8,Gögn!$E$2:$E$11876,AS$9))/1000)</f>
        <v>151317.75899999999</v>
      </c>
      <c r="AT35" s="155">
        <f>IF(LEN(AT$8)=0,"",IF(AT$9="samtals",SUMIFS(Gögn!$I$2:$I$11876,Gögn!$F$2:$F$11876,$A35,Gögn!$B$2:$B$11876,AT$8),SUMIFS(Gögn!$I$2:$I$11876,Gögn!$F$2:$F$11876,$A35,Gögn!$B$2:$B$11876,AT$8,Gögn!$E$2:$E$11876,AT$9))/1000)</f>
        <v>146066.06099999999</v>
      </c>
      <c r="AU35" s="155">
        <f>IF(LEN(AU$8)=0,"",IF(AU$9="samtals",SUMIFS(Gögn!$I$2:$I$11876,Gögn!$F$2:$F$11876,$A35,Gögn!$B$2:$B$11876,AU$8),SUMIFS(Gögn!$I$2:$I$11876,Gögn!$F$2:$F$11876,$A35,Gögn!$B$2:$B$11876,AU$8,Gögn!$E$2:$E$11876,AU$9))/1000)</f>
        <v>5251.6980000000003</v>
      </c>
      <c r="AV35" s="155">
        <f>IF(LEN(AV$8)=0,"",IF(AV$9="samtals",SUMIFS(Gögn!$I$2:$I$11876,Gögn!$F$2:$F$11876,$A35,Gögn!$B$2:$B$11876,AV$8),SUMIFS(Gögn!$I$2:$I$11876,Gögn!$F$2:$F$11876,$A35,Gögn!$B$2:$B$11876,AV$8,Gögn!$E$2:$E$11876,AV$9))/1000)</f>
        <v>355.81200000000001</v>
      </c>
      <c r="AW35" s="155">
        <f>IF(LEN(AW$8)=0,"",IF(AW$9="samtals",SUMIFS(Gögn!$I$2:$I$11876,Gögn!$F$2:$F$11876,$A35,Gögn!$B$2:$B$11876,AW$8),SUMIFS(Gögn!$I$2:$I$11876,Gögn!$F$2:$F$11876,$A35,Gögn!$B$2:$B$11876,AW$8,Gögn!$E$2:$E$11876,AW$9))/1000)</f>
        <v>303.23200000000003</v>
      </c>
      <c r="AX35" s="155">
        <f>IF(LEN(AX$8)=0,"",IF(AX$9="samtals",SUMIFS(Gögn!$I$2:$I$11876,Gögn!$F$2:$F$11876,$A35,Gögn!$B$2:$B$11876,AX$8),SUMIFS(Gögn!$I$2:$I$11876,Gögn!$F$2:$F$11876,$A35,Gögn!$B$2:$B$11876,AX$8,Gögn!$E$2:$E$11876,AX$9))/1000)</f>
        <v>52.58</v>
      </c>
      <c r="AY35" s="155">
        <f>IF(LEN(AY$8)=0,"",IF(AY$9="samtals",SUMIFS(Gögn!$I$2:$I$11876,Gögn!$F$2:$F$11876,$A35,Gögn!$B$2:$B$11876,AY$8),SUMIFS(Gögn!$I$2:$I$11876,Gögn!$F$2:$F$11876,$A35,Gögn!$B$2:$B$11876,AY$8,Gögn!$E$2:$E$11876,AY$9))/1000)</f>
        <v>8150</v>
      </c>
      <c r="AZ35" s="155">
        <f>IF(LEN(AZ$8)=0,"",IF(AZ$9="samtals",SUMIFS(Gögn!$I$2:$I$11876,Gögn!$F$2:$F$11876,$A35,Gögn!$B$2:$B$11876,AZ$8),SUMIFS(Gögn!$I$2:$I$11876,Gögn!$F$2:$F$11876,$A35,Gögn!$B$2:$B$11876,AZ$8,Gögn!$E$2:$E$11876,AZ$9))/1000)</f>
        <v>4798</v>
      </c>
      <c r="BA35" s="155">
        <f>IF(LEN(BA$8)=0,"",IF(BA$9="samtals",SUMIFS(Gögn!$I$2:$I$11876,Gögn!$F$2:$F$11876,$A35,Gögn!$B$2:$B$11876,BA$8),SUMIFS(Gögn!$I$2:$I$11876,Gögn!$F$2:$F$11876,$A35,Gögn!$B$2:$B$11876,BA$8,Gögn!$E$2:$E$11876,BA$9))/1000)</f>
        <v>3352</v>
      </c>
      <c r="BB35" s="155">
        <f>IF(LEN(BB$8)=0,"",IF(BB$9="samtals",SUMIFS(Gögn!$I$2:$I$11876,Gögn!$F$2:$F$11876,$A35,Gögn!$B$2:$B$11876,BB$8),SUMIFS(Gögn!$I$2:$I$11876,Gögn!$F$2:$F$11876,$A35,Gögn!$B$2:$B$11876,BB$8,Gögn!$E$2:$E$11876,BB$9))/1000)</f>
        <v>148792.33300000001</v>
      </c>
      <c r="BC35" s="155">
        <f>IF(LEN(BC$8)=0,"",IF(BC$9="samtals",SUMIFS(Gögn!$I$2:$I$11876,Gögn!$F$2:$F$11876,$A35,Gögn!$B$2:$B$11876,BC$8),SUMIFS(Gögn!$I$2:$I$11876,Gögn!$F$2:$F$11876,$A35,Gögn!$B$2:$B$11876,BC$8,Gögn!$E$2:$E$11876,BC$9))/1000)</f>
        <v>148489.15100000001</v>
      </c>
      <c r="BD35" s="155">
        <f>IF(LEN(BD$8)=0,"",IF(BD$9="samtals",SUMIFS(Gögn!$I$2:$I$11876,Gögn!$F$2:$F$11876,$A35,Gögn!$B$2:$B$11876,BD$8),SUMIFS(Gögn!$I$2:$I$11876,Gögn!$F$2:$F$11876,$A35,Gögn!$B$2:$B$11876,BD$8,Gögn!$E$2:$E$11876,BD$9))/1000)</f>
        <v>303.18200000000002</v>
      </c>
      <c r="BE35" s="155">
        <f>IF(LEN(BE$8)=0,"",IF(BE$9="samtals",SUMIFS(Gögn!$I$2:$I$11876,Gögn!$F$2:$F$11876,$A35,Gögn!$B$2:$B$11876,BE$8),SUMIFS(Gögn!$I$2:$I$11876,Gögn!$F$2:$F$11876,$A35,Gögn!$B$2:$B$11876,BE$8,Gögn!$E$2:$E$11876,BE$9))/1000)</f>
        <v>43944.197</v>
      </c>
      <c r="BF35" s="155">
        <f>IF(LEN(BF$8)=0,"",IF(BF$9="samtals",SUMIFS(Gögn!$I$2:$I$11876,Gögn!$F$2:$F$11876,$A35,Gögn!$B$2:$B$11876,BF$8),SUMIFS(Gögn!$I$2:$I$11876,Gögn!$F$2:$F$11876,$A35,Gögn!$B$2:$B$11876,BF$8,Gögn!$E$2:$E$11876,BF$9))/1000)</f>
        <v>42764.866000000002</v>
      </c>
      <c r="BG35" s="155">
        <f>IF(LEN(BG$8)=0,"",IF(BG$9="samtals",SUMIFS(Gögn!$I$2:$I$11876,Gögn!$F$2:$F$11876,$A35,Gögn!$B$2:$B$11876,BG$8),SUMIFS(Gögn!$I$2:$I$11876,Gögn!$F$2:$F$11876,$A35,Gögn!$B$2:$B$11876,BG$8,Gögn!$E$2:$E$11876,BG$9))/1000)</f>
        <v>1179.3309999999999</v>
      </c>
    </row>
    <row r="36" spans="1:59" ht="15.75" x14ac:dyDescent="0.25">
      <c r="A36" s="5" t="s">
        <v>186</v>
      </c>
      <c r="B36" s="5"/>
      <c r="C36" s="19" t="s">
        <v>187</v>
      </c>
      <c r="D36" s="156">
        <f t="shared" si="6"/>
        <v>-3769.0200000000041</v>
      </c>
      <c r="E36" s="156">
        <f>IF(LEN(E$8)=0,"",IF(E$9="samtals",SUMIFS(Gögn!$I$2:$I$11876,Gögn!$F$2:$F$11876,$A36,Gögn!$B$2:$B$11876,E$8),SUMIFS(Gögn!$I$2:$I$11876,Gögn!$F$2:$F$11876,$A36,Gögn!$B$2:$B$11876,E$8,Gögn!$E$2:$E$11876,E$9))/1000)</f>
        <v>0</v>
      </c>
      <c r="F36" s="156">
        <f>IF(LEN(F$8)=0,"",IF(F$9="samtals",SUMIFS(Gögn!$I$2:$I$11876,Gögn!$F$2:$F$11876,$A36,Gögn!$B$2:$B$11876,F$8),SUMIFS(Gögn!$I$2:$I$11876,Gögn!$F$2:$F$11876,$A36,Gögn!$B$2:$B$11876,F$8,Gögn!$E$2:$E$11876,F$9))/1000)</f>
        <v>0</v>
      </c>
      <c r="G36" s="156">
        <f>IF(LEN(G$8)=0,"",IF(G$9="samtals",SUMIFS(Gögn!$I$2:$I$11876,Gögn!$F$2:$F$11876,$A36,Gögn!$B$2:$B$11876,G$8),SUMIFS(Gögn!$I$2:$I$11876,Gögn!$F$2:$F$11876,$A36,Gögn!$B$2:$B$11876,G$8,Gögn!$E$2:$E$11876,G$9))/1000)</f>
        <v>0</v>
      </c>
      <c r="H36" s="156">
        <f>IF(LEN(H$8)=0,"",IF(H$9="samtals",SUMIFS(Gögn!$I$2:$I$11876,Gögn!$F$2:$F$11876,$A36,Gögn!$B$2:$B$11876,H$8),SUMIFS(Gögn!$I$2:$I$11876,Gögn!$F$2:$F$11876,$A36,Gögn!$B$2:$B$11876,H$8,Gögn!$E$2:$E$11876,H$9))/1000)</f>
        <v>0</v>
      </c>
      <c r="I36" s="156">
        <f>IF(LEN(I$8)=0,"",IF(I$9="samtals",SUMIFS(Gögn!$I$2:$I$11876,Gögn!$F$2:$F$11876,$A36,Gögn!$B$2:$B$11876,I$8),SUMIFS(Gögn!$I$2:$I$11876,Gögn!$F$2:$F$11876,$A36,Gögn!$B$2:$B$11876,I$8,Gögn!$E$2:$E$11876,I$9))/1000)</f>
        <v>0</v>
      </c>
      <c r="J36" s="156">
        <f>IF(LEN(J$8)=0,"",IF(J$9="samtals",SUMIFS(Gögn!$I$2:$I$11876,Gögn!$F$2:$F$11876,$A36,Gögn!$B$2:$B$11876,J$8),SUMIFS(Gögn!$I$2:$I$11876,Gögn!$F$2:$F$11876,$A36,Gögn!$B$2:$B$11876,J$8,Gögn!$E$2:$E$11876,J$9))/1000)</f>
        <v>0</v>
      </c>
      <c r="K36" s="156">
        <f>IF(LEN(K$8)=0,"",IF(K$9="samtals",SUMIFS(Gögn!$I$2:$I$11876,Gögn!$F$2:$F$11876,$A36,Gögn!$B$2:$B$11876,K$8),SUMIFS(Gögn!$I$2:$I$11876,Gögn!$F$2:$F$11876,$A36,Gögn!$B$2:$B$11876,K$8,Gögn!$E$2:$E$11876,K$9))/1000)</f>
        <v>0</v>
      </c>
      <c r="L36" s="156">
        <f>IF(LEN(L$8)=0,"",IF(L$9="samtals",SUMIFS(Gögn!$I$2:$I$11876,Gögn!$F$2:$F$11876,$A36,Gögn!$B$2:$B$11876,L$8),SUMIFS(Gögn!$I$2:$I$11876,Gögn!$F$2:$F$11876,$A36,Gögn!$B$2:$B$11876,L$8,Gögn!$E$2:$E$11876,L$9))/1000)</f>
        <v>0</v>
      </c>
      <c r="M36" s="156">
        <f>IF(LEN(M$8)=0,"",IF(M$9="samtals",SUMIFS(Gögn!$I$2:$I$11876,Gögn!$F$2:$F$11876,$A36,Gögn!$B$2:$B$11876,M$8),SUMIFS(Gögn!$I$2:$I$11876,Gögn!$F$2:$F$11876,$A36,Gögn!$B$2:$B$11876,M$8,Gögn!$E$2:$E$11876,M$9))/1000)</f>
        <v>18809</v>
      </c>
      <c r="N36" s="156">
        <f>IF(LEN(N$8)=0,"",IF(N$9="samtals",SUMIFS(Gögn!$I$2:$I$11876,Gögn!$F$2:$F$11876,$A36,Gögn!$B$2:$B$11876,N$8),SUMIFS(Gögn!$I$2:$I$11876,Gögn!$F$2:$F$11876,$A36,Gögn!$B$2:$B$11876,N$8,Gögn!$E$2:$E$11876,N$9))/1000)</f>
        <v>18809</v>
      </c>
      <c r="O36" s="156">
        <f>IF(LEN(O$8)=0,"",IF(O$9="samtals",SUMIFS(Gögn!$I$2:$I$11876,Gögn!$F$2:$F$11876,$A36,Gögn!$B$2:$B$11876,O$8),SUMIFS(Gögn!$I$2:$I$11876,Gögn!$F$2:$F$11876,$A36,Gögn!$B$2:$B$11876,O$8,Gögn!$E$2:$E$11876,O$9))/1000)</f>
        <v>0</v>
      </c>
      <c r="P36" s="156">
        <f>IF(LEN(P$8)=0,"",IF(P$9="samtals",SUMIFS(Gögn!$I$2:$I$11876,Gögn!$F$2:$F$11876,$A36,Gögn!$B$2:$B$11876,P$8),SUMIFS(Gögn!$I$2:$I$11876,Gögn!$F$2:$F$11876,$A36,Gögn!$B$2:$B$11876,P$8,Gögn!$E$2:$E$11876,P$9))/1000)</f>
        <v>0</v>
      </c>
      <c r="Q36" s="156">
        <f>IF(LEN(Q$8)=0,"",IF(Q$9="samtals",SUMIFS(Gögn!$I$2:$I$11876,Gögn!$F$2:$F$11876,$A36,Gögn!$B$2:$B$11876,Q$8),SUMIFS(Gögn!$I$2:$I$11876,Gögn!$F$2:$F$11876,$A36,Gögn!$B$2:$B$11876,Q$8,Gögn!$E$2:$E$11876,Q$9))/1000)</f>
        <v>0</v>
      </c>
      <c r="R36" s="156">
        <f>IF(LEN(R$8)=0,"",IF(R$9="samtals",SUMIFS(Gögn!$I$2:$I$11876,Gögn!$F$2:$F$11876,$A36,Gögn!$B$2:$B$11876,R$8),SUMIFS(Gögn!$I$2:$I$11876,Gögn!$F$2:$F$11876,$A36,Gögn!$B$2:$B$11876,R$8,Gögn!$E$2:$E$11876,R$9))/1000)</f>
        <v>919</v>
      </c>
      <c r="S36" s="156">
        <f>IF(LEN(S$8)=0,"",IF(S$9="samtals",SUMIFS(Gögn!$I$2:$I$11876,Gögn!$F$2:$F$11876,$A36,Gögn!$B$2:$B$11876,S$8),SUMIFS(Gögn!$I$2:$I$11876,Gögn!$F$2:$F$11876,$A36,Gögn!$B$2:$B$11876,S$8,Gögn!$E$2:$E$11876,S$9))/1000)</f>
        <v>576</v>
      </c>
      <c r="T36" s="156">
        <f>IF(LEN(T$8)=0,"",IF(T$9="samtals",SUMIFS(Gögn!$I$2:$I$11876,Gögn!$F$2:$F$11876,$A36,Gögn!$B$2:$B$11876,T$8),SUMIFS(Gögn!$I$2:$I$11876,Gögn!$F$2:$F$11876,$A36,Gögn!$B$2:$B$11876,T$8,Gögn!$E$2:$E$11876,T$9))/1000)</f>
        <v>343</v>
      </c>
      <c r="U36" s="156">
        <f>IF(LEN(U$8)=0,"",IF(U$9="samtals",SUMIFS(Gögn!$I$2:$I$11876,Gögn!$F$2:$F$11876,$A36,Gögn!$B$2:$B$11876,U$8),SUMIFS(Gögn!$I$2:$I$11876,Gögn!$F$2:$F$11876,$A36,Gögn!$B$2:$B$11876,U$8,Gögn!$E$2:$E$11876,U$9))/1000)</f>
        <v>0</v>
      </c>
      <c r="V36" s="156">
        <f>IF(LEN(V$8)=0,"",IF(V$9="samtals",SUMIFS(Gögn!$I$2:$I$11876,Gögn!$F$2:$F$11876,$A36,Gögn!$B$2:$B$11876,V$8),SUMIFS(Gögn!$I$2:$I$11876,Gögn!$F$2:$F$11876,$A36,Gögn!$B$2:$B$11876,V$8,Gögn!$E$2:$E$11876,V$9))/1000)</f>
        <v>0</v>
      </c>
      <c r="W36" s="156">
        <f>IF(LEN(W$8)=0,"",IF(W$9="samtals",SUMIFS(Gögn!$I$2:$I$11876,Gögn!$F$2:$F$11876,$A36,Gögn!$B$2:$B$11876,W$8),SUMIFS(Gögn!$I$2:$I$11876,Gögn!$F$2:$F$11876,$A36,Gögn!$B$2:$B$11876,W$8,Gögn!$E$2:$E$11876,W$9))/1000)</f>
        <v>0</v>
      </c>
      <c r="X36" s="156">
        <f>IF(LEN(X$8)=0,"",IF(X$9="samtals",SUMIFS(Gögn!$I$2:$I$11876,Gögn!$F$2:$F$11876,$A36,Gögn!$B$2:$B$11876,X$8),SUMIFS(Gögn!$I$2:$I$11876,Gögn!$F$2:$F$11876,$A36,Gögn!$B$2:$B$11876,X$8,Gögn!$E$2:$E$11876,X$9))/1000)</f>
        <v>9418.2440000000006</v>
      </c>
      <c r="Y36" s="156">
        <f>IF(LEN(Y$8)=0,"",IF(Y$9="samtals",SUMIFS(Gögn!$I$2:$I$11876,Gögn!$F$2:$F$11876,$A36,Gögn!$B$2:$B$11876,Y$8),SUMIFS(Gögn!$I$2:$I$11876,Gögn!$F$2:$F$11876,$A36,Gögn!$B$2:$B$11876,Y$8,Gögn!$E$2:$E$11876,Y$9))/1000)</f>
        <v>9418.2440000000006</v>
      </c>
      <c r="Z36" s="156">
        <f>IF(LEN(Z$8)=0,"",IF(Z$9="samtals",SUMIFS(Gögn!$I$2:$I$11876,Gögn!$F$2:$F$11876,$A36,Gögn!$B$2:$B$11876,Z$8),SUMIFS(Gögn!$I$2:$I$11876,Gögn!$F$2:$F$11876,$A36,Gögn!$B$2:$B$11876,Z$8,Gögn!$E$2:$E$11876,Z$9))/1000)</f>
        <v>0</v>
      </c>
      <c r="AA36" s="156">
        <f>IF(LEN(AA$8)=0,"",IF(AA$9="samtals",SUMIFS(Gögn!$I$2:$I$11876,Gögn!$F$2:$F$11876,$A36,Gögn!$B$2:$B$11876,AA$8),SUMIFS(Gögn!$I$2:$I$11876,Gögn!$F$2:$F$11876,$A36,Gögn!$B$2:$B$11876,AA$8,Gögn!$E$2:$E$11876,AA$9))/1000)</f>
        <v>0</v>
      </c>
      <c r="AB36" s="156">
        <f>IF(LEN(AB$8)=0,"",IF(AB$9="samtals",SUMIFS(Gögn!$I$2:$I$11876,Gögn!$F$2:$F$11876,$A36,Gögn!$B$2:$B$11876,AB$8),SUMIFS(Gögn!$I$2:$I$11876,Gögn!$F$2:$F$11876,$A36,Gögn!$B$2:$B$11876,AB$8,Gögn!$E$2:$E$11876,AB$9))/1000)</f>
        <v>0</v>
      </c>
      <c r="AC36" s="156">
        <f>IF(LEN(AC$8)=0,"",IF(AC$9="samtals",SUMIFS(Gögn!$I$2:$I$11876,Gögn!$F$2:$F$11876,$A36,Gögn!$B$2:$B$11876,AC$8),SUMIFS(Gögn!$I$2:$I$11876,Gögn!$F$2:$F$11876,$A36,Gögn!$B$2:$B$11876,AC$8,Gögn!$E$2:$E$11876,AC$9))/1000)</f>
        <v>0</v>
      </c>
      <c r="AD36" s="156">
        <f>IF(LEN(AD$8)=0,"",IF(AD$9="samtals",SUMIFS(Gögn!$I$2:$I$11876,Gögn!$F$2:$F$11876,$A36,Gögn!$B$2:$B$11876,AD$8),SUMIFS(Gögn!$I$2:$I$11876,Gögn!$F$2:$F$11876,$A36,Gögn!$B$2:$B$11876,AD$8,Gögn!$E$2:$E$11876,AD$9))/1000)</f>
        <v>0</v>
      </c>
      <c r="AE36" s="156">
        <f>IF(LEN(AE$8)=0,"",IF(AE$9="samtals",SUMIFS(Gögn!$I$2:$I$11876,Gögn!$F$2:$F$11876,$A36,Gögn!$B$2:$B$11876,AE$8),SUMIFS(Gögn!$I$2:$I$11876,Gögn!$F$2:$F$11876,$A36,Gögn!$B$2:$B$11876,AE$8,Gögn!$E$2:$E$11876,AE$9))/1000)</f>
        <v>0</v>
      </c>
      <c r="AF36" s="156">
        <f>IF(LEN(AF$8)=0,"",IF(AF$9="samtals",SUMIFS(Gögn!$I$2:$I$11876,Gögn!$F$2:$F$11876,$A36,Gögn!$B$2:$B$11876,AF$8),SUMIFS(Gögn!$I$2:$I$11876,Gögn!$F$2:$F$11876,$A36,Gögn!$B$2:$B$11876,AF$8,Gögn!$E$2:$E$11876,AF$9))/1000)</f>
        <v>0</v>
      </c>
      <c r="AG36" s="156">
        <f>IF(LEN(AG$8)=0,"",IF(AG$9="samtals",SUMIFS(Gögn!$I$2:$I$11876,Gögn!$F$2:$F$11876,$A36,Gögn!$B$2:$B$11876,AG$8),SUMIFS(Gögn!$I$2:$I$11876,Gögn!$F$2:$F$11876,$A36,Gögn!$B$2:$B$11876,AG$8,Gögn!$E$2:$E$11876,AG$9))/1000)</f>
        <v>516.85400000000004</v>
      </c>
      <c r="AH36" s="156">
        <f>IF(LEN(AH$8)=0,"",IF(AH$9="samtals",SUMIFS(Gögn!$I$2:$I$11876,Gögn!$F$2:$F$11876,$A36,Gögn!$B$2:$B$11876,AH$8),SUMIFS(Gögn!$I$2:$I$11876,Gögn!$F$2:$F$11876,$A36,Gögn!$B$2:$B$11876,AH$8,Gögn!$E$2:$E$11876,AH$9))/1000)</f>
        <v>516.85400000000004</v>
      </c>
      <c r="AI36" s="156">
        <f>IF(LEN(AI$8)=0,"",IF(AI$9="samtals",SUMIFS(Gögn!$I$2:$I$11876,Gögn!$F$2:$F$11876,$A36,Gögn!$B$2:$B$11876,AI$8),SUMIFS(Gögn!$I$2:$I$11876,Gögn!$F$2:$F$11876,$A36,Gögn!$B$2:$B$11876,AI$8,Gögn!$E$2:$E$11876,AI$9))/1000)</f>
        <v>0</v>
      </c>
      <c r="AJ36" s="156">
        <f>IF(LEN(AJ$8)=0,"",IF(AJ$9="samtals",SUMIFS(Gögn!$I$2:$I$11876,Gögn!$F$2:$F$11876,$A36,Gögn!$B$2:$B$11876,AJ$8),SUMIFS(Gögn!$I$2:$I$11876,Gögn!$F$2:$F$11876,$A36,Gögn!$B$2:$B$11876,AJ$8,Gögn!$E$2:$E$11876,AJ$9))/1000)</f>
        <v>0</v>
      </c>
      <c r="AK36" s="156">
        <f>IF(LEN(AK$8)=0,"",IF(AK$9="samtals",SUMIFS(Gögn!$I$2:$I$11876,Gögn!$F$2:$F$11876,$A36,Gögn!$B$2:$B$11876,AK$8),SUMIFS(Gögn!$I$2:$I$11876,Gögn!$F$2:$F$11876,$A36,Gögn!$B$2:$B$11876,AK$8,Gögn!$E$2:$E$11876,AK$9))/1000)</f>
        <v>0</v>
      </c>
      <c r="AL36" s="156">
        <f>IF(LEN(AL$8)=0,"",IF(AL$9="samtals",SUMIFS(Gögn!$I$2:$I$11876,Gögn!$F$2:$F$11876,$A36,Gögn!$B$2:$B$11876,AL$8),SUMIFS(Gögn!$I$2:$I$11876,Gögn!$F$2:$F$11876,$A36,Gögn!$B$2:$B$11876,AL$8,Gögn!$E$2:$E$11876,AL$9))/1000)</f>
        <v>0</v>
      </c>
      <c r="AM36" s="156">
        <f>IF(LEN(AM$8)=0,"",IF(AM$9="samtals",SUMIFS(Gögn!$I$2:$I$11876,Gögn!$F$2:$F$11876,$A36,Gögn!$B$2:$B$11876,AM$8),SUMIFS(Gögn!$I$2:$I$11876,Gögn!$F$2:$F$11876,$A36,Gögn!$B$2:$B$11876,AM$8,Gögn!$E$2:$E$11876,AM$9))/1000)</f>
        <v>0</v>
      </c>
      <c r="AN36" s="156">
        <f>IF(LEN(AN$8)=0,"",IF(AN$9="samtals",SUMIFS(Gögn!$I$2:$I$11876,Gögn!$F$2:$F$11876,$A36,Gögn!$B$2:$B$11876,AN$8),SUMIFS(Gögn!$I$2:$I$11876,Gögn!$F$2:$F$11876,$A36,Gögn!$B$2:$B$11876,AN$8,Gögn!$E$2:$E$11876,AN$9))/1000)</f>
        <v>0</v>
      </c>
      <c r="AO36" s="156">
        <f>IF(LEN(AO$8)=0,"",IF(AO$9="samtals",SUMIFS(Gögn!$I$2:$I$11876,Gögn!$F$2:$F$11876,$A36,Gögn!$B$2:$B$11876,AO$8),SUMIFS(Gögn!$I$2:$I$11876,Gögn!$F$2:$F$11876,$A36,Gögn!$B$2:$B$11876,AO$8,Gögn!$E$2:$E$11876,AO$9))/1000)</f>
        <v>0</v>
      </c>
      <c r="AP36" s="156">
        <f>IF(LEN(AP$8)=0,"",IF(AP$9="samtals",SUMIFS(Gögn!$I$2:$I$11876,Gögn!$F$2:$F$11876,$A36,Gögn!$B$2:$B$11876,AP$8),SUMIFS(Gögn!$I$2:$I$11876,Gögn!$F$2:$F$11876,$A36,Gögn!$B$2:$B$11876,AP$8,Gögn!$E$2:$E$11876,AP$9))/1000)</f>
        <v>0</v>
      </c>
      <c r="AQ36" s="156">
        <f>IF(LEN(AQ$8)=0,"",IF(AQ$9="samtals",SUMIFS(Gögn!$I$2:$I$11876,Gögn!$F$2:$F$11876,$A36,Gögn!$B$2:$B$11876,AQ$8),SUMIFS(Gögn!$I$2:$I$11876,Gögn!$F$2:$F$11876,$A36,Gögn!$B$2:$B$11876,AQ$8,Gögn!$E$2:$E$11876,AQ$9))/1000)</f>
        <v>0</v>
      </c>
      <c r="AR36" s="156">
        <f>IF(LEN(AR$8)=0,"",IF(AR$9="samtals",SUMIFS(Gögn!$I$2:$I$11876,Gögn!$F$2:$F$11876,$A36,Gögn!$B$2:$B$11876,AR$8),SUMIFS(Gögn!$I$2:$I$11876,Gögn!$F$2:$F$11876,$A36,Gögn!$B$2:$B$11876,AR$8,Gögn!$E$2:$E$11876,AR$9))/1000)</f>
        <v>0</v>
      </c>
      <c r="AS36" s="156">
        <f>IF(LEN(AS$8)=0,"",IF(AS$9="samtals",SUMIFS(Gögn!$I$2:$I$11876,Gögn!$F$2:$F$11876,$A36,Gögn!$B$2:$B$11876,AS$8),SUMIFS(Gögn!$I$2:$I$11876,Gögn!$F$2:$F$11876,$A36,Gögn!$B$2:$B$11876,AS$8,Gögn!$E$2:$E$11876,AS$9))/1000)</f>
        <v>0</v>
      </c>
      <c r="AT36" s="156">
        <f>IF(LEN(AT$8)=0,"",IF(AT$9="samtals",SUMIFS(Gögn!$I$2:$I$11876,Gögn!$F$2:$F$11876,$A36,Gögn!$B$2:$B$11876,AT$8),SUMIFS(Gögn!$I$2:$I$11876,Gögn!$F$2:$F$11876,$A36,Gögn!$B$2:$B$11876,AT$8,Gögn!$E$2:$E$11876,AT$9))/1000)</f>
        <v>0</v>
      </c>
      <c r="AU36" s="156">
        <f>IF(LEN(AU$8)=0,"",IF(AU$9="samtals",SUMIFS(Gögn!$I$2:$I$11876,Gögn!$F$2:$F$11876,$A36,Gögn!$B$2:$B$11876,AU$8),SUMIFS(Gögn!$I$2:$I$11876,Gögn!$F$2:$F$11876,$A36,Gögn!$B$2:$B$11876,AU$8,Gögn!$E$2:$E$11876,AU$9))/1000)</f>
        <v>0</v>
      </c>
      <c r="AV36" s="156">
        <f>IF(LEN(AV$8)=0,"",IF(AV$9="samtals",SUMIFS(Gögn!$I$2:$I$11876,Gögn!$F$2:$F$11876,$A36,Gögn!$B$2:$B$11876,AV$8),SUMIFS(Gögn!$I$2:$I$11876,Gögn!$F$2:$F$11876,$A36,Gögn!$B$2:$B$11876,AV$8,Gögn!$E$2:$E$11876,AV$9))/1000)</f>
        <v>0</v>
      </c>
      <c r="AW36" s="156">
        <f>IF(LEN(AW$8)=0,"",IF(AW$9="samtals",SUMIFS(Gögn!$I$2:$I$11876,Gögn!$F$2:$F$11876,$A36,Gögn!$B$2:$B$11876,AW$8),SUMIFS(Gögn!$I$2:$I$11876,Gögn!$F$2:$F$11876,$A36,Gögn!$B$2:$B$11876,AW$8,Gögn!$E$2:$E$11876,AW$9))/1000)</f>
        <v>0</v>
      </c>
      <c r="AX36" s="156">
        <f>IF(LEN(AX$8)=0,"",IF(AX$9="samtals",SUMIFS(Gögn!$I$2:$I$11876,Gögn!$F$2:$F$11876,$A36,Gögn!$B$2:$B$11876,AX$8),SUMIFS(Gögn!$I$2:$I$11876,Gögn!$F$2:$F$11876,$A36,Gögn!$B$2:$B$11876,AX$8,Gögn!$E$2:$E$11876,AX$9))/1000)</f>
        <v>0</v>
      </c>
      <c r="AY36" s="156">
        <f>IF(LEN(AY$8)=0,"",IF(AY$9="samtals",SUMIFS(Gögn!$I$2:$I$11876,Gögn!$F$2:$F$11876,$A36,Gögn!$B$2:$B$11876,AY$8),SUMIFS(Gögn!$I$2:$I$11876,Gögn!$F$2:$F$11876,$A36,Gögn!$B$2:$B$11876,AY$8,Gögn!$E$2:$E$11876,AY$9))/1000)</f>
        <v>0</v>
      </c>
      <c r="AZ36" s="156">
        <f>IF(LEN(AZ$8)=0,"",IF(AZ$9="samtals",SUMIFS(Gögn!$I$2:$I$11876,Gögn!$F$2:$F$11876,$A36,Gögn!$B$2:$B$11876,AZ$8),SUMIFS(Gögn!$I$2:$I$11876,Gögn!$F$2:$F$11876,$A36,Gögn!$B$2:$B$11876,AZ$8,Gögn!$E$2:$E$11876,AZ$9))/1000)</f>
        <v>0</v>
      </c>
      <c r="BA36" s="156">
        <f>IF(LEN(BA$8)=0,"",IF(BA$9="samtals",SUMIFS(Gögn!$I$2:$I$11876,Gögn!$F$2:$F$11876,$A36,Gögn!$B$2:$B$11876,BA$8),SUMIFS(Gögn!$I$2:$I$11876,Gögn!$F$2:$F$11876,$A36,Gögn!$B$2:$B$11876,BA$8,Gögn!$E$2:$E$11876,BA$9))/1000)</f>
        <v>0</v>
      </c>
      <c r="BB36" s="156">
        <f>IF(LEN(BB$8)=0,"",IF(BB$9="samtals",SUMIFS(Gögn!$I$2:$I$11876,Gögn!$F$2:$F$11876,$A36,Gögn!$B$2:$B$11876,BB$8),SUMIFS(Gögn!$I$2:$I$11876,Gögn!$F$2:$F$11876,$A36,Gögn!$B$2:$B$11876,BB$8,Gögn!$E$2:$E$11876,BB$9))/1000)</f>
        <v>-33432.118000000002</v>
      </c>
      <c r="BC36" s="156">
        <f>IF(LEN(BC$8)=0,"",IF(BC$9="samtals",SUMIFS(Gögn!$I$2:$I$11876,Gögn!$F$2:$F$11876,$A36,Gögn!$B$2:$B$11876,BC$8),SUMIFS(Gögn!$I$2:$I$11876,Gögn!$F$2:$F$11876,$A36,Gögn!$B$2:$B$11876,BC$8,Gögn!$E$2:$E$11876,BC$9))/1000)</f>
        <v>-33432.118000000002</v>
      </c>
      <c r="BD36" s="156">
        <f>IF(LEN(BD$8)=0,"",IF(BD$9="samtals",SUMIFS(Gögn!$I$2:$I$11876,Gögn!$F$2:$F$11876,$A36,Gögn!$B$2:$B$11876,BD$8),SUMIFS(Gögn!$I$2:$I$11876,Gögn!$F$2:$F$11876,$A36,Gögn!$B$2:$B$11876,BD$8,Gögn!$E$2:$E$11876,BD$9))/1000)</f>
        <v>0</v>
      </c>
      <c r="BE36" s="156">
        <f>IF(LEN(BE$8)=0,"",IF(BE$9="samtals",SUMIFS(Gögn!$I$2:$I$11876,Gögn!$F$2:$F$11876,$A36,Gögn!$B$2:$B$11876,BE$8),SUMIFS(Gögn!$I$2:$I$11876,Gögn!$F$2:$F$11876,$A36,Gögn!$B$2:$B$11876,BE$8,Gögn!$E$2:$E$11876,BE$9))/1000)</f>
        <v>0</v>
      </c>
      <c r="BF36" s="156">
        <f>IF(LEN(BF$8)=0,"",IF(BF$9="samtals",SUMIFS(Gögn!$I$2:$I$11876,Gögn!$F$2:$F$11876,$A36,Gögn!$B$2:$B$11876,BF$8),SUMIFS(Gögn!$I$2:$I$11876,Gögn!$F$2:$F$11876,$A36,Gögn!$B$2:$B$11876,BF$8,Gögn!$E$2:$E$11876,BF$9))/1000)</f>
        <v>0</v>
      </c>
      <c r="BG36" s="156">
        <f>IF(LEN(BG$8)=0,"",IF(BG$9="samtals",SUMIFS(Gögn!$I$2:$I$11876,Gögn!$F$2:$F$11876,$A36,Gögn!$B$2:$B$11876,BG$8),SUMIFS(Gögn!$I$2:$I$11876,Gögn!$F$2:$F$11876,$A36,Gögn!$B$2:$B$11876,BG$8,Gögn!$E$2:$E$11876,BG$9))/1000)</f>
        <v>0</v>
      </c>
    </row>
    <row r="37" spans="1:59" ht="15.75" x14ac:dyDescent="0.25">
      <c r="A37" s="5" t="s">
        <v>458</v>
      </c>
      <c r="B37" s="5"/>
      <c r="C37" s="18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</row>
    <row r="38" spans="1:59" ht="15.75" x14ac:dyDescent="0.25">
      <c r="A38" s="5" t="s">
        <v>188</v>
      </c>
      <c r="B38" s="5"/>
      <c r="C38" s="19" t="s">
        <v>274</v>
      </c>
      <c r="D38" s="156">
        <f t="shared" si="6"/>
        <v>2889607.6770000006</v>
      </c>
      <c r="E38" s="156">
        <f>IF(LEN(E$8)=0,"",IF(E$9="samtals",SUMIFS(Gögn!$I$2:$I$11876,Gögn!$F$2:$F$11876,$A38,Gögn!$B$2:$B$11876,E$8),SUMIFS(Gögn!$I$2:$I$11876,Gögn!$F$2:$F$11876,$A38,Gögn!$B$2:$B$11876,E$8,Gögn!$E$2:$E$11876,E$9))/1000)</f>
        <v>21018.421999999999</v>
      </c>
      <c r="F38" s="156">
        <f>IF(LEN(F$8)=0,"",IF(F$9="samtals",SUMIFS(Gögn!$I$2:$I$11876,Gögn!$F$2:$F$11876,$A38,Gögn!$B$2:$B$11876,F$8),SUMIFS(Gögn!$I$2:$I$11876,Gögn!$F$2:$F$11876,$A38,Gögn!$B$2:$B$11876,F$8,Gögn!$E$2:$E$11876,F$9))/1000)</f>
        <v>10765.816999999999</v>
      </c>
      <c r="G38" s="156">
        <f>IF(LEN(G$8)=0,"",IF(G$9="samtals",SUMIFS(Gögn!$I$2:$I$11876,Gögn!$F$2:$F$11876,$A38,Gögn!$B$2:$B$11876,G$8),SUMIFS(Gögn!$I$2:$I$11876,Gögn!$F$2:$F$11876,$A38,Gögn!$B$2:$B$11876,G$8,Gögn!$E$2:$E$11876,G$9))/1000)</f>
        <v>10252.605</v>
      </c>
      <c r="H38" s="156">
        <f>IF(LEN(H$8)=0,"",IF(H$9="samtals",SUMIFS(Gögn!$I$2:$I$11876,Gögn!$F$2:$F$11876,$A38,Gögn!$B$2:$B$11876,H$8),SUMIFS(Gögn!$I$2:$I$11876,Gögn!$F$2:$F$11876,$A38,Gögn!$B$2:$B$11876,H$8,Gögn!$E$2:$E$11876,H$9))/1000)</f>
        <v>387041.22499999998</v>
      </c>
      <c r="I38" s="156">
        <f>IF(LEN(I$8)=0,"",IF(I$9="samtals",SUMIFS(Gögn!$I$2:$I$11876,Gögn!$F$2:$F$11876,$A38,Gögn!$B$2:$B$11876,I$8),SUMIFS(Gögn!$I$2:$I$11876,Gögn!$F$2:$F$11876,$A38,Gögn!$B$2:$B$11876,I$8,Gögn!$E$2:$E$11876,I$9))/1000)</f>
        <v>384978.16800000001</v>
      </c>
      <c r="J38" s="156">
        <f>IF(LEN(J$8)=0,"",IF(J$9="samtals",SUMIFS(Gögn!$I$2:$I$11876,Gögn!$F$2:$F$11876,$A38,Gögn!$B$2:$B$11876,J$8),SUMIFS(Gögn!$I$2:$I$11876,Gögn!$F$2:$F$11876,$A38,Gögn!$B$2:$B$11876,J$8,Gögn!$E$2:$E$11876,J$9))/1000)</f>
        <v>2063.0569999999998</v>
      </c>
      <c r="K38" s="156">
        <f>IF(LEN(K$8)=0,"",IF(K$9="samtals",SUMIFS(Gögn!$I$2:$I$11876,Gögn!$F$2:$F$11876,$A38,Gögn!$B$2:$B$11876,K$8),SUMIFS(Gögn!$I$2:$I$11876,Gögn!$F$2:$F$11876,$A38,Gögn!$B$2:$B$11876,K$8,Gögn!$E$2:$E$11876,K$9))/1000)</f>
        <v>76281.914999999994</v>
      </c>
      <c r="L38" s="156">
        <f>IF(LEN(L$8)=0,"",IF(L$9="samtals",SUMIFS(Gögn!$I$2:$I$11876,Gögn!$F$2:$F$11876,$A38,Gögn!$B$2:$B$11876,L$8),SUMIFS(Gögn!$I$2:$I$11876,Gögn!$F$2:$F$11876,$A38,Gögn!$B$2:$B$11876,L$8,Gögn!$E$2:$E$11876,L$9))/1000)</f>
        <v>76281.914999999994</v>
      </c>
      <c r="M38" s="156">
        <f>IF(LEN(M$8)=0,"",IF(M$9="samtals",SUMIFS(Gögn!$I$2:$I$11876,Gögn!$F$2:$F$11876,$A38,Gögn!$B$2:$B$11876,M$8),SUMIFS(Gögn!$I$2:$I$11876,Gögn!$F$2:$F$11876,$A38,Gögn!$B$2:$B$11876,M$8,Gögn!$E$2:$E$11876,M$9))/1000)</f>
        <v>58141</v>
      </c>
      <c r="N38" s="156">
        <f>IF(LEN(N$8)=0,"",IF(N$9="samtals",SUMIFS(Gögn!$I$2:$I$11876,Gögn!$F$2:$F$11876,$A38,Gögn!$B$2:$B$11876,N$8),SUMIFS(Gögn!$I$2:$I$11876,Gögn!$F$2:$F$11876,$A38,Gögn!$B$2:$B$11876,N$8,Gögn!$E$2:$E$11876,N$9))/1000)</f>
        <v>58141</v>
      </c>
      <c r="O38" s="156">
        <f>IF(LEN(O$8)=0,"",IF(O$9="samtals",SUMIFS(Gögn!$I$2:$I$11876,Gögn!$F$2:$F$11876,$A38,Gögn!$B$2:$B$11876,O$8),SUMIFS(Gögn!$I$2:$I$11876,Gögn!$F$2:$F$11876,$A38,Gögn!$B$2:$B$11876,O$8,Gögn!$E$2:$E$11876,O$9))/1000)</f>
        <v>70775.494000000006</v>
      </c>
      <c r="P38" s="156">
        <f>IF(LEN(P$8)=0,"",IF(P$9="samtals",SUMIFS(Gögn!$I$2:$I$11876,Gögn!$F$2:$F$11876,$A38,Gögn!$B$2:$B$11876,P$8),SUMIFS(Gögn!$I$2:$I$11876,Gögn!$F$2:$F$11876,$A38,Gögn!$B$2:$B$11876,P$8,Gögn!$E$2:$E$11876,P$9))/1000)</f>
        <v>67028.091</v>
      </c>
      <c r="Q38" s="156">
        <f>IF(LEN(Q$8)=0,"",IF(Q$9="samtals",SUMIFS(Gögn!$I$2:$I$11876,Gögn!$F$2:$F$11876,$A38,Gögn!$B$2:$B$11876,Q$8),SUMIFS(Gögn!$I$2:$I$11876,Gögn!$F$2:$F$11876,$A38,Gögn!$B$2:$B$11876,Q$8,Gögn!$E$2:$E$11876,Q$9))/1000)</f>
        <v>3747.4029999999998</v>
      </c>
      <c r="R38" s="156">
        <f>IF(LEN(R$8)=0,"",IF(R$9="samtals",SUMIFS(Gögn!$I$2:$I$11876,Gögn!$F$2:$F$11876,$A38,Gögn!$B$2:$B$11876,R$8),SUMIFS(Gögn!$I$2:$I$11876,Gögn!$F$2:$F$11876,$A38,Gögn!$B$2:$B$11876,R$8,Gögn!$E$2:$E$11876,R$9))/1000)</f>
        <v>371488</v>
      </c>
      <c r="S38" s="156">
        <f>IF(LEN(S$8)=0,"",IF(S$9="samtals",SUMIFS(Gögn!$I$2:$I$11876,Gögn!$F$2:$F$11876,$A38,Gögn!$B$2:$B$11876,S$8),SUMIFS(Gögn!$I$2:$I$11876,Gögn!$F$2:$F$11876,$A38,Gögn!$B$2:$B$11876,S$8,Gögn!$E$2:$E$11876,S$9))/1000)</f>
        <v>119584</v>
      </c>
      <c r="T38" s="156">
        <f>IF(LEN(T$8)=0,"",IF(T$9="samtals",SUMIFS(Gögn!$I$2:$I$11876,Gögn!$F$2:$F$11876,$A38,Gögn!$B$2:$B$11876,T$8),SUMIFS(Gögn!$I$2:$I$11876,Gögn!$F$2:$F$11876,$A38,Gögn!$B$2:$B$11876,T$8,Gögn!$E$2:$E$11876,T$9))/1000)</f>
        <v>251904</v>
      </c>
      <c r="U38" s="156">
        <f>IF(LEN(U$8)=0,"",IF(U$9="samtals",SUMIFS(Gögn!$I$2:$I$11876,Gögn!$F$2:$F$11876,$A38,Gögn!$B$2:$B$11876,U$8),SUMIFS(Gögn!$I$2:$I$11876,Gögn!$F$2:$F$11876,$A38,Gögn!$B$2:$B$11876,U$8,Gögn!$E$2:$E$11876,U$9))/1000)</f>
        <v>68869.479000000007</v>
      </c>
      <c r="V38" s="156">
        <f>IF(LEN(V$8)=0,"",IF(V$9="samtals",SUMIFS(Gögn!$I$2:$I$11876,Gögn!$F$2:$F$11876,$A38,Gögn!$B$2:$B$11876,V$8),SUMIFS(Gögn!$I$2:$I$11876,Gögn!$F$2:$F$11876,$A38,Gögn!$B$2:$B$11876,V$8,Gögn!$E$2:$E$11876,V$9))/1000)</f>
        <v>68869.479000000007</v>
      </c>
      <c r="W38" s="156">
        <f>IF(LEN(W$8)=0,"",IF(W$9="samtals",SUMIFS(Gögn!$I$2:$I$11876,Gögn!$F$2:$F$11876,$A38,Gögn!$B$2:$B$11876,W$8),SUMIFS(Gögn!$I$2:$I$11876,Gögn!$F$2:$F$11876,$A38,Gögn!$B$2:$B$11876,W$8,Gögn!$E$2:$E$11876,W$9))/1000)</f>
        <v>0</v>
      </c>
      <c r="X38" s="156">
        <f>IF(LEN(X$8)=0,"",IF(X$9="samtals",SUMIFS(Gögn!$I$2:$I$11876,Gögn!$F$2:$F$11876,$A38,Gögn!$B$2:$B$11876,X$8),SUMIFS(Gögn!$I$2:$I$11876,Gögn!$F$2:$F$11876,$A38,Gögn!$B$2:$B$11876,X$8,Gögn!$E$2:$E$11876,X$9))/1000)</f>
        <v>228087.84299999999</v>
      </c>
      <c r="Y38" s="156">
        <f>IF(LEN(Y$8)=0,"",IF(Y$9="samtals",SUMIFS(Gögn!$I$2:$I$11876,Gögn!$F$2:$F$11876,$A38,Gögn!$B$2:$B$11876,Y$8),SUMIFS(Gögn!$I$2:$I$11876,Gögn!$F$2:$F$11876,$A38,Gögn!$B$2:$B$11876,Y$8,Gögn!$E$2:$E$11876,Y$9))/1000)</f>
        <v>48441.807999999997</v>
      </c>
      <c r="Z38" s="156">
        <f>IF(LEN(Z$8)=0,"",IF(Z$9="samtals",SUMIFS(Gögn!$I$2:$I$11876,Gögn!$F$2:$F$11876,$A38,Gögn!$B$2:$B$11876,Z$8),SUMIFS(Gögn!$I$2:$I$11876,Gögn!$F$2:$F$11876,$A38,Gögn!$B$2:$B$11876,Z$8,Gögn!$E$2:$E$11876,Z$9))/1000)</f>
        <v>179646.035</v>
      </c>
      <c r="AA38" s="156">
        <f>IF(LEN(AA$8)=0,"",IF(AA$9="samtals",SUMIFS(Gögn!$I$2:$I$11876,Gögn!$F$2:$F$11876,$A38,Gögn!$B$2:$B$11876,AA$8),SUMIFS(Gögn!$I$2:$I$11876,Gögn!$F$2:$F$11876,$A38,Gögn!$B$2:$B$11876,AA$8,Gögn!$E$2:$E$11876,AA$9))/1000)</f>
        <v>47967.550999999999</v>
      </c>
      <c r="AB38" s="156">
        <f>IF(LEN(AB$8)=0,"",IF(AB$9="samtals",SUMIFS(Gögn!$I$2:$I$11876,Gögn!$F$2:$F$11876,$A38,Gögn!$B$2:$B$11876,AB$8),SUMIFS(Gögn!$I$2:$I$11876,Gögn!$F$2:$F$11876,$A38,Gögn!$B$2:$B$11876,AB$8,Gögn!$E$2:$E$11876,AB$9))/1000)</f>
        <v>47967.550999999999</v>
      </c>
      <c r="AC38" s="156">
        <f>IF(LEN(AC$8)=0,"",IF(AC$9="samtals",SUMIFS(Gögn!$I$2:$I$11876,Gögn!$F$2:$F$11876,$A38,Gögn!$B$2:$B$11876,AC$8),SUMIFS(Gögn!$I$2:$I$11876,Gögn!$F$2:$F$11876,$A38,Gögn!$B$2:$B$11876,AC$8,Gögn!$E$2:$E$11876,AC$9))/1000)</f>
        <v>34775</v>
      </c>
      <c r="AD38" s="156">
        <f>IF(LEN(AD$8)=0,"",IF(AD$9="samtals",SUMIFS(Gögn!$I$2:$I$11876,Gögn!$F$2:$F$11876,$A38,Gögn!$B$2:$B$11876,AD$8),SUMIFS(Gögn!$I$2:$I$11876,Gögn!$F$2:$F$11876,$A38,Gögn!$B$2:$B$11876,AD$8,Gögn!$E$2:$E$11876,AD$9))/1000)</f>
        <v>34775</v>
      </c>
      <c r="AE38" s="156">
        <f>IF(LEN(AE$8)=0,"",IF(AE$9="samtals",SUMIFS(Gögn!$I$2:$I$11876,Gögn!$F$2:$F$11876,$A38,Gögn!$B$2:$B$11876,AE$8),SUMIFS(Gögn!$I$2:$I$11876,Gögn!$F$2:$F$11876,$A38,Gögn!$B$2:$B$11876,AE$8,Gögn!$E$2:$E$11876,AE$9))/1000)</f>
        <v>34851</v>
      </c>
      <c r="AF38" s="156">
        <f>IF(LEN(AF$8)=0,"",IF(AF$9="samtals",SUMIFS(Gögn!$I$2:$I$11876,Gögn!$F$2:$F$11876,$A38,Gögn!$B$2:$B$11876,AF$8),SUMIFS(Gögn!$I$2:$I$11876,Gögn!$F$2:$F$11876,$A38,Gögn!$B$2:$B$11876,AF$8,Gögn!$E$2:$E$11876,AF$9))/1000)</f>
        <v>34851</v>
      </c>
      <c r="AG38" s="156">
        <f>IF(LEN(AG$8)=0,"",IF(AG$9="samtals",SUMIFS(Gögn!$I$2:$I$11876,Gögn!$F$2:$F$11876,$A38,Gögn!$B$2:$B$11876,AG$8),SUMIFS(Gögn!$I$2:$I$11876,Gögn!$F$2:$F$11876,$A38,Gögn!$B$2:$B$11876,AG$8,Gögn!$E$2:$E$11876,AG$9))/1000)</f>
        <v>1347.82</v>
      </c>
      <c r="AH38" s="156">
        <f>IF(LEN(AH$8)=0,"",IF(AH$9="samtals",SUMIFS(Gögn!$I$2:$I$11876,Gögn!$F$2:$F$11876,$A38,Gögn!$B$2:$B$11876,AH$8),SUMIFS(Gögn!$I$2:$I$11876,Gögn!$F$2:$F$11876,$A38,Gögn!$B$2:$B$11876,AH$8,Gögn!$E$2:$E$11876,AH$9))/1000)</f>
        <v>1347.82</v>
      </c>
      <c r="AI38" s="156">
        <f>IF(LEN(AI$8)=0,"",IF(AI$9="samtals",SUMIFS(Gögn!$I$2:$I$11876,Gögn!$F$2:$F$11876,$A38,Gögn!$B$2:$B$11876,AI$8),SUMIFS(Gögn!$I$2:$I$11876,Gögn!$F$2:$F$11876,$A38,Gögn!$B$2:$B$11876,AI$8,Gögn!$E$2:$E$11876,AI$9))/1000)</f>
        <v>7108</v>
      </c>
      <c r="AJ38" s="156">
        <f>IF(LEN(AJ$8)=0,"",IF(AJ$9="samtals",SUMIFS(Gögn!$I$2:$I$11876,Gögn!$F$2:$F$11876,$A38,Gögn!$B$2:$B$11876,AJ$8),SUMIFS(Gögn!$I$2:$I$11876,Gögn!$F$2:$F$11876,$A38,Gögn!$B$2:$B$11876,AJ$8,Gögn!$E$2:$E$11876,AJ$9))/1000)</f>
        <v>7108</v>
      </c>
      <c r="AK38" s="156">
        <f>IF(LEN(AK$8)=0,"",IF(AK$9="samtals",SUMIFS(Gögn!$I$2:$I$11876,Gögn!$F$2:$F$11876,$A38,Gögn!$B$2:$B$11876,AK$8),SUMIFS(Gögn!$I$2:$I$11876,Gögn!$F$2:$F$11876,$A38,Gögn!$B$2:$B$11876,AK$8,Gögn!$E$2:$E$11876,AK$9))/1000)</f>
        <v>16879.637999999999</v>
      </c>
      <c r="AL38" s="156">
        <f>IF(LEN(AL$8)=0,"",IF(AL$9="samtals",SUMIFS(Gögn!$I$2:$I$11876,Gögn!$F$2:$F$11876,$A38,Gögn!$B$2:$B$11876,AL$8),SUMIFS(Gögn!$I$2:$I$11876,Gögn!$F$2:$F$11876,$A38,Gögn!$B$2:$B$11876,AL$8,Gögn!$E$2:$E$11876,AL$9))/1000)</f>
        <v>16879.637999999999</v>
      </c>
      <c r="AM38" s="156">
        <f>IF(LEN(AM$8)=0,"",IF(AM$9="samtals",SUMIFS(Gögn!$I$2:$I$11876,Gögn!$F$2:$F$11876,$A38,Gögn!$B$2:$B$11876,AM$8),SUMIFS(Gögn!$I$2:$I$11876,Gögn!$F$2:$F$11876,$A38,Gögn!$B$2:$B$11876,AM$8,Gögn!$E$2:$E$11876,AM$9))/1000)</f>
        <v>669776.40800000005</v>
      </c>
      <c r="AN38" s="156">
        <f>IF(LEN(AN$8)=0,"",IF(AN$9="samtals",SUMIFS(Gögn!$I$2:$I$11876,Gögn!$F$2:$F$11876,$A38,Gögn!$B$2:$B$11876,AN$8),SUMIFS(Gögn!$I$2:$I$11876,Gögn!$F$2:$F$11876,$A38,Gögn!$B$2:$B$11876,AN$8,Gögn!$E$2:$E$11876,AN$9))/1000)</f>
        <v>669482.79299999995</v>
      </c>
      <c r="AO38" s="156">
        <f>IF(LEN(AO$8)=0,"",IF(AO$9="samtals",SUMIFS(Gögn!$I$2:$I$11876,Gögn!$F$2:$F$11876,$A38,Gögn!$B$2:$B$11876,AO$8),SUMIFS(Gögn!$I$2:$I$11876,Gögn!$F$2:$F$11876,$A38,Gögn!$B$2:$B$11876,AO$8,Gögn!$E$2:$E$11876,AO$9))/1000)</f>
        <v>293.61500000000001</v>
      </c>
      <c r="AP38" s="156">
        <f>IF(LEN(AP$8)=0,"",IF(AP$9="samtals",SUMIFS(Gögn!$I$2:$I$11876,Gögn!$F$2:$F$11876,$A38,Gögn!$B$2:$B$11876,AP$8),SUMIFS(Gögn!$I$2:$I$11876,Gögn!$F$2:$F$11876,$A38,Gögn!$B$2:$B$11876,AP$8,Gögn!$E$2:$E$11876,AP$9))/1000)</f>
        <v>9504.48</v>
      </c>
      <c r="AQ38" s="156">
        <f>IF(LEN(AQ$8)=0,"",IF(AQ$9="samtals",SUMIFS(Gögn!$I$2:$I$11876,Gögn!$F$2:$F$11876,$A38,Gögn!$B$2:$B$11876,AQ$8),SUMIFS(Gögn!$I$2:$I$11876,Gögn!$F$2:$F$11876,$A38,Gögn!$B$2:$B$11876,AQ$8,Gögn!$E$2:$E$11876,AQ$9))/1000)</f>
        <v>2517.1120000000001</v>
      </c>
      <c r="AR38" s="156">
        <f>IF(LEN(AR$8)=0,"",IF(AR$9="samtals",SUMIFS(Gögn!$I$2:$I$11876,Gögn!$F$2:$F$11876,$A38,Gögn!$B$2:$B$11876,AR$8),SUMIFS(Gögn!$I$2:$I$11876,Gögn!$F$2:$F$11876,$A38,Gögn!$B$2:$B$11876,AR$8,Gögn!$E$2:$E$11876,AR$9))/1000)</f>
        <v>6987.3680000000004</v>
      </c>
      <c r="AS38" s="156">
        <f>IF(LEN(AS$8)=0,"",IF(AS$9="samtals",SUMIFS(Gögn!$I$2:$I$11876,Gögn!$F$2:$F$11876,$A38,Gögn!$B$2:$B$11876,AS$8),SUMIFS(Gögn!$I$2:$I$11876,Gögn!$F$2:$F$11876,$A38,Gögn!$B$2:$B$11876,AS$8,Gögn!$E$2:$E$11876,AS$9))/1000)</f>
        <v>502869.40500000003</v>
      </c>
      <c r="AT38" s="156">
        <f>IF(LEN(AT$8)=0,"",IF(AT$9="samtals",SUMIFS(Gögn!$I$2:$I$11876,Gögn!$F$2:$F$11876,$A38,Gögn!$B$2:$B$11876,AT$8),SUMIFS(Gögn!$I$2:$I$11876,Gögn!$F$2:$F$11876,$A38,Gögn!$B$2:$B$11876,AT$8,Gögn!$E$2:$E$11876,AT$9))/1000)</f>
        <v>493834.83100000001</v>
      </c>
      <c r="AU38" s="156">
        <f>IF(LEN(AU$8)=0,"",IF(AU$9="samtals",SUMIFS(Gögn!$I$2:$I$11876,Gögn!$F$2:$F$11876,$A38,Gögn!$B$2:$B$11876,AU$8),SUMIFS(Gögn!$I$2:$I$11876,Gögn!$F$2:$F$11876,$A38,Gögn!$B$2:$B$11876,AU$8,Gögn!$E$2:$E$11876,AU$9))/1000)</f>
        <v>9034.5740000000005</v>
      </c>
      <c r="AV38" s="156">
        <f>IF(LEN(AV$8)=0,"",IF(AV$9="samtals",SUMIFS(Gögn!$I$2:$I$11876,Gögn!$F$2:$F$11876,$A38,Gögn!$B$2:$B$11876,AV$8),SUMIFS(Gögn!$I$2:$I$11876,Gögn!$F$2:$F$11876,$A38,Gögn!$B$2:$B$11876,AV$8,Gögn!$E$2:$E$11876,AV$9))/1000)</f>
        <v>44667.184999999998</v>
      </c>
      <c r="AW38" s="156">
        <f>IF(LEN(AW$8)=0,"",IF(AW$9="samtals",SUMIFS(Gögn!$I$2:$I$11876,Gögn!$F$2:$F$11876,$A38,Gögn!$B$2:$B$11876,AW$8),SUMIFS(Gögn!$I$2:$I$11876,Gögn!$F$2:$F$11876,$A38,Gögn!$B$2:$B$11876,AW$8,Gögn!$E$2:$E$11876,AW$9))/1000)</f>
        <v>44667.184999999998</v>
      </c>
      <c r="AX38" s="156">
        <f>IF(LEN(AX$8)=0,"",IF(AX$9="samtals",SUMIFS(Gögn!$I$2:$I$11876,Gögn!$F$2:$F$11876,$A38,Gögn!$B$2:$B$11876,AX$8),SUMIFS(Gögn!$I$2:$I$11876,Gögn!$F$2:$F$11876,$A38,Gögn!$B$2:$B$11876,AX$8,Gögn!$E$2:$E$11876,AX$9))/1000)</f>
        <v>0</v>
      </c>
      <c r="AY38" s="156">
        <f>IF(LEN(AY$8)=0,"",IF(AY$9="samtals",SUMIFS(Gögn!$I$2:$I$11876,Gögn!$F$2:$F$11876,$A38,Gögn!$B$2:$B$11876,AY$8),SUMIFS(Gögn!$I$2:$I$11876,Gögn!$F$2:$F$11876,$A38,Gögn!$B$2:$B$11876,AY$8,Gögn!$E$2:$E$11876,AY$9))/1000)</f>
        <v>127267</v>
      </c>
      <c r="AZ38" s="156">
        <f>IF(LEN(AZ$8)=0,"",IF(AZ$9="samtals",SUMIFS(Gögn!$I$2:$I$11876,Gögn!$F$2:$F$11876,$A38,Gögn!$B$2:$B$11876,AZ$8),SUMIFS(Gögn!$I$2:$I$11876,Gögn!$F$2:$F$11876,$A38,Gögn!$B$2:$B$11876,AZ$8,Gögn!$E$2:$E$11876,AZ$9))/1000)</f>
        <v>78784</v>
      </c>
      <c r="BA38" s="156">
        <f>IF(LEN(BA$8)=0,"",IF(BA$9="samtals",SUMIFS(Gögn!$I$2:$I$11876,Gögn!$F$2:$F$11876,$A38,Gögn!$B$2:$B$11876,BA$8),SUMIFS(Gögn!$I$2:$I$11876,Gögn!$F$2:$F$11876,$A38,Gögn!$B$2:$B$11876,BA$8,Gögn!$E$2:$E$11876,BA$9))/1000)</f>
        <v>48483</v>
      </c>
      <c r="BB38" s="156">
        <f>IF(LEN(BB$8)=0,"",IF(BB$9="samtals",SUMIFS(Gögn!$I$2:$I$11876,Gögn!$F$2:$F$11876,$A38,Gögn!$B$2:$B$11876,BB$8),SUMIFS(Gögn!$I$2:$I$11876,Gögn!$F$2:$F$11876,$A38,Gögn!$B$2:$B$11876,BB$8,Gögn!$E$2:$E$11876,BB$9))/1000)</f>
        <v>37329.292999999998</v>
      </c>
      <c r="BC38" s="156">
        <f>IF(LEN(BC$8)=0,"",IF(BC$9="samtals",SUMIFS(Gögn!$I$2:$I$11876,Gögn!$F$2:$F$11876,$A38,Gögn!$B$2:$B$11876,BC$8),SUMIFS(Gögn!$I$2:$I$11876,Gögn!$F$2:$F$11876,$A38,Gögn!$B$2:$B$11876,BC$8,Gögn!$E$2:$E$11876,BC$9))/1000)</f>
        <v>36763.224000000002</v>
      </c>
      <c r="BD38" s="156">
        <f>IF(LEN(BD$8)=0,"",IF(BD$9="samtals",SUMIFS(Gögn!$I$2:$I$11876,Gögn!$F$2:$F$11876,$A38,Gögn!$B$2:$B$11876,BD$8),SUMIFS(Gögn!$I$2:$I$11876,Gögn!$F$2:$F$11876,$A38,Gögn!$B$2:$B$11876,BD$8,Gögn!$E$2:$E$11876,BD$9))/1000)</f>
        <v>566.06899999999996</v>
      </c>
      <c r="BE38" s="156">
        <f>IF(LEN(BE$8)=0,"",IF(BE$9="samtals",SUMIFS(Gögn!$I$2:$I$11876,Gögn!$F$2:$F$11876,$A38,Gögn!$B$2:$B$11876,BE$8),SUMIFS(Gögn!$I$2:$I$11876,Gögn!$F$2:$F$11876,$A38,Gögn!$B$2:$B$11876,BE$8,Gögn!$E$2:$E$11876,BE$9))/1000)</f>
        <v>73561.519</v>
      </c>
      <c r="BF38" s="156">
        <f>IF(LEN(BF$8)=0,"",IF(BF$9="samtals",SUMIFS(Gögn!$I$2:$I$11876,Gögn!$F$2:$F$11876,$A38,Gögn!$B$2:$B$11876,BF$8),SUMIFS(Gögn!$I$2:$I$11876,Gögn!$F$2:$F$11876,$A38,Gögn!$B$2:$B$11876,BF$8,Gögn!$E$2:$E$11876,BF$9))/1000)</f>
        <v>72049.601999999999</v>
      </c>
      <c r="BG38" s="156">
        <f>IF(LEN(BG$8)=0,"",IF(BG$9="samtals",SUMIFS(Gögn!$I$2:$I$11876,Gögn!$F$2:$F$11876,$A38,Gögn!$B$2:$B$11876,BG$8),SUMIFS(Gögn!$I$2:$I$11876,Gögn!$F$2:$F$11876,$A38,Gögn!$B$2:$B$11876,BG$8,Gögn!$E$2:$E$11876,BG$9))/1000)</f>
        <v>1511.9169999999999</v>
      </c>
    </row>
    <row r="39" spans="1:59" s="34" customFormat="1" ht="15.75" x14ac:dyDescent="0.25">
      <c r="A39" s="33" t="s">
        <v>458</v>
      </c>
      <c r="B39" s="33"/>
      <c r="C39" s="20" t="s">
        <v>171</v>
      </c>
      <c r="D39" s="157">
        <f t="shared" si="6"/>
        <v>576916165.94299996</v>
      </c>
      <c r="E39" s="157">
        <f>IF(LEN(E$8)=0,"",SUM(E27:E31)+E33-E38)</f>
        <v>39144289.867000006</v>
      </c>
      <c r="F39" s="157">
        <f t="shared" ref="F39:BG39" si="8">IF(LEN(F$8)=0,"",SUM(F27:F31)+F33-F38)</f>
        <v>18543748.239999998</v>
      </c>
      <c r="G39" s="157">
        <f t="shared" si="8"/>
        <v>20600541.627</v>
      </c>
      <c r="H39" s="157">
        <f t="shared" si="8"/>
        <v>53368663.821999997</v>
      </c>
      <c r="I39" s="157">
        <f t="shared" si="8"/>
        <v>51577745.829000004</v>
      </c>
      <c r="J39" s="157">
        <f t="shared" si="8"/>
        <v>1790917.993</v>
      </c>
      <c r="K39" s="157">
        <f t="shared" si="8"/>
        <v>37454894.847000003</v>
      </c>
      <c r="L39" s="157">
        <f t="shared" si="8"/>
        <v>37454894.847000003</v>
      </c>
      <c r="M39" s="157">
        <f t="shared" si="8"/>
        <v>4165839</v>
      </c>
      <c r="N39" s="157">
        <f t="shared" si="8"/>
        <v>4165839</v>
      </c>
      <c r="O39" s="157">
        <f t="shared" si="8"/>
        <v>19714172.479999997</v>
      </c>
      <c r="P39" s="157">
        <f t="shared" si="8"/>
        <v>19581972.037999999</v>
      </c>
      <c r="Q39" s="157">
        <f t="shared" si="8"/>
        <v>132200.44200000001</v>
      </c>
      <c r="R39" s="157">
        <f t="shared" si="8"/>
        <v>33378878</v>
      </c>
      <c r="S39" s="157">
        <f t="shared" si="8"/>
        <v>11298604</v>
      </c>
      <c r="T39" s="157">
        <f t="shared" si="8"/>
        <v>22080274</v>
      </c>
      <c r="U39" s="157">
        <f t="shared" si="8"/>
        <v>63089543.428000003</v>
      </c>
      <c r="V39" s="157">
        <f t="shared" si="8"/>
        <v>62574154.857000001</v>
      </c>
      <c r="W39" s="157">
        <f t="shared" si="8"/>
        <v>515388.57099999994</v>
      </c>
      <c r="X39" s="157">
        <f t="shared" si="8"/>
        <v>10801588.242000001</v>
      </c>
      <c r="Y39" s="157">
        <f t="shared" si="8"/>
        <v>2630371.4909999999</v>
      </c>
      <c r="Z39" s="157">
        <f t="shared" si="8"/>
        <v>8171216.7509999992</v>
      </c>
      <c r="AA39" s="157">
        <f t="shared" si="8"/>
        <v>3251560.1150000002</v>
      </c>
      <c r="AB39" s="157">
        <f t="shared" si="8"/>
        <v>3251560.1150000002</v>
      </c>
      <c r="AC39" s="157">
        <f t="shared" si="8"/>
        <v>10305781</v>
      </c>
      <c r="AD39" s="157">
        <f t="shared" si="8"/>
        <v>10305781</v>
      </c>
      <c r="AE39" s="157">
        <f t="shared" si="8"/>
        <v>1329057</v>
      </c>
      <c r="AF39" s="157">
        <f t="shared" si="8"/>
        <v>1329057</v>
      </c>
      <c r="AG39" s="157">
        <f t="shared" si="8"/>
        <v>1073407.9639999999</v>
      </c>
      <c r="AH39" s="157">
        <f t="shared" si="8"/>
        <v>1073407.9639999999</v>
      </c>
      <c r="AI39" s="157">
        <f t="shared" si="8"/>
        <v>1666824</v>
      </c>
      <c r="AJ39" s="157">
        <f t="shared" si="8"/>
        <v>1666824</v>
      </c>
      <c r="AK39" s="157">
        <f t="shared" si="8"/>
        <v>8825988.7740000002</v>
      </c>
      <c r="AL39" s="157">
        <f t="shared" si="8"/>
        <v>8825988.7740000002</v>
      </c>
      <c r="AM39" s="157">
        <f t="shared" si="8"/>
        <v>118819058.66599999</v>
      </c>
      <c r="AN39" s="157">
        <f t="shared" si="8"/>
        <v>116415295.229</v>
      </c>
      <c r="AO39" s="157">
        <f t="shared" si="8"/>
        <v>2403763.4369999995</v>
      </c>
      <c r="AP39" s="157">
        <f t="shared" si="8"/>
        <v>768673.15300000005</v>
      </c>
      <c r="AQ39" s="157">
        <f t="shared" si="8"/>
        <v>195795.42800000001</v>
      </c>
      <c r="AR39" s="157">
        <f t="shared" si="8"/>
        <v>572877.72499999998</v>
      </c>
      <c r="AS39" s="157">
        <f t="shared" si="8"/>
        <v>102958168.45999999</v>
      </c>
      <c r="AT39" s="157">
        <f t="shared" si="8"/>
        <v>100695110.57699999</v>
      </c>
      <c r="AU39" s="157">
        <f t="shared" si="8"/>
        <v>2263057.8829999999</v>
      </c>
      <c r="AV39" s="157">
        <f t="shared" si="8"/>
        <v>6941036.7370000007</v>
      </c>
      <c r="AW39" s="157">
        <f t="shared" si="8"/>
        <v>6852851.0040000007</v>
      </c>
      <c r="AX39" s="157">
        <f t="shared" si="8"/>
        <v>88185.732999999993</v>
      </c>
      <c r="AY39" s="157">
        <f t="shared" si="8"/>
        <v>11215625</v>
      </c>
      <c r="AZ39" s="157">
        <f t="shared" si="8"/>
        <v>9373358</v>
      </c>
      <c r="BA39" s="157">
        <f t="shared" si="8"/>
        <v>1842267</v>
      </c>
      <c r="BB39" s="157">
        <f t="shared" si="8"/>
        <v>26165179.062999997</v>
      </c>
      <c r="BC39" s="157">
        <f t="shared" si="8"/>
        <v>25830082.631999999</v>
      </c>
      <c r="BD39" s="157">
        <f t="shared" si="8"/>
        <v>335096.43099999998</v>
      </c>
      <c r="BE39" s="157">
        <f t="shared" si="8"/>
        <v>22477936.324999999</v>
      </c>
      <c r="BF39" s="157">
        <f t="shared" si="8"/>
        <v>21760623.774</v>
      </c>
      <c r="BG39" s="157">
        <f t="shared" si="8"/>
        <v>717312.55099999998</v>
      </c>
    </row>
    <row r="40" spans="1:59" ht="15.75" x14ac:dyDescent="0.25">
      <c r="A40" s="5" t="s">
        <v>458</v>
      </c>
      <c r="B40" s="5"/>
      <c r="C40" s="19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</row>
    <row r="41" spans="1:59" ht="15.75" x14ac:dyDescent="0.25">
      <c r="A41" s="5" t="s">
        <v>458</v>
      </c>
      <c r="B41" s="5"/>
      <c r="C41" s="18" t="s">
        <v>276</v>
      </c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</row>
    <row r="42" spans="1:59" ht="15.75" x14ac:dyDescent="0.25">
      <c r="A42" s="5" t="s">
        <v>189</v>
      </c>
      <c r="B42" s="5"/>
      <c r="C42" s="19" t="s">
        <v>275</v>
      </c>
      <c r="D42" s="156">
        <f t="shared" ref="D42:D53" si="9">SUMIF($E$9:$BG$9,"Samtals",E42:BG42)</f>
        <v>11470540.836000001</v>
      </c>
      <c r="E42" s="156">
        <f>IF(LEN(E$8)=0,"",IF(E$9="samtals",SUMIFS(Gögn!$I$2:$I$11876,Gögn!$F$2:$F$11876,$A42,Gögn!$B$2:$B$11876,E$8),SUMIFS(Gögn!$I$2:$I$11876,Gögn!$F$2:$F$11876,$A42,Gögn!$B$2:$B$11876,E$8,Gögn!$E$2:$E$11876,E$9))/1000)</f>
        <v>894633.772</v>
      </c>
      <c r="F42" s="156">
        <f>IF(LEN(F$8)=0,"",IF(F$9="samtals",SUMIFS(Gögn!$I$2:$I$11876,Gögn!$F$2:$F$11876,$A42,Gögn!$B$2:$B$11876,F$8),SUMIFS(Gögn!$I$2:$I$11876,Gögn!$F$2:$F$11876,$A42,Gögn!$B$2:$B$11876,F$8,Gögn!$E$2:$E$11876,F$9))/1000)</f>
        <v>423591.49900000001</v>
      </c>
      <c r="G42" s="156">
        <f>IF(LEN(G$8)=0,"",IF(G$9="samtals",SUMIFS(Gögn!$I$2:$I$11876,Gögn!$F$2:$F$11876,$A42,Gögn!$B$2:$B$11876,G$8),SUMIFS(Gögn!$I$2:$I$11876,Gögn!$F$2:$F$11876,$A42,Gögn!$B$2:$B$11876,G$8,Gögn!$E$2:$E$11876,G$9))/1000)</f>
        <v>471042.27299999999</v>
      </c>
      <c r="H42" s="156">
        <f>IF(LEN(H$8)=0,"",IF(H$9="samtals",SUMIFS(Gögn!$I$2:$I$11876,Gögn!$F$2:$F$11876,$A42,Gögn!$B$2:$B$11876,H$8),SUMIFS(Gögn!$I$2:$I$11876,Gögn!$F$2:$F$11876,$A42,Gögn!$B$2:$B$11876,H$8,Gögn!$E$2:$E$11876,H$9))/1000)</f>
        <v>906564.79099999997</v>
      </c>
      <c r="I42" s="156">
        <f>IF(LEN(I$8)=0,"",IF(I$9="samtals",SUMIFS(Gögn!$I$2:$I$11876,Gögn!$F$2:$F$11876,$A42,Gögn!$B$2:$B$11876,I$8),SUMIFS(Gögn!$I$2:$I$11876,Gögn!$F$2:$F$11876,$A42,Gögn!$B$2:$B$11876,I$8,Gögn!$E$2:$E$11876,I$9))/1000)</f>
        <v>836942.84600000002</v>
      </c>
      <c r="J42" s="156">
        <f>IF(LEN(J$8)=0,"",IF(J$9="samtals",SUMIFS(Gögn!$I$2:$I$11876,Gögn!$F$2:$F$11876,$A42,Gögn!$B$2:$B$11876,J$8),SUMIFS(Gögn!$I$2:$I$11876,Gögn!$F$2:$F$11876,$A42,Gögn!$B$2:$B$11876,J$8,Gögn!$E$2:$E$11876,J$9))/1000)</f>
        <v>69621.945000000007</v>
      </c>
      <c r="K42" s="156">
        <f>IF(LEN(K$8)=0,"",IF(K$9="samtals",SUMIFS(Gögn!$I$2:$I$11876,Gögn!$F$2:$F$11876,$A42,Gögn!$B$2:$B$11876,K$8),SUMIFS(Gögn!$I$2:$I$11876,Gögn!$F$2:$F$11876,$A42,Gögn!$B$2:$B$11876,K$8,Gögn!$E$2:$E$11876,K$9))/1000)</f>
        <v>716049.87600000005</v>
      </c>
      <c r="L42" s="156">
        <f>IF(LEN(L$8)=0,"",IF(L$9="samtals",SUMIFS(Gögn!$I$2:$I$11876,Gögn!$F$2:$F$11876,$A42,Gögn!$B$2:$B$11876,L$8),SUMIFS(Gögn!$I$2:$I$11876,Gögn!$F$2:$F$11876,$A42,Gögn!$B$2:$B$11876,L$8,Gögn!$E$2:$E$11876,L$9))/1000)</f>
        <v>716049.87600000005</v>
      </c>
      <c r="M42" s="156">
        <f>IF(LEN(M$8)=0,"",IF(M$9="samtals",SUMIFS(Gögn!$I$2:$I$11876,Gögn!$F$2:$F$11876,$A42,Gögn!$B$2:$B$11876,M$8),SUMIFS(Gögn!$I$2:$I$11876,Gögn!$F$2:$F$11876,$A42,Gögn!$B$2:$B$11876,M$8,Gögn!$E$2:$E$11876,M$9))/1000)</f>
        <v>116737</v>
      </c>
      <c r="N42" s="156">
        <f>IF(LEN(N$8)=0,"",IF(N$9="samtals",SUMIFS(Gögn!$I$2:$I$11876,Gögn!$F$2:$F$11876,$A42,Gögn!$B$2:$B$11876,N$8),SUMIFS(Gögn!$I$2:$I$11876,Gögn!$F$2:$F$11876,$A42,Gögn!$B$2:$B$11876,N$8,Gögn!$E$2:$E$11876,N$9))/1000)</f>
        <v>116737</v>
      </c>
      <c r="O42" s="156">
        <f>IF(LEN(O$8)=0,"",IF(O$9="samtals",SUMIFS(Gögn!$I$2:$I$11876,Gögn!$F$2:$F$11876,$A42,Gögn!$B$2:$B$11876,O$8),SUMIFS(Gögn!$I$2:$I$11876,Gögn!$F$2:$F$11876,$A42,Gögn!$B$2:$B$11876,O$8,Gögn!$E$2:$E$11876,O$9))/1000)</f>
        <v>455971.02600000001</v>
      </c>
      <c r="P42" s="156">
        <f>IF(LEN(P$8)=0,"",IF(P$9="samtals",SUMIFS(Gögn!$I$2:$I$11876,Gögn!$F$2:$F$11876,$A42,Gögn!$B$2:$B$11876,P$8),SUMIFS(Gögn!$I$2:$I$11876,Gögn!$F$2:$F$11876,$A42,Gögn!$B$2:$B$11876,P$8,Gögn!$E$2:$E$11876,P$9))/1000)</f>
        <v>454882.48200000002</v>
      </c>
      <c r="Q42" s="156">
        <f>IF(LEN(Q$8)=0,"",IF(Q$9="samtals",SUMIFS(Gögn!$I$2:$I$11876,Gögn!$F$2:$F$11876,$A42,Gögn!$B$2:$B$11876,Q$8),SUMIFS(Gögn!$I$2:$I$11876,Gögn!$F$2:$F$11876,$A42,Gögn!$B$2:$B$11876,Q$8,Gögn!$E$2:$E$11876,Q$9))/1000)</f>
        <v>1088.5440000000001</v>
      </c>
      <c r="R42" s="156">
        <f>IF(LEN(R$8)=0,"",IF(R$9="samtals",SUMIFS(Gögn!$I$2:$I$11876,Gögn!$F$2:$F$11876,$A42,Gögn!$B$2:$B$11876,R$8),SUMIFS(Gögn!$I$2:$I$11876,Gögn!$F$2:$F$11876,$A42,Gögn!$B$2:$B$11876,R$8,Gögn!$E$2:$E$11876,R$9))/1000)</f>
        <v>580046</v>
      </c>
      <c r="S42" s="156">
        <f>IF(LEN(S$8)=0,"",IF(S$9="samtals",SUMIFS(Gögn!$I$2:$I$11876,Gögn!$F$2:$F$11876,$A42,Gögn!$B$2:$B$11876,S$8),SUMIFS(Gögn!$I$2:$I$11876,Gögn!$F$2:$F$11876,$A42,Gögn!$B$2:$B$11876,S$8,Gögn!$E$2:$E$11876,S$9))/1000)</f>
        <v>194537</v>
      </c>
      <c r="T42" s="156">
        <f>IF(LEN(T$8)=0,"",IF(T$9="samtals",SUMIFS(Gögn!$I$2:$I$11876,Gögn!$F$2:$F$11876,$A42,Gögn!$B$2:$B$11876,T$8),SUMIFS(Gögn!$I$2:$I$11876,Gögn!$F$2:$F$11876,$A42,Gögn!$B$2:$B$11876,T$8,Gögn!$E$2:$E$11876,T$9))/1000)</f>
        <v>385509</v>
      </c>
      <c r="U42" s="156">
        <f>IF(LEN(U$8)=0,"",IF(U$9="samtals",SUMIFS(Gögn!$I$2:$I$11876,Gögn!$F$2:$F$11876,$A42,Gögn!$B$2:$B$11876,U$8),SUMIFS(Gögn!$I$2:$I$11876,Gögn!$F$2:$F$11876,$A42,Gögn!$B$2:$B$11876,U$8,Gögn!$E$2:$E$11876,U$9))/1000)</f>
        <v>1410291.977</v>
      </c>
      <c r="V42" s="156">
        <f>IF(LEN(V$8)=0,"",IF(V$9="samtals",SUMIFS(Gögn!$I$2:$I$11876,Gögn!$F$2:$F$11876,$A42,Gögn!$B$2:$B$11876,V$8),SUMIFS(Gögn!$I$2:$I$11876,Gögn!$F$2:$F$11876,$A42,Gögn!$B$2:$B$11876,V$8,Gögn!$E$2:$E$11876,V$9))/1000)</f>
        <v>1379312.96</v>
      </c>
      <c r="W42" s="156">
        <f>IF(LEN(W$8)=0,"",IF(W$9="samtals",SUMIFS(Gögn!$I$2:$I$11876,Gögn!$F$2:$F$11876,$A42,Gögn!$B$2:$B$11876,W$8),SUMIFS(Gögn!$I$2:$I$11876,Gögn!$F$2:$F$11876,$A42,Gögn!$B$2:$B$11876,W$8,Gögn!$E$2:$E$11876,W$9))/1000)</f>
        <v>30979.017</v>
      </c>
      <c r="X42" s="156">
        <f>IF(LEN(X$8)=0,"",IF(X$9="samtals",SUMIFS(Gögn!$I$2:$I$11876,Gögn!$F$2:$F$11876,$A42,Gögn!$B$2:$B$11876,X$8),SUMIFS(Gögn!$I$2:$I$11876,Gögn!$F$2:$F$11876,$A42,Gögn!$B$2:$B$11876,X$8,Gögn!$E$2:$E$11876,X$9))/1000)</f>
        <v>474848.39</v>
      </c>
      <c r="Y42" s="156">
        <f>IF(LEN(Y$8)=0,"",IF(Y$9="samtals",SUMIFS(Gögn!$I$2:$I$11876,Gögn!$F$2:$F$11876,$A42,Gögn!$B$2:$B$11876,Y$8),SUMIFS(Gögn!$I$2:$I$11876,Gögn!$F$2:$F$11876,$A42,Gögn!$B$2:$B$11876,Y$8,Gögn!$E$2:$E$11876,Y$9))/1000)</f>
        <v>109231.28200000001</v>
      </c>
      <c r="Z42" s="156">
        <f>IF(LEN(Z$8)=0,"",IF(Z$9="samtals",SUMIFS(Gögn!$I$2:$I$11876,Gögn!$F$2:$F$11876,$A42,Gögn!$B$2:$B$11876,Z$8),SUMIFS(Gögn!$I$2:$I$11876,Gögn!$F$2:$F$11876,$A42,Gögn!$B$2:$B$11876,Z$8,Gögn!$E$2:$E$11876,Z$9))/1000)</f>
        <v>365617.10800000001</v>
      </c>
      <c r="AA42" s="156">
        <f>IF(LEN(AA$8)=0,"",IF(AA$9="samtals",SUMIFS(Gögn!$I$2:$I$11876,Gögn!$F$2:$F$11876,$A42,Gögn!$B$2:$B$11876,AA$8),SUMIFS(Gögn!$I$2:$I$11876,Gögn!$F$2:$F$11876,$A42,Gögn!$B$2:$B$11876,AA$8,Gögn!$E$2:$E$11876,AA$9))/1000)</f>
        <v>179603.704</v>
      </c>
      <c r="AB42" s="156">
        <f>IF(LEN(AB$8)=0,"",IF(AB$9="samtals",SUMIFS(Gögn!$I$2:$I$11876,Gögn!$F$2:$F$11876,$A42,Gögn!$B$2:$B$11876,AB$8),SUMIFS(Gögn!$I$2:$I$11876,Gögn!$F$2:$F$11876,$A42,Gögn!$B$2:$B$11876,AB$8,Gögn!$E$2:$E$11876,AB$9))/1000)</f>
        <v>179603.704</v>
      </c>
      <c r="AC42" s="156">
        <f>IF(LEN(AC$8)=0,"",IF(AC$9="samtals",SUMIFS(Gögn!$I$2:$I$11876,Gögn!$F$2:$F$11876,$A42,Gögn!$B$2:$B$11876,AC$8),SUMIFS(Gögn!$I$2:$I$11876,Gögn!$F$2:$F$11876,$A42,Gögn!$B$2:$B$11876,AC$8,Gögn!$E$2:$E$11876,AC$9))/1000)</f>
        <v>217554</v>
      </c>
      <c r="AD42" s="156">
        <f>IF(LEN(AD$8)=0,"",IF(AD$9="samtals",SUMIFS(Gögn!$I$2:$I$11876,Gögn!$F$2:$F$11876,$A42,Gögn!$B$2:$B$11876,AD$8),SUMIFS(Gögn!$I$2:$I$11876,Gögn!$F$2:$F$11876,$A42,Gögn!$B$2:$B$11876,AD$8,Gögn!$E$2:$E$11876,AD$9))/1000)</f>
        <v>217554</v>
      </c>
      <c r="AE42" s="156">
        <f>IF(LEN(AE$8)=0,"",IF(AE$9="samtals",SUMIFS(Gögn!$I$2:$I$11876,Gögn!$F$2:$F$11876,$A42,Gögn!$B$2:$B$11876,AE$8),SUMIFS(Gögn!$I$2:$I$11876,Gögn!$F$2:$F$11876,$A42,Gögn!$B$2:$B$11876,AE$8,Gögn!$E$2:$E$11876,AE$9))/1000)</f>
        <v>73311</v>
      </c>
      <c r="AF42" s="156">
        <f>IF(LEN(AF$8)=0,"",IF(AF$9="samtals",SUMIFS(Gögn!$I$2:$I$11876,Gögn!$F$2:$F$11876,$A42,Gögn!$B$2:$B$11876,AF$8),SUMIFS(Gögn!$I$2:$I$11876,Gögn!$F$2:$F$11876,$A42,Gögn!$B$2:$B$11876,AF$8,Gögn!$E$2:$E$11876,AF$9))/1000)</f>
        <v>73311</v>
      </c>
      <c r="AG42" s="156">
        <f>IF(LEN(AG$8)=0,"",IF(AG$9="samtals",SUMIFS(Gögn!$I$2:$I$11876,Gögn!$F$2:$F$11876,$A42,Gögn!$B$2:$B$11876,AG$8),SUMIFS(Gögn!$I$2:$I$11876,Gögn!$F$2:$F$11876,$A42,Gögn!$B$2:$B$11876,AG$8,Gögn!$E$2:$E$11876,AG$9))/1000)</f>
        <v>48940.504999999997</v>
      </c>
      <c r="AH42" s="156">
        <f>IF(LEN(AH$8)=0,"",IF(AH$9="samtals",SUMIFS(Gögn!$I$2:$I$11876,Gögn!$F$2:$F$11876,$A42,Gögn!$B$2:$B$11876,AH$8),SUMIFS(Gögn!$I$2:$I$11876,Gögn!$F$2:$F$11876,$A42,Gögn!$B$2:$B$11876,AH$8,Gögn!$E$2:$E$11876,AH$9))/1000)</f>
        <v>48940.504999999997</v>
      </c>
      <c r="AI42" s="156">
        <f>IF(LEN(AI$8)=0,"",IF(AI$9="samtals",SUMIFS(Gögn!$I$2:$I$11876,Gögn!$F$2:$F$11876,$A42,Gögn!$B$2:$B$11876,AI$8),SUMIFS(Gögn!$I$2:$I$11876,Gögn!$F$2:$F$11876,$A42,Gögn!$B$2:$B$11876,AI$8,Gögn!$E$2:$E$11876,AI$9))/1000)</f>
        <v>29964</v>
      </c>
      <c r="AJ42" s="156">
        <f>IF(LEN(AJ$8)=0,"",IF(AJ$9="samtals",SUMIFS(Gögn!$I$2:$I$11876,Gögn!$F$2:$F$11876,$A42,Gögn!$B$2:$B$11876,AJ$8),SUMIFS(Gögn!$I$2:$I$11876,Gögn!$F$2:$F$11876,$A42,Gögn!$B$2:$B$11876,AJ$8,Gögn!$E$2:$E$11876,AJ$9))/1000)</f>
        <v>29964</v>
      </c>
      <c r="AK42" s="156">
        <f>IF(LEN(AK$8)=0,"",IF(AK$9="samtals",SUMIFS(Gögn!$I$2:$I$11876,Gögn!$F$2:$F$11876,$A42,Gögn!$B$2:$B$11876,AK$8),SUMIFS(Gögn!$I$2:$I$11876,Gögn!$F$2:$F$11876,$A42,Gögn!$B$2:$B$11876,AK$8,Gögn!$E$2:$E$11876,AK$9))/1000)</f>
        <v>198706.899</v>
      </c>
      <c r="AL42" s="156">
        <f>IF(LEN(AL$8)=0,"",IF(AL$9="samtals",SUMIFS(Gögn!$I$2:$I$11876,Gögn!$F$2:$F$11876,$A42,Gögn!$B$2:$B$11876,AL$8),SUMIFS(Gögn!$I$2:$I$11876,Gögn!$F$2:$F$11876,$A42,Gögn!$B$2:$B$11876,AL$8,Gögn!$E$2:$E$11876,AL$9))/1000)</f>
        <v>198706.899</v>
      </c>
      <c r="AM42" s="156">
        <f>IF(LEN(AM$8)=0,"",IF(AM$9="samtals",SUMIFS(Gögn!$I$2:$I$11876,Gögn!$F$2:$F$11876,$A42,Gögn!$B$2:$B$11876,AM$8),SUMIFS(Gögn!$I$2:$I$11876,Gögn!$F$2:$F$11876,$A42,Gögn!$B$2:$B$11876,AM$8,Gögn!$E$2:$E$11876,AM$9))/1000)</f>
        <v>1764858.547</v>
      </c>
      <c r="AN42" s="156">
        <f>IF(LEN(AN$8)=0,"",IF(AN$9="samtals",SUMIFS(Gögn!$I$2:$I$11876,Gögn!$F$2:$F$11876,$A42,Gögn!$B$2:$B$11876,AN$8),SUMIFS(Gögn!$I$2:$I$11876,Gögn!$F$2:$F$11876,$A42,Gögn!$B$2:$B$11876,AN$8,Gögn!$E$2:$E$11876,AN$9))/1000)</f>
        <v>1745180.371</v>
      </c>
      <c r="AO42" s="156">
        <f>IF(LEN(AO$8)=0,"",IF(AO$9="samtals",SUMIFS(Gögn!$I$2:$I$11876,Gögn!$F$2:$F$11876,$A42,Gögn!$B$2:$B$11876,AO$8),SUMIFS(Gögn!$I$2:$I$11876,Gögn!$F$2:$F$11876,$A42,Gögn!$B$2:$B$11876,AO$8,Gögn!$E$2:$E$11876,AO$9))/1000)</f>
        <v>19678.175999999999</v>
      </c>
      <c r="AP42" s="156">
        <f>IF(LEN(AP$8)=0,"",IF(AP$9="samtals",SUMIFS(Gögn!$I$2:$I$11876,Gögn!$F$2:$F$11876,$A42,Gögn!$B$2:$B$11876,AP$8),SUMIFS(Gögn!$I$2:$I$11876,Gögn!$F$2:$F$11876,$A42,Gögn!$B$2:$B$11876,AP$8,Gögn!$E$2:$E$11876,AP$9))/1000)</f>
        <v>28246.920999999998</v>
      </c>
      <c r="AQ42" s="156">
        <f>IF(LEN(AQ$8)=0,"",IF(AQ$9="samtals",SUMIFS(Gögn!$I$2:$I$11876,Gögn!$F$2:$F$11876,$A42,Gögn!$B$2:$B$11876,AQ$8),SUMIFS(Gögn!$I$2:$I$11876,Gögn!$F$2:$F$11876,$A42,Gögn!$B$2:$B$11876,AQ$8,Gögn!$E$2:$E$11876,AQ$9))/1000)</f>
        <v>7490.4309999999996</v>
      </c>
      <c r="AR42" s="156">
        <f>IF(LEN(AR$8)=0,"",IF(AR$9="samtals",SUMIFS(Gögn!$I$2:$I$11876,Gögn!$F$2:$F$11876,$A42,Gögn!$B$2:$B$11876,AR$8),SUMIFS(Gögn!$I$2:$I$11876,Gögn!$F$2:$F$11876,$A42,Gögn!$B$2:$B$11876,AR$8,Gögn!$E$2:$E$11876,AR$9))/1000)</f>
        <v>20756.490000000002</v>
      </c>
      <c r="AS42" s="156">
        <f>IF(LEN(AS$8)=0,"",IF(AS$9="samtals",SUMIFS(Gögn!$I$2:$I$11876,Gögn!$F$2:$F$11876,$A42,Gögn!$B$2:$B$11876,AS$8),SUMIFS(Gögn!$I$2:$I$11876,Gögn!$F$2:$F$11876,$A42,Gögn!$B$2:$B$11876,AS$8,Gögn!$E$2:$E$11876,AS$9))/1000)</f>
        <v>1718273.9820000001</v>
      </c>
      <c r="AT42" s="156">
        <f>IF(LEN(AT$8)=0,"",IF(AT$9="samtals",SUMIFS(Gögn!$I$2:$I$11876,Gögn!$F$2:$F$11876,$A42,Gögn!$B$2:$B$11876,AT$8),SUMIFS(Gögn!$I$2:$I$11876,Gögn!$F$2:$F$11876,$A42,Gögn!$B$2:$B$11876,AT$8,Gögn!$E$2:$E$11876,AT$9))/1000)</f>
        <v>1672645.75</v>
      </c>
      <c r="AU42" s="156">
        <f>IF(LEN(AU$8)=0,"",IF(AU$9="samtals",SUMIFS(Gögn!$I$2:$I$11876,Gögn!$F$2:$F$11876,$A42,Gögn!$B$2:$B$11876,AU$8),SUMIFS(Gögn!$I$2:$I$11876,Gögn!$F$2:$F$11876,$A42,Gögn!$B$2:$B$11876,AU$8,Gögn!$E$2:$E$11876,AU$9))/1000)</f>
        <v>45628.232000000004</v>
      </c>
      <c r="AV42" s="156">
        <f>IF(LEN(AV$8)=0,"",IF(AV$9="samtals",SUMIFS(Gögn!$I$2:$I$11876,Gögn!$F$2:$F$11876,$A42,Gögn!$B$2:$B$11876,AV$8),SUMIFS(Gögn!$I$2:$I$11876,Gögn!$F$2:$F$11876,$A42,Gögn!$B$2:$B$11876,AV$8,Gögn!$E$2:$E$11876,AV$9))/1000)</f>
        <v>149455.60200000001</v>
      </c>
      <c r="AW42" s="156">
        <f>IF(LEN(AW$8)=0,"",IF(AW$9="samtals",SUMIFS(Gögn!$I$2:$I$11876,Gögn!$F$2:$F$11876,$A42,Gögn!$B$2:$B$11876,AW$8),SUMIFS(Gögn!$I$2:$I$11876,Gögn!$F$2:$F$11876,$A42,Gögn!$B$2:$B$11876,AW$8,Gögn!$E$2:$E$11876,AW$9))/1000)</f>
        <v>143649.465</v>
      </c>
      <c r="AX42" s="156">
        <f>IF(LEN(AX$8)=0,"",IF(AX$9="samtals",SUMIFS(Gögn!$I$2:$I$11876,Gögn!$F$2:$F$11876,$A42,Gögn!$B$2:$B$11876,AX$8),SUMIFS(Gögn!$I$2:$I$11876,Gögn!$F$2:$F$11876,$A42,Gögn!$B$2:$B$11876,AX$8,Gögn!$E$2:$E$11876,AX$9))/1000)</f>
        <v>5806.1369999999997</v>
      </c>
      <c r="AY42" s="156">
        <f>IF(LEN(AY$8)=0,"",IF(AY$9="samtals",SUMIFS(Gögn!$I$2:$I$11876,Gögn!$F$2:$F$11876,$A42,Gögn!$B$2:$B$11876,AY$8),SUMIFS(Gögn!$I$2:$I$11876,Gögn!$F$2:$F$11876,$A42,Gögn!$B$2:$B$11876,AY$8,Gögn!$E$2:$E$11876,AY$9))/1000)</f>
        <v>405552</v>
      </c>
      <c r="AZ42" s="156">
        <f>IF(LEN(AZ$8)=0,"",IF(AZ$9="samtals",SUMIFS(Gögn!$I$2:$I$11876,Gögn!$F$2:$F$11876,$A42,Gögn!$B$2:$B$11876,AZ$8),SUMIFS(Gögn!$I$2:$I$11876,Gögn!$F$2:$F$11876,$A42,Gögn!$B$2:$B$11876,AZ$8,Gögn!$E$2:$E$11876,AZ$9))/1000)</f>
        <v>353758</v>
      </c>
      <c r="BA42" s="156">
        <f>IF(LEN(BA$8)=0,"",IF(BA$9="samtals",SUMIFS(Gögn!$I$2:$I$11876,Gögn!$F$2:$F$11876,$A42,Gögn!$B$2:$B$11876,BA$8),SUMIFS(Gögn!$I$2:$I$11876,Gögn!$F$2:$F$11876,$A42,Gögn!$B$2:$B$11876,BA$8,Gögn!$E$2:$E$11876,BA$9))/1000)</f>
        <v>51794</v>
      </c>
      <c r="BB42" s="156">
        <f>IF(LEN(BB$8)=0,"",IF(BB$9="samtals",SUMIFS(Gögn!$I$2:$I$11876,Gögn!$F$2:$F$11876,$A42,Gögn!$B$2:$B$11876,BB$8),SUMIFS(Gögn!$I$2:$I$11876,Gögn!$F$2:$F$11876,$A42,Gögn!$B$2:$B$11876,BB$8,Gögn!$E$2:$E$11876,BB$9))/1000)</f>
        <v>550348.03500000003</v>
      </c>
      <c r="BC42" s="156">
        <f>IF(LEN(BC$8)=0,"",IF(BC$9="samtals",SUMIFS(Gögn!$I$2:$I$11876,Gögn!$F$2:$F$11876,$A42,Gögn!$B$2:$B$11876,BC$8),SUMIFS(Gögn!$I$2:$I$11876,Gögn!$F$2:$F$11876,$A42,Gögn!$B$2:$B$11876,BC$8,Gögn!$E$2:$E$11876,BC$9))/1000)</f>
        <v>533123.86399999994</v>
      </c>
      <c r="BD42" s="156">
        <f>IF(LEN(BD$8)=0,"",IF(BD$9="samtals",SUMIFS(Gögn!$I$2:$I$11876,Gögn!$F$2:$F$11876,$A42,Gögn!$B$2:$B$11876,BD$8),SUMIFS(Gögn!$I$2:$I$11876,Gögn!$F$2:$F$11876,$A42,Gögn!$B$2:$B$11876,BD$8,Gögn!$E$2:$E$11876,BD$9))/1000)</f>
        <v>17224.170999999998</v>
      </c>
      <c r="BE42" s="156">
        <f>IF(LEN(BE$8)=0,"",IF(BE$9="samtals",SUMIFS(Gögn!$I$2:$I$11876,Gögn!$F$2:$F$11876,$A42,Gögn!$B$2:$B$11876,BE$8),SUMIFS(Gögn!$I$2:$I$11876,Gögn!$F$2:$F$11876,$A42,Gögn!$B$2:$B$11876,BE$8,Gögn!$E$2:$E$11876,BE$9))/1000)</f>
        <v>550582.80900000001</v>
      </c>
      <c r="BF42" s="156">
        <f>IF(LEN(BF$8)=0,"",IF(BF$9="samtals",SUMIFS(Gögn!$I$2:$I$11876,Gögn!$F$2:$F$11876,$A42,Gögn!$B$2:$B$11876,BF$8),SUMIFS(Gögn!$I$2:$I$11876,Gögn!$F$2:$F$11876,$A42,Gögn!$B$2:$B$11876,BF$8,Gögn!$E$2:$E$11876,BF$9))/1000)</f>
        <v>508994.49599999998</v>
      </c>
      <c r="BG42" s="156">
        <f>IF(LEN(BG$8)=0,"",IF(BG$9="samtals",SUMIFS(Gögn!$I$2:$I$11876,Gögn!$F$2:$F$11876,$A42,Gögn!$B$2:$B$11876,BG$8),SUMIFS(Gögn!$I$2:$I$11876,Gögn!$F$2:$F$11876,$A42,Gögn!$B$2:$B$11876,BG$8,Gögn!$E$2:$E$11876,BG$9))/1000)</f>
        <v>41588.313000000002</v>
      </c>
    </row>
    <row r="43" spans="1:59" s="34" customFormat="1" ht="15.75" x14ac:dyDescent="0.25">
      <c r="A43" s="33" t="s">
        <v>458</v>
      </c>
      <c r="B43" s="33"/>
      <c r="C43" s="20" t="s">
        <v>277</v>
      </c>
      <c r="D43" s="157">
        <f t="shared" si="9"/>
        <v>11470540.836000001</v>
      </c>
      <c r="E43" s="157">
        <f>IF(LEN(E$8)=0,"",SUM(E42))</f>
        <v>894633.772</v>
      </c>
      <c r="F43" s="157">
        <f t="shared" ref="F43:BG43" si="10">IF(LEN(F$8)=0,"",SUM(F42))</f>
        <v>423591.49900000001</v>
      </c>
      <c r="G43" s="157">
        <f t="shared" si="10"/>
        <v>471042.27299999999</v>
      </c>
      <c r="H43" s="157">
        <f t="shared" si="10"/>
        <v>906564.79099999997</v>
      </c>
      <c r="I43" s="157">
        <f t="shared" si="10"/>
        <v>836942.84600000002</v>
      </c>
      <c r="J43" s="157">
        <f t="shared" si="10"/>
        <v>69621.945000000007</v>
      </c>
      <c r="K43" s="157">
        <f t="shared" si="10"/>
        <v>716049.87600000005</v>
      </c>
      <c r="L43" s="157">
        <f t="shared" si="10"/>
        <v>716049.87600000005</v>
      </c>
      <c r="M43" s="157">
        <f t="shared" si="10"/>
        <v>116737</v>
      </c>
      <c r="N43" s="157">
        <f t="shared" si="10"/>
        <v>116737</v>
      </c>
      <c r="O43" s="157">
        <f t="shared" si="10"/>
        <v>455971.02600000001</v>
      </c>
      <c r="P43" s="157">
        <f t="shared" si="10"/>
        <v>454882.48200000002</v>
      </c>
      <c r="Q43" s="157">
        <f t="shared" si="10"/>
        <v>1088.5440000000001</v>
      </c>
      <c r="R43" s="157">
        <f t="shared" si="10"/>
        <v>580046</v>
      </c>
      <c r="S43" s="157">
        <f t="shared" si="10"/>
        <v>194537</v>
      </c>
      <c r="T43" s="157">
        <f t="shared" si="10"/>
        <v>385509</v>
      </c>
      <c r="U43" s="157">
        <f t="shared" si="10"/>
        <v>1410291.977</v>
      </c>
      <c r="V43" s="157">
        <f t="shared" si="10"/>
        <v>1379312.96</v>
      </c>
      <c r="W43" s="157">
        <f t="shared" si="10"/>
        <v>30979.017</v>
      </c>
      <c r="X43" s="157">
        <f t="shared" si="10"/>
        <v>474848.39</v>
      </c>
      <c r="Y43" s="157">
        <f t="shared" si="10"/>
        <v>109231.28200000001</v>
      </c>
      <c r="Z43" s="157">
        <f t="shared" si="10"/>
        <v>365617.10800000001</v>
      </c>
      <c r="AA43" s="157">
        <f t="shared" si="10"/>
        <v>179603.704</v>
      </c>
      <c r="AB43" s="157">
        <f t="shared" si="10"/>
        <v>179603.704</v>
      </c>
      <c r="AC43" s="157">
        <f t="shared" si="10"/>
        <v>217554</v>
      </c>
      <c r="AD43" s="157">
        <f t="shared" si="10"/>
        <v>217554</v>
      </c>
      <c r="AE43" s="157">
        <f t="shared" si="10"/>
        <v>73311</v>
      </c>
      <c r="AF43" s="157">
        <f t="shared" si="10"/>
        <v>73311</v>
      </c>
      <c r="AG43" s="157">
        <f t="shared" si="10"/>
        <v>48940.504999999997</v>
      </c>
      <c r="AH43" s="157">
        <f t="shared" si="10"/>
        <v>48940.504999999997</v>
      </c>
      <c r="AI43" s="157">
        <f t="shared" si="10"/>
        <v>29964</v>
      </c>
      <c r="AJ43" s="157">
        <f t="shared" si="10"/>
        <v>29964</v>
      </c>
      <c r="AK43" s="157">
        <f t="shared" si="10"/>
        <v>198706.899</v>
      </c>
      <c r="AL43" s="157">
        <f t="shared" si="10"/>
        <v>198706.899</v>
      </c>
      <c r="AM43" s="157">
        <f t="shared" si="10"/>
        <v>1764858.547</v>
      </c>
      <c r="AN43" s="157">
        <f t="shared" si="10"/>
        <v>1745180.371</v>
      </c>
      <c r="AO43" s="157">
        <f t="shared" si="10"/>
        <v>19678.175999999999</v>
      </c>
      <c r="AP43" s="157">
        <f t="shared" si="10"/>
        <v>28246.920999999998</v>
      </c>
      <c r="AQ43" s="157">
        <f t="shared" si="10"/>
        <v>7490.4309999999996</v>
      </c>
      <c r="AR43" s="157">
        <f t="shared" si="10"/>
        <v>20756.490000000002</v>
      </c>
      <c r="AS43" s="157">
        <f t="shared" si="10"/>
        <v>1718273.9820000001</v>
      </c>
      <c r="AT43" s="157">
        <f t="shared" si="10"/>
        <v>1672645.75</v>
      </c>
      <c r="AU43" s="157">
        <f t="shared" si="10"/>
        <v>45628.232000000004</v>
      </c>
      <c r="AV43" s="157">
        <f t="shared" si="10"/>
        <v>149455.60200000001</v>
      </c>
      <c r="AW43" s="157">
        <f t="shared" si="10"/>
        <v>143649.465</v>
      </c>
      <c r="AX43" s="157">
        <f t="shared" si="10"/>
        <v>5806.1369999999997</v>
      </c>
      <c r="AY43" s="157">
        <f t="shared" si="10"/>
        <v>405552</v>
      </c>
      <c r="AZ43" s="157">
        <f t="shared" si="10"/>
        <v>353758</v>
      </c>
      <c r="BA43" s="157">
        <f t="shared" si="10"/>
        <v>51794</v>
      </c>
      <c r="BB43" s="157">
        <f t="shared" si="10"/>
        <v>550348.03500000003</v>
      </c>
      <c r="BC43" s="157">
        <f t="shared" si="10"/>
        <v>533123.86399999994</v>
      </c>
      <c r="BD43" s="157">
        <f t="shared" si="10"/>
        <v>17224.170999999998</v>
      </c>
      <c r="BE43" s="157">
        <f t="shared" si="10"/>
        <v>550582.80900000001</v>
      </c>
      <c r="BF43" s="157">
        <f t="shared" si="10"/>
        <v>508994.49599999998</v>
      </c>
      <c r="BG43" s="157">
        <f t="shared" si="10"/>
        <v>41588.313000000002</v>
      </c>
    </row>
    <row r="44" spans="1:59" ht="15.75" x14ac:dyDescent="0.25">
      <c r="A44" s="5" t="s">
        <v>458</v>
      </c>
      <c r="B44" s="5"/>
      <c r="C44" s="19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</row>
    <row r="45" spans="1:59" ht="15.75" x14ac:dyDescent="0.25">
      <c r="A45" s="5" t="s">
        <v>191</v>
      </c>
      <c r="B45" s="5"/>
      <c r="C45" s="21" t="s">
        <v>192</v>
      </c>
      <c r="D45" s="155">
        <f t="shared" si="9"/>
        <v>64119.165000000001</v>
      </c>
      <c r="E45" s="155">
        <f>IF(LEN(E$8)=0,"",IF(E$9="samtals",SUMIFS(Gögn!$I$2:$I$11876,Gögn!$F$2:$F$11876,$A45,Gögn!$B$2:$B$11876,E$8),SUMIFS(Gögn!$I$2:$I$11876,Gögn!$F$2:$F$11876,$A45,Gögn!$B$2:$B$11876,E$8,Gögn!$E$2:$E$11876,E$9))/1000)</f>
        <v>7781.165</v>
      </c>
      <c r="F45" s="155">
        <f>IF(LEN(F$8)=0,"",IF(F$9="samtals",SUMIFS(Gögn!$I$2:$I$11876,Gögn!$F$2:$F$11876,$A45,Gögn!$B$2:$B$11876,F$8),SUMIFS(Gögn!$I$2:$I$11876,Gögn!$F$2:$F$11876,$A45,Gögn!$B$2:$B$11876,F$8,Gögn!$E$2:$E$11876,F$9))/1000)</f>
        <v>3641.471</v>
      </c>
      <c r="G45" s="155">
        <f>IF(LEN(G$8)=0,"",IF(G$9="samtals",SUMIFS(Gögn!$I$2:$I$11876,Gögn!$F$2:$F$11876,$A45,Gögn!$B$2:$B$11876,G$8),SUMIFS(Gögn!$I$2:$I$11876,Gögn!$F$2:$F$11876,$A45,Gögn!$B$2:$B$11876,G$8,Gögn!$E$2:$E$11876,G$9))/1000)</f>
        <v>4139.6940000000004</v>
      </c>
      <c r="H45" s="155">
        <f>IF(LEN(H$8)=0,"",IF(H$9="samtals",SUMIFS(Gögn!$I$2:$I$11876,Gögn!$F$2:$F$11876,$A45,Gögn!$B$2:$B$11876,H$8),SUMIFS(Gögn!$I$2:$I$11876,Gögn!$F$2:$F$11876,$A45,Gögn!$B$2:$B$11876,H$8,Gögn!$E$2:$E$11876,H$9))/1000)</f>
        <v>0</v>
      </c>
      <c r="I45" s="155">
        <f>IF(LEN(I$8)=0,"",IF(I$9="samtals",SUMIFS(Gögn!$I$2:$I$11876,Gögn!$F$2:$F$11876,$A45,Gögn!$B$2:$B$11876,I$8),SUMIFS(Gögn!$I$2:$I$11876,Gögn!$F$2:$F$11876,$A45,Gögn!$B$2:$B$11876,I$8,Gögn!$E$2:$E$11876,I$9))/1000)</f>
        <v>0</v>
      </c>
      <c r="J45" s="155">
        <f>IF(LEN(J$8)=0,"",IF(J$9="samtals",SUMIFS(Gögn!$I$2:$I$11876,Gögn!$F$2:$F$11876,$A45,Gögn!$B$2:$B$11876,J$8),SUMIFS(Gögn!$I$2:$I$11876,Gögn!$F$2:$F$11876,$A45,Gögn!$B$2:$B$11876,J$8,Gögn!$E$2:$E$11876,J$9))/1000)</f>
        <v>0</v>
      </c>
      <c r="K45" s="155">
        <f>IF(LEN(K$8)=0,"",IF(K$9="samtals",SUMIFS(Gögn!$I$2:$I$11876,Gögn!$F$2:$F$11876,$A45,Gögn!$B$2:$B$11876,K$8),SUMIFS(Gögn!$I$2:$I$11876,Gögn!$F$2:$F$11876,$A45,Gögn!$B$2:$B$11876,K$8,Gögn!$E$2:$E$11876,K$9))/1000)</f>
        <v>0</v>
      </c>
      <c r="L45" s="155">
        <f>IF(LEN(L$8)=0,"",IF(L$9="samtals",SUMIFS(Gögn!$I$2:$I$11876,Gögn!$F$2:$F$11876,$A45,Gögn!$B$2:$B$11876,L$8),SUMIFS(Gögn!$I$2:$I$11876,Gögn!$F$2:$F$11876,$A45,Gögn!$B$2:$B$11876,L$8,Gögn!$E$2:$E$11876,L$9))/1000)</f>
        <v>0</v>
      </c>
      <c r="M45" s="155">
        <f>IF(LEN(M$8)=0,"",IF(M$9="samtals",SUMIFS(Gögn!$I$2:$I$11876,Gögn!$F$2:$F$11876,$A45,Gögn!$B$2:$B$11876,M$8),SUMIFS(Gögn!$I$2:$I$11876,Gögn!$F$2:$F$11876,$A45,Gögn!$B$2:$B$11876,M$8,Gögn!$E$2:$E$11876,M$9))/1000)</f>
        <v>0</v>
      </c>
      <c r="N45" s="155">
        <f>IF(LEN(N$8)=0,"",IF(N$9="samtals",SUMIFS(Gögn!$I$2:$I$11876,Gögn!$F$2:$F$11876,$A45,Gögn!$B$2:$B$11876,N$8),SUMIFS(Gögn!$I$2:$I$11876,Gögn!$F$2:$F$11876,$A45,Gögn!$B$2:$B$11876,N$8,Gögn!$E$2:$E$11876,N$9))/1000)</f>
        <v>0</v>
      </c>
      <c r="O45" s="155">
        <f>IF(LEN(O$8)=0,"",IF(O$9="samtals",SUMIFS(Gögn!$I$2:$I$11876,Gögn!$F$2:$F$11876,$A45,Gögn!$B$2:$B$11876,O$8),SUMIFS(Gögn!$I$2:$I$11876,Gögn!$F$2:$F$11876,$A45,Gögn!$B$2:$B$11876,O$8,Gögn!$E$2:$E$11876,O$9))/1000)</f>
        <v>0</v>
      </c>
      <c r="P45" s="155">
        <f>IF(LEN(P$8)=0,"",IF(P$9="samtals",SUMIFS(Gögn!$I$2:$I$11876,Gögn!$F$2:$F$11876,$A45,Gögn!$B$2:$B$11876,P$8),SUMIFS(Gögn!$I$2:$I$11876,Gögn!$F$2:$F$11876,$A45,Gögn!$B$2:$B$11876,P$8,Gögn!$E$2:$E$11876,P$9))/1000)</f>
        <v>0</v>
      </c>
      <c r="Q45" s="155">
        <f>IF(LEN(Q$8)=0,"",IF(Q$9="samtals",SUMIFS(Gögn!$I$2:$I$11876,Gögn!$F$2:$F$11876,$A45,Gögn!$B$2:$B$11876,Q$8),SUMIFS(Gögn!$I$2:$I$11876,Gögn!$F$2:$F$11876,$A45,Gögn!$B$2:$B$11876,Q$8,Gögn!$E$2:$E$11876,Q$9))/1000)</f>
        <v>0</v>
      </c>
      <c r="R45" s="155">
        <f>IF(LEN(R$8)=0,"",IF(R$9="samtals",SUMIFS(Gögn!$I$2:$I$11876,Gögn!$F$2:$F$11876,$A45,Gögn!$B$2:$B$11876,R$8),SUMIFS(Gögn!$I$2:$I$11876,Gögn!$F$2:$F$11876,$A45,Gögn!$B$2:$B$11876,R$8,Gögn!$E$2:$E$11876,R$9))/1000)</f>
        <v>0</v>
      </c>
      <c r="S45" s="155">
        <f>IF(LEN(S$8)=0,"",IF(S$9="samtals",SUMIFS(Gögn!$I$2:$I$11876,Gögn!$F$2:$F$11876,$A45,Gögn!$B$2:$B$11876,S$8),SUMIFS(Gögn!$I$2:$I$11876,Gögn!$F$2:$F$11876,$A45,Gögn!$B$2:$B$11876,S$8,Gögn!$E$2:$E$11876,S$9))/1000)</f>
        <v>0</v>
      </c>
      <c r="T45" s="155">
        <f>IF(LEN(T$8)=0,"",IF(T$9="samtals",SUMIFS(Gögn!$I$2:$I$11876,Gögn!$F$2:$F$11876,$A45,Gögn!$B$2:$B$11876,T$8),SUMIFS(Gögn!$I$2:$I$11876,Gögn!$F$2:$F$11876,$A45,Gögn!$B$2:$B$11876,T$8,Gögn!$E$2:$E$11876,T$9))/1000)</f>
        <v>0</v>
      </c>
      <c r="U45" s="155">
        <f>IF(LEN(U$8)=0,"",IF(U$9="samtals",SUMIFS(Gögn!$I$2:$I$11876,Gögn!$F$2:$F$11876,$A45,Gögn!$B$2:$B$11876,U$8),SUMIFS(Gögn!$I$2:$I$11876,Gögn!$F$2:$F$11876,$A45,Gögn!$B$2:$B$11876,U$8,Gögn!$E$2:$E$11876,U$9))/1000)</f>
        <v>0</v>
      </c>
      <c r="V45" s="155">
        <f>IF(LEN(V$8)=0,"",IF(V$9="samtals",SUMIFS(Gögn!$I$2:$I$11876,Gögn!$F$2:$F$11876,$A45,Gögn!$B$2:$B$11876,V$8),SUMIFS(Gögn!$I$2:$I$11876,Gögn!$F$2:$F$11876,$A45,Gögn!$B$2:$B$11876,V$8,Gögn!$E$2:$E$11876,V$9))/1000)</f>
        <v>0</v>
      </c>
      <c r="W45" s="155">
        <f>IF(LEN(W$8)=0,"",IF(W$9="samtals",SUMIFS(Gögn!$I$2:$I$11876,Gögn!$F$2:$F$11876,$A45,Gögn!$B$2:$B$11876,W$8),SUMIFS(Gögn!$I$2:$I$11876,Gögn!$F$2:$F$11876,$A45,Gögn!$B$2:$B$11876,W$8,Gögn!$E$2:$E$11876,W$9))/1000)</f>
        <v>0</v>
      </c>
      <c r="X45" s="155">
        <f>IF(LEN(X$8)=0,"",IF(X$9="samtals",SUMIFS(Gögn!$I$2:$I$11876,Gögn!$F$2:$F$11876,$A45,Gögn!$B$2:$B$11876,X$8),SUMIFS(Gögn!$I$2:$I$11876,Gögn!$F$2:$F$11876,$A45,Gögn!$B$2:$B$11876,X$8,Gögn!$E$2:$E$11876,X$9))/1000)</f>
        <v>0</v>
      </c>
      <c r="Y45" s="155">
        <f>IF(LEN(Y$8)=0,"",IF(Y$9="samtals",SUMIFS(Gögn!$I$2:$I$11876,Gögn!$F$2:$F$11876,$A45,Gögn!$B$2:$B$11876,Y$8),SUMIFS(Gögn!$I$2:$I$11876,Gögn!$F$2:$F$11876,$A45,Gögn!$B$2:$B$11876,Y$8,Gögn!$E$2:$E$11876,Y$9))/1000)</f>
        <v>0</v>
      </c>
      <c r="Z45" s="155">
        <f>IF(LEN(Z$8)=0,"",IF(Z$9="samtals",SUMIFS(Gögn!$I$2:$I$11876,Gögn!$F$2:$F$11876,$A45,Gögn!$B$2:$B$11876,Z$8),SUMIFS(Gögn!$I$2:$I$11876,Gögn!$F$2:$F$11876,$A45,Gögn!$B$2:$B$11876,Z$8,Gögn!$E$2:$E$11876,Z$9))/1000)</f>
        <v>0</v>
      </c>
      <c r="AA45" s="155">
        <f>IF(LEN(AA$8)=0,"",IF(AA$9="samtals",SUMIFS(Gögn!$I$2:$I$11876,Gögn!$F$2:$F$11876,$A45,Gögn!$B$2:$B$11876,AA$8),SUMIFS(Gögn!$I$2:$I$11876,Gögn!$F$2:$F$11876,$A45,Gögn!$B$2:$B$11876,AA$8,Gögn!$E$2:$E$11876,AA$9))/1000)</f>
        <v>0</v>
      </c>
      <c r="AB45" s="155">
        <f>IF(LEN(AB$8)=0,"",IF(AB$9="samtals",SUMIFS(Gögn!$I$2:$I$11876,Gögn!$F$2:$F$11876,$A45,Gögn!$B$2:$B$11876,AB$8),SUMIFS(Gögn!$I$2:$I$11876,Gögn!$F$2:$F$11876,$A45,Gögn!$B$2:$B$11876,AB$8,Gögn!$E$2:$E$11876,AB$9))/1000)</f>
        <v>0</v>
      </c>
      <c r="AC45" s="155">
        <f>IF(LEN(AC$8)=0,"",IF(AC$9="samtals",SUMIFS(Gögn!$I$2:$I$11876,Gögn!$F$2:$F$11876,$A45,Gögn!$B$2:$B$11876,AC$8),SUMIFS(Gögn!$I$2:$I$11876,Gögn!$F$2:$F$11876,$A45,Gögn!$B$2:$B$11876,AC$8,Gögn!$E$2:$E$11876,AC$9))/1000)</f>
        <v>56338</v>
      </c>
      <c r="AD45" s="155">
        <f>IF(LEN(AD$8)=0,"",IF(AD$9="samtals",SUMIFS(Gögn!$I$2:$I$11876,Gögn!$F$2:$F$11876,$A45,Gögn!$B$2:$B$11876,AD$8),SUMIFS(Gögn!$I$2:$I$11876,Gögn!$F$2:$F$11876,$A45,Gögn!$B$2:$B$11876,AD$8,Gögn!$E$2:$E$11876,AD$9))/1000)</f>
        <v>56338</v>
      </c>
      <c r="AE45" s="155">
        <f>IF(LEN(AE$8)=0,"",IF(AE$9="samtals",SUMIFS(Gögn!$I$2:$I$11876,Gögn!$F$2:$F$11876,$A45,Gögn!$B$2:$B$11876,AE$8),SUMIFS(Gögn!$I$2:$I$11876,Gögn!$F$2:$F$11876,$A45,Gögn!$B$2:$B$11876,AE$8,Gögn!$E$2:$E$11876,AE$9))/1000)</f>
        <v>0</v>
      </c>
      <c r="AF45" s="155">
        <f>IF(LEN(AF$8)=0,"",IF(AF$9="samtals",SUMIFS(Gögn!$I$2:$I$11876,Gögn!$F$2:$F$11876,$A45,Gögn!$B$2:$B$11876,AF$8),SUMIFS(Gögn!$I$2:$I$11876,Gögn!$F$2:$F$11876,$A45,Gögn!$B$2:$B$11876,AF$8,Gögn!$E$2:$E$11876,AF$9))/1000)</f>
        <v>0</v>
      </c>
      <c r="AG45" s="155">
        <f>IF(LEN(AG$8)=0,"",IF(AG$9="samtals",SUMIFS(Gögn!$I$2:$I$11876,Gögn!$F$2:$F$11876,$A45,Gögn!$B$2:$B$11876,AG$8),SUMIFS(Gögn!$I$2:$I$11876,Gögn!$F$2:$F$11876,$A45,Gögn!$B$2:$B$11876,AG$8,Gögn!$E$2:$E$11876,AG$9))/1000)</f>
        <v>0</v>
      </c>
      <c r="AH45" s="155">
        <f>IF(LEN(AH$8)=0,"",IF(AH$9="samtals",SUMIFS(Gögn!$I$2:$I$11876,Gögn!$F$2:$F$11876,$A45,Gögn!$B$2:$B$11876,AH$8),SUMIFS(Gögn!$I$2:$I$11876,Gögn!$F$2:$F$11876,$A45,Gögn!$B$2:$B$11876,AH$8,Gögn!$E$2:$E$11876,AH$9))/1000)</f>
        <v>0</v>
      </c>
      <c r="AI45" s="155">
        <f>IF(LEN(AI$8)=0,"",IF(AI$9="samtals",SUMIFS(Gögn!$I$2:$I$11876,Gögn!$F$2:$F$11876,$A45,Gögn!$B$2:$B$11876,AI$8),SUMIFS(Gögn!$I$2:$I$11876,Gögn!$F$2:$F$11876,$A45,Gögn!$B$2:$B$11876,AI$8,Gögn!$E$2:$E$11876,AI$9))/1000)</f>
        <v>0</v>
      </c>
      <c r="AJ45" s="155">
        <f>IF(LEN(AJ$8)=0,"",IF(AJ$9="samtals",SUMIFS(Gögn!$I$2:$I$11876,Gögn!$F$2:$F$11876,$A45,Gögn!$B$2:$B$11876,AJ$8),SUMIFS(Gögn!$I$2:$I$11876,Gögn!$F$2:$F$11876,$A45,Gögn!$B$2:$B$11876,AJ$8,Gögn!$E$2:$E$11876,AJ$9))/1000)</f>
        <v>0</v>
      </c>
      <c r="AK45" s="155">
        <f>IF(LEN(AK$8)=0,"",IF(AK$9="samtals",SUMIFS(Gögn!$I$2:$I$11876,Gögn!$F$2:$F$11876,$A45,Gögn!$B$2:$B$11876,AK$8),SUMIFS(Gögn!$I$2:$I$11876,Gögn!$F$2:$F$11876,$A45,Gögn!$B$2:$B$11876,AK$8,Gögn!$E$2:$E$11876,AK$9))/1000)</f>
        <v>0</v>
      </c>
      <c r="AL45" s="155">
        <f>IF(LEN(AL$8)=0,"",IF(AL$9="samtals",SUMIFS(Gögn!$I$2:$I$11876,Gögn!$F$2:$F$11876,$A45,Gögn!$B$2:$B$11876,AL$8),SUMIFS(Gögn!$I$2:$I$11876,Gögn!$F$2:$F$11876,$A45,Gögn!$B$2:$B$11876,AL$8,Gögn!$E$2:$E$11876,AL$9))/1000)</f>
        <v>0</v>
      </c>
      <c r="AM45" s="155">
        <f>IF(LEN(AM$8)=0,"",IF(AM$9="samtals",SUMIFS(Gögn!$I$2:$I$11876,Gögn!$F$2:$F$11876,$A45,Gögn!$B$2:$B$11876,AM$8),SUMIFS(Gögn!$I$2:$I$11876,Gögn!$F$2:$F$11876,$A45,Gögn!$B$2:$B$11876,AM$8,Gögn!$E$2:$E$11876,AM$9))/1000)</f>
        <v>0</v>
      </c>
      <c r="AN45" s="155">
        <f>IF(LEN(AN$8)=0,"",IF(AN$9="samtals",SUMIFS(Gögn!$I$2:$I$11876,Gögn!$F$2:$F$11876,$A45,Gögn!$B$2:$B$11876,AN$8),SUMIFS(Gögn!$I$2:$I$11876,Gögn!$F$2:$F$11876,$A45,Gögn!$B$2:$B$11876,AN$8,Gögn!$E$2:$E$11876,AN$9))/1000)</f>
        <v>0</v>
      </c>
      <c r="AO45" s="155">
        <f>IF(LEN(AO$8)=0,"",IF(AO$9="samtals",SUMIFS(Gögn!$I$2:$I$11876,Gögn!$F$2:$F$11876,$A45,Gögn!$B$2:$B$11876,AO$8),SUMIFS(Gögn!$I$2:$I$11876,Gögn!$F$2:$F$11876,$A45,Gögn!$B$2:$B$11876,AO$8,Gögn!$E$2:$E$11876,AO$9))/1000)</f>
        <v>0</v>
      </c>
      <c r="AP45" s="155">
        <f>IF(LEN(AP$8)=0,"",IF(AP$9="samtals",SUMIFS(Gögn!$I$2:$I$11876,Gögn!$F$2:$F$11876,$A45,Gögn!$B$2:$B$11876,AP$8),SUMIFS(Gögn!$I$2:$I$11876,Gögn!$F$2:$F$11876,$A45,Gögn!$B$2:$B$11876,AP$8,Gögn!$E$2:$E$11876,AP$9))/1000)</f>
        <v>0</v>
      </c>
      <c r="AQ45" s="155">
        <f>IF(LEN(AQ$8)=0,"",IF(AQ$9="samtals",SUMIFS(Gögn!$I$2:$I$11876,Gögn!$F$2:$F$11876,$A45,Gögn!$B$2:$B$11876,AQ$8),SUMIFS(Gögn!$I$2:$I$11876,Gögn!$F$2:$F$11876,$A45,Gögn!$B$2:$B$11876,AQ$8,Gögn!$E$2:$E$11876,AQ$9))/1000)</f>
        <v>0</v>
      </c>
      <c r="AR45" s="155">
        <f>IF(LEN(AR$8)=0,"",IF(AR$9="samtals",SUMIFS(Gögn!$I$2:$I$11876,Gögn!$F$2:$F$11876,$A45,Gögn!$B$2:$B$11876,AR$8),SUMIFS(Gögn!$I$2:$I$11876,Gögn!$F$2:$F$11876,$A45,Gögn!$B$2:$B$11876,AR$8,Gögn!$E$2:$E$11876,AR$9))/1000)</f>
        <v>0</v>
      </c>
      <c r="AS45" s="155">
        <f>IF(LEN(AS$8)=0,"",IF(AS$9="samtals",SUMIFS(Gögn!$I$2:$I$11876,Gögn!$F$2:$F$11876,$A45,Gögn!$B$2:$B$11876,AS$8),SUMIFS(Gögn!$I$2:$I$11876,Gögn!$F$2:$F$11876,$A45,Gögn!$B$2:$B$11876,AS$8,Gögn!$E$2:$E$11876,AS$9))/1000)</f>
        <v>0</v>
      </c>
      <c r="AT45" s="155">
        <f>IF(LEN(AT$8)=0,"",IF(AT$9="samtals",SUMIFS(Gögn!$I$2:$I$11876,Gögn!$F$2:$F$11876,$A45,Gögn!$B$2:$B$11876,AT$8),SUMIFS(Gögn!$I$2:$I$11876,Gögn!$F$2:$F$11876,$A45,Gögn!$B$2:$B$11876,AT$8,Gögn!$E$2:$E$11876,AT$9))/1000)</f>
        <v>0</v>
      </c>
      <c r="AU45" s="155">
        <f>IF(LEN(AU$8)=0,"",IF(AU$9="samtals",SUMIFS(Gögn!$I$2:$I$11876,Gögn!$F$2:$F$11876,$A45,Gögn!$B$2:$B$11876,AU$8),SUMIFS(Gögn!$I$2:$I$11876,Gögn!$F$2:$F$11876,$A45,Gögn!$B$2:$B$11876,AU$8,Gögn!$E$2:$E$11876,AU$9))/1000)</f>
        <v>0</v>
      </c>
      <c r="AV45" s="155">
        <f>IF(LEN(AV$8)=0,"",IF(AV$9="samtals",SUMIFS(Gögn!$I$2:$I$11876,Gögn!$F$2:$F$11876,$A45,Gögn!$B$2:$B$11876,AV$8),SUMIFS(Gögn!$I$2:$I$11876,Gögn!$F$2:$F$11876,$A45,Gögn!$B$2:$B$11876,AV$8,Gögn!$E$2:$E$11876,AV$9))/1000)</f>
        <v>0</v>
      </c>
      <c r="AW45" s="155">
        <f>IF(LEN(AW$8)=0,"",IF(AW$9="samtals",SUMIFS(Gögn!$I$2:$I$11876,Gögn!$F$2:$F$11876,$A45,Gögn!$B$2:$B$11876,AW$8),SUMIFS(Gögn!$I$2:$I$11876,Gögn!$F$2:$F$11876,$A45,Gögn!$B$2:$B$11876,AW$8,Gögn!$E$2:$E$11876,AW$9))/1000)</f>
        <v>0</v>
      </c>
      <c r="AX45" s="155">
        <f>IF(LEN(AX$8)=0,"",IF(AX$9="samtals",SUMIFS(Gögn!$I$2:$I$11876,Gögn!$F$2:$F$11876,$A45,Gögn!$B$2:$B$11876,AX$8),SUMIFS(Gögn!$I$2:$I$11876,Gögn!$F$2:$F$11876,$A45,Gögn!$B$2:$B$11876,AX$8,Gögn!$E$2:$E$11876,AX$9))/1000)</f>
        <v>0</v>
      </c>
      <c r="AY45" s="155">
        <f>IF(LEN(AY$8)=0,"",IF(AY$9="samtals",SUMIFS(Gögn!$I$2:$I$11876,Gögn!$F$2:$F$11876,$A45,Gögn!$B$2:$B$11876,AY$8),SUMIFS(Gögn!$I$2:$I$11876,Gögn!$F$2:$F$11876,$A45,Gögn!$B$2:$B$11876,AY$8,Gögn!$E$2:$E$11876,AY$9))/1000)</f>
        <v>0</v>
      </c>
      <c r="AZ45" s="155">
        <f>IF(LEN(AZ$8)=0,"",IF(AZ$9="samtals",SUMIFS(Gögn!$I$2:$I$11876,Gögn!$F$2:$F$11876,$A45,Gögn!$B$2:$B$11876,AZ$8),SUMIFS(Gögn!$I$2:$I$11876,Gögn!$F$2:$F$11876,$A45,Gögn!$B$2:$B$11876,AZ$8,Gögn!$E$2:$E$11876,AZ$9))/1000)</f>
        <v>0</v>
      </c>
      <c r="BA45" s="155">
        <f>IF(LEN(BA$8)=0,"",IF(BA$9="samtals",SUMIFS(Gögn!$I$2:$I$11876,Gögn!$F$2:$F$11876,$A45,Gögn!$B$2:$B$11876,BA$8),SUMIFS(Gögn!$I$2:$I$11876,Gögn!$F$2:$F$11876,$A45,Gögn!$B$2:$B$11876,BA$8,Gögn!$E$2:$E$11876,BA$9))/1000)</f>
        <v>0</v>
      </c>
      <c r="BB45" s="155">
        <f>IF(LEN(BB$8)=0,"",IF(BB$9="samtals",SUMIFS(Gögn!$I$2:$I$11876,Gögn!$F$2:$F$11876,$A45,Gögn!$B$2:$B$11876,BB$8),SUMIFS(Gögn!$I$2:$I$11876,Gögn!$F$2:$F$11876,$A45,Gögn!$B$2:$B$11876,BB$8,Gögn!$E$2:$E$11876,BB$9))/1000)</f>
        <v>0</v>
      </c>
      <c r="BC45" s="155">
        <f>IF(LEN(BC$8)=0,"",IF(BC$9="samtals",SUMIFS(Gögn!$I$2:$I$11876,Gögn!$F$2:$F$11876,$A45,Gögn!$B$2:$B$11876,BC$8),SUMIFS(Gögn!$I$2:$I$11876,Gögn!$F$2:$F$11876,$A45,Gögn!$B$2:$B$11876,BC$8,Gögn!$E$2:$E$11876,BC$9))/1000)</f>
        <v>0</v>
      </c>
      <c r="BD45" s="155">
        <f>IF(LEN(BD$8)=0,"",IF(BD$9="samtals",SUMIFS(Gögn!$I$2:$I$11876,Gögn!$F$2:$F$11876,$A45,Gögn!$B$2:$B$11876,BD$8),SUMIFS(Gögn!$I$2:$I$11876,Gögn!$F$2:$F$11876,$A45,Gögn!$B$2:$B$11876,BD$8,Gögn!$E$2:$E$11876,BD$9))/1000)</f>
        <v>0</v>
      </c>
      <c r="BE45" s="155">
        <f>IF(LEN(BE$8)=0,"",IF(BE$9="samtals",SUMIFS(Gögn!$I$2:$I$11876,Gögn!$F$2:$F$11876,$A45,Gögn!$B$2:$B$11876,BE$8),SUMIFS(Gögn!$I$2:$I$11876,Gögn!$F$2:$F$11876,$A45,Gögn!$B$2:$B$11876,BE$8,Gögn!$E$2:$E$11876,BE$9))/1000)</f>
        <v>0</v>
      </c>
      <c r="BF45" s="155">
        <f>IF(LEN(BF$8)=0,"",IF(BF$9="samtals",SUMIFS(Gögn!$I$2:$I$11876,Gögn!$F$2:$F$11876,$A45,Gögn!$B$2:$B$11876,BF$8),SUMIFS(Gögn!$I$2:$I$11876,Gögn!$F$2:$F$11876,$A45,Gögn!$B$2:$B$11876,BF$8,Gögn!$E$2:$E$11876,BF$9))/1000)</f>
        <v>0</v>
      </c>
      <c r="BG45" s="155">
        <f>IF(LEN(BG$8)=0,"",IF(BG$9="samtals",SUMIFS(Gögn!$I$2:$I$11876,Gögn!$F$2:$F$11876,$A45,Gögn!$B$2:$B$11876,BG$8),SUMIFS(Gögn!$I$2:$I$11876,Gögn!$F$2:$F$11876,$A45,Gögn!$B$2:$B$11876,BG$8,Gögn!$E$2:$E$11876,BG$9))/1000)</f>
        <v>0</v>
      </c>
    </row>
    <row r="46" spans="1:59" ht="15.75" x14ac:dyDescent="0.25">
      <c r="A46" s="5" t="s">
        <v>458</v>
      </c>
      <c r="B46" s="5"/>
      <c r="C46" s="19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</row>
    <row r="47" spans="1:59" ht="15.75" x14ac:dyDescent="0.25">
      <c r="A47" s="5" t="s">
        <v>193</v>
      </c>
      <c r="B47" s="5"/>
      <c r="C47" s="21" t="s">
        <v>278</v>
      </c>
      <c r="D47" s="155">
        <f t="shared" si="9"/>
        <v>18947</v>
      </c>
      <c r="E47" s="155">
        <f>IF(LEN(E$8)=0,"",IF(E$9="samtals",SUMIFS(Gögn!$I$2:$I$11876,Gögn!$F$2:$F$11876,$A47,Gögn!$B$2:$B$11876,E$8),SUMIFS(Gögn!$I$2:$I$11876,Gögn!$F$2:$F$11876,$A47,Gögn!$B$2:$B$11876,E$8,Gögn!$E$2:$E$11876,E$9))/1000)</f>
        <v>0</v>
      </c>
      <c r="F47" s="155">
        <f>IF(LEN(F$8)=0,"",IF(F$9="samtals",SUMIFS(Gögn!$I$2:$I$11876,Gögn!$F$2:$F$11876,$A47,Gögn!$B$2:$B$11876,F$8),SUMIFS(Gögn!$I$2:$I$11876,Gögn!$F$2:$F$11876,$A47,Gögn!$B$2:$B$11876,F$8,Gögn!$E$2:$E$11876,F$9))/1000)</f>
        <v>0</v>
      </c>
      <c r="G47" s="155">
        <f>IF(LEN(G$8)=0,"",IF(G$9="samtals",SUMIFS(Gögn!$I$2:$I$11876,Gögn!$F$2:$F$11876,$A47,Gögn!$B$2:$B$11876,G$8),SUMIFS(Gögn!$I$2:$I$11876,Gögn!$F$2:$F$11876,$A47,Gögn!$B$2:$B$11876,G$8,Gögn!$E$2:$E$11876,G$9))/1000)</f>
        <v>0</v>
      </c>
      <c r="H47" s="155">
        <f>IF(LEN(H$8)=0,"",IF(H$9="samtals",SUMIFS(Gögn!$I$2:$I$11876,Gögn!$F$2:$F$11876,$A47,Gögn!$B$2:$B$11876,H$8),SUMIFS(Gögn!$I$2:$I$11876,Gögn!$F$2:$F$11876,$A47,Gögn!$B$2:$B$11876,H$8,Gögn!$E$2:$E$11876,H$9))/1000)</f>
        <v>0</v>
      </c>
      <c r="I47" s="155">
        <f>IF(LEN(I$8)=0,"",IF(I$9="samtals",SUMIFS(Gögn!$I$2:$I$11876,Gögn!$F$2:$F$11876,$A47,Gögn!$B$2:$B$11876,I$8),SUMIFS(Gögn!$I$2:$I$11876,Gögn!$F$2:$F$11876,$A47,Gögn!$B$2:$B$11876,I$8,Gögn!$E$2:$E$11876,I$9))/1000)</f>
        <v>0</v>
      </c>
      <c r="J47" s="155">
        <f>IF(LEN(J$8)=0,"",IF(J$9="samtals",SUMIFS(Gögn!$I$2:$I$11876,Gögn!$F$2:$F$11876,$A47,Gögn!$B$2:$B$11876,J$8),SUMIFS(Gögn!$I$2:$I$11876,Gögn!$F$2:$F$11876,$A47,Gögn!$B$2:$B$11876,J$8,Gögn!$E$2:$E$11876,J$9))/1000)</f>
        <v>0</v>
      </c>
      <c r="K47" s="155">
        <f>IF(LEN(K$8)=0,"",IF(K$9="samtals",SUMIFS(Gögn!$I$2:$I$11876,Gögn!$F$2:$F$11876,$A47,Gögn!$B$2:$B$11876,K$8),SUMIFS(Gögn!$I$2:$I$11876,Gögn!$F$2:$F$11876,$A47,Gögn!$B$2:$B$11876,K$8,Gögn!$E$2:$E$11876,K$9))/1000)</f>
        <v>0</v>
      </c>
      <c r="L47" s="155">
        <f>IF(LEN(L$8)=0,"",IF(L$9="samtals",SUMIFS(Gögn!$I$2:$I$11876,Gögn!$F$2:$F$11876,$A47,Gögn!$B$2:$B$11876,L$8),SUMIFS(Gögn!$I$2:$I$11876,Gögn!$F$2:$F$11876,$A47,Gögn!$B$2:$B$11876,L$8,Gögn!$E$2:$E$11876,L$9))/1000)</f>
        <v>0</v>
      </c>
      <c r="M47" s="155">
        <f>IF(LEN(M$8)=0,"",IF(M$9="samtals",SUMIFS(Gögn!$I$2:$I$11876,Gögn!$F$2:$F$11876,$A47,Gögn!$B$2:$B$11876,M$8),SUMIFS(Gögn!$I$2:$I$11876,Gögn!$F$2:$F$11876,$A47,Gögn!$B$2:$B$11876,M$8,Gögn!$E$2:$E$11876,M$9))/1000)</f>
        <v>0</v>
      </c>
      <c r="N47" s="155">
        <f>IF(LEN(N$8)=0,"",IF(N$9="samtals",SUMIFS(Gögn!$I$2:$I$11876,Gögn!$F$2:$F$11876,$A47,Gögn!$B$2:$B$11876,N$8),SUMIFS(Gögn!$I$2:$I$11876,Gögn!$F$2:$F$11876,$A47,Gögn!$B$2:$B$11876,N$8,Gögn!$E$2:$E$11876,N$9))/1000)</f>
        <v>0</v>
      </c>
      <c r="O47" s="155">
        <f>IF(LEN(O$8)=0,"",IF(O$9="samtals",SUMIFS(Gögn!$I$2:$I$11876,Gögn!$F$2:$F$11876,$A47,Gögn!$B$2:$B$11876,O$8),SUMIFS(Gögn!$I$2:$I$11876,Gögn!$F$2:$F$11876,$A47,Gögn!$B$2:$B$11876,O$8,Gögn!$E$2:$E$11876,O$9))/1000)</f>
        <v>0</v>
      </c>
      <c r="P47" s="155">
        <f>IF(LEN(P$8)=0,"",IF(P$9="samtals",SUMIFS(Gögn!$I$2:$I$11876,Gögn!$F$2:$F$11876,$A47,Gögn!$B$2:$B$11876,P$8),SUMIFS(Gögn!$I$2:$I$11876,Gögn!$F$2:$F$11876,$A47,Gögn!$B$2:$B$11876,P$8,Gögn!$E$2:$E$11876,P$9))/1000)</f>
        <v>0</v>
      </c>
      <c r="Q47" s="155">
        <f>IF(LEN(Q$8)=0,"",IF(Q$9="samtals",SUMIFS(Gögn!$I$2:$I$11876,Gögn!$F$2:$F$11876,$A47,Gögn!$B$2:$B$11876,Q$8),SUMIFS(Gögn!$I$2:$I$11876,Gögn!$F$2:$F$11876,$A47,Gögn!$B$2:$B$11876,Q$8,Gögn!$E$2:$E$11876,Q$9))/1000)</f>
        <v>0</v>
      </c>
      <c r="R47" s="155">
        <f>IF(LEN(R$8)=0,"",IF(R$9="samtals",SUMIFS(Gögn!$I$2:$I$11876,Gögn!$F$2:$F$11876,$A47,Gögn!$B$2:$B$11876,R$8),SUMIFS(Gögn!$I$2:$I$11876,Gögn!$F$2:$F$11876,$A47,Gögn!$B$2:$B$11876,R$8,Gögn!$E$2:$E$11876,R$9))/1000)</f>
        <v>0</v>
      </c>
      <c r="S47" s="155">
        <f>IF(LEN(S$8)=0,"",IF(S$9="samtals",SUMIFS(Gögn!$I$2:$I$11876,Gögn!$F$2:$F$11876,$A47,Gögn!$B$2:$B$11876,S$8),SUMIFS(Gögn!$I$2:$I$11876,Gögn!$F$2:$F$11876,$A47,Gögn!$B$2:$B$11876,S$8,Gögn!$E$2:$E$11876,S$9))/1000)</f>
        <v>0</v>
      </c>
      <c r="T47" s="155">
        <f>IF(LEN(T$8)=0,"",IF(T$9="samtals",SUMIFS(Gögn!$I$2:$I$11876,Gögn!$F$2:$F$11876,$A47,Gögn!$B$2:$B$11876,T$8),SUMIFS(Gögn!$I$2:$I$11876,Gögn!$F$2:$F$11876,$A47,Gögn!$B$2:$B$11876,T$8,Gögn!$E$2:$E$11876,T$9))/1000)</f>
        <v>0</v>
      </c>
      <c r="U47" s="155">
        <f>IF(LEN(U$8)=0,"",IF(U$9="samtals",SUMIFS(Gögn!$I$2:$I$11876,Gögn!$F$2:$F$11876,$A47,Gögn!$B$2:$B$11876,U$8),SUMIFS(Gögn!$I$2:$I$11876,Gögn!$F$2:$F$11876,$A47,Gögn!$B$2:$B$11876,U$8,Gögn!$E$2:$E$11876,U$9))/1000)</f>
        <v>0</v>
      </c>
      <c r="V47" s="155">
        <f>IF(LEN(V$8)=0,"",IF(V$9="samtals",SUMIFS(Gögn!$I$2:$I$11876,Gögn!$F$2:$F$11876,$A47,Gögn!$B$2:$B$11876,V$8),SUMIFS(Gögn!$I$2:$I$11876,Gögn!$F$2:$F$11876,$A47,Gögn!$B$2:$B$11876,V$8,Gögn!$E$2:$E$11876,V$9))/1000)</f>
        <v>0</v>
      </c>
      <c r="W47" s="155">
        <f>IF(LEN(W$8)=0,"",IF(W$9="samtals",SUMIFS(Gögn!$I$2:$I$11876,Gögn!$F$2:$F$11876,$A47,Gögn!$B$2:$B$11876,W$8),SUMIFS(Gögn!$I$2:$I$11876,Gögn!$F$2:$F$11876,$A47,Gögn!$B$2:$B$11876,W$8,Gögn!$E$2:$E$11876,W$9))/1000)</f>
        <v>0</v>
      </c>
      <c r="X47" s="155">
        <f>IF(LEN(X$8)=0,"",IF(X$9="samtals",SUMIFS(Gögn!$I$2:$I$11876,Gögn!$F$2:$F$11876,$A47,Gögn!$B$2:$B$11876,X$8),SUMIFS(Gögn!$I$2:$I$11876,Gögn!$F$2:$F$11876,$A47,Gögn!$B$2:$B$11876,X$8,Gögn!$E$2:$E$11876,X$9))/1000)</f>
        <v>0</v>
      </c>
      <c r="Y47" s="155">
        <f>IF(LEN(Y$8)=0,"",IF(Y$9="samtals",SUMIFS(Gögn!$I$2:$I$11876,Gögn!$F$2:$F$11876,$A47,Gögn!$B$2:$B$11876,Y$8),SUMIFS(Gögn!$I$2:$I$11876,Gögn!$F$2:$F$11876,$A47,Gögn!$B$2:$B$11876,Y$8,Gögn!$E$2:$E$11876,Y$9))/1000)</f>
        <v>0</v>
      </c>
      <c r="Z47" s="155">
        <f>IF(LEN(Z$8)=0,"",IF(Z$9="samtals",SUMIFS(Gögn!$I$2:$I$11876,Gögn!$F$2:$F$11876,$A47,Gögn!$B$2:$B$11876,Z$8),SUMIFS(Gögn!$I$2:$I$11876,Gögn!$F$2:$F$11876,$A47,Gögn!$B$2:$B$11876,Z$8,Gögn!$E$2:$E$11876,Z$9))/1000)</f>
        <v>0</v>
      </c>
      <c r="AA47" s="155">
        <f>IF(LEN(AA$8)=0,"",IF(AA$9="samtals",SUMIFS(Gögn!$I$2:$I$11876,Gögn!$F$2:$F$11876,$A47,Gögn!$B$2:$B$11876,AA$8),SUMIFS(Gögn!$I$2:$I$11876,Gögn!$F$2:$F$11876,$A47,Gögn!$B$2:$B$11876,AA$8,Gögn!$E$2:$E$11876,AA$9))/1000)</f>
        <v>0</v>
      </c>
      <c r="AB47" s="155">
        <f>IF(LEN(AB$8)=0,"",IF(AB$9="samtals",SUMIFS(Gögn!$I$2:$I$11876,Gögn!$F$2:$F$11876,$A47,Gögn!$B$2:$B$11876,AB$8),SUMIFS(Gögn!$I$2:$I$11876,Gögn!$F$2:$F$11876,$A47,Gögn!$B$2:$B$11876,AB$8,Gögn!$E$2:$E$11876,AB$9))/1000)</f>
        <v>0</v>
      </c>
      <c r="AC47" s="155">
        <f>IF(LEN(AC$8)=0,"",IF(AC$9="samtals",SUMIFS(Gögn!$I$2:$I$11876,Gögn!$F$2:$F$11876,$A47,Gögn!$B$2:$B$11876,AC$8),SUMIFS(Gögn!$I$2:$I$11876,Gögn!$F$2:$F$11876,$A47,Gögn!$B$2:$B$11876,AC$8,Gögn!$E$2:$E$11876,AC$9))/1000)</f>
        <v>18947</v>
      </c>
      <c r="AD47" s="155">
        <f>IF(LEN(AD$8)=0,"",IF(AD$9="samtals",SUMIFS(Gögn!$I$2:$I$11876,Gögn!$F$2:$F$11876,$A47,Gögn!$B$2:$B$11876,AD$8),SUMIFS(Gögn!$I$2:$I$11876,Gögn!$F$2:$F$11876,$A47,Gögn!$B$2:$B$11876,AD$8,Gögn!$E$2:$E$11876,AD$9))/1000)</f>
        <v>18947</v>
      </c>
      <c r="AE47" s="155">
        <f>IF(LEN(AE$8)=0,"",IF(AE$9="samtals",SUMIFS(Gögn!$I$2:$I$11876,Gögn!$F$2:$F$11876,$A47,Gögn!$B$2:$B$11876,AE$8),SUMIFS(Gögn!$I$2:$I$11876,Gögn!$F$2:$F$11876,$A47,Gögn!$B$2:$B$11876,AE$8,Gögn!$E$2:$E$11876,AE$9))/1000)</f>
        <v>0</v>
      </c>
      <c r="AF47" s="155">
        <f>IF(LEN(AF$8)=0,"",IF(AF$9="samtals",SUMIFS(Gögn!$I$2:$I$11876,Gögn!$F$2:$F$11876,$A47,Gögn!$B$2:$B$11876,AF$8),SUMIFS(Gögn!$I$2:$I$11876,Gögn!$F$2:$F$11876,$A47,Gögn!$B$2:$B$11876,AF$8,Gögn!$E$2:$E$11876,AF$9))/1000)</f>
        <v>0</v>
      </c>
      <c r="AG47" s="155">
        <f>IF(LEN(AG$8)=0,"",IF(AG$9="samtals",SUMIFS(Gögn!$I$2:$I$11876,Gögn!$F$2:$F$11876,$A47,Gögn!$B$2:$B$11876,AG$8),SUMIFS(Gögn!$I$2:$I$11876,Gögn!$F$2:$F$11876,$A47,Gögn!$B$2:$B$11876,AG$8,Gögn!$E$2:$E$11876,AG$9))/1000)</f>
        <v>0</v>
      </c>
      <c r="AH47" s="155">
        <f>IF(LEN(AH$8)=0,"",IF(AH$9="samtals",SUMIFS(Gögn!$I$2:$I$11876,Gögn!$F$2:$F$11876,$A47,Gögn!$B$2:$B$11876,AH$8),SUMIFS(Gögn!$I$2:$I$11876,Gögn!$F$2:$F$11876,$A47,Gögn!$B$2:$B$11876,AH$8,Gögn!$E$2:$E$11876,AH$9))/1000)</f>
        <v>0</v>
      </c>
      <c r="AI47" s="155">
        <f>IF(LEN(AI$8)=0,"",IF(AI$9="samtals",SUMIFS(Gögn!$I$2:$I$11876,Gögn!$F$2:$F$11876,$A47,Gögn!$B$2:$B$11876,AI$8),SUMIFS(Gögn!$I$2:$I$11876,Gögn!$F$2:$F$11876,$A47,Gögn!$B$2:$B$11876,AI$8,Gögn!$E$2:$E$11876,AI$9))/1000)</f>
        <v>0</v>
      </c>
      <c r="AJ47" s="155">
        <f>IF(LEN(AJ$8)=0,"",IF(AJ$9="samtals",SUMIFS(Gögn!$I$2:$I$11876,Gögn!$F$2:$F$11876,$A47,Gögn!$B$2:$B$11876,AJ$8),SUMIFS(Gögn!$I$2:$I$11876,Gögn!$F$2:$F$11876,$A47,Gögn!$B$2:$B$11876,AJ$8,Gögn!$E$2:$E$11876,AJ$9))/1000)</f>
        <v>0</v>
      </c>
      <c r="AK47" s="155">
        <f>IF(LEN(AK$8)=0,"",IF(AK$9="samtals",SUMIFS(Gögn!$I$2:$I$11876,Gögn!$F$2:$F$11876,$A47,Gögn!$B$2:$B$11876,AK$8),SUMIFS(Gögn!$I$2:$I$11876,Gögn!$F$2:$F$11876,$A47,Gögn!$B$2:$B$11876,AK$8,Gögn!$E$2:$E$11876,AK$9))/1000)</f>
        <v>0</v>
      </c>
      <c r="AL47" s="155">
        <f>IF(LEN(AL$8)=0,"",IF(AL$9="samtals",SUMIFS(Gögn!$I$2:$I$11876,Gögn!$F$2:$F$11876,$A47,Gögn!$B$2:$B$11876,AL$8),SUMIFS(Gögn!$I$2:$I$11876,Gögn!$F$2:$F$11876,$A47,Gögn!$B$2:$B$11876,AL$8,Gögn!$E$2:$E$11876,AL$9))/1000)</f>
        <v>0</v>
      </c>
      <c r="AM47" s="155">
        <f>IF(LEN(AM$8)=0,"",IF(AM$9="samtals",SUMIFS(Gögn!$I$2:$I$11876,Gögn!$F$2:$F$11876,$A47,Gögn!$B$2:$B$11876,AM$8),SUMIFS(Gögn!$I$2:$I$11876,Gögn!$F$2:$F$11876,$A47,Gögn!$B$2:$B$11876,AM$8,Gögn!$E$2:$E$11876,AM$9))/1000)</f>
        <v>0</v>
      </c>
      <c r="AN47" s="155">
        <f>IF(LEN(AN$8)=0,"",IF(AN$9="samtals",SUMIFS(Gögn!$I$2:$I$11876,Gögn!$F$2:$F$11876,$A47,Gögn!$B$2:$B$11876,AN$8),SUMIFS(Gögn!$I$2:$I$11876,Gögn!$F$2:$F$11876,$A47,Gögn!$B$2:$B$11876,AN$8,Gögn!$E$2:$E$11876,AN$9))/1000)</f>
        <v>0</v>
      </c>
      <c r="AO47" s="155">
        <f>IF(LEN(AO$8)=0,"",IF(AO$9="samtals",SUMIFS(Gögn!$I$2:$I$11876,Gögn!$F$2:$F$11876,$A47,Gögn!$B$2:$B$11876,AO$8),SUMIFS(Gögn!$I$2:$I$11876,Gögn!$F$2:$F$11876,$A47,Gögn!$B$2:$B$11876,AO$8,Gögn!$E$2:$E$11876,AO$9))/1000)</f>
        <v>0</v>
      </c>
      <c r="AP47" s="155">
        <f>IF(LEN(AP$8)=0,"",IF(AP$9="samtals",SUMIFS(Gögn!$I$2:$I$11876,Gögn!$F$2:$F$11876,$A47,Gögn!$B$2:$B$11876,AP$8),SUMIFS(Gögn!$I$2:$I$11876,Gögn!$F$2:$F$11876,$A47,Gögn!$B$2:$B$11876,AP$8,Gögn!$E$2:$E$11876,AP$9))/1000)</f>
        <v>0</v>
      </c>
      <c r="AQ47" s="155">
        <f>IF(LEN(AQ$8)=0,"",IF(AQ$9="samtals",SUMIFS(Gögn!$I$2:$I$11876,Gögn!$F$2:$F$11876,$A47,Gögn!$B$2:$B$11876,AQ$8),SUMIFS(Gögn!$I$2:$I$11876,Gögn!$F$2:$F$11876,$A47,Gögn!$B$2:$B$11876,AQ$8,Gögn!$E$2:$E$11876,AQ$9))/1000)</f>
        <v>0</v>
      </c>
      <c r="AR47" s="155">
        <f>IF(LEN(AR$8)=0,"",IF(AR$9="samtals",SUMIFS(Gögn!$I$2:$I$11876,Gögn!$F$2:$F$11876,$A47,Gögn!$B$2:$B$11876,AR$8),SUMIFS(Gögn!$I$2:$I$11876,Gögn!$F$2:$F$11876,$A47,Gögn!$B$2:$B$11876,AR$8,Gögn!$E$2:$E$11876,AR$9))/1000)</f>
        <v>0</v>
      </c>
      <c r="AS47" s="155">
        <f>IF(LEN(AS$8)=0,"",IF(AS$9="samtals",SUMIFS(Gögn!$I$2:$I$11876,Gögn!$F$2:$F$11876,$A47,Gögn!$B$2:$B$11876,AS$8),SUMIFS(Gögn!$I$2:$I$11876,Gögn!$F$2:$F$11876,$A47,Gögn!$B$2:$B$11876,AS$8,Gögn!$E$2:$E$11876,AS$9))/1000)</f>
        <v>0</v>
      </c>
      <c r="AT47" s="155">
        <f>IF(LEN(AT$8)=0,"",IF(AT$9="samtals",SUMIFS(Gögn!$I$2:$I$11876,Gögn!$F$2:$F$11876,$A47,Gögn!$B$2:$B$11876,AT$8),SUMIFS(Gögn!$I$2:$I$11876,Gögn!$F$2:$F$11876,$A47,Gögn!$B$2:$B$11876,AT$8,Gögn!$E$2:$E$11876,AT$9))/1000)</f>
        <v>0</v>
      </c>
      <c r="AU47" s="155">
        <f>IF(LEN(AU$8)=0,"",IF(AU$9="samtals",SUMIFS(Gögn!$I$2:$I$11876,Gögn!$F$2:$F$11876,$A47,Gögn!$B$2:$B$11876,AU$8),SUMIFS(Gögn!$I$2:$I$11876,Gögn!$F$2:$F$11876,$A47,Gögn!$B$2:$B$11876,AU$8,Gögn!$E$2:$E$11876,AU$9))/1000)</f>
        <v>0</v>
      </c>
      <c r="AV47" s="155">
        <f>IF(LEN(AV$8)=0,"",IF(AV$9="samtals",SUMIFS(Gögn!$I$2:$I$11876,Gögn!$F$2:$F$11876,$A47,Gögn!$B$2:$B$11876,AV$8),SUMIFS(Gögn!$I$2:$I$11876,Gögn!$F$2:$F$11876,$A47,Gögn!$B$2:$B$11876,AV$8,Gögn!$E$2:$E$11876,AV$9))/1000)</f>
        <v>0</v>
      </c>
      <c r="AW47" s="155">
        <f>IF(LEN(AW$8)=0,"",IF(AW$9="samtals",SUMIFS(Gögn!$I$2:$I$11876,Gögn!$F$2:$F$11876,$A47,Gögn!$B$2:$B$11876,AW$8),SUMIFS(Gögn!$I$2:$I$11876,Gögn!$F$2:$F$11876,$A47,Gögn!$B$2:$B$11876,AW$8,Gögn!$E$2:$E$11876,AW$9))/1000)</f>
        <v>0</v>
      </c>
      <c r="AX47" s="155">
        <f>IF(LEN(AX$8)=0,"",IF(AX$9="samtals",SUMIFS(Gögn!$I$2:$I$11876,Gögn!$F$2:$F$11876,$A47,Gögn!$B$2:$B$11876,AX$8),SUMIFS(Gögn!$I$2:$I$11876,Gögn!$F$2:$F$11876,$A47,Gögn!$B$2:$B$11876,AX$8,Gögn!$E$2:$E$11876,AX$9))/1000)</f>
        <v>0</v>
      </c>
      <c r="AY47" s="155">
        <f>IF(LEN(AY$8)=0,"",IF(AY$9="samtals",SUMIFS(Gögn!$I$2:$I$11876,Gögn!$F$2:$F$11876,$A47,Gögn!$B$2:$B$11876,AY$8),SUMIFS(Gögn!$I$2:$I$11876,Gögn!$F$2:$F$11876,$A47,Gögn!$B$2:$B$11876,AY$8,Gögn!$E$2:$E$11876,AY$9))/1000)</f>
        <v>0</v>
      </c>
      <c r="AZ47" s="155">
        <f>IF(LEN(AZ$8)=0,"",IF(AZ$9="samtals",SUMIFS(Gögn!$I$2:$I$11876,Gögn!$F$2:$F$11876,$A47,Gögn!$B$2:$B$11876,AZ$8),SUMIFS(Gögn!$I$2:$I$11876,Gögn!$F$2:$F$11876,$A47,Gögn!$B$2:$B$11876,AZ$8,Gögn!$E$2:$E$11876,AZ$9))/1000)</f>
        <v>0</v>
      </c>
      <c r="BA47" s="155">
        <f>IF(LEN(BA$8)=0,"",IF(BA$9="samtals",SUMIFS(Gögn!$I$2:$I$11876,Gögn!$F$2:$F$11876,$A47,Gögn!$B$2:$B$11876,BA$8),SUMIFS(Gögn!$I$2:$I$11876,Gögn!$F$2:$F$11876,$A47,Gögn!$B$2:$B$11876,BA$8,Gögn!$E$2:$E$11876,BA$9))/1000)</f>
        <v>0</v>
      </c>
      <c r="BB47" s="155">
        <f>IF(LEN(BB$8)=0,"",IF(BB$9="samtals",SUMIFS(Gögn!$I$2:$I$11876,Gögn!$F$2:$F$11876,$A47,Gögn!$B$2:$B$11876,BB$8),SUMIFS(Gögn!$I$2:$I$11876,Gögn!$F$2:$F$11876,$A47,Gögn!$B$2:$B$11876,BB$8,Gögn!$E$2:$E$11876,BB$9))/1000)</f>
        <v>0</v>
      </c>
      <c r="BC47" s="155">
        <f>IF(LEN(BC$8)=0,"",IF(BC$9="samtals",SUMIFS(Gögn!$I$2:$I$11876,Gögn!$F$2:$F$11876,$A47,Gögn!$B$2:$B$11876,BC$8),SUMIFS(Gögn!$I$2:$I$11876,Gögn!$F$2:$F$11876,$A47,Gögn!$B$2:$B$11876,BC$8,Gögn!$E$2:$E$11876,BC$9))/1000)</f>
        <v>0</v>
      </c>
      <c r="BD47" s="155">
        <f>IF(LEN(BD$8)=0,"",IF(BD$9="samtals",SUMIFS(Gögn!$I$2:$I$11876,Gögn!$F$2:$F$11876,$A47,Gögn!$B$2:$B$11876,BD$8),SUMIFS(Gögn!$I$2:$I$11876,Gögn!$F$2:$F$11876,$A47,Gögn!$B$2:$B$11876,BD$8,Gögn!$E$2:$E$11876,BD$9))/1000)</f>
        <v>0</v>
      </c>
      <c r="BE47" s="155">
        <f>IF(LEN(BE$8)=0,"",IF(BE$9="samtals",SUMIFS(Gögn!$I$2:$I$11876,Gögn!$F$2:$F$11876,$A47,Gögn!$B$2:$B$11876,BE$8),SUMIFS(Gögn!$I$2:$I$11876,Gögn!$F$2:$F$11876,$A47,Gögn!$B$2:$B$11876,BE$8,Gögn!$E$2:$E$11876,BE$9))/1000)</f>
        <v>0</v>
      </c>
      <c r="BF47" s="155">
        <f>IF(LEN(BF$8)=0,"",IF(BF$9="samtals",SUMIFS(Gögn!$I$2:$I$11876,Gögn!$F$2:$F$11876,$A47,Gögn!$B$2:$B$11876,BF$8),SUMIFS(Gögn!$I$2:$I$11876,Gögn!$F$2:$F$11876,$A47,Gögn!$B$2:$B$11876,BF$8,Gögn!$E$2:$E$11876,BF$9))/1000)</f>
        <v>0</v>
      </c>
      <c r="BG47" s="155">
        <f>IF(LEN(BG$8)=0,"",IF(BG$9="samtals",SUMIFS(Gögn!$I$2:$I$11876,Gögn!$F$2:$F$11876,$A47,Gögn!$B$2:$B$11876,BG$8),SUMIFS(Gögn!$I$2:$I$11876,Gögn!$F$2:$F$11876,$A47,Gögn!$B$2:$B$11876,BG$8,Gögn!$E$2:$E$11876,BG$9))/1000)</f>
        <v>0</v>
      </c>
    </row>
    <row r="48" spans="1:59" ht="15.75" x14ac:dyDescent="0.25">
      <c r="A48" s="5" t="s">
        <v>458</v>
      </c>
      <c r="B48" s="5"/>
      <c r="C48" s="19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</row>
    <row r="49" spans="1:59" ht="15.75" x14ac:dyDescent="0.25">
      <c r="A49" s="5" t="s">
        <v>458</v>
      </c>
      <c r="B49" s="5"/>
      <c r="C49" s="21" t="s">
        <v>195</v>
      </c>
      <c r="D49" s="155">
        <f t="shared" si="9"/>
        <v>666241808.39699996</v>
      </c>
      <c r="E49" s="155">
        <f>IF(LEN(E$8)=0,"",E15-E24+E39-E43+E45-E47)</f>
        <v>49602173.615000002</v>
      </c>
      <c r="F49" s="155">
        <f t="shared" ref="F49:BG49" si="11">IF(LEN(F$8)=0,"",F15-F24+F39-F43+F45-F47)</f>
        <v>23403266.696999997</v>
      </c>
      <c r="G49" s="155">
        <f t="shared" si="11"/>
        <v>26198906.918000001</v>
      </c>
      <c r="H49" s="155">
        <f t="shared" si="11"/>
        <v>56478842.245999999</v>
      </c>
      <c r="I49" s="155">
        <f t="shared" si="11"/>
        <v>54213581.167000003</v>
      </c>
      <c r="J49" s="155">
        <f t="shared" si="11"/>
        <v>2265261.0790000004</v>
      </c>
      <c r="K49" s="155">
        <f t="shared" si="11"/>
        <v>54633240.093999997</v>
      </c>
      <c r="L49" s="155">
        <f t="shared" si="11"/>
        <v>54633240.093999997</v>
      </c>
      <c r="M49" s="155">
        <f t="shared" si="11"/>
        <v>5030390</v>
      </c>
      <c r="N49" s="155">
        <f t="shared" si="11"/>
        <v>5030390</v>
      </c>
      <c r="O49" s="155">
        <f t="shared" si="11"/>
        <v>28226667.282999996</v>
      </c>
      <c r="P49" s="155">
        <f t="shared" si="11"/>
        <v>27927646.410999998</v>
      </c>
      <c r="Q49" s="155">
        <f t="shared" si="11"/>
        <v>299020.87199999997</v>
      </c>
      <c r="R49" s="155">
        <f t="shared" si="11"/>
        <v>54022953</v>
      </c>
      <c r="S49" s="155">
        <f t="shared" si="11"/>
        <v>20281471</v>
      </c>
      <c r="T49" s="155">
        <f t="shared" si="11"/>
        <v>33741482</v>
      </c>
      <c r="U49" s="155">
        <f t="shared" si="11"/>
        <v>78640598.110000014</v>
      </c>
      <c r="V49" s="155">
        <f t="shared" si="11"/>
        <v>77708166.262999997</v>
      </c>
      <c r="W49" s="155">
        <f t="shared" si="11"/>
        <v>932431.84700000007</v>
      </c>
      <c r="X49" s="155">
        <f t="shared" si="11"/>
        <v>21277763.076000001</v>
      </c>
      <c r="Y49" s="155">
        <f t="shared" si="11"/>
        <v>6148025.881000001</v>
      </c>
      <c r="Z49" s="155">
        <f t="shared" si="11"/>
        <v>15129737.195</v>
      </c>
      <c r="AA49" s="155">
        <f t="shared" si="11"/>
        <v>1745276.4480000006</v>
      </c>
      <c r="AB49" s="155">
        <f t="shared" si="11"/>
        <v>1745276.4480000006</v>
      </c>
      <c r="AC49" s="155">
        <f t="shared" si="11"/>
        <v>7789056</v>
      </c>
      <c r="AD49" s="155">
        <f t="shared" si="11"/>
        <v>7789056</v>
      </c>
      <c r="AE49" s="155">
        <f t="shared" si="11"/>
        <v>2045823</v>
      </c>
      <c r="AF49" s="155">
        <f t="shared" si="11"/>
        <v>2045823</v>
      </c>
      <c r="AG49" s="155">
        <f t="shared" si="11"/>
        <v>251559.45799999987</v>
      </c>
      <c r="AH49" s="155">
        <f t="shared" si="11"/>
        <v>251559.45799999987</v>
      </c>
      <c r="AI49" s="155">
        <f t="shared" si="11"/>
        <v>-173740</v>
      </c>
      <c r="AJ49" s="155">
        <f t="shared" si="11"/>
        <v>-173740</v>
      </c>
      <c r="AK49" s="155">
        <f t="shared" si="11"/>
        <v>4442416.9840000002</v>
      </c>
      <c r="AL49" s="155">
        <f t="shared" si="11"/>
        <v>4442416.9840000002</v>
      </c>
      <c r="AM49" s="155">
        <f t="shared" si="11"/>
        <v>112061526.70799999</v>
      </c>
      <c r="AN49" s="155">
        <f t="shared" si="11"/>
        <v>109202632.639</v>
      </c>
      <c r="AO49" s="155">
        <f t="shared" si="11"/>
        <v>2858894.0689999992</v>
      </c>
      <c r="AP49" s="155">
        <f t="shared" si="11"/>
        <v>921568.51400000008</v>
      </c>
      <c r="AQ49" s="155">
        <f t="shared" si="11"/>
        <v>304492.32200000004</v>
      </c>
      <c r="AR49" s="155">
        <f t="shared" si="11"/>
        <v>617076.19200000004</v>
      </c>
      <c r="AS49" s="155">
        <f t="shared" si="11"/>
        <v>114410331.13000001</v>
      </c>
      <c r="AT49" s="155">
        <f t="shared" si="11"/>
        <v>110387006.97</v>
      </c>
      <c r="AU49" s="155">
        <f t="shared" si="11"/>
        <v>4023324.16</v>
      </c>
      <c r="AV49" s="155">
        <f t="shared" si="11"/>
        <v>6137791.3820000011</v>
      </c>
      <c r="AW49" s="155">
        <f t="shared" si="11"/>
        <v>5975873.8120000008</v>
      </c>
      <c r="AX49" s="155">
        <f t="shared" si="11"/>
        <v>161917.57</v>
      </c>
      <c r="AY49" s="155">
        <f t="shared" si="11"/>
        <v>16245414</v>
      </c>
      <c r="AZ49" s="155">
        <f t="shared" si="11"/>
        <v>11941218</v>
      </c>
      <c r="BA49" s="155">
        <f t="shared" si="11"/>
        <v>4304196</v>
      </c>
      <c r="BB49" s="155">
        <f t="shared" si="11"/>
        <v>22625502.059999999</v>
      </c>
      <c r="BC49" s="155">
        <f t="shared" si="11"/>
        <v>22122345.32</v>
      </c>
      <c r="BD49" s="155">
        <f t="shared" si="11"/>
        <v>503156.74</v>
      </c>
      <c r="BE49" s="155">
        <f t="shared" si="11"/>
        <v>29826655.289000001</v>
      </c>
      <c r="BF49" s="155">
        <f t="shared" si="11"/>
        <v>28911968.612000003</v>
      </c>
      <c r="BG49" s="155">
        <f t="shared" si="11"/>
        <v>914686.67700000003</v>
      </c>
    </row>
    <row r="50" spans="1:59" ht="15.75" x14ac:dyDescent="0.25">
      <c r="A50" s="5" t="s">
        <v>458</v>
      </c>
      <c r="B50" s="5"/>
      <c r="C50" s="19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</row>
    <row r="51" spans="1:59" ht="15.75" x14ac:dyDescent="0.25">
      <c r="A51" s="5" t="s">
        <v>196</v>
      </c>
      <c r="B51" s="5"/>
      <c r="C51" s="21" t="s">
        <v>197</v>
      </c>
      <c r="D51" s="155">
        <f t="shared" si="9"/>
        <v>6620122294.9019995</v>
      </c>
      <c r="E51" s="155">
        <f>IF(LEN(E$8)=0,"",IF(E$9="samtals",SUMIFS(Gögn!$I$2:$I$11876,Gögn!$F$2:$F$11876,$A51,Gögn!$B$2:$B$11876,E$8),SUMIFS(Gögn!$I$2:$I$11876,Gögn!$F$2:$F$11876,$A51,Gögn!$B$2:$B$11876,E$8,Gögn!$E$2:$E$11876,E$9))/1000)</f>
        <v>365572864.01800001</v>
      </c>
      <c r="F51" s="155">
        <f>IF(LEN(F$8)=0,"",IF(F$9="samtals",SUMIFS(Gögn!$I$2:$I$11876,Gögn!$F$2:$F$11876,$A51,Gögn!$B$2:$B$11876,F$8),SUMIFS(Gögn!$I$2:$I$11876,Gögn!$F$2:$F$11876,$A51,Gögn!$B$2:$B$11876,F$8,Gögn!$E$2:$E$11876,F$9))/1000)</f>
        <v>171642155.38</v>
      </c>
      <c r="G51" s="155">
        <f>IF(LEN(G$8)=0,"",IF(G$9="samtals",SUMIFS(Gögn!$I$2:$I$11876,Gögn!$F$2:$F$11876,$A51,Gögn!$B$2:$B$11876,G$8),SUMIFS(Gögn!$I$2:$I$11876,Gögn!$F$2:$F$11876,$A51,Gögn!$B$2:$B$11876,G$8,Gögn!$E$2:$E$11876,G$9))/1000)</f>
        <v>193930708.63800001</v>
      </c>
      <c r="H51" s="155">
        <f>IF(LEN(H$8)=0,"",IF(H$9="samtals",SUMIFS(Gögn!$I$2:$I$11876,Gögn!$F$2:$F$11876,$A51,Gögn!$B$2:$B$11876,H$8),SUMIFS(Gögn!$I$2:$I$11876,Gögn!$F$2:$F$11876,$A51,Gögn!$B$2:$B$11876,H$8,Gögn!$E$2:$E$11876,H$9))/1000)</f>
        <v>567303113.38</v>
      </c>
      <c r="I51" s="155">
        <f>IF(LEN(I$8)=0,"",IF(I$9="samtals",SUMIFS(Gögn!$I$2:$I$11876,Gögn!$F$2:$F$11876,$A51,Gögn!$B$2:$B$11876,I$8),SUMIFS(Gögn!$I$2:$I$11876,Gögn!$F$2:$F$11876,$A51,Gögn!$B$2:$B$11876,I$8,Gögn!$E$2:$E$11876,I$9))/1000)</f>
        <v>545269988.35300004</v>
      </c>
      <c r="J51" s="155">
        <f>IF(LEN(J$8)=0,"",IF(J$9="samtals",SUMIFS(Gögn!$I$2:$I$11876,Gögn!$F$2:$F$11876,$A51,Gögn!$B$2:$B$11876,J$8),SUMIFS(Gögn!$I$2:$I$11876,Gögn!$F$2:$F$11876,$A51,Gögn!$B$2:$B$11876,J$8,Gögn!$E$2:$E$11876,J$9))/1000)</f>
        <v>22033125.026999999</v>
      </c>
      <c r="K51" s="155">
        <f>IF(LEN(K$8)=0,"",IF(K$9="samtals",SUMIFS(Gögn!$I$2:$I$11876,Gögn!$F$2:$F$11876,$A51,Gögn!$B$2:$B$11876,K$8),SUMIFS(Gögn!$I$2:$I$11876,Gögn!$F$2:$F$11876,$A51,Gögn!$B$2:$B$11876,K$8,Gögn!$E$2:$E$11876,K$9))/1000)</f>
        <v>338526139.48199999</v>
      </c>
      <c r="L51" s="155">
        <f>IF(LEN(L$8)=0,"",IF(L$9="samtals",SUMIFS(Gögn!$I$2:$I$11876,Gögn!$F$2:$F$11876,$A51,Gögn!$B$2:$B$11876,L$8),SUMIFS(Gögn!$I$2:$I$11876,Gögn!$F$2:$F$11876,$A51,Gögn!$B$2:$B$11876,L$8,Gögn!$E$2:$E$11876,L$9))/1000)</f>
        <v>338526139.48199999</v>
      </c>
      <c r="M51" s="155">
        <f>IF(LEN(M$8)=0,"",IF(M$9="samtals",SUMIFS(Gögn!$I$2:$I$11876,Gögn!$F$2:$F$11876,$A51,Gögn!$B$2:$B$11876,M$8),SUMIFS(Gögn!$I$2:$I$11876,Gögn!$F$2:$F$11876,$A51,Gögn!$B$2:$B$11876,M$8,Gögn!$E$2:$E$11876,M$9))/1000)</f>
        <v>55665203</v>
      </c>
      <c r="N51" s="155">
        <f>IF(LEN(N$8)=0,"",IF(N$9="samtals",SUMIFS(Gögn!$I$2:$I$11876,Gögn!$F$2:$F$11876,$A51,Gögn!$B$2:$B$11876,N$8),SUMIFS(Gögn!$I$2:$I$11876,Gögn!$F$2:$F$11876,$A51,Gögn!$B$2:$B$11876,N$8,Gögn!$E$2:$E$11876,N$9))/1000)</f>
        <v>55665203</v>
      </c>
      <c r="O51" s="155">
        <f>IF(LEN(O$8)=0,"",IF(O$9="samtals",SUMIFS(Gögn!$I$2:$I$11876,Gögn!$F$2:$F$11876,$A51,Gögn!$B$2:$B$11876,O$8),SUMIFS(Gögn!$I$2:$I$11876,Gögn!$F$2:$F$11876,$A51,Gögn!$B$2:$B$11876,O$8,Gögn!$E$2:$E$11876,O$9))/1000)</f>
        <v>251987246.52599999</v>
      </c>
      <c r="P51" s="155">
        <f>IF(LEN(P$8)=0,"",IF(P$9="samtals",SUMIFS(Gögn!$I$2:$I$11876,Gögn!$F$2:$F$11876,$A51,Gögn!$B$2:$B$11876,P$8),SUMIFS(Gögn!$I$2:$I$11876,Gögn!$F$2:$F$11876,$A51,Gögn!$B$2:$B$11876,P$8,Gögn!$E$2:$E$11876,P$9))/1000)</f>
        <v>250809131.993</v>
      </c>
      <c r="Q51" s="155">
        <f>IF(LEN(Q$8)=0,"",IF(Q$9="samtals",SUMIFS(Gögn!$I$2:$I$11876,Gögn!$F$2:$F$11876,$A51,Gögn!$B$2:$B$11876,Q$8),SUMIFS(Gögn!$I$2:$I$11876,Gögn!$F$2:$F$11876,$A51,Gögn!$B$2:$B$11876,Q$8,Gögn!$E$2:$E$11876,Q$9))/1000)</f>
        <v>1178114.5330000001</v>
      </c>
      <c r="R51" s="155">
        <f>IF(LEN(R$8)=0,"",IF(R$9="samtals",SUMIFS(Gögn!$I$2:$I$11876,Gögn!$F$2:$F$11876,$A51,Gögn!$B$2:$B$11876,R$8),SUMIFS(Gögn!$I$2:$I$11876,Gögn!$F$2:$F$11876,$A51,Gögn!$B$2:$B$11876,R$8,Gögn!$E$2:$E$11876,R$9))/1000)</f>
        <v>400485960</v>
      </c>
      <c r="S51" s="155">
        <f>IF(LEN(S$8)=0,"",IF(S$9="samtals",SUMIFS(Gögn!$I$2:$I$11876,Gögn!$F$2:$F$11876,$A51,Gögn!$B$2:$B$11876,S$8),SUMIFS(Gögn!$I$2:$I$11876,Gögn!$F$2:$F$11876,$A51,Gögn!$B$2:$B$11876,S$8,Gögn!$E$2:$E$11876,S$9))/1000)</f>
        <v>130629425</v>
      </c>
      <c r="T51" s="155">
        <f>IF(LEN(T$8)=0,"",IF(T$9="samtals",SUMIFS(Gögn!$I$2:$I$11876,Gögn!$F$2:$F$11876,$A51,Gögn!$B$2:$B$11876,T$8),SUMIFS(Gögn!$I$2:$I$11876,Gögn!$F$2:$F$11876,$A51,Gögn!$B$2:$B$11876,T$8,Gögn!$E$2:$E$11876,T$9))/1000)</f>
        <v>269856535</v>
      </c>
      <c r="U51" s="155">
        <f>IF(LEN(U$8)=0,"",IF(U$9="samtals",SUMIFS(Gögn!$I$2:$I$11876,Gögn!$F$2:$F$11876,$A51,Gögn!$B$2:$B$11876,U$8),SUMIFS(Gögn!$I$2:$I$11876,Gögn!$F$2:$F$11876,$A51,Gögn!$B$2:$B$11876,U$8,Gögn!$E$2:$E$11876,U$9))/1000)</f>
        <v>913251091.32500005</v>
      </c>
      <c r="V51" s="155">
        <f>IF(LEN(V$8)=0,"",IF(V$9="samtals",SUMIFS(Gögn!$I$2:$I$11876,Gögn!$F$2:$F$11876,$A51,Gögn!$B$2:$B$11876,V$8),SUMIFS(Gögn!$I$2:$I$11876,Gögn!$F$2:$F$11876,$A51,Gögn!$B$2:$B$11876,V$8,Gögn!$E$2:$E$11876,V$9))/1000)</f>
        <v>905474545.80200005</v>
      </c>
      <c r="W51" s="155">
        <f>IF(LEN(W$8)=0,"",IF(W$9="samtals",SUMIFS(Gögn!$I$2:$I$11876,Gögn!$F$2:$F$11876,$A51,Gögn!$B$2:$B$11876,W$8),SUMIFS(Gögn!$I$2:$I$11876,Gögn!$F$2:$F$11876,$A51,Gögn!$B$2:$B$11876,W$8,Gögn!$E$2:$E$11876,W$9))/1000)</f>
        <v>7776545.523</v>
      </c>
      <c r="X51" s="155">
        <f>IF(LEN(X$8)=0,"",IF(X$9="samtals",SUMIFS(Gögn!$I$2:$I$11876,Gögn!$F$2:$F$11876,$A51,Gögn!$B$2:$B$11876,X$8),SUMIFS(Gögn!$I$2:$I$11876,Gögn!$F$2:$F$11876,$A51,Gögn!$B$2:$B$11876,X$8,Gögn!$E$2:$E$11876,X$9))/1000)</f>
        <v>138678480.32800001</v>
      </c>
      <c r="Y51" s="155">
        <f>IF(LEN(Y$8)=0,"",IF(Y$9="samtals",SUMIFS(Gögn!$I$2:$I$11876,Gögn!$F$2:$F$11876,$A51,Gögn!$B$2:$B$11876,Y$8),SUMIFS(Gögn!$I$2:$I$11876,Gögn!$F$2:$F$11876,$A51,Gögn!$B$2:$B$11876,Y$8,Gögn!$E$2:$E$11876,Y$9))/1000)</f>
        <v>32643240.657000002</v>
      </c>
      <c r="Z51" s="155">
        <f>IF(LEN(Z$8)=0,"",IF(Z$9="samtals",SUMIFS(Gögn!$I$2:$I$11876,Gögn!$F$2:$F$11876,$A51,Gögn!$B$2:$B$11876,Z$8),SUMIFS(Gögn!$I$2:$I$11876,Gögn!$F$2:$F$11876,$A51,Gögn!$B$2:$B$11876,Z$8,Gögn!$E$2:$E$11876,Z$9))/1000)</f>
        <v>106035239.671</v>
      </c>
      <c r="AA51" s="155">
        <f>IF(LEN(AA$8)=0,"",IF(AA$9="samtals",SUMIFS(Gögn!$I$2:$I$11876,Gögn!$F$2:$F$11876,$A51,Gögn!$B$2:$B$11876,AA$8),SUMIFS(Gögn!$I$2:$I$11876,Gögn!$F$2:$F$11876,$A51,Gögn!$B$2:$B$11876,AA$8,Gögn!$E$2:$E$11876,AA$9))/1000)</f>
        <v>41028324.671999998</v>
      </c>
      <c r="AB51" s="155">
        <f>IF(LEN(AB$8)=0,"",IF(AB$9="samtals",SUMIFS(Gögn!$I$2:$I$11876,Gögn!$F$2:$F$11876,$A51,Gögn!$B$2:$B$11876,AB$8),SUMIFS(Gögn!$I$2:$I$11876,Gögn!$F$2:$F$11876,$A51,Gögn!$B$2:$B$11876,AB$8,Gögn!$E$2:$E$11876,AB$9))/1000)</f>
        <v>41028324.671999998</v>
      </c>
      <c r="AC51" s="155">
        <f>IF(LEN(AC$8)=0,"",IF(AC$9="samtals",SUMIFS(Gögn!$I$2:$I$11876,Gögn!$F$2:$F$11876,$A51,Gögn!$B$2:$B$11876,AC$8),SUMIFS(Gögn!$I$2:$I$11876,Gögn!$F$2:$F$11876,$A51,Gögn!$B$2:$B$11876,AC$8,Gögn!$E$2:$E$11876,AC$9))/1000)</f>
        <v>102688003</v>
      </c>
      <c r="AD51" s="155">
        <f>IF(LEN(AD$8)=0,"",IF(AD$9="samtals",SUMIFS(Gögn!$I$2:$I$11876,Gögn!$F$2:$F$11876,$A51,Gögn!$B$2:$B$11876,AD$8),SUMIFS(Gögn!$I$2:$I$11876,Gögn!$F$2:$F$11876,$A51,Gögn!$B$2:$B$11876,AD$8,Gögn!$E$2:$E$11876,AD$9))/1000)</f>
        <v>102688003</v>
      </c>
      <c r="AE51" s="155">
        <f>IF(LEN(AE$8)=0,"",IF(AE$9="samtals",SUMIFS(Gögn!$I$2:$I$11876,Gögn!$F$2:$F$11876,$A51,Gögn!$B$2:$B$11876,AE$8),SUMIFS(Gögn!$I$2:$I$11876,Gögn!$F$2:$F$11876,$A51,Gögn!$B$2:$B$11876,AE$8,Gögn!$E$2:$E$11876,AE$9))/1000)</f>
        <v>18355976</v>
      </c>
      <c r="AF51" s="155">
        <f>IF(LEN(AF$8)=0,"",IF(AF$9="samtals",SUMIFS(Gögn!$I$2:$I$11876,Gögn!$F$2:$F$11876,$A51,Gögn!$B$2:$B$11876,AF$8),SUMIFS(Gögn!$I$2:$I$11876,Gögn!$F$2:$F$11876,$A51,Gögn!$B$2:$B$11876,AF$8,Gögn!$E$2:$E$11876,AF$9))/1000)</f>
        <v>18355976</v>
      </c>
      <c r="AG51" s="155">
        <f>IF(LEN(AG$8)=0,"",IF(AG$9="samtals",SUMIFS(Gögn!$I$2:$I$11876,Gögn!$F$2:$F$11876,$A51,Gögn!$B$2:$B$11876,AG$8),SUMIFS(Gögn!$I$2:$I$11876,Gögn!$F$2:$F$11876,$A51,Gögn!$B$2:$B$11876,AG$8,Gögn!$E$2:$E$11876,AG$9))/1000)</f>
        <v>13778018.547</v>
      </c>
      <c r="AH51" s="155">
        <f>IF(LEN(AH$8)=0,"",IF(AH$9="samtals",SUMIFS(Gögn!$I$2:$I$11876,Gögn!$F$2:$F$11876,$A51,Gögn!$B$2:$B$11876,AH$8),SUMIFS(Gögn!$I$2:$I$11876,Gögn!$F$2:$F$11876,$A51,Gögn!$B$2:$B$11876,AH$8,Gögn!$E$2:$E$11876,AH$9))/1000)</f>
        <v>13778018.547</v>
      </c>
      <c r="AI51" s="155">
        <f>IF(LEN(AI$8)=0,"",IF(AI$9="samtals",SUMIFS(Gögn!$I$2:$I$11876,Gögn!$F$2:$F$11876,$A51,Gögn!$B$2:$B$11876,AI$8),SUMIFS(Gögn!$I$2:$I$11876,Gögn!$F$2:$F$11876,$A51,Gögn!$B$2:$B$11876,AI$8,Gögn!$E$2:$E$11876,AI$9))/1000)</f>
        <v>24533937</v>
      </c>
      <c r="AJ51" s="155">
        <f>IF(LEN(AJ$8)=0,"",IF(AJ$9="samtals",SUMIFS(Gögn!$I$2:$I$11876,Gögn!$F$2:$F$11876,$A51,Gögn!$B$2:$B$11876,AJ$8),SUMIFS(Gögn!$I$2:$I$11876,Gögn!$F$2:$F$11876,$A51,Gögn!$B$2:$B$11876,AJ$8,Gögn!$E$2:$E$11876,AJ$9))/1000)</f>
        <v>24533937</v>
      </c>
      <c r="AK51" s="155">
        <f>IF(LEN(AK$8)=0,"",IF(AK$9="samtals",SUMIFS(Gögn!$I$2:$I$11876,Gögn!$F$2:$F$11876,$A51,Gögn!$B$2:$B$11876,AK$8),SUMIFS(Gögn!$I$2:$I$11876,Gögn!$F$2:$F$11876,$A51,Gögn!$B$2:$B$11876,AK$8,Gögn!$E$2:$E$11876,AK$9))/1000)</f>
        <v>87179608.185000002</v>
      </c>
      <c r="AL51" s="155">
        <f>IF(LEN(AL$8)=0,"",IF(AL$9="samtals",SUMIFS(Gögn!$I$2:$I$11876,Gögn!$F$2:$F$11876,$A51,Gögn!$B$2:$B$11876,AL$8),SUMIFS(Gögn!$I$2:$I$11876,Gögn!$F$2:$F$11876,$A51,Gögn!$B$2:$B$11876,AL$8,Gögn!$E$2:$E$11876,AL$9))/1000)</f>
        <v>87179608.185000002</v>
      </c>
      <c r="AM51" s="155">
        <f>IF(LEN(AM$8)=0,"",IF(AM$9="samtals",SUMIFS(Gögn!$I$2:$I$11876,Gögn!$F$2:$F$11876,$A51,Gögn!$B$2:$B$11876,AM$8),SUMIFS(Gögn!$I$2:$I$11876,Gögn!$F$2:$F$11876,$A51,Gögn!$B$2:$B$11876,AM$8,Gögn!$E$2:$E$11876,AM$9))/1000)</f>
        <v>1293133101.0869999</v>
      </c>
      <c r="AN51" s="155">
        <f>IF(LEN(AN$8)=0,"",IF(AN$9="samtals",SUMIFS(Gögn!$I$2:$I$11876,Gögn!$F$2:$F$11876,$A51,Gögn!$B$2:$B$11876,AN$8),SUMIFS(Gögn!$I$2:$I$11876,Gögn!$F$2:$F$11876,$A51,Gögn!$B$2:$B$11876,AN$8,Gögn!$E$2:$E$11876,AN$9))/1000)</f>
        <v>1268085485.405</v>
      </c>
      <c r="AO51" s="155">
        <f>IF(LEN(AO$8)=0,"",IF(AO$9="samtals",SUMIFS(Gögn!$I$2:$I$11876,Gögn!$F$2:$F$11876,$A51,Gögn!$B$2:$B$11876,AO$8),SUMIFS(Gögn!$I$2:$I$11876,Gögn!$F$2:$F$11876,$A51,Gögn!$B$2:$B$11876,AO$8,Gögn!$E$2:$E$11876,AO$9))/1000)</f>
        <v>25047615.682</v>
      </c>
      <c r="AP51" s="155">
        <f>IF(LEN(AP$8)=0,"",IF(AP$9="samtals",SUMIFS(Gögn!$I$2:$I$11876,Gögn!$F$2:$F$11876,$A51,Gögn!$B$2:$B$11876,AP$8),SUMIFS(Gögn!$I$2:$I$11876,Gögn!$F$2:$F$11876,$A51,Gögn!$B$2:$B$11876,AP$8,Gögn!$E$2:$E$11876,AP$9))/1000)</f>
        <v>8425263.5020000003</v>
      </c>
      <c r="AQ51" s="155">
        <f>IF(LEN(AQ$8)=0,"",IF(AQ$9="samtals",SUMIFS(Gögn!$I$2:$I$11876,Gögn!$F$2:$F$11876,$A51,Gögn!$B$2:$B$11876,AQ$8),SUMIFS(Gögn!$I$2:$I$11876,Gögn!$F$2:$F$11876,$A51,Gögn!$B$2:$B$11876,AQ$8,Gögn!$E$2:$E$11876,AQ$9))/1000)</f>
        <v>2124377.568</v>
      </c>
      <c r="AR51" s="155">
        <f>IF(LEN(AR$8)=0,"",IF(AR$9="samtals",SUMIFS(Gögn!$I$2:$I$11876,Gögn!$F$2:$F$11876,$A51,Gögn!$B$2:$B$11876,AR$8),SUMIFS(Gögn!$I$2:$I$11876,Gögn!$F$2:$F$11876,$A51,Gögn!$B$2:$B$11876,AR$8,Gögn!$E$2:$E$11876,AR$9))/1000)</f>
        <v>6300885.9340000004</v>
      </c>
      <c r="AS51" s="155">
        <f>IF(LEN(AS$8)=0,"",IF(AS$9="samtals",SUMIFS(Gögn!$I$2:$I$11876,Gögn!$F$2:$F$11876,$A51,Gögn!$B$2:$B$11876,AS$8),SUMIFS(Gögn!$I$2:$I$11876,Gögn!$F$2:$F$11876,$A51,Gögn!$B$2:$B$11876,AS$8,Gögn!$E$2:$E$11876,AS$9))/1000)</f>
        <v>1173110572.2079999</v>
      </c>
      <c r="AT51" s="155">
        <f>IF(LEN(AT$8)=0,"",IF(AT$9="samtals",SUMIFS(Gögn!$I$2:$I$11876,Gögn!$F$2:$F$11876,$A51,Gögn!$B$2:$B$11876,AT$8),SUMIFS(Gögn!$I$2:$I$11876,Gögn!$F$2:$F$11876,$A51,Gögn!$B$2:$B$11876,AT$8,Gögn!$E$2:$E$11876,AT$9))/1000)</f>
        <v>1146104987.454</v>
      </c>
      <c r="AU51" s="155">
        <f>IF(LEN(AU$8)=0,"",IF(AU$9="samtals",SUMIFS(Gögn!$I$2:$I$11876,Gögn!$F$2:$F$11876,$A51,Gögn!$B$2:$B$11876,AU$8),SUMIFS(Gögn!$I$2:$I$11876,Gögn!$F$2:$F$11876,$A51,Gögn!$B$2:$B$11876,AU$8,Gögn!$E$2:$E$11876,AU$9))/1000)</f>
        <v>27005584.754000001</v>
      </c>
      <c r="AV51" s="155">
        <f>IF(LEN(AV$8)=0,"",IF(AV$9="samtals",SUMIFS(Gögn!$I$2:$I$11876,Gögn!$F$2:$F$11876,$A51,Gögn!$B$2:$B$11876,AV$8),SUMIFS(Gögn!$I$2:$I$11876,Gögn!$F$2:$F$11876,$A51,Gögn!$B$2:$B$11876,AV$8,Gögn!$E$2:$E$11876,AV$9))/1000)</f>
        <v>83146388.717999995</v>
      </c>
      <c r="AW51" s="155">
        <f>IF(LEN(AW$8)=0,"",IF(AW$9="samtals",SUMIFS(Gögn!$I$2:$I$11876,Gögn!$F$2:$F$11876,$A51,Gögn!$B$2:$B$11876,AW$8),SUMIFS(Gögn!$I$2:$I$11876,Gögn!$F$2:$F$11876,$A51,Gögn!$B$2:$B$11876,AW$8,Gögn!$E$2:$E$11876,AW$9))/1000)</f>
        <v>82248580.018000007</v>
      </c>
      <c r="AX51" s="155">
        <f>IF(LEN(AX$8)=0,"",IF(AX$9="samtals",SUMIFS(Gögn!$I$2:$I$11876,Gögn!$F$2:$F$11876,$A51,Gögn!$B$2:$B$11876,AX$8),SUMIFS(Gögn!$I$2:$I$11876,Gögn!$F$2:$F$11876,$A51,Gögn!$B$2:$B$11876,AX$8,Gögn!$E$2:$E$11876,AX$9))/1000)</f>
        <v>897808.7</v>
      </c>
      <c r="AY51" s="155">
        <f>IF(LEN(AY$8)=0,"",IF(AY$9="samtals",SUMIFS(Gögn!$I$2:$I$11876,Gögn!$F$2:$F$11876,$A51,Gögn!$B$2:$B$11876,AY$8),SUMIFS(Gögn!$I$2:$I$11876,Gögn!$F$2:$F$11876,$A51,Gögn!$B$2:$B$11876,AY$8,Gögn!$E$2:$E$11876,AY$9))/1000)</f>
        <v>151512761</v>
      </c>
      <c r="AZ51" s="155">
        <f>IF(LEN(AZ$8)=0,"",IF(AZ$9="samtals",SUMIFS(Gögn!$I$2:$I$11876,Gögn!$F$2:$F$11876,$A51,Gögn!$B$2:$B$11876,AZ$8),SUMIFS(Gögn!$I$2:$I$11876,Gögn!$F$2:$F$11876,$A51,Gögn!$B$2:$B$11876,AZ$8,Gögn!$E$2:$E$11876,AZ$9))/1000)</f>
        <v>122155840</v>
      </c>
      <c r="BA51" s="155">
        <f>IF(LEN(BA$8)=0,"",IF(BA$9="samtals",SUMIFS(Gögn!$I$2:$I$11876,Gögn!$F$2:$F$11876,$A51,Gögn!$B$2:$B$11876,BA$8),SUMIFS(Gögn!$I$2:$I$11876,Gögn!$F$2:$F$11876,$A51,Gögn!$B$2:$B$11876,BA$8,Gögn!$E$2:$E$11876,BA$9))/1000)</f>
        <v>29356921</v>
      </c>
      <c r="BB51" s="155">
        <f>IF(LEN(BB$8)=0,"",IF(BB$9="samtals",SUMIFS(Gögn!$I$2:$I$11876,Gögn!$F$2:$F$11876,$A51,Gögn!$B$2:$B$11876,BB$8),SUMIFS(Gögn!$I$2:$I$11876,Gögn!$F$2:$F$11876,$A51,Gögn!$B$2:$B$11876,BB$8,Gögn!$E$2:$E$11876,BB$9))/1000)</f>
        <v>242349212.86300001</v>
      </c>
      <c r="BC51" s="155">
        <f>IF(LEN(BC$8)=0,"",IF(BC$9="samtals",SUMIFS(Gögn!$I$2:$I$11876,Gögn!$F$2:$F$11876,$A51,Gögn!$B$2:$B$11876,BC$8),SUMIFS(Gögn!$I$2:$I$11876,Gögn!$F$2:$F$11876,$A51,Gögn!$B$2:$B$11876,BC$8,Gögn!$E$2:$E$11876,BC$9))/1000)</f>
        <v>238595593.544</v>
      </c>
      <c r="BD51" s="155">
        <f>IF(LEN(BD$8)=0,"",IF(BD$9="samtals",SUMIFS(Gögn!$I$2:$I$11876,Gögn!$F$2:$F$11876,$A51,Gögn!$B$2:$B$11876,BD$8),SUMIFS(Gögn!$I$2:$I$11876,Gögn!$F$2:$F$11876,$A51,Gögn!$B$2:$B$11876,BD$8,Gögn!$E$2:$E$11876,BD$9))/1000)</f>
        <v>3753619.3190000001</v>
      </c>
      <c r="BE51" s="155">
        <f>IF(LEN(BE$8)=0,"",IF(BE$9="samtals",SUMIFS(Gögn!$I$2:$I$11876,Gögn!$F$2:$F$11876,$A51,Gögn!$B$2:$B$11876,BE$8),SUMIFS(Gögn!$I$2:$I$11876,Gögn!$F$2:$F$11876,$A51,Gögn!$B$2:$B$11876,BE$8,Gögn!$E$2:$E$11876,BE$9))/1000)</f>
        <v>349411030.06099999</v>
      </c>
      <c r="BF51" s="155">
        <f>IF(LEN(BF$8)=0,"",IF(BF$9="samtals",SUMIFS(Gögn!$I$2:$I$11876,Gögn!$F$2:$F$11876,$A51,Gögn!$B$2:$B$11876,BF$8),SUMIFS(Gögn!$I$2:$I$11876,Gögn!$F$2:$F$11876,$A51,Gögn!$B$2:$B$11876,BF$8,Gögn!$E$2:$E$11876,BF$9))/1000)</f>
        <v>341130726.30400002</v>
      </c>
      <c r="BG51" s="155">
        <f>IF(LEN(BG$8)=0,"",IF(BG$9="samtals",SUMIFS(Gögn!$I$2:$I$11876,Gögn!$F$2:$F$11876,$A51,Gögn!$B$2:$B$11876,BG$8),SUMIFS(Gögn!$I$2:$I$11876,Gögn!$F$2:$F$11876,$A51,Gögn!$B$2:$B$11876,BG$8,Gögn!$E$2:$E$11876,BG$9))/1000)</f>
        <v>8280303.7570000002</v>
      </c>
    </row>
    <row r="52" spans="1:59" ht="15.75" x14ac:dyDescent="0.25">
      <c r="A52" s="5" t="s">
        <v>458</v>
      </c>
      <c r="B52" s="5"/>
      <c r="C52" s="19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</row>
    <row r="53" spans="1:59" ht="15.75" x14ac:dyDescent="0.25">
      <c r="A53" s="5" t="s">
        <v>458</v>
      </c>
      <c r="B53" s="5"/>
      <c r="C53" s="21" t="s">
        <v>279</v>
      </c>
      <c r="D53" s="155">
        <f t="shared" si="9"/>
        <v>7286364103.2990007</v>
      </c>
      <c r="E53" s="155">
        <f>IF(LEN(E$8)=0,"",SUM(E49:E51))</f>
        <v>415175037.63300002</v>
      </c>
      <c r="F53" s="155">
        <f t="shared" ref="F53:BG53" si="12">IF(LEN(F$8)=0,"",SUM(F49:F51))</f>
        <v>195045422.07699999</v>
      </c>
      <c r="G53" s="155">
        <f t="shared" si="12"/>
        <v>220129615.55600002</v>
      </c>
      <c r="H53" s="155">
        <f t="shared" si="12"/>
        <v>623781955.62600005</v>
      </c>
      <c r="I53" s="155">
        <f t="shared" si="12"/>
        <v>599483569.5200001</v>
      </c>
      <c r="J53" s="155">
        <f t="shared" si="12"/>
        <v>24298386.105999999</v>
      </c>
      <c r="K53" s="155">
        <f t="shared" si="12"/>
        <v>393159379.57599998</v>
      </c>
      <c r="L53" s="155">
        <f t="shared" si="12"/>
        <v>393159379.57599998</v>
      </c>
      <c r="M53" s="155">
        <f t="shared" si="12"/>
        <v>60695593</v>
      </c>
      <c r="N53" s="155">
        <f t="shared" si="12"/>
        <v>60695593</v>
      </c>
      <c r="O53" s="155">
        <f t="shared" si="12"/>
        <v>280213913.80900002</v>
      </c>
      <c r="P53" s="155">
        <f t="shared" si="12"/>
        <v>278736778.40399998</v>
      </c>
      <c r="Q53" s="155">
        <f t="shared" si="12"/>
        <v>1477135.405</v>
      </c>
      <c r="R53" s="155">
        <f t="shared" si="12"/>
        <v>454508913</v>
      </c>
      <c r="S53" s="155">
        <f t="shared" si="12"/>
        <v>150910896</v>
      </c>
      <c r="T53" s="155">
        <f t="shared" si="12"/>
        <v>303598017</v>
      </c>
      <c r="U53" s="155">
        <f t="shared" si="12"/>
        <v>991891689.43500006</v>
      </c>
      <c r="V53" s="155">
        <f t="shared" si="12"/>
        <v>983182712.06500006</v>
      </c>
      <c r="W53" s="155">
        <f t="shared" si="12"/>
        <v>8708977.370000001</v>
      </c>
      <c r="X53" s="155">
        <f t="shared" si="12"/>
        <v>159956243.40400001</v>
      </c>
      <c r="Y53" s="155">
        <f t="shared" si="12"/>
        <v>38791266.538000003</v>
      </c>
      <c r="Z53" s="155">
        <f t="shared" si="12"/>
        <v>121164976.866</v>
      </c>
      <c r="AA53" s="155">
        <f t="shared" si="12"/>
        <v>42773601.119999997</v>
      </c>
      <c r="AB53" s="155">
        <f t="shared" si="12"/>
        <v>42773601.119999997</v>
      </c>
      <c r="AC53" s="155">
        <f t="shared" si="12"/>
        <v>110477059</v>
      </c>
      <c r="AD53" s="155">
        <f t="shared" si="12"/>
        <v>110477059</v>
      </c>
      <c r="AE53" s="155">
        <f t="shared" si="12"/>
        <v>20401799</v>
      </c>
      <c r="AF53" s="155">
        <f t="shared" si="12"/>
        <v>20401799</v>
      </c>
      <c r="AG53" s="155">
        <f t="shared" si="12"/>
        <v>14029578.005000001</v>
      </c>
      <c r="AH53" s="155">
        <f t="shared" si="12"/>
        <v>14029578.005000001</v>
      </c>
      <c r="AI53" s="155">
        <f t="shared" si="12"/>
        <v>24360197</v>
      </c>
      <c r="AJ53" s="155">
        <f t="shared" si="12"/>
        <v>24360197</v>
      </c>
      <c r="AK53" s="155">
        <f t="shared" si="12"/>
        <v>91622025.169</v>
      </c>
      <c r="AL53" s="155">
        <f t="shared" si="12"/>
        <v>91622025.169</v>
      </c>
      <c r="AM53" s="155">
        <f t="shared" si="12"/>
        <v>1405194627.7949998</v>
      </c>
      <c r="AN53" s="155">
        <f t="shared" si="12"/>
        <v>1377288118.0439999</v>
      </c>
      <c r="AO53" s="155">
        <f t="shared" si="12"/>
        <v>27906509.750999998</v>
      </c>
      <c r="AP53" s="155">
        <f t="shared" si="12"/>
        <v>9346832.0160000008</v>
      </c>
      <c r="AQ53" s="155">
        <f t="shared" si="12"/>
        <v>2428869.89</v>
      </c>
      <c r="AR53" s="155">
        <f t="shared" si="12"/>
        <v>6917962.1260000002</v>
      </c>
      <c r="AS53" s="155">
        <f t="shared" si="12"/>
        <v>1287520903.3380001</v>
      </c>
      <c r="AT53" s="155">
        <f t="shared" si="12"/>
        <v>1256491994.424</v>
      </c>
      <c r="AU53" s="155">
        <f t="shared" si="12"/>
        <v>31028908.914000001</v>
      </c>
      <c r="AV53" s="155">
        <f t="shared" si="12"/>
        <v>89284180.099999994</v>
      </c>
      <c r="AW53" s="155">
        <f t="shared" si="12"/>
        <v>88224453.830000013</v>
      </c>
      <c r="AX53" s="155">
        <f t="shared" si="12"/>
        <v>1059726.27</v>
      </c>
      <c r="AY53" s="155">
        <f t="shared" si="12"/>
        <v>167758175</v>
      </c>
      <c r="AZ53" s="155">
        <f t="shared" si="12"/>
        <v>134097058</v>
      </c>
      <c r="BA53" s="155">
        <f t="shared" si="12"/>
        <v>33661117</v>
      </c>
      <c r="BB53" s="155">
        <f t="shared" si="12"/>
        <v>264974714.92300001</v>
      </c>
      <c r="BC53" s="155">
        <f t="shared" si="12"/>
        <v>260717938.86399999</v>
      </c>
      <c r="BD53" s="155">
        <f t="shared" si="12"/>
        <v>4256776.0590000004</v>
      </c>
      <c r="BE53" s="155">
        <f t="shared" si="12"/>
        <v>379237685.34999996</v>
      </c>
      <c r="BF53" s="155">
        <f t="shared" si="12"/>
        <v>370042694.91600001</v>
      </c>
      <c r="BG53" s="155">
        <f t="shared" si="12"/>
        <v>9194990.4340000004</v>
      </c>
    </row>
    <row r="54" spans="1:59" ht="16.5" thickBot="1" x14ac:dyDescent="0.3">
      <c r="A54" s="5" t="s">
        <v>458</v>
      </c>
      <c r="B54" s="5"/>
      <c r="C54" s="19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</row>
    <row r="55" spans="1:59" ht="18.75" x14ac:dyDescent="0.25">
      <c r="A55" s="5" t="s">
        <v>458</v>
      </c>
      <c r="B55" s="5"/>
      <c r="C55" s="26" t="s">
        <v>280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</row>
    <row r="56" spans="1:59" ht="15.75" x14ac:dyDescent="0.25">
      <c r="A56" s="5" t="s">
        <v>458</v>
      </c>
      <c r="B56" s="5"/>
      <c r="C56" s="19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</row>
    <row r="57" spans="1:59" ht="15.75" x14ac:dyDescent="0.25">
      <c r="A57" s="5" t="s">
        <v>458</v>
      </c>
      <c r="B57" s="5"/>
      <c r="C57" s="21" t="s">
        <v>2</v>
      </c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</row>
    <row r="58" spans="1:59" ht="15.75" x14ac:dyDescent="0.25">
      <c r="A58" s="5" t="s">
        <v>458</v>
      </c>
      <c r="B58" s="5"/>
      <c r="C58" s="19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</row>
    <row r="59" spans="1:59" ht="15.75" x14ac:dyDescent="0.25">
      <c r="A59" s="5" t="s">
        <v>458</v>
      </c>
      <c r="B59" s="5"/>
      <c r="C59" s="21" t="s">
        <v>3</v>
      </c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</row>
    <row r="60" spans="1:59" ht="15.75" x14ac:dyDescent="0.25">
      <c r="A60" s="5" t="s">
        <v>4</v>
      </c>
      <c r="B60" s="5"/>
      <c r="C60" s="19" t="s">
        <v>5</v>
      </c>
      <c r="D60" s="156">
        <f t="shared" ref="D60:D66" si="13">SUMIF($E$9:$BG$9,"Samtals",E60:BG60)</f>
        <v>3965797210.0519996</v>
      </c>
      <c r="E60" s="156">
        <f>IF(LEN(E$8)=0,"",IF(E$9="samtals",SUMIFS(Gögn!$I$2:$I$11876,Gögn!$F$2:$F$11876,$A60,Gögn!$B$2:$B$11876,E$8),SUMIFS(Gögn!$I$2:$I$11876,Gögn!$F$2:$F$11876,$A60,Gögn!$B$2:$B$11876,E$8,Gögn!$E$2:$E$11876,E$9))/1000)</f>
        <v>222872220.52700001</v>
      </c>
      <c r="F60" s="156">
        <f>IF(LEN(F$8)=0,"",IF(F$9="samtals",SUMIFS(Gögn!$I$2:$I$11876,Gögn!$F$2:$F$11876,$A60,Gögn!$B$2:$B$11876,F$8),SUMIFS(Gögn!$I$2:$I$11876,Gögn!$F$2:$F$11876,$A60,Gögn!$B$2:$B$11876,F$8,Gögn!$E$2:$E$11876,F$9))/1000)</f>
        <v>112720023.229</v>
      </c>
      <c r="G60" s="156">
        <f>IF(LEN(G$8)=0,"",IF(G$9="samtals",SUMIFS(Gögn!$I$2:$I$11876,Gögn!$F$2:$F$11876,$A60,Gögn!$B$2:$B$11876,G$8),SUMIFS(Gögn!$I$2:$I$11876,Gögn!$F$2:$F$11876,$A60,Gögn!$B$2:$B$11876,G$8,Gögn!$E$2:$E$11876,G$9))/1000)</f>
        <v>110152197.29799999</v>
      </c>
      <c r="H60" s="156">
        <f>IF(LEN(H$8)=0,"",IF(H$9="samtals",SUMIFS(Gögn!$I$2:$I$11876,Gögn!$F$2:$F$11876,$A60,Gögn!$B$2:$B$11876,H$8),SUMIFS(Gögn!$I$2:$I$11876,Gögn!$F$2:$F$11876,$A60,Gögn!$B$2:$B$11876,H$8,Gögn!$E$2:$E$11876,H$9))/1000)</f>
        <v>335768060.523</v>
      </c>
      <c r="I60" s="156">
        <f>IF(LEN(I$8)=0,"",IF(I$9="samtals",SUMIFS(Gögn!$I$2:$I$11876,Gögn!$F$2:$F$11876,$A60,Gögn!$B$2:$B$11876,I$8),SUMIFS(Gögn!$I$2:$I$11876,Gögn!$F$2:$F$11876,$A60,Gögn!$B$2:$B$11876,I$8,Gögn!$E$2:$E$11876,I$9))/1000)</f>
        <v>329953409.69</v>
      </c>
      <c r="J60" s="156">
        <f>IF(LEN(J$8)=0,"",IF(J$9="samtals",SUMIFS(Gögn!$I$2:$I$11876,Gögn!$F$2:$F$11876,$A60,Gögn!$B$2:$B$11876,J$8),SUMIFS(Gögn!$I$2:$I$11876,Gögn!$F$2:$F$11876,$A60,Gögn!$B$2:$B$11876,J$8,Gögn!$E$2:$E$11876,J$9))/1000)</f>
        <v>5814650.8329999996</v>
      </c>
      <c r="K60" s="156">
        <f>IF(LEN(K$8)=0,"",IF(K$9="samtals",SUMIFS(Gögn!$I$2:$I$11876,Gögn!$F$2:$F$11876,$A60,Gögn!$B$2:$B$11876,K$8),SUMIFS(Gögn!$I$2:$I$11876,Gögn!$F$2:$F$11876,$A60,Gögn!$B$2:$B$11876,K$8,Gögn!$E$2:$E$11876,K$9))/1000)</f>
        <v>189001538.296</v>
      </c>
      <c r="L60" s="156">
        <f>IF(LEN(L$8)=0,"",IF(L$9="samtals",SUMIFS(Gögn!$I$2:$I$11876,Gögn!$F$2:$F$11876,$A60,Gögn!$B$2:$B$11876,L$8),SUMIFS(Gögn!$I$2:$I$11876,Gögn!$F$2:$F$11876,$A60,Gögn!$B$2:$B$11876,L$8,Gögn!$E$2:$E$11876,L$9))/1000)</f>
        <v>189001538.296</v>
      </c>
      <c r="M60" s="156">
        <f>IF(LEN(M$8)=0,"",IF(M$9="samtals",SUMIFS(Gögn!$I$2:$I$11876,Gögn!$F$2:$F$11876,$A60,Gögn!$B$2:$B$11876,M$8),SUMIFS(Gögn!$I$2:$I$11876,Gögn!$F$2:$F$11876,$A60,Gögn!$B$2:$B$11876,M$8,Gögn!$E$2:$E$11876,M$9))/1000)</f>
        <v>32836132</v>
      </c>
      <c r="N60" s="156">
        <f>IF(LEN(N$8)=0,"",IF(N$9="samtals",SUMIFS(Gögn!$I$2:$I$11876,Gögn!$F$2:$F$11876,$A60,Gögn!$B$2:$B$11876,N$8),SUMIFS(Gögn!$I$2:$I$11876,Gögn!$F$2:$F$11876,$A60,Gögn!$B$2:$B$11876,N$8,Gögn!$E$2:$E$11876,N$9))/1000)</f>
        <v>32836132</v>
      </c>
      <c r="O60" s="156">
        <f>IF(LEN(O$8)=0,"",IF(O$9="samtals",SUMIFS(Gögn!$I$2:$I$11876,Gögn!$F$2:$F$11876,$A60,Gögn!$B$2:$B$11876,O$8),SUMIFS(Gögn!$I$2:$I$11876,Gögn!$F$2:$F$11876,$A60,Gögn!$B$2:$B$11876,O$8,Gögn!$E$2:$E$11876,O$9))/1000)</f>
        <v>146294790.40099999</v>
      </c>
      <c r="P60" s="156">
        <f>IF(LEN(P$8)=0,"",IF(P$9="samtals",SUMIFS(Gögn!$I$2:$I$11876,Gögn!$F$2:$F$11876,$A60,Gögn!$B$2:$B$11876,P$8),SUMIFS(Gögn!$I$2:$I$11876,Gögn!$F$2:$F$11876,$A60,Gögn!$B$2:$B$11876,P$8,Gögn!$E$2:$E$11876,P$9))/1000)</f>
        <v>145463918.65200001</v>
      </c>
      <c r="Q60" s="156">
        <f>IF(LEN(Q$8)=0,"",IF(Q$9="samtals",SUMIFS(Gögn!$I$2:$I$11876,Gögn!$F$2:$F$11876,$A60,Gögn!$B$2:$B$11876,Q$8),SUMIFS(Gögn!$I$2:$I$11876,Gögn!$F$2:$F$11876,$A60,Gögn!$B$2:$B$11876,Q$8,Gögn!$E$2:$E$11876,Q$9))/1000)</f>
        <v>830871.74899999995</v>
      </c>
      <c r="R60" s="156">
        <f>IF(LEN(R$8)=0,"",IF(R$9="samtals",SUMIFS(Gögn!$I$2:$I$11876,Gögn!$F$2:$F$11876,$A60,Gögn!$B$2:$B$11876,R$8),SUMIFS(Gögn!$I$2:$I$11876,Gögn!$F$2:$F$11876,$A60,Gögn!$B$2:$B$11876,R$8,Gögn!$E$2:$E$11876,R$9))/1000)</f>
        <v>218544634</v>
      </c>
      <c r="S60" s="156">
        <f>IF(LEN(S$8)=0,"",IF(S$9="samtals",SUMIFS(Gögn!$I$2:$I$11876,Gögn!$F$2:$F$11876,$A60,Gögn!$B$2:$B$11876,S$8),SUMIFS(Gögn!$I$2:$I$11876,Gögn!$F$2:$F$11876,$A60,Gögn!$B$2:$B$11876,S$8,Gögn!$E$2:$E$11876,S$9))/1000)</f>
        <v>71526321</v>
      </c>
      <c r="T60" s="156">
        <f>IF(LEN(T$8)=0,"",IF(T$9="samtals",SUMIFS(Gögn!$I$2:$I$11876,Gögn!$F$2:$F$11876,$A60,Gögn!$B$2:$B$11876,T$8),SUMIFS(Gögn!$I$2:$I$11876,Gögn!$F$2:$F$11876,$A60,Gögn!$B$2:$B$11876,T$8,Gögn!$E$2:$E$11876,T$9))/1000)</f>
        <v>147018313</v>
      </c>
      <c r="U60" s="156">
        <f>IF(LEN(U$8)=0,"",IF(U$9="samtals",SUMIFS(Gögn!$I$2:$I$11876,Gögn!$F$2:$F$11876,$A60,Gögn!$B$2:$B$11876,U$8),SUMIFS(Gögn!$I$2:$I$11876,Gögn!$F$2:$F$11876,$A60,Gögn!$B$2:$B$11876,U$8,Gögn!$E$2:$E$11876,U$9))/1000)</f>
        <v>542531645.14199996</v>
      </c>
      <c r="V60" s="156">
        <f>IF(LEN(V$8)=0,"",IF(V$9="samtals",SUMIFS(Gögn!$I$2:$I$11876,Gögn!$F$2:$F$11876,$A60,Gögn!$B$2:$B$11876,V$8),SUMIFS(Gögn!$I$2:$I$11876,Gögn!$F$2:$F$11876,$A60,Gögn!$B$2:$B$11876,V$8,Gögn!$E$2:$E$11876,V$9))/1000)</f>
        <v>540194408.73500001</v>
      </c>
      <c r="W60" s="156">
        <f>IF(LEN(W$8)=0,"",IF(W$9="samtals",SUMIFS(Gögn!$I$2:$I$11876,Gögn!$F$2:$F$11876,$A60,Gögn!$B$2:$B$11876,W$8),SUMIFS(Gögn!$I$2:$I$11876,Gögn!$F$2:$F$11876,$A60,Gögn!$B$2:$B$11876,W$8,Gögn!$E$2:$E$11876,W$9))/1000)</f>
        <v>2337236.4070000001</v>
      </c>
      <c r="X60" s="156">
        <f>IF(LEN(X$8)=0,"",IF(X$9="samtals",SUMIFS(Gögn!$I$2:$I$11876,Gögn!$F$2:$F$11876,$A60,Gögn!$B$2:$B$11876,X$8),SUMIFS(Gögn!$I$2:$I$11876,Gögn!$F$2:$F$11876,$A60,Gögn!$B$2:$B$11876,X$8,Gögn!$E$2:$E$11876,X$9))/1000)</f>
        <v>66870687.193000004</v>
      </c>
      <c r="Y60" s="156">
        <f>IF(LEN(Y$8)=0,"",IF(Y$9="samtals",SUMIFS(Gögn!$I$2:$I$11876,Gögn!$F$2:$F$11876,$A60,Gögn!$B$2:$B$11876,Y$8),SUMIFS(Gögn!$I$2:$I$11876,Gögn!$F$2:$F$11876,$A60,Gögn!$B$2:$B$11876,Y$8,Gögn!$E$2:$E$11876,Y$9))/1000)</f>
        <v>17211302.011</v>
      </c>
      <c r="Z60" s="156">
        <f>IF(LEN(Z$8)=0,"",IF(Z$9="samtals",SUMIFS(Gögn!$I$2:$I$11876,Gögn!$F$2:$F$11876,$A60,Gögn!$B$2:$B$11876,Z$8),SUMIFS(Gögn!$I$2:$I$11876,Gögn!$F$2:$F$11876,$A60,Gögn!$B$2:$B$11876,Z$8,Gögn!$E$2:$E$11876,Z$9))/1000)</f>
        <v>49659385.181999996</v>
      </c>
      <c r="AA60" s="156">
        <f>IF(LEN(AA$8)=0,"",IF(AA$9="samtals",SUMIFS(Gögn!$I$2:$I$11876,Gögn!$F$2:$F$11876,$A60,Gögn!$B$2:$B$11876,AA$8),SUMIFS(Gögn!$I$2:$I$11876,Gögn!$F$2:$F$11876,$A60,Gögn!$B$2:$B$11876,AA$8,Gögn!$E$2:$E$11876,AA$9))/1000)</f>
        <v>21194924.789999999</v>
      </c>
      <c r="AB60" s="156">
        <f>IF(LEN(AB$8)=0,"",IF(AB$9="samtals",SUMIFS(Gögn!$I$2:$I$11876,Gögn!$F$2:$F$11876,$A60,Gögn!$B$2:$B$11876,AB$8),SUMIFS(Gögn!$I$2:$I$11876,Gögn!$F$2:$F$11876,$A60,Gögn!$B$2:$B$11876,AB$8,Gögn!$E$2:$E$11876,AB$9))/1000)</f>
        <v>21194924.789999999</v>
      </c>
      <c r="AC60" s="156">
        <f>IF(LEN(AC$8)=0,"",IF(AC$9="samtals",SUMIFS(Gögn!$I$2:$I$11876,Gögn!$F$2:$F$11876,$A60,Gögn!$B$2:$B$11876,AC$8),SUMIFS(Gögn!$I$2:$I$11876,Gögn!$F$2:$F$11876,$A60,Gögn!$B$2:$B$11876,AC$8,Gögn!$E$2:$E$11876,AC$9))/1000)</f>
        <v>36732390</v>
      </c>
      <c r="AD60" s="156">
        <f>IF(LEN(AD$8)=0,"",IF(AD$9="samtals",SUMIFS(Gögn!$I$2:$I$11876,Gögn!$F$2:$F$11876,$A60,Gögn!$B$2:$B$11876,AD$8),SUMIFS(Gögn!$I$2:$I$11876,Gögn!$F$2:$F$11876,$A60,Gögn!$B$2:$B$11876,AD$8,Gögn!$E$2:$E$11876,AD$9))/1000)</f>
        <v>36732390</v>
      </c>
      <c r="AE60" s="156">
        <f>IF(LEN(AE$8)=0,"",IF(AE$9="samtals",SUMIFS(Gögn!$I$2:$I$11876,Gögn!$F$2:$F$11876,$A60,Gögn!$B$2:$B$11876,AE$8),SUMIFS(Gögn!$I$2:$I$11876,Gögn!$F$2:$F$11876,$A60,Gögn!$B$2:$B$11876,AE$8,Gögn!$E$2:$E$11876,AE$9))/1000)</f>
        <v>9193449</v>
      </c>
      <c r="AF60" s="156">
        <f>IF(LEN(AF$8)=0,"",IF(AF$9="samtals",SUMIFS(Gögn!$I$2:$I$11876,Gögn!$F$2:$F$11876,$A60,Gögn!$B$2:$B$11876,AF$8),SUMIFS(Gögn!$I$2:$I$11876,Gögn!$F$2:$F$11876,$A60,Gögn!$B$2:$B$11876,AF$8,Gögn!$E$2:$E$11876,AF$9))/1000)</f>
        <v>9193449</v>
      </c>
      <c r="AG60" s="156">
        <f>IF(LEN(AG$8)=0,"",IF(AG$9="samtals",SUMIFS(Gögn!$I$2:$I$11876,Gögn!$F$2:$F$11876,$A60,Gögn!$B$2:$B$11876,AG$8),SUMIFS(Gögn!$I$2:$I$11876,Gögn!$F$2:$F$11876,$A60,Gögn!$B$2:$B$11876,AG$8,Gögn!$E$2:$E$11876,AG$9))/1000)</f>
        <v>4558726.7620000001</v>
      </c>
      <c r="AH60" s="156">
        <f>IF(LEN(AH$8)=0,"",IF(AH$9="samtals",SUMIFS(Gögn!$I$2:$I$11876,Gögn!$F$2:$F$11876,$A60,Gögn!$B$2:$B$11876,AH$8),SUMIFS(Gögn!$I$2:$I$11876,Gögn!$F$2:$F$11876,$A60,Gögn!$B$2:$B$11876,AH$8,Gögn!$E$2:$E$11876,AH$9))/1000)</f>
        <v>4558726.7620000001</v>
      </c>
      <c r="AI60" s="156">
        <f>IF(LEN(AI$8)=0,"",IF(AI$9="samtals",SUMIFS(Gögn!$I$2:$I$11876,Gögn!$F$2:$F$11876,$A60,Gögn!$B$2:$B$11876,AI$8),SUMIFS(Gögn!$I$2:$I$11876,Gögn!$F$2:$F$11876,$A60,Gögn!$B$2:$B$11876,AI$8,Gögn!$E$2:$E$11876,AI$9))/1000)</f>
        <v>7274817</v>
      </c>
      <c r="AJ60" s="156">
        <f>IF(LEN(AJ$8)=0,"",IF(AJ$9="samtals",SUMIFS(Gögn!$I$2:$I$11876,Gögn!$F$2:$F$11876,$A60,Gögn!$B$2:$B$11876,AJ$8),SUMIFS(Gögn!$I$2:$I$11876,Gögn!$F$2:$F$11876,$A60,Gögn!$B$2:$B$11876,AJ$8,Gögn!$E$2:$E$11876,AJ$9))/1000)</f>
        <v>7274817</v>
      </c>
      <c r="AK60" s="156">
        <f>IF(LEN(AK$8)=0,"",IF(AK$9="samtals",SUMIFS(Gögn!$I$2:$I$11876,Gögn!$F$2:$F$11876,$A60,Gögn!$B$2:$B$11876,AK$8),SUMIFS(Gögn!$I$2:$I$11876,Gögn!$F$2:$F$11876,$A60,Gögn!$B$2:$B$11876,AK$8,Gögn!$E$2:$E$11876,AK$9))/1000)</f>
        <v>28795945.377</v>
      </c>
      <c r="AL60" s="156">
        <f>IF(LEN(AL$8)=0,"",IF(AL$9="samtals",SUMIFS(Gögn!$I$2:$I$11876,Gögn!$F$2:$F$11876,$A60,Gögn!$B$2:$B$11876,AL$8),SUMIFS(Gögn!$I$2:$I$11876,Gögn!$F$2:$F$11876,$A60,Gögn!$B$2:$B$11876,AL$8,Gögn!$E$2:$E$11876,AL$9))/1000)</f>
        <v>28795945.377</v>
      </c>
      <c r="AM60" s="156">
        <f>IF(LEN(AM$8)=0,"",IF(AM$9="samtals",SUMIFS(Gögn!$I$2:$I$11876,Gögn!$F$2:$F$11876,$A60,Gögn!$B$2:$B$11876,AM$8),SUMIFS(Gögn!$I$2:$I$11876,Gögn!$F$2:$F$11876,$A60,Gögn!$B$2:$B$11876,AM$8,Gögn!$E$2:$E$11876,AM$9))/1000)</f>
        <v>808548902.41100001</v>
      </c>
      <c r="AN60" s="156">
        <f>IF(LEN(AN$8)=0,"",IF(AN$9="samtals",SUMIFS(Gögn!$I$2:$I$11876,Gögn!$F$2:$F$11876,$A60,Gögn!$B$2:$B$11876,AN$8),SUMIFS(Gögn!$I$2:$I$11876,Gögn!$F$2:$F$11876,$A60,Gögn!$B$2:$B$11876,AN$8,Gögn!$E$2:$E$11876,AN$9))/1000)</f>
        <v>795799813.59800005</v>
      </c>
      <c r="AO60" s="156">
        <f>IF(LEN(AO$8)=0,"",IF(AO$9="samtals",SUMIFS(Gögn!$I$2:$I$11876,Gögn!$F$2:$F$11876,$A60,Gögn!$B$2:$B$11876,AO$8),SUMIFS(Gögn!$I$2:$I$11876,Gögn!$F$2:$F$11876,$A60,Gögn!$B$2:$B$11876,AO$8,Gögn!$E$2:$E$11876,AO$9))/1000)</f>
        <v>12749088.812999999</v>
      </c>
      <c r="AP60" s="156">
        <f>IF(LEN(AP$8)=0,"",IF(AP$9="samtals",SUMIFS(Gögn!$I$2:$I$11876,Gögn!$F$2:$F$11876,$A60,Gögn!$B$2:$B$11876,AP$8),SUMIFS(Gögn!$I$2:$I$11876,Gögn!$F$2:$F$11876,$A60,Gögn!$B$2:$B$11876,AP$8,Gögn!$E$2:$E$11876,AP$9))/1000)</f>
        <v>4989700.1390000004</v>
      </c>
      <c r="AQ60" s="156">
        <f>IF(LEN(AQ$8)=0,"",IF(AQ$9="samtals",SUMIFS(Gögn!$I$2:$I$11876,Gögn!$F$2:$F$11876,$A60,Gögn!$B$2:$B$11876,AQ$8),SUMIFS(Gögn!$I$2:$I$11876,Gögn!$F$2:$F$11876,$A60,Gögn!$B$2:$B$11876,AQ$8,Gögn!$E$2:$E$11876,AQ$9))/1000)</f>
        <v>1219747.831</v>
      </c>
      <c r="AR60" s="156">
        <f>IF(LEN(AR$8)=0,"",IF(AR$9="samtals",SUMIFS(Gögn!$I$2:$I$11876,Gögn!$F$2:$F$11876,$A60,Gögn!$B$2:$B$11876,AR$8),SUMIFS(Gögn!$I$2:$I$11876,Gögn!$F$2:$F$11876,$A60,Gögn!$B$2:$B$11876,AR$8,Gögn!$E$2:$E$11876,AR$9))/1000)</f>
        <v>3769952.3080000002</v>
      </c>
      <c r="AS60" s="156">
        <f>IF(LEN(AS$8)=0,"",IF(AS$9="samtals",SUMIFS(Gögn!$I$2:$I$11876,Gögn!$F$2:$F$11876,$A60,Gögn!$B$2:$B$11876,AS$8),SUMIFS(Gögn!$I$2:$I$11876,Gögn!$F$2:$F$11876,$A60,Gögn!$B$2:$B$11876,AS$8,Gögn!$E$2:$E$11876,AS$9))/1000)</f>
        <v>785289427.17999995</v>
      </c>
      <c r="AT60" s="156">
        <f>IF(LEN(AT$8)=0,"",IF(AT$9="samtals",SUMIFS(Gögn!$I$2:$I$11876,Gögn!$F$2:$F$11876,$A60,Gögn!$B$2:$B$11876,AT$8),SUMIFS(Gögn!$I$2:$I$11876,Gögn!$F$2:$F$11876,$A60,Gögn!$B$2:$B$11876,AT$8,Gögn!$E$2:$E$11876,AT$9))/1000)</f>
        <v>768626330.21399999</v>
      </c>
      <c r="AU60" s="156">
        <f>IF(LEN(AU$8)=0,"",IF(AU$9="samtals",SUMIFS(Gögn!$I$2:$I$11876,Gögn!$F$2:$F$11876,$A60,Gögn!$B$2:$B$11876,AU$8),SUMIFS(Gögn!$I$2:$I$11876,Gögn!$F$2:$F$11876,$A60,Gögn!$B$2:$B$11876,AU$8,Gögn!$E$2:$E$11876,AU$9))/1000)</f>
        <v>16663096.966</v>
      </c>
      <c r="AV60" s="156">
        <f>IF(LEN(AV$8)=0,"",IF(AV$9="samtals",SUMIFS(Gögn!$I$2:$I$11876,Gögn!$F$2:$F$11876,$A60,Gögn!$B$2:$B$11876,AV$8),SUMIFS(Gögn!$I$2:$I$11876,Gögn!$F$2:$F$11876,$A60,Gögn!$B$2:$B$11876,AV$8,Gögn!$E$2:$E$11876,AV$9))/1000)</f>
        <v>53112422.015000001</v>
      </c>
      <c r="AW60" s="156">
        <f>IF(LEN(AW$8)=0,"",IF(AW$9="samtals",SUMIFS(Gögn!$I$2:$I$11876,Gögn!$F$2:$F$11876,$A60,Gögn!$B$2:$B$11876,AW$8),SUMIFS(Gögn!$I$2:$I$11876,Gögn!$F$2:$F$11876,$A60,Gögn!$B$2:$B$11876,AW$8,Gögn!$E$2:$E$11876,AW$9))/1000)</f>
        <v>52631179.615999997</v>
      </c>
      <c r="AX60" s="156">
        <f>IF(LEN(AX$8)=0,"",IF(AX$9="samtals",SUMIFS(Gögn!$I$2:$I$11876,Gögn!$F$2:$F$11876,$A60,Gögn!$B$2:$B$11876,AX$8),SUMIFS(Gögn!$I$2:$I$11876,Gögn!$F$2:$F$11876,$A60,Gögn!$B$2:$B$11876,AX$8,Gögn!$E$2:$E$11876,AX$9))/1000)</f>
        <v>481242.39899999998</v>
      </c>
      <c r="AY60" s="156">
        <f>IF(LEN(AY$8)=0,"",IF(AY$9="samtals",SUMIFS(Gögn!$I$2:$I$11876,Gögn!$F$2:$F$11876,$A60,Gögn!$B$2:$B$11876,AY$8),SUMIFS(Gögn!$I$2:$I$11876,Gögn!$F$2:$F$11876,$A60,Gögn!$B$2:$B$11876,AY$8,Gögn!$E$2:$E$11876,AY$9))/1000)</f>
        <v>85009593</v>
      </c>
      <c r="AZ60" s="156">
        <f>IF(LEN(AZ$8)=0,"",IF(AZ$9="samtals",SUMIFS(Gögn!$I$2:$I$11876,Gögn!$F$2:$F$11876,$A60,Gögn!$B$2:$B$11876,AZ$8),SUMIFS(Gögn!$I$2:$I$11876,Gögn!$F$2:$F$11876,$A60,Gögn!$B$2:$B$11876,AZ$8,Gögn!$E$2:$E$11876,AZ$9))/1000)</f>
        <v>68655426</v>
      </c>
      <c r="BA60" s="156">
        <f>IF(LEN(BA$8)=0,"",IF(BA$9="samtals",SUMIFS(Gögn!$I$2:$I$11876,Gögn!$F$2:$F$11876,$A60,Gögn!$B$2:$B$11876,BA$8),SUMIFS(Gögn!$I$2:$I$11876,Gögn!$F$2:$F$11876,$A60,Gögn!$B$2:$B$11876,BA$8,Gögn!$E$2:$E$11876,BA$9))/1000)</f>
        <v>16354167</v>
      </c>
      <c r="BB60" s="156">
        <f>IF(LEN(BB$8)=0,"",IF(BB$9="samtals",SUMIFS(Gögn!$I$2:$I$11876,Gögn!$F$2:$F$11876,$A60,Gögn!$B$2:$B$11876,BB$8),SUMIFS(Gögn!$I$2:$I$11876,Gögn!$F$2:$F$11876,$A60,Gögn!$B$2:$B$11876,BB$8,Gögn!$E$2:$E$11876,BB$9))/1000)</f>
        <v>144573044.683</v>
      </c>
      <c r="BC60" s="156">
        <f>IF(LEN(BC$8)=0,"",IF(BC$9="samtals",SUMIFS(Gögn!$I$2:$I$11876,Gögn!$F$2:$F$11876,$A60,Gögn!$B$2:$B$11876,BC$8),SUMIFS(Gögn!$I$2:$I$11876,Gögn!$F$2:$F$11876,$A60,Gögn!$B$2:$B$11876,BC$8,Gögn!$E$2:$E$11876,BC$9))/1000)</f>
        <v>143841152.051</v>
      </c>
      <c r="BD60" s="156">
        <f>IF(LEN(BD$8)=0,"",IF(BD$9="samtals",SUMIFS(Gögn!$I$2:$I$11876,Gögn!$F$2:$F$11876,$A60,Gögn!$B$2:$B$11876,BD$8),SUMIFS(Gögn!$I$2:$I$11876,Gögn!$F$2:$F$11876,$A60,Gögn!$B$2:$B$11876,BD$8,Gögn!$E$2:$E$11876,BD$9))/1000)</f>
        <v>731892.63199999998</v>
      </c>
      <c r="BE60" s="156">
        <f>IF(LEN(BE$8)=0,"",IF(BE$9="samtals",SUMIFS(Gögn!$I$2:$I$11876,Gögn!$F$2:$F$11876,$A60,Gögn!$B$2:$B$11876,BE$8),SUMIFS(Gögn!$I$2:$I$11876,Gögn!$F$2:$F$11876,$A60,Gögn!$B$2:$B$11876,BE$8,Gögn!$E$2:$E$11876,BE$9))/1000)</f>
        <v>221804159.61300001</v>
      </c>
      <c r="BF60" s="156">
        <f>IF(LEN(BF$8)=0,"",IF(BF$9="samtals",SUMIFS(Gögn!$I$2:$I$11876,Gögn!$F$2:$F$11876,$A60,Gögn!$B$2:$B$11876,BF$8),SUMIFS(Gögn!$I$2:$I$11876,Gögn!$F$2:$F$11876,$A60,Gögn!$B$2:$B$11876,BF$8,Gögn!$E$2:$E$11876,BF$9))/1000)</f>
        <v>216370959.39500001</v>
      </c>
      <c r="BG60" s="156">
        <f>IF(LEN(BG$8)=0,"",IF(BG$9="samtals",SUMIFS(Gögn!$I$2:$I$11876,Gögn!$F$2:$F$11876,$A60,Gögn!$B$2:$B$11876,BG$8),SUMIFS(Gögn!$I$2:$I$11876,Gögn!$F$2:$F$11876,$A60,Gögn!$B$2:$B$11876,BG$8,Gögn!$E$2:$E$11876,BG$9))/1000)</f>
        <v>5433200.2180000003</v>
      </c>
    </row>
    <row r="61" spans="1:59" ht="15.75" x14ac:dyDescent="0.25">
      <c r="A61" s="5" t="s">
        <v>6</v>
      </c>
      <c r="B61" s="5"/>
      <c r="C61" s="18" t="s">
        <v>7</v>
      </c>
      <c r="D61" s="155">
        <f t="shared" si="13"/>
        <v>3131720006.4240003</v>
      </c>
      <c r="E61" s="155">
        <f>IF(LEN(E$8)=0,"",IF(E$9="samtals",SUMIFS(Gögn!$I$2:$I$11876,Gögn!$F$2:$F$11876,$A61,Gögn!$B$2:$B$11876,E$8),SUMIFS(Gögn!$I$2:$I$11876,Gögn!$F$2:$F$11876,$A61,Gögn!$B$2:$B$11876,E$8,Gögn!$E$2:$E$11876,E$9))/1000)</f>
        <v>147005922.123</v>
      </c>
      <c r="F61" s="155">
        <f>IF(LEN(F$8)=0,"",IF(F$9="samtals",SUMIFS(Gögn!$I$2:$I$11876,Gögn!$F$2:$F$11876,$A61,Gögn!$B$2:$B$11876,F$8),SUMIFS(Gögn!$I$2:$I$11876,Gögn!$F$2:$F$11876,$A61,Gögn!$B$2:$B$11876,F$8,Gögn!$E$2:$E$11876,F$9))/1000)</f>
        <v>78231534.888999999</v>
      </c>
      <c r="G61" s="155">
        <f>IF(LEN(G$8)=0,"",IF(G$9="samtals",SUMIFS(Gögn!$I$2:$I$11876,Gögn!$F$2:$F$11876,$A61,Gögn!$B$2:$B$11876,G$8),SUMIFS(Gögn!$I$2:$I$11876,Gögn!$F$2:$F$11876,$A61,Gögn!$B$2:$B$11876,G$8,Gögn!$E$2:$E$11876,G$9))/1000)</f>
        <v>68774387.233999997</v>
      </c>
      <c r="H61" s="155">
        <f>IF(LEN(H$8)=0,"",IF(H$9="samtals",SUMIFS(Gögn!$I$2:$I$11876,Gögn!$F$2:$F$11876,$A61,Gögn!$B$2:$B$11876,H$8),SUMIFS(Gögn!$I$2:$I$11876,Gögn!$F$2:$F$11876,$A61,Gögn!$B$2:$B$11876,H$8,Gögn!$E$2:$E$11876,H$9))/1000)</f>
        <v>275877230.648</v>
      </c>
      <c r="I61" s="155">
        <f>IF(LEN(I$8)=0,"",IF(I$9="samtals",SUMIFS(Gögn!$I$2:$I$11876,Gögn!$F$2:$F$11876,$A61,Gögn!$B$2:$B$11876,I$8),SUMIFS(Gögn!$I$2:$I$11876,Gögn!$F$2:$F$11876,$A61,Gögn!$B$2:$B$11876,I$8,Gögn!$E$2:$E$11876,I$9))/1000)</f>
        <v>263587048.891</v>
      </c>
      <c r="J61" s="155">
        <f>IF(LEN(J$8)=0,"",IF(J$9="samtals",SUMIFS(Gögn!$I$2:$I$11876,Gögn!$F$2:$F$11876,$A61,Gögn!$B$2:$B$11876,J$8),SUMIFS(Gögn!$I$2:$I$11876,Gögn!$F$2:$F$11876,$A61,Gögn!$B$2:$B$11876,J$8,Gögn!$E$2:$E$11876,J$9))/1000)</f>
        <v>12290181.756999999</v>
      </c>
      <c r="K61" s="155">
        <f>IF(LEN(K$8)=0,"",IF(K$9="samtals",SUMIFS(Gögn!$I$2:$I$11876,Gögn!$F$2:$F$11876,$A61,Gögn!$B$2:$B$11876,K$8),SUMIFS(Gögn!$I$2:$I$11876,Gögn!$F$2:$F$11876,$A61,Gögn!$B$2:$B$11876,K$8,Gögn!$E$2:$E$11876,K$9))/1000)</f>
        <v>196651606.05700001</v>
      </c>
      <c r="L61" s="155">
        <f>IF(LEN(L$8)=0,"",IF(L$9="samtals",SUMIFS(Gögn!$I$2:$I$11876,Gögn!$F$2:$F$11876,$A61,Gögn!$B$2:$B$11876,L$8),SUMIFS(Gögn!$I$2:$I$11876,Gögn!$F$2:$F$11876,$A61,Gögn!$B$2:$B$11876,L$8,Gögn!$E$2:$E$11876,L$9))/1000)</f>
        <v>196651606.05700001</v>
      </c>
      <c r="M61" s="155">
        <f>IF(LEN(M$8)=0,"",IF(M$9="samtals",SUMIFS(Gögn!$I$2:$I$11876,Gögn!$F$2:$F$11876,$A61,Gögn!$B$2:$B$11876,M$8),SUMIFS(Gögn!$I$2:$I$11876,Gögn!$F$2:$F$11876,$A61,Gögn!$B$2:$B$11876,M$8,Gögn!$E$2:$E$11876,M$9))/1000)</f>
        <v>26770611</v>
      </c>
      <c r="N61" s="155">
        <f>IF(LEN(N$8)=0,"",IF(N$9="samtals",SUMIFS(Gögn!$I$2:$I$11876,Gögn!$F$2:$F$11876,$A61,Gögn!$B$2:$B$11876,N$8),SUMIFS(Gögn!$I$2:$I$11876,Gögn!$F$2:$F$11876,$A61,Gögn!$B$2:$B$11876,N$8,Gögn!$E$2:$E$11876,N$9))/1000)</f>
        <v>26770611</v>
      </c>
      <c r="O61" s="155">
        <f>IF(LEN(O$8)=0,"",IF(O$9="samtals",SUMIFS(Gögn!$I$2:$I$11876,Gögn!$F$2:$F$11876,$A61,Gögn!$B$2:$B$11876,O$8),SUMIFS(Gögn!$I$2:$I$11876,Gögn!$F$2:$F$11876,$A61,Gögn!$B$2:$B$11876,O$8,Gögn!$E$2:$E$11876,O$9))/1000)</f>
        <v>126539693.04799999</v>
      </c>
      <c r="P61" s="155">
        <f>IF(LEN(P$8)=0,"",IF(P$9="samtals",SUMIFS(Gögn!$I$2:$I$11876,Gögn!$F$2:$F$11876,$A61,Gögn!$B$2:$B$11876,P$8),SUMIFS(Gögn!$I$2:$I$11876,Gögn!$F$2:$F$11876,$A61,Gögn!$B$2:$B$11876,P$8,Gögn!$E$2:$E$11876,P$9))/1000)</f>
        <v>125942738.59100001</v>
      </c>
      <c r="Q61" s="155">
        <f>IF(LEN(Q$8)=0,"",IF(Q$9="samtals",SUMIFS(Gögn!$I$2:$I$11876,Gögn!$F$2:$F$11876,$A61,Gögn!$B$2:$B$11876,Q$8),SUMIFS(Gögn!$I$2:$I$11876,Gögn!$F$2:$F$11876,$A61,Gögn!$B$2:$B$11876,Q$8,Gögn!$E$2:$E$11876,Q$9))/1000)</f>
        <v>596954.45700000005</v>
      </c>
      <c r="R61" s="155">
        <f>IF(LEN(R$8)=0,"",IF(R$9="samtals",SUMIFS(Gögn!$I$2:$I$11876,Gögn!$F$2:$F$11876,$A61,Gögn!$B$2:$B$11876,R$8),SUMIFS(Gögn!$I$2:$I$11876,Gögn!$F$2:$F$11876,$A61,Gögn!$B$2:$B$11876,R$8,Gögn!$E$2:$E$11876,R$9))/1000)</f>
        <v>228176350</v>
      </c>
      <c r="S61" s="155">
        <f>IF(LEN(S$8)=0,"",IF(S$9="samtals",SUMIFS(Gögn!$I$2:$I$11876,Gögn!$F$2:$F$11876,$A61,Gögn!$B$2:$B$11876,S$8),SUMIFS(Gögn!$I$2:$I$11876,Gögn!$F$2:$F$11876,$A61,Gögn!$B$2:$B$11876,S$8,Gögn!$E$2:$E$11876,S$9))/1000)</f>
        <v>75141880</v>
      </c>
      <c r="T61" s="155">
        <f>IF(LEN(T$8)=0,"",IF(T$9="samtals",SUMIFS(Gögn!$I$2:$I$11876,Gögn!$F$2:$F$11876,$A61,Gögn!$B$2:$B$11876,T$8),SUMIFS(Gögn!$I$2:$I$11876,Gögn!$F$2:$F$11876,$A61,Gögn!$B$2:$B$11876,T$8,Gögn!$E$2:$E$11876,T$9))/1000)</f>
        <v>153034470</v>
      </c>
      <c r="U61" s="155">
        <f>IF(LEN(U$8)=0,"",IF(U$9="samtals",SUMIFS(Gögn!$I$2:$I$11876,Gögn!$F$2:$F$11876,$A61,Gögn!$B$2:$B$11876,U$8),SUMIFS(Gögn!$I$2:$I$11876,Gögn!$F$2:$F$11876,$A61,Gögn!$B$2:$B$11876,U$8,Gögn!$E$2:$E$11876,U$9))/1000)</f>
        <v>429099265.92199999</v>
      </c>
      <c r="V61" s="155">
        <f>IF(LEN(V$8)=0,"",IF(V$9="samtals",SUMIFS(Gögn!$I$2:$I$11876,Gögn!$F$2:$F$11876,$A61,Gögn!$B$2:$B$11876,V$8),SUMIFS(Gögn!$I$2:$I$11876,Gögn!$F$2:$F$11876,$A61,Gögn!$B$2:$B$11876,V$8,Gögn!$E$2:$E$11876,V$9))/1000)</f>
        <v>424760408.54299998</v>
      </c>
      <c r="W61" s="155">
        <f>IF(LEN(W$8)=0,"",IF(W$9="samtals",SUMIFS(Gögn!$I$2:$I$11876,Gögn!$F$2:$F$11876,$A61,Gögn!$B$2:$B$11876,W$8),SUMIFS(Gögn!$I$2:$I$11876,Gögn!$F$2:$F$11876,$A61,Gögn!$B$2:$B$11876,W$8,Gögn!$E$2:$E$11876,W$9))/1000)</f>
        <v>4338857.3789999997</v>
      </c>
      <c r="X61" s="155">
        <f>IF(LEN(X$8)=0,"",IF(X$9="samtals",SUMIFS(Gögn!$I$2:$I$11876,Gögn!$F$2:$F$11876,$A61,Gögn!$B$2:$B$11876,X$8),SUMIFS(Gögn!$I$2:$I$11876,Gögn!$F$2:$F$11876,$A61,Gögn!$B$2:$B$11876,X$8,Gögn!$E$2:$E$11876,X$9))/1000)</f>
        <v>90618019.180000007</v>
      </c>
      <c r="Y61" s="155">
        <f>IF(LEN(Y$8)=0,"",IF(Y$9="samtals",SUMIFS(Gögn!$I$2:$I$11876,Gögn!$F$2:$F$11876,$A61,Gögn!$B$2:$B$11876,Y$8),SUMIFS(Gögn!$I$2:$I$11876,Gögn!$F$2:$F$11876,$A61,Gögn!$B$2:$B$11876,Y$8,Gögn!$E$2:$E$11876,Y$9))/1000)</f>
        <v>20548583.350000001</v>
      </c>
      <c r="Z61" s="155">
        <f>IF(LEN(Z$8)=0,"",IF(Z$9="samtals",SUMIFS(Gögn!$I$2:$I$11876,Gögn!$F$2:$F$11876,$A61,Gögn!$B$2:$B$11876,Z$8),SUMIFS(Gögn!$I$2:$I$11876,Gögn!$F$2:$F$11876,$A61,Gögn!$B$2:$B$11876,Z$8,Gögn!$E$2:$E$11876,Z$9))/1000)</f>
        <v>70069435.829999998</v>
      </c>
      <c r="AA61" s="155">
        <f>IF(LEN(AA$8)=0,"",IF(AA$9="samtals",SUMIFS(Gögn!$I$2:$I$11876,Gögn!$F$2:$F$11876,$A61,Gögn!$B$2:$B$11876,AA$8),SUMIFS(Gögn!$I$2:$I$11876,Gögn!$F$2:$F$11876,$A61,Gögn!$B$2:$B$11876,AA$8,Gögn!$E$2:$E$11876,AA$9))/1000)</f>
        <v>21091236.798</v>
      </c>
      <c r="AB61" s="155">
        <f>IF(LEN(AB$8)=0,"",IF(AB$9="samtals",SUMIFS(Gögn!$I$2:$I$11876,Gögn!$F$2:$F$11876,$A61,Gögn!$B$2:$B$11876,AB$8),SUMIFS(Gögn!$I$2:$I$11876,Gögn!$F$2:$F$11876,$A61,Gögn!$B$2:$B$11876,AB$8,Gögn!$E$2:$E$11876,AB$9))/1000)</f>
        <v>21091236.798</v>
      </c>
      <c r="AC61" s="155">
        <f>IF(LEN(AC$8)=0,"",IF(AC$9="samtals",SUMIFS(Gögn!$I$2:$I$11876,Gögn!$F$2:$F$11876,$A61,Gögn!$B$2:$B$11876,AC$8),SUMIFS(Gögn!$I$2:$I$11876,Gögn!$F$2:$F$11876,$A61,Gögn!$B$2:$B$11876,AC$8,Gögn!$E$2:$E$11876,AC$9))/1000)</f>
        <v>70555487</v>
      </c>
      <c r="AD61" s="155">
        <f>IF(LEN(AD$8)=0,"",IF(AD$9="samtals",SUMIFS(Gögn!$I$2:$I$11876,Gögn!$F$2:$F$11876,$A61,Gögn!$B$2:$B$11876,AD$8),SUMIFS(Gögn!$I$2:$I$11876,Gögn!$F$2:$F$11876,$A61,Gögn!$B$2:$B$11876,AD$8,Gögn!$E$2:$E$11876,AD$9))/1000)</f>
        <v>70555487</v>
      </c>
      <c r="AE61" s="155">
        <f>IF(LEN(AE$8)=0,"",IF(AE$9="samtals",SUMIFS(Gögn!$I$2:$I$11876,Gögn!$F$2:$F$11876,$A61,Gögn!$B$2:$B$11876,AE$8),SUMIFS(Gögn!$I$2:$I$11876,Gögn!$F$2:$F$11876,$A61,Gögn!$B$2:$B$11876,AE$8,Gögn!$E$2:$E$11876,AE$9))/1000)</f>
        <v>10423873</v>
      </c>
      <c r="AF61" s="155">
        <f>IF(LEN(AF$8)=0,"",IF(AF$9="samtals",SUMIFS(Gögn!$I$2:$I$11876,Gögn!$F$2:$F$11876,$A61,Gögn!$B$2:$B$11876,AF$8),SUMIFS(Gögn!$I$2:$I$11876,Gögn!$F$2:$F$11876,$A61,Gögn!$B$2:$B$11876,AF$8,Gögn!$E$2:$E$11876,AF$9))/1000)</f>
        <v>10423873</v>
      </c>
      <c r="AG61" s="155">
        <f>IF(LEN(AG$8)=0,"",IF(AG$9="samtals",SUMIFS(Gögn!$I$2:$I$11876,Gögn!$F$2:$F$11876,$A61,Gögn!$B$2:$B$11876,AG$8),SUMIFS(Gögn!$I$2:$I$11876,Gögn!$F$2:$F$11876,$A61,Gögn!$B$2:$B$11876,AG$8,Gögn!$E$2:$E$11876,AG$9))/1000)</f>
        <v>9220060.6270000003</v>
      </c>
      <c r="AH61" s="155">
        <f>IF(LEN(AH$8)=0,"",IF(AH$9="samtals",SUMIFS(Gögn!$I$2:$I$11876,Gögn!$F$2:$F$11876,$A61,Gögn!$B$2:$B$11876,AH$8),SUMIFS(Gögn!$I$2:$I$11876,Gögn!$F$2:$F$11876,$A61,Gögn!$B$2:$B$11876,AH$8,Gögn!$E$2:$E$11876,AH$9))/1000)</f>
        <v>9220060.6270000003</v>
      </c>
      <c r="AI61" s="155">
        <f>IF(LEN(AI$8)=0,"",IF(AI$9="samtals",SUMIFS(Gögn!$I$2:$I$11876,Gögn!$F$2:$F$11876,$A61,Gögn!$B$2:$B$11876,AI$8),SUMIFS(Gögn!$I$2:$I$11876,Gögn!$F$2:$F$11876,$A61,Gögn!$B$2:$B$11876,AI$8,Gögn!$E$2:$E$11876,AI$9))/1000)</f>
        <v>16836400</v>
      </c>
      <c r="AJ61" s="155">
        <f>IF(LEN(AJ$8)=0,"",IF(AJ$9="samtals",SUMIFS(Gögn!$I$2:$I$11876,Gögn!$F$2:$F$11876,$A61,Gögn!$B$2:$B$11876,AJ$8),SUMIFS(Gögn!$I$2:$I$11876,Gögn!$F$2:$F$11876,$A61,Gögn!$B$2:$B$11876,AJ$8,Gögn!$E$2:$E$11876,AJ$9))/1000)</f>
        <v>16836400</v>
      </c>
      <c r="AK61" s="155">
        <f>IF(LEN(AK$8)=0,"",IF(AK$9="samtals",SUMIFS(Gögn!$I$2:$I$11876,Gögn!$F$2:$F$11876,$A61,Gögn!$B$2:$B$11876,AK$8),SUMIFS(Gögn!$I$2:$I$11876,Gögn!$F$2:$F$11876,$A61,Gögn!$B$2:$B$11876,AK$8,Gögn!$E$2:$E$11876,AK$9))/1000)</f>
        <v>61572672.593000002</v>
      </c>
      <c r="AL61" s="155">
        <f>IF(LEN(AL$8)=0,"",IF(AL$9="samtals",SUMIFS(Gögn!$I$2:$I$11876,Gögn!$F$2:$F$11876,$A61,Gögn!$B$2:$B$11876,AL$8),SUMIFS(Gögn!$I$2:$I$11876,Gögn!$F$2:$F$11876,$A61,Gögn!$B$2:$B$11876,AL$8,Gögn!$E$2:$E$11876,AL$9))/1000)</f>
        <v>61572672.593000002</v>
      </c>
      <c r="AM61" s="155">
        <f>IF(LEN(AM$8)=0,"",IF(AM$9="samtals",SUMIFS(Gögn!$I$2:$I$11876,Gögn!$F$2:$F$11876,$A61,Gögn!$B$2:$B$11876,AM$8),SUMIFS(Gögn!$I$2:$I$11876,Gögn!$F$2:$F$11876,$A61,Gögn!$B$2:$B$11876,AM$8,Gögn!$E$2:$E$11876,AM$9))/1000)</f>
        <v>548067052.02600002</v>
      </c>
      <c r="AN61" s="155">
        <f>IF(LEN(AN$8)=0,"",IF(AN$9="samtals",SUMIFS(Gögn!$I$2:$I$11876,Gögn!$F$2:$F$11876,$A61,Gögn!$B$2:$B$11876,AN$8),SUMIFS(Gögn!$I$2:$I$11876,Gögn!$F$2:$F$11876,$A61,Gögn!$B$2:$B$11876,AN$8,Gögn!$E$2:$E$11876,AN$9))/1000)</f>
        <v>546859092.55999994</v>
      </c>
      <c r="AO61" s="155">
        <f>IF(LEN(AO$8)=0,"",IF(AO$9="samtals",SUMIFS(Gögn!$I$2:$I$11876,Gögn!$F$2:$F$11876,$A61,Gögn!$B$2:$B$11876,AO$8),SUMIFS(Gögn!$I$2:$I$11876,Gögn!$F$2:$F$11876,$A61,Gögn!$B$2:$B$11876,AO$8,Gögn!$E$2:$E$11876,AO$9))/1000)</f>
        <v>1207959.466</v>
      </c>
      <c r="AP61" s="155">
        <f>IF(LEN(AP$8)=0,"",IF(AP$9="samtals",SUMIFS(Gögn!$I$2:$I$11876,Gögn!$F$2:$F$11876,$A61,Gögn!$B$2:$B$11876,AP$8),SUMIFS(Gögn!$I$2:$I$11876,Gögn!$F$2:$F$11876,$A61,Gögn!$B$2:$B$11876,AP$8,Gögn!$E$2:$E$11876,AP$9))/1000)</f>
        <v>4088476.9989999998</v>
      </c>
      <c r="AQ61" s="155">
        <f>IF(LEN(AQ$8)=0,"",IF(AQ$9="samtals",SUMIFS(Gögn!$I$2:$I$11876,Gögn!$F$2:$F$11876,$A61,Gögn!$B$2:$B$11876,AQ$8),SUMIFS(Gögn!$I$2:$I$11876,Gögn!$F$2:$F$11876,$A61,Gögn!$B$2:$B$11876,AQ$8,Gögn!$E$2:$E$11876,AQ$9))/1000)</f>
        <v>1094532.612</v>
      </c>
      <c r="AR61" s="155">
        <f>IF(LEN(AR$8)=0,"",IF(AR$9="samtals",SUMIFS(Gögn!$I$2:$I$11876,Gögn!$F$2:$F$11876,$A61,Gögn!$B$2:$B$11876,AR$8),SUMIFS(Gögn!$I$2:$I$11876,Gögn!$F$2:$F$11876,$A61,Gögn!$B$2:$B$11876,AR$8,Gögn!$E$2:$E$11876,AR$9))/1000)</f>
        <v>2993944.3870000001</v>
      </c>
      <c r="AS61" s="155">
        <f>IF(LEN(AS$8)=0,"",IF(AS$9="samtals",SUMIFS(Gögn!$I$2:$I$11876,Gögn!$F$2:$F$11876,$A61,Gögn!$B$2:$B$11876,AS$8),SUMIFS(Gögn!$I$2:$I$11876,Gögn!$F$2:$F$11876,$A61,Gögn!$B$2:$B$11876,AS$8,Gögn!$E$2:$E$11876,AS$9))/1000)</f>
        <v>487711210.50099999</v>
      </c>
      <c r="AT61" s="155">
        <f>IF(LEN(AT$8)=0,"",IF(AT$9="samtals",SUMIFS(Gögn!$I$2:$I$11876,Gögn!$F$2:$F$11876,$A61,Gögn!$B$2:$B$11876,AT$8),SUMIFS(Gögn!$I$2:$I$11876,Gögn!$F$2:$F$11876,$A61,Gögn!$B$2:$B$11876,AT$8,Gögn!$E$2:$E$11876,AT$9))/1000)</f>
        <v>473911506.83099997</v>
      </c>
      <c r="AU61" s="155">
        <f>IF(LEN(AU$8)=0,"",IF(AU$9="samtals",SUMIFS(Gögn!$I$2:$I$11876,Gögn!$F$2:$F$11876,$A61,Gögn!$B$2:$B$11876,AU$8),SUMIFS(Gögn!$I$2:$I$11876,Gögn!$F$2:$F$11876,$A61,Gögn!$B$2:$B$11876,AU$8,Gögn!$E$2:$E$11876,AU$9))/1000)</f>
        <v>13799703.67</v>
      </c>
      <c r="AV61" s="155">
        <f>IF(LEN(AV$8)=0,"",IF(AV$9="samtals",SUMIFS(Gögn!$I$2:$I$11876,Gögn!$F$2:$F$11876,$A61,Gögn!$B$2:$B$11876,AV$8),SUMIFS(Gögn!$I$2:$I$11876,Gögn!$F$2:$F$11876,$A61,Gögn!$B$2:$B$11876,AV$8,Gögn!$E$2:$E$11876,AV$9))/1000)</f>
        <v>35517981.534000002</v>
      </c>
      <c r="AW61" s="155">
        <f>IF(LEN(AW$8)=0,"",IF(AW$9="samtals",SUMIFS(Gögn!$I$2:$I$11876,Gögn!$F$2:$F$11876,$A61,Gögn!$B$2:$B$11876,AW$8),SUMIFS(Gögn!$I$2:$I$11876,Gögn!$F$2:$F$11876,$A61,Gögn!$B$2:$B$11876,AW$8,Gögn!$E$2:$E$11876,AW$9))/1000)</f>
        <v>34952767.530000001</v>
      </c>
      <c r="AX61" s="155">
        <f>IF(LEN(AX$8)=0,"",IF(AX$9="samtals",SUMIFS(Gögn!$I$2:$I$11876,Gögn!$F$2:$F$11876,$A61,Gögn!$B$2:$B$11876,AX$8),SUMIFS(Gögn!$I$2:$I$11876,Gögn!$F$2:$F$11876,$A61,Gögn!$B$2:$B$11876,AX$8,Gögn!$E$2:$E$11876,AX$9))/1000)</f>
        <v>565214.00399999996</v>
      </c>
      <c r="AY61" s="155">
        <f>IF(LEN(AY$8)=0,"",IF(AY$9="samtals",SUMIFS(Gögn!$I$2:$I$11876,Gögn!$F$2:$F$11876,$A61,Gögn!$B$2:$B$11876,AY$8),SUMIFS(Gögn!$I$2:$I$11876,Gögn!$F$2:$F$11876,$A61,Gögn!$B$2:$B$11876,AY$8,Gögn!$E$2:$E$11876,AY$9))/1000)</f>
        <v>79177963</v>
      </c>
      <c r="AZ61" s="155">
        <f>IF(LEN(AZ$8)=0,"",IF(AZ$9="samtals",SUMIFS(Gögn!$I$2:$I$11876,Gögn!$F$2:$F$11876,$A61,Gögn!$B$2:$B$11876,AZ$8),SUMIFS(Gögn!$I$2:$I$11876,Gögn!$F$2:$F$11876,$A61,Gögn!$B$2:$B$11876,AZ$8,Gögn!$E$2:$E$11876,AZ$9))/1000)</f>
        <v>62673798</v>
      </c>
      <c r="BA61" s="155">
        <f>IF(LEN(BA$8)=0,"",IF(BA$9="samtals",SUMIFS(Gögn!$I$2:$I$11876,Gögn!$F$2:$F$11876,$A61,Gögn!$B$2:$B$11876,BA$8),SUMIFS(Gögn!$I$2:$I$11876,Gögn!$F$2:$F$11876,$A61,Gögn!$B$2:$B$11876,BA$8,Gögn!$E$2:$E$11876,BA$9))/1000)</f>
        <v>16504165</v>
      </c>
      <c r="BB61" s="155">
        <f>IF(LEN(BB$8)=0,"",IF(BB$9="samtals",SUMIFS(Gögn!$I$2:$I$11876,Gögn!$F$2:$F$11876,$A61,Gögn!$B$2:$B$11876,BB$8),SUMIFS(Gögn!$I$2:$I$11876,Gögn!$F$2:$F$11876,$A61,Gögn!$B$2:$B$11876,BB$8,Gögn!$E$2:$E$11876,BB$9))/1000)</f>
        <v>117400393.443</v>
      </c>
      <c r="BC61" s="155">
        <f>IF(LEN(BC$8)=0,"",IF(BC$9="samtals",SUMIFS(Gögn!$I$2:$I$11876,Gögn!$F$2:$F$11876,$A61,Gögn!$B$2:$B$11876,BC$8),SUMIFS(Gögn!$I$2:$I$11876,Gögn!$F$2:$F$11876,$A61,Gögn!$B$2:$B$11876,BC$8,Gögn!$E$2:$E$11876,BC$9))/1000)</f>
        <v>114774578.119</v>
      </c>
      <c r="BD61" s="155">
        <f>IF(LEN(BD$8)=0,"",IF(BD$9="samtals",SUMIFS(Gögn!$I$2:$I$11876,Gögn!$F$2:$F$11876,$A61,Gögn!$B$2:$B$11876,BD$8),SUMIFS(Gögn!$I$2:$I$11876,Gögn!$F$2:$F$11876,$A61,Gögn!$B$2:$B$11876,BD$8,Gögn!$E$2:$E$11876,BD$9))/1000)</f>
        <v>2625815.324</v>
      </c>
      <c r="BE61" s="155">
        <f>IF(LEN(BE$8)=0,"",IF(BE$9="samtals",SUMIFS(Gögn!$I$2:$I$11876,Gögn!$F$2:$F$11876,$A61,Gögn!$B$2:$B$11876,BE$8),SUMIFS(Gögn!$I$2:$I$11876,Gögn!$F$2:$F$11876,$A61,Gögn!$B$2:$B$11876,BE$8,Gögn!$E$2:$E$11876,BE$9))/1000)</f>
        <v>149318500.92500001</v>
      </c>
      <c r="BF61" s="155">
        <f>IF(LEN(BF$8)=0,"",IF(BF$9="samtals",SUMIFS(Gögn!$I$2:$I$11876,Gögn!$F$2:$F$11876,$A61,Gögn!$B$2:$B$11876,BF$8),SUMIFS(Gögn!$I$2:$I$11876,Gögn!$F$2:$F$11876,$A61,Gögn!$B$2:$B$11876,BF$8,Gögn!$E$2:$E$11876,BF$9))/1000)</f>
        <v>146193509.035</v>
      </c>
      <c r="BG61" s="155">
        <f>IF(LEN(BG$8)=0,"",IF(BG$9="samtals",SUMIFS(Gögn!$I$2:$I$11876,Gögn!$F$2:$F$11876,$A61,Gögn!$B$2:$B$11876,BG$8),SUMIFS(Gögn!$I$2:$I$11876,Gögn!$F$2:$F$11876,$A61,Gögn!$B$2:$B$11876,BG$8,Gögn!$E$2:$E$11876,BG$9))/1000)</f>
        <v>3124991.89</v>
      </c>
    </row>
    <row r="62" spans="1:59" ht="15.75" x14ac:dyDescent="0.25">
      <c r="A62" s="5" t="s">
        <v>8</v>
      </c>
      <c r="B62" s="5"/>
      <c r="C62" s="19" t="s">
        <v>9</v>
      </c>
      <c r="D62" s="156">
        <f t="shared" si="13"/>
        <v>68614.974000000002</v>
      </c>
      <c r="E62" s="156">
        <f>IF(LEN(E$8)=0,"",IF(E$9="samtals",SUMIFS(Gögn!$I$2:$I$11876,Gögn!$F$2:$F$11876,$A62,Gögn!$B$2:$B$11876,E$8),SUMIFS(Gögn!$I$2:$I$11876,Gögn!$F$2:$F$11876,$A62,Gögn!$B$2:$B$11876,E$8,Gögn!$E$2:$E$11876,E$9))/1000)</f>
        <v>0</v>
      </c>
      <c r="F62" s="156">
        <f>IF(LEN(F$8)=0,"",IF(F$9="samtals",SUMIFS(Gögn!$I$2:$I$11876,Gögn!$F$2:$F$11876,$A62,Gögn!$B$2:$B$11876,F$8),SUMIFS(Gögn!$I$2:$I$11876,Gögn!$F$2:$F$11876,$A62,Gögn!$B$2:$B$11876,F$8,Gögn!$E$2:$E$11876,F$9))/1000)</f>
        <v>0</v>
      </c>
      <c r="G62" s="156">
        <f>IF(LEN(G$8)=0,"",IF(G$9="samtals",SUMIFS(Gögn!$I$2:$I$11876,Gögn!$F$2:$F$11876,$A62,Gögn!$B$2:$B$11876,G$8),SUMIFS(Gögn!$I$2:$I$11876,Gögn!$F$2:$F$11876,$A62,Gögn!$B$2:$B$11876,G$8,Gögn!$E$2:$E$11876,G$9))/1000)</f>
        <v>0</v>
      </c>
      <c r="H62" s="156">
        <f>IF(LEN(H$8)=0,"",IF(H$9="samtals",SUMIFS(Gögn!$I$2:$I$11876,Gögn!$F$2:$F$11876,$A62,Gögn!$B$2:$B$11876,H$8),SUMIFS(Gögn!$I$2:$I$11876,Gögn!$F$2:$F$11876,$A62,Gögn!$B$2:$B$11876,H$8,Gögn!$E$2:$E$11876,H$9))/1000)</f>
        <v>0</v>
      </c>
      <c r="I62" s="156">
        <f>IF(LEN(I$8)=0,"",IF(I$9="samtals",SUMIFS(Gögn!$I$2:$I$11876,Gögn!$F$2:$F$11876,$A62,Gögn!$B$2:$B$11876,I$8),SUMIFS(Gögn!$I$2:$I$11876,Gögn!$F$2:$F$11876,$A62,Gögn!$B$2:$B$11876,I$8,Gögn!$E$2:$E$11876,I$9))/1000)</f>
        <v>0</v>
      </c>
      <c r="J62" s="156">
        <f>IF(LEN(J$8)=0,"",IF(J$9="samtals",SUMIFS(Gögn!$I$2:$I$11876,Gögn!$F$2:$F$11876,$A62,Gögn!$B$2:$B$11876,J$8),SUMIFS(Gögn!$I$2:$I$11876,Gögn!$F$2:$F$11876,$A62,Gögn!$B$2:$B$11876,J$8,Gögn!$E$2:$E$11876,J$9))/1000)</f>
        <v>0</v>
      </c>
      <c r="K62" s="156">
        <f>IF(LEN(K$8)=0,"",IF(K$9="samtals",SUMIFS(Gögn!$I$2:$I$11876,Gögn!$F$2:$F$11876,$A62,Gögn!$B$2:$B$11876,K$8),SUMIFS(Gögn!$I$2:$I$11876,Gögn!$F$2:$F$11876,$A62,Gögn!$B$2:$B$11876,K$8,Gögn!$E$2:$E$11876,K$9))/1000)</f>
        <v>0</v>
      </c>
      <c r="L62" s="156">
        <f>IF(LEN(L$8)=0,"",IF(L$9="samtals",SUMIFS(Gögn!$I$2:$I$11876,Gögn!$F$2:$F$11876,$A62,Gögn!$B$2:$B$11876,L$8),SUMIFS(Gögn!$I$2:$I$11876,Gögn!$F$2:$F$11876,$A62,Gögn!$B$2:$B$11876,L$8,Gögn!$E$2:$E$11876,L$9))/1000)</f>
        <v>0</v>
      </c>
      <c r="M62" s="156">
        <f>IF(LEN(M$8)=0,"",IF(M$9="samtals",SUMIFS(Gögn!$I$2:$I$11876,Gögn!$F$2:$F$11876,$A62,Gögn!$B$2:$B$11876,M$8),SUMIFS(Gögn!$I$2:$I$11876,Gögn!$F$2:$F$11876,$A62,Gögn!$B$2:$B$11876,M$8,Gögn!$E$2:$E$11876,M$9))/1000)</f>
        <v>0</v>
      </c>
      <c r="N62" s="156">
        <f>IF(LEN(N$8)=0,"",IF(N$9="samtals",SUMIFS(Gögn!$I$2:$I$11876,Gögn!$F$2:$F$11876,$A62,Gögn!$B$2:$B$11876,N$8),SUMIFS(Gögn!$I$2:$I$11876,Gögn!$F$2:$F$11876,$A62,Gögn!$B$2:$B$11876,N$8,Gögn!$E$2:$E$11876,N$9))/1000)</f>
        <v>0</v>
      </c>
      <c r="O62" s="156">
        <f>IF(LEN(O$8)=0,"",IF(O$9="samtals",SUMIFS(Gögn!$I$2:$I$11876,Gögn!$F$2:$F$11876,$A62,Gögn!$B$2:$B$11876,O$8),SUMIFS(Gögn!$I$2:$I$11876,Gögn!$F$2:$F$11876,$A62,Gögn!$B$2:$B$11876,O$8,Gögn!$E$2:$E$11876,O$9))/1000)</f>
        <v>0</v>
      </c>
      <c r="P62" s="156">
        <f>IF(LEN(P$8)=0,"",IF(P$9="samtals",SUMIFS(Gögn!$I$2:$I$11876,Gögn!$F$2:$F$11876,$A62,Gögn!$B$2:$B$11876,P$8),SUMIFS(Gögn!$I$2:$I$11876,Gögn!$F$2:$F$11876,$A62,Gögn!$B$2:$B$11876,P$8,Gögn!$E$2:$E$11876,P$9))/1000)</f>
        <v>0</v>
      </c>
      <c r="Q62" s="156">
        <f>IF(LEN(Q$8)=0,"",IF(Q$9="samtals",SUMIFS(Gögn!$I$2:$I$11876,Gögn!$F$2:$F$11876,$A62,Gögn!$B$2:$B$11876,Q$8),SUMIFS(Gögn!$I$2:$I$11876,Gögn!$F$2:$F$11876,$A62,Gögn!$B$2:$B$11876,Q$8,Gögn!$E$2:$E$11876,Q$9))/1000)</f>
        <v>0</v>
      </c>
      <c r="R62" s="156">
        <f>IF(LEN(R$8)=0,"",IF(R$9="samtals",SUMIFS(Gögn!$I$2:$I$11876,Gögn!$F$2:$F$11876,$A62,Gögn!$B$2:$B$11876,R$8),SUMIFS(Gögn!$I$2:$I$11876,Gögn!$F$2:$F$11876,$A62,Gögn!$B$2:$B$11876,R$8,Gögn!$E$2:$E$11876,R$9))/1000)</f>
        <v>0</v>
      </c>
      <c r="S62" s="156">
        <f>IF(LEN(S$8)=0,"",IF(S$9="samtals",SUMIFS(Gögn!$I$2:$I$11876,Gögn!$F$2:$F$11876,$A62,Gögn!$B$2:$B$11876,S$8),SUMIFS(Gögn!$I$2:$I$11876,Gögn!$F$2:$F$11876,$A62,Gögn!$B$2:$B$11876,S$8,Gögn!$E$2:$E$11876,S$9))/1000)</f>
        <v>0</v>
      </c>
      <c r="T62" s="156">
        <f>IF(LEN(T$8)=0,"",IF(T$9="samtals",SUMIFS(Gögn!$I$2:$I$11876,Gögn!$F$2:$F$11876,$A62,Gögn!$B$2:$B$11876,T$8),SUMIFS(Gögn!$I$2:$I$11876,Gögn!$F$2:$F$11876,$A62,Gögn!$B$2:$B$11876,T$8,Gögn!$E$2:$E$11876,T$9))/1000)</f>
        <v>0</v>
      </c>
      <c r="U62" s="156">
        <f>IF(LEN(U$8)=0,"",IF(U$9="samtals",SUMIFS(Gögn!$I$2:$I$11876,Gögn!$F$2:$F$11876,$A62,Gögn!$B$2:$B$11876,U$8),SUMIFS(Gögn!$I$2:$I$11876,Gögn!$F$2:$F$11876,$A62,Gögn!$B$2:$B$11876,U$8,Gögn!$E$2:$E$11876,U$9))/1000)</f>
        <v>0</v>
      </c>
      <c r="V62" s="156">
        <f>IF(LEN(V$8)=0,"",IF(V$9="samtals",SUMIFS(Gögn!$I$2:$I$11876,Gögn!$F$2:$F$11876,$A62,Gögn!$B$2:$B$11876,V$8),SUMIFS(Gögn!$I$2:$I$11876,Gögn!$F$2:$F$11876,$A62,Gögn!$B$2:$B$11876,V$8,Gögn!$E$2:$E$11876,V$9))/1000)</f>
        <v>0</v>
      </c>
      <c r="W62" s="156">
        <f>IF(LEN(W$8)=0,"",IF(W$9="samtals",SUMIFS(Gögn!$I$2:$I$11876,Gögn!$F$2:$F$11876,$A62,Gögn!$B$2:$B$11876,W$8),SUMIFS(Gögn!$I$2:$I$11876,Gögn!$F$2:$F$11876,$A62,Gögn!$B$2:$B$11876,W$8,Gögn!$E$2:$E$11876,W$9))/1000)</f>
        <v>0</v>
      </c>
      <c r="X62" s="156">
        <f>IF(LEN(X$8)=0,"",IF(X$9="samtals",SUMIFS(Gögn!$I$2:$I$11876,Gögn!$F$2:$F$11876,$A62,Gögn!$B$2:$B$11876,X$8),SUMIFS(Gögn!$I$2:$I$11876,Gögn!$F$2:$F$11876,$A62,Gögn!$B$2:$B$11876,X$8,Gögn!$E$2:$E$11876,X$9))/1000)</f>
        <v>0</v>
      </c>
      <c r="Y62" s="156">
        <f>IF(LEN(Y$8)=0,"",IF(Y$9="samtals",SUMIFS(Gögn!$I$2:$I$11876,Gögn!$F$2:$F$11876,$A62,Gögn!$B$2:$B$11876,Y$8),SUMIFS(Gögn!$I$2:$I$11876,Gögn!$F$2:$F$11876,$A62,Gögn!$B$2:$B$11876,Y$8,Gögn!$E$2:$E$11876,Y$9))/1000)</f>
        <v>0</v>
      </c>
      <c r="Z62" s="156">
        <f>IF(LEN(Z$8)=0,"",IF(Z$9="samtals",SUMIFS(Gögn!$I$2:$I$11876,Gögn!$F$2:$F$11876,$A62,Gögn!$B$2:$B$11876,Z$8),SUMIFS(Gögn!$I$2:$I$11876,Gögn!$F$2:$F$11876,$A62,Gögn!$B$2:$B$11876,Z$8,Gögn!$E$2:$E$11876,Z$9))/1000)</f>
        <v>0</v>
      </c>
      <c r="AA62" s="156">
        <f>IF(LEN(AA$8)=0,"",IF(AA$9="samtals",SUMIFS(Gögn!$I$2:$I$11876,Gögn!$F$2:$F$11876,$A62,Gögn!$B$2:$B$11876,AA$8),SUMIFS(Gögn!$I$2:$I$11876,Gögn!$F$2:$F$11876,$A62,Gögn!$B$2:$B$11876,AA$8,Gögn!$E$2:$E$11876,AA$9))/1000)</f>
        <v>0</v>
      </c>
      <c r="AB62" s="156">
        <f>IF(LEN(AB$8)=0,"",IF(AB$9="samtals",SUMIFS(Gögn!$I$2:$I$11876,Gögn!$F$2:$F$11876,$A62,Gögn!$B$2:$B$11876,AB$8),SUMIFS(Gögn!$I$2:$I$11876,Gögn!$F$2:$F$11876,$A62,Gögn!$B$2:$B$11876,AB$8,Gögn!$E$2:$E$11876,AB$9))/1000)</f>
        <v>0</v>
      </c>
      <c r="AC62" s="156">
        <f>IF(LEN(AC$8)=0,"",IF(AC$9="samtals",SUMIFS(Gögn!$I$2:$I$11876,Gögn!$F$2:$F$11876,$A62,Gögn!$B$2:$B$11876,AC$8),SUMIFS(Gögn!$I$2:$I$11876,Gögn!$F$2:$F$11876,$A62,Gögn!$B$2:$B$11876,AC$8,Gögn!$E$2:$E$11876,AC$9))/1000)</f>
        <v>0</v>
      </c>
      <c r="AD62" s="156">
        <f>IF(LEN(AD$8)=0,"",IF(AD$9="samtals",SUMIFS(Gögn!$I$2:$I$11876,Gögn!$F$2:$F$11876,$A62,Gögn!$B$2:$B$11876,AD$8),SUMIFS(Gögn!$I$2:$I$11876,Gögn!$F$2:$F$11876,$A62,Gögn!$B$2:$B$11876,AD$8,Gögn!$E$2:$E$11876,AD$9))/1000)</f>
        <v>0</v>
      </c>
      <c r="AE62" s="156">
        <f>IF(LEN(AE$8)=0,"",IF(AE$9="samtals",SUMIFS(Gögn!$I$2:$I$11876,Gögn!$F$2:$F$11876,$A62,Gögn!$B$2:$B$11876,AE$8),SUMIFS(Gögn!$I$2:$I$11876,Gögn!$F$2:$F$11876,$A62,Gögn!$B$2:$B$11876,AE$8,Gögn!$E$2:$E$11876,AE$9))/1000)</f>
        <v>0</v>
      </c>
      <c r="AF62" s="156">
        <f>IF(LEN(AF$8)=0,"",IF(AF$9="samtals",SUMIFS(Gögn!$I$2:$I$11876,Gögn!$F$2:$F$11876,$A62,Gögn!$B$2:$B$11876,AF$8),SUMIFS(Gögn!$I$2:$I$11876,Gögn!$F$2:$F$11876,$A62,Gögn!$B$2:$B$11876,AF$8,Gögn!$E$2:$E$11876,AF$9))/1000)</f>
        <v>0</v>
      </c>
      <c r="AG62" s="156">
        <f>IF(LEN(AG$8)=0,"",IF(AG$9="samtals",SUMIFS(Gögn!$I$2:$I$11876,Gögn!$F$2:$F$11876,$A62,Gögn!$B$2:$B$11876,AG$8),SUMIFS(Gögn!$I$2:$I$11876,Gögn!$F$2:$F$11876,$A62,Gögn!$B$2:$B$11876,AG$8,Gögn!$E$2:$E$11876,AG$9))/1000)</f>
        <v>0</v>
      </c>
      <c r="AH62" s="156">
        <f>IF(LEN(AH$8)=0,"",IF(AH$9="samtals",SUMIFS(Gögn!$I$2:$I$11876,Gögn!$F$2:$F$11876,$A62,Gögn!$B$2:$B$11876,AH$8),SUMIFS(Gögn!$I$2:$I$11876,Gögn!$F$2:$F$11876,$A62,Gögn!$B$2:$B$11876,AH$8,Gögn!$E$2:$E$11876,AH$9))/1000)</f>
        <v>0</v>
      </c>
      <c r="AI62" s="156">
        <f>IF(LEN(AI$8)=0,"",IF(AI$9="samtals",SUMIFS(Gögn!$I$2:$I$11876,Gögn!$F$2:$F$11876,$A62,Gögn!$B$2:$B$11876,AI$8),SUMIFS(Gögn!$I$2:$I$11876,Gögn!$F$2:$F$11876,$A62,Gögn!$B$2:$B$11876,AI$8,Gögn!$E$2:$E$11876,AI$9))/1000)</f>
        <v>0</v>
      </c>
      <c r="AJ62" s="156">
        <f>IF(LEN(AJ$8)=0,"",IF(AJ$9="samtals",SUMIFS(Gögn!$I$2:$I$11876,Gögn!$F$2:$F$11876,$A62,Gögn!$B$2:$B$11876,AJ$8),SUMIFS(Gögn!$I$2:$I$11876,Gögn!$F$2:$F$11876,$A62,Gögn!$B$2:$B$11876,AJ$8,Gögn!$E$2:$E$11876,AJ$9))/1000)</f>
        <v>0</v>
      </c>
      <c r="AK62" s="156">
        <f>IF(LEN(AK$8)=0,"",IF(AK$9="samtals",SUMIFS(Gögn!$I$2:$I$11876,Gögn!$F$2:$F$11876,$A62,Gögn!$B$2:$B$11876,AK$8),SUMIFS(Gögn!$I$2:$I$11876,Gögn!$F$2:$F$11876,$A62,Gögn!$B$2:$B$11876,AK$8,Gögn!$E$2:$E$11876,AK$9))/1000)</f>
        <v>0</v>
      </c>
      <c r="AL62" s="156">
        <f>IF(LEN(AL$8)=0,"",IF(AL$9="samtals",SUMIFS(Gögn!$I$2:$I$11876,Gögn!$F$2:$F$11876,$A62,Gögn!$B$2:$B$11876,AL$8),SUMIFS(Gögn!$I$2:$I$11876,Gögn!$F$2:$F$11876,$A62,Gögn!$B$2:$B$11876,AL$8,Gögn!$E$2:$E$11876,AL$9))/1000)</f>
        <v>0</v>
      </c>
      <c r="AM62" s="156">
        <f>IF(LEN(AM$8)=0,"",IF(AM$9="samtals",SUMIFS(Gögn!$I$2:$I$11876,Gögn!$F$2:$F$11876,$A62,Gögn!$B$2:$B$11876,AM$8),SUMIFS(Gögn!$I$2:$I$11876,Gögn!$F$2:$F$11876,$A62,Gögn!$B$2:$B$11876,AM$8,Gögn!$E$2:$E$11876,AM$9))/1000)</f>
        <v>0</v>
      </c>
      <c r="AN62" s="156">
        <f>IF(LEN(AN$8)=0,"",IF(AN$9="samtals",SUMIFS(Gögn!$I$2:$I$11876,Gögn!$F$2:$F$11876,$A62,Gögn!$B$2:$B$11876,AN$8),SUMIFS(Gögn!$I$2:$I$11876,Gögn!$F$2:$F$11876,$A62,Gögn!$B$2:$B$11876,AN$8,Gögn!$E$2:$E$11876,AN$9))/1000)</f>
        <v>0</v>
      </c>
      <c r="AO62" s="156">
        <f>IF(LEN(AO$8)=0,"",IF(AO$9="samtals",SUMIFS(Gögn!$I$2:$I$11876,Gögn!$F$2:$F$11876,$A62,Gögn!$B$2:$B$11876,AO$8),SUMIFS(Gögn!$I$2:$I$11876,Gögn!$F$2:$F$11876,$A62,Gögn!$B$2:$B$11876,AO$8,Gögn!$E$2:$E$11876,AO$9))/1000)</f>
        <v>0</v>
      </c>
      <c r="AP62" s="156">
        <f>IF(LEN(AP$8)=0,"",IF(AP$9="samtals",SUMIFS(Gögn!$I$2:$I$11876,Gögn!$F$2:$F$11876,$A62,Gögn!$B$2:$B$11876,AP$8),SUMIFS(Gögn!$I$2:$I$11876,Gögn!$F$2:$F$11876,$A62,Gögn!$B$2:$B$11876,AP$8,Gögn!$E$2:$E$11876,AP$9))/1000)</f>
        <v>0</v>
      </c>
      <c r="AQ62" s="156">
        <f>IF(LEN(AQ$8)=0,"",IF(AQ$9="samtals",SUMIFS(Gögn!$I$2:$I$11876,Gögn!$F$2:$F$11876,$A62,Gögn!$B$2:$B$11876,AQ$8),SUMIFS(Gögn!$I$2:$I$11876,Gögn!$F$2:$F$11876,$A62,Gögn!$B$2:$B$11876,AQ$8,Gögn!$E$2:$E$11876,AQ$9))/1000)</f>
        <v>0</v>
      </c>
      <c r="AR62" s="156">
        <f>IF(LEN(AR$8)=0,"",IF(AR$9="samtals",SUMIFS(Gögn!$I$2:$I$11876,Gögn!$F$2:$F$11876,$A62,Gögn!$B$2:$B$11876,AR$8),SUMIFS(Gögn!$I$2:$I$11876,Gögn!$F$2:$F$11876,$A62,Gögn!$B$2:$B$11876,AR$8,Gögn!$E$2:$E$11876,AR$9))/1000)</f>
        <v>0</v>
      </c>
      <c r="AS62" s="156">
        <f>IF(LEN(AS$8)=0,"",IF(AS$9="samtals",SUMIFS(Gögn!$I$2:$I$11876,Gögn!$F$2:$F$11876,$A62,Gögn!$B$2:$B$11876,AS$8),SUMIFS(Gögn!$I$2:$I$11876,Gögn!$F$2:$F$11876,$A62,Gögn!$B$2:$B$11876,AS$8,Gögn!$E$2:$E$11876,AS$9))/1000)</f>
        <v>0</v>
      </c>
      <c r="AT62" s="156">
        <f>IF(LEN(AT$8)=0,"",IF(AT$9="samtals",SUMIFS(Gögn!$I$2:$I$11876,Gögn!$F$2:$F$11876,$A62,Gögn!$B$2:$B$11876,AT$8),SUMIFS(Gögn!$I$2:$I$11876,Gögn!$F$2:$F$11876,$A62,Gögn!$B$2:$B$11876,AT$8,Gögn!$E$2:$E$11876,AT$9))/1000)</f>
        <v>0</v>
      </c>
      <c r="AU62" s="156">
        <f>IF(LEN(AU$8)=0,"",IF(AU$9="samtals",SUMIFS(Gögn!$I$2:$I$11876,Gögn!$F$2:$F$11876,$A62,Gögn!$B$2:$B$11876,AU$8),SUMIFS(Gögn!$I$2:$I$11876,Gögn!$F$2:$F$11876,$A62,Gögn!$B$2:$B$11876,AU$8,Gögn!$E$2:$E$11876,AU$9))/1000)</f>
        <v>0</v>
      </c>
      <c r="AV62" s="156">
        <f>IF(LEN(AV$8)=0,"",IF(AV$9="samtals",SUMIFS(Gögn!$I$2:$I$11876,Gögn!$F$2:$F$11876,$A62,Gögn!$B$2:$B$11876,AV$8),SUMIFS(Gögn!$I$2:$I$11876,Gögn!$F$2:$F$11876,$A62,Gögn!$B$2:$B$11876,AV$8,Gögn!$E$2:$E$11876,AV$9))/1000)</f>
        <v>68614.974000000002</v>
      </c>
      <c r="AW62" s="156">
        <f>IF(LEN(AW$8)=0,"",IF(AW$9="samtals",SUMIFS(Gögn!$I$2:$I$11876,Gögn!$F$2:$F$11876,$A62,Gögn!$B$2:$B$11876,AW$8),SUMIFS(Gögn!$I$2:$I$11876,Gögn!$F$2:$F$11876,$A62,Gögn!$B$2:$B$11876,AW$8,Gögn!$E$2:$E$11876,AW$9))/1000)</f>
        <v>68614.974000000002</v>
      </c>
      <c r="AX62" s="156">
        <f>IF(LEN(AX$8)=0,"",IF(AX$9="samtals",SUMIFS(Gögn!$I$2:$I$11876,Gögn!$F$2:$F$11876,$A62,Gögn!$B$2:$B$11876,AX$8),SUMIFS(Gögn!$I$2:$I$11876,Gögn!$F$2:$F$11876,$A62,Gögn!$B$2:$B$11876,AX$8,Gögn!$E$2:$E$11876,AX$9))/1000)</f>
        <v>0</v>
      </c>
      <c r="AY62" s="156">
        <f>IF(LEN(AY$8)=0,"",IF(AY$9="samtals",SUMIFS(Gögn!$I$2:$I$11876,Gögn!$F$2:$F$11876,$A62,Gögn!$B$2:$B$11876,AY$8),SUMIFS(Gögn!$I$2:$I$11876,Gögn!$F$2:$F$11876,$A62,Gögn!$B$2:$B$11876,AY$8,Gögn!$E$2:$E$11876,AY$9))/1000)</f>
        <v>0</v>
      </c>
      <c r="AZ62" s="156">
        <f>IF(LEN(AZ$8)=0,"",IF(AZ$9="samtals",SUMIFS(Gögn!$I$2:$I$11876,Gögn!$F$2:$F$11876,$A62,Gögn!$B$2:$B$11876,AZ$8),SUMIFS(Gögn!$I$2:$I$11876,Gögn!$F$2:$F$11876,$A62,Gögn!$B$2:$B$11876,AZ$8,Gögn!$E$2:$E$11876,AZ$9))/1000)</f>
        <v>0</v>
      </c>
      <c r="BA62" s="156">
        <f>IF(LEN(BA$8)=0,"",IF(BA$9="samtals",SUMIFS(Gögn!$I$2:$I$11876,Gögn!$F$2:$F$11876,$A62,Gögn!$B$2:$B$11876,BA$8),SUMIFS(Gögn!$I$2:$I$11876,Gögn!$F$2:$F$11876,$A62,Gögn!$B$2:$B$11876,BA$8,Gögn!$E$2:$E$11876,BA$9))/1000)</f>
        <v>0</v>
      </c>
      <c r="BB62" s="156">
        <f>IF(LEN(BB$8)=0,"",IF(BB$9="samtals",SUMIFS(Gögn!$I$2:$I$11876,Gögn!$F$2:$F$11876,$A62,Gögn!$B$2:$B$11876,BB$8),SUMIFS(Gögn!$I$2:$I$11876,Gögn!$F$2:$F$11876,$A62,Gögn!$B$2:$B$11876,BB$8,Gögn!$E$2:$E$11876,BB$9))/1000)</f>
        <v>0</v>
      </c>
      <c r="BC62" s="156">
        <f>IF(LEN(BC$8)=0,"",IF(BC$9="samtals",SUMIFS(Gögn!$I$2:$I$11876,Gögn!$F$2:$F$11876,$A62,Gögn!$B$2:$B$11876,BC$8),SUMIFS(Gögn!$I$2:$I$11876,Gögn!$F$2:$F$11876,$A62,Gögn!$B$2:$B$11876,BC$8,Gögn!$E$2:$E$11876,BC$9))/1000)</f>
        <v>0</v>
      </c>
      <c r="BD62" s="156">
        <f>IF(LEN(BD$8)=0,"",IF(BD$9="samtals",SUMIFS(Gögn!$I$2:$I$11876,Gögn!$F$2:$F$11876,$A62,Gögn!$B$2:$B$11876,BD$8),SUMIFS(Gögn!$I$2:$I$11876,Gögn!$F$2:$F$11876,$A62,Gögn!$B$2:$B$11876,BD$8,Gögn!$E$2:$E$11876,BD$9))/1000)</f>
        <v>0</v>
      </c>
      <c r="BE62" s="156">
        <f>IF(LEN(BE$8)=0,"",IF(BE$9="samtals",SUMIFS(Gögn!$I$2:$I$11876,Gögn!$F$2:$F$11876,$A62,Gögn!$B$2:$B$11876,BE$8),SUMIFS(Gögn!$I$2:$I$11876,Gögn!$F$2:$F$11876,$A62,Gögn!$B$2:$B$11876,BE$8,Gögn!$E$2:$E$11876,BE$9))/1000)</f>
        <v>0</v>
      </c>
      <c r="BF62" s="156">
        <f>IF(LEN(BF$8)=0,"",IF(BF$9="samtals",SUMIFS(Gögn!$I$2:$I$11876,Gögn!$F$2:$F$11876,$A62,Gögn!$B$2:$B$11876,BF$8),SUMIFS(Gögn!$I$2:$I$11876,Gögn!$F$2:$F$11876,$A62,Gögn!$B$2:$B$11876,BF$8,Gögn!$E$2:$E$11876,BF$9))/1000)</f>
        <v>0</v>
      </c>
      <c r="BG62" s="156">
        <f>IF(LEN(BG$8)=0,"",IF(BG$9="samtals",SUMIFS(Gögn!$I$2:$I$11876,Gögn!$F$2:$F$11876,$A62,Gögn!$B$2:$B$11876,BG$8),SUMIFS(Gögn!$I$2:$I$11876,Gögn!$F$2:$F$11876,$A62,Gögn!$B$2:$B$11876,BG$8,Gögn!$E$2:$E$11876,BG$9))/1000)</f>
        <v>0</v>
      </c>
    </row>
    <row r="63" spans="1:59" ht="15.75" x14ac:dyDescent="0.25">
      <c r="A63" s="5" t="s">
        <v>10</v>
      </c>
      <c r="B63" s="5"/>
      <c r="C63" s="18" t="s">
        <v>11</v>
      </c>
      <c r="D63" s="155">
        <f t="shared" si="13"/>
        <v>58234599.100000001</v>
      </c>
      <c r="E63" s="155">
        <f>IF(LEN(E$8)=0,"",IF(E$9="samtals",SUMIFS(Gögn!$I$2:$I$11876,Gögn!$F$2:$F$11876,$A63,Gögn!$B$2:$B$11876,E$8),SUMIFS(Gögn!$I$2:$I$11876,Gögn!$F$2:$F$11876,$A63,Gögn!$B$2:$B$11876,E$8,Gögn!$E$2:$E$11876,E$9))/1000)</f>
        <v>36386392.770000003</v>
      </c>
      <c r="F63" s="155">
        <f>IF(LEN(F$8)=0,"",IF(F$9="samtals",SUMIFS(Gögn!$I$2:$I$11876,Gögn!$F$2:$F$11876,$A63,Gögn!$B$2:$B$11876,F$8),SUMIFS(Gögn!$I$2:$I$11876,Gögn!$F$2:$F$11876,$A63,Gögn!$B$2:$B$11876,F$8,Gögn!$E$2:$E$11876,F$9))/1000)</f>
        <v>0</v>
      </c>
      <c r="G63" s="155">
        <f>IF(LEN(G$8)=0,"",IF(G$9="samtals",SUMIFS(Gögn!$I$2:$I$11876,Gögn!$F$2:$F$11876,$A63,Gögn!$B$2:$B$11876,G$8),SUMIFS(Gögn!$I$2:$I$11876,Gögn!$F$2:$F$11876,$A63,Gögn!$B$2:$B$11876,G$8,Gögn!$E$2:$E$11876,G$9))/1000)</f>
        <v>36386392.770000003</v>
      </c>
      <c r="H63" s="155">
        <f>IF(LEN(H$8)=0,"",IF(H$9="samtals",SUMIFS(Gögn!$I$2:$I$11876,Gögn!$F$2:$F$11876,$A63,Gögn!$B$2:$B$11876,H$8),SUMIFS(Gögn!$I$2:$I$11876,Gögn!$F$2:$F$11876,$A63,Gögn!$B$2:$B$11876,H$8,Gögn!$E$2:$E$11876,H$9))/1000)</f>
        <v>5396863.3430000003</v>
      </c>
      <c r="I63" s="155">
        <f>IF(LEN(I$8)=0,"",IF(I$9="samtals",SUMIFS(Gögn!$I$2:$I$11876,Gögn!$F$2:$F$11876,$A63,Gögn!$B$2:$B$11876,I$8),SUMIFS(Gögn!$I$2:$I$11876,Gögn!$F$2:$F$11876,$A63,Gögn!$B$2:$B$11876,I$8,Gögn!$E$2:$E$11876,I$9))/1000)</f>
        <v>4074.8519999999999</v>
      </c>
      <c r="J63" s="155">
        <f>IF(LEN(J$8)=0,"",IF(J$9="samtals",SUMIFS(Gögn!$I$2:$I$11876,Gögn!$F$2:$F$11876,$A63,Gögn!$B$2:$B$11876,J$8),SUMIFS(Gögn!$I$2:$I$11876,Gögn!$F$2:$F$11876,$A63,Gögn!$B$2:$B$11876,J$8,Gögn!$E$2:$E$11876,J$9))/1000)</f>
        <v>5392788.4910000004</v>
      </c>
      <c r="K63" s="155">
        <f>IF(LEN(K$8)=0,"",IF(K$9="samtals",SUMIFS(Gögn!$I$2:$I$11876,Gögn!$F$2:$F$11876,$A63,Gögn!$B$2:$B$11876,K$8),SUMIFS(Gögn!$I$2:$I$11876,Gögn!$F$2:$F$11876,$A63,Gögn!$B$2:$B$11876,K$8,Gögn!$E$2:$E$11876,K$9))/1000)</f>
        <v>0</v>
      </c>
      <c r="L63" s="155">
        <f>IF(LEN(L$8)=0,"",IF(L$9="samtals",SUMIFS(Gögn!$I$2:$I$11876,Gögn!$F$2:$F$11876,$A63,Gögn!$B$2:$B$11876,L$8),SUMIFS(Gögn!$I$2:$I$11876,Gögn!$F$2:$F$11876,$A63,Gögn!$B$2:$B$11876,L$8,Gögn!$E$2:$E$11876,L$9))/1000)</f>
        <v>0</v>
      </c>
      <c r="M63" s="155">
        <f>IF(LEN(M$8)=0,"",IF(M$9="samtals",SUMIFS(Gögn!$I$2:$I$11876,Gögn!$F$2:$F$11876,$A63,Gögn!$B$2:$B$11876,M$8),SUMIFS(Gögn!$I$2:$I$11876,Gögn!$F$2:$F$11876,$A63,Gögn!$B$2:$B$11876,M$8,Gögn!$E$2:$E$11876,M$9))/1000)</f>
        <v>0</v>
      </c>
      <c r="N63" s="155">
        <f>IF(LEN(N$8)=0,"",IF(N$9="samtals",SUMIFS(Gögn!$I$2:$I$11876,Gögn!$F$2:$F$11876,$A63,Gögn!$B$2:$B$11876,N$8),SUMIFS(Gögn!$I$2:$I$11876,Gögn!$F$2:$F$11876,$A63,Gögn!$B$2:$B$11876,N$8,Gögn!$E$2:$E$11876,N$9))/1000)</f>
        <v>0</v>
      </c>
      <c r="O63" s="155">
        <f>IF(LEN(O$8)=0,"",IF(O$9="samtals",SUMIFS(Gögn!$I$2:$I$11876,Gögn!$F$2:$F$11876,$A63,Gögn!$B$2:$B$11876,O$8),SUMIFS(Gögn!$I$2:$I$11876,Gögn!$F$2:$F$11876,$A63,Gögn!$B$2:$B$11876,O$8,Gögn!$E$2:$E$11876,O$9))/1000)</f>
        <v>0</v>
      </c>
      <c r="P63" s="155">
        <f>IF(LEN(P$8)=0,"",IF(P$9="samtals",SUMIFS(Gögn!$I$2:$I$11876,Gögn!$F$2:$F$11876,$A63,Gögn!$B$2:$B$11876,P$8),SUMIFS(Gögn!$I$2:$I$11876,Gögn!$F$2:$F$11876,$A63,Gögn!$B$2:$B$11876,P$8,Gögn!$E$2:$E$11876,P$9))/1000)</f>
        <v>0</v>
      </c>
      <c r="Q63" s="155">
        <f>IF(LEN(Q$8)=0,"",IF(Q$9="samtals",SUMIFS(Gögn!$I$2:$I$11876,Gögn!$F$2:$F$11876,$A63,Gögn!$B$2:$B$11876,Q$8),SUMIFS(Gögn!$I$2:$I$11876,Gögn!$F$2:$F$11876,$A63,Gögn!$B$2:$B$11876,Q$8,Gögn!$E$2:$E$11876,Q$9))/1000)</f>
        <v>0</v>
      </c>
      <c r="R63" s="155">
        <f>IF(LEN(R$8)=0,"",IF(R$9="samtals",SUMIFS(Gögn!$I$2:$I$11876,Gögn!$F$2:$F$11876,$A63,Gögn!$B$2:$B$11876,R$8),SUMIFS(Gögn!$I$2:$I$11876,Gögn!$F$2:$F$11876,$A63,Gögn!$B$2:$B$11876,R$8,Gögn!$E$2:$E$11876,R$9))/1000)</f>
        <v>13652</v>
      </c>
      <c r="S63" s="155">
        <f>IF(LEN(S$8)=0,"",IF(S$9="samtals",SUMIFS(Gögn!$I$2:$I$11876,Gögn!$F$2:$F$11876,$A63,Gögn!$B$2:$B$11876,S$8),SUMIFS(Gögn!$I$2:$I$11876,Gögn!$F$2:$F$11876,$A63,Gögn!$B$2:$B$11876,S$8,Gögn!$E$2:$E$11876,S$9))/1000)</f>
        <v>0</v>
      </c>
      <c r="T63" s="155">
        <f>IF(LEN(T$8)=0,"",IF(T$9="samtals",SUMIFS(Gögn!$I$2:$I$11876,Gögn!$F$2:$F$11876,$A63,Gögn!$B$2:$B$11876,T$8),SUMIFS(Gögn!$I$2:$I$11876,Gögn!$F$2:$F$11876,$A63,Gögn!$B$2:$B$11876,T$8,Gögn!$E$2:$E$11876,T$9))/1000)</f>
        <v>13652</v>
      </c>
      <c r="U63" s="155">
        <f>IF(LEN(U$8)=0,"",IF(U$9="samtals",SUMIFS(Gögn!$I$2:$I$11876,Gögn!$F$2:$F$11876,$A63,Gögn!$B$2:$B$11876,U$8),SUMIFS(Gögn!$I$2:$I$11876,Gögn!$F$2:$F$11876,$A63,Gögn!$B$2:$B$11876,U$8,Gögn!$E$2:$E$11876,U$9))/1000)</f>
        <v>1912016.8529999999</v>
      </c>
      <c r="V63" s="155">
        <f>IF(LEN(V$8)=0,"",IF(V$9="samtals",SUMIFS(Gögn!$I$2:$I$11876,Gögn!$F$2:$F$11876,$A63,Gögn!$B$2:$B$11876,V$8),SUMIFS(Gögn!$I$2:$I$11876,Gögn!$F$2:$F$11876,$A63,Gögn!$B$2:$B$11876,V$8,Gögn!$E$2:$E$11876,V$9))/1000)</f>
        <v>0</v>
      </c>
      <c r="W63" s="155">
        <f>IF(LEN(W$8)=0,"",IF(W$9="samtals",SUMIFS(Gögn!$I$2:$I$11876,Gögn!$F$2:$F$11876,$A63,Gögn!$B$2:$B$11876,W$8),SUMIFS(Gögn!$I$2:$I$11876,Gögn!$F$2:$F$11876,$A63,Gögn!$B$2:$B$11876,W$8,Gögn!$E$2:$E$11876,W$9))/1000)</f>
        <v>1912016.8529999999</v>
      </c>
      <c r="X63" s="155">
        <f>IF(LEN(X$8)=0,"",IF(X$9="samtals",SUMIFS(Gögn!$I$2:$I$11876,Gögn!$F$2:$F$11876,$A63,Gögn!$B$2:$B$11876,X$8),SUMIFS(Gögn!$I$2:$I$11876,Gögn!$F$2:$F$11876,$A63,Gögn!$B$2:$B$11876,X$8,Gögn!$E$2:$E$11876,X$9))/1000)</f>
        <v>0</v>
      </c>
      <c r="Y63" s="155">
        <f>IF(LEN(Y$8)=0,"",IF(Y$9="samtals",SUMIFS(Gögn!$I$2:$I$11876,Gögn!$F$2:$F$11876,$A63,Gögn!$B$2:$B$11876,Y$8),SUMIFS(Gögn!$I$2:$I$11876,Gögn!$F$2:$F$11876,$A63,Gögn!$B$2:$B$11876,Y$8,Gögn!$E$2:$E$11876,Y$9))/1000)</f>
        <v>0</v>
      </c>
      <c r="Z63" s="155">
        <f>IF(LEN(Z$8)=0,"",IF(Z$9="samtals",SUMIFS(Gögn!$I$2:$I$11876,Gögn!$F$2:$F$11876,$A63,Gögn!$B$2:$B$11876,Z$8),SUMIFS(Gögn!$I$2:$I$11876,Gögn!$F$2:$F$11876,$A63,Gögn!$B$2:$B$11876,Z$8,Gögn!$E$2:$E$11876,Z$9))/1000)</f>
        <v>0</v>
      </c>
      <c r="AA63" s="155">
        <f>IF(LEN(AA$8)=0,"",IF(AA$9="samtals",SUMIFS(Gögn!$I$2:$I$11876,Gögn!$F$2:$F$11876,$A63,Gögn!$B$2:$B$11876,AA$8),SUMIFS(Gögn!$I$2:$I$11876,Gögn!$F$2:$F$11876,$A63,Gögn!$B$2:$B$11876,AA$8,Gögn!$E$2:$E$11876,AA$9))/1000)</f>
        <v>0</v>
      </c>
      <c r="AB63" s="155">
        <f>IF(LEN(AB$8)=0,"",IF(AB$9="samtals",SUMIFS(Gögn!$I$2:$I$11876,Gögn!$F$2:$F$11876,$A63,Gögn!$B$2:$B$11876,AB$8),SUMIFS(Gögn!$I$2:$I$11876,Gögn!$F$2:$F$11876,$A63,Gögn!$B$2:$B$11876,AB$8,Gögn!$E$2:$E$11876,AB$9))/1000)</f>
        <v>0</v>
      </c>
      <c r="AC63" s="155">
        <f>IF(LEN(AC$8)=0,"",IF(AC$9="samtals",SUMIFS(Gögn!$I$2:$I$11876,Gögn!$F$2:$F$11876,$A63,Gögn!$B$2:$B$11876,AC$8),SUMIFS(Gögn!$I$2:$I$11876,Gögn!$F$2:$F$11876,$A63,Gögn!$B$2:$B$11876,AC$8,Gögn!$E$2:$E$11876,AC$9))/1000)</f>
        <v>543502</v>
      </c>
      <c r="AD63" s="155">
        <f>IF(LEN(AD$8)=0,"",IF(AD$9="samtals",SUMIFS(Gögn!$I$2:$I$11876,Gögn!$F$2:$F$11876,$A63,Gögn!$B$2:$B$11876,AD$8),SUMIFS(Gögn!$I$2:$I$11876,Gögn!$F$2:$F$11876,$A63,Gögn!$B$2:$B$11876,AD$8,Gögn!$E$2:$E$11876,AD$9))/1000)</f>
        <v>543502</v>
      </c>
      <c r="AE63" s="155">
        <f>IF(LEN(AE$8)=0,"",IF(AE$9="samtals",SUMIFS(Gögn!$I$2:$I$11876,Gögn!$F$2:$F$11876,$A63,Gögn!$B$2:$B$11876,AE$8),SUMIFS(Gögn!$I$2:$I$11876,Gögn!$F$2:$F$11876,$A63,Gögn!$B$2:$B$11876,AE$8,Gögn!$E$2:$E$11876,AE$9))/1000)</f>
        <v>320458</v>
      </c>
      <c r="AF63" s="155">
        <f>IF(LEN(AF$8)=0,"",IF(AF$9="samtals",SUMIFS(Gögn!$I$2:$I$11876,Gögn!$F$2:$F$11876,$A63,Gögn!$B$2:$B$11876,AF$8),SUMIFS(Gögn!$I$2:$I$11876,Gögn!$F$2:$F$11876,$A63,Gögn!$B$2:$B$11876,AF$8,Gögn!$E$2:$E$11876,AF$9))/1000)</f>
        <v>320458</v>
      </c>
      <c r="AG63" s="155">
        <f>IF(LEN(AG$8)=0,"",IF(AG$9="samtals",SUMIFS(Gögn!$I$2:$I$11876,Gögn!$F$2:$F$11876,$A63,Gögn!$B$2:$B$11876,AG$8),SUMIFS(Gögn!$I$2:$I$11876,Gögn!$F$2:$F$11876,$A63,Gögn!$B$2:$B$11876,AG$8,Gögn!$E$2:$E$11876,AG$9))/1000)</f>
        <v>0</v>
      </c>
      <c r="AH63" s="155">
        <f>IF(LEN(AH$8)=0,"",IF(AH$9="samtals",SUMIFS(Gögn!$I$2:$I$11876,Gögn!$F$2:$F$11876,$A63,Gögn!$B$2:$B$11876,AH$8),SUMIFS(Gögn!$I$2:$I$11876,Gögn!$F$2:$F$11876,$A63,Gögn!$B$2:$B$11876,AH$8,Gögn!$E$2:$E$11876,AH$9))/1000)</f>
        <v>0</v>
      </c>
      <c r="AI63" s="155">
        <f>IF(LEN(AI$8)=0,"",IF(AI$9="samtals",SUMIFS(Gögn!$I$2:$I$11876,Gögn!$F$2:$F$11876,$A63,Gögn!$B$2:$B$11876,AI$8),SUMIFS(Gögn!$I$2:$I$11876,Gögn!$F$2:$F$11876,$A63,Gögn!$B$2:$B$11876,AI$8,Gögn!$E$2:$E$11876,AI$9))/1000)</f>
        <v>0</v>
      </c>
      <c r="AJ63" s="155">
        <f>IF(LEN(AJ$8)=0,"",IF(AJ$9="samtals",SUMIFS(Gögn!$I$2:$I$11876,Gögn!$F$2:$F$11876,$A63,Gögn!$B$2:$B$11876,AJ$8),SUMIFS(Gögn!$I$2:$I$11876,Gögn!$F$2:$F$11876,$A63,Gögn!$B$2:$B$11876,AJ$8,Gögn!$E$2:$E$11876,AJ$9))/1000)</f>
        <v>0</v>
      </c>
      <c r="AK63" s="155">
        <f>IF(LEN(AK$8)=0,"",IF(AK$9="samtals",SUMIFS(Gögn!$I$2:$I$11876,Gögn!$F$2:$F$11876,$A63,Gögn!$B$2:$B$11876,AK$8),SUMIFS(Gögn!$I$2:$I$11876,Gögn!$F$2:$F$11876,$A63,Gögn!$B$2:$B$11876,AK$8,Gögn!$E$2:$E$11876,AK$9))/1000)</f>
        <v>0</v>
      </c>
      <c r="AL63" s="155">
        <f>IF(LEN(AL$8)=0,"",IF(AL$9="samtals",SUMIFS(Gögn!$I$2:$I$11876,Gögn!$F$2:$F$11876,$A63,Gögn!$B$2:$B$11876,AL$8),SUMIFS(Gögn!$I$2:$I$11876,Gögn!$F$2:$F$11876,$A63,Gögn!$B$2:$B$11876,AL$8,Gögn!$E$2:$E$11876,AL$9))/1000)</f>
        <v>0</v>
      </c>
      <c r="AM63" s="155">
        <f>IF(LEN(AM$8)=0,"",IF(AM$9="samtals",SUMIFS(Gögn!$I$2:$I$11876,Gögn!$F$2:$F$11876,$A63,Gögn!$B$2:$B$11876,AM$8),SUMIFS(Gögn!$I$2:$I$11876,Gögn!$F$2:$F$11876,$A63,Gögn!$B$2:$B$11876,AM$8,Gögn!$E$2:$E$11876,AM$9))/1000)</f>
        <v>12584825.305</v>
      </c>
      <c r="AN63" s="155">
        <f>IF(LEN(AN$8)=0,"",IF(AN$9="samtals",SUMIFS(Gögn!$I$2:$I$11876,Gögn!$F$2:$F$11876,$A63,Gögn!$B$2:$B$11876,AN$8),SUMIFS(Gögn!$I$2:$I$11876,Gögn!$F$2:$F$11876,$A63,Gögn!$B$2:$B$11876,AN$8,Gögn!$E$2:$E$11876,AN$9))/1000)</f>
        <v>0</v>
      </c>
      <c r="AO63" s="155">
        <f>IF(LEN(AO$8)=0,"",IF(AO$9="samtals",SUMIFS(Gögn!$I$2:$I$11876,Gögn!$F$2:$F$11876,$A63,Gögn!$B$2:$B$11876,AO$8),SUMIFS(Gögn!$I$2:$I$11876,Gögn!$F$2:$F$11876,$A63,Gögn!$B$2:$B$11876,AO$8,Gögn!$E$2:$E$11876,AO$9))/1000)</f>
        <v>12584825.305</v>
      </c>
      <c r="AP63" s="155">
        <f>IF(LEN(AP$8)=0,"",IF(AP$9="samtals",SUMIFS(Gögn!$I$2:$I$11876,Gögn!$F$2:$F$11876,$A63,Gögn!$B$2:$B$11876,AP$8),SUMIFS(Gögn!$I$2:$I$11876,Gögn!$F$2:$F$11876,$A63,Gögn!$B$2:$B$11876,AP$8,Gögn!$E$2:$E$11876,AP$9))/1000)</f>
        <v>0</v>
      </c>
      <c r="AQ63" s="155">
        <f>IF(LEN(AQ$8)=0,"",IF(AQ$9="samtals",SUMIFS(Gögn!$I$2:$I$11876,Gögn!$F$2:$F$11876,$A63,Gögn!$B$2:$B$11876,AQ$8),SUMIFS(Gögn!$I$2:$I$11876,Gögn!$F$2:$F$11876,$A63,Gögn!$B$2:$B$11876,AQ$8,Gögn!$E$2:$E$11876,AQ$9))/1000)</f>
        <v>0</v>
      </c>
      <c r="AR63" s="155">
        <f>IF(LEN(AR$8)=0,"",IF(AR$9="samtals",SUMIFS(Gögn!$I$2:$I$11876,Gögn!$F$2:$F$11876,$A63,Gögn!$B$2:$B$11876,AR$8),SUMIFS(Gögn!$I$2:$I$11876,Gögn!$F$2:$F$11876,$A63,Gögn!$B$2:$B$11876,AR$8,Gögn!$E$2:$E$11876,AR$9))/1000)</f>
        <v>0</v>
      </c>
      <c r="AS63" s="155">
        <f>IF(LEN(AS$8)=0,"",IF(AS$9="samtals",SUMIFS(Gögn!$I$2:$I$11876,Gögn!$F$2:$F$11876,$A63,Gögn!$B$2:$B$11876,AS$8),SUMIFS(Gögn!$I$2:$I$11876,Gögn!$F$2:$F$11876,$A63,Gögn!$B$2:$B$11876,AS$8,Gögn!$E$2:$E$11876,AS$9))/1000)</f>
        <v>0</v>
      </c>
      <c r="AT63" s="155">
        <f>IF(LEN(AT$8)=0,"",IF(AT$9="samtals",SUMIFS(Gögn!$I$2:$I$11876,Gögn!$F$2:$F$11876,$A63,Gögn!$B$2:$B$11876,AT$8),SUMIFS(Gögn!$I$2:$I$11876,Gögn!$F$2:$F$11876,$A63,Gögn!$B$2:$B$11876,AT$8,Gögn!$E$2:$E$11876,AT$9))/1000)</f>
        <v>0</v>
      </c>
      <c r="AU63" s="155">
        <f>IF(LEN(AU$8)=0,"",IF(AU$9="samtals",SUMIFS(Gögn!$I$2:$I$11876,Gögn!$F$2:$F$11876,$A63,Gögn!$B$2:$B$11876,AU$8),SUMIFS(Gögn!$I$2:$I$11876,Gögn!$F$2:$F$11876,$A63,Gögn!$B$2:$B$11876,AU$8,Gögn!$E$2:$E$11876,AU$9))/1000)</f>
        <v>0</v>
      </c>
      <c r="AV63" s="155">
        <f>IF(LEN(AV$8)=0,"",IF(AV$9="samtals",SUMIFS(Gögn!$I$2:$I$11876,Gögn!$F$2:$F$11876,$A63,Gögn!$B$2:$B$11876,AV$8),SUMIFS(Gögn!$I$2:$I$11876,Gögn!$F$2:$F$11876,$A63,Gögn!$B$2:$B$11876,AV$8,Gögn!$E$2:$E$11876,AV$9))/1000)</f>
        <v>0</v>
      </c>
      <c r="AW63" s="155">
        <f>IF(LEN(AW$8)=0,"",IF(AW$9="samtals",SUMIFS(Gögn!$I$2:$I$11876,Gögn!$F$2:$F$11876,$A63,Gögn!$B$2:$B$11876,AW$8),SUMIFS(Gögn!$I$2:$I$11876,Gögn!$F$2:$F$11876,$A63,Gögn!$B$2:$B$11876,AW$8,Gögn!$E$2:$E$11876,AW$9))/1000)</f>
        <v>0</v>
      </c>
      <c r="AX63" s="155">
        <f>IF(LEN(AX$8)=0,"",IF(AX$9="samtals",SUMIFS(Gögn!$I$2:$I$11876,Gögn!$F$2:$F$11876,$A63,Gögn!$B$2:$B$11876,AX$8),SUMIFS(Gögn!$I$2:$I$11876,Gögn!$F$2:$F$11876,$A63,Gögn!$B$2:$B$11876,AX$8,Gögn!$E$2:$E$11876,AX$9))/1000)</f>
        <v>0</v>
      </c>
      <c r="AY63" s="155">
        <f>IF(LEN(AY$8)=0,"",IF(AY$9="samtals",SUMIFS(Gögn!$I$2:$I$11876,Gögn!$F$2:$F$11876,$A63,Gögn!$B$2:$B$11876,AY$8),SUMIFS(Gögn!$I$2:$I$11876,Gögn!$F$2:$F$11876,$A63,Gögn!$B$2:$B$11876,AY$8,Gögn!$E$2:$E$11876,AY$9))/1000)</f>
        <v>4913</v>
      </c>
      <c r="AZ63" s="155">
        <f>IF(LEN(AZ$8)=0,"",IF(AZ$9="samtals",SUMIFS(Gögn!$I$2:$I$11876,Gögn!$F$2:$F$11876,$A63,Gögn!$B$2:$B$11876,AZ$8),SUMIFS(Gögn!$I$2:$I$11876,Gögn!$F$2:$F$11876,$A63,Gögn!$B$2:$B$11876,AZ$8,Gögn!$E$2:$E$11876,AZ$9))/1000)</f>
        <v>0</v>
      </c>
      <c r="BA63" s="155">
        <f>IF(LEN(BA$8)=0,"",IF(BA$9="samtals",SUMIFS(Gögn!$I$2:$I$11876,Gögn!$F$2:$F$11876,$A63,Gögn!$B$2:$B$11876,BA$8),SUMIFS(Gögn!$I$2:$I$11876,Gögn!$F$2:$F$11876,$A63,Gögn!$B$2:$B$11876,BA$8,Gögn!$E$2:$E$11876,BA$9))/1000)</f>
        <v>4913</v>
      </c>
      <c r="BB63" s="155">
        <f>IF(LEN(BB$8)=0,"",IF(BB$9="samtals",SUMIFS(Gögn!$I$2:$I$11876,Gögn!$F$2:$F$11876,$A63,Gögn!$B$2:$B$11876,BB$8),SUMIFS(Gögn!$I$2:$I$11876,Gögn!$F$2:$F$11876,$A63,Gögn!$B$2:$B$11876,BB$8,Gögn!$E$2:$E$11876,BB$9))/1000)</f>
        <v>842382.31900000002</v>
      </c>
      <c r="BC63" s="155">
        <f>IF(LEN(BC$8)=0,"",IF(BC$9="samtals",SUMIFS(Gögn!$I$2:$I$11876,Gögn!$F$2:$F$11876,$A63,Gögn!$B$2:$B$11876,BC$8),SUMIFS(Gögn!$I$2:$I$11876,Gögn!$F$2:$F$11876,$A63,Gögn!$B$2:$B$11876,BC$8,Gögn!$E$2:$E$11876,BC$9))/1000)</f>
        <v>0</v>
      </c>
      <c r="BD63" s="155">
        <f>IF(LEN(BD$8)=0,"",IF(BD$9="samtals",SUMIFS(Gögn!$I$2:$I$11876,Gögn!$F$2:$F$11876,$A63,Gögn!$B$2:$B$11876,BD$8),SUMIFS(Gögn!$I$2:$I$11876,Gögn!$F$2:$F$11876,$A63,Gögn!$B$2:$B$11876,BD$8,Gögn!$E$2:$E$11876,BD$9))/1000)</f>
        <v>842382.31900000002</v>
      </c>
      <c r="BE63" s="155">
        <f>IF(LEN(BE$8)=0,"",IF(BE$9="samtals",SUMIFS(Gögn!$I$2:$I$11876,Gögn!$F$2:$F$11876,$A63,Gögn!$B$2:$B$11876,BE$8),SUMIFS(Gögn!$I$2:$I$11876,Gögn!$F$2:$F$11876,$A63,Gögn!$B$2:$B$11876,BE$8,Gögn!$E$2:$E$11876,BE$9))/1000)</f>
        <v>229593.51</v>
      </c>
      <c r="BF63" s="155">
        <f>IF(LEN(BF$8)=0,"",IF(BF$9="samtals",SUMIFS(Gögn!$I$2:$I$11876,Gögn!$F$2:$F$11876,$A63,Gögn!$B$2:$B$11876,BF$8),SUMIFS(Gögn!$I$2:$I$11876,Gögn!$F$2:$F$11876,$A63,Gögn!$B$2:$B$11876,BF$8,Gögn!$E$2:$E$11876,BF$9))/1000)</f>
        <v>229593.51</v>
      </c>
      <c r="BG63" s="155">
        <f>IF(LEN(BG$8)=0,"",IF(BG$9="samtals",SUMIFS(Gögn!$I$2:$I$11876,Gögn!$F$2:$F$11876,$A63,Gögn!$B$2:$B$11876,BG$8),SUMIFS(Gögn!$I$2:$I$11876,Gögn!$F$2:$F$11876,$A63,Gögn!$B$2:$B$11876,BG$8,Gögn!$E$2:$E$11876,BG$9))/1000)</f>
        <v>0</v>
      </c>
    </row>
    <row r="64" spans="1:59" ht="15.75" x14ac:dyDescent="0.25">
      <c r="A64" s="5" t="s">
        <v>12</v>
      </c>
      <c r="B64" s="5"/>
      <c r="C64" s="19" t="s">
        <v>13</v>
      </c>
      <c r="D64" s="156">
        <f t="shared" si="13"/>
        <v>0</v>
      </c>
      <c r="E64" s="156">
        <f>IF(LEN(E$8)=0,"",IF(E$9="samtals",SUMIFS(Gögn!$I$2:$I$11876,Gögn!$F$2:$F$11876,$A64,Gögn!$B$2:$B$11876,E$8),SUMIFS(Gögn!$I$2:$I$11876,Gögn!$F$2:$F$11876,$A64,Gögn!$B$2:$B$11876,E$8,Gögn!$E$2:$E$11876,E$9))/1000)</f>
        <v>0</v>
      </c>
      <c r="F64" s="156">
        <f>IF(LEN(F$8)=0,"",IF(F$9="samtals",SUMIFS(Gögn!$I$2:$I$11876,Gögn!$F$2:$F$11876,$A64,Gögn!$B$2:$B$11876,F$8),SUMIFS(Gögn!$I$2:$I$11876,Gögn!$F$2:$F$11876,$A64,Gögn!$B$2:$B$11876,F$8,Gögn!$E$2:$E$11876,F$9))/1000)</f>
        <v>0</v>
      </c>
      <c r="G64" s="156">
        <f>IF(LEN(G$8)=0,"",IF(G$9="samtals",SUMIFS(Gögn!$I$2:$I$11876,Gögn!$F$2:$F$11876,$A64,Gögn!$B$2:$B$11876,G$8),SUMIFS(Gögn!$I$2:$I$11876,Gögn!$F$2:$F$11876,$A64,Gögn!$B$2:$B$11876,G$8,Gögn!$E$2:$E$11876,G$9))/1000)</f>
        <v>0</v>
      </c>
      <c r="H64" s="156">
        <f>IF(LEN(H$8)=0,"",IF(H$9="samtals",SUMIFS(Gögn!$I$2:$I$11876,Gögn!$F$2:$F$11876,$A64,Gögn!$B$2:$B$11876,H$8),SUMIFS(Gögn!$I$2:$I$11876,Gögn!$F$2:$F$11876,$A64,Gögn!$B$2:$B$11876,H$8,Gögn!$E$2:$E$11876,H$9))/1000)</f>
        <v>0</v>
      </c>
      <c r="I64" s="156">
        <f>IF(LEN(I$8)=0,"",IF(I$9="samtals",SUMIFS(Gögn!$I$2:$I$11876,Gögn!$F$2:$F$11876,$A64,Gögn!$B$2:$B$11876,I$8),SUMIFS(Gögn!$I$2:$I$11876,Gögn!$F$2:$F$11876,$A64,Gögn!$B$2:$B$11876,I$8,Gögn!$E$2:$E$11876,I$9))/1000)</f>
        <v>0</v>
      </c>
      <c r="J64" s="156">
        <f>IF(LEN(J$8)=0,"",IF(J$9="samtals",SUMIFS(Gögn!$I$2:$I$11876,Gögn!$F$2:$F$11876,$A64,Gögn!$B$2:$B$11876,J$8),SUMIFS(Gögn!$I$2:$I$11876,Gögn!$F$2:$F$11876,$A64,Gögn!$B$2:$B$11876,J$8,Gögn!$E$2:$E$11876,J$9))/1000)</f>
        <v>0</v>
      </c>
      <c r="K64" s="156">
        <f>IF(LEN(K$8)=0,"",IF(K$9="samtals",SUMIFS(Gögn!$I$2:$I$11876,Gögn!$F$2:$F$11876,$A64,Gögn!$B$2:$B$11876,K$8),SUMIFS(Gögn!$I$2:$I$11876,Gögn!$F$2:$F$11876,$A64,Gögn!$B$2:$B$11876,K$8,Gögn!$E$2:$E$11876,K$9))/1000)</f>
        <v>0</v>
      </c>
      <c r="L64" s="156">
        <f>IF(LEN(L$8)=0,"",IF(L$9="samtals",SUMIFS(Gögn!$I$2:$I$11876,Gögn!$F$2:$F$11876,$A64,Gögn!$B$2:$B$11876,L$8),SUMIFS(Gögn!$I$2:$I$11876,Gögn!$F$2:$F$11876,$A64,Gögn!$B$2:$B$11876,L$8,Gögn!$E$2:$E$11876,L$9))/1000)</f>
        <v>0</v>
      </c>
      <c r="M64" s="156">
        <f>IF(LEN(M$8)=0,"",IF(M$9="samtals",SUMIFS(Gögn!$I$2:$I$11876,Gögn!$F$2:$F$11876,$A64,Gögn!$B$2:$B$11876,M$8),SUMIFS(Gögn!$I$2:$I$11876,Gögn!$F$2:$F$11876,$A64,Gögn!$B$2:$B$11876,M$8,Gögn!$E$2:$E$11876,M$9))/1000)</f>
        <v>0</v>
      </c>
      <c r="N64" s="156">
        <f>IF(LEN(N$8)=0,"",IF(N$9="samtals",SUMIFS(Gögn!$I$2:$I$11876,Gögn!$F$2:$F$11876,$A64,Gögn!$B$2:$B$11876,N$8),SUMIFS(Gögn!$I$2:$I$11876,Gögn!$F$2:$F$11876,$A64,Gögn!$B$2:$B$11876,N$8,Gögn!$E$2:$E$11876,N$9))/1000)</f>
        <v>0</v>
      </c>
      <c r="O64" s="156">
        <f>IF(LEN(O$8)=0,"",IF(O$9="samtals",SUMIFS(Gögn!$I$2:$I$11876,Gögn!$F$2:$F$11876,$A64,Gögn!$B$2:$B$11876,O$8),SUMIFS(Gögn!$I$2:$I$11876,Gögn!$F$2:$F$11876,$A64,Gögn!$B$2:$B$11876,O$8,Gögn!$E$2:$E$11876,O$9))/1000)</f>
        <v>0</v>
      </c>
      <c r="P64" s="156">
        <f>IF(LEN(P$8)=0,"",IF(P$9="samtals",SUMIFS(Gögn!$I$2:$I$11876,Gögn!$F$2:$F$11876,$A64,Gögn!$B$2:$B$11876,P$8),SUMIFS(Gögn!$I$2:$I$11876,Gögn!$F$2:$F$11876,$A64,Gögn!$B$2:$B$11876,P$8,Gögn!$E$2:$E$11876,P$9))/1000)</f>
        <v>0</v>
      </c>
      <c r="Q64" s="156">
        <f>IF(LEN(Q$8)=0,"",IF(Q$9="samtals",SUMIFS(Gögn!$I$2:$I$11876,Gögn!$F$2:$F$11876,$A64,Gögn!$B$2:$B$11876,Q$8),SUMIFS(Gögn!$I$2:$I$11876,Gögn!$F$2:$F$11876,$A64,Gögn!$B$2:$B$11876,Q$8,Gögn!$E$2:$E$11876,Q$9))/1000)</f>
        <v>0</v>
      </c>
      <c r="R64" s="156">
        <f>IF(LEN(R$8)=0,"",IF(R$9="samtals",SUMIFS(Gögn!$I$2:$I$11876,Gögn!$F$2:$F$11876,$A64,Gögn!$B$2:$B$11876,R$8),SUMIFS(Gögn!$I$2:$I$11876,Gögn!$F$2:$F$11876,$A64,Gögn!$B$2:$B$11876,R$8,Gögn!$E$2:$E$11876,R$9))/1000)</f>
        <v>0</v>
      </c>
      <c r="S64" s="156">
        <f>IF(LEN(S$8)=0,"",IF(S$9="samtals",SUMIFS(Gögn!$I$2:$I$11876,Gögn!$F$2:$F$11876,$A64,Gögn!$B$2:$B$11876,S$8),SUMIFS(Gögn!$I$2:$I$11876,Gögn!$F$2:$F$11876,$A64,Gögn!$B$2:$B$11876,S$8,Gögn!$E$2:$E$11876,S$9))/1000)</f>
        <v>0</v>
      </c>
      <c r="T64" s="156">
        <f>IF(LEN(T$8)=0,"",IF(T$9="samtals",SUMIFS(Gögn!$I$2:$I$11876,Gögn!$F$2:$F$11876,$A64,Gögn!$B$2:$B$11876,T$8),SUMIFS(Gögn!$I$2:$I$11876,Gögn!$F$2:$F$11876,$A64,Gögn!$B$2:$B$11876,T$8,Gögn!$E$2:$E$11876,T$9))/1000)</f>
        <v>0</v>
      </c>
      <c r="U64" s="156">
        <f>IF(LEN(U$8)=0,"",IF(U$9="samtals",SUMIFS(Gögn!$I$2:$I$11876,Gögn!$F$2:$F$11876,$A64,Gögn!$B$2:$B$11876,U$8),SUMIFS(Gögn!$I$2:$I$11876,Gögn!$F$2:$F$11876,$A64,Gögn!$B$2:$B$11876,U$8,Gögn!$E$2:$E$11876,U$9))/1000)</f>
        <v>0</v>
      </c>
      <c r="V64" s="156">
        <f>IF(LEN(V$8)=0,"",IF(V$9="samtals",SUMIFS(Gögn!$I$2:$I$11876,Gögn!$F$2:$F$11876,$A64,Gögn!$B$2:$B$11876,V$8),SUMIFS(Gögn!$I$2:$I$11876,Gögn!$F$2:$F$11876,$A64,Gögn!$B$2:$B$11876,V$8,Gögn!$E$2:$E$11876,V$9))/1000)</f>
        <v>0</v>
      </c>
      <c r="W64" s="156">
        <f>IF(LEN(W$8)=0,"",IF(W$9="samtals",SUMIFS(Gögn!$I$2:$I$11876,Gögn!$F$2:$F$11876,$A64,Gögn!$B$2:$B$11876,W$8),SUMIFS(Gögn!$I$2:$I$11876,Gögn!$F$2:$F$11876,$A64,Gögn!$B$2:$B$11876,W$8,Gögn!$E$2:$E$11876,W$9))/1000)</f>
        <v>0</v>
      </c>
      <c r="X64" s="156">
        <f>IF(LEN(X$8)=0,"",IF(X$9="samtals",SUMIFS(Gögn!$I$2:$I$11876,Gögn!$F$2:$F$11876,$A64,Gögn!$B$2:$B$11876,X$8),SUMIFS(Gögn!$I$2:$I$11876,Gögn!$F$2:$F$11876,$A64,Gögn!$B$2:$B$11876,X$8,Gögn!$E$2:$E$11876,X$9))/1000)</f>
        <v>0</v>
      </c>
      <c r="Y64" s="156">
        <f>IF(LEN(Y$8)=0,"",IF(Y$9="samtals",SUMIFS(Gögn!$I$2:$I$11876,Gögn!$F$2:$F$11876,$A64,Gögn!$B$2:$B$11876,Y$8),SUMIFS(Gögn!$I$2:$I$11876,Gögn!$F$2:$F$11876,$A64,Gögn!$B$2:$B$11876,Y$8,Gögn!$E$2:$E$11876,Y$9))/1000)</f>
        <v>0</v>
      </c>
      <c r="Z64" s="156">
        <f>IF(LEN(Z$8)=0,"",IF(Z$9="samtals",SUMIFS(Gögn!$I$2:$I$11876,Gögn!$F$2:$F$11876,$A64,Gögn!$B$2:$B$11876,Z$8),SUMIFS(Gögn!$I$2:$I$11876,Gögn!$F$2:$F$11876,$A64,Gögn!$B$2:$B$11876,Z$8,Gögn!$E$2:$E$11876,Z$9))/1000)</f>
        <v>0</v>
      </c>
      <c r="AA64" s="156">
        <f>IF(LEN(AA$8)=0,"",IF(AA$9="samtals",SUMIFS(Gögn!$I$2:$I$11876,Gögn!$F$2:$F$11876,$A64,Gögn!$B$2:$B$11876,AA$8),SUMIFS(Gögn!$I$2:$I$11876,Gögn!$F$2:$F$11876,$A64,Gögn!$B$2:$B$11876,AA$8,Gögn!$E$2:$E$11876,AA$9))/1000)</f>
        <v>0</v>
      </c>
      <c r="AB64" s="156">
        <f>IF(LEN(AB$8)=0,"",IF(AB$9="samtals",SUMIFS(Gögn!$I$2:$I$11876,Gögn!$F$2:$F$11876,$A64,Gögn!$B$2:$B$11876,AB$8),SUMIFS(Gögn!$I$2:$I$11876,Gögn!$F$2:$F$11876,$A64,Gögn!$B$2:$B$11876,AB$8,Gögn!$E$2:$E$11876,AB$9))/1000)</f>
        <v>0</v>
      </c>
      <c r="AC64" s="156">
        <f>IF(LEN(AC$8)=0,"",IF(AC$9="samtals",SUMIFS(Gögn!$I$2:$I$11876,Gögn!$F$2:$F$11876,$A64,Gögn!$B$2:$B$11876,AC$8),SUMIFS(Gögn!$I$2:$I$11876,Gögn!$F$2:$F$11876,$A64,Gögn!$B$2:$B$11876,AC$8,Gögn!$E$2:$E$11876,AC$9))/1000)</f>
        <v>0</v>
      </c>
      <c r="AD64" s="156">
        <f>IF(LEN(AD$8)=0,"",IF(AD$9="samtals",SUMIFS(Gögn!$I$2:$I$11876,Gögn!$F$2:$F$11876,$A64,Gögn!$B$2:$B$11876,AD$8),SUMIFS(Gögn!$I$2:$I$11876,Gögn!$F$2:$F$11876,$A64,Gögn!$B$2:$B$11876,AD$8,Gögn!$E$2:$E$11876,AD$9))/1000)</f>
        <v>0</v>
      </c>
      <c r="AE64" s="156">
        <f>IF(LEN(AE$8)=0,"",IF(AE$9="samtals",SUMIFS(Gögn!$I$2:$I$11876,Gögn!$F$2:$F$11876,$A64,Gögn!$B$2:$B$11876,AE$8),SUMIFS(Gögn!$I$2:$I$11876,Gögn!$F$2:$F$11876,$A64,Gögn!$B$2:$B$11876,AE$8,Gögn!$E$2:$E$11876,AE$9))/1000)</f>
        <v>0</v>
      </c>
      <c r="AF64" s="156">
        <f>IF(LEN(AF$8)=0,"",IF(AF$9="samtals",SUMIFS(Gögn!$I$2:$I$11876,Gögn!$F$2:$F$11876,$A64,Gögn!$B$2:$B$11876,AF$8),SUMIFS(Gögn!$I$2:$I$11876,Gögn!$F$2:$F$11876,$A64,Gögn!$B$2:$B$11876,AF$8,Gögn!$E$2:$E$11876,AF$9))/1000)</f>
        <v>0</v>
      </c>
      <c r="AG64" s="156">
        <f>IF(LEN(AG$8)=0,"",IF(AG$9="samtals",SUMIFS(Gögn!$I$2:$I$11876,Gögn!$F$2:$F$11876,$A64,Gögn!$B$2:$B$11876,AG$8),SUMIFS(Gögn!$I$2:$I$11876,Gögn!$F$2:$F$11876,$A64,Gögn!$B$2:$B$11876,AG$8,Gögn!$E$2:$E$11876,AG$9))/1000)</f>
        <v>0</v>
      </c>
      <c r="AH64" s="156">
        <f>IF(LEN(AH$8)=0,"",IF(AH$9="samtals",SUMIFS(Gögn!$I$2:$I$11876,Gögn!$F$2:$F$11876,$A64,Gögn!$B$2:$B$11876,AH$8),SUMIFS(Gögn!$I$2:$I$11876,Gögn!$F$2:$F$11876,$A64,Gögn!$B$2:$B$11876,AH$8,Gögn!$E$2:$E$11876,AH$9))/1000)</f>
        <v>0</v>
      </c>
      <c r="AI64" s="156">
        <f>IF(LEN(AI$8)=0,"",IF(AI$9="samtals",SUMIFS(Gögn!$I$2:$I$11876,Gögn!$F$2:$F$11876,$A64,Gögn!$B$2:$B$11876,AI$8),SUMIFS(Gögn!$I$2:$I$11876,Gögn!$F$2:$F$11876,$A64,Gögn!$B$2:$B$11876,AI$8,Gögn!$E$2:$E$11876,AI$9))/1000)</f>
        <v>0</v>
      </c>
      <c r="AJ64" s="156">
        <f>IF(LEN(AJ$8)=0,"",IF(AJ$9="samtals",SUMIFS(Gögn!$I$2:$I$11876,Gögn!$F$2:$F$11876,$A64,Gögn!$B$2:$B$11876,AJ$8),SUMIFS(Gögn!$I$2:$I$11876,Gögn!$F$2:$F$11876,$A64,Gögn!$B$2:$B$11876,AJ$8,Gögn!$E$2:$E$11876,AJ$9))/1000)</f>
        <v>0</v>
      </c>
      <c r="AK64" s="156">
        <f>IF(LEN(AK$8)=0,"",IF(AK$9="samtals",SUMIFS(Gögn!$I$2:$I$11876,Gögn!$F$2:$F$11876,$A64,Gögn!$B$2:$B$11876,AK$8),SUMIFS(Gögn!$I$2:$I$11876,Gögn!$F$2:$F$11876,$A64,Gögn!$B$2:$B$11876,AK$8,Gögn!$E$2:$E$11876,AK$9))/1000)</f>
        <v>0</v>
      </c>
      <c r="AL64" s="156">
        <f>IF(LEN(AL$8)=0,"",IF(AL$9="samtals",SUMIFS(Gögn!$I$2:$I$11876,Gögn!$F$2:$F$11876,$A64,Gögn!$B$2:$B$11876,AL$8),SUMIFS(Gögn!$I$2:$I$11876,Gögn!$F$2:$F$11876,$A64,Gögn!$B$2:$B$11876,AL$8,Gögn!$E$2:$E$11876,AL$9))/1000)</f>
        <v>0</v>
      </c>
      <c r="AM64" s="156">
        <f>IF(LEN(AM$8)=0,"",IF(AM$9="samtals",SUMIFS(Gögn!$I$2:$I$11876,Gögn!$F$2:$F$11876,$A64,Gögn!$B$2:$B$11876,AM$8),SUMIFS(Gögn!$I$2:$I$11876,Gögn!$F$2:$F$11876,$A64,Gögn!$B$2:$B$11876,AM$8,Gögn!$E$2:$E$11876,AM$9))/1000)</f>
        <v>0</v>
      </c>
      <c r="AN64" s="156">
        <f>IF(LEN(AN$8)=0,"",IF(AN$9="samtals",SUMIFS(Gögn!$I$2:$I$11876,Gögn!$F$2:$F$11876,$A64,Gögn!$B$2:$B$11876,AN$8),SUMIFS(Gögn!$I$2:$I$11876,Gögn!$F$2:$F$11876,$A64,Gögn!$B$2:$B$11876,AN$8,Gögn!$E$2:$E$11876,AN$9))/1000)</f>
        <v>0</v>
      </c>
      <c r="AO64" s="156">
        <f>IF(LEN(AO$8)=0,"",IF(AO$9="samtals",SUMIFS(Gögn!$I$2:$I$11876,Gögn!$F$2:$F$11876,$A64,Gögn!$B$2:$B$11876,AO$8),SUMIFS(Gögn!$I$2:$I$11876,Gögn!$F$2:$F$11876,$A64,Gögn!$B$2:$B$11876,AO$8,Gögn!$E$2:$E$11876,AO$9))/1000)</f>
        <v>0</v>
      </c>
      <c r="AP64" s="156">
        <f>IF(LEN(AP$8)=0,"",IF(AP$9="samtals",SUMIFS(Gögn!$I$2:$I$11876,Gögn!$F$2:$F$11876,$A64,Gögn!$B$2:$B$11876,AP$8),SUMIFS(Gögn!$I$2:$I$11876,Gögn!$F$2:$F$11876,$A64,Gögn!$B$2:$B$11876,AP$8,Gögn!$E$2:$E$11876,AP$9))/1000)</f>
        <v>0</v>
      </c>
      <c r="AQ64" s="156">
        <f>IF(LEN(AQ$8)=0,"",IF(AQ$9="samtals",SUMIFS(Gögn!$I$2:$I$11876,Gögn!$F$2:$F$11876,$A64,Gögn!$B$2:$B$11876,AQ$8),SUMIFS(Gögn!$I$2:$I$11876,Gögn!$F$2:$F$11876,$A64,Gögn!$B$2:$B$11876,AQ$8,Gögn!$E$2:$E$11876,AQ$9))/1000)</f>
        <v>0</v>
      </c>
      <c r="AR64" s="156">
        <f>IF(LEN(AR$8)=0,"",IF(AR$9="samtals",SUMIFS(Gögn!$I$2:$I$11876,Gögn!$F$2:$F$11876,$A64,Gögn!$B$2:$B$11876,AR$8),SUMIFS(Gögn!$I$2:$I$11876,Gögn!$F$2:$F$11876,$A64,Gögn!$B$2:$B$11876,AR$8,Gögn!$E$2:$E$11876,AR$9))/1000)</f>
        <v>0</v>
      </c>
      <c r="AS64" s="156">
        <f>IF(LEN(AS$8)=0,"",IF(AS$9="samtals",SUMIFS(Gögn!$I$2:$I$11876,Gögn!$F$2:$F$11876,$A64,Gögn!$B$2:$B$11876,AS$8),SUMIFS(Gögn!$I$2:$I$11876,Gögn!$F$2:$F$11876,$A64,Gögn!$B$2:$B$11876,AS$8,Gögn!$E$2:$E$11876,AS$9))/1000)</f>
        <v>0</v>
      </c>
      <c r="AT64" s="156">
        <f>IF(LEN(AT$8)=0,"",IF(AT$9="samtals",SUMIFS(Gögn!$I$2:$I$11876,Gögn!$F$2:$F$11876,$A64,Gögn!$B$2:$B$11876,AT$8),SUMIFS(Gögn!$I$2:$I$11876,Gögn!$F$2:$F$11876,$A64,Gögn!$B$2:$B$11876,AT$8,Gögn!$E$2:$E$11876,AT$9))/1000)</f>
        <v>0</v>
      </c>
      <c r="AU64" s="156">
        <f>IF(LEN(AU$8)=0,"",IF(AU$9="samtals",SUMIFS(Gögn!$I$2:$I$11876,Gögn!$F$2:$F$11876,$A64,Gögn!$B$2:$B$11876,AU$8),SUMIFS(Gögn!$I$2:$I$11876,Gögn!$F$2:$F$11876,$A64,Gögn!$B$2:$B$11876,AU$8,Gögn!$E$2:$E$11876,AU$9))/1000)</f>
        <v>0</v>
      </c>
      <c r="AV64" s="156">
        <f>IF(LEN(AV$8)=0,"",IF(AV$9="samtals",SUMIFS(Gögn!$I$2:$I$11876,Gögn!$F$2:$F$11876,$A64,Gögn!$B$2:$B$11876,AV$8),SUMIFS(Gögn!$I$2:$I$11876,Gögn!$F$2:$F$11876,$A64,Gögn!$B$2:$B$11876,AV$8,Gögn!$E$2:$E$11876,AV$9))/1000)</f>
        <v>0</v>
      </c>
      <c r="AW64" s="156">
        <f>IF(LEN(AW$8)=0,"",IF(AW$9="samtals",SUMIFS(Gögn!$I$2:$I$11876,Gögn!$F$2:$F$11876,$A64,Gögn!$B$2:$B$11876,AW$8),SUMIFS(Gögn!$I$2:$I$11876,Gögn!$F$2:$F$11876,$A64,Gögn!$B$2:$B$11876,AW$8,Gögn!$E$2:$E$11876,AW$9))/1000)</f>
        <v>0</v>
      </c>
      <c r="AX64" s="156">
        <f>IF(LEN(AX$8)=0,"",IF(AX$9="samtals",SUMIFS(Gögn!$I$2:$I$11876,Gögn!$F$2:$F$11876,$A64,Gögn!$B$2:$B$11876,AX$8),SUMIFS(Gögn!$I$2:$I$11876,Gögn!$F$2:$F$11876,$A64,Gögn!$B$2:$B$11876,AX$8,Gögn!$E$2:$E$11876,AX$9))/1000)</f>
        <v>0</v>
      </c>
      <c r="AY64" s="156">
        <f>IF(LEN(AY$8)=0,"",IF(AY$9="samtals",SUMIFS(Gögn!$I$2:$I$11876,Gögn!$F$2:$F$11876,$A64,Gögn!$B$2:$B$11876,AY$8),SUMIFS(Gögn!$I$2:$I$11876,Gögn!$F$2:$F$11876,$A64,Gögn!$B$2:$B$11876,AY$8,Gögn!$E$2:$E$11876,AY$9))/1000)</f>
        <v>0</v>
      </c>
      <c r="AZ64" s="156">
        <f>IF(LEN(AZ$8)=0,"",IF(AZ$9="samtals",SUMIFS(Gögn!$I$2:$I$11876,Gögn!$F$2:$F$11876,$A64,Gögn!$B$2:$B$11876,AZ$8),SUMIFS(Gögn!$I$2:$I$11876,Gögn!$F$2:$F$11876,$A64,Gögn!$B$2:$B$11876,AZ$8,Gögn!$E$2:$E$11876,AZ$9))/1000)</f>
        <v>0</v>
      </c>
      <c r="BA64" s="156">
        <f>IF(LEN(BA$8)=0,"",IF(BA$9="samtals",SUMIFS(Gögn!$I$2:$I$11876,Gögn!$F$2:$F$11876,$A64,Gögn!$B$2:$B$11876,BA$8),SUMIFS(Gögn!$I$2:$I$11876,Gögn!$F$2:$F$11876,$A64,Gögn!$B$2:$B$11876,BA$8,Gögn!$E$2:$E$11876,BA$9))/1000)</f>
        <v>0</v>
      </c>
      <c r="BB64" s="156">
        <f>IF(LEN(BB$8)=0,"",IF(BB$9="samtals",SUMIFS(Gögn!$I$2:$I$11876,Gögn!$F$2:$F$11876,$A64,Gögn!$B$2:$B$11876,BB$8),SUMIFS(Gögn!$I$2:$I$11876,Gögn!$F$2:$F$11876,$A64,Gögn!$B$2:$B$11876,BB$8,Gögn!$E$2:$E$11876,BB$9))/1000)</f>
        <v>0</v>
      </c>
      <c r="BC64" s="156">
        <f>IF(LEN(BC$8)=0,"",IF(BC$9="samtals",SUMIFS(Gögn!$I$2:$I$11876,Gögn!$F$2:$F$11876,$A64,Gögn!$B$2:$B$11876,BC$8),SUMIFS(Gögn!$I$2:$I$11876,Gögn!$F$2:$F$11876,$A64,Gögn!$B$2:$B$11876,BC$8,Gögn!$E$2:$E$11876,BC$9))/1000)</f>
        <v>0</v>
      </c>
      <c r="BD64" s="156">
        <f>IF(LEN(BD$8)=0,"",IF(BD$9="samtals",SUMIFS(Gögn!$I$2:$I$11876,Gögn!$F$2:$F$11876,$A64,Gögn!$B$2:$B$11876,BD$8),SUMIFS(Gögn!$I$2:$I$11876,Gögn!$F$2:$F$11876,$A64,Gögn!$B$2:$B$11876,BD$8,Gögn!$E$2:$E$11876,BD$9))/1000)</f>
        <v>0</v>
      </c>
      <c r="BE64" s="156">
        <f>IF(LEN(BE$8)=0,"",IF(BE$9="samtals",SUMIFS(Gögn!$I$2:$I$11876,Gögn!$F$2:$F$11876,$A64,Gögn!$B$2:$B$11876,BE$8),SUMIFS(Gögn!$I$2:$I$11876,Gögn!$F$2:$F$11876,$A64,Gögn!$B$2:$B$11876,BE$8,Gögn!$E$2:$E$11876,BE$9))/1000)</f>
        <v>0</v>
      </c>
      <c r="BF64" s="156">
        <f>IF(LEN(BF$8)=0,"",IF(BF$9="samtals",SUMIFS(Gögn!$I$2:$I$11876,Gögn!$F$2:$F$11876,$A64,Gögn!$B$2:$B$11876,BF$8),SUMIFS(Gögn!$I$2:$I$11876,Gögn!$F$2:$F$11876,$A64,Gögn!$B$2:$B$11876,BF$8,Gögn!$E$2:$E$11876,BF$9))/1000)</f>
        <v>0</v>
      </c>
      <c r="BG64" s="156">
        <f>IF(LEN(BG$8)=0,"",IF(BG$9="samtals",SUMIFS(Gögn!$I$2:$I$11876,Gögn!$F$2:$F$11876,$A64,Gögn!$B$2:$B$11876,BG$8),SUMIFS(Gögn!$I$2:$I$11876,Gögn!$F$2:$F$11876,$A64,Gögn!$B$2:$B$11876,BG$8,Gögn!$E$2:$E$11876,BG$9))/1000)</f>
        <v>0</v>
      </c>
    </row>
    <row r="65" spans="1:59" ht="15.75" x14ac:dyDescent="0.25">
      <c r="A65" s="5" t="s">
        <v>14</v>
      </c>
      <c r="B65" s="5"/>
      <c r="C65" s="18" t="s">
        <v>15</v>
      </c>
      <c r="D65" s="155">
        <f t="shared" si="13"/>
        <v>30833.487000000001</v>
      </c>
      <c r="E65" s="155">
        <f>IF(LEN(E$8)=0,"",IF(E$9="samtals",SUMIFS(Gögn!$I$2:$I$11876,Gögn!$F$2:$F$11876,$A65,Gögn!$B$2:$B$11876,E$8),SUMIFS(Gögn!$I$2:$I$11876,Gögn!$F$2:$F$11876,$A65,Gögn!$B$2:$B$11876,E$8,Gögn!$E$2:$E$11876,E$9))/1000)</f>
        <v>1800</v>
      </c>
      <c r="F65" s="155">
        <f>IF(LEN(F$8)=0,"",IF(F$9="samtals",SUMIFS(Gögn!$I$2:$I$11876,Gögn!$F$2:$F$11876,$A65,Gögn!$B$2:$B$11876,F$8),SUMIFS(Gögn!$I$2:$I$11876,Gögn!$F$2:$F$11876,$A65,Gögn!$B$2:$B$11876,F$8,Gögn!$E$2:$E$11876,F$9))/1000)</f>
        <v>1800</v>
      </c>
      <c r="G65" s="155">
        <f>IF(LEN(G$8)=0,"",IF(G$9="samtals",SUMIFS(Gögn!$I$2:$I$11876,Gögn!$F$2:$F$11876,$A65,Gögn!$B$2:$B$11876,G$8),SUMIFS(Gögn!$I$2:$I$11876,Gögn!$F$2:$F$11876,$A65,Gögn!$B$2:$B$11876,G$8,Gögn!$E$2:$E$11876,G$9))/1000)</f>
        <v>0</v>
      </c>
      <c r="H65" s="155">
        <f>IF(LEN(H$8)=0,"",IF(H$9="samtals",SUMIFS(Gögn!$I$2:$I$11876,Gögn!$F$2:$F$11876,$A65,Gögn!$B$2:$B$11876,H$8),SUMIFS(Gögn!$I$2:$I$11876,Gögn!$F$2:$F$11876,$A65,Gögn!$B$2:$B$11876,H$8,Gögn!$E$2:$E$11876,H$9))/1000)</f>
        <v>18770</v>
      </c>
      <c r="I65" s="155">
        <f>IF(LEN(I$8)=0,"",IF(I$9="samtals",SUMIFS(Gögn!$I$2:$I$11876,Gögn!$F$2:$F$11876,$A65,Gögn!$B$2:$B$11876,I$8),SUMIFS(Gögn!$I$2:$I$11876,Gögn!$F$2:$F$11876,$A65,Gögn!$B$2:$B$11876,I$8,Gögn!$E$2:$E$11876,I$9))/1000)</f>
        <v>18770</v>
      </c>
      <c r="J65" s="155">
        <f>IF(LEN(J$8)=0,"",IF(J$9="samtals",SUMIFS(Gögn!$I$2:$I$11876,Gögn!$F$2:$F$11876,$A65,Gögn!$B$2:$B$11876,J$8),SUMIFS(Gögn!$I$2:$I$11876,Gögn!$F$2:$F$11876,$A65,Gögn!$B$2:$B$11876,J$8,Gögn!$E$2:$E$11876,J$9))/1000)</f>
        <v>0</v>
      </c>
      <c r="K65" s="155">
        <f>IF(LEN(K$8)=0,"",IF(K$9="samtals",SUMIFS(Gögn!$I$2:$I$11876,Gögn!$F$2:$F$11876,$A65,Gögn!$B$2:$B$11876,K$8),SUMIFS(Gögn!$I$2:$I$11876,Gögn!$F$2:$F$11876,$A65,Gögn!$B$2:$B$11876,K$8,Gögn!$E$2:$E$11876,K$9))/1000)</f>
        <v>0</v>
      </c>
      <c r="L65" s="155">
        <f>IF(LEN(L$8)=0,"",IF(L$9="samtals",SUMIFS(Gögn!$I$2:$I$11876,Gögn!$F$2:$F$11876,$A65,Gögn!$B$2:$B$11876,L$8),SUMIFS(Gögn!$I$2:$I$11876,Gögn!$F$2:$F$11876,$A65,Gögn!$B$2:$B$11876,L$8,Gögn!$E$2:$E$11876,L$9))/1000)</f>
        <v>0</v>
      </c>
      <c r="M65" s="155">
        <f>IF(LEN(M$8)=0,"",IF(M$9="samtals",SUMIFS(Gögn!$I$2:$I$11876,Gögn!$F$2:$F$11876,$A65,Gögn!$B$2:$B$11876,M$8),SUMIFS(Gögn!$I$2:$I$11876,Gögn!$F$2:$F$11876,$A65,Gögn!$B$2:$B$11876,M$8,Gögn!$E$2:$E$11876,M$9))/1000)</f>
        <v>0</v>
      </c>
      <c r="N65" s="155">
        <f>IF(LEN(N$8)=0,"",IF(N$9="samtals",SUMIFS(Gögn!$I$2:$I$11876,Gögn!$F$2:$F$11876,$A65,Gögn!$B$2:$B$11876,N$8),SUMIFS(Gögn!$I$2:$I$11876,Gögn!$F$2:$F$11876,$A65,Gögn!$B$2:$B$11876,N$8,Gögn!$E$2:$E$11876,N$9))/1000)</f>
        <v>0</v>
      </c>
      <c r="O65" s="155">
        <f>IF(LEN(O$8)=0,"",IF(O$9="samtals",SUMIFS(Gögn!$I$2:$I$11876,Gögn!$F$2:$F$11876,$A65,Gögn!$B$2:$B$11876,O$8),SUMIFS(Gögn!$I$2:$I$11876,Gögn!$F$2:$F$11876,$A65,Gögn!$B$2:$B$11876,O$8,Gögn!$E$2:$E$11876,O$9))/1000)</f>
        <v>0</v>
      </c>
      <c r="P65" s="155">
        <f>IF(LEN(P$8)=0,"",IF(P$9="samtals",SUMIFS(Gögn!$I$2:$I$11876,Gögn!$F$2:$F$11876,$A65,Gögn!$B$2:$B$11876,P$8),SUMIFS(Gögn!$I$2:$I$11876,Gögn!$F$2:$F$11876,$A65,Gögn!$B$2:$B$11876,P$8,Gögn!$E$2:$E$11876,P$9))/1000)</f>
        <v>0</v>
      </c>
      <c r="Q65" s="155">
        <f>IF(LEN(Q$8)=0,"",IF(Q$9="samtals",SUMIFS(Gögn!$I$2:$I$11876,Gögn!$F$2:$F$11876,$A65,Gögn!$B$2:$B$11876,Q$8),SUMIFS(Gögn!$I$2:$I$11876,Gögn!$F$2:$F$11876,$A65,Gögn!$B$2:$B$11876,Q$8,Gögn!$E$2:$E$11876,Q$9))/1000)</f>
        <v>0</v>
      </c>
      <c r="R65" s="155">
        <f>IF(LEN(R$8)=0,"",IF(R$9="samtals",SUMIFS(Gögn!$I$2:$I$11876,Gögn!$F$2:$F$11876,$A65,Gögn!$B$2:$B$11876,R$8),SUMIFS(Gögn!$I$2:$I$11876,Gögn!$F$2:$F$11876,$A65,Gögn!$B$2:$B$11876,R$8,Gögn!$E$2:$E$11876,R$9))/1000)</f>
        <v>0</v>
      </c>
      <c r="S65" s="155">
        <f>IF(LEN(S$8)=0,"",IF(S$9="samtals",SUMIFS(Gögn!$I$2:$I$11876,Gögn!$F$2:$F$11876,$A65,Gögn!$B$2:$B$11876,S$8),SUMIFS(Gögn!$I$2:$I$11876,Gögn!$F$2:$F$11876,$A65,Gögn!$B$2:$B$11876,S$8,Gögn!$E$2:$E$11876,S$9))/1000)</f>
        <v>0</v>
      </c>
      <c r="T65" s="155">
        <f>IF(LEN(T$8)=0,"",IF(T$9="samtals",SUMIFS(Gögn!$I$2:$I$11876,Gögn!$F$2:$F$11876,$A65,Gögn!$B$2:$B$11876,T$8),SUMIFS(Gögn!$I$2:$I$11876,Gögn!$F$2:$F$11876,$A65,Gögn!$B$2:$B$11876,T$8,Gögn!$E$2:$E$11876,T$9))/1000)</f>
        <v>0</v>
      </c>
      <c r="U65" s="155">
        <f>IF(LEN(U$8)=0,"",IF(U$9="samtals",SUMIFS(Gögn!$I$2:$I$11876,Gögn!$F$2:$F$11876,$A65,Gögn!$B$2:$B$11876,U$8),SUMIFS(Gögn!$I$2:$I$11876,Gögn!$F$2:$F$11876,$A65,Gögn!$B$2:$B$11876,U$8,Gögn!$E$2:$E$11876,U$9))/1000)</f>
        <v>0</v>
      </c>
      <c r="V65" s="155">
        <f>IF(LEN(V$8)=0,"",IF(V$9="samtals",SUMIFS(Gögn!$I$2:$I$11876,Gögn!$F$2:$F$11876,$A65,Gögn!$B$2:$B$11876,V$8),SUMIFS(Gögn!$I$2:$I$11876,Gögn!$F$2:$F$11876,$A65,Gögn!$B$2:$B$11876,V$8,Gögn!$E$2:$E$11876,V$9))/1000)</f>
        <v>0</v>
      </c>
      <c r="W65" s="155">
        <f>IF(LEN(W$8)=0,"",IF(W$9="samtals",SUMIFS(Gögn!$I$2:$I$11876,Gögn!$F$2:$F$11876,$A65,Gögn!$B$2:$B$11876,W$8),SUMIFS(Gögn!$I$2:$I$11876,Gögn!$F$2:$F$11876,$A65,Gögn!$B$2:$B$11876,W$8,Gögn!$E$2:$E$11876,W$9))/1000)</f>
        <v>0</v>
      </c>
      <c r="X65" s="155">
        <f>IF(LEN(X$8)=0,"",IF(X$9="samtals",SUMIFS(Gögn!$I$2:$I$11876,Gögn!$F$2:$F$11876,$A65,Gögn!$B$2:$B$11876,X$8),SUMIFS(Gögn!$I$2:$I$11876,Gögn!$F$2:$F$11876,$A65,Gögn!$B$2:$B$11876,X$8,Gögn!$E$2:$E$11876,X$9))/1000)</f>
        <v>0</v>
      </c>
      <c r="Y65" s="155">
        <f>IF(LEN(Y$8)=0,"",IF(Y$9="samtals",SUMIFS(Gögn!$I$2:$I$11876,Gögn!$F$2:$F$11876,$A65,Gögn!$B$2:$B$11876,Y$8),SUMIFS(Gögn!$I$2:$I$11876,Gögn!$F$2:$F$11876,$A65,Gögn!$B$2:$B$11876,Y$8,Gögn!$E$2:$E$11876,Y$9))/1000)</f>
        <v>0</v>
      </c>
      <c r="Z65" s="155">
        <f>IF(LEN(Z$8)=0,"",IF(Z$9="samtals",SUMIFS(Gögn!$I$2:$I$11876,Gögn!$F$2:$F$11876,$A65,Gögn!$B$2:$B$11876,Z$8),SUMIFS(Gögn!$I$2:$I$11876,Gögn!$F$2:$F$11876,$A65,Gögn!$B$2:$B$11876,Z$8,Gögn!$E$2:$E$11876,Z$9))/1000)</f>
        <v>0</v>
      </c>
      <c r="AA65" s="155">
        <f>IF(LEN(AA$8)=0,"",IF(AA$9="samtals",SUMIFS(Gögn!$I$2:$I$11876,Gögn!$F$2:$F$11876,$A65,Gögn!$B$2:$B$11876,AA$8),SUMIFS(Gögn!$I$2:$I$11876,Gögn!$F$2:$F$11876,$A65,Gögn!$B$2:$B$11876,AA$8,Gögn!$E$2:$E$11876,AA$9))/1000)</f>
        <v>0</v>
      </c>
      <c r="AB65" s="155">
        <f>IF(LEN(AB$8)=0,"",IF(AB$9="samtals",SUMIFS(Gögn!$I$2:$I$11876,Gögn!$F$2:$F$11876,$A65,Gögn!$B$2:$B$11876,AB$8),SUMIFS(Gögn!$I$2:$I$11876,Gögn!$F$2:$F$11876,$A65,Gögn!$B$2:$B$11876,AB$8,Gögn!$E$2:$E$11876,AB$9))/1000)</f>
        <v>0</v>
      </c>
      <c r="AC65" s="155">
        <f>IF(LEN(AC$8)=0,"",IF(AC$9="samtals",SUMIFS(Gögn!$I$2:$I$11876,Gögn!$F$2:$F$11876,$A65,Gögn!$B$2:$B$11876,AC$8),SUMIFS(Gögn!$I$2:$I$11876,Gögn!$F$2:$F$11876,$A65,Gögn!$B$2:$B$11876,AC$8,Gögn!$E$2:$E$11876,AC$9))/1000)</f>
        <v>0</v>
      </c>
      <c r="AD65" s="155">
        <f>IF(LEN(AD$8)=0,"",IF(AD$9="samtals",SUMIFS(Gögn!$I$2:$I$11876,Gögn!$F$2:$F$11876,$A65,Gögn!$B$2:$B$11876,AD$8),SUMIFS(Gögn!$I$2:$I$11876,Gögn!$F$2:$F$11876,$A65,Gögn!$B$2:$B$11876,AD$8,Gögn!$E$2:$E$11876,AD$9))/1000)</f>
        <v>0</v>
      </c>
      <c r="AE65" s="155">
        <f>IF(LEN(AE$8)=0,"",IF(AE$9="samtals",SUMIFS(Gögn!$I$2:$I$11876,Gögn!$F$2:$F$11876,$A65,Gögn!$B$2:$B$11876,AE$8),SUMIFS(Gögn!$I$2:$I$11876,Gögn!$F$2:$F$11876,$A65,Gögn!$B$2:$B$11876,AE$8,Gögn!$E$2:$E$11876,AE$9))/1000)</f>
        <v>0</v>
      </c>
      <c r="AF65" s="155">
        <f>IF(LEN(AF$8)=0,"",IF(AF$9="samtals",SUMIFS(Gögn!$I$2:$I$11876,Gögn!$F$2:$F$11876,$A65,Gögn!$B$2:$B$11876,AF$8),SUMIFS(Gögn!$I$2:$I$11876,Gögn!$F$2:$F$11876,$A65,Gögn!$B$2:$B$11876,AF$8,Gögn!$E$2:$E$11876,AF$9))/1000)</f>
        <v>0</v>
      </c>
      <c r="AG65" s="155">
        <f>IF(LEN(AG$8)=0,"",IF(AG$9="samtals",SUMIFS(Gögn!$I$2:$I$11876,Gögn!$F$2:$F$11876,$A65,Gögn!$B$2:$B$11876,AG$8),SUMIFS(Gögn!$I$2:$I$11876,Gögn!$F$2:$F$11876,$A65,Gögn!$B$2:$B$11876,AG$8,Gögn!$E$2:$E$11876,AG$9))/1000)</f>
        <v>0</v>
      </c>
      <c r="AH65" s="155">
        <f>IF(LEN(AH$8)=0,"",IF(AH$9="samtals",SUMIFS(Gögn!$I$2:$I$11876,Gögn!$F$2:$F$11876,$A65,Gögn!$B$2:$B$11876,AH$8),SUMIFS(Gögn!$I$2:$I$11876,Gögn!$F$2:$F$11876,$A65,Gögn!$B$2:$B$11876,AH$8,Gögn!$E$2:$E$11876,AH$9))/1000)</f>
        <v>0</v>
      </c>
      <c r="AI65" s="155">
        <f>IF(LEN(AI$8)=0,"",IF(AI$9="samtals",SUMIFS(Gögn!$I$2:$I$11876,Gögn!$F$2:$F$11876,$A65,Gögn!$B$2:$B$11876,AI$8),SUMIFS(Gögn!$I$2:$I$11876,Gögn!$F$2:$F$11876,$A65,Gögn!$B$2:$B$11876,AI$8,Gögn!$E$2:$E$11876,AI$9))/1000)</f>
        <v>0</v>
      </c>
      <c r="AJ65" s="155">
        <f>IF(LEN(AJ$8)=0,"",IF(AJ$9="samtals",SUMIFS(Gögn!$I$2:$I$11876,Gögn!$F$2:$F$11876,$A65,Gögn!$B$2:$B$11876,AJ$8),SUMIFS(Gögn!$I$2:$I$11876,Gögn!$F$2:$F$11876,$A65,Gögn!$B$2:$B$11876,AJ$8,Gögn!$E$2:$E$11876,AJ$9))/1000)</f>
        <v>0</v>
      </c>
      <c r="AK65" s="155">
        <f>IF(LEN(AK$8)=0,"",IF(AK$9="samtals",SUMIFS(Gögn!$I$2:$I$11876,Gögn!$F$2:$F$11876,$A65,Gögn!$B$2:$B$11876,AK$8),SUMIFS(Gögn!$I$2:$I$11876,Gögn!$F$2:$F$11876,$A65,Gögn!$B$2:$B$11876,AK$8,Gögn!$E$2:$E$11876,AK$9))/1000)</f>
        <v>0</v>
      </c>
      <c r="AL65" s="155">
        <f>IF(LEN(AL$8)=0,"",IF(AL$9="samtals",SUMIFS(Gögn!$I$2:$I$11876,Gögn!$F$2:$F$11876,$A65,Gögn!$B$2:$B$11876,AL$8),SUMIFS(Gögn!$I$2:$I$11876,Gögn!$F$2:$F$11876,$A65,Gögn!$B$2:$B$11876,AL$8,Gögn!$E$2:$E$11876,AL$9))/1000)</f>
        <v>0</v>
      </c>
      <c r="AM65" s="155">
        <f>IF(LEN(AM$8)=0,"",IF(AM$9="samtals",SUMIFS(Gögn!$I$2:$I$11876,Gögn!$F$2:$F$11876,$A65,Gögn!$B$2:$B$11876,AM$8),SUMIFS(Gögn!$I$2:$I$11876,Gögn!$F$2:$F$11876,$A65,Gögn!$B$2:$B$11876,AM$8,Gögn!$E$2:$E$11876,AM$9))/1000)</f>
        <v>0</v>
      </c>
      <c r="AN65" s="155">
        <f>IF(LEN(AN$8)=0,"",IF(AN$9="samtals",SUMIFS(Gögn!$I$2:$I$11876,Gögn!$F$2:$F$11876,$A65,Gögn!$B$2:$B$11876,AN$8),SUMIFS(Gögn!$I$2:$I$11876,Gögn!$F$2:$F$11876,$A65,Gögn!$B$2:$B$11876,AN$8,Gögn!$E$2:$E$11876,AN$9))/1000)</f>
        <v>0</v>
      </c>
      <c r="AO65" s="155">
        <f>IF(LEN(AO$8)=0,"",IF(AO$9="samtals",SUMIFS(Gögn!$I$2:$I$11876,Gögn!$F$2:$F$11876,$A65,Gögn!$B$2:$B$11876,AO$8),SUMIFS(Gögn!$I$2:$I$11876,Gögn!$F$2:$F$11876,$A65,Gögn!$B$2:$B$11876,AO$8,Gögn!$E$2:$E$11876,AO$9))/1000)</f>
        <v>0</v>
      </c>
      <c r="AP65" s="155">
        <f>IF(LEN(AP$8)=0,"",IF(AP$9="samtals",SUMIFS(Gögn!$I$2:$I$11876,Gögn!$F$2:$F$11876,$A65,Gögn!$B$2:$B$11876,AP$8),SUMIFS(Gögn!$I$2:$I$11876,Gögn!$F$2:$F$11876,$A65,Gögn!$B$2:$B$11876,AP$8,Gögn!$E$2:$E$11876,AP$9))/1000)</f>
        <v>10263.486999999999</v>
      </c>
      <c r="AQ65" s="155">
        <f>IF(LEN(AQ$8)=0,"",IF(AQ$9="samtals",SUMIFS(Gögn!$I$2:$I$11876,Gögn!$F$2:$F$11876,$A65,Gögn!$B$2:$B$11876,AQ$8),SUMIFS(Gögn!$I$2:$I$11876,Gögn!$F$2:$F$11876,$A65,Gögn!$B$2:$B$11876,AQ$8,Gögn!$E$2:$E$11876,AQ$9))/1000)</f>
        <v>0</v>
      </c>
      <c r="AR65" s="155">
        <f>IF(LEN(AR$8)=0,"",IF(AR$9="samtals",SUMIFS(Gögn!$I$2:$I$11876,Gögn!$F$2:$F$11876,$A65,Gögn!$B$2:$B$11876,AR$8),SUMIFS(Gögn!$I$2:$I$11876,Gögn!$F$2:$F$11876,$A65,Gögn!$B$2:$B$11876,AR$8,Gögn!$E$2:$E$11876,AR$9))/1000)</f>
        <v>10263.486999999999</v>
      </c>
      <c r="AS65" s="155">
        <f>IF(LEN(AS$8)=0,"",IF(AS$9="samtals",SUMIFS(Gögn!$I$2:$I$11876,Gögn!$F$2:$F$11876,$A65,Gögn!$B$2:$B$11876,AS$8),SUMIFS(Gögn!$I$2:$I$11876,Gögn!$F$2:$F$11876,$A65,Gögn!$B$2:$B$11876,AS$8,Gögn!$E$2:$E$11876,AS$9))/1000)</f>
        <v>0</v>
      </c>
      <c r="AT65" s="155">
        <f>IF(LEN(AT$8)=0,"",IF(AT$9="samtals",SUMIFS(Gögn!$I$2:$I$11876,Gögn!$F$2:$F$11876,$A65,Gögn!$B$2:$B$11876,AT$8),SUMIFS(Gögn!$I$2:$I$11876,Gögn!$F$2:$F$11876,$A65,Gögn!$B$2:$B$11876,AT$8,Gögn!$E$2:$E$11876,AT$9))/1000)</f>
        <v>0</v>
      </c>
      <c r="AU65" s="155">
        <f>IF(LEN(AU$8)=0,"",IF(AU$9="samtals",SUMIFS(Gögn!$I$2:$I$11876,Gögn!$F$2:$F$11876,$A65,Gögn!$B$2:$B$11876,AU$8),SUMIFS(Gögn!$I$2:$I$11876,Gögn!$F$2:$F$11876,$A65,Gögn!$B$2:$B$11876,AU$8,Gögn!$E$2:$E$11876,AU$9))/1000)</f>
        <v>0</v>
      </c>
      <c r="AV65" s="155">
        <f>IF(LEN(AV$8)=0,"",IF(AV$9="samtals",SUMIFS(Gögn!$I$2:$I$11876,Gögn!$F$2:$F$11876,$A65,Gögn!$B$2:$B$11876,AV$8),SUMIFS(Gögn!$I$2:$I$11876,Gögn!$F$2:$F$11876,$A65,Gögn!$B$2:$B$11876,AV$8,Gögn!$E$2:$E$11876,AV$9))/1000)</f>
        <v>0</v>
      </c>
      <c r="AW65" s="155">
        <f>IF(LEN(AW$8)=0,"",IF(AW$9="samtals",SUMIFS(Gögn!$I$2:$I$11876,Gögn!$F$2:$F$11876,$A65,Gögn!$B$2:$B$11876,AW$8),SUMIFS(Gögn!$I$2:$I$11876,Gögn!$F$2:$F$11876,$A65,Gögn!$B$2:$B$11876,AW$8,Gögn!$E$2:$E$11876,AW$9))/1000)</f>
        <v>0</v>
      </c>
      <c r="AX65" s="155">
        <f>IF(LEN(AX$8)=0,"",IF(AX$9="samtals",SUMIFS(Gögn!$I$2:$I$11876,Gögn!$F$2:$F$11876,$A65,Gögn!$B$2:$B$11876,AX$8),SUMIFS(Gögn!$I$2:$I$11876,Gögn!$F$2:$F$11876,$A65,Gögn!$B$2:$B$11876,AX$8,Gögn!$E$2:$E$11876,AX$9))/1000)</f>
        <v>0</v>
      </c>
      <c r="AY65" s="155">
        <f>IF(LEN(AY$8)=0,"",IF(AY$9="samtals",SUMIFS(Gögn!$I$2:$I$11876,Gögn!$F$2:$F$11876,$A65,Gögn!$B$2:$B$11876,AY$8),SUMIFS(Gögn!$I$2:$I$11876,Gögn!$F$2:$F$11876,$A65,Gögn!$B$2:$B$11876,AY$8,Gögn!$E$2:$E$11876,AY$9))/1000)</f>
        <v>0</v>
      </c>
      <c r="AZ65" s="155">
        <f>IF(LEN(AZ$8)=0,"",IF(AZ$9="samtals",SUMIFS(Gögn!$I$2:$I$11876,Gögn!$F$2:$F$11876,$A65,Gögn!$B$2:$B$11876,AZ$8),SUMIFS(Gögn!$I$2:$I$11876,Gögn!$F$2:$F$11876,$A65,Gögn!$B$2:$B$11876,AZ$8,Gögn!$E$2:$E$11876,AZ$9))/1000)</f>
        <v>0</v>
      </c>
      <c r="BA65" s="155">
        <f>IF(LEN(BA$8)=0,"",IF(BA$9="samtals",SUMIFS(Gögn!$I$2:$I$11876,Gögn!$F$2:$F$11876,$A65,Gögn!$B$2:$B$11876,BA$8),SUMIFS(Gögn!$I$2:$I$11876,Gögn!$F$2:$F$11876,$A65,Gögn!$B$2:$B$11876,BA$8,Gögn!$E$2:$E$11876,BA$9))/1000)</f>
        <v>0</v>
      </c>
      <c r="BB65" s="155">
        <f>IF(LEN(BB$8)=0,"",IF(BB$9="samtals",SUMIFS(Gögn!$I$2:$I$11876,Gögn!$F$2:$F$11876,$A65,Gögn!$B$2:$B$11876,BB$8),SUMIFS(Gögn!$I$2:$I$11876,Gögn!$F$2:$F$11876,$A65,Gögn!$B$2:$B$11876,BB$8,Gögn!$E$2:$E$11876,BB$9))/1000)</f>
        <v>0</v>
      </c>
      <c r="BC65" s="155">
        <f>IF(LEN(BC$8)=0,"",IF(BC$9="samtals",SUMIFS(Gögn!$I$2:$I$11876,Gögn!$F$2:$F$11876,$A65,Gögn!$B$2:$B$11876,BC$8),SUMIFS(Gögn!$I$2:$I$11876,Gögn!$F$2:$F$11876,$A65,Gögn!$B$2:$B$11876,BC$8,Gögn!$E$2:$E$11876,BC$9))/1000)</f>
        <v>0</v>
      </c>
      <c r="BD65" s="155">
        <f>IF(LEN(BD$8)=0,"",IF(BD$9="samtals",SUMIFS(Gögn!$I$2:$I$11876,Gögn!$F$2:$F$11876,$A65,Gögn!$B$2:$B$11876,BD$8),SUMIFS(Gögn!$I$2:$I$11876,Gögn!$F$2:$F$11876,$A65,Gögn!$B$2:$B$11876,BD$8,Gögn!$E$2:$E$11876,BD$9))/1000)</f>
        <v>0</v>
      </c>
      <c r="BE65" s="155">
        <f>IF(LEN(BE$8)=0,"",IF(BE$9="samtals",SUMIFS(Gögn!$I$2:$I$11876,Gögn!$F$2:$F$11876,$A65,Gögn!$B$2:$B$11876,BE$8),SUMIFS(Gögn!$I$2:$I$11876,Gögn!$F$2:$F$11876,$A65,Gögn!$B$2:$B$11876,BE$8,Gögn!$E$2:$E$11876,BE$9))/1000)</f>
        <v>0</v>
      </c>
      <c r="BF65" s="155">
        <f>IF(LEN(BF$8)=0,"",IF(BF$9="samtals",SUMIFS(Gögn!$I$2:$I$11876,Gögn!$F$2:$F$11876,$A65,Gögn!$B$2:$B$11876,BF$8),SUMIFS(Gögn!$I$2:$I$11876,Gögn!$F$2:$F$11876,$A65,Gögn!$B$2:$B$11876,BF$8,Gögn!$E$2:$E$11876,BF$9))/1000)</f>
        <v>0</v>
      </c>
      <c r="BG65" s="155">
        <f>IF(LEN(BG$8)=0,"",IF(BG$9="samtals",SUMIFS(Gögn!$I$2:$I$11876,Gögn!$F$2:$F$11876,$A65,Gögn!$B$2:$B$11876,BG$8),SUMIFS(Gögn!$I$2:$I$11876,Gögn!$F$2:$F$11876,$A65,Gögn!$B$2:$B$11876,BG$8,Gögn!$E$2:$E$11876,BG$9))/1000)</f>
        <v>0</v>
      </c>
    </row>
    <row r="66" spans="1:59" s="34" customFormat="1" ht="15.75" x14ac:dyDescent="0.25">
      <c r="A66" s="33" t="s">
        <v>458</v>
      </c>
      <c r="B66" s="33"/>
      <c r="C66" s="22" t="s">
        <v>3</v>
      </c>
      <c r="D66" s="158">
        <f t="shared" si="13"/>
        <v>7155851264.0369997</v>
      </c>
      <c r="E66" s="158">
        <f>IF(LEN(E$8)=0,"",SUM(E60:E65))</f>
        <v>406266335.41999996</v>
      </c>
      <c r="F66" s="158">
        <f t="shared" ref="F66:BG66" si="14">IF(LEN(F$8)=0,"",SUM(F60:F65))</f>
        <v>190953358.118</v>
      </c>
      <c r="G66" s="158">
        <f t="shared" si="14"/>
        <v>215312977.30200002</v>
      </c>
      <c r="H66" s="158">
        <f t="shared" si="14"/>
        <v>617060924.51400006</v>
      </c>
      <c r="I66" s="158">
        <f t="shared" si="14"/>
        <v>593563303.43299997</v>
      </c>
      <c r="J66" s="158">
        <f t="shared" si="14"/>
        <v>23497621.081</v>
      </c>
      <c r="K66" s="158">
        <f t="shared" si="14"/>
        <v>385653144.35300004</v>
      </c>
      <c r="L66" s="158">
        <f t="shared" si="14"/>
        <v>385653144.35300004</v>
      </c>
      <c r="M66" s="158">
        <f t="shared" si="14"/>
        <v>59606743</v>
      </c>
      <c r="N66" s="158">
        <f t="shared" si="14"/>
        <v>59606743</v>
      </c>
      <c r="O66" s="158">
        <f t="shared" si="14"/>
        <v>272834483.449</v>
      </c>
      <c r="P66" s="158">
        <f t="shared" si="14"/>
        <v>271406657.24300003</v>
      </c>
      <c r="Q66" s="158">
        <f t="shared" si="14"/>
        <v>1427826.206</v>
      </c>
      <c r="R66" s="158">
        <f t="shared" si="14"/>
        <v>446734636</v>
      </c>
      <c r="S66" s="158">
        <f t="shared" si="14"/>
        <v>146668201</v>
      </c>
      <c r="T66" s="158">
        <f t="shared" si="14"/>
        <v>300066435</v>
      </c>
      <c r="U66" s="158">
        <f t="shared" si="14"/>
        <v>973542927.91699994</v>
      </c>
      <c r="V66" s="158">
        <f t="shared" si="14"/>
        <v>964954817.278</v>
      </c>
      <c r="W66" s="158">
        <f t="shared" si="14"/>
        <v>8588110.6390000004</v>
      </c>
      <c r="X66" s="158">
        <f t="shared" si="14"/>
        <v>157488706.37300003</v>
      </c>
      <c r="Y66" s="158">
        <f t="shared" si="14"/>
        <v>37759885.361000001</v>
      </c>
      <c r="Z66" s="158">
        <f t="shared" si="14"/>
        <v>119728821.01199999</v>
      </c>
      <c r="AA66" s="158">
        <f t="shared" si="14"/>
        <v>42286161.588</v>
      </c>
      <c r="AB66" s="158">
        <f t="shared" si="14"/>
        <v>42286161.588</v>
      </c>
      <c r="AC66" s="158">
        <f t="shared" si="14"/>
        <v>107831379</v>
      </c>
      <c r="AD66" s="158">
        <f t="shared" si="14"/>
        <v>107831379</v>
      </c>
      <c r="AE66" s="158">
        <f t="shared" si="14"/>
        <v>19937780</v>
      </c>
      <c r="AF66" s="158">
        <f t="shared" si="14"/>
        <v>19937780</v>
      </c>
      <c r="AG66" s="158">
        <f t="shared" si="14"/>
        <v>13778787.389</v>
      </c>
      <c r="AH66" s="158">
        <f t="shared" si="14"/>
        <v>13778787.389</v>
      </c>
      <c r="AI66" s="158">
        <f t="shared" si="14"/>
        <v>24111217</v>
      </c>
      <c r="AJ66" s="158">
        <f t="shared" si="14"/>
        <v>24111217</v>
      </c>
      <c r="AK66" s="158">
        <f t="shared" si="14"/>
        <v>90368617.969999999</v>
      </c>
      <c r="AL66" s="158">
        <f t="shared" si="14"/>
        <v>90368617.969999999</v>
      </c>
      <c r="AM66" s="158">
        <f t="shared" si="14"/>
        <v>1369200779.7420001</v>
      </c>
      <c r="AN66" s="158">
        <f t="shared" si="14"/>
        <v>1342658906.158</v>
      </c>
      <c r="AO66" s="158">
        <f t="shared" si="14"/>
        <v>26541873.583999999</v>
      </c>
      <c r="AP66" s="158">
        <f t="shared" si="14"/>
        <v>9088440.625</v>
      </c>
      <c r="AQ66" s="158">
        <f t="shared" si="14"/>
        <v>2314280.443</v>
      </c>
      <c r="AR66" s="158">
        <f t="shared" si="14"/>
        <v>6774160.182</v>
      </c>
      <c r="AS66" s="158">
        <f t="shared" si="14"/>
        <v>1273000637.681</v>
      </c>
      <c r="AT66" s="158">
        <f t="shared" si="14"/>
        <v>1242537837.0450001</v>
      </c>
      <c r="AU66" s="158">
        <f t="shared" si="14"/>
        <v>30462800.636</v>
      </c>
      <c r="AV66" s="158">
        <f t="shared" si="14"/>
        <v>88699018.523000002</v>
      </c>
      <c r="AW66" s="158">
        <f t="shared" si="14"/>
        <v>87652562.120000005</v>
      </c>
      <c r="AX66" s="158">
        <f t="shared" si="14"/>
        <v>1046456.4029999999</v>
      </c>
      <c r="AY66" s="158">
        <f t="shared" si="14"/>
        <v>164192469</v>
      </c>
      <c r="AZ66" s="158">
        <f t="shared" si="14"/>
        <v>131329224</v>
      </c>
      <c r="BA66" s="158">
        <f t="shared" si="14"/>
        <v>32863245</v>
      </c>
      <c r="BB66" s="158">
        <f t="shared" si="14"/>
        <v>262815820.44499999</v>
      </c>
      <c r="BC66" s="158">
        <f t="shared" si="14"/>
        <v>258615730.17000002</v>
      </c>
      <c r="BD66" s="158">
        <f t="shared" si="14"/>
        <v>4200090.2750000004</v>
      </c>
      <c r="BE66" s="158">
        <f t="shared" si="14"/>
        <v>371352254.04799998</v>
      </c>
      <c r="BF66" s="158">
        <f t="shared" si="14"/>
        <v>362794061.94</v>
      </c>
      <c r="BG66" s="158">
        <f t="shared" si="14"/>
        <v>8558192.1080000009</v>
      </c>
    </row>
    <row r="67" spans="1:59" ht="15.75" x14ac:dyDescent="0.25">
      <c r="A67" s="5" t="s">
        <v>458</v>
      </c>
      <c r="B67" s="5"/>
      <c r="C67" s="18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</row>
    <row r="68" spans="1:59" ht="15.75" x14ac:dyDescent="0.25">
      <c r="A68" s="5" t="s">
        <v>458</v>
      </c>
      <c r="B68" s="5"/>
      <c r="C68" s="16" t="s">
        <v>16</v>
      </c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</row>
    <row r="69" spans="1:59" ht="15.75" x14ac:dyDescent="0.25">
      <c r="A69" s="5" t="s">
        <v>17</v>
      </c>
      <c r="B69" s="5"/>
      <c r="C69" s="18" t="s">
        <v>18</v>
      </c>
      <c r="D69" s="155">
        <f t="shared" ref="D69:D73" si="15">SUMIF($E$9:$BG$9,"Samtals",E69:BG69)</f>
        <v>0</v>
      </c>
      <c r="E69" s="155">
        <f>IF(LEN(E$8)=0,"",IF(E$9="samtals",SUMIFS(Gögn!$I$2:$I$11876,Gögn!$F$2:$F$11876,$A69,Gögn!$B$2:$B$11876,E$8),SUMIFS(Gögn!$I$2:$I$11876,Gögn!$F$2:$F$11876,$A69,Gögn!$B$2:$B$11876,E$8,Gögn!$E$2:$E$11876,E$9))/1000)</f>
        <v>0</v>
      </c>
      <c r="F69" s="155">
        <f>IF(LEN(F$8)=0,"",IF(F$9="samtals",SUMIFS(Gögn!$I$2:$I$11876,Gögn!$F$2:$F$11876,$A69,Gögn!$B$2:$B$11876,F$8),SUMIFS(Gögn!$I$2:$I$11876,Gögn!$F$2:$F$11876,$A69,Gögn!$B$2:$B$11876,F$8,Gögn!$E$2:$E$11876,F$9))/1000)</f>
        <v>0</v>
      </c>
      <c r="G69" s="155">
        <f>IF(LEN(G$8)=0,"",IF(G$9="samtals",SUMIFS(Gögn!$I$2:$I$11876,Gögn!$F$2:$F$11876,$A69,Gögn!$B$2:$B$11876,G$8),SUMIFS(Gögn!$I$2:$I$11876,Gögn!$F$2:$F$11876,$A69,Gögn!$B$2:$B$11876,G$8,Gögn!$E$2:$E$11876,G$9))/1000)</f>
        <v>0</v>
      </c>
      <c r="H69" s="155">
        <f>IF(LEN(H$8)=0,"",IF(H$9="samtals",SUMIFS(Gögn!$I$2:$I$11876,Gögn!$F$2:$F$11876,$A69,Gögn!$B$2:$B$11876,H$8),SUMIFS(Gögn!$I$2:$I$11876,Gögn!$F$2:$F$11876,$A69,Gögn!$B$2:$B$11876,H$8,Gögn!$E$2:$E$11876,H$9))/1000)</f>
        <v>0</v>
      </c>
      <c r="I69" s="155">
        <f>IF(LEN(I$8)=0,"",IF(I$9="samtals",SUMIFS(Gögn!$I$2:$I$11876,Gögn!$F$2:$F$11876,$A69,Gögn!$B$2:$B$11876,I$8),SUMIFS(Gögn!$I$2:$I$11876,Gögn!$F$2:$F$11876,$A69,Gögn!$B$2:$B$11876,I$8,Gögn!$E$2:$E$11876,I$9))/1000)</f>
        <v>0</v>
      </c>
      <c r="J69" s="155">
        <f>IF(LEN(J$8)=0,"",IF(J$9="samtals",SUMIFS(Gögn!$I$2:$I$11876,Gögn!$F$2:$F$11876,$A69,Gögn!$B$2:$B$11876,J$8),SUMIFS(Gögn!$I$2:$I$11876,Gögn!$F$2:$F$11876,$A69,Gögn!$B$2:$B$11876,J$8,Gögn!$E$2:$E$11876,J$9))/1000)</f>
        <v>0</v>
      </c>
      <c r="K69" s="155">
        <f>IF(LEN(K$8)=0,"",IF(K$9="samtals",SUMIFS(Gögn!$I$2:$I$11876,Gögn!$F$2:$F$11876,$A69,Gögn!$B$2:$B$11876,K$8),SUMIFS(Gögn!$I$2:$I$11876,Gögn!$F$2:$F$11876,$A69,Gögn!$B$2:$B$11876,K$8,Gögn!$E$2:$E$11876,K$9))/1000)</f>
        <v>0</v>
      </c>
      <c r="L69" s="155">
        <f>IF(LEN(L$8)=0,"",IF(L$9="samtals",SUMIFS(Gögn!$I$2:$I$11876,Gögn!$F$2:$F$11876,$A69,Gögn!$B$2:$B$11876,L$8),SUMIFS(Gögn!$I$2:$I$11876,Gögn!$F$2:$F$11876,$A69,Gögn!$B$2:$B$11876,L$8,Gögn!$E$2:$E$11876,L$9))/1000)</f>
        <v>0</v>
      </c>
      <c r="M69" s="155">
        <f>IF(LEN(M$8)=0,"",IF(M$9="samtals",SUMIFS(Gögn!$I$2:$I$11876,Gögn!$F$2:$F$11876,$A69,Gögn!$B$2:$B$11876,M$8),SUMIFS(Gögn!$I$2:$I$11876,Gögn!$F$2:$F$11876,$A69,Gögn!$B$2:$B$11876,M$8,Gögn!$E$2:$E$11876,M$9))/1000)</f>
        <v>0</v>
      </c>
      <c r="N69" s="155">
        <f>IF(LEN(N$8)=0,"",IF(N$9="samtals",SUMIFS(Gögn!$I$2:$I$11876,Gögn!$F$2:$F$11876,$A69,Gögn!$B$2:$B$11876,N$8),SUMIFS(Gögn!$I$2:$I$11876,Gögn!$F$2:$F$11876,$A69,Gögn!$B$2:$B$11876,N$8,Gögn!$E$2:$E$11876,N$9))/1000)</f>
        <v>0</v>
      </c>
      <c r="O69" s="155">
        <f>IF(LEN(O$8)=0,"",IF(O$9="samtals",SUMIFS(Gögn!$I$2:$I$11876,Gögn!$F$2:$F$11876,$A69,Gögn!$B$2:$B$11876,O$8),SUMIFS(Gögn!$I$2:$I$11876,Gögn!$F$2:$F$11876,$A69,Gögn!$B$2:$B$11876,O$8,Gögn!$E$2:$E$11876,O$9))/1000)</f>
        <v>0</v>
      </c>
      <c r="P69" s="155">
        <f>IF(LEN(P$8)=0,"",IF(P$9="samtals",SUMIFS(Gögn!$I$2:$I$11876,Gögn!$F$2:$F$11876,$A69,Gögn!$B$2:$B$11876,P$8),SUMIFS(Gögn!$I$2:$I$11876,Gögn!$F$2:$F$11876,$A69,Gögn!$B$2:$B$11876,P$8,Gögn!$E$2:$E$11876,P$9))/1000)</f>
        <v>0</v>
      </c>
      <c r="Q69" s="155">
        <f>IF(LEN(Q$8)=0,"",IF(Q$9="samtals",SUMIFS(Gögn!$I$2:$I$11876,Gögn!$F$2:$F$11876,$A69,Gögn!$B$2:$B$11876,Q$8),SUMIFS(Gögn!$I$2:$I$11876,Gögn!$F$2:$F$11876,$A69,Gögn!$B$2:$B$11876,Q$8,Gögn!$E$2:$E$11876,Q$9))/1000)</f>
        <v>0</v>
      </c>
      <c r="R69" s="155">
        <f>IF(LEN(R$8)=0,"",IF(R$9="samtals",SUMIFS(Gögn!$I$2:$I$11876,Gögn!$F$2:$F$11876,$A69,Gögn!$B$2:$B$11876,R$8),SUMIFS(Gögn!$I$2:$I$11876,Gögn!$F$2:$F$11876,$A69,Gögn!$B$2:$B$11876,R$8,Gögn!$E$2:$E$11876,R$9))/1000)</f>
        <v>0</v>
      </c>
      <c r="S69" s="155">
        <f>IF(LEN(S$8)=0,"",IF(S$9="samtals",SUMIFS(Gögn!$I$2:$I$11876,Gögn!$F$2:$F$11876,$A69,Gögn!$B$2:$B$11876,S$8),SUMIFS(Gögn!$I$2:$I$11876,Gögn!$F$2:$F$11876,$A69,Gögn!$B$2:$B$11876,S$8,Gögn!$E$2:$E$11876,S$9))/1000)</f>
        <v>0</v>
      </c>
      <c r="T69" s="155">
        <f>IF(LEN(T$8)=0,"",IF(T$9="samtals",SUMIFS(Gögn!$I$2:$I$11876,Gögn!$F$2:$F$11876,$A69,Gögn!$B$2:$B$11876,T$8),SUMIFS(Gögn!$I$2:$I$11876,Gögn!$F$2:$F$11876,$A69,Gögn!$B$2:$B$11876,T$8,Gögn!$E$2:$E$11876,T$9))/1000)</f>
        <v>0</v>
      </c>
      <c r="U69" s="155">
        <f>IF(LEN(U$8)=0,"",IF(U$9="samtals",SUMIFS(Gögn!$I$2:$I$11876,Gögn!$F$2:$F$11876,$A69,Gögn!$B$2:$B$11876,U$8),SUMIFS(Gögn!$I$2:$I$11876,Gögn!$F$2:$F$11876,$A69,Gögn!$B$2:$B$11876,U$8,Gögn!$E$2:$E$11876,U$9))/1000)</f>
        <v>0</v>
      </c>
      <c r="V69" s="155">
        <f>IF(LEN(V$8)=0,"",IF(V$9="samtals",SUMIFS(Gögn!$I$2:$I$11876,Gögn!$F$2:$F$11876,$A69,Gögn!$B$2:$B$11876,V$8),SUMIFS(Gögn!$I$2:$I$11876,Gögn!$F$2:$F$11876,$A69,Gögn!$B$2:$B$11876,V$8,Gögn!$E$2:$E$11876,V$9))/1000)</f>
        <v>0</v>
      </c>
      <c r="W69" s="155">
        <f>IF(LEN(W$8)=0,"",IF(W$9="samtals",SUMIFS(Gögn!$I$2:$I$11876,Gögn!$F$2:$F$11876,$A69,Gögn!$B$2:$B$11876,W$8),SUMIFS(Gögn!$I$2:$I$11876,Gögn!$F$2:$F$11876,$A69,Gögn!$B$2:$B$11876,W$8,Gögn!$E$2:$E$11876,W$9))/1000)</f>
        <v>0</v>
      </c>
      <c r="X69" s="155">
        <f>IF(LEN(X$8)=0,"",IF(X$9="samtals",SUMIFS(Gögn!$I$2:$I$11876,Gögn!$F$2:$F$11876,$A69,Gögn!$B$2:$B$11876,X$8),SUMIFS(Gögn!$I$2:$I$11876,Gögn!$F$2:$F$11876,$A69,Gögn!$B$2:$B$11876,X$8,Gögn!$E$2:$E$11876,X$9))/1000)</f>
        <v>0</v>
      </c>
      <c r="Y69" s="155">
        <f>IF(LEN(Y$8)=0,"",IF(Y$9="samtals",SUMIFS(Gögn!$I$2:$I$11876,Gögn!$F$2:$F$11876,$A69,Gögn!$B$2:$B$11876,Y$8),SUMIFS(Gögn!$I$2:$I$11876,Gögn!$F$2:$F$11876,$A69,Gögn!$B$2:$B$11876,Y$8,Gögn!$E$2:$E$11876,Y$9))/1000)</f>
        <v>0</v>
      </c>
      <c r="Z69" s="155">
        <f>IF(LEN(Z$8)=0,"",IF(Z$9="samtals",SUMIFS(Gögn!$I$2:$I$11876,Gögn!$F$2:$F$11876,$A69,Gögn!$B$2:$B$11876,Z$8),SUMIFS(Gögn!$I$2:$I$11876,Gögn!$F$2:$F$11876,$A69,Gögn!$B$2:$B$11876,Z$8,Gögn!$E$2:$E$11876,Z$9))/1000)</f>
        <v>0</v>
      </c>
      <c r="AA69" s="155">
        <f>IF(LEN(AA$8)=0,"",IF(AA$9="samtals",SUMIFS(Gögn!$I$2:$I$11876,Gögn!$F$2:$F$11876,$A69,Gögn!$B$2:$B$11876,AA$8),SUMIFS(Gögn!$I$2:$I$11876,Gögn!$F$2:$F$11876,$A69,Gögn!$B$2:$B$11876,AA$8,Gögn!$E$2:$E$11876,AA$9))/1000)</f>
        <v>0</v>
      </c>
      <c r="AB69" s="155">
        <f>IF(LEN(AB$8)=0,"",IF(AB$9="samtals",SUMIFS(Gögn!$I$2:$I$11876,Gögn!$F$2:$F$11876,$A69,Gögn!$B$2:$B$11876,AB$8),SUMIFS(Gögn!$I$2:$I$11876,Gögn!$F$2:$F$11876,$A69,Gögn!$B$2:$B$11876,AB$8,Gögn!$E$2:$E$11876,AB$9))/1000)</f>
        <v>0</v>
      </c>
      <c r="AC69" s="155">
        <f>IF(LEN(AC$8)=0,"",IF(AC$9="samtals",SUMIFS(Gögn!$I$2:$I$11876,Gögn!$F$2:$F$11876,$A69,Gögn!$B$2:$B$11876,AC$8),SUMIFS(Gögn!$I$2:$I$11876,Gögn!$F$2:$F$11876,$A69,Gögn!$B$2:$B$11876,AC$8,Gögn!$E$2:$E$11876,AC$9))/1000)</f>
        <v>0</v>
      </c>
      <c r="AD69" s="155">
        <f>IF(LEN(AD$8)=0,"",IF(AD$9="samtals",SUMIFS(Gögn!$I$2:$I$11876,Gögn!$F$2:$F$11876,$A69,Gögn!$B$2:$B$11876,AD$8),SUMIFS(Gögn!$I$2:$I$11876,Gögn!$F$2:$F$11876,$A69,Gögn!$B$2:$B$11876,AD$8,Gögn!$E$2:$E$11876,AD$9))/1000)</f>
        <v>0</v>
      </c>
      <c r="AE69" s="155">
        <f>IF(LEN(AE$8)=0,"",IF(AE$9="samtals",SUMIFS(Gögn!$I$2:$I$11876,Gögn!$F$2:$F$11876,$A69,Gögn!$B$2:$B$11876,AE$8),SUMIFS(Gögn!$I$2:$I$11876,Gögn!$F$2:$F$11876,$A69,Gögn!$B$2:$B$11876,AE$8,Gögn!$E$2:$E$11876,AE$9))/1000)</f>
        <v>0</v>
      </c>
      <c r="AF69" s="155">
        <f>IF(LEN(AF$8)=0,"",IF(AF$9="samtals",SUMIFS(Gögn!$I$2:$I$11876,Gögn!$F$2:$F$11876,$A69,Gögn!$B$2:$B$11876,AF$8),SUMIFS(Gögn!$I$2:$I$11876,Gögn!$F$2:$F$11876,$A69,Gögn!$B$2:$B$11876,AF$8,Gögn!$E$2:$E$11876,AF$9))/1000)</f>
        <v>0</v>
      </c>
      <c r="AG69" s="155">
        <f>IF(LEN(AG$8)=0,"",IF(AG$9="samtals",SUMIFS(Gögn!$I$2:$I$11876,Gögn!$F$2:$F$11876,$A69,Gögn!$B$2:$B$11876,AG$8),SUMIFS(Gögn!$I$2:$I$11876,Gögn!$F$2:$F$11876,$A69,Gögn!$B$2:$B$11876,AG$8,Gögn!$E$2:$E$11876,AG$9))/1000)</f>
        <v>0</v>
      </c>
      <c r="AH69" s="155">
        <f>IF(LEN(AH$8)=0,"",IF(AH$9="samtals",SUMIFS(Gögn!$I$2:$I$11876,Gögn!$F$2:$F$11876,$A69,Gögn!$B$2:$B$11876,AH$8),SUMIFS(Gögn!$I$2:$I$11876,Gögn!$F$2:$F$11876,$A69,Gögn!$B$2:$B$11876,AH$8,Gögn!$E$2:$E$11876,AH$9))/1000)</f>
        <v>0</v>
      </c>
      <c r="AI69" s="155">
        <f>IF(LEN(AI$8)=0,"",IF(AI$9="samtals",SUMIFS(Gögn!$I$2:$I$11876,Gögn!$F$2:$F$11876,$A69,Gögn!$B$2:$B$11876,AI$8),SUMIFS(Gögn!$I$2:$I$11876,Gögn!$F$2:$F$11876,$A69,Gögn!$B$2:$B$11876,AI$8,Gögn!$E$2:$E$11876,AI$9))/1000)</f>
        <v>0</v>
      </c>
      <c r="AJ69" s="155">
        <f>IF(LEN(AJ$8)=0,"",IF(AJ$9="samtals",SUMIFS(Gögn!$I$2:$I$11876,Gögn!$F$2:$F$11876,$A69,Gögn!$B$2:$B$11876,AJ$8),SUMIFS(Gögn!$I$2:$I$11876,Gögn!$F$2:$F$11876,$A69,Gögn!$B$2:$B$11876,AJ$8,Gögn!$E$2:$E$11876,AJ$9))/1000)</f>
        <v>0</v>
      </c>
      <c r="AK69" s="155">
        <f>IF(LEN(AK$8)=0,"",IF(AK$9="samtals",SUMIFS(Gögn!$I$2:$I$11876,Gögn!$F$2:$F$11876,$A69,Gögn!$B$2:$B$11876,AK$8),SUMIFS(Gögn!$I$2:$I$11876,Gögn!$F$2:$F$11876,$A69,Gögn!$B$2:$B$11876,AK$8,Gögn!$E$2:$E$11876,AK$9))/1000)</f>
        <v>0</v>
      </c>
      <c r="AL69" s="155">
        <f>IF(LEN(AL$8)=0,"",IF(AL$9="samtals",SUMIFS(Gögn!$I$2:$I$11876,Gögn!$F$2:$F$11876,$A69,Gögn!$B$2:$B$11876,AL$8),SUMIFS(Gögn!$I$2:$I$11876,Gögn!$F$2:$F$11876,$A69,Gögn!$B$2:$B$11876,AL$8,Gögn!$E$2:$E$11876,AL$9))/1000)</f>
        <v>0</v>
      </c>
      <c r="AM69" s="155">
        <f>IF(LEN(AM$8)=0,"",IF(AM$9="samtals",SUMIFS(Gögn!$I$2:$I$11876,Gögn!$F$2:$F$11876,$A69,Gögn!$B$2:$B$11876,AM$8),SUMIFS(Gögn!$I$2:$I$11876,Gögn!$F$2:$F$11876,$A69,Gögn!$B$2:$B$11876,AM$8,Gögn!$E$2:$E$11876,AM$9))/1000)</f>
        <v>0</v>
      </c>
      <c r="AN69" s="155">
        <f>IF(LEN(AN$8)=0,"",IF(AN$9="samtals",SUMIFS(Gögn!$I$2:$I$11876,Gögn!$F$2:$F$11876,$A69,Gögn!$B$2:$B$11876,AN$8),SUMIFS(Gögn!$I$2:$I$11876,Gögn!$F$2:$F$11876,$A69,Gögn!$B$2:$B$11876,AN$8,Gögn!$E$2:$E$11876,AN$9))/1000)</f>
        <v>0</v>
      </c>
      <c r="AO69" s="155">
        <f>IF(LEN(AO$8)=0,"",IF(AO$9="samtals",SUMIFS(Gögn!$I$2:$I$11876,Gögn!$F$2:$F$11876,$A69,Gögn!$B$2:$B$11876,AO$8),SUMIFS(Gögn!$I$2:$I$11876,Gögn!$F$2:$F$11876,$A69,Gögn!$B$2:$B$11876,AO$8,Gögn!$E$2:$E$11876,AO$9))/1000)</f>
        <v>0</v>
      </c>
      <c r="AP69" s="155">
        <f>IF(LEN(AP$8)=0,"",IF(AP$9="samtals",SUMIFS(Gögn!$I$2:$I$11876,Gögn!$F$2:$F$11876,$A69,Gögn!$B$2:$B$11876,AP$8),SUMIFS(Gögn!$I$2:$I$11876,Gögn!$F$2:$F$11876,$A69,Gögn!$B$2:$B$11876,AP$8,Gögn!$E$2:$E$11876,AP$9))/1000)</f>
        <v>0</v>
      </c>
      <c r="AQ69" s="155">
        <f>IF(LEN(AQ$8)=0,"",IF(AQ$9="samtals",SUMIFS(Gögn!$I$2:$I$11876,Gögn!$F$2:$F$11876,$A69,Gögn!$B$2:$B$11876,AQ$8),SUMIFS(Gögn!$I$2:$I$11876,Gögn!$F$2:$F$11876,$A69,Gögn!$B$2:$B$11876,AQ$8,Gögn!$E$2:$E$11876,AQ$9))/1000)</f>
        <v>0</v>
      </c>
      <c r="AR69" s="155">
        <f>IF(LEN(AR$8)=0,"",IF(AR$9="samtals",SUMIFS(Gögn!$I$2:$I$11876,Gögn!$F$2:$F$11876,$A69,Gögn!$B$2:$B$11876,AR$8),SUMIFS(Gögn!$I$2:$I$11876,Gögn!$F$2:$F$11876,$A69,Gögn!$B$2:$B$11876,AR$8,Gögn!$E$2:$E$11876,AR$9))/1000)</f>
        <v>0</v>
      </c>
      <c r="AS69" s="155">
        <f>IF(LEN(AS$8)=0,"",IF(AS$9="samtals",SUMIFS(Gögn!$I$2:$I$11876,Gögn!$F$2:$F$11876,$A69,Gögn!$B$2:$B$11876,AS$8),SUMIFS(Gögn!$I$2:$I$11876,Gögn!$F$2:$F$11876,$A69,Gögn!$B$2:$B$11876,AS$8,Gögn!$E$2:$E$11876,AS$9))/1000)</f>
        <v>0</v>
      </c>
      <c r="AT69" s="155">
        <f>IF(LEN(AT$8)=0,"",IF(AT$9="samtals",SUMIFS(Gögn!$I$2:$I$11876,Gögn!$F$2:$F$11876,$A69,Gögn!$B$2:$B$11876,AT$8),SUMIFS(Gögn!$I$2:$I$11876,Gögn!$F$2:$F$11876,$A69,Gögn!$B$2:$B$11876,AT$8,Gögn!$E$2:$E$11876,AT$9))/1000)</f>
        <v>0</v>
      </c>
      <c r="AU69" s="155">
        <f>IF(LEN(AU$8)=0,"",IF(AU$9="samtals",SUMIFS(Gögn!$I$2:$I$11876,Gögn!$F$2:$F$11876,$A69,Gögn!$B$2:$B$11876,AU$8),SUMIFS(Gögn!$I$2:$I$11876,Gögn!$F$2:$F$11876,$A69,Gögn!$B$2:$B$11876,AU$8,Gögn!$E$2:$E$11876,AU$9))/1000)</f>
        <v>0</v>
      </c>
      <c r="AV69" s="155">
        <f>IF(LEN(AV$8)=0,"",IF(AV$9="samtals",SUMIFS(Gögn!$I$2:$I$11876,Gögn!$F$2:$F$11876,$A69,Gögn!$B$2:$B$11876,AV$8),SUMIFS(Gögn!$I$2:$I$11876,Gögn!$F$2:$F$11876,$A69,Gögn!$B$2:$B$11876,AV$8,Gögn!$E$2:$E$11876,AV$9))/1000)</f>
        <v>0</v>
      </c>
      <c r="AW69" s="155">
        <f>IF(LEN(AW$8)=0,"",IF(AW$9="samtals",SUMIFS(Gögn!$I$2:$I$11876,Gögn!$F$2:$F$11876,$A69,Gögn!$B$2:$B$11876,AW$8),SUMIFS(Gögn!$I$2:$I$11876,Gögn!$F$2:$F$11876,$A69,Gögn!$B$2:$B$11876,AW$8,Gögn!$E$2:$E$11876,AW$9))/1000)</f>
        <v>0</v>
      </c>
      <c r="AX69" s="155">
        <f>IF(LEN(AX$8)=0,"",IF(AX$9="samtals",SUMIFS(Gögn!$I$2:$I$11876,Gögn!$F$2:$F$11876,$A69,Gögn!$B$2:$B$11876,AX$8),SUMIFS(Gögn!$I$2:$I$11876,Gögn!$F$2:$F$11876,$A69,Gögn!$B$2:$B$11876,AX$8,Gögn!$E$2:$E$11876,AX$9))/1000)</f>
        <v>0</v>
      </c>
      <c r="AY69" s="155">
        <f>IF(LEN(AY$8)=0,"",IF(AY$9="samtals",SUMIFS(Gögn!$I$2:$I$11876,Gögn!$F$2:$F$11876,$A69,Gögn!$B$2:$B$11876,AY$8),SUMIFS(Gögn!$I$2:$I$11876,Gögn!$F$2:$F$11876,$A69,Gögn!$B$2:$B$11876,AY$8,Gögn!$E$2:$E$11876,AY$9))/1000)</f>
        <v>0</v>
      </c>
      <c r="AZ69" s="155">
        <f>IF(LEN(AZ$8)=0,"",IF(AZ$9="samtals",SUMIFS(Gögn!$I$2:$I$11876,Gögn!$F$2:$F$11876,$A69,Gögn!$B$2:$B$11876,AZ$8),SUMIFS(Gögn!$I$2:$I$11876,Gögn!$F$2:$F$11876,$A69,Gögn!$B$2:$B$11876,AZ$8,Gögn!$E$2:$E$11876,AZ$9))/1000)</f>
        <v>0</v>
      </c>
      <c r="BA69" s="155">
        <f>IF(LEN(BA$8)=0,"",IF(BA$9="samtals",SUMIFS(Gögn!$I$2:$I$11876,Gögn!$F$2:$F$11876,$A69,Gögn!$B$2:$B$11876,BA$8),SUMIFS(Gögn!$I$2:$I$11876,Gögn!$F$2:$F$11876,$A69,Gögn!$B$2:$B$11876,BA$8,Gögn!$E$2:$E$11876,BA$9))/1000)</f>
        <v>0</v>
      </c>
      <c r="BB69" s="155">
        <f>IF(LEN(BB$8)=0,"",IF(BB$9="samtals",SUMIFS(Gögn!$I$2:$I$11876,Gögn!$F$2:$F$11876,$A69,Gögn!$B$2:$B$11876,BB$8),SUMIFS(Gögn!$I$2:$I$11876,Gögn!$F$2:$F$11876,$A69,Gögn!$B$2:$B$11876,BB$8,Gögn!$E$2:$E$11876,BB$9))/1000)</f>
        <v>0</v>
      </c>
      <c r="BC69" s="155">
        <f>IF(LEN(BC$8)=0,"",IF(BC$9="samtals",SUMIFS(Gögn!$I$2:$I$11876,Gögn!$F$2:$F$11876,$A69,Gögn!$B$2:$B$11876,BC$8),SUMIFS(Gögn!$I$2:$I$11876,Gögn!$F$2:$F$11876,$A69,Gögn!$B$2:$B$11876,BC$8,Gögn!$E$2:$E$11876,BC$9))/1000)</f>
        <v>0</v>
      </c>
      <c r="BD69" s="155">
        <f>IF(LEN(BD$8)=0,"",IF(BD$9="samtals",SUMIFS(Gögn!$I$2:$I$11876,Gögn!$F$2:$F$11876,$A69,Gögn!$B$2:$B$11876,BD$8),SUMIFS(Gögn!$I$2:$I$11876,Gögn!$F$2:$F$11876,$A69,Gögn!$B$2:$B$11876,BD$8,Gögn!$E$2:$E$11876,BD$9))/1000)</f>
        <v>0</v>
      </c>
      <c r="BE69" s="155">
        <f>IF(LEN(BE$8)=0,"",IF(BE$9="samtals",SUMIFS(Gögn!$I$2:$I$11876,Gögn!$F$2:$F$11876,$A69,Gögn!$B$2:$B$11876,BE$8),SUMIFS(Gögn!$I$2:$I$11876,Gögn!$F$2:$F$11876,$A69,Gögn!$B$2:$B$11876,BE$8,Gögn!$E$2:$E$11876,BE$9))/1000)</f>
        <v>0</v>
      </c>
      <c r="BF69" s="155">
        <f>IF(LEN(BF$8)=0,"",IF(BF$9="samtals",SUMIFS(Gögn!$I$2:$I$11876,Gögn!$F$2:$F$11876,$A69,Gögn!$B$2:$B$11876,BF$8),SUMIFS(Gögn!$I$2:$I$11876,Gögn!$F$2:$F$11876,$A69,Gögn!$B$2:$B$11876,BF$8,Gögn!$E$2:$E$11876,BF$9))/1000)</f>
        <v>0</v>
      </c>
      <c r="BG69" s="155">
        <f>IF(LEN(BG$8)=0,"",IF(BG$9="samtals",SUMIFS(Gögn!$I$2:$I$11876,Gögn!$F$2:$F$11876,$A69,Gögn!$B$2:$B$11876,BG$8),SUMIFS(Gögn!$I$2:$I$11876,Gögn!$F$2:$F$11876,$A69,Gögn!$B$2:$B$11876,BG$8,Gögn!$E$2:$E$11876,BG$9))/1000)</f>
        <v>0</v>
      </c>
    </row>
    <row r="70" spans="1:59" ht="15.75" x14ac:dyDescent="0.25">
      <c r="A70" s="5" t="s">
        <v>19</v>
      </c>
      <c r="B70" s="5"/>
      <c r="C70" s="19" t="s">
        <v>20</v>
      </c>
      <c r="D70" s="156">
        <f t="shared" si="15"/>
        <v>29665929.739999998</v>
      </c>
      <c r="E70" s="156">
        <f>IF(LEN(E$8)=0,"",IF(E$9="samtals",SUMIFS(Gögn!$I$2:$I$11876,Gögn!$F$2:$F$11876,$A70,Gögn!$B$2:$B$11876,E$8),SUMIFS(Gögn!$I$2:$I$11876,Gögn!$F$2:$F$11876,$A70,Gögn!$B$2:$B$11876,E$8,Gögn!$E$2:$E$11876,E$9))/1000)</f>
        <v>850000</v>
      </c>
      <c r="F70" s="156">
        <f>IF(LEN(F$8)=0,"",IF(F$9="samtals",SUMIFS(Gögn!$I$2:$I$11876,Gögn!$F$2:$F$11876,$A70,Gögn!$B$2:$B$11876,F$8),SUMIFS(Gögn!$I$2:$I$11876,Gögn!$F$2:$F$11876,$A70,Gögn!$B$2:$B$11876,F$8,Gögn!$E$2:$E$11876,F$9))/1000)</f>
        <v>850000</v>
      </c>
      <c r="G70" s="156">
        <f>IF(LEN(G$8)=0,"",IF(G$9="samtals",SUMIFS(Gögn!$I$2:$I$11876,Gögn!$F$2:$F$11876,$A70,Gögn!$B$2:$B$11876,G$8),SUMIFS(Gögn!$I$2:$I$11876,Gögn!$F$2:$F$11876,$A70,Gögn!$B$2:$B$11876,G$8,Gögn!$E$2:$E$11876,G$9))/1000)</f>
        <v>0</v>
      </c>
      <c r="H70" s="156">
        <f>IF(LEN(H$8)=0,"",IF(H$9="samtals",SUMIFS(Gögn!$I$2:$I$11876,Gögn!$F$2:$F$11876,$A70,Gögn!$B$2:$B$11876,H$8),SUMIFS(Gögn!$I$2:$I$11876,Gögn!$F$2:$F$11876,$A70,Gögn!$B$2:$B$11876,H$8,Gögn!$E$2:$E$11876,H$9))/1000)</f>
        <v>3044377.22</v>
      </c>
      <c r="I70" s="156">
        <f>IF(LEN(I$8)=0,"",IF(I$9="samtals",SUMIFS(Gögn!$I$2:$I$11876,Gögn!$F$2:$F$11876,$A70,Gögn!$B$2:$B$11876,I$8),SUMIFS(Gögn!$I$2:$I$11876,Gögn!$F$2:$F$11876,$A70,Gögn!$B$2:$B$11876,I$8,Gögn!$E$2:$E$11876,I$9))/1000)</f>
        <v>3044377.22</v>
      </c>
      <c r="J70" s="156">
        <f>IF(LEN(J$8)=0,"",IF(J$9="samtals",SUMIFS(Gögn!$I$2:$I$11876,Gögn!$F$2:$F$11876,$A70,Gögn!$B$2:$B$11876,J$8),SUMIFS(Gögn!$I$2:$I$11876,Gögn!$F$2:$F$11876,$A70,Gögn!$B$2:$B$11876,J$8,Gögn!$E$2:$E$11876,J$9))/1000)</f>
        <v>0</v>
      </c>
      <c r="K70" s="156">
        <f>IF(LEN(K$8)=0,"",IF(K$9="samtals",SUMIFS(Gögn!$I$2:$I$11876,Gögn!$F$2:$F$11876,$A70,Gögn!$B$2:$B$11876,K$8),SUMIFS(Gögn!$I$2:$I$11876,Gögn!$F$2:$F$11876,$A70,Gögn!$B$2:$B$11876,K$8,Gögn!$E$2:$E$11876,K$9))/1000)</f>
        <v>2084695.1869999999</v>
      </c>
      <c r="L70" s="156">
        <f>IF(LEN(L$8)=0,"",IF(L$9="samtals",SUMIFS(Gögn!$I$2:$I$11876,Gögn!$F$2:$F$11876,$A70,Gögn!$B$2:$B$11876,L$8),SUMIFS(Gögn!$I$2:$I$11876,Gögn!$F$2:$F$11876,$A70,Gögn!$B$2:$B$11876,L$8,Gögn!$E$2:$E$11876,L$9))/1000)</f>
        <v>2084695.1869999999</v>
      </c>
      <c r="M70" s="156">
        <f>IF(LEN(M$8)=0,"",IF(M$9="samtals",SUMIFS(Gögn!$I$2:$I$11876,Gögn!$F$2:$F$11876,$A70,Gögn!$B$2:$B$11876,M$8),SUMIFS(Gögn!$I$2:$I$11876,Gögn!$F$2:$F$11876,$A70,Gögn!$B$2:$B$11876,M$8,Gögn!$E$2:$E$11876,M$9))/1000)</f>
        <v>242615</v>
      </c>
      <c r="N70" s="156">
        <f>IF(LEN(N$8)=0,"",IF(N$9="samtals",SUMIFS(Gögn!$I$2:$I$11876,Gögn!$F$2:$F$11876,$A70,Gögn!$B$2:$B$11876,N$8),SUMIFS(Gögn!$I$2:$I$11876,Gögn!$F$2:$F$11876,$A70,Gögn!$B$2:$B$11876,N$8,Gögn!$E$2:$E$11876,N$9))/1000)</f>
        <v>242615</v>
      </c>
      <c r="O70" s="156">
        <f>IF(LEN(O$8)=0,"",IF(O$9="samtals",SUMIFS(Gögn!$I$2:$I$11876,Gögn!$F$2:$F$11876,$A70,Gögn!$B$2:$B$11876,O$8),SUMIFS(Gögn!$I$2:$I$11876,Gögn!$F$2:$F$11876,$A70,Gögn!$B$2:$B$11876,O$8,Gögn!$E$2:$E$11876,O$9))/1000)</f>
        <v>2152030.6940000001</v>
      </c>
      <c r="P70" s="156">
        <f>IF(LEN(P$8)=0,"",IF(P$9="samtals",SUMIFS(Gögn!$I$2:$I$11876,Gögn!$F$2:$F$11876,$A70,Gögn!$B$2:$B$11876,P$8),SUMIFS(Gögn!$I$2:$I$11876,Gögn!$F$2:$F$11876,$A70,Gögn!$B$2:$B$11876,P$8,Gögn!$E$2:$E$11876,P$9))/1000)</f>
        <v>2137832.7489999998</v>
      </c>
      <c r="Q70" s="156">
        <f>IF(LEN(Q$8)=0,"",IF(Q$9="samtals",SUMIFS(Gögn!$I$2:$I$11876,Gögn!$F$2:$F$11876,$A70,Gögn!$B$2:$B$11876,Q$8),SUMIFS(Gögn!$I$2:$I$11876,Gögn!$F$2:$F$11876,$A70,Gögn!$B$2:$B$11876,Q$8,Gögn!$E$2:$E$11876,Q$9))/1000)</f>
        <v>14197.945</v>
      </c>
      <c r="R70" s="156">
        <f>IF(LEN(R$8)=0,"",IF(R$9="samtals",SUMIFS(Gögn!$I$2:$I$11876,Gögn!$F$2:$F$11876,$A70,Gögn!$B$2:$B$11876,R$8),SUMIFS(Gögn!$I$2:$I$11876,Gögn!$F$2:$F$11876,$A70,Gögn!$B$2:$B$11876,R$8,Gögn!$E$2:$E$11876,R$9))/1000)</f>
        <v>1726612</v>
      </c>
      <c r="S70" s="156">
        <f>IF(LEN(S$8)=0,"",IF(S$9="samtals",SUMIFS(Gögn!$I$2:$I$11876,Gögn!$F$2:$F$11876,$A70,Gögn!$B$2:$B$11876,S$8),SUMIFS(Gögn!$I$2:$I$11876,Gögn!$F$2:$F$11876,$A70,Gögn!$B$2:$B$11876,S$8,Gögn!$E$2:$E$11876,S$9))/1000)</f>
        <v>1726612</v>
      </c>
      <c r="T70" s="156">
        <f>IF(LEN(T$8)=0,"",IF(T$9="samtals",SUMIFS(Gögn!$I$2:$I$11876,Gögn!$F$2:$F$11876,$A70,Gögn!$B$2:$B$11876,T$8),SUMIFS(Gögn!$I$2:$I$11876,Gögn!$F$2:$F$11876,$A70,Gögn!$B$2:$B$11876,T$8,Gögn!$E$2:$E$11876,T$9))/1000)</f>
        <v>0</v>
      </c>
      <c r="U70" s="156">
        <f>IF(LEN(U$8)=0,"",IF(U$9="samtals",SUMIFS(Gögn!$I$2:$I$11876,Gögn!$F$2:$F$11876,$A70,Gögn!$B$2:$B$11876,U$8),SUMIFS(Gögn!$I$2:$I$11876,Gögn!$F$2:$F$11876,$A70,Gögn!$B$2:$B$11876,U$8,Gögn!$E$2:$E$11876,U$9))/1000)</f>
        <v>5639243.8279999997</v>
      </c>
      <c r="V70" s="156">
        <f>IF(LEN(V$8)=0,"",IF(V$9="samtals",SUMIFS(Gögn!$I$2:$I$11876,Gögn!$F$2:$F$11876,$A70,Gögn!$B$2:$B$11876,V$8),SUMIFS(Gögn!$I$2:$I$11876,Gögn!$F$2:$F$11876,$A70,Gögn!$B$2:$B$11876,V$8,Gögn!$E$2:$E$11876,V$9))/1000)</f>
        <v>5591412.0029999996</v>
      </c>
      <c r="W70" s="156">
        <f>IF(LEN(W$8)=0,"",IF(W$9="samtals",SUMIFS(Gögn!$I$2:$I$11876,Gögn!$F$2:$F$11876,$A70,Gögn!$B$2:$B$11876,W$8),SUMIFS(Gögn!$I$2:$I$11876,Gögn!$F$2:$F$11876,$A70,Gögn!$B$2:$B$11876,W$8,Gögn!$E$2:$E$11876,W$9))/1000)</f>
        <v>47831.824999999997</v>
      </c>
      <c r="X70" s="156">
        <f>IF(LEN(X$8)=0,"",IF(X$9="samtals",SUMIFS(Gögn!$I$2:$I$11876,Gögn!$F$2:$F$11876,$A70,Gögn!$B$2:$B$11876,X$8),SUMIFS(Gögn!$I$2:$I$11876,Gögn!$F$2:$F$11876,$A70,Gögn!$B$2:$B$11876,X$8,Gögn!$E$2:$E$11876,X$9))/1000)</f>
        <v>397000</v>
      </c>
      <c r="Y70" s="156">
        <f>IF(LEN(Y$8)=0,"",IF(Y$9="samtals",SUMIFS(Gögn!$I$2:$I$11876,Gögn!$F$2:$F$11876,$A70,Gögn!$B$2:$B$11876,Y$8),SUMIFS(Gögn!$I$2:$I$11876,Gögn!$F$2:$F$11876,$A70,Gögn!$B$2:$B$11876,Y$8,Gögn!$E$2:$E$11876,Y$9))/1000)</f>
        <v>397000</v>
      </c>
      <c r="Z70" s="156">
        <f>IF(LEN(Z$8)=0,"",IF(Z$9="samtals",SUMIFS(Gögn!$I$2:$I$11876,Gögn!$F$2:$F$11876,$A70,Gögn!$B$2:$B$11876,Z$8),SUMIFS(Gögn!$I$2:$I$11876,Gögn!$F$2:$F$11876,$A70,Gögn!$B$2:$B$11876,Z$8,Gögn!$E$2:$E$11876,Z$9))/1000)</f>
        <v>0</v>
      </c>
      <c r="AA70" s="156">
        <f>IF(LEN(AA$8)=0,"",IF(AA$9="samtals",SUMIFS(Gögn!$I$2:$I$11876,Gögn!$F$2:$F$11876,$A70,Gögn!$B$2:$B$11876,AA$8),SUMIFS(Gögn!$I$2:$I$11876,Gögn!$F$2:$F$11876,$A70,Gögn!$B$2:$B$11876,AA$8,Gögn!$E$2:$E$11876,AA$9))/1000)</f>
        <v>174638.356</v>
      </c>
      <c r="AB70" s="156">
        <f>IF(LEN(AB$8)=0,"",IF(AB$9="samtals",SUMIFS(Gögn!$I$2:$I$11876,Gögn!$F$2:$F$11876,$A70,Gögn!$B$2:$B$11876,AB$8),SUMIFS(Gögn!$I$2:$I$11876,Gögn!$F$2:$F$11876,$A70,Gögn!$B$2:$B$11876,AB$8,Gögn!$E$2:$E$11876,AB$9))/1000)</f>
        <v>174638.356</v>
      </c>
      <c r="AC70" s="156">
        <f>IF(LEN(AC$8)=0,"",IF(AC$9="samtals",SUMIFS(Gögn!$I$2:$I$11876,Gögn!$F$2:$F$11876,$A70,Gögn!$B$2:$B$11876,AC$8),SUMIFS(Gögn!$I$2:$I$11876,Gögn!$F$2:$F$11876,$A70,Gögn!$B$2:$B$11876,AC$8,Gögn!$E$2:$E$11876,AC$9))/1000)</f>
        <v>155000</v>
      </c>
      <c r="AD70" s="156">
        <f>IF(LEN(AD$8)=0,"",IF(AD$9="samtals",SUMIFS(Gögn!$I$2:$I$11876,Gögn!$F$2:$F$11876,$A70,Gögn!$B$2:$B$11876,AD$8),SUMIFS(Gögn!$I$2:$I$11876,Gögn!$F$2:$F$11876,$A70,Gögn!$B$2:$B$11876,AD$8,Gögn!$E$2:$E$11876,AD$9))/1000)</f>
        <v>155000</v>
      </c>
      <c r="AE70" s="156">
        <f>IF(LEN(AE$8)=0,"",IF(AE$9="samtals",SUMIFS(Gögn!$I$2:$I$11876,Gögn!$F$2:$F$11876,$A70,Gögn!$B$2:$B$11876,AE$8),SUMIFS(Gögn!$I$2:$I$11876,Gögn!$F$2:$F$11876,$A70,Gögn!$B$2:$B$11876,AE$8,Gögn!$E$2:$E$11876,AE$9))/1000)</f>
        <v>131590</v>
      </c>
      <c r="AF70" s="156">
        <f>IF(LEN(AF$8)=0,"",IF(AF$9="samtals",SUMIFS(Gögn!$I$2:$I$11876,Gögn!$F$2:$F$11876,$A70,Gögn!$B$2:$B$11876,AF$8),SUMIFS(Gögn!$I$2:$I$11876,Gögn!$F$2:$F$11876,$A70,Gögn!$B$2:$B$11876,AF$8,Gögn!$E$2:$E$11876,AF$9))/1000)</f>
        <v>131590</v>
      </c>
      <c r="AG70" s="156">
        <f>IF(LEN(AG$8)=0,"",IF(AG$9="samtals",SUMIFS(Gögn!$I$2:$I$11876,Gögn!$F$2:$F$11876,$A70,Gögn!$B$2:$B$11876,AG$8),SUMIFS(Gögn!$I$2:$I$11876,Gögn!$F$2:$F$11876,$A70,Gögn!$B$2:$B$11876,AG$8,Gögn!$E$2:$E$11876,AG$9))/1000)</f>
        <v>102880.064</v>
      </c>
      <c r="AH70" s="156">
        <f>IF(LEN(AH$8)=0,"",IF(AH$9="samtals",SUMIFS(Gögn!$I$2:$I$11876,Gögn!$F$2:$F$11876,$A70,Gögn!$B$2:$B$11876,AH$8),SUMIFS(Gögn!$I$2:$I$11876,Gögn!$F$2:$F$11876,$A70,Gögn!$B$2:$B$11876,AH$8,Gögn!$E$2:$E$11876,AH$9))/1000)</f>
        <v>102880.064</v>
      </c>
      <c r="AI70" s="156">
        <f>IF(LEN(AI$8)=0,"",IF(AI$9="samtals",SUMIFS(Gögn!$I$2:$I$11876,Gögn!$F$2:$F$11876,$A70,Gögn!$B$2:$B$11876,AI$8),SUMIFS(Gögn!$I$2:$I$11876,Gögn!$F$2:$F$11876,$A70,Gögn!$B$2:$B$11876,AI$8,Gögn!$E$2:$E$11876,AI$9))/1000)</f>
        <v>783</v>
      </c>
      <c r="AJ70" s="156">
        <f>IF(LEN(AJ$8)=0,"",IF(AJ$9="samtals",SUMIFS(Gögn!$I$2:$I$11876,Gögn!$F$2:$F$11876,$A70,Gögn!$B$2:$B$11876,AJ$8),SUMIFS(Gögn!$I$2:$I$11876,Gögn!$F$2:$F$11876,$A70,Gögn!$B$2:$B$11876,AJ$8,Gögn!$E$2:$E$11876,AJ$9))/1000)</f>
        <v>783</v>
      </c>
      <c r="AK70" s="156">
        <f>IF(LEN(AK$8)=0,"",IF(AK$9="samtals",SUMIFS(Gögn!$I$2:$I$11876,Gögn!$F$2:$F$11876,$A70,Gögn!$B$2:$B$11876,AK$8),SUMIFS(Gögn!$I$2:$I$11876,Gögn!$F$2:$F$11876,$A70,Gögn!$B$2:$B$11876,AK$8,Gögn!$E$2:$E$11876,AK$9))/1000)</f>
        <v>9322.2819999999992</v>
      </c>
      <c r="AL70" s="156">
        <f>IF(LEN(AL$8)=0,"",IF(AL$9="samtals",SUMIFS(Gögn!$I$2:$I$11876,Gögn!$F$2:$F$11876,$A70,Gögn!$B$2:$B$11876,AL$8),SUMIFS(Gögn!$I$2:$I$11876,Gögn!$F$2:$F$11876,$A70,Gögn!$B$2:$B$11876,AL$8,Gögn!$E$2:$E$11876,AL$9))/1000)</f>
        <v>9322.2819999999992</v>
      </c>
      <c r="AM70" s="156">
        <f>IF(LEN(AM$8)=0,"",IF(AM$9="samtals",SUMIFS(Gögn!$I$2:$I$11876,Gögn!$F$2:$F$11876,$A70,Gögn!$B$2:$B$11876,AM$8),SUMIFS(Gögn!$I$2:$I$11876,Gögn!$F$2:$F$11876,$A70,Gögn!$B$2:$B$11876,AM$8,Gögn!$E$2:$E$11876,AM$9))/1000)</f>
        <v>4432467.4550000001</v>
      </c>
      <c r="AN70" s="156">
        <f>IF(LEN(AN$8)=0,"",IF(AN$9="samtals",SUMIFS(Gögn!$I$2:$I$11876,Gögn!$F$2:$F$11876,$A70,Gögn!$B$2:$B$11876,AN$8),SUMIFS(Gögn!$I$2:$I$11876,Gögn!$F$2:$F$11876,$A70,Gögn!$B$2:$B$11876,AN$8,Gögn!$E$2:$E$11876,AN$9))/1000)</f>
        <v>4432467.4550000001</v>
      </c>
      <c r="AO70" s="156">
        <f>IF(LEN(AO$8)=0,"",IF(AO$9="samtals",SUMIFS(Gögn!$I$2:$I$11876,Gögn!$F$2:$F$11876,$A70,Gögn!$B$2:$B$11876,AO$8),SUMIFS(Gögn!$I$2:$I$11876,Gögn!$F$2:$F$11876,$A70,Gögn!$B$2:$B$11876,AO$8,Gögn!$E$2:$E$11876,AO$9))/1000)</f>
        <v>0</v>
      </c>
      <c r="AP70" s="156">
        <f>IF(LEN(AP$8)=0,"",IF(AP$9="samtals",SUMIFS(Gögn!$I$2:$I$11876,Gögn!$F$2:$F$11876,$A70,Gögn!$B$2:$B$11876,AP$8),SUMIFS(Gögn!$I$2:$I$11876,Gögn!$F$2:$F$11876,$A70,Gögn!$B$2:$B$11876,AP$8,Gögn!$E$2:$E$11876,AP$9))/1000)</f>
        <v>18787.342000000001</v>
      </c>
      <c r="AQ70" s="156">
        <f>IF(LEN(AQ$8)=0,"",IF(AQ$9="samtals",SUMIFS(Gögn!$I$2:$I$11876,Gögn!$F$2:$F$11876,$A70,Gögn!$B$2:$B$11876,AQ$8),SUMIFS(Gögn!$I$2:$I$11876,Gögn!$F$2:$F$11876,$A70,Gögn!$B$2:$B$11876,AQ$8,Gögn!$E$2:$E$11876,AQ$9))/1000)</f>
        <v>18787.342000000001</v>
      </c>
      <c r="AR70" s="156">
        <f>IF(LEN(AR$8)=0,"",IF(AR$9="samtals",SUMIFS(Gögn!$I$2:$I$11876,Gögn!$F$2:$F$11876,$A70,Gögn!$B$2:$B$11876,AR$8),SUMIFS(Gögn!$I$2:$I$11876,Gögn!$F$2:$F$11876,$A70,Gögn!$B$2:$B$11876,AR$8,Gögn!$E$2:$E$11876,AR$9))/1000)</f>
        <v>0</v>
      </c>
      <c r="AS70" s="156">
        <f>IF(LEN(AS$8)=0,"",IF(AS$9="samtals",SUMIFS(Gögn!$I$2:$I$11876,Gögn!$F$2:$F$11876,$A70,Gögn!$B$2:$B$11876,AS$8),SUMIFS(Gögn!$I$2:$I$11876,Gögn!$F$2:$F$11876,$A70,Gögn!$B$2:$B$11876,AS$8,Gögn!$E$2:$E$11876,AS$9))/1000)</f>
        <v>4462557.4919999996</v>
      </c>
      <c r="AT70" s="156">
        <f>IF(LEN(AT$8)=0,"",IF(AT$9="samtals",SUMIFS(Gögn!$I$2:$I$11876,Gögn!$F$2:$F$11876,$A70,Gögn!$B$2:$B$11876,AT$8),SUMIFS(Gögn!$I$2:$I$11876,Gögn!$F$2:$F$11876,$A70,Gögn!$B$2:$B$11876,AT$8,Gögn!$E$2:$E$11876,AT$9))/1000)</f>
        <v>4389591.4639999997</v>
      </c>
      <c r="AU70" s="156">
        <f>IF(LEN(AU$8)=0,"",IF(AU$9="samtals",SUMIFS(Gögn!$I$2:$I$11876,Gögn!$F$2:$F$11876,$A70,Gögn!$B$2:$B$11876,AU$8),SUMIFS(Gögn!$I$2:$I$11876,Gögn!$F$2:$F$11876,$A70,Gögn!$B$2:$B$11876,AU$8,Gögn!$E$2:$E$11876,AU$9))/1000)</f>
        <v>72966.028000000006</v>
      </c>
      <c r="AV70" s="156">
        <f>IF(LEN(AV$8)=0,"",IF(AV$9="samtals",SUMIFS(Gögn!$I$2:$I$11876,Gögn!$F$2:$F$11876,$A70,Gögn!$B$2:$B$11876,AV$8),SUMIFS(Gögn!$I$2:$I$11876,Gögn!$F$2:$F$11876,$A70,Gögn!$B$2:$B$11876,AV$8,Gögn!$E$2:$E$11876,AV$9))/1000)</f>
        <v>227673.18700000001</v>
      </c>
      <c r="AW70" s="156">
        <f>IF(LEN(AW$8)=0,"",IF(AW$9="samtals",SUMIFS(Gögn!$I$2:$I$11876,Gögn!$F$2:$F$11876,$A70,Gögn!$B$2:$B$11876,AW$8),SUMIFS(Gögn!$I$2:$I$11876,Gögn!$F$2:$F$11876,$A70,Gögn!$B$2:$B$11876,AW$8,Gögn!$E$2:$E$11876,AW$9))/1000)</f>
        <v>223834.891</v>
      </c>
      <c r="AX70" s="156">
        <f>IF(LEN(AX$8)=0,"",IF(AX$9="samtals",SUMIFS(Gögn!$I$2:$I$11876,Gögn!$F$2:$F$11876,$A70,Gögn!$B$2:$B$11876,AX$8),SUMIFS(Gögn!$I$2:$I$11876,Gögn!$F$2:$F$11876,$A70,Gögn!$B$2:$B$11876,AX$8,Gögn!$E$2:$E$11876,AX$9))/1000)</f>
        <v>3838.2959999999998</v>
      </c>
      <c r="AY70" s="156">
        <f>IF(LEN(AY$8)=0,"",IF(AY$9="samtals",SUMIFS(Gögn!$I$2:$I$11876,Gögn!$F$2:$F$11876,$A70,Gögn!$B$2:$B$11876,AY$8),SUMIFS(Gögn!$I$2:$I$11876,Gögn!$F$2:$F$11876,$A70,Gögn!$B$2:$B$11876,AY$8,Gögn!$E$2:$E$11876,AY$9))/1000)</f>
        <v>868895</v>
      </c>
      <c r="AZ70" s="156">
        <f>IF(LEN(AZ$8)=0,"",IF(AZ$9="samtals",SUMIFS(Gögn!$I$2:$I$11876,Gögn!$F$2:$F$11876,$A70,Gögn!$B$2:$B$11876,AZ$8),SUMIFS(Gögn!$I$2:$I$11876,Gögn!$F$2:$F$11876,$A70,Gögn!$B$2:$B$11876,AZ$8,Gögn!$E$2:$E$11876,AZ$9))/1000)</f>
        <v>527975</v>
      </c>
      <c r="BA70" s="156">
        <f>IF(LEN(BA$8)=0,"",IF(BA$9="samtals",SUMIFS(Gögn!$I$2:$I$11876,Gögn!$F$2:$F$11876,$A70,Gögn!$B$2:$B$11876,BA$8),SUMIFS(Gögn!$I$2:$I$11876,Gögn!$F$2:$F$11876,$A70,Gögn!$B$2:$B$11876,BA$8,Gögn!$E$2:$E$11876,BA$9))/1000)</f>
        <v>340920</v>
      </c>
      <c r="BB70" s="156">
        <f>IF(LEN(BB$8)=0,"",IF(BB$9="samtals",SUMIFS(Gögn!$I$2:$I$11876,Gögn!$F$2:$F$11876,$A70,Gögn!$B$2:$B$11876,BB$8),SUMIFS(Gögn!$I$2:$I$11876,Gögn!$F$2:$F$11876,$A70,Gögn!$B$2:$B$11876,BB$8,Gögn!$E$2:$E$11876,BB$9))/1000)</f>
        <v>1019621.032</v>
      </c>
      <c r="BC70" s="156">
        <f>IF(LEN(BC$8)=0,"",IF(BC$9="samtals",SUMIFS(Gögn!$I$2:$I$11876,Gögn!$F$2:$F$11876,$A70,Gögn!$B$2:$B$11876,BC$8),SUMIFS(Gögn!$I$2:$I$11876,Gögn!$F$2:$F$11876,$A70,Gögn!$B$2:$B$11876,BC$8,Gögn!$E$2:$E$11876,BC$9))/1000)</f>
        <v>1011680.46</v>
      </c>
      <c r="BD70" s="156">
        <f>IF(LEN(BD$8)=0,"",IF(BD$9="samtals",SUMIFS(Gögn!$I$2:$I$11876,Gögn!$F$2:$F$11876,$A70,Gögn!$B$2:$B$11876,BD$8),SUMIFS(Gögn!$I$2:$I$11876,Gögn!$F$2:$F$11876,$A70,Gögn!$B$2:$B$11876,BD$8,Gögn!$E$2:$E$11876,BD$9))/1000)</f>
        <v>7940.5720000000001</v>
      </c>
      <c r="BE70" s="156">
        <f>IF(LEN(BE$8)=0,"",IF(BE$9="samtals",SUMIFS(Gögn!$I$2:$I$11876,Gögn!$F$2:$F$11876,$A70,Gögn!$B$2:$B$11876,BE$8),SUMIFS(Gögn!$I$2:$I$11876,Gögn!$F$2:$F$11876,$A70,Gögn!$B$2:$B$11876,BE$8,Gögn!$E$2:$E$11876,BE$9))/1000)</f>
        <v>1925140.601</v>
      </c>
      <c r="BF70" s="156">
        <f>IF(LEN(BF$8)=0,"",IF(BF$9="samtals",SUMIFS(Gögn!$I$2:$I$11876,Gögn!$F$2:$F$11876,$A70,Gögn!$B$2:$B$11876,BF$8),SUMIFS(Gögn!$I$2:$I$11876,Gögn!$F$2:$F$11876,$A70,Gögn!$B$2:$B$11876,BF$8,Gögn!$E$2:$E$11876,BF$9))/1000)</f>
        <v>1755301.645</v>
      </c>
      <c r="BG70" s="156">
        <f>IF(LEN(BG$8)=0,"",IF(BG$9="samtals",SUMIFS(Gögn!$I$2:$I$11876,Gögn!$F$2:$F$11876,$A70,Gögn!$B$2:$B$11876,BG$8),SUMIFS(Gögn!$I$2:$I$11876,Gögn!$F$2:$F$11876,$A70,Gögn!$B$2:$B$11876,BG$8,Gögn!$E$2:$E$11876,BG$9))/1000)</f>
        <v>169838.95600000001</v>
      </c>
    </row>
    <row r="71" spans="1:59" ht="15.75" x14ac:dyDescent="0.25">
      <c r="A71" s="5" t="s">
        <v>21</v>
      </c>
      <c r="B71" s="5"/>
      <c r="C71" s="18" t="s">
        <v>22</v>
      </c>
      <c r="D71" s="155">
        <f t="shared" si="15"/>
        <v>3689541.5970000001</v>
      </c>
      <c r="E71" s="155">
        <f>IF(LEN(E$8)=0,"",IF(E$9="samtals",SUMIFS(Gögn!$I$2:$I$11876,Gögn!$F$2:$F$11876,$A71,Gögn!$B$2:$B$11876,E$8),SUMIFS(Gögn!$I$2:$I$11876,Gögn!$F$2:$F$11876,$A71,Gögn!$B$2:$B$11876,E$8,Gögn!$E$2:$E$11876,E$9))/1000)</f>
        <v>0</v>
      </c>
      <c r="F71" s="155">
        <f>IF(LEN(F$8)=0,"",IF(F$9="samtals",SUMIFS(Gögn!$I$2:$I$11876,Gögn!$F$2:$F$11876,$A71,Gögn!$B$2:$B$11876,F$8),SUMIFS(Gögn!$I$2:$I$11876,Gögn!$F$2:$F$11876,$A71,Gögn!$B$2:$B$11876,F$8,Gögn!$E$2:$E$11876,F$9))/1000)</f>
        <v>0</v>
      </c>
      <c r="G71" s="155">
        <f>IF(LEN(G$8)=0,"",IF(G$9="samtals",SUMIFS(Gögn!$I$2:$I$11876,Gögn!$F$2:$F$11876,$A71,Gögn!$B$2:$B$11876,G$8),SUMIFS(Gögn!$I$2:$I$11876,Gögn!$F$2:$F$11876,$A71,Gögn!$B$2:$B$11876,G$8,Gögn!$E$2:$E$11876,G$9))/1000)</f>
        <v>0</v>
      </c>
      <c r="H71" s="155">
        <f>IF(LEN(H$8)=0,"",IF(H$9="samtals",SUMIFS(Gögn!$I$2:$I$11876,Gögn!$F$2:$F$11876,$A71,Gögn!$B$2:$B$11876,H$8),SUMIFS(Gögn!$I$2:$I$11876,Gögn!$F$2:$F$11876,$A71,Gögn!$B$2:$B$11876,H$8,Gögn!$E$2:$E$11876,H$9))/1000)</f>
        <v>0</v>
      </c>
      <c r="I71" s="155">
        <f>IF(LEN(I$8)=0,"",IF(I$9="samtals",SUMIFS(Gögn!$I$2:$I$11876,Gögn!$F$2:$F$11876,$A71,Gögn!$B$2:$B$11876,I$8),SUMIFS(Gögn!$I$2:$I$11876,Gögn!$F$2:$F$11876,$A71,Gögn!$B$2:$B$11876,I$8,Gögn!$E$2:$E$11876,I$9))/1000)</f>
        <v>0</v>
      </c>
      <c r="J71" s="155">
        <f>IF(LEN(J$8)=0,"",IF(J$9="samtals",SUMIFS(Gögn!$I$2:$I$11876,Gögn!$F$2:$F$11876,$A71,Gögn!$B$2:$B$11876,J$8),SUMIFS(Gögn!$I$2:$I$11876,Gögn!$F$2:$F$11876,$A71,Gögn!$B$2:$B$11876,J$8,Gögn!$E$2:$E$11876,J$9))/1000)</f>
        <v>0</v>
      </c>
      <c r="K71" s="155">
        <f>IF(LEN(K$8)=0,"",IF(K$9="samtals",SUMIFS(Gögn!$I$2:$I$11876,Gögn!$F$2:$F$11876,$A71,Gögn!$B$2:$B$11876,K$8),SUMIFS(Gögn!$I$2:$I$11876,Gögn!$F$2:$F$11876,$A71,Gögn!$B$2:$B$11876,K$8,Gögn!$E$2:$E$11876,K$9))/1000)</f>
        <v>0</v>
      </c>
      <c r="L71" s="155">
        <f>IF(LEN(L$8)=0,"",IF(L$9="samtals",SUMIFS(Gögn!$I$2:$I$11876,Gögn!$F$2:$F$11876,$A71,Gögn!$B$2:$B$11876,L$8),SUMIFS(Gögn!$I$2:$I$11876,Gögn!$F$2:$F$11876,$A71,Gögn!$B$2:$B$11876,L$8,Gögn!$E$2:$E$11876,L$9))/1000)</f>
        <v>0</v>
      </c>
      <c r="M71" s="155">
        <f>IF(LEN(M$8)=0,"",IF(M$9="samtals",SUMIFS(Gögn!$I$2:$I$11876,Gögn!$F$2:$F$11876,$A71,Gögn!$B$2:$B$11876,M$8),SUMIFS(Gögn!$I$2:$I$11876,Gögn!$F$2:$F$11876,$A71,Gögn!$B$2:$B$11876,M$8,Gögn!$E$2:$E$11876,M$9))/1000)</f>
        <v>0</v>
      </c>
      <c r="N71" s="155">
        <f>IF(LEN(N$8)=0,"",IF(N$9="samtals",SUMIFS(Gögn!$I$2:$I$11876,Gögn!$F$2:$F$11876,$A71,Gögn!$B$2:$B$11876,N$8),SUMIFS(Gögn!$I$2:$I$11876,Gögn!$F$2:$F$11876,$A71,Gögn!$B$2:$B$11876,N$8,Gögn!$E$2:$E$11876,N$9))/1000)</f>
        <v>0</v>
      </c>
      <c r="O71" s="155">
        <f>IF(LEN(O$8)=0,"",IF(O$9="samtals",SUMIFS(Gögn!$I$2:$I$11876,Gögn!$F$2:$F$11876,$A71,Gögn!$B$2:$B$11876,O$8),SUMIFS(Gögn!$I$2:$I$11876,Gögn!$F$2:$F$11876,$A71,Gögn!$B$2:$B$11876,O$8,Gögn!$E$2:$E$11876,O$9))/1000)</f>
        <v>0</v>
      </c>
      <c r="P71" s="155">
        <f>IF(LEN(P$8)=0,"",IF(P$9="samtals",SUMIFS(Gögn!$I$2:$I$11876,Gögn!$F$2:$F$11876,$A71,Gögn!$B$2:$B$11876,P$8),SUMIFS(Gögn!$I$2:$I$11876,Gögn!$F$2:$F$11876,$A71,Gögn!$B$2:$B$11876,P$8,Gögn!$E$2:$E$11876,P$9))/1000)</f>
        <v>0</v>
      </c>
      <c r="Q71" s="155">
        <f>IF(LEN(Q$8)=0,"",IF(Q$9="samtals",SUMIFS(Gögn!$I$2:$I$11876,Gögn!$F$2:$F$11876,$A71,Gögn!$B$2:$B$11876,Q$8),SUMIFS(Gögn!$I$2:$I$11876,Gögn!$F$2:$F$11876,$A71,Gögn!$B$2:$B$11876,Q$8,Gögn!$E$2:$E$11876,Q$9))/1000)</f>
        <v>0</v>
      </c>
      <c r="R71" s="155">
        <f>IF(LEN(R$8)=0,"",IF(R$9="samtals",SUMIFS(Gögn!$I$2:$I$11876,Gögn!$F$2:$F$11876,$A71,Gögn!$B$2:$B$11876,R$8),SUMIFS(Gögn!$I$2:$I$11876,Gögn!$F$2:$F$11876,$A71,Gögn!$B$2:$B$11876,R$8,Gögn!$E$2:$E$11876,R$9))/1000)</f>
        <v>296824</v>
      </c>
      <c r="S71" s="155">
        <f>IF(LEN(S$8)=0,"",IF(S$9="samtals",SUMIFS(Gögn!$I$2:$I$11876,Gögn!$F$2:$F$11876,$A71,Gögn!$B$2:$B$11876,S$8),SUMIFS(Gögn!$I$2:$I$11876,Gögn!$F$2:$F$11876,$A71,Gögn!$B$2:$B$11876,S$8,Gögn!$E$2:$E$11876,S$9))/1000)</f>
        <v>170016</v>
      </c>
      <c r="T71" s="155">
        <f>IF(LEN(T$8)=0,"",IF(T$9="samtals",SUMIFS(Gögn!$I$2:$I$11876,Gögn!$F$2:$F$11876,$A71,Gögn!$B$2:$B$11876,T$8),SUMIFS(Gögn!$I$2:$I$11876,Gögn!$F$2:$F$11876,$A71,Gögn!$B$2:$B$11876,T$8,Gögn!$E$2:$E$11876,T$9))/1000)</f>
        <v>126808</v>
      </c>
      <c r="U71" s="155">
        <f>IF(LEN(U$8)=0,"",IF(U$9="samtals",SUMIFS(Gögn!$I$2:$I$11876,Gögn!$F$2:$F$11876,$A71,Gögn!$B$2:$B$11876,U$8),SUMIFS(Gögn!$I$2:$I$11876,Gögn!$F$2:$F$11876,$A71,Gögn!$B$2:$B$11876,U$8,Gögn!$E$2:$E$11876,U$9))/1000)</f>
        <v>3320818.5970000001</v>
      </c>
      <c r="V71" s="155">
        <f>IF(LEN(V$8)=0,"",IF(V$9="samtals",SUMIFS(Gögn!$I$2:$I$11876,Gögn!$F$2:$F$11876,$A71,Gögn!$B$2:$B$11876,V$8),SUMIFS(Gögn!$I$2:$I$11876,Gögn!$F$2:$F$11876,$A71,Gögn!$B$2:$B$11876,V$8,Gögn!$E$2:$E$11876,V$9))/1000)</f>
        <v>3319834.074</v>
      </c>
      <c r="W71" s="155">
        <f>IF(LEN(W$8)=0,"",IF(W$9="samtals",SUMIFS(Gögn!$I$2:$I$11876,Gögn!$F$2:$F$11876,$A71,Gögn!$B$2:$B$11876,W$8),SUMIFS(Gögn!$I$2:$I$11876,Gögn!$F$2:$F$11876,$A71,Gögn!$B$2:$B$11876,W$8,Gögn!$E$2:$E$11876,W$9))/1000)</f>
        <v>984.52300000000002</v>
      </c>
      <c r="X71" s="155">
        <f>IF(LEN(X$8)=0,"",IF(X$9="samtals",SUMIFS(Gögn!$I$2:$I$11876,Gögn!$F$2:$F$11876,$A71,Gögn!$B$2:$B$11876,X$8),SUMIFS(Gögn!$I$2:$I$11876,Gögn!$F$2:$F$11876,$A71,Gögn!$B$2:$B$11876,X$8,Gögn!$E$2:$E$11876,X$9))/1000)</f>
        <v>0</v>
      </c>
      <c r="Y71" s="155">
        <f>IF(LEN(Y$8)=0,"",IF(Y$9="samtals",SUMIFS(Gögn!$I$2:$I$11876,Gögn!$F$2:$F$11876,$A71,Gögn!$B$2:$B$11876,Y$8),SUMIFS(Gögn!$I$2:$I$11876,Gögn!$F$2:$F$11876,$A71,Gögn!$B$2:$B$11876,Y$8,Gögn!$E$2:$E$11876,Y$9))/1000)</f>
        <v>0</v>
      </c>
      <c r="Z71" s="155">
        <f>IF(LEN(Z$8)=0,"",IF(Z$9="samtals",SUMIFS(Gögn!$I$2:$I$11876,Gögn!$F$2:$F$11876,$A71,Gögn!$B$2:$B$11876,Z$8),SUMIFS(Gögn!$I$2:$I$11876,Gögn!$F$2:$F$11876,$A71,Gögn!$B$2:$B$11876,Z$8,Gögn!$E$2:$E$11876,Z$9))/1000)</f>
        <v>0</v>
      </c>
      <c r="AA71" s="155">
        <f>IF(LEN(AA$8)=0,"",IF(AA$9="samtals",SUMIFS(Gögn!$I$2:$I$11876,Gögn!$F$2:$F$11876,$A71,Gögn!$B$2:$B$11876,AA$8),SUMIFS(Gögn!$I$2:$I$11876,Gögn!$F$2:$F$11876,$A71,Gögn!$B$2:$B$11876,AA$8,Gögn!$E$2:$E$11876,AA$9))/1000)</f>
        <v>0</v>
      </c>
      <c r="AB71" s="155">
        <f>IF(LEN(AB$8)=0,"",IF(AB$9="samtals",SUMIFS(Gögn!$I$2:$I$11876,Gögn!$F$2:$F$11876,$A71,Gögn!$B$2:$B$11876,AB$8),SUMIFS(Gögn!$I$2:$I$11876,Gögn!$F$2:$F$11876,$A71,Gögn!$B$2:$B$11876,AB$8,Gögn!$E$2:$E$11876,AB$9))/1000)</f>
        <v>0</v>
      </c>
      <c r="AC71" s="155">
        <f>IF(LEN(AC$8)=0,"",IF(AC$9="samtals",SUMIFS(Gögn!$I$2:$I$11876,Gögn!$F$2:$F$11876,$A71,Gögn!$B$2:$B$11876,AC$8),SUMIFS(Gögn!$I$2:$I$11876,Gögn!$F$2:$F$11876,$A71,Gögn!$B$2:$B$11876,AC$8,Gögn!$E$2:$E$11876,AC$9))/1000)</f>
        <v>0</v>
      </c>
      <c r="AD71" s="155">
        <f>IF(LEN(AD$8)=0,"",IF(AD$9="samtals",SUMIFS(Gögn!$I$2:$I$11876,Gögn!$F$2:$F$11876,$A71,Gögn!$B$2:$B$11876,AD$8),SUMIFS(Gögn!$I$2:$I$11876,Gögn!$F$2:$F$11876,$A71,Gögn!$B$2:$B$11876,AD$8,Gögn!$E$2:$E$11876,AD$9))/1000)</f>
        <v>0</v>
      </c>
      <c r="AE71" s="155">
        <f>IF(LEN(AE$8)=0,"",IF(AE$9="samtals",SUMIFS(Gögn!$I$2:$I$11876,Gögn!$F$2:$F$11876,$A71,Gögn!$B$2:$B$11876,AE$8),SUMIFS(Gögn!$I$2:$I$11876,Gögn!$F$2:$F$11876,$A71,Gögn!$B$2:$B$11876,AE$8,Gögn!$E$2:$E$11876,AE$9))/1000)</f>
        <v>71899</v>
      </c>
      <c r="AF71" s="155">
        <f>IF(LEN(AF$8)=0,"",IF(AF$9="samtals",SUMIFS(Gögn!$I$2:$I$11876,Gögn!$F$2:$F$11876,$A71,Gögn!$B$2:$B$11876,AF$8),SUMIFS(Gögn!$I$2:$I$11876,Gögn!$F$2:$F$11876,$A71,Gögn!$B$2:$B$11876,AF$8,Gögn!$E$2:$E$11876,AF$9))/1000)</f>
        <v>71899</v>
      </c>
      <c r="AG71" s="155">
        <f>IF(LEN(AG$8)=0,"",IF(AG$9="samtals",SUMIFS(Gögn!$I$2:$I$11876,Gögn!$F$2:$F$11876,$A71,Gögn!$B$2:$B$11876,AG$8),SUMIFS(Gögn!$I$2:$I$11876,Gögn!$F$2:$F$11876,$A71,Gögn!$B$2:$B$11876,AG$8,Gögn!$E$2:$E$11876,AG$9))/1000)</f>
        <v>0</v>
      </c>
      <c r="AH71" s="155">
        <f>IF(LEN(AH$8)=0,"",IF(AH$9="samtals",SUMIFS(Gögn!$I$2:$I$11876,Gögn!$F$2:$F$11876,$A71,Gögn!$B$2:$B$11876,AH$8),SUMIFS(Gögn!$I$2:$I$11876,Gögn!$F$2:$F$11876,$A71,Gögn!$B$2:$B$11876,AH$8,Gögn!$E$2:$E$11876,AH$9))/1000)</f>
        <v>0</v>
      </c>
      <c r="AI71" s="155">
        <f>IF(LEN(AI$8)=0,"",IF(AI$9="samtals",SUMIFS(Gögn!$I$2:$I$11876,Gögn!$F$2:$F$11876,$A71,Gögn!$B$2:$B$11876,AI$8),SUMIFS(Gögn!$I$2:$I$11876,Gögn!$F$2:$F$11876,$A71,Gögn!$B$2:$B$11876,AI$8,Gögn!$E$2:$E$11876,AI$9))/1000)</f>
        <v>0</v>
      </c>
      <c r="AJ71" s="155">
        <f>IF(LEN(AJ$8)=0,"",IF(AJ$9="samtals",SUMIFS(Gögn!$I$2:$I$11876,Gögn!$F$2:$F$11876,$A71,Gögn!$B$2:$B$11876,AJ$8),SUMIFS(Gögn!$I$2:$I$11876,Gögn!$F$2:$F$11876,$A71,Gögn!$B$2:$B$11876,AJ$8,Gögn!$E$2:$E$11876,AJ$9))/1000)</f>
        <v>0</v>
      </c>
      <c r="AK71" s="155">
        <f>IF(LEN(AK$8)=0,"",IF(AK$9="samtals",SUMIFS(Gögn!$I$2:$I$11876,Gögn!$F$2:$F$11876,$A71,Gögn!$B$2:$B$11876,AK$8),SUMIFS(Gögn!$I$2:$I$11876,Gögn!$F$2:$F$11876,$A71,Gögn!$B$2:$B$11876,AK$8,Gögn!$E$2:$E$11876,AK$9))/1000)</f>
        <v>0</v>
      </c>
      <c r="AL71" s="155">
        <f>IF(LEN(AL$8)=0,"",IF(AL$9="samtals",SUMIFS(Gögn!$I$2:$I$11876,Gögn!$F$2:$F$11876,$A71,Gögn!$B$2:$B$11876,AL$8),SUMIFS(Gögn!$I$2:$I$11876,Gögn!$F$2:$F$11876,$A71,Gögn!$B$2:$B$11876,AL$8,Gögn!$E$2:$E$11876,AL$9))/1000)</f>
        <v>0</v>
      </c>
      <c r="AM71" s="155">
        <f>IF(LEN(AM$8)=0,"",IF(AM$9="samtals",SUMIFS(Gögn!$I$2:$I$11876,Gögn!$F$2:$F$11876,$A71,Gögn!$B$2:$B$11876,AM$8),SUMIFS(Gögn!$I$2:$I$11876,Gögn!$F$2:$F$11876,$A71,Gögn!$B$2:$B$11876,AM$8,Gögn!$E$2:$E$11876,AM$9))/1000)</f>
        <v>0</v>
      </c>
      <c r="AN71" s="155">
        <f>IF(LEN(AN$8)=0,"",IF(AN$9="samtals",SUMIFS(Gögn!$I$2:$I$11876,Gögn!$F$2:$F$11876,$A71,Gögn!$B$2:$B$11876,AN$8),SUMIFS(Gögn!$I$2:$I$11876,Gögn!$F$2:$F$11876,$A71,Gögn!$B$2:$B$11876,AN$8,Gögn!$E$2:$E$11876,AN$9))/1000)</f>
        <v>0</v>
      </c>
      <c r="AO71" s="155">
        <f>IF(LEN(AO$8)=0,"",IF(AO$9="samtals",SUMIFS(Gögn!$I$2:$I$11876,Gögn!$F$2:$F$11876,$A71,Gögn!$B$2:$B$11876,AO$8),SUMIFS(Gögn!$I$2:$I$11876,Gögn!$F$2:$F$11876,$A71,Gögn!$B$2:$B$11876,AO$8,Gögn!$E$2:$E$11876,AO$9))/1000)</f>
        <v>0</v>
      </c>
      <c r="AP71" s="155">
        <f>IF(LEN(AP$8)=0,"",IF(AP$9="samtals",SUMIFS(Gögn!$I$2:$I$11876,Gögn!$F$2:$F$11876,$A71,Gögn!$B$2:$B$11876,AP$8),SUMIFS(Gögn!$I$2:$I$11876,Gögn!$F$2:$F$11876,$A71,Gögn!$B$2:$B$11876,AP$8,Gögn!$E$2:$E$11876,AP$9))/1000)</f>
        <v>0</v>
      </c>
      <c r="AQ71" s="155">
        <f>IF(LEN(AQ$8)=0,"",IF(AQ$9="samtals",SUMIFS(Gögn!$I$2:$I$11876,Gögn!$F$2:$F$11876,$A71,Gögn!$B$2:$B$11876,AQ$8),SUMIFS(Gögn!$I$2:$I$11876,Gögn!$F$2:$F$11876,$A71,Gögn!$B$2:$B$11876,AQ$8,Gögn!$E$2:$E$11876,AQ$9))/1000)</f>
        <v>0</v>
      </c>
      <c r="AR71" s="155">
        <f>IF(LEN(AR$8)=0,"",IF(AR$9="samtals",SUMIFS(Gögn!$I$2:$I$11876,Gögn!$F$2:$F$11876,$A71,Gögn!$B$2:$B$11876,AR$8),SUMIFS(Gögn!$I$2:$I$11876,Gögn!$F$2:$F$11876,$A71,Gögn!$B$2:$B$11876,AR$8,Gögn!$E$2:$E$11876,AR$9))/1000)</f>
        <v>0</v>
      </c>
      <c r="AS71" s="155">
        <f>IF(LEN(AS$8)=0,"",IF(AS$9="samtals",SUMIFS(Gögn!$I$2:$I$11876,Gögn!$F$2:$F$11876,$A71,Gögn!$B$2:$B$11876,AS$8),SUMIFS(Gögn!$I$2:$I$11876,Gögn!$F$2:$F$11876,$A71,Gögn!$B$2:$B$11876,AS$8,Gögn!$E$2:$E$11876,AS$9))/1000)</f>
        <v>0</v>
      </c>
      <c r="AT71" s="155">
        <f>IF(LEN(AT$8)=0,"",IF(AT$9="samtals",SUMIFS(Gögn!$I$2:$I$11876,Gögn!$F$2:$F$11876,$A71,Gögn!$B$2:$B$11876,AT$8),SUMIFS(Gögn!$I$2:$I$11876,Gögn!$F$2:$F$11876,$A71,Gögn!$B$2:$B$11876,AT$8,Gögn!$E$2:$E$11876,AT$9))/1000)</f>
        <v>0</v>
      </c>
      <c r="AU71" s="155">
        <f>IF(LEN(AU$8)=0,"",IF(AU$9="samtals",SUMIFS(Gögn!$I$2:$I$11876,Gögn!$F$2:$F$11876,$A71,Gögn!$B$2:$B$11876,AU$8),SUMIFS(Gögn!$I$2:$I$11876,Gögn!$F$2:$F$11876,$A71,Gögn!$B$2:$B$11876,AU$8,Gögn!$E$2:$E$11876,AU$9))/1000)</f>
        <v>0</v>
      </c>
      <c r="AV71" s="155">
        <f>IF(LEN(AV$8)=0,"",IF(AV$9="samtals",SUMIFS(Gögn!$I$2:$I$11876,Gögn!$F$2:$F$11876,$A71,Gögn!$B$2:$B$11876,AV$8),SUMIFS(Gögn!$I$2:$I$11876,Gögn!$F$2:$F$11876,$A71,Gögn!$B$2:$B$11876,AV$8,Gögn!$E$2:$E$11876,AV$9))/1000)</f>
        <v>0</v>
      </c>
      <c r="AW71" s="155">
        <f>IF(LEN(AW$8)=0,"",IF(AW$9="samtals",SUMIFS(Gögn!$I$2:$I$11876,Gögn!$F$2:$F$11876,$A71,Gögn!$B$2:$B$11876,AW$8),SUMIFS(Gögn!$I$2:$I$11876,Gögn!$F$2:$F$11876,$A71,Gögn!$B$2:$B$11876,AW$8,Gögn!$E$2:$E$11876,AW$9))/1000)</f>
        <v>0</v>
      </c>
      <c r="AX71" s="155">
        <f>IF(LEN(AX$8)=0,"",IF(AX$9="samtals",SUMIFS(Gögn!$I$2:$I$11876,Gögn!$F$2:$F$11876,$A71,Gögn!$B$2:$B$11876,AX$8),SUMIFS(Gögn!$I$2:$I$11876,Gögn!$F$2:$F$11876,$A71,Gögn!$B$2:$B$11876,AX$8,Gögn!$E$2:$E$11876,AX$9))/1000)</f>
        <v>0</v>
      </c>
      <c r="AY71" s="155">
        <f>IF(LEN(AY$8)=0,"",IF(AY$9="samtals",SUMIFS(Gögn!$I$2:$I$11876,Gögn!$F$2:$F$11876,$A71,Gögn!$B$2:$B$11876,AY$8),SUMIFS(Gögn!$I$2:$I$11876,Gögn!$F$2:$F$11876,$A71,Gögn!$B$2:$B$11876,AY$8,Gögn!$E$2:$E$11876,AY$9))/1000)</f>
        <v>0</v>
      </c>
      <c r="AZ71" s="155">
        <f>IF(LEN(AZ$8)=0,"",IF(AZ$9="samtals",SUMIFS(Gögn!$I$2:$I$11876,Gögn!$F$2:$F$11876,$A71,Gögn!$B$2:$B$11876,AZ$8),SUMIFS(Gögn!$I$2:$I$11876,Gögn!$F$2:$F$11876,$A71,Gögn!$B$2:$B$11876,AZ$8,Gögn!$E$2:$E$11876,AZ$9))/1000)</f>
        <v>0</v>
      </c>
      <c r="BA71" s="155">
        <f>IF(LEN(BA$8)=0,"",IF(BA$9="samtals",SUMIFS(Gögn!$I$2:$I$11876,Gögn!$F$2:$F$11876,$A71,Gögn!$B$2:$B$11876,BA$8),SUMIFS(Gögn!$I$2:$I$11876,Gögn!$F$2:$F$11876,$A71,Gögn!$B$2:$B$11876,BA$8,Gögn!$E$2:$E$11876,BA$9))/1000)</f>
        <v>0</v>
      </c>
      <c r="BB71" s="155">
        <f>IF(LEN(BB$8)=0,"",IF(BB$9="samtals",SUMIFS(Gögn!$I$2:$I$11876,Gögn!$F$2:$F$11876,$A71,Gögn!$B$2:$B$11876,BB$8),SUMIFS(Gögn!$I$2:$I$11876,Gögn!$F$2:$F$11876,$A71,Gögn!$B$2:$B$11876,BB$8,Gögn!$E$2:$E$11876,BB$9))/1000)</f>
        <v>0</v>
      </c>
      <c r="BC71" s="155">
        <f>IF(LEN(BC$8)=0,"",IF(BC$9="samtals",SUMIFS(Gögn!$I$2:$I$11876,Gögn!$F$2:$F$11876,$A71,Gögn!$B$2:$B$11876,BC$8),SUMIFS(Gögn!$I$2:$I$11876,Gögn!$F$2:$F$11876,$A71,Gögn!$B$2:$B$11876,BC$8,Gögn!$E$2:$E$11876,BC$9))/1000)</f>
        <v>0</v>
      </c>
      <c r="BD71" s="155">
        <f>IF(LEN(BD$8)=0,"",IF(BD$9="samtals",SUMIFS(Gögn!$I$2:$I$11876,Gögn!$F$2:$F$11876,$A71,Gögn!$B$2:$B$11876,BD$8),SUMIFS(Gögn!$I$2:$I$11876,Gögn!$F$2:$F$11876,$A71,Gögn!$B$2:$B$11876,BD$8,Gögn!$E$2:$E$11876,BD$9))/1000)</f>
        <v>0</v>
      </c>
      <c r="BE71" s="155">
        <f>IF(LEN(BE$8)=0,"",IF(BE$9="samtals",SUMIFS(Gögn!$I$2:$I$11876,Gögn!$F$2:$F$11876,$A71,Gögn!$B$2:$B$11876,BE$8),SUMIFS(Gögn!$I$2:$I$11876,Gögn!$F$2:$F$11876,$A71,Gögn!$B$2:$B$11876,BE$8,Gögn!$E$2:$E$11876,BE$9))/1000)</f>
        <v>0</v>
      </c>
      <c r="BF71" s="155">
        <f>IF(LEN(BF$8)=0,"",IF(BF$9="samtals",SUMIFS(Gögn!$I$2:$I$11876,Gögn!$F$2:$F$11876,$A71,Gögn!$B$2:$B$11876,BF$8),SUMIFS(Gögn!$I$2:$I$11876,Gögn!$F$2:$F$11876,$A71,Gögn!$B$2:$B$11876,BF$8,Gögn!$E$2:$E$11876,BF$9))/1000)</f>
        <v>0</v>
      </c>
      <c r="BG71" s="155">
        <f>IF(LEN(BG$8)=0,"",IF(BG$9="samtals",SUMIFS(Gögn!$I$2:$I$11876,Gögn!$F$2:$F$11876,$A71,Gögn!$B$2:$B$11876,BG$8),SUMIFS(Gögn!$I$2:$I$11876,Gögn!$F$2:$F$11876,$A71,Gögn!$B$2:$B$11876,BG$8,Gögn!$E$2:$E$11876,BG$9))/1000)</f>
        <v>0</v>
      </c>
    </row>
    <row r="72" spans="1:59" ht="15.75" x14ac:dyDescent="0.25">
      <c r="A72" s="5" t="s">
        <v>23</v>
      </c>
      <c r="B72" s="5"/>
      <c r="C72" s="19" t="s">
        <v>24</v>
      </c>
      <c r="D72" s="156">
        <f t="shared" si="15"/>
        <v>6206640.5479999995</v>
      </c>
      <c r="E72" s="156">
        <f>IF(LEN(E$8)=0,"",IF(E$9="samtals",SUMIFS(Gögn!$I$2:$I$11876,Gögn!$F$2:$F$11876,$A72,Gögn!$B$2:$B$11876,E$8),SUMIFS(Gögn!$I$2:$I$11876,Gögn!$F$2:$F$11876,$A72,Gögn!$B$2:$B$11876,E$8,Gögn!$E$2:$E$11876,E$9))/1000)</f>
        <v>767006.23800000001</v>
      </c>
      <c r="F72" s="156">
        <f>IF(LEN(F$8)=0,"",IF(F$9="samtals",SUMIFS(Gögn!$I$2:$I$11876,Gögn!$F$2:$F$11876,$A72,Gögn!$B$2:$B$11876,F$8),SUMIFS(Gögn!$I$2:$I$11876,Gögn!$F$2:$F$11876,$A72,Gögn!$B$2:$B$11876,F$8,Gögn!$E$2:$E$11876,F$9))/1000)</f>
        <v>409890.61</v>
      </c>
      <c r="G72" s="156">
        <f>IF(LEN(G$8)=0,"",IF(G$9="samtals",SUMIFS(Gögn!$I$2:$I$11876,Gögn!$F$2:$F$11876,$A72,Gögn!$B$2:$B$11876,G$8),SUMIFS(Gögn!$I$2:$I$11876,Gögn!$F$2:$F$11876,$A72,Gögn!$B$2:$B$11876,G$8,Gögn!$E$2:$E$11876,G$9))/1000)</f>
        <v>357115.62800000003</v>
      </c>
      <c r="H72" s="156">
        <f>IF(LEN(H$8)=0,"",IF(H$9="samtals",SUMIFS(Gögn!$I$2:$I$11876,Gögn!$F$2:$F$11876,$A72,Gögn!$B$2:$B$11876,H$8),SUMIFS(Gögn!$I$2:$I$11876,Gögn!$F$2:$F$11876,$A72,Gögn!$B$2:$B$11876,H$8,Gögn!$E$2:$E$11876,H$9))/1000)</f>
        <v>236437.519</v>
      </c>
      <c r="I72" s="156">
        <f>IF(LEN(I$8)=0,"",IF(I$9="samtals",SUMIFS(Gögn!$I$2:$I$11876,Gögn!$F$2:$F$11876,$A72,Gögn!$B$2:$B$11876,I$8),SUMIFS(Gögn!$I$2:$I$11876,Gögn!$F$2:$F$11876,$A72,Gögn!$B$2:$B$11876,I$8,Gögn!$E$2:$E$11876,I$9))/1000)</f>
        <v>236437.519</v>
      </c>
      <c r="J72" s="156">
        <f>IF(LEN(J$8)=0,"",IF(J$9="samtals",SUMIFS(Gögn!$I$2:$I$11876,Gögn!$F$2:$F$11876,$A72,Gögn!$B$2:$B$11876,J$8),SUMIFS(Gögn!$I$2:$I$11876,Gögn!$F$2:$F$11876,$A72,Gögn!$B$2:$B$11876,J$8,Gögn!$E$2:$E$11876,J$9))/1000)</f>
        <v>0</v>
      </c>
      <c r="K72" s="156">
        <f>IF(LEN(K$8)=0,"",IF(K$9="samtals",SUMIFS(Gögn!$I$2:$I$11876,Gögn!$F$2:$F$11876,$A72,Gögn!$B$2:$B$11876,K$8),SUMIFS(Gögn!$I$2:$I$11876,Gögn!$F$2:$F$11876,$A72,Gögn!$B$2:$B$11876,K$8,Gögn!$E$2:$E$11876,K$9))/1000)</f>
        <v>894540.83799999999</v>
      </c>
      <c r="L72" s="156">
        <f>IF(LEN(L$8)=0,"",IF(L$9="samtals",SUMIFS(Gögn!$I$2:$I$11876,Gögn!$F$2:$F$11876,$A72,Gögn!$B$2:$B$11876,L$8),SUMIFS(Gögn!$I$2:$I$11876,Gögn!$F$2:$F$11876,$A72,Gögn!$B$2:$B$11876,L$8,Gögn!$E$2:$E$11876,L$9))/1000)</f>
        <v>894540.83799999999</v>
      </c>
      <c r="M72" s="156">
        <f>IF(LEN(M$8)=0,"",IF(M$9="samtals",SUMIFS(Gögn!$I$2:$I$11876,Gögn!$F$2:$F$11876,$A72,Gögn!$B$2:$B$11876,M$8),SUMIFS(Gögn!$I$2:$I$11876,Gögn!$F$2:$F$11876,$A72,Gögn!$B$2:$B$11876,M$8,Gögn!$E$2:$E$11876,M$9))/1000)</f>
        <v>30491</v>
      </c>
      <c r="N72" s="156">
        <f>IF(LEN(N$8)=0,"",IF(N$9="samtals",SUMIFS(Gögn!$I$2:$I$11876,Gögn!$F$2:$F$11876,$A72,Gögn!$B$2:$B$11876,N$8),SUMIFS(Gögn!$I$2:$I$11876,Gögn!$F$2:$F$11876,$A72,Gögn!$B$2:$B$11876,N$8,Gögn!$E$2:$E$11876,N$9))/1000)</f>
        <v>30491</v>
      </c>
      <c r="O72" s="156">
        <f>IF(LEN(O$8)=0,"",IF(O$9="samtals",SUMIFS(Gögn!$I$2:$I$11876,Gögn!$F$2:$F$11876,$A72,Gögn!$B$2:$B$11876,O$8),SUMIFS(Gögn!$I$2:$I$11876,Gögn!$F$2:$F$11876,$A72,Gögn!$B$2:$B$11876,O$8,Gögn!$E$2:$E$11876,O$9))/1000)</f>
        <v>1045911.568</v>
      </c>
      <c r="P72" s="156">
        <f>IF(LEN(P$8)=0,"",IF(P$9="samtals",SUMIFS(Gögn!$I$2:$I$11876,Gögn!$F$2:$F$11876,$A72,Gögn!$B$2:$B$11876,P$8),SUMIFS(Gögn!$I$2:$I$11876,Gögn!$F$2:$F$11876,$A72,Gögn!$B$2:$B$11876,P$8,Gögn!$E$2:$E$11876,P$9))/1000)</f>
        <v>1038601.518</v>
      </c>
      <c r="Q72" s="156">
        <f>IF(LEN(Q$8)=0,"",IF(Q$9="samtals",SUMIFS(Gögn!$I$2:$I$11876,Gögn!$F$2:$F$11876,$A72,Gögn!$B$2:$B$11876,Q$8),SUMIFS(Gögn!$I$2:$I$11876,Gögn!$F$2:$F$11876,$A72,Gögn!$B$2:$B$11876,Q$8,Gögn!$E$2:$E$11876,Q$9))/1000)</f>
        <v>7310.05</v>
      </c>
      <c r="R72" s="156">
        <f>IF(LEN(R$8)=0,"",IF(R$9="samtals",SUMIFS(Gögn!$I$2:$I$11876,Gögn!$F$2:$F$11876,$A72,Gögn!$B$2:$B$11876,R$8),SUMIFS(Gögn!$I$2:$I$11876,Gögn!$F$2:$F$11876,$A72,Gögn!$B$2:$B$11876,R$8,Gögn!$E$2:$E$11876,R$9))/1000)</f>
        <v>39924</v>
      </c>
      <c r="S72" s="156">
        <f>IF(LEN(S$8)=0,"",IF(S$9="samtals",SUMIFS(Gögn!$I$2:$I$11876,Gögn!$F$2:$F$11876,$A72,Gögn!$B$2:$B$11876,S$8),SUMIFS(Gögn!$I$2:$I$11876,Gögn!$F$2:$F$11876,$A72,Gögn!$B$2:$B$11876,S$8,Gögn!$E$2:$E$11876,S$9))/1000)</f>
        <v>11545</v>
      </c>
      <c r="T72" s="156">
        <f>IF(LEN(T$8)=0,"",IF(T$9="samtals",SUMIFS(Gögn!$I$2:$I$11876,Gögn!$F$2:$F$11876,$A72,Gögn!$B$2:$B$11876,T$8),SUMIFS(Gögn!$I$2:$I$11876,Gögn!$F$2:$F$11876,$A72,Gögn!$B$2:$B$11876,T$8,Gögn!$E$2:$E$11876,T$9))/1000)</f>
        <v>28379</v>
      </c>
      <c r="U72" s="156">
        <f>IF(LEN(U$8)=0,"",IF(U$9="samtals",SUMIFS(Gögn!$I$2:$I$11876,Gögn!$F$2:$F$11876,$A72,Gögn!$B$2:$B$11876,U$8),SUMIFS(Gögn!$I$2:$I$11876,Gögn!$F$2:$F$11876,$A72,Gögn!$B$2:$B$11876,U$8,Gögn!$E$2:$E$11876,U$9))/1000)</f>
        <v>0</v>
      </c>
      <c r="V72" s="156">
        <f>IF(LEN(V$8)=0,"",IF(V$9="samtals",SUMIFS(Gögn!$I$2:$I$11876,Gögn!$F$2:$F$11876,$A72,Gögn!$B$2:$B$11876,V$8),SUMIFS(Gögn!$I$2:$I$11876,Gögn!$F$2:$F$11876,$A72,Gögn!$B$2:$B$11876,V$8,Gögn!$E$2:$E$11876,V$9))/1000)</f>
        <v>0</v>
      </c>
      <c r="W72" s="156">
        <f>IF(LEN(W$8)=0,"",IF(W$9="samtals",SUMIFS(Gögn!$I$2:$I$11876,Gögn!$F$2:$F$11876,$A72,Gögn!$B$2:$B$11876,W$8),SUMIFS(Gögn!$I$2:$I$11876,Gögn!$F$2:$F$11876,$A72,Gögn!$B$2:$B$11876,W$8,Gögn!$E$2:$E$11876,W$9))/1000)</f>
        <v>0</v>
      </c>
      <c r="X72" s="156">
        <f>IF(LEN(X$8)=0,"",IF(X$9="samtals",SUMIFS(Gögn!$I$2:$I$11876,Gögn!$F$2:$F$11876,$A72,Gögn!$B$2:$B$11876,X$8),SUMIFS(Gögn!$I$2:$I$11876,Gögn!$F$2:$F$11876,$A72,Gögn!$B$2:$B$11876,X$8,Gögn!$E$2:$E$11876,X$9))/1000)</f>
        <v>535330.88800000004</v>
      </c>
      <c r="Y72" s="156">
        <f>IF(LEN(Y$8)=0,"",IF(Y$9="samtals",SUMIFS(Gögn!$I$2:$I$11876,Gögn!$F$2:$F$11876,$A72,Gögn!$B$2:$B$11876,Y$8),SUMIFS(Gögn!$I$2:$I$11876,Gögn!$F$2:$F$11876,$A72,Gögn!$B$2:$B$11876,Y$8,Gögn!$E$2:$E$11876,Y$9))/1000)</f>
        <v>305878.20699999999</v>
      </c>
      <c r="Z72" s="156">
        <f>IF(LEN(Z$8)=0,"",IF(Z$9="samtals",SUMIFS(Gögn!$I$2:$I$11876,Gögn!$F$2:$F$11876,$A72,Gögn!$B$2:$B$11876,Z$8),SUMIFS(Gögn!$I$2:$I$11876,Gögn!$F$2:$F$11876,$A72,Gögn!$B$2:$B$11876,Z$8,Gögn!$E$2:$E$11876,Z$9))/1000)</f>
        <v>229452.68100000001</v>
      </c>
      <c r="AA72" s="156">
        <f>IF(LEN(AA$8)=0,"",IF(AA$9="samtals",SUMIFS(Gögn!$I$2:$I$11876,Gögn!$F$2:$F$11876,$A72,Gögn!$B$2:$B$11876,AA$8),SUMIFS(Gögn!$I$2:$I$11876,Gögn!$F$2:$F$11876,$A72,Gögn!$B$2:$B$11876,AA$8,Gögn!$E$2:$E$11876,AA$9))/1000)</f>
        <v>46091.877</v>
      </c>
      <c r="AB72" s="156">
        <f>IF(LEN(AB$8)=0,"",IF(AB$9="samtals",SUMIFS(Gögn!$I$2:$I$11876,Gögn!$F$2:$F$11876,$A72,Gögn!$B$2:$B$11876,AB$8),SUMIFS(Gögn!$I$2:$I$11876,Gögn!$F$2:$F$11876,$A72,Gögn!$B$2:$B$11876,AB$8,Gögn!$E$2:$E$11876,AB$9))/1000)</f>
        <v>46091.877</v>
      </c>
      <c r="AC72" s="156">
        <f>IF(LEN(AC$8)=0,"",IF(AC$9="samtals",SUMIFS(Gögn!$I$2:$I$11876,Gögn!$F$2:$F$11876,$A72,Gögn!$B$2:$B$11876,AC$8),SUMIFS(Gögn!$I$2:$I$11876,Gögn!$F$2:$F$11876,$A72,Gögn!$B$2:$B$11876,AC$8,Gögn!$E$2:$E$11876,AC$9))/1000)</f>
        <v>99244</v>
      </c>
      <c r="AD72" s="156">
        <f>IF(LEN(AD$8)=0,"",IF(AD$9="samtals",SUMIFS(Gögn!$I$2:$I$11876,Gögn!$F$2:$F$11876,$A72,Gögn!$B$2:$B$11876,AD$8),SUMIFS(Gögn!$I$2:$I$11876,Gögn!$F$2:$F$11876,$A72,Gögn!$B$2:$B$11876,AD$8,Gögn!$E$2:$E$11876,AD$9))/1000)</f>
        <v>99244</v>
      </c>
      <c r="AE72" s="156">
        <f>IF(LEN(AE$8)=0,"",IF(AE$9="samtals",SUMIFS(Gögn!$I$2:$I$11876,Gögn!$F$2:$F$11876,$A72,Gögn!$B$2:$B$11876,AE$8),SUMIFS(Gögn!$I$2:$I$11876,Gögn!$F$2:$F$11876,$A72,Gögn!$B$2:$B$11876,AE$8,Gögn!$E$2:$E$11876,AE$9))/1000)</f>
        <v>1339</v>
      </c>
      <c r="AF72" s="156">
        <f>IF(LEN(AF$8)=0,"",IF(AF$9="samtals",SUMIFS(Gögn!$I$2:$I$11876,Gögn!$F$2:$F$11876,$A72,Gögn!$B$2:$B$11876,AF$8),SUMIFS(Gögn!$I$2:$I$11876,Gögn!$F$2:$F$11876,$A72,Gögn!$B$2:$B$11876,AF$8,Gögn!$E$2:$E$11876,AF$9))/1000)</f>
        <v>1339</v>
      </c>
      <c r="AG72" s="156">
        <f>IF(LEN(AG$8)=0,"",IF(AG$9="samtals",SUMIFS(Gögn!$I$2:$I$11876,Gögn!$F$2:$F$11876,$A72,Gögn!$B$2:$B$11876,AG$8),SUMIFS(Gögn!$I$2:$I$11876,Gögn!$F$2:$F$11876,$A72,Gögn!$B$2:$B$11876,AG$8,Gögn!$E$2:$E$11876,AG$9))/1000)</f>
        <v>115204.50900000001</v>
      </c>
      <c r="AH72" s="156">
        <f>IF(LEN(AH$8)=0,"",IF(AH$9="samtals",SUMIFS(Gögn!$I$2:$I$11876,Gögn!$F$2:$F$11876,$A72,Gögn!$B$2:$B$11876,AH$8),SUMIFS(Gögn!$I$2:$I$11876,Gögn!$F$2:$F$11876,$A72,Gögn!$B$2:$B$11876,AH$8,Gögn!$E$2:$E$11876,AH$9))/1000)</f>
        <v>115204.50900000001</v>
      </c>
      <c r="AI72" s="156">
        <f>IF(LEN(AI$8)=0,"",IF(AI$9="samtals",SUMIFS(Gögn!$I$2:$I$11876,Gögn!$F$2:$F$11876,$A72,Gögn!$B$2:$B$11876,AI$8),SUMIFS(Gögn!$I$2:$I$11876,Gögn!$F$2:$F$11876,$A72,Gögn!$B$2:$B$11876,AI$8,Gögn!$E$2:$E$11876,AI$9))/1000)</f>
        <v>4260</v>
      </c>
      <c r="AJ72" s="156">
        <f>IF(LEN(AJ$8)=0,"",IF(AJ$9="samtals",SUMIFS(Gögn!$I$2:$I$11876,Gögn!$F$2:$F$11876,$A72,Gögn!$B$2:$B$11876,AJ$8),SUMIFS(Gögn!$I$2:$I$11876,Gögn!$F$2:$F$11876,$A72,Gögn!$B$2:$B$11876,AJ$8,Gögn!$E$2:$E$11876,AJ$9))/1000)</f>
        <v>4260</v>
      </c>
      <c r="AK72" s="156">
        <f>IF(LEN(AK$8)=0,"",IF(AK$9="samtals",SUMIFS(Gögn!$I$2:$I$11876,Gögn!$F$2:$F$11876,$A72,Gögn!$B$2:$B$11876,AK$8),SUMIFS(Gögn!$I$2:$I$11876,Gögn!$F$2:$F$11876,$A72,Gögn!$B$2:$B$11876,AK$8,Gögn!$E$2:$E$11876,AK$9))/1000)</f>
        <v>288676.71299999999</v>
      </c>
      <c r="AL72" s="156">
        <f>IF(LEN(AL$8)=0,"",IF(AL$9="samtals",SUMIFS(Gögn!$I$2:$I$11876,Gögn!$F$2:$F$11876,$A72,Gögn!$B$2:$B$11876,AL$8),SUMIFS(Gögn!$I$2:$I$11876,Gögn!$F$2:$F$11876,$A72,Gögn!$B$2:$B$11876,AL$8,Gögn!$E$2:$E$11876,AL$9))/1000)</f>
        <v>288676.71299999999</v>
      </c>
      <c r="AM72" s="156">
        <f>IF(LEN(AM$8)=0,"",IF(AM$9="samtals",SUMIFS(Gögn!$I$2:$I$11876,Gögn!$F$2:$F$11876,$A72,Gögn!$B$2:$B$11876,AM$8),SUMIFS(Gögn!$I$2:$I$11876,Gögn!$F$2:$F$11876,$A72,Gögn!$B$2:$B$11876,AM$8,Gögn!$E$2:$E$11876,AM$9))/1000)</f>
        <v>398102.59899999999</v>
      </c>
      <c r="AN72" s="156">
        <f>IF(LEN(AN$8)=0,"",IF(AN$9="samtals",SUMIFS(Gögn!$I$2:$I$11876,Gögn!$F$2:$F$11876,$A72,Gögn!$B$2:$B$11876,AN$8),SUMIFS(Gögn!$I$2:$I$11876,Gögn!$F$2:$F$11876,$A72,Gögn!$B$2:$B$11876,AN$8,Gögn!$E$2:$E$11876,AN$9))/1000)</f>
        <v>363698.22600000002</v>
      </c>
      <c r="AO72" s="156">
        <f>IF(LEN(AO$8)=0,"",IF(AO$9="samtals",SUMIFS(Gögn!$I$2:$I$11876,Gögn!$F$2:$F$11876,$A72,Gögn!$B$2:$B$11876,AO$8),SUMIFS(Gögn!$I$2:$I$11876,Gögn!$F$2:$F$11876,$A72,Gögn!$B$2:$B$11876,AO$8,Gögn!$E$2:$E$11876,AO$9))/1000)</f>
        <v>34404.373</v>
      </c>
      <c r="AP72" s="156">
        <f>IF(LEN(AP$8)=0,"",IF(AP$9="samtals",SUMIFS(Gögn!$I$2:$I$11876,Gögn!$F$2:$F$11876,$A72,Gögn!$B$2:$B$11876,AP$8),SUMIFS(Gögn!$I$2:$I$11876,Gögn!$F$2:$F$11876,$A72,Gögn!$B$2:$B$11876,AP$8,Gögn!$E$2:$E$11876,AP$9))/1000)</f>
        <v>5506.692</v>
      </c>
      <c r="AQ72" s="156">
        <f>IF(LEN(AQ$8)=0,"",IF(AQ$9="samtals",SUMIFS(Gögn!$I$2:$I$11876,Gögn!$F$2:$F$11876,$A72,Gögn!$B$2:$B$11876,AQ$8),SUMIFS(Gögn!$I$2:$I$11876,Gögn!$F$2:$F$11876,$A72,Gögn!$B$2:$B$11876,AQ$8,Gögn!$E$2:$E$11876,AQ$9))/1000)</f>
        <v>2946.3220000000001</v>
      </c>
      <c r="AR72" s="156">
        <f>IF(LEN(AR$8)=0,"",IF(AR$9="samtals",SUMIFS(Gögn!$I$2:$I$11876,Gögn!$F$2:$F$11876,$A72,Gögn!$B$2:$B$11876,AR$8),SUMIFS(Gögn!$I$2:$I$11876,Gögn!$F$2:$F$11876,$A72,Gögn!$B$2:$B$11876,AR$8,Gögn!$E$2:$E$11876,AR$9))/1000)</f>
        <v>2560.37</v>
      </c>
      <c r="AS72" s="156">
        <f>IF(LEN(AS$8)=0,"",IF(AS$9="samtals",SUMIFS(Gögn!$I$2:$I$11876,Gögn!$F$2:$F$11876,$A72,Gögn!$B$2:$B$11876,AS$8),SUMIFS(Gögn!$I$2:$I$11876,Gögn!$F$2:$F$11876,$A72,Gögn!$B$2:$B$11876,AS$8,Gögn!$E$2:$E$11876,AS$9))/1000)</f>
        <v>570909.82400000002</v>
      </c>
      <c r="AT72" s="156">
        <f>IF(LEN(AT$8)=0,"",IF(AT$9="samtals",SUMIFS(Gögn!$I$2:$I$11876,Gögn!$F$2:$F$11876,$A72,Gögn!$B$2:$B$11876,AT$8),SUMIFS(Gögn!$I$2:$I$11876,Gögn!$F$2:$F$11876,$A72,Gögn!$B$2:$B$11876,AT$8,Gögn!$E$2:$E$11876,AT$9))/1000)</f>
        <v>561575.03700000001</v>
      </c>
      <c r="AU72" s="156">
        <f>IF(LEN(AU$8)=0,"",IF(AU$9="samtals",SUMIFS(Gögn!$I$2:$I$11876,Gögn!$F$2:$F$11876,$A72,Gögn!$B$2:$B$11876,AU$8),SUMIFS(Gögn!$I$2:$I$11876,Gögn!$F$2:$F$11876,$A72,Gögn!$B$2:$B$11876,AU$8,Gögn!$E$2:$E$11876,AU$9))/1000)</f>
        <v>9334.7870000000003</v>
      </c>
      <c r="AV72" s="156">
        <f>IF(LEN(AV$8)=0,"",IF(AV$9="samtals",SUMIFS(Gögn!$I$2:$I$11876,Gögn!$F$2:$F$11876,$A72,Gögn!$B$2:$B$11876,AV$8),SUMIFS(Gögn!$I$2:$I$11876,Gögn!$F$2:$F$11876,$A72,Gögn!$B$2:$B$11876,AV$8,Gögn!$E$2:$E$11876,AV$9))/1000)</f>
        <v>119503.473</v>
      </c>
      <c r="AW72" s="156">
        <f>IF(LEN(AW$8)=0,"",IF(AW$9="samtals",SUMIFS(Gögn!$I$2:$I$11876,Gögn!$F$2:$F$11876,$A72,Gögn!$B$2:$B$11876,AW$8),SUMIFS(Gögn!$I$2:$I$11876,Gögn!$F$2:$F$11876,$A72,Gögn!$B$2:$B$11876,AW$8,Gögn!$E$2:$E$11876,AW$9))/1000)</f>
        <v>110071.902</v>
      </c>
      <c r="AX72" s="156">
        <f>IF(LEN(AX$8)=0,"",IF(AX$9="samtals",SUMIFS(Gögn!$I$2:$I$11876,Gögn!$F$2:$F$11876,$A72,Gögn!$B$2:$B$11876,AX$8),SUMIFS(Gögn!$I$2:$I$11876,Gögn!$F$2:$F$11876,$A72,Gögn!$B$2:$B$11876,AX$8,Gögn!$E$2:$E$11876,AX$9))/1000)</f>
        <v>9431.5709999999999</v>
      </c>
      <c r="AY72" s="156">
        <f>IF(LEN(AY$8)=0,"",IF(AY$9="samtals",SUMIFS(Gögn!$I$2:$I$11876,Gögn!$F$2:$F$11876,$A72,Gögn!$B$2:$B$11876,AY$8),SUMIFS(Gögn!$I$2:$I$11876,Gögn!$F$2:$F$11876,$A72,Gögn!$B$2:$B$11876,AY$8,Gögn!$E$2:$E$11876,AY$9))/1000)</f>
        <v>110159</v>
      </c>
      <c r="AZ72" s="156">
        <f>IF(LEN(AZ$8)=0,"",IF(AZ$9="samtals",SUMIFS(Gögn!$I$2:$I$11876,Gögn!$F$2:$F$11876,$A72,Gögn!$B$2:$B$11876,AZ$8),SUMIFS(Gögn!$I$2:$I$11876,Gögn!$F$2:$F$11876,$A72,Gögn!$B$2:$B$11876,AZ$8,Gögn!$E$2:$E$11876,AZ$9))/1000)</f>
        <v>110159</v>
      </c>
      <c r="BA72" s="156">
        <f>IF(LEN(BA$8)=0,"",IF(BA$9="samtals",SUMIFS(Gögn!$I$2:$I$11876,Gögn!$F$2:$F$11876,$A72,Gögn!$B$2:$B$11876,BA$8),SUMIFS(Gögn!$I$2:$I$11876,Gögn!$F$2:$F$11876,$A72,Gögn!$B$2:$B$11876,BA$8,Gögn!$E$2:$E$11876,BA$9))/1000)</f>
        <v>0</v>
      </c>
      <c r="BB72" s="156">
        <f>IF(LEN(BB$8)=0,"",IF(BB$9="samtals",SUMIFS(Gögn!$I$2:$I$11876,Gögn!$F$2:$F$11876,$A72,Gögn!$B$2:$B$11876,BB$8),SUMIFS(Gögn!$I$2:$I$11876,Gögn!$F$2:$F$11876,$A72,Gögn!$B$2:$B$11876,BB$8,Gögn!$E$2:$E$11876,BB$9))/1000)</f>
        <v>104070.288</v>
      </c>
      <c r="BC72" s="156">
        <f>IF(LEN(BC$8)=0,"",IF(BC$9="samtals",SUMIFS(Gögn!$I$2:$I$11876,Gögn!$F$2:$F$11876,$A72,Gögn!$B$2:$B$11876,BC$8),SUMIFS(Gögn!$I$2:$I$11876,Gögn!$F$2:$F$11876,$A72,Gögn!$B$2:$B$11876,BC$8,Gögn!$E$2:$E$11876,BC$9))/1000)</f>
        <v>104070.288</v>
      </c>
      <c r="BD72" s="156">
        <f>IF(LEN(BD$8)=0,"",IF(BD$9="samtals",SUMIFS(Gögn!$I$2:$I$11876,Gögn!$F$2:$F$11876,$A72,Gögn!$B$2:$B$11876,BD$8),SUMIFS(Gögn!$I$2:$I$11876,Gögn!$F$2:$F$11876,$A72,Gögn!$B$2:$B$11876,BD$8,Gögn!$E$2:$E$11876,BD$9))/1000)</f>
        <v>0</v>
      </c>
      <c r="BE72" s="156">
        <f>IF(LEN(BE$8)=0,"",IF(BE$9="samtals",SUMIFS(Gögn!$I$2:$I$11876,Gögn!$F$2:$F$11876,$A72,Gögn!$B$2:$B$11876,BE$8),SUMIFS(Gögn!$I$2:$I$11876,Gögn!$F$2:$F$11876,$A72,Gögn!$B$2:$B$11876,BE$8,Gögn!$E$2:$E$11876,BE$9))/1000)</f>
        <v>793930.522</v>
      </c>
      <c r="BF72" s="156">
        <f>IF(LEN(BF$8)=0,"",IF(BF$9="samtals",SUMIFS(Gögn!$I$2:$I$11876,Gögn!$F$2:$F$11876,$A72,Gögn!$B$2:$B$11876,BF$8),SUMIFS(Gögn!$I$2:$I$11876,Gögn!$F$2:$F$11876,$A72,Gögn!$B$2:$B$11876,BF$8,Gögn!$E$2:$E$11876,BF$9))/1000)</f>
        <v>793930.522</v>
      </c>
      <c r="BG72" s="156">
        <f>IF(LEN(BG$8)=0,"",IF(BG$9="samtals",SUMIFS(Gögn!$I$2:$I$11876,Gögn!$F$2:$F$11876,$A72,Gögn!$B$2:$B$11876,BG$8),SUMIFS(Gögn!$I$2:$I$11876,Gögn!$F$2:$F$11876,$A72,Gögn!$B$2:$B$11876,BG$8,Gögn!$E$2:$E$11876,BG$9))/1000)</f>
        <v>0</v>
      </c>
    </row>
    <row r="73" spans="1:59" s="34" customFormat="1" ht="15.75" x14ac:dyDescent="0.25">
      <c r="A73" s="33" t="s">
        <v>458</v>
      </c>
      <c r="B73" s="33"/>
      <c r="C73" s="20" t="s">
        <v>16</v>
      </c>
      <c r="D73" s="157">
        <f t="shared" si="15"/>
        <v>39562111.885000005</v>
      </c>
      <c r="E73" s="157">
        <f>IF(LEN(E$8)=0,"",SUM(E69:E72))</f>
        <v>1617006.2379999999</v>
      </c>
      <c r="F73" s="157">
        <f t="shared" ref="F73:BG73" si="16">IF(LEN(F$8)=0,"",SUM(F69:F72))</f>
        <v>1259890.6099999999</v>
      </c>
      <c r="G73" s="157">
        <f t="shared" si="16"/>
        <v>357115.62800000003</v>
      </c>
      <c r="H73" s="157">
        <f t="shared" si="16"/>
        <v>3280814.7390000001</v>
      </c>
      <c r="I73" s="157">
        <f t="shared" si="16"/>
        <v>3280814.7390000001</v>
      </c>
      <c r="J73" s="157">
        <f t="shared" si="16"/>
        <v>0</v>
      </c>
      <c r="K73" s="157">
        <f t="shared" si="16"/>
        <v>2979236.0249999999</v>
      </c>
      <c r="L73" s="157">
        <f t="shared" si="16"/>
        <v>2979236.0249999999</v>
      </c>
      <c r="M73" s="157">
        <f t="shared" si="16"/>
        <v>273106</v>
      </c>
      <c r="N73" s="157">
        <f t="shared" si="16"/>
        <v>273106</v>
      </c>
      <c r="O73" s="157">
        <f t="shared" si="16"/>
        <v>3197942.2620000001</v>
      </c>
      <c r="P73" s="157">
        <f t="shared" si="16"/>
        <v>3176434.267</v>
      </c>
      <c r="Q73" s="157">
        <f t="shared" si="16"/>
        <v>21507.994999999999</v>
      </c>
      <c r="R73" s="157">
        <f t="shared" si="16"/>
        <v>2063360</v>
      </c>
      <c r="S73" s="157">
        <f t="shared" si="16"/>
        <v>1908173</v>
      </c>
      <c r="T73" s="157">
        <f t="shared" si="16"/>
        <v>155187</v>
      </c>
      <c r="U73" s="157">
        <f t="shared" si="16"/>
        <v>8960062.4250000007</v>
      </c>
      <c r="V73" s="157">
        <f t="shared" si="16"/>
        <v>8911246.0769999996</v>
      </c>
      <c r="W73" s="157">
        <f t="shared" si="16"/>
        <v>48816.347999999998</v>
      </c>
      <c r="X73" s="157">
        <f t="shared" si="16"/>
        <v>932330.88800000004</v>
      </c>
      <c r="Y73" s="157">
        <f t="shared" si="16"/>
        <v>702878.20699999994</v>
      </c>
      <c r="Z73" s="157">
        <f t="shared" si="16"/>
        <v>229452.68100000001</v>
      </c>
      <c r="AA73" s="157">
        <f t="shared" si="16"/>
        <v>220730.23300000001</v>
      </c>
      <c r="AB73" s="157">
        <f t="shared" si="16"/>
        <v>220730.23300000001</v>
      </c>
      <c r="AC73" s="157">
        <f t="shared" si="16"/>
        <v>254244</v>
      </c>
      <c r="AD73" s="157">
        <f t="shared" si="16"/>
        <v>254244</v>
      </c>
      <c r="AE73" s="157">
        <f t="shared" si="16"/>
        <v>204828</v>
      </c>
      <c r="AF73" s="157">
        <f t="shared" si="16"/>
        <v>204828</v>
      </c>
      <c r="AG73" s="157">
        <f t="shared" si="16"/>
        <v>218084.573</v>
      </c>
      <c r="AH73" s="157">
        <f t="shared" si="16"/>
        <v>218084.573</v>
      </c>
      <c r="AI73" s="157">
        <f t="shared" si="16"/>
        <v>5043</v>
      </c>
      <c r="AJ73" s="157">
        <f t="shared" si="16"/>
        <v>5043</v>
      </c>
      <c r="AK73" s="157">
        <f t="shared" si="16"/>
        <v>297998.995</v>
      </c>
      <c r="AL73" s="157">
        <f t="shared" si="16"/>
        <v>297998.995</v>
      </c>
      <c r="AM73" s="157">
        <f t="shared" si="16"/>
        <v>4830570.0540000005</v>
      </c>
      <c r="AN73" s="157">
        <f t="shared" si="16"/>
        <v>4796165.6809999999</v>
      </c>
      <c r="AO73" s="157">
        <f t="shared" si="16"/>
        <v>34404.373</v>
      </c>
      <c r="AP73" s="157">
        <f t="shared" si="16"/>
        <v>24294.034</v>
      </c>
      <c r="AQ73" s="157">
        <f t="shared" si="16"/>
        <v>21733.664000000001</v>
      </c>
      <c r="AR73" s="157">
        <f t="shared" si="16"/>
        <v>2560.37</v>
      </c>
      <c r="AS73" s="157">
        <f t="shared" si="16"/>
        <v>5033467.3159999996</v>
      </c>
      <c r="AT73" s="157">
        <f t="shared" si="16"/>
        <v>4951166.5010000002</v>
      </c>
      <c r="AU73" s="157">
        <f t="shared" si="16"/>
        <v>82300.815000000002</v>
      </c>
      <c r="AV73" s="157">
        <f t="shared" si="16"/>
        <v>347176.66000000003</v>
      </c>
      <c r="AW73" s="157">
        <f t="shared" si="16"/>
        <v>333906.79300000001</v>
      </c>
      <c r="AX73" s="157">
        <f t="shared" si="16"/>
        <v>13269.867</v>
      </c>
      <c r="AY73" s="157">
        <f t="shared" si="16"/>
        <v>979054</v>
      </c>
      <c r="AZ73" s="157">
        <f t="shared" si="16"/>
        <v>638134</v>
      </c>
      <c r="BA73" s="157">
        <f t="shared" si="16"/>
        <v>340920</v>
      </c>
      <c r="BB73" s="157">
        <f t="shared" si="16"/>
        <v>1123691.32</v>
      </c>
      <c r="BC73" s="157">
        <f t="shared" si="16"/>
        <v>1115750.7479999999</v>
      </c>
      <c r="BD73" s="157">
        <f t="shared" si="16"/>
        <v>7940.5720000000001</v>
      </c>
      <c r="BE73" s="157">
        <f t="shared" si="16"/>
        <v>2719071.1230000001</v>
      </c>
      <c r="BF73" s="157">
        <f t="shared" si="16"/>
        <v>2549232.1669999999</v>
      </c>
      <c r="BG73" s="157">
        <f t="shared" si="16"/>
        <v>169838.95600000001</v>
      </c>
    </row>
    <row r="74" spans="1:59" ht="15.75" x14ac:dyDescent="0.25">
      <c r="A74" s="5" t="s">
        <v>458</v>
      </c>
      <c r="B74" s="5"/>
      <c r="C74" s="19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</row>
    <row r="75" spans="1:59" ht="15.75" x14ac:dyDescent="0.25">
      <c r="A75" s="5" t="s">
        <v>458</v>
      </c>
      <c r="B75" s="5"/>
      <c r="C75" s="21" t="s">
        <v>25</v>
      </c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</row>
    <row r="76" spans="1:59" ht="15.75" x14ac:dyDescent="0.25">
      <c r="A76" s="5" t="s">
        <v>26</v>
      </c>
      <c r="B76" s="5"/>
      <c r="C76" s="19" t="s">
        <v>27</v>
      </c>
      <c r="D76" s="156">
        <f t="shared" ref="D76:D79" si="17">SUMIF($E$9:$BG$9,"Samtals",E76:BG76)</f>
        <v>161216.30799999999</v>
      </c>
      <c r="E76" s="156">
        <f>IF(LEN(E$8)=0,"",IF(E$9="samtals",SUMIFS(Gögn!$I$2:$I$11876,Gögn!$F$2:$F$11876,$A76,Gögn!$B$2:$B$11876,E$8),SUMIFS(Gögn!$I$2:$I$11876,Gögn!$F$2:$F$11876,$A76,Gögn!$B$2:$B$11876,E$8,Gögn!$E$2:$E$11876,E$9))/1000)</f>
        <v>0</v>
      </c>
      <c r="F76" s="156">
        <f>IF(LEN(F$8)=0,"",IF(F$9="samtals",SUMIFS(Gögn!$I$2:$I$11876,Gögn!$F$2:$F$11876,$A76,Gögn!$B$2:$B$11876,F$8),SUMIFS(Gögn!$I$2:$I$11876,Gögn!$F$2:$F$11876,$A76,Gögn!$B$2:$B$11876,F$8,Gögn!$E$2:$E$11876,F$9))/1000)</f>
        <v>0</v>
      </c>
      <c r="G76" s="156">
        <f>IF(LEN(G$8)=0,"",IF(G$9="samtals",SUMIFS(Gögn!$I$2:$I$11876,Gögn!$F$2:$F$11876,$A76,Gögn!$B$2:$B$11876,G$8),SUMIFS(Gögn!$I$2:$I$11876,Gögn!$F$2:$F$11876,$A76,Gögn!$B$2:$B$11876,G$8,Gögn!$E$2:$E$11876,G$9))/1000)</f>
        <v>0</v>
      </c>
      <c r="H76" s="156">
        <f>IF(LEN(H$8)=0,"",IF(H$9="samtals",SUMIFS(Gögn!$I$2:$I$11876,Gögn!$F$2:$F$11876,$A76,Gögn!$B$2:$B$11876,H$8),SUMIFS(Gögn!$I$2:$I$11876,Gögn!$F$2:$F$11876,$A76,Gögn!$B$2:$B$11876,H$8,Gögn!$E$2:$E$11876,H$9))/1000)</f>
        <v>0</v>
      </c>
      <c r="I76" s="156">
        <f>IF(LEN(I$8)=0,"",IF(I$9="samtals",SUMIFS(Gögn!$I$2:$I$11876,Gögn!$F$2:$F$11876,$A76,Gögn!$B$2:$B$11876,I$8),SUMIFS(Gögn!$I$2:$I$11876,Gögn!$F$2:$F$11876,$A76,Gögn!$B$2:$B$11876,I$8,Gögn!$E$2:$E$11876,I$9))/1000)</f>
        <v>0</v>
      </c>
      <c r="J76" s="156">
        <f>IF(LEN(J$8)=0,"",IF(J$9="samtals",SUMIFS(Gögn!$I$2:$I$11876,Gögn!$F$2:$F$11876,$A76,Gögn!$B$2:$B$11876,J$8),SUMIFS(Gögn!$I$2:$I$11876,Gögn!$F$2:$F$11876,$A76,Gögn!$B$2:$B$11876,J$8,Gögn!$E$2:$E$11876,J$9))/1000)</f>
        <v>0</v>
      </c>
      <c r="K76" s="156">
        <f>IF(LEN(K$8)=0,"",IF(K$9="samtals",SUMIFS(Gögn!$I$2:$I$11876,Gögn!$F$2:$F$11876,$A76,Gögn!$B$2:$B$11876,K$8),SUMIFS(Gögn!$I$2:$I$11876,Gögn!$F$2:$F$11876,$A76,Gögn!$B$2:$B$11876,K$8,Gögn!$E$2:$E$11876,K$9))/1000)</f>
        <v>161216.30799999999</v>
      </c>
      <c r="L76" s="156">
        <f>IF(LEN(L$8)=0,"",IF(L$9="samtals",SUMIFS(Gögn!$I$2:$I$11876,Gögn!$F$2:$F$11876,$A76,Gögn!$B$2:$B$11876,L$8),SUMIFS(Gögn!$I$2:$I$11876,Gögn!$F$2:$F$11876,$A76,Gögn!$B$2:$B$11876,L$8,Gögn!$E$2:$E$11876,L$9))/1000)</f>
        <v>161216.30799999999</v>
      </c>
      <c r="M76" s="156">
        <f>IF(LEN(M$8)=0,"",IF(M$9="samtals",SUMIFS(Gögn!$I$2:$I$11876,Gögn!$F$2:$F$11876,$A76,Gögn!$B$2:$B$11876,M$8),SUMIFS(Gögn!$I$2:$I$11876,Gögn!$F$2:$F$11876,$A76,Gögn!$B$2:$B$11876,M$8,Gögn!$E$2:$E$11876,M$9))/1000)</f>
        <v>0</v>
      </c>
      <c r="N76" s="156">
        <f>IF(LEN(N$8)=0,"",IF(N$9="samtals",SUMIFS(Gögn!$I$2:$I$11876,Gögn!$F$2:$F$11876,$A76,Gögn!$B$2:$B$11876,N$8),SUMIFS(Gögn!$I$2:$I$11876,Gögn!$F$2:$F$11876,$A76,Gögn!$B$2:$B$11876,N$8,Gögn!$E$2:$E$11876,N$9))/1000)</f>
        <v>0</v>
      </c>
      <c r="O76" s="156">
        <f>IF(LEN(O$8)=0,"",IF(O$9="samtals",SUMIFS(Gögn!$I$2:$I$11876,Gögn!$F$2:$F$11876,$A76,Gögn!$B$2:$B$11876,O$8),SUMIFS(Gögn!$I$2:$I$11876,Gögn!$F$2:$F$11876,$A76,Gögn!$B$2:$B$11876,O$8,Gögn!$E$2:$E$11876,O$9))/1000)</f>
        <v>0</v>
      </c>
      <c r="P76" s="156">
        <f>IF(LEN(P$8)=0,"",IF(P$9="samtals",SUMIFS(Gögn!$I$2:$I$11876,Gögn!$F$2:$F$11876,$A76,Gögn!$B$2:$B$11876,P$8),SUMIFS(Gögn!$I$2:$I$11876,Gögn!$F$2:$F$11876,$A76,Gögn!$B$2:$B$11876,P$8,Gögn!$E$2:$E$11876,P$9))/1000)</f>
        <v>0</v>
      </c>
      <c r="Q76" s="156">
        <f>IF(LEN(Q$8)=0,"",IF(Q$9="samtals",SUMIFS(Gögn!$I$2:$I$11876,Gögn!$F$2:$F$11876,$A76,Gögn!$B$2:$B$11876,Q$8),SUMIFS(Gögn!$I$2:$I$11876,Gögn!$F$2:$F$11876,$A76,Gögn!$B$2:$B$11876,Q$8,Gögn!$E$2:$E$11876,Q$9))/1000)</f>
        <v>0</v>
      </c>
      <c r="R76" s="156">
        <f>IF(LEN(R$8)=0,"",IF(R$9="samtals",SUMIFS(Gögn!$I$2:$I$11876,Gögn!$F$2:$F$11876,$A76,Gögn!$B$2:$B$11876,R$8),SUMIFS(Gögn!$I$2:$I$11876,Gögn!$F$2:$F$11876,$A76,Gögn!$B$2:$B$11876,R$8,Gögn!$E$2:$E$11876,R$9))/1000)</f>
        <v>0</v>
      </c>
      <c r="S76" s="156">
        <f>IF(LEN(S$8)=0,"",IF(S$9="samtals",SUMIFS(Gögn!$I$2:$I$11876,Gögn!$F$2:$F$11876,$A76,Gögn!$B$2:$B$11876,S$8),SUMIFS(Gögn!$I$2:$I$11876,Gögn!$F$2:$F$11876,$A76,Gögn!$B$2:$B$11876,S$8,Gögn!$E$2:$E$11876,S$9))/1000)</f>
        <v>0</v>
      </c>
      <c r="T76" s="156">
        <f>IF(LEN(T$8)=0,"",IF(T$9="samtals",SUMIFS(Gögn!$I$2:$I$11876,Gögn!$F$2:$F$11876,$A76,Gögn!$B$2:$B$11876,T$8),SUMIFS(Gögn!$I$2:$I$11876,Gögn!$F$2:$F$11876,$A76,Gögn!$B$2:$B$11876,T$8,Gögn!$E$2:$E$11876,T$9))/1000)</f>
        <v>0</v>
      </c>
      <c r="U76" s="156">
        <f>IF(LEN(U$8)=0,"",IF(U$9="samtals",SUMIFS(Gögn!$I$2:$I$11876,Gögn!$F$2:$F$11876,$A76,Gögn!$B$2:$B$11876,U$8),SUMIFS(Gögn!$I$2:$I$11876,Gögn!$F$2:$F$11876,$A76,Gögn!$B$2:$B$11876,U$8,Gögn!$E$2:$E$11876,U$9))/1000)</f>
        <v>0</v>
      </c>
      <c r="V76" s="156">
        <f>IF(LEN(V$8)=0,"",IF(V$9="samtals",SUMIFS(Gögn!$I$2:$I$11876,Gögn!$F$2:$F$11876,$A76,Gögn!$B$2:$B$11876,V$8),SUMIFS(Gögn!$I$2:$I$11876,Gögn!$F$2:$F$11876,$A76,Gögn!$B$2:$B$11876,V$8,Gögn!$E$2:$E$11876,V$9))/1000)</f>
        <v>0</v>
      </c>
      <c r="W76" s="156">
        <f>IF(LEN(W$8)=0,"",IF(W$9="samtals",SUMIFS(Gögn!$I$2:$I$11876,Gögn!$F$2:$F$11876,$A76,Gögn!$B$2:$B$11876,W$8),SUMIFS(Gögn!$I$2:$I$11876,Gögn!$F$2:$F$11876,$A76,Gögn!$B$2:$B$11876,W$8,Gögn!$E$2:$E$11876,W$9))/1000)</f>
        <v>0</v>
      </c>
      <c r="X76" s="156">
        <f>IF(LEN(X$8)=0,"",IF(X$9="samtals",SUMIFS(Gögn!$I$2:$I$11876,Gögn!$F$2:$F$11876,$A76,Gögn!$B$2:$B$11876,X$8),SUMIFS(Gögn!$I$2:$I$11876,Gögn!$F$2:$F$11876,$A76,Gögn!$B$2:$B$11876,X$8,Gögn!$E$2:$E$11876,X$9))/1000)</f>
        <v>0</v>
      </c>
      <c r="Y76" s="156">
        <f>IF(LEN(Y$8)=0,"",IF(Y$9="samtals",SUMIFS(Gögn!$I$2:$I$11876,Gögn!$F$2:$F$11876,$A76,Gögn!$B$2:$B$11876,Y$8),SUMIFS(Gögn!$I$2:$I$11876,Gögn!$F$2:$F$11876,$A76,Gögn!$B$2:$B$11876,Y$8,Gögn!$E$2:$E$11876,Y$9))/1000)</f>
        <v>0</v>
      </c>
      <c r="Z76" s="156">
        <f>IF(LEN(Z$8)=0,"",IF(Z$9="samtals",SUMIFS(Gögn!$I$2:$I$11876,Gögn!$F$2:$F$11876,$A76,Gögn!$B$2:$B$11876,Z$8),SUMIFS(Gögn!$I$2:$I$11876,Gögn!$F$2:$F$11876,$A76,Gögn!$B$2:$B$11876,Z$8,Gögn!$E$2:$E$11876,Z$9))/1000)</f>
        <v>0</v>
      </c>
      <c r="AA76" s="156">
        <f>IF(LEN(AA$8)=0,"",IF(AA$9="samtals",SUMIFS(Gögn!$I$2:$I$11876,Gögn!$F$2:$F$11876,$A76,Gögn!$B$2:$B$11876,AA$8),SUMIFS(Gögn!$I$2:$I$11876,Gögn!$F$2:$F$11876,$A76,Gögn!$B$2:$B$11876,AA$8,Gögn!$E$2:$E$11876,AA$9))/1000)</f>
        <v>0</v>
      </c>
      <c r="AB76" s="156">
        <f>IF(LEN(AB$8)=0,"",IF(AB$9="samtals",SUMIFS(Gögn!$I$2:$I$11876,Gögn!$F$2:$F$11876,$A76,Gögn!$B$2:$B$11876,AB$8),SUMIFS(Gögn!$I$2:$I$11876,Gögn!$F$2:$F$11876,$A76,Gögn!$B$2:$B$11876,AB$8,Gögn!$E$2:$E$11876,AB$9))/1000)</f>
        <v>0</v>
      </c>
      <c r="AC76" s="156">
        <f>IF(LEN(AC$8)=0,"",IF(AC$9="samtals",SUMIFS(Gögn!$I$2:$I$11876,Gögn!$F$2:$F$11876,$A76,Gögn!$B$2:$B$11876,AC$8),SUMIFS(Gögn!$I$2:$I$11876,Gögn!$F$2:$F$11876,$A76,Gögn!$B$2:$B$11876,AC$8,Gögn!$E$2:$E$11876,AC$9))/1000)</f>
        <v>0</v>
      </c>
      <c r="AD76" s="156">
        <f>IF(LEN(AD$8)=0,"",IF(AD$9="samtals",SUMIFS(Gögn!$I$2:$I$11876,Gögn!$F$2:$F$11876,$A76,Gögn!$B$2:$B$11876,AD$8),SUMIFS(Gögn!$I$2:$I$11876,Gögn!$F$2:$F$11876,$A76,Gögn!$B$2:$B$11876,AD$8,Gögn!$E$2:$E$11876,AD$9))/1000)</f>
        <v>0</v>
      </c>
      <c r="AE76" s="156">
        <f>IF(LEN(AE$8)=0,"",IF(AE$9="samtals",SUMIFS(Gögn!$I$2:$I$11876,Gögn!$F$2:$F$11876,$A76,Gögn!$B$2:$B$11876,AE$8),SUMIFS(Gögn!$I$2:$I$11876,Gögn!$F$2:$F$11876,$A76,Gögn!$B$2:$B$11876,AE$8,Gögn!$E$2:$E$11876,AE$9))/1000)</f>
        <v>0</v>
      </c>
      <c r="AF76" s="156">
        <f>IF(LEN(AF$8)=0,"",IF(AF$9="samtals",SUMIFS(Gögn!$I$2:$I$11876,Gögn!$F$2:$F$11876,$A76,Gögn!$B$2:$B$11876,AF$8),SUMIFS(Gögn!$I$2:$I$11876,Gögn!$F$2:$F$11876,$A76,Gögn!$B$2:$B$11876,AF$8,Gögn!$E$2:$E$11876,AF$9))/1000)</f>
        <v>0</v>
      </c>
      <c r="AG76" s="156">
        <f>IF(LEN(AG$8)=0,"",IF(AG$9="samtals",SUMIFS(Gögn!$I$2:$I$11876,Gögn!$F$2:$F$11876,$A76,Gögn!$B$2:$B$11876,AG$8),SUMIFS(Gögn!$I$2:$I$11876,Gögn!$F$2:$F$11876,$A76,Gögn!$B$2:$B$11876,AG$8,Gögn!$E$2:$E$11876,AG$9))/1000)</f>
        <v>0</v>
      </c>
      <c r="AH76" s="156">
        <f>IF(LEN(AH$8)=0,"",IF(AH$9="samtals",SUMIFS(Gögn!$I$2:$I$11876,Gögn!$F$2:$F$11876,$A76,Gögn!$B$2:$B$11876,AH$8),SUMIFS(Gögn!$I$2:$I$11876,Gögn!$F$2:$F$11876,$A76,Gögn!$B$2:$B$11876,AH$8,Gögn!$E$2:$E$11876,AH$9))/1000)</f>
        <v>0</v>
      </c>
      <c r="AI76" s="156">
        <f>IF(LEN(AI$8)=0,"",IF(AI$9="samtals",SUMIFS(Gögn!$I$2:$I$11876,Gögn!$F$2:$F$11876,$A76,Gögn!$B$2:$B$11876,AI$8),SUMIFS(Gögn!$I$2:$I$11876,Gögn!$F$2:$F$11876,$A76,Gögn!$B$2:$B$11876,AI$8,Gögn!$E$2:$E$11876,AI$9))/1000)</f>
        <v>0</v>
      </c>
      <c r="AJ76" s="156">
        <f>IF(LEN(AJ$8)=0,"",IF(AJ$9="samtals",SUMIFS(Gögn!$I$2:$I$11876,Gögn!$F$2:$F$11876,$A76,Gögn!$B$2:$B$11876,AJ$8),SUMIFS(Gögn!$I$2:$I$11876,Gögn!$F$2:$F$11876,$A76,Gögn!$B$2:$B$11876,AJ$8,Gögn!$E$2:$E$11876,AJ$9))/1000)</f>
        <v>0</v>
      </c>
      <c r="AK76" s="156">
        <f>IF(LEN(AK$8)=0,"",IF(AK$9="samtals",SUMIFS(Gögn!$I$2:$I$11876,Gögn!$F$2:$F$11876,$A76,Gögn!$B$2:$B$11876,AK$8),SUMIFS(Gögn!$I$2:$I$11876,Gögn!$F$2:$F$11876,$A76,Gögn!$B$2:$B$11876,AK$8,Gögn!$E$2:$E$11876,AK$9))/1000)</f>
        <v>0</v>
      </c>
      <c r="AL76" s="156">
        <f>IF(LEN(AL$8)=0,"",IF(AL$9="samtals",SUMIFS(Gögn!$I$2:$I$11876,Gögn!$F$2:$F$11876,$A76,Gögn!$B$2:$B$11876,AL$8),SUMIFS(Gögn!$I$2:$I$11876,Gögn!$F$2:$F$11876,$A76,Gögn!$B$2:$B$11876,AL$8,Gögn!$E$2:$E$11876,AL$9))/1000)</f>
        <v>0</v>
      </c>
      <c r="AM76" s="156">
        <f>IF(LEN(AM$8)=0,"",IF(AM$9="samtals",SUMIFS(Gögn!$I$2:$I$11876,Gögn!$F$2:$F$11876,$A76,Gögn!$B$2:$B$11876,AM$8),SUMIFS(Gögn!$I$2:$I$11876,Gögn!$F$2:$F$11876,$A76,Gögn!$B$2:$B$11876,AM$8,Gögn!$E$2:$E$11876,AM$9))/1000)</f>
        <v>0</v>
      </c>
      <c r="AN76" s="156">
        <f>IF(LEN(AN$8)=0,"",IF(AN$9="samtals",SUMIFS(Gögn!$I$2:$I$11876,Gögn!$F$2:$F$11876,$A76,Gögn!$B$2:$B$11876,AN$8),SUMIFS(Gögn!$I$2:$I$11876,Gögn!$F$2:$F$11876,$A76,Gögn!$B$2:$B$11876,AN$8,Gögn!$E$2:$E$11876,AN$9))/1000)</f>
        <v>0</v>
      </c>
      <c r="AO76" s="156">
        <f>IF(LEN(AO$8)=0,"",IF(AO$9="samtals",SUMIFS(Gögn!$I$2:$I$11876,Gögn!$F$2:$F$11876,$A76,Gögn!$B$2:$B$11876,AO$8),SUMIFS(Gögn!$I$2:$I$11876,Gögn!$F$2:$F$11876,$A76,Gögn!$B$2:$B$11876,AO$8,Gögn!$E$2:$E$11876,AO$9))/1000)</f>
        <v>0</v>
      </c>
      <c r="AP76" s="156">
        <f>IF(LEN(AP$8)=0,"",IF(AP$9="samtals",SUMIFS(Gögn!$I$2:$I$11876,Gögn!$F$2:$F$11876,$A76,Gögn!$B$2:$B$11876,AP$8),SUMIFS(Gögn!$I$2:$I$11876,Gögn!$F$2:$F$11876,$A76,Gögn!$B$2:$B$11876,AP$8,Gögn!$E$2:$E$11876,AP$9))/1000)</f>
        <v>0</v>
      </c>
      <c r="AQ76" s="156">
        <f>IF(LEN(AQ$8)=0,"",IF(AQ$9="samtals",SUMIFS(Gögn!$I$2:$I$11876,Gögn!$F$2:$F$11876,$A76,Gögn!$B$2:$B$11876,AQ$8),SUMIFS(Gögn!$I$2:$I$11876,Gögn!$F$2:$F$11876,$A76,Gögn!$B$2:$B$11876,AQ$8,Gögn!$E$2:$E$11876,AQ$9))/1000)</f>
        <v>0</v>
      </c>
      <c r="AR76" s="156">
        <f>IF(LEN(AR$8)=0,"",IF(AR$9="samtals",SUMIFS(Gögn!$I$2:$I$11876,Gögn!$F$2:$F$11876,$A76,Gögn!$B$2:$B$11876,AR$8),SUMIFS(Gögn!$I$2:$I$11876,Gögn!$F$2:$F$11876,$A76,Gögn!$B$2:$B$11876,AR$8,Gögn!$E$2:$E$11876,AR$9))/1000)</f>
        <v>0</v>
      </c>
      <c r="AS76" s="156">
        <f>IF(LEN(AS$8)=0,"",IF(AS$9="samtals",SUMIFS(Gögn!$I$2:$I$11876,Gögn!$F$2:$F$11876,$A76,Gögn!$B$2:$B$11876,AS$8),SUMIFS(Gögn!$I$2:$I$11876,Gögn!$F$2:$F$11876,$A76,Gögn!$B$2:$B$11876,AS$8,Gögn!$E$2:$E$11876,AS$9))/1000)</f>
        <v>0</v>
      </c>
      <c r="AT76" s="156">
        <f>IF(LEN(AT$8)=0,"",IF(AT$9="samtals",SUMIFS(Gögn!$I$2:$I$11876,Gögn!$F$2:$F$11876,$A76,Gögn!$B$2:$B$11876,AT$8),SUMIFS(Gögn!$I$2:$I$11876,Gögn!$F$2:$F$11876,$A76,Gögn!$B$2:$B$11876,AT$8,Gögn!$E$2:$E$11876,AT$9))/1000)</f>
        <v>0</v>
      </c>
      <c r="AU76" s="156">
        <f>IF(LEN(AU$8)=0,"",IF(AU$9="samtals",SUMIFS(Gögn!$I$2:$I$11876,Gögn!$F$2:$F$11876,$A76,Gögn!$B$2:$B$11876,AU$8),SUMIFS(Gögn!$I$2:$I$11876,Gögn!$F$2:$F$11876,$A76,Gögn!$B$2:$B$11876,AU$8,Gögn!$E$2:$E$11876,AU$9))/1000)</f>
        <v>0</v>
      </c>
      <c r="AV76" s="156">
        <f>IF(LEN(AV$8)=0,"",IF(AV$9="samtals",SUMIFS(Gögn!$I$2:$I$11876,Gögn!$F$2:$F$11876,$A76,Gögn!$B$2:$B$11876,AV$8),SUMIFS(Gögn!$I$2:$I$11876,Gögn!$F$2:$F$11876,$A76,Gögn!$B$2:$B$11876,AV$8,Gögn!$E$2:$E$11876,AV$9))/1000)</f>
        <v>0</v>
      </c>
      <c r="AW76" s="156">
        <f>IF(LEN(AW$8)=0,"",IF(AW$9="samtals",SUMIFS(Gögn!$I$2:$I$11876,Gögn!$F$2:$F$11876,$A76,Gögn!$B$2:$B$11876,AW$8),SUMIFS(Gögn!$I$2:$I$11876,Gögn!$F$2:$F$11876,$A76,Gögn!$B$2:$B$11876,AW$8,Gögn!$E$2:$E$11876,AW$9))/1000)</f>
        <v>0</v>
      </c>
      <c r="AX76" s="156">
        <f>IF(LEN(AX$8)=0,"",IF(AX$9="samtals",SUMIFS(Gögn!$I$2:$I$11876,Gögn!$F$2:$F$11876,$A76,Gögn!$B$2:$B$11876,AX$8),SUMIFS(Gögn!$I$2:$I$11876,Gögn!$F$2:$F$11876,$A76,Gögn!$B$2:$B$11876,AX$8,Gögn!$E$2:$E$11876,AX$9))/1000)</f>
        <v>0</v>
      </c>
      <c r="AY76" s="156">
        <f>IF(LEN(AY$8)=0,"",IF(AY$9="samtals",SUMIFS(Gögn!$I$2:$I$11876,Gögn!$F$2:$F$11876,$A76,Gögn!$B$2:$B$11876,AY$8),SUMIFS(Gögn!$I$2:$I$11876,Gögn!$F$2:$F$11876,$A76,Gögn!$B$2:$B$11876,AY$8,Gögn!$E$2:$E$11876,AY$9))/1000)</f>
        <v>0</v>
      </c>
      <c r="AZ76" s="156">
        <f>IF(LEN(AZ$8)=0,"",IF(AZ$9="samtals",SUMIFS(Gögn!$I$2:$I$11876,Gögn!$F$2:$F$11876,$A76,Gögn!$B$2:$B$11876,AZ$8),SUMIFS(Gögn!$I$2:$I$11876,Gögn!$F$2:$F$11876,$A76,Gögn!$B$2:$B$11876,AZ$8,Gögn!$E$2:$E$11876,AZ$9))/1000)</f>
        <v>0</v>
      </c>
      <c r="BA76" s="156">
        <f>IF(LEN(BA$8)=0,"",IF(BA$9="samtals",SUMIFS(Gögn!$I$2:$I$11876,Gögn!$F$2:$F$11876,$A76,Gögn!$B$2:$B$11876,BA$8),SUMIFS(Gögn!$I$2:$I$11876,Gögn!$F$2:$F$11876,$A76,Gögn!$B$2:$B$11876,BA$8,Gögn!$E$2:$E$11876,BA$9))/1000)</f>
        <v>0</v>
      </c>
      <c r="BB76" s="156">
        <f>IF(LEN(BB$8)=0,"",IF(BB$9="samtals",SUMIFS(Gögn!$I$2:$I$11876,Gögn!$F$2:$F$11876,$A76,Gögn!$B$2:$B$11876,BB$8),SUMIFS(Gögn!$I$2:$I$11876,Gögn!$F$2:$F$11876,$A76,Gögn!$B$2:$B$11876,BB$8,Gögn!$E$2:$E$11876,BB$9))/1000)</f>
        <v>0</v>
      </c>
      <c r="BC76" s="156">
        <f>IF(LEN(BC$8)=0,"",IF(BC$9="samtals",SUMIFS(Gögn!$I$2:$I$11876,Gögn!$F$2:$F$11876,$A76,Gögn!$B$2:$B$11876,BC$8),SUMIFS(Gögn!$I$2:$I$11876,Gögn!$F$2:$F$11876,$A76,Gögn!$B$2:$B$11876,BC$8,Gögn!$E$2:$E$11876,BC$9))/1000)</f>
        <v>0</v>
      </c>
      <c r="BD76" s="156">
        <f>IF(LEN(BD$8)=0,"",IF(BD$9="samtals",SUMIFS(Gögn!$I$2:$I$11876,Gögn!$F$2:$F$11876,$A76,Gögn!$B$2:$B$11876,BD$8),SUMIFS(Gögn!$I$2:$I$11876,Gögn!$F$2:$F$11876,$A76,Gögn!$B$2:$B$11876,BD$8,Gögn!$E$2:$E$11876,BD$9))/1000)</f>
        <v>0</v>
      </c>
      <c r="BE76" s="156">
        <f>IF(LEN(BE$8)=0,"",IF(BE$9="samtals",SUMIFS(Gögn!$I$2:$I$11876,Gögn!$F$2:$F$11876,$A76,Gögn!$B$2:$B$11876,BE$8),SUMIFS(Gögn!$I$2:$I$11876,Gögn!$F$2:$F$11876,$A76,Gögn!$B$2:$B$11876,BE$8,Gögn!$E$2:$E$11876,BE$9))/1000)</f>
        <v>0</v>
      </c>
      <c r="BF76" s="156">
        <f>IF(LEN(BF$8)=0,"",IF(BF$9="samtals",SUMIFS(Gögn!$I$2:$I$11876,Gögn!$F$2:$F$11876,$A76,Gögn!$B$2:$B$11876,BF$8),SUMIFS(Gögn!$I$2:$I$11876,Gögn!$F$2:$F$11876,$A76,Gögn!$B$2:$B$11876,BF$8,Gögn!$E$2:$E$11876,BF$9))/1000)</f>
        <v>0</v>
      </c>
      <c r="BG76" s="156">
        <f>IF(LEN(BG$8)=0,"",IF(BG$9="samtals",SUMIFS(Gögn!$I$2:$I$11876,Gögn!$F$2:$F$11876,$A76,Gögn!$B$2:$B$11876,BG$8),SUMIFS(Gögn!$I$2:$I$11876,Gögn!$F$2:$F$11876,$A76,Gögn!$B$2:$B$11876,BG$8,Gögn!$E$2:$E$11876,BG$9))/1000)</f>
        <v>0</v>
      </c>
    </row>
    <row r="77" spans="1:59" ht="15.75" x14ac:dyDescent="0.25">
      <c r="A77" s="5" t="s">
        <v>28</v>
      </c>
      <c r="B77" s="5"/>
      <c r="C77" s="18" t="s">
        <v>29</v>
      </c>
      <c r="D77" s="155">
        <f t="shared" si="17"/>
        <v>2992045.7880000002</v>
      </c>
      <c r="E77" s="155">
        <f>IF(LEN(E$8)=0,"",IF(E$9="samtals",SUMIFS(Gögn!$I$2:$I$11876,Gögn!$F$2:$F$11876,$A77,Gögn!$B$2:$B$11876,E$8),SUMIFS(Gögn!$I$2:$I$11876,Gögn!$F$2:$F$11876,$A77,Gögn!$B$2:$B$11876,E$8,Gögn!$E$2:$E$11876,E$9))/1000)</f>
        <v>0</v>
      </c>
      <c r="F77" s="155">
        <f>IF(LEN(F$8)=0,"",IF(F$9="samtals",SUMIFS(Gögn!$I$2:$I$11876,Gögn!$F$2:$F$11876,$A77,Gögn!$B$2:$B$11876,F$8),SUMIFS(Gögn!$I$2:$I$11876,Gögn!$F$2:$F$11876,$A77,Gögn!$B$2:$B$11876,F$8,Gögn!$E$2:$E$11876,F$9))/1000)</f>
        <v>0</v>
      </c>
      <c r="G77" s="155">
        <f>IF(LEN(G$8)=0,"",IF(G$9="samtals",SUMIFS(Gögn!$I$2:$I$11876,Gögn!$F$2:$F$11876,$A77,Gögn!$B$2:$B$11876,G$8),SUMIFS(Gögn!$I$2:$I$11876,Gögn!$F$2:$F$11876,$A77,Gögn!$B$2:$B$11876,G$8,Gögn!$E$2:$E$11876,G$9))/1000)</f>
        <v>0</v>
      </c>
      <c r="H77" s="155">
        <f>IF(LEN(H$8)=0,"",IF(H$9="samtals",SUMIFS(Gögn!$I$2:$I$11876,Gögn!$F$2:$F$11876,$A77,Gögn!$B$2:$B$11876,H$8),SUMIFS(Gögn!$I$2:$I$11876,Gögn!$F$2:$F$11876,$A77,Gögn!$B$2:$B$11876,H$8,Gögn!$E$2:$E$11876,H$9))/1000)</f>
        <v>893159.84900000005</v>
      </c>
      <c r="I77" s="155">
        <f>IF(LEN(I$8)=0,"",IF(I$9="samtals",SUMIFS(Gögn!$I$2:$I$11876,Gögn!$F$2:$F$11876,$A77,Gögn!$B$2:$B$11876,I$8),SUMIFS(Gögn!$I$2:$I$11876,Gögn!$F$2:$F$11876,$A77,Gögn!$B$2:$B$11876,I$8,Gögn!$E$2:$E$11876,I$9))/1000)</f>
        <v>893159.84900000005</v>
      </c>
      <c r="J77" s="155">
        <f>IF(LEN(J$8)=0,"",IF(J$9="samtals",SUMIFS(Gögn!$I$2:$I$11876,Gögn!$F$2:$F$11876,$A77,Gögn!$B$2:$B$11876,J$8),SUMIFS(Gögn!$I$2:$I$11876,Gögn!$F$2:$F$11876,$A77,Gögn!$B$2:$B$11876,J$8,Gögn!$E$2:$E$11876,J$9))/1000)</f>
        <v>0</v>
      </c>
      <c r="K77" s="155">
        <f>IF(LEN(K$8)=0,"",IF(K$9="samtals",SUMIFS(Gögn!$I$2:$I$11876,Gögn!$F$2:$F$11876,$A77,Gögn!$B$2:$B$11876,K$8),SUMIFS(Gögn!$I$2:$I$11876,Gögn!$F$2:$F$11876,$A77,Gögn!$B$2:$B$11876,K$8,Gögn!$E$2:$E$11876,K$9))/1000)</f>
        <v>126541.98</v>
      </c>
      <c r="L77" s="155">
        <f>IF(LEN(L$8)=0,"",IF(L$9="samtals",SUMIFS(Gögn!$I$2:$I$11876,Gögn!$F$2:$F$11876,$A77,Gögn!$B$2:$B$11876,L$8),SUMIFS(Gögn!$I$2:$I$11876,Gögn!$F$2:$F$11876,$A77,Gögn!$B$2:$B$11876,L$8,Gögn!$E$2:$E$11876,L$9))/1000)</f>
        <v>126541.98</v>
      </c>
      <c r="M77" s="155">
        <f>IF(LEN(M$8)=0,"",IF(M$9="samtals",SUMIFS(Gögn!$I$2:$I$11876,Gögn!$F$2:$F$11876,$A77,Gögn!$B$2:$B$11876,M$8),SUMIFS(Gögn!$I$2:$I$11876,Gögn!$F$2:$F$11876,$A77,Gögn!$B$2:$B$11876,M$8,Gögn!$E$2:$E$11876,M$9))/1000)</f>
        <v>0</v>
      </c>
      <c r="N77" s="155">
        <f>IF(LEN(N$8)=0,"",IF(N$9="samtals",SUMIFS(Gögn!$I$2:$I$11876,Gögn!$F$2:$F$11876,$A77,Gögn!$B$2:$B$11876,N$8),SUMIFS(Gögn!$I$2:$I$11876,Gögn!$F$2:$F$11876,$A77,Gögn!$B$2:$B$11876,N$8,Gögn!$E$2:$E$11876,N$9))/1000)</f>
        <v>0</v>
      </c>
      <c r="O77" s="155">
        <f>IF(LEN(O$8)=0,"",IF(O$9="samtals",SUMIFS(Gögn!$I$2:$I$11876,Gögn!$F$2:$F$11876,$A77,Gögn!$B$2:$B$11876,O$8),SUMIFS(Gögn!$I$2:$I$11876,Gögn!$F$2:$F$11876,$A77,Gögn!$B$2:$B$11876,O$8,Gögn!$E$2:$E$11876,O$9))/1000)</f>
        <v>48542.351999999999</v>
      </c>
      <c r="P77" s="155">
        <f>IF(LEN(P$8)=0,"",IF(P$9="samtals",SUMIFS(Gögn!$I$2:$I$11876,Gögn!$F$2:$F$11876,$A77,Gögn!$B$2:$B$11876,P$8),SUMIFS(Gögn!$I$2:$I$11876,Gögn!$F$2:$F$11876,$A77,Gögn!$B$2:$B$11876,P$8,Gögn!$E$2:$E$11876,P$9))/1000)</f>
        <v>48542.351999999999</v>
      </c>
      <c r="Q77" s="155">
        <f>IF(LEN(Q$8)=0,"",IF(Q$9="samtals",SUMIFS(Gögn!$I$2:$I$11876,Gögn!$F$2:$F$11876,$A77,Gögn!$B$2:$B$11876,Q$8),SUMIFS(Gögn!$I$2:$I$11876,Gögn!$F$2:$F$11876,$A77,Gögn!$B$2:$B$11876,Q$8,Gögn!$E$2:$E$11876,Q$9))/1000)</f>
        <v>0</v>
      </c>
      <c r="R77" s="155">
        <f>IF(LEN(R$8)=0,"",IF(R$9="samtals",SUMIFS(Gögn!$I$2:$I$11876,Gögn!$F$2:$F$11876,$A77,Gögn!$B$2:$B$11876,R$8),SUMIFS(Gögn!$I$2:$I$11876,Gögn!$F$2:$F$11876,$A77,Gögn!$B$2:$B$11876,R$8,Gögn!$E$2:$E$11876,R$9))/1000)</f>
        <v>0</v>
      </c>
      <c r="S77" s="155">
        <f>IF(LEN(S$8)=0,"",IF(S$9="samtals",SUMIFS(Gögn!$I$2:$I$11876,Gögn!$F$2:$F$11876,$A77,Gögn!$B$2:$B$11876,S$8),SUMIFS(Gögn!$I$2:$I$11876,Gögn!$F$2:$F$11876,$A77,Gögn!$B$2:$B$11876,S$8,Gögn!$E$2:$E$11876,S$9))/1000)</f>
        <v>0</v>
      </c>
      <c r="T77" s="155">
        <f>IF(LEN(T$8)=0,"",IF(T$9="samtals",SUMIFS(Gögn!$I$2:$I$11876,Gögn!$F$2:$F$11876,$A77,Gögn!$B$2:$B$11876,T$8),SUMIFS(Gögn!$I$2:$I$11876,Gögn!$F$2:$F$11876,$A77,Gögn!$B$2:$B$11876,T$8,Gögn!$E$2:$E$11876,T$9))/1000)</f>
        <v>0</v>
      </c>
      <c r="U77" s="155">
        <f>IF(LEN(U$8)=0,"",IF(U$9="samtals",SUMIFS(Gögn!$I$2:$I$11876,Gögn!$F$2:$F$11876,$A77,Gögn!$B$2:$B$11876,U$8),SUMIFS(Gögn!$I$2:$I$11876,Gögn!$F$2:$F$11876,$A77,Gögn!$B$2:$B$11876,U$8,Gögn!$E$2:$E$11876,U$9))/1000)</f>
        <v>488195.27500000002</v>
      </c>
      <c r="V77" s="155">
        <f>IF(LEN(V$8)=0,"",IF(V$9="samtals",SUMIFS(Gögn!$I$2:$I$11876,Gögn!$F$2:$F$11876,$A77,Gögn!$B$2:$B$11876,V$8),SUMIFS(Gögn!$I$2:$I$11876,Gögn!$F$2:$F$11876,$A77,Gögn!$B$2:$B$11876,V$8,Gögn!$E$2:$E$11876,V$9))/1000)</f>
        <v>488195.27500000002</v>
      </c>
      <c r="W77" s="155">
        <f>IF(LEN(W$8)=0,"",IF(W$9="samtals",SUMIFS(Gögn!$I$2:$I$11876,Gögn!$F$2:$F$11876,$A77,Gögn!$B$2:$B$11876,W$8),SUMIFS(Gögn!$I$2:$I$11876,Gögn!$F$2:$F$11876,$A77,Gögn!$B$2:$B$11876,W$8,Gögn!$E$2:$E$11876,W$9))/1000)</f>
        <v>0</v>
      </c>
      <c r="X77" s="155">
        <f>IF(LEN(X$8)=0,"",IF(X$9="samtals",SUMIFS(Gögn!$I$2:$I$11876,Gögn!$F$2:$F$11876,$A77,Gögn!$B$2:$B$11876,X$8),SUMIFS(Gögn!$I$2:$I$11876,Gögn!$F$2:$F$11876,$A77,Gögn!$B$2:$B$11876,X$8,Gögn!$E$2:$E$11876,X$9))/1000)</f>
        <v>0</v>
      </c>
      <c r="Y77" s="155">
        <f>IF(LEN(Y$8)=0,"",IF(Y$9="samtals",SUMIFS(Gögn!$I$2:$I$11876,Gögn!$F$2:$F$11876,$A77,Gögn!$B$2:$B$11876,Y$8),SUMIFS(Gögn!$I$2:$I$11876,Gögn!$F$2:$F$11876,$A77,Gögn!$B$2:$B$11876,Y$8,Gögn!$E$2:$E$11876,Y$9))/1000)</f>
        <v>0</v>
      </c>
      <c r="Z77" s="155">
        <f>IF(LEN(Z$8)=0,"",IF(Z$9="samtals",SUMIFS(Gögn!$I$2:$I$11876,Gögn!$F$2:$F$11876,$A77,Gögn!$B$2:$B$11876,Z$8),SUMIFS(Gögn!$I$2:$I$11876,Gögn!$F$2:$F$11876,$A77,Gögn!$B$2:$B$11876,Z$8,Gögn!$E$2:$E$11876,Z$9))/1000)</f>
        <v>0</v>
      </c>
      <c r="AA77" s="155">
        <f>IF(LEN(AA$8)=0,"",IF(AA$9="samtals",SUMIFS(Gögn!$I$2:$I$11876,Gögn!$F$2:$F$11876,$A77,Gögn!$B$2:$B$11876,AA$8),SUMIFS(Gögn!$I$2:$I$11876,Gögn!$F$2:$F$11876,$A77,Gögn!$B$2:$B$11876,AA$8,Gögn!$E$2:$E$11876,AA$9))/1000)</f>
        <v>3035.797</v>
      </c>
      <c r="AB77" s="155">
        <f>IF(LEN(AB$8)=0,"",IF(AB$9="samtals",SUMIFS(Gögn!$I$2:$I$11876,Gögn!$F$2:$F$11876,$A77,Gögn!$B$2:$B$11876,AB$8),SUMIFS(Gögn!$I$2:$I$11876,Gögn!$F$2:$F$11876,$A77,Gögn!$B$2:$B$11876,AB$8,Gögn!$E$2:$E$11876,AB$9))/1000)</f>
        <v>3035.797</v>
      </c>
      <c r="AC77" s="155">
        <f>IF(LEN(AC$8)=0,"",IF(AC$9="samtals",SUMIFS(Gögn!$I$2:$I$11876,Gögn!$F$2:$F$11876,$A77,Gögn!$B$2:$B$11876,AC$8),SUMIFS(Gögn!$I$2:$I$11876,Gögn!$F$2:$F$11876,$A77,Gögn!$B$2:$B$11876,AC$8,Gögn!$E$2:$E$11876,AC$9))/1000)</f>
        <v>1887</v>
      </c>
      <c r="AD77" s="155">
        <f>IF(LEN(AD$8)=0,"",IF(AD$9="samtals",SUMIFS(Gögn!$I$2:$I$11876,Gögn!$F$2:$F$11876,$A77,Gögn!$B$2:$B$11876,AD$8),SUMIFS(Gögn!$I$2:$I$11876,Gögn!$F$2:$F$11876,$A77,Gögn!$B$2:$B$11876,AD$8,Gögn!$E$2:$E$11876,AD$9))/1000)</f>
        <v>1887</v>
      </c>
      <c r="AE77" s="155">
        <f>IF(LEN(AE$8)=0,"",IF(AE$9="samtals",SUMIFS(Gögn!$I$2:$I$11876,Gögn!$F$2:$F$11876,$A77,Gögn!$B$2:$B$11876,AE$8),SUMIFS(Gögn!$I$2:$I$11876,Gögn!$F$2:$F$11876,$A77,Gögn!$B$2:$B$11876,AE$8,Gögn!$E$2:$E$11876,AE$9))/1000)</f>
        <v>144</v>
      </c>
      <c r="AF77" s="155">
        <f>IF(LEN(AF$8)=0,"",IF(AF$9="samtals",SUMIFS(Gögn!$I$2:$I$11876,Gögn!$F$2:$F$11876,$A77,Gögn!$B$2:$B$11876,AF$8),SUMIFS(Gögn!$I$2:$I$11876,Gögn!$F$2:$F$11876,$A77,Gögn!$B$2:$B$11876,AF$8,Gögn!$E$2:$E$11876,AF$9))/1000)</f>
        <v>144</v>
      </c>
      <c r="AG77" s="155">
        <f>IF(LEN(AG$8)=0,"",IF(AG$9="samtals",SUMIFS(Gögn!$I$2:$I$11876,Gögn!$F$2:$F$11876,$A77,Gögn!$B$2:$B$11876,AG$8),SUMIFS(Gögn!$I$2:$I$11876,Gögn!$F$2:$F$11876,$A77,Gögn!$B$2:$B$11876,AG$8,Gögn!$E$2:$E$11876,AG$9))/1000)</f>
        <v>0</v>
      </c>
      <c r="AH77" s="155">
        <f>IF(LEN(AH$8)=0,"",IF(AH$9="samtals",SUMIFS(Gögn!$I$2:$I$11876,Gögn!$F$2:$F$11876,$A77,Gögn!$B$2:$B$11876,AH$8),SUMIFS(Gögn!$I$2:$I$11876,Gögn!$F$2:$F$11876,$A77,Gögn!$B$2:$B$11876,AH$8,Gögn!$E$2:$E$11876,AH$9))/1000)</f>
        <v>0</v>
      </c>
      <c r="AI77" s="155">
        <f>IF(LEN(AI$8)=0,"",IF(AI$9="samtals",SUMIFS(Gögn!$I$2:$I$11876,Gögn!$F$2:$F$11876,$A77,Gögn!$B$2:$B$11876,AI$8),SUMIFS(Gögn!$I$2:$I$11876,Gögn!$F$2:$F$11876,$A77,Gögn!$B$2:$B$11876,AI$8,Gögn!$E$2:$E$11876,AI$9))/1000)</f>
        <v>0</v>
      </c>
      <c r="AJ77" s="155">
        <f>IF(LEN(AJ$8)=0,"",IF(AJ$9="samtals",SUMIFS(Gögn!$I$2:$I$11876,Gögn!$F$2:$F$11876,$A77,Gögn!$B$2:$B$11876,AJ$8),SUMIFS(Gögn!$I$2:$I$11876,Gögn!$F$2:$F$11876,$A77,Gögn!$B$2:$B$11876,AJ$8,Gögn!$E$2:$E$11876,AJ$9))/1000)</f>
        <v>0</v>
      </c>
      <c r="AK77" s="155">
        <f>IF(LEN(AK$8)=0,"",IF(AK$9="samtals",SUMIFS(Gögn!$I$2:$I$11876,Gögn!$F$2:$F$11876,$A77,Gögn!$B$2:$B$11876,AK$8),SUMIFS(Gögn!$I$2:$I$11876,Gögn!$F$2:$F$11876,$A77,Gögn!$B$2:$B$11876,AK$8,Gögn!$E$2:$E$11876,AK$9))/1000)</f>
        <v>0</v>
      </c>
      <c r="AL77" s="155">
        <f>IF(LEN(AL$8)=0,"",IF(AL$9="samtals",SUMIFS(Gögn!$I$2:$I$11876,Gögn!$F$2:$F$11876,$A77,Gögn!$B$2:$B$11876,AL$8),SUMIFS(Gögn!$I$2:$I$11876,Gögn!$F$2:$F$11876,$A77,Gögn!$B$2:$B$11876,AL$8,Gögn!$E$2:$E$11876,AL$9))/1000)</f>
        <v>0</v>
      </c>
      <c r="AM77" s="155">
        <f>IF(LEN(AM$8)=0,"",IF(AM$9="samtals",SUMIFS(Gögn!$I$2:$I$11876,Gögn!$F$2:$F$11876,$A77,Gögn!$B$2:$B$11876,AM$8),SUMIFS(Gögn!$I$2:$I$11876,Gögn!$F$2:$F$11876,$A77,Gögn!$B$2:$B$11876,AM$8,Gögn!$E$2:$E$11876,AM$9))/1000)</f>
        <v>430959.42499999999</v>
      </c>
      <c r="AN77" s="155">
        <f>IF(LEN(AN$8)=0,"",IF(AN$9="samtals",SUMIFS(Gögn!$I$2:$I$11876,Gögn!$F$2:$F$11876,$A77,Gögn!$B$2:$B$11876,AN$8),SUMIFS(Gögn!$I$2:$I$11876,Gögn!$F$2:$F$11876,$A77,Gögn!$B$2:$B$11876,AN$8,Gögn!$E$2:$E$11876,AN$9))/1000)</f>
        <v>430959.42499999999</v>
      </c>
      <c r="AO77" s="155">
        <f>IF(LEN(AO$8)=0,"",IF(AO$9="samtals",SUMIFS(Gögn!$I$2:$I$11876,Gögn!$F$2:$F$11876,$A77,Gögn!$B$2:$B$11876,AO$8),SUMIFS(Gögn!$I$2:$I$11876,Gögn!$F$2:$F$11876,$A77,Gögn!$B$2:$B$11876,AO$8,Gögn!$E$2:$E$11876,AO$9))/1000)</f>
        <v>0</v>
      </c>
      <c r="AP77" s="155">
        <f>IF(LEN(AP$8)=0,"",IF(AP$9="samtals",SUMIFS(Gögn!$I$2:$I$11876,Gögn!$F$2:$F$11876,$A77,Gögn!$B$2:$B$11876,AP$8),SUMIFS(Gögn!$I$2:$I$11876,Gögn!$F$2:$F$11876,$A77,Gögn!$B$2:$B$11876,AP$8,Gögn!$E$2:$E$11876,AP$9))/1000)</f>
        <v>0</v>
      </c>
      <c r="AQ77" s="155">
        <f>IF(LEN(AQ$8)=0,"",IF(AQ$9="samtals",SUMIFS(Gögn!$I$2:$I$11876,Gögn!$F$2:$F$11876,$A77,Gögn!$B$2:$B$11876,AQ$8),SUMIFS(Gögn!$I$2:$I$11876,Gögn!$F$2:$F$11876,$A77,Gögn!$B$2:$B$11876,AQ$8,Gögn!$E$2:$E$11876,AQ$9))/1000)</f>
        <v>0</v>
      </c>
      <c r="AR77" s="155">
        <f>IF(LEN(AR$8)=0,"",IF(AR$9="samtals",SUMIFS(Gögn!$I$2:$I$11876,Gögn!$F$2:$F$11876,$A77,Gögn!$B$2:$B$11876,AR$8),SUMIFS(Gögn!$I$2:$I$11876,Gögn!$F$2:$F$11876,$A77,Gögn!$B$2:$B$11876,AR$8,Gögn!$E$2:$E$11876,AR$9))/1000)</f>
        <v>0</v>
      </c>
      <c r="AS77" s="155">
        <f>IF(LEN(AS$8)=0,"",IF(AS$9="samtals",SUMIFS(Gögn!$I$2:$I$11876,Gögn!$F$2:$F$11876,$A77,Gögn!$B$2:$B$11876,AS$8),SUMIFS(Gögn!$I$2:$I$11876,Gögn!$F$2:$F$11876,$A77,Gögn!$B$2:$B$11876,AS$8,Gögn!$E$2:$E$11876,AS$9))/1000)</f>
        <v>512438.61599999998</v>
      </c>
      <c r="AT77" s="155">
        <f>IF(LEN(AT$8)=0,"",IF(AT$9="samtals",SUMIFS(Gögn!$I$2:$I$11876,Gögn!$F$2:$F$11876,$A77,Gögn!$B$2:$B$11876,AT$8),SUMIFS(Gögn!$I$2:$I$11876,Gögn!$F$2:$F$11876,$A77,Gögn!$B$2:$B$11876,AT$8,Gögn!$E$2:$E$11876,AT$9))/1000)</f>
        <v>504059.87599999999</v>
      </c>
      <c r="AU77" s="155">
        <f>IF(LEN(AU$8)=0,"",IF(AU$9="samtals",SUMIFS(Gögn!$I$2:$I$11876,Gögn!$F$2:$F$11876,$A77,Gögn!$B$2:$B$11876,AU$8),SUMIFS(Gögn!$I$2:$I$11876,Gögn!$F$2:$F$11876,$A77,Gögn!$B$2:$B$11876,AU$8,Gögn!$E$2:$E$11876,AU$9))/1000)</f>
        <v>8378.74</v>
      </c>
      <c r="AV77" s="155">
        <f>IF(LEN(AV$8)=0,"",IF(AV$9="samtals",SUMIFS(Gögn!$I$2:$I$11876,Gögn!$F$2:$F$11876,$A77,Gögn!$B$2:$B$11876,AV$8),SUMIFS(Gögn!$I$2:$I$11876,Gögn!$F$2:$F$11876,$A77,Gögn!$B$2:$B$11876,AV$8,Gögn!$E$2:$E$11876,AV$9))/1000)</f>
        <v>24292.023000000001</v>
      </c>
      <c r="AW77" s="155">
        <f>IF(LEN(AW$8)=0,"",IF(AW$9="samtals",SUMIFS(Gögn!$I$2:$I$11876,Gögn!$F$2:$F$11876,$A77,Gögn!$B$2:$B$11876,AW$8),SUMIFS(Gögn!$I$2:$I$11876,Gögn!$F$2:$F$11876,$A77,Gögn!$B$2:$B$11876,AW$8,Gögn!$E$2:$E$11876,AW$9))/1000)</f>
        <v>24292.023000000001</v>
      </c>
      <c r="AX77" s="155">
        <f>IF(LEN(AX$8)=0,"",IF(AX$9="samtals",SUMIFS(Gögn!$I$2:$I$11876,Gögn!$F$2:$F$11876,$A77,Gögn!$B$2:$B$11876,AX$8),SUMIFS(Gögn!$I$2:$I$11876,Gögn!$F$2:$F$11876,$A77,Gögn!$B$2:$B$11876,AX$8,Gögn!$E$2:$E$11876,AX$9))/1000)</f>
        <v>0</v>
      </c>
      <c r="AY77" s="155">
        <f>IF(LEN(AY$8)=0,"",IF(AY$9="samtals",SUMIFS(Gögn!$I$2:$I$11876,Gögn!$F$2:$F$11876,$A77,Gögn!$B$2:$B$11876,AY$8),SUMIFS(Gögn!$I$2:$I$11876,Gögn!$F$2:$F$11876,$A77,Gögn!$B$2:$B$11876,AY$8,Gögn!$E$2:$E$11876,AY$9))/1000)</f>
        <v>12525</v>
      </c>
      <c r="AZ77" s="155">
        <f>IF(LEN(AZ$8)=0,"",IF(AZ$9="samtals",SUMIFS(Gögn!$I$2:$I$11876,Gögn!$F$2:$F$11876,$A77,Gögn!$B$2:$B$11876,AZ$8),SUMIFS(Gögn!$I$2:$I$11876,Gögn!$F$2:$F$11876,$A77,Gögn!$B$2:$B$11876,AZ$8,Gögn!$E$2:$E$11876,AZ$9))/1000)</f>
        <v>12525</v>
      </c>
      <c r="BA77" s="155">
        <f>IF(LEN(BA$8)=0,"",IF(BA$9="samtals",SUMIFS(Gögn!$I$2:$I$11876,Gögn!$F$2:$F$11876,$A77,Gögn!$B$2:$B$11876,BA$8),SUMIFS(Gögn!$I$2:$I$11876,Gögn!$F$2:$F$11876,$A77,Gögn!$B$2:$B$11876,BA$8,Gögn!$E$2:$E$11876,BA$9))/1000)</f>
        <v>0</v>
      </c>
      <c r="BB77" s="155">
        <f>IF(LEN(BB$8)=0,"",IF(BB$9="samtals",SUMIFS(Gögn!$I$2:$I$11876,Gögn!$F$2:$F$11876,$A77,Gögn!$B$2:$B$11876,BB$8),SUMIFS(Gögn!$I$2:$I$11876,Gögn!$F$2:$F$11876,$A77,Gögn!$B$2:$B$11876,BB$8,Gögn!$E$2:$E$11876,BB$9))/1000)</f>
        <v>169522.31299999999</v>
      </c>
      <c r="BC77" s="155">
        <f>IF(LEN(BC$8)=0,"",IF(BC$9="samtals",SUMIFS(Gögn!$I$2:$I$11876,Gögn!$F$2:$F$11876,$A77,Gögn!$B$2:$B$11876,BC$8),SUMIFS(Gögn!$I$2:$I$11876,Gögn!$F$2:$F$11876,$A77,Gögn!$B$2:$B$11876,BC$8,Gögn!$E$2:$E$11876,BC$9))/1000)</f>
        <v>169522.31299999999</v>
      </c>
      <c r="BD77" s="155">
        <f>IF(LEN(BD$8)=0,"",IF(BD$9="samtals",SUMIFS(Gögn!$I$2:$I$11876,Gögn!$F$2:$F$11876,$A77,Gögn!$B$2:$B$11876,BD$8),SUMIFS(Gögn!$I$2:$I$11876,Gögn!$F$2:$F$11876,$A77,Gögn!$B$2:$B$11876,BD$8,Gögn!$E$2:$E$11876,BD$9))/1000)</f>
        <v>0</v>
      </c>
      <c r="BE77" s="155">
        <f>IF(LEN(BE$8)=0,"",IF(BE$9="samtals",SUMIFS(Gögn!$I$2:$I$11876,Gögn!$F$2:$F$11876,$A77,Gögn!$B$2:$B$11876,BE$8),SUMIFS(Gögn!$I$2:$I$11876,Gögn!$F$2:$F$11876,$A77,Gögn!$B$2:$B$11876,BE$8,Gögn!$E$2:$E$11876,BE$9))/1000)</f>
        <v>280802.158</v>
      </c>
      <c r="BF77" s="155">
        <f>IF(LEN(BF$8)=0,"",IF(BF$9="samtals",SUMIFS(Gögn!$I$2:$I$11876,Gögn!$F$2:$F$11876,$A77,Gögn!$B$2:$B$11876,BF$8),SUMIFS(Gögn!$I$2:$I$11876,Gögn!$F$2:$F$11876,$A77,Gögn!$B$2:$B$11876,BF$8,Gögn!$E$2:$E$11876,BF$9))/1000)</f>
        <v>280802.158</v>
      </c>
      <c r="BG77" s="155">
        <f>IF(LEN(BG$8)=0,"",IF(BG$9="samtals",SUMIFS(Gögn!$I$2:$I$11876,Gögn!$F$2:$F$11876,$A77,Gögn!$B$2:$B$11876,BG$8),SUMIFS(Gögn!$I$2:$I$11876,Gögn!$F$2:$F$11876,$A77,Gögn!$B$2:$B$11876,BG$8,Gögn!$E$2:$E$11876,BG$9))/1000)</f>
        <v>0</v>
      </c>
    </row>
    <row r="78" spans="1:59" ht="15.75" x14ac:dyDescent="0.25">
      <c r="A78" s="5" t="s">
        <v>30</v>
      </c>
      <c r="B78" s="5"/>
      <c r="C78" s="19" t="s">
        <v>31</v>
      </c>
      <c r="D78" s="156">
        <f t="shared" si="17"/>
        <v>20533.55</v>
      </c>
      <c r="E78" s="156">
        <f>IF(LEN(E$8)=0,"",IF(E$9="samtals",SUMIFS(Gögn!$I$2:$I$11876,Gögn!$F$2:$F$11876,$A78,Gögn!$B$2:$B$11876,E$8),SUMIFS(Gögn!$I$2:$I$11876,Gögn!$F$2:$F$11876,$A78,Gögn!$B$2:$B$11876,E$8,Gögn!$E$2:$E$11876,E$9))/1000)</f>
        <v>0</v>
      </c>
      <c r="F78" s="156">
        <f>IF(LEN(F$8)=0,"",IF(F$9="samtals",SUMIFS(Gögn!$I$2:$I$11876,Gögn!$F$2:$F$11876,$A78,Gögn!$B$2:$B$11876,F$8),SUMIFS(Gögn!$I$2:$I$11876,Gögn!$F$2:$F$11876,$A78,Gögn!$B$2:$B$11876,F$8,Gögn!$E$2:$E$11876,F$9))/1000)</f>
        <v>0</v>
      </c>
      <c r="G78" s="156">
        <f>IF(LEN(G$8)=0,"",IF(G$9="samtals",SUMIFS(Gögn!$I$2:$I$11876,Gögn!$F$2:$F$11876,$A78,Gögn!$B$2:$B$11876,G$8),SUMIFS(Gögn!$I$2:$I$11876,Gögn!$F$2:$F$11876,$A78,Gögn!$B$2:$B$11876,G$8,Gögn!$E$2:$E$11876,G$9))/1000)</f>
        <v>0</v>
      </c>
      <c r="H78" s="156">
        <f>IF(LEN(H$8)=0,"",IF(H$9="samtals",SUMIFS(Gögn!$I$2:$I$11876,Gögn!$F$2:$F$11876,$A78,Gögn!$B$2:$B$11876,H$8),SUMIFS(Gögn!$I$2:$I$11876,Gögn!$F$2:$F$11876,$A78,Gögn!$B$2:$B$11876,H$8,Gögn!$E$2:$E$11876,H$9))/1000)</f>
        <v>0</v>
      </c>
      <c r="I78" s="156">
        <f>IF(LEN(I$8)=0,"",IF(I$9="samtals",SUMIFS(Gögn!$I$2:$I$11876,Gögn!$F$2:$F$11876,$A78,Gögn!$B$2:$B$11876,I$8),SUMIFS(Gögn!$I$2:$I$11876,Gögn!$F$2:$F$11876,$A78,Gögn!$B$2:$B$11876,I$8,Gögn!$E$2:$E$11876,I$9))/1000)</f>
        <v>0</v>
      </c>
      <c r="J78" s="156">
        <f>IF(LEN(J$8)=0,"",IF(J$9="samtals",SUMIFS(Gögn!$I$2:$I$11876,Gögn!$F$2:$F$11876,$A78,Gögn!$B$2:$B$11876,J$8),SUMIFS(Gögn!$I$2:$I$11876,Gögn!$F$2:$F$11876,$A78,Gögn!$B$2:$B$11876,J$8,Gögn!$E$2:$E$11876,J$9))/1000)</f>
        <v>0</v>
      </c>
      <c r="K78" s="156">
        <f>IF(LEN(K$8)=0,"",IF(K$9="samtals",SUMIFS(Gögn!$I$2:$I$11876,Gögn!$F$2:$F$11876,$A78,Gögn!$B$2:$B$11876,K$8),SUMIFS(Gögn!$I$2:$I$11876,Gögn!$F$2:$F$11876,$A78,Gögn!$B$2:$B$11876,K$8,Gögn!$E$2:$E$11876,K$9))/1000)</f>
        <v>0</v>
      </c>
      <c r="L78" s="156">
        <f>IF(LEN(L$8)=0,"",IF(L$9="samtals",SUMIFS(Gögn!$I$2:$I$11876,Gögn!$F$2:$F$11876,$A78,Gögn!$B$2:$B$11876,L$8),SUMIFS(Gögn!$I$2:$I$11876,Gögn!$F$2:$F$11876,$A78,Gögn!$B$2:$B$11876,L$8,Gögn!$E$2:$E$11876,L$9))/1000)</f>
        <v>0</v>
      </c>
      <c r="M78" s="156">
        <f>IF(LEN(M$8)=0,"",IF(M$9="samtals",SUMIFS(Gögn!$I$2:$I$11876,Gögn!$F$2:$F$11876,$A78,Gögn!$B$2:$B$11876,M$8),SUMIFS(Gögn!$I$2:$I$11876,Gögn!$F$2:$F$11876,$A78,Gögn!$B$2:$B$11876,M$8,Gögn!$E$2:$E$11876,M$9))/1000)</f>
        <v>0</v>
      </c>
      <c r="N78" s="156">
        <f>IF(LEN(N$8)=0,"",IF(N$9="samtals",SUMIFS(Gögn!$I$2:$I$11876,Gögn!$F$2:$F$11876,$A78,Gögn!$B$2:$B$11876,N$8),SUMIFS(Gögn!$I$2:$I$11876,Gögn!$F$2:$F$11876,$A78,Gögn!$B$2:$B$11876,N$8,Gögn!$E$2:$E$11876,N$9))/1000)</f>
        <v>0</v>
      </c>
      <c r="O78" s="156">
        <f>IF(LEN(O$8)=0,"",IF(O$9="samtals",SUMIFS(Gögn!$I$2:$I$11876,Gögn!$F$2:$F$11876,$A78,Gögn!$B$2:$B$11876,O$8),SUMIFS(Gögn!$I$2:$I$11876,Gögn!$F$2:$F$11876,$A78,Gögn!$B$2:$B$11876,O$8,Gögn!$E$2:$E$11876,O$9))/1000)</f>
        <v>0</v>
      </c>
      <c r="P78" s="156">
        <f>IF(LEN(P$8)=0,"",IF(P$9="samtals",SUMIFS(Gögn!$I$2:$I$11876,Gögn!$F$2:$F$11876,$A78,Gögn!$B$2:$B$11876,P$8),SUMIFS(Gögn!$I$2:$I$11876,Gögn!$F$2:$F$11876,$A78,Gögn!$B$2:$B$11876,P$8,Gögn!$E$2:$E$11876,P$9))/1000)</f>
        <v>0</v>
      </c>
      <c r="Q78" s="156">
        <f>IF(LEN(Q$8)=0,"",IF(Q$9="samtals",SUMIFS(Gögn!$I$2:$I$11876,Gögn!$F$2:$F$11876,$A78,Gögn!$B$2:$B$11876,Q$8),SUMIFS(Gögn!$I$2:$I$11876,Gögn!$F$2:$F$11876,$A78,Gögn!$B$2:$B$11876,Q$8,Gögn!$E$2:$E$11876,Q$9))/1000)</f>
        <v>0</v>
      </c>
      <c r="R78" s="156">
        <f>IF(LEN(R$8)=0,"",IF(R$9="samtals",SUMIFS(Gögn!$I$2:$I$11876,Gögn!$F$2:$F$11876,$A78,Gögn!$B$2:$B$11876,R$8),SUMIFS(Gögn!$I$2:$I$11876,Gögn!$F$2:$F$11876,$A78,Gögn!$B$2:$B$11876,R$8,Gögn!$E$2:$E$11876,R$9))/1000)</f>
        <v>0</v>
      </c>
      <c r="S78" s="156">
        <f>IF(LEN(S$8)=0,"",IF(S$9="samtals",SUMIFS(Gögn!$I$2:$I$11876,Gögn!$F$2:$F$11876,$A78,Gögn!$B$2:$B$11876,S$8),SUMIFS(Gögn!$I$2:$I$11876,Gögn!$F$2:$F$11876,$A78,Gögn!$B$2:$B$11876,S$8,Gögn!$E$2:$E$11876,S$9))/1000)</f>
        <v>0</v>
      </c>
      <c r="T78" s="156">
        <f>IF(LEN(T$8)=0,"",IF(T$9="samtals",SUMIFS(Gögn!$I$2:$I$11876,Gögn!$F$2:$F$11876,$A78,Gögn!$B$2:$B$11876,T$8),SUMIFS(Gögn!$I$2:$I$11876,Gögn!$F$2:$F$11876,$A78,Gögn!$B$2:$B$11876,T$8,Gögn!$E$2:$E$11876,T$9))/1000)</f>
        <v>0</v>
      </c>
      <c r="U78" s="156">
        <f>IF(LEN(U$8)=0,"",IF(U$9="samtals",SUMIFS(Gögn!$I$2:$I$11876,Gögn!$F$2:$F$11876,$A78,Gögn!$B$2:$B$11876,U$8),SUMIFS(Gögn!$I$2:$I$11876,Gögn!$F$2:$F$11876,$A78,Gögn!$B$2:$B$11876,U$8,Gögn!$E$2:$E$11876,U$9))/1000)</f>
        <v>0</v>
      </c>
      <c r="V78" s="156">
        <f>IF(LEN(V$8)=0,"",IF(V$9="samtals",SUMIFS(Gögn!$I$2:$I$11876,Gögn!$F$2:$F$11876,$A78,Gögn!$B$2:$B$11876,V$8),SUMIFS(Gögn!$I$2:$I$11876,Gögn!$F$2:$F$11876,$A78,Gögn!$B$2:$B$11876,V$8,Gögn!$E$2:$E$11876,V$9))/1000)</f>
        <v>0</v>
      </c>
      <c r="W78" s="156">
        <f>IF(LEN(W$8)=0,"",IF(W$9="samtals",SUMIFS(Gögn!$I$2:$I$11876,Gögn!$F$2:$F$11876,$A78,Gögn!$B$2:$B$11876,W$8),SUMIFS(Gögn!$I$2:$I$11876,Gögn!$F$2:$F$11876,$A78,Gögn!$B$2:$B$11876,W$8,Gögn!$E$2:$E$11876,W$9))/1000)</f>
        <v>0</v>
      </c>
      <c r="X78" s="156">
        <f>IF(LEN(X$8)=0,"",IF(X$9="samtals",SUMIFS(Gögn!$I$2:$I$11876,Gögn!$F$2:$F$11876,$A78,Gögn!$B$2:$B$11876,X$8),SUMIFS(Gögn!$I$2:$I$11876,Gögn!$F$2:$F$11876,$A78,Gögn!$B$2:$B$11876,X$8,Gögn!$E$2:$E$11876,X$9))/1000)</f>
        <v>0</v>
      </c>
      <c r="Y78" s="156">
        <f>IF(LEN(Y$8)=0,"",IF(Y$9="samtals",SUMIFS(Gögn!$I$2:$I$11876,Gögn!$F$2:$F$11876,$A78,Gögn!$B$2:$B$11876,Y$8),SUMIFS(Gögn!$I$2:$I$11876,Gögn!$F$2:$F$11876,$A78,Gögn!$B$2:$B$11876,Y$8,Gögn!$E$2:$E$11876,Y$9))/1000)</f>
        <v>0</v>
      </c>
      <c r="Z78" s="156">
        <f>IF(LEN(Z$8)=0,"",IF(Z$9="samtals",SUMIFS(Gögn!$I$2:$I$11876,Gögn!$F$2:$F$11876,$A78,Gögn!$B$2:$B$11876,Z$8),SUMIFS(Gögn!$I$2:$I$11876,Gögn!$F$2:$F$11876,$A78,Gögn!$B$2:$B$11876,Z$8,Gögn!$E$2:$E$11876,Z$9))/1000)</f>
        <v>0</v>
      </c>
      <c r="AA78" s="156">
        <f>IF(LEN(AA$8)=0,"",IF(AA$9="samtals",SUMIFS(Gögn!$I$2:$I$11876,Gögn!$F$2:$F$11876,$A78,Gögn!$B$2:$B$11876,AA$8),SUMIFS(Gögn!$I$2:$I$11876,Gögn!$F$2:$F$11876,$A78,Gögn!$B$2:$B$11876,AA$8,Gögn!$E$2:$E$11876,AA$9))/1000)</f>
        <v>0</v>
      </c>
      <c r="AB78" s="156">
        <f>IF(LEN(AB$8)=0,"",IF(AB$9="samtals",SUMIFS(Gögn!$I$2:$I$11876,Gögn!$F$2:$F$11876,$A78,Gögn!$B$2:$B$11876,AB$8),SUMIFS(Gögn!$I$2:$I$11876,Gögn!$F$2:$F$11876,$A78,Gögn!$B$2:$B$11876,AB$8,Gögn!$E$2:$E$11876,AB$9))/1000)</f>
        <v>0</v>
      </c>
      <c r="AC78" s="156">
        <f>IF(LEN(AC$8)=0,"",IF(AC$9="samtals",SUMIFS(Gögn!$I$2:$I$11876,Gögn!$F$2:$F$11876,$A78,Gögn!$B$2:$B$11876,AC$8),SUMIFS(Gögn!$I$2:$I$11876,Gögn!$F$2:$F$11876,$A78,Gögn!$B$2:$B$11876,AC$8,Gögn!$E$2:$E$11876,AC$9))/1000)</f>
        <v>0</v>
      </c>
      <c r="AD78" s="156">
        <f>IF(LEN(AD$8)=0,"",IF(AD$9="samtals",SUMIFS(Gögn!$I$2:$I$11876,Gögn!$F$2:$F$11876,$A78,Gögn!$B$2:$B$11876,AD$8),SUMIFS(Gögn!$I$2:$I$11876,Gögn!$F$2:$F$11876,$A78,Gögn!$B$2:$B$11876,AD$8,Gögn!$E$2:$E$11876,AD$9))/1000)</f>
        <v>0</v>
      </c>
      <c r="AE78" s="156">
        <f>IF(LEN(AE$8)=0,"",IF(AE$9="samtals",SUMIFS(Gögn!$I$2:$I$11876,Gögn!$F$2:$F$11876,$A78,Gögn!$B$2:$B$11876,AE$8),SUMIFS(Gögn!$I$2:$I$11876,Gögn!$F$2:$F$11876,$A78,Gögn!$B$2:$B$11876,AE$8,Gögn!$E$2:$E$11876,AE$9))/1000)</f>
        <v>0</v>
      </c>
      <c r="AF78" s="156">
        <f>IF(LEN(AF$8)=0,"",IF(AF$9="samtals",SUMIFS(Gögn!$I$2:$I$11876,Gögn!$F$2:$F$11876,$A78,Gögn!$B$2:$B$11876,AF$8),SUMIFS(Gögn!$I$2:$I$11876,Gögn!$F$2:$F$11876,$A78,Gögn!$B$2:$B$11876,AF$8,Gögn!$E$2:$E$11876,AF$9))/1000)</f>
        <v>0</v>
      </c>
      <c r="AG78" s="156">
        <f>IF(LEN(AG$8)=0,"",IF(AG$9="samtals",SUMIFS(Gögn!$I$2:$I$11876,Gögn!$F$2:$F$11876,$A78,Gögn!$B$2:$B$11876,AG$8),SUMIFS(Gögn!$I$2:$I$11876,Gögn!$F$2:$F$11876,$A78,Gögn!$B$2:$B$11876,AG$8,Gögn!$E$2:$E$11876,AG$9))/1000)</f>
        <v>0</v>
      </c>
      <c r="AH78" s="156">
        <f>IF(LEN(AH$8)=0,"",IF(AH$9="samtals",SUMIFS(Gögn!$I$2:$I$11876,Gögn!$F$2:$F$11876,$A78,Gögn!$B$2:$B$11876,AH$8),SUMIFS(Gögn!$I$2:$I$11876,Gögn!$F$2:$F$11876,$A78,Gögn!$B$2:$B$11876,AH$8,Gögn!$E$2:$E$11876,AH$9))/1000)</f>
        <v>0</v>
      </c>
      <c r="AI78" s="156">
        <f>IF(LEN(AI$8)=0,"",IF(AI$9="samtals",SUMIFS(Gögn!$I$2:$I$11876,Gögn!$F$2:$F$11876,$A78,Gögn!$B$2:$B$11876,AI$8),SUMIFS(Gögn!$I$2:$I$11876,Gögn!$F$2:$F$11876,$A78,Gögn!$B$2:$B$11876,AI$8,Gögn!$E$2:$E$11876,AI$9))/1000)</f>
        <v>0</v>
      </c>
      <c r="AJ78" s="156">
        <f>IF(LEN(AJ$8)=0,"",IF(AJ$9="samtals",SUMIFS(Gögn!$I$2:$I$11876,Gögn!$F$2:$F$11876,$A78,Gögn!$B$2:$B$11876,AJ$8),SUMIFS(Gögn!$I$2:$I$11876,Gögn!$F$2:$F$11876,$A78,Gögn!$B$2:$B$11876,AJ$8,Gögn!$E$2:$E$11876,AJ$9))/1000)</f>
        <v>0</v>
      </c>
      <c r="AK78" s="156">
        <f>IF(LEN(AK$8)=0,"",IF(AK$9="samtals",SUMIFS(Gögn!$I$2:$I$11876,Gögn!$F$2:$F$11876,$A78,Gögn!$B$2:$B$11876,AK$8),SUMIFS(Gögn!$I$2:$I$11876,Gögn!$F$2:$F$11876,$A78,Gögn!$B$2:$B$11876,AK$8,Gögn!$E$2:$E$11876,AK$9))/1000)</f>
        <v>0</v>
      </c>
      <c r="AL78" s="156">
        <f>IF(LEN(AL$8)=0,"",IF(AL$9="samtals",SUMIFS(Gögn!$I$2:$I$11876,Gögn!$F$2:$F$11876,$A78,Gögn!$B$2:$B$11876,AL$8),SUMIFS(Gögn!$I$2:$I$11876,Gögn!$F$2:$F$11876,$A78,Gögn!$B$2:$B$11876,AL$8,Gögn!$E$2:$E$11876,AL$9))/1000)</f>
        <v>0</v>
      </c>
      <c r="AM78" s="156">
        <f>IF(LEN(AM$8)=0,"",IF(AM$9="samtals",SUMIFS(Gögn!$I$2:$I$11876,Gögn!$F$2:$F$11876,$A78,Gögn!$B$2:$B$11876,AM$8),SUMIFS(Gögn!$I$2:$I$11876,Gögn!$F$2:$F$11876,$A78,Gögn!$B$2:$B$11876,AM$8,Gögn!$E$2:$E$11876,AM$9))/1000)</f>
        <v>0</v>
      </c>
      <c r="AN78" s="156">
        <f>IF(LEN(AN$8)=0,"",IF(AN$9="samtals",SUMIFS(Gögn!$I$2:$I$11876,Gögn!$F$2:$F$11876,$A78,Gögn!$B$2:$B$11876,AN$8),SUMIFS(Gögn!$I$2:$I$11876,Gögn!$F$2:$F$11876,$A78,Gögn!$B$2:$B$11876,AN$8,Gögn!$E$2:$E$11876,AN$9))/1000)</f>
        <v>0</v>
      </c>
      <c r="AO78" s="156">
        <f>IF(LEN(AO$8)=0,"",IF(AO$9="samtals",SUMIFS(Gögn!$I$2:$I$11876,Gögn!$F$2:$F$11876,$A78,Gögn!$B$2:$B$11876,AO$8),SUMIFS(Gögn!$I$2:$I$11876,Gögn!$F$2:$F$11876,$A78,Gögn!$B$2:$B$11876,AO$8,Gögn!$E$2:$E$11876,AO$9))/1000)</f>
        <v>0</v>
      </c>
      <c r="AP78" s="156">
        <f>IF(LEN(AP$8)=0,"",IF(AP$9="samtals",SUMIFS(Gögn!$I$2:$I$11876,Gögn!$F$2:$F$11876,$A78,Gögn!$B$2:$B$11876,AP$8),SUMIFS(Gögn!$I$2:$I$11876,Gögn!$F$2:$F$11876,$A78,Gögn!$B$2:$B$11876,AP$8,Gögn!$E$2:$E$11876,AP$9))/1000)</f>
        <v>0</v>
      </c>
      <c r="AQ78" s="156">
        <f>IF(LEN(AQ$8)=0,"",IF(AQ$9="samtals",SUMIFS(Gögn!$I$2:$I$11876,Gögn!$F$2:$F$11876,$A78,Gögn!$B$2:$B$11876,AQ$8),SUMIFS(Gögn!$I$2:$I$11876,Gögn!$F$2:$F$11876,$A78,Gögn!$B$2:$B$11876,AQ$8,Gögn!$E$2:$E$11876,AQ$9))/1000)</f>
        <v>0</v>
      </c>
      <c r="AR78" s="156">
        <f>IF(LEN(AR$8)=0,"",IF(AR$9="samtals",SUMIFS(Gögn!$I$2:$I$11876,Gögn!$F$2:$F$11876,$A78,Gögn!$B$2:$B$11876,AR$8),SUMIFS(Gögn!$I$2:$I$11876,Gögn!$F$2:$F$11876,$A78,Gögn!$B$2:$B$11876,AR$8,Gögn!$E$2:$E$11876,AR$9))/1000)</f>
        <v>0</v>
      </c>
      <c r="AS78" s="156">
        <f>IF(LEN(AS$8)=0,"",IF(AS$9="samtals",SUMIFS(Gögn!$I$2:$I$11876,Gögn!$F$2:$F$11876,$A78,Gögn!$B$2:$B$11876,AS$8),SUMIFS(Gögn!$I$2:$I$11876,Gögn!$F$2:$F$11876,$A78,Gögn!$B$2:$B$11876,AS$8,Gögn!$E$2:$E$11876,AS$9))/1000)</f>
        <v>0</v>
      </c>
      <c r="AT78" s="156">
        <f>IF(LEN(AT$8)=0,"",IF(AT$9="samtals",SUMIFS(Gögn!$I$2:$I$11876,Gögn!$F$2:$F$11876,$A78,Gögn!$B$2:$B$11876,AT$8),SUMIFS(Gögn!$I$2:$I$11876,Gögn!$F$2:$F$11876,$A78,Gögn!$B$2:$B$11876,AT$8,Gögn!$E$2:$E$11876,AT$9))/1000)</f>
        <v>0</v>
      </c>
      <c r="AU78" s="156">
        <f>IF(LEN(AU$8)=0,"",IF(AU$9="samtals",SUMIFS(Gögn!$I$2:$I$11876,Gögn!$F$2:$F$11876,$A78,Gögn!$B$2:$B$11876,AU$8),SUMIFS(Gögn!$I$2:$I$11876,Gögn!$F$2:$F$11876,$A78,Gögn!$B$2:$B$11876,AU$8,Gögn!$E$2:$E$11876,AU$9))/1000)</f>
        <v>0</v>
      </c>
      <c r="AV78" s="156">
        <f>IF(LEN(AV$8)=0,"",IF(AV$9="samtals",SUMIFS(Gögn!$I$2:$I$11876,Gögn!$F$2:$F$11876,$A78,Gögn!$B$2:$B$11876,AV$8),SUMIFS(Gögn!$I$2:$I$11876,Gögn!$F$2:$F$11876,$A78,Gögn!$B$2:$B$11876,AV$8,Gögn!$E$2:$E$11876,AV$9))/1000)</f>
        <v>0</v>
      </c>
      <c r="AW78" s="156">
        <f>IF(LEN(AW$8)=0,"",IF(AW$9="samtals",SUMIFS(Gögn!$I$2:$I$11876,Gögn!$F$2:$F$11876,$A78,Gögn!$B$2:$B$11876,AW$8),SUMIFS(Gögn!$I$2:$I$11876,Gögn!$F$2:$F$11876,$A78,Gögn!$B$2:$B$11876,AW$8,Gögn!$E$2:$E$11876,AW$9))/1000)</f>
        <v>0</v>
      </c>
      <c r="AX78" s="156">
        <f>IF(LEN(AX$8)=0,"",IF(AX$9="samtals",SUMIFS(Gögn!$I$2:$I$11876,Gögn!$F$2:$F$11876,$A78,Gögn!$B$2:$B$11876,AX$8),SUMIFS(Gögn!$I$2:$I$11876,Gögn!$F$2:$F$11876,$A78,Gögn!$B$2:$B$11876,AX$8,Gögn!$E$2:$E$11876,AX$9))/1000)</f>
        <v>0</v>
      </c>
      <c r="AY78" s="156">
        <f>IF(LEN(AY$8)=0,"",IF(AY$9="samtals",SUMIFS(Gögn!$I$2:$I$11876,Gögn!$F$2:$F$11876,$A78,Gögn!$B$2:$B$11876,AY$8),SUMIFS(Gögn!$I$2:$I$11876,Gögn!$F$2:$F$11876,$A78,Gögn!$B$2:$B$11876,AY$8,Gögn!$E$2:$E$11876,AY$9))/1000)</f>
        <v>0</v>
      </c>
      <c r="AZ78" s="156">
        <f>IF(LEN(AZ$8)=0,"",IF(AZ$9="samtals",SUMIFS(Gögn!$I$2:$I$11876,Gögn!$F$2:$F$11876,$A78,Gögn!$B$2:$B$11876,AZ$8),SUMIFS(Gögn!$I$2:$I$11876,Gögn!$F$2:$F$11876,$A78,Gögn!$B$2:$B$11876,AZ$8,Gögn!$E$2:$E$11876,AZ$9))/1000)</f>
        <v>0</v>
      </c>
      <c r="BA78" s="156">
        <f>IF(LEN(BA$8)=0,"",IF(BA$9="samtals",SUMIFS(Gögn!$I$2:$I$11876,Gögn!$F$2:$F$11876,$A78,Gögn!$B$2:$B$11876,BA$8),SUMIFS(Gögn!$I$2:$I$11876,Gögn!$F$2:$F$11876,$A78,Gögn!$B$2:$B$11876,BA$8,Gögn!$E$2:$E$11876,BA$9))/1000)</f>
        <v>0</v>
      </c>
      <c r="BB78" s="156">
        <f>IF(LEN(BB$8)=0,"",IF(BB$9="samtals",SUMIFS(Gögn!$I$2:$I$11876,Gögn!$F$2:$F$11876,$A78,Gögn!$B$2:$B$11876,BB$8),SUMIFS(Gögn!$I$2:$I$11876,Gögn!$F$2:$F$11876,$A78,Gögn!$B$2:$B$11876,BB$8,Gögn!$E$2:$E$11876,BB$9))/1000)</f>
        <v>20533.55</v>
      </c>
      <c r="BC78" s="156">
        <f>IF(LEN(BC$8)=0,"",IF(BC$9="samtals",SUMIFS(Gögn!$I$2:$I$11876,Gögn!$F$2:$F$11876,$A78,Gögn!$B$2:$B$11876,BC$8),SUMIFS(Gögn!$I$2:$I$11876,Gögn!$F$2:$F$11876,$A78,Gögn!$B$2:$B$11876,BC$8,Gögn!$E$2:$E$11876,BC$9))/1000)</f>
        <v>17224.170999999998</v>
      </c>
      <c r="BD78" s="156">
        <f>IF(LEN(BD$8)=0,"",IF(BD$9="samtals",SUMIFS(Gögn!$I$2:$I$11876,Gögn!$F$2:$F$11876,$A78,Gögn!$B$2:$B$11876,BD$8),SUMIFS(Gögn!$I$2:$I$11876,Gögn!$F$2:$F$11876,$A78,Gögn!$B$2:$B$11876,BD$8,Gögn!$E$2:$E$11876,BD$9))/1000)</f>
        <v>3309.3789999999999</v>
      </c>
      <c r="BE78" s="156">
        <f>IF(LEN(BE$8)=0,"",IF(BE$9="samtals",SUMIFS(Gögn!$I$2:$I$11876,Gögn!$F$2:$F$11876,$A78,Gögn!$B$2:$B$11876,BE$8),SUMIFS(Gögn!$I$2:$I$11876,Gögn!$F$2:$F$11876,$A78,Gögn!$B$2:$B$11876,BE$8,Gögn!$E$2:$E$11876,BE$9))/1000)</f>
        <v>0</v>
      </c>
      <c r="BF78" s="156">
        <f>IF(LEN(BF$8)=0,"",IF(BF$9="samtals",SUMIFS(Gögn!$I$2:$I$11876,Gögn!$F$2:$F$11876,$A78,Gögn!$B$2:$B$11876,BF$8),SUMIFS(Gögn!$I$2:$I$11876,Gögn!$F$2:$F$11876,$A78,Gögn!$B$2:$B$11876,BF$8,Gögn!$E$2:$E$11876,BF$9))/1000)</f>
        <v>0</v>
      </c>
      <c r="BG78" s="156">
        <f>IF(LEN(BG$8)=0,"",IF(BG$9="samtals",SUMIFS(Gögn!$I$2:$I$11876,Gögn!$F$2:$F$11876,$A78,Gögn!$B$2:$B$11876,BG$8),SUMIFS(Gögn!$I$2:$I$11876,Gögn!$F$2:$F$11876,$A78,Gögn!$B$2:$B$11876,BG$8,Gögn!$E$2:$E$11876,BG$9))/1000)</f>
        <v>0</v>
      </c>
    </row>
    <row r="79" spans="1:59" s="34" customFormat="1" ht="15.75" x14ac:dyDescent="0.25">
      <c r="A79" s="33" t="s">
        <v>458</v>
      </c>
      <c r="B79" s="33"/>
      <c r="C79" s="20" t="s">
        <v>295</v>
      </c>
      <c r="D79" s="157">
        <f t="shared" si="17"/>
        <v>3173795.6459999997</v>
      </c>
      <c r="E79" s="157">
        <f>SUM(E76:E78)</f>
        <v>0</v>
      </c>
      <c r="F79" s="157">
        <f>IF(LEN(F$8)=0,"",SUM(F76:F78))</f>
        <v>0</v>
      </c>
      <c r="G79" s="157">
        <f t="shared" ref="G79:BG79" si="18">IF(LEN(G$8)=0,"",SUM(G76:G78))</f>
        <v>0</v>
      </c>
      <c r="H79" s="157">
        <f t="shared" si="18"/>
        <v>893159.84900000005</v>
      </c>
      <c r="I79" s="157">
        <f t="shared" si="18"/>
        <v>893159.84900000005</v>
      </c>
      <c r="J79" s="157">
        <f t="shared" si="18"/>
        <v>0</v>
      </c>
      <c r="K79" s="157">
        <f t="shared" si="18"/>
        <v>287758.288</v>
      </c>
      <c r="L79" s="157">
        <f t="shared" si="18"/>
        <v>287758.288</v>
      </c>
      <c r="M79" s="157">
        <f t="shared" si="18"/>
        <v>0</v>
      </c>
      <c r="N79" s="157">
        <f t="shared" si="18"/>
        <v>0</v>
      </c>
      <c r="O79" s="157">
        <f t="shared" si="18"/>
        <v>48542.351999999999</v>
      </c>
      <c r="P79" s="157">
        <f t="shared" si="18"/>
        <v>48542.351999999999</v>
      </c>
      <c r="Q79" s="157">
        <f t="shared" si="18"/>
        <v>0</v>
      </c>
      <c r="R79" s="157">
        <f t="shared" si="18"/>
        <v>0</v>
      </c>
      <c r="S79" s="157">
        <f t="shared" si="18"/>
        <v>0</v>
      </c>
      <c r="T79" s="157">
        <f t="shared" si="18"/>
        <v>0</v>
      </c>
      <c r="U79" s="157">
        <f t="shared" si="18"/>
        <v>488195.27500000002</v>
      </c>
      <c r="V79" s="157">
        <f t="shared" si="18"/>
        <v>488195.27500000002</v>
      </c>
      <c r="W79" s="157">
        <f t="shared" si="18"/>
        <v>0</v>
      </c>
      <c r="X79" s="157">
        <f t="shared" si="18"/>
        <v>0</v>
      </c>
      <c r="Y79" s="157">
        <f t="shared" si="18"/>
        <v>0</v>
      </c>
      <c r="Z79" s="157">
        <f t="shared" si="18"/>
        <v>0</v>
      </c>
      <c r="AA79" s="157">
        <f t="shared" si="18"/>
        <v>3035.797</v>
      </c>
      <c r="AB79" s="157">
        <f t="shared" si="18"/>
        <v>3035.797</v>
      </c>
      <c r="AC79" s="157">
        <f t="shared" si="18"/>
        <v>1887</v>
      </c>
      <c r="AD79" s="157">
        <f t="shared" si="18"/>
        <v>1887</v>
      </c>
      <c r="AE79" s="157">
        <f t="shared" si="18"/>
        <v>144</v>
      </c>
      <c r="AF79" s="157">
        <f t="shared" si="18"/>
        <v>144</v>
      </c>
      <c r="AG79" s="157">
        <f t="shared" si="18"/>
        <v>0</v>
      </c>
      <c r="AH79" s="157">
        <f t="shared" si="18"/>
        <v>0</v>
      </c>
      <c r="AI79" s="157">
        <f t="shared" si="18"/>
        <v>0</v>
      </c>
      <c r="AJ79" s="157">
        <f t="shared" si="18"/>
        <v>0</v>
      </c>
      <c r="AK79" s="157">
        <f t="shared" si="18"/>
        <v>0</v>
      </c>
      <c r="AL79" s="157">
        <f t="shared" si="18"/>
        <v>0</v>
      </c>
      <c r="AM79" s="157">
        <f t="shared" si="18"/>
        <v>430959.42499999999</v>
      </c>
      <c r="AN79" s="157">
        <f t="shared" si="18"/>
        <v>430959.42499999999</v>
      </c>
      <c r="AO79" s="157">
        <f t="shared" si="18"/>
        <v>0</v>
      </c>
      <c r="AP79" s="157">
        <f t="shared" si="18"/>
        <v>0</v>
      </c>
      <c r="AQ79" s="157">
        <f t="shared" si="18"/>
        <v>0</v>
      </c>
      <c r="AR79" s="157">
        <f t="shared" si="18"/>
        <v>0</v>
      </c>
      <c r="AS79" s="157">
        <f t="shared" si="18"/>
        <v>512438.61599999998</v>
      </c>
      <c r="AT79" s="157">
        <f t="shared" si="18"/>
        <v>504059.87599999999</v>
      </c>
      <c r="AU79" s="157">
        <f t="shared" si="18"/>
        <v>8378.74</v>
      </c>
      <c r="AV79" s="157">
        <f t="shared" si="18"/>
        <v>24292.023000000001</v>
      </c>
      <c r="AW79" s="157">
        <f t="shared" si="18"/>
        <v>24292.023000000001</v>
      </c>
      <c r="AX79" s="157">
        <f t="shared" si="18"/>
        <v>0</v>
      </c>
      <c r="AY79" s="157">
        <f t="shared" si="18"/>
        <v>12525</v>
      </c>
      <c r="AZ79" s="157">
        <f t="shared" si="18"/>
        <v>12525</v>
      </c>
      <c r="BA79" s="157">
        <f t="shared" si="18"/>
        <v>0</v>
      </c>
      <c r="BB79" s="157">
        <f t="shared" si="18"/>
        <v>190055.86299999998</v>
      </c>
      <c r="BC79" s="157">
        <f t="shared" si="18"/>
        <v>186746.484</v>
      </c>
      <c r="BD79" s="157">
        <f t="shared" si="18"/>
        <v>3309.3789999999999</v>
      </c>
      <c r="BE79" s="157">
        <f t="shared" si="18"/>
        <v>280802.158</v>
      </c>
      <c r="BF79" s="157">
        <f t="shared" si="18"/>
        <v>280802.158</v>
      </c>
      <c r="BG79" s="157">
        <f t="shared" si="18"/>
        <v>0</v>
      </c>
    </row>
    <row r="80" spans="1:59" ht="15.75" x14ac:dyDescent="0.25">
      <c r="A80" s="5" t="s">
        <v>458</v>
      </c>
      <c r="B80" s="5"/>
      <c r="C80" s="19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</row>
    <row r="81" spans="1:59" ht="15.75" x14ac:dyDescent="0.25">
      <c r="A81" s="5" t="s">
        <v>32</v>
      </c>
      <c r="B81" s="5"/>
      <c r="C81" s="21" t="s">
        <v>33</v>
      </c>
      <c r="D81" s="155">
        <f t="shared" ref="D81" si="19">SUMIF($E$9:$BG$9,"Samtals",E81:BG81)</f>
        <v>99130608.012999997</v>
      </c>
      <c r="E81" s="155">
        <f>IF(LEN(E$8)=0,"",IF(E$9="samtals",SUMIFS(Gögn!$I$2:$I$11876,Gögn!$F$2:$F$11876,$A81,Gögn!$B$2:$B$11876,E$8),SUMIFS(Gögn!$I$2:$I$11876,Gögn!$F$2:$F$11876,$A81,Gögn!$B$2:$B$11876,E$8,Gögn!$E$2:$E$11876,E$9))/1000)</f>
        <v>7725109.0420000004</v>
      </c>
      <c r="F81" s="155">
        <f>IF(LEN(F$8)=0,"",IF(F$9="samtals",SUMIFS(Gögn!$I$2:$I$11876,Gögn!$F$2:$F$11876,$A81,Gögn!$B$2:$B$11876,F$8),SUMIFS(Gögn!$I$2:$I$11876,Gögn!$F$2:$F$11876,$A81,Gögn!$B$2:$B$11876,F$8,Gögn!$E$2:$E$11876,F$9))/1000)</f>
        <v>2996886.156</v>
      </c>
      <c r="G81" s="155">
        <f>IF(LEN(G$8)=0,"",IF(G$9="samtals",SUMIFS(Gögn!$I$2:$I$11876,Gögn!$F$2:$F$11876,$A81,Gögn!$B$2:$B$11876,G$8),SUMIFS(Gögn!$I$2:$I$11876,Gögn!$F$2:$F$11876,$A81,Gögn!$B$2:$B$11876,G$8,Gögn!$E$2:$E$11876,G$9))/1000)</f>
        <v>4728222.8859999999</v>
      </c>
      <c r="H81" s="155">
        <f>IF(LEN(H$8)=0,"",IF(H$9="samtals",SUMIFS(Gögn!$I$2:$I$11876,Gögn!$F$2:$F$11876,$A81,Gögn!$B$2:$B$11876,H$8),SUMIFS(Gögn!$I$2:$I$11876,Gögn!$F$2:$F$11876,$A81,Gögn!$B$2:$B$11876,H$8,Gögn!$E$2:$E$11876,H$9))/1000)</f>
        <v>3261398.5079999999</v>
      </c>
      <c r="I81" s="155">
        <f>IF(LEN(I$8)=0,"",IF(I$9="samtals",SUMIFS(Gögn!$I$2:$I$11876,Gögn!$F$2:$F$11876,$A81,Gögn!$B$2:$B$11876,I$8),SUMIFS(Gögn!$I$2:$I$11876,Gögn!$F$2:$F$11876,$A81,Gögn!$B$2:$B$11876,I$8,Gögn!$E$2:$E$11876,I$9))/1000)</f>
        <v>2507163.3859999999</v>
      </c>
      <c r="J81" s="155">
        <f>IF(LEN(J$8)=0,"",IF(J$9="samtals",SUMIFS(Gögn!$I$2:$I$11876,Gögn!$F$2:$F$11876,$A81,Gögn!$B$2:$B$11876,J$8),SUMIFS(Gögn!$I$2:$I$11876,Gögn!$F$2:$F$11876,$A81,Gögn!$B$2:$B$11876,J$8,Gögn!$E$2:$E$11876,J$9))/1000)</f>
        <v>754235.12199999997</v>
      </c>
      <c r="K81" s="155">
        <f>IF(LEN(K$8)=0,"",IF(K$9="samtals",SUMIFS(Gögn!$I$2:$I$11876,Gögn!$F$2:$F$11876,$A81,Gögn!$B$2:$B$11876,K$8),SUMIFS(Gögn!$I$2:$I$11876,Gögn!$F$2:$F$11876,$A81,Gögn!$B$2:$B$11876,K$8,Gögn!$E$2:$E$11876,K$9))/1000)</f>
        <v>4834461.1900000004</v>
      </c>
      <c r="L81" s="155">
        <f>IF(LEN(L$8)=0,"",IF(L$9="samtals",SUMIFS(Gögn!$I$2:$I$11876,Gögn!$F$2:$F$11876,$A81,Gögn!$B$2:$B$11876,L$8),SUMIFS(Gögn!$I$2:$I$11876,Gögn!$F$2:$F$11876,$A81,Gögn!$B$2:$B$11876,L$8,Gögn!$E$2:$E$11876,L$9))/1000)</f>
        <v>4834461.1900000004</v>
      </c>
      <c r="M81" s="155">
        <f>IF(LEN(M$8)=0,"",IF(M$9="samtals",SUMIFS(Gögn!$I$2:$I$11876,Gögn!$F$2:$F$11876,$A81,Gögn!$B$2:$B$11876,M$8),SUMIFS(Gögn!$I$2:$I$11876,Gögn!$F$2:$F$11876,$A81,Gögn!$B$2:$B$11876,M$8,Gögn!$E$2:$E$11876,M$9))/1000)</f>
        <v>916853</v>
      </c>
      <c r="N81" s="155">
        <f>IF(LEN(N$8)=0,"",IF(N$9="samtals",SUMIFS(Gögn!$I$2:$I$11876,Gögn!$F$2:$F$11876,$A81,Gögn!$B$2:$B$11876,N$8),SUMIFS(Gögn!$I$2:$I$11876,Gögn!$F$2:$F$11876,$A81,Gögn!$B$2:$B$11876,N$8,Gögn!$E$2:$E$11876,N$9))/1000)</f>
        <v>916853</v>
      </c>
      <c r="O81" s="155">
        <f>IF(LEN(O$8)=0,"",IF(O$9="samtals",SUMIFS(Gögn!$I$2:$I$11876,Gögn!$F$2:$F$11876,$A81,Gögn!$B$2:$B$11876,O$8),SUMIFS(Gögn!$I$2:$I$11876,Gögn!$F$2:$F$11876,$A81,Gögn!$B$2:$B$11876,O$8,Gögn!$E$2:$E$11876,O$9))/1000)</f>
        <v>4298736.16</v>
      </c>
      <c r="P81" s="155">
        <f>IF(LEN(P$8)=0,"",IF(P$9="samtals",SUMIFS(Gögn!$I$2:$I$11876,Gögn!$F$2:$F$11876,$A81,Gögn!$B$2:$B$11876,P$8),SUMIFS(Gögn!$I$2:$I$11876,Gögn!$F$2:$F$11876,$A81,Gögn!$B$2:$B$11876,P$8,Gögn!$E$2:$E$11876,P$9))/1000)</f>
        <v>4270934.9560000002</v>
      </c>
      <c r="Q81" s="155">
        <f>IF(LEN(Q$8)=0,"",IF(Q$9="samtals",SUMIFS(Gögn!$I$2:$I$11876,Gögn!$F$2:$F$11876,$A81,Gögn!$B$2:$B$11876,Q$8),SUMIFS(Gögn!$I$2:$I$11876,Gögn!$F$2:$F$11876,$A81,Gögn!$B$2:$B$11876,Q$8,Gögn!$E$2:$E$11876,Q$9))/1000)</f>
        <v>27801.204000000002</v>
      </c>
      <c r="R81" s="155">
        <f>IF(LEN(R$8)=0,"",IF(R$9="samtals",SUMIFS(Gögn!$I$2:$I$11876,Gögn!$F$2:$F$11876,$A81,Gögn!$B$2:$B$11876,R$8),SUMIFS(Gögn!$I$2:$I$11876,Gögn!$F$2:$F$11876,$A81,Gögn!$B$2:$B$11876,R$8,Gögn!$E$2:$E$11876,R$9))/1000)</f>
        <v>6909299</v>
      </c>
      <c r="S81" s="155">
        <f>IF(LEN(S$8)=0,"",IF(S$9="samtals",SUMIFS(Gögn!$I$2:$I$11876,Gögn!$F$2:$F$11876,$A81,Gögn!$B$2:$B$11876,S$8),SUMIFS(Gögn!$I$2:$I$11876,Gögn!$F$2:$F$11876,$A81,Gögn!$B$2:$B$11876,S$8,Gögn!$E$2:$E$11876,S$9))/1000)</f>
        <v>2391494</v>
      </c>
      <c r="T81" s="155">
        <f>IF(LEN(T$8)=0,"",IF(T$9="samtals",SUMIFS(Gögn!$I$2:$I$11876,Gögn!$F$2:$F$11876,$A81,Gögn!$B$2:$B$11876,T$8),SUMIFS(Gögn!$I$2:$I$11876,Gögn!$F$2:$F$11876,$A81,Gögn!$B$2:$B$11876,T$8,Gögn!$E$2:$E$11876,T$9))/1000)</f>
        <v>4517805</v>
      </c>
      <c r="U81" s="155">
        <f>IF(LEN(U$8)=0,"",IF(U$9="samtals",SUMIFS(Gögn!$I$2:$I$11876,Gögn!$F$2:$F$11876,$A81,Gögn!$B$2:$B$11876,U$8),SUMIFS(Gögn!$I$2:$I$11876,Gögn!$F$2:$F$11876,$A81,Gögn!$B$2:$B$11876,U$8,Gögn!$E$2:$E$11876,U$9))/1000)</f>
        <v>9439023.5820000004</v>
      </c>
      <c r="V81" s="155">
        <f>IF(LEN(V$8)=0,"",IF(V$9="samtals",SUMIFS(Gögn!$I$2:$I$11876,Gögn!$F$2:$F$11876,$A81,Gögn!$B$2:$B$11876,V$8),SUMIFS(Gögn!$I$2:$I$11876,Gögn!$F$2:$F$11876,$A81,Gögn!$B$2:$B$11876,V$8,Gögn!$E$2:$E$11876,V$9))/1000)</f>
        <v>9366973.1970000006</v>
      </c>
      <c r="W81" s="155">
        <f>IF(LEN(W$8)=0,"",IF(W$9="samtals",SUMIFS(Gögn!$I$2:$I$11876,Gögn!$F$2:$F$11876,$A81,Gögn!$B$2:$B$11876,W$8),SUMIFS(Gögn!$I$2:$I$11876,Gögn!$F$2:$F$11876,$A81,Gögn!$B$2:$B$11876,W$8,Gögn!$E$2:$E$11876,W$9))/1000)</f>
        <v>72050.384999999995</v>
      </c>
      <c r="X81" s="155">
        <f>IF(LEN(X$8)=0,"",IF(X$9="samtals",SUMIFS(Gögn!$I$2:$I$11876,Gögn!$F$2:$F$11876,$A81,Gögn!$B$2:$B$11876,X$8),SUMIFS(Gögn!$I$2:$I$11876,Gögn!$F$2:$F$11876,$A81,Gögn!$B$2:$B$11876,X$8,Gögn!$E$2:$E$11876,X$9))/1000)</f>
        <v>2315800.8190000001</v>
      </c>
      <c r="Y81" s="155">
        <f>IF(LEN(Y$8)=0,"",IF(Y$9="samtals",SUMIFS(Gögn!$I$2:$I$11876,Gögn!$F$2:$F$11876,$A81,Gögn!$B$2:$B$11876,Y$8),SUMIFS(Gögn!$I$2:$I$11876,Gögn!$F$2:$F$11876,$A81,Gögn!$B$2:$B$11876,Y$8,Gögn!$E$2:$E$11876,Y$9))/1000)</f>
        <v>381401.45600000001</v>
      </c>
      <c r="Z81" s="155">
        <f>IF(LEN(Z$8)=0,"",IF(Z$9="samtals",SUMIFS(Gögn!$I$2:$I$11876,Gögn!$F$2:$F$11876,$A81,Gögn!$B$2:$B$11876,Z$8),SUMIFS(Gögn!$I$2:$I$11876,Gögn!$F$2:$F$11876,$A81,Gögn!$B$2:$B$11876,Z$8,Gögn!$E$2:$E$11876,Z$9))/1000)</f>
        <v>1934399.3629999999</v>
      </c>
      <c r="AA81" s="155">
        <f>IF(LEN(AA$8)=0,"",IF(AA$9="samtals",SUMIFS(Gögn!$I$2:$I$11876,Gögn!$F$2:$F$11876,$A81,Gögn!$B$2:$B$11876,AA$8),SUMIFS(Gögn!$I$2:$I$11876,Gögn!$F$2:$F$11876,$A81,Gögn!$B$2:$B$11876,AA$8,Gögn!$E$2:$E$11876,AA$9))/1000)</f>
        <v>314688.69</v>
      </c>
      <c r="AB81" s="155">
        <f>IF(LEN(AB$8)=0,"",IF(AB$9="samtals",SUMIFS(Gögn!$I$2:$I$11876,Gögn!$F$2:$F$11876,$A81,Gögn!$B$2:$B$11876,AB$8),SUMIFS(Gögn!$I$2:$I$11876,Gögn!$F$2:$F$11876,$A81,Gögn!$B$2:$B$11876,AB$8,Gögn!$E$2:$E$11876,AB$9))/1000)</f>
        <v>314688.69</v>
      </c>
      <c r="AC81" s="155">
        <f>IF(LEN(AC$8)=0,"",IF(AC$9="samtals",SUMIFS(Gögn!$I$2:$I$11876,Gögn!$F$2:$F$11876,$A81,Gögn!$B$2:$B$11876,AC$8),SUMIFS(Gögn!$I$2:$I$11876,Gögn!$F$2:$F$11876,$A81,Gögn!$B$2:$B$11876,AC$8,Gögn!$E$2:$E$11876,AC$9))/1000)</f>
        <v>2755414</v>
      </c>
      <c r="AD81" s="155">
        <f>IF(LEN(AD$8)=0,"",IF(AD$9="samtals",SUMIFS(Gögn!$I$2:$I$11876,Gögn!$F$2:$F$11876,$A81,Gögn!$B$2:$B$11876,AD$8),SUMIFS(Gögn!$I$2:$I$11876,Gögn!$F$2:$F$11876,$A81,Gögn!$B$2:$B$11876,AD$8,Gögn!$E$2:$E$11876,AD$9))/1000)</f>
        <v>2755414</v>
      </c>
      <c r="AE81" s="155">
        <f>IF(LEN(AE$8)=0,"",IF(AE$9="samtals",SUMIFS(Gögn!$I$2:$I$11876,Gögn!$F$2:$F$11876,$A81,Gögn!$B$2:$B$11876,AE$8),SUMIFS(Gögn!$I$2:$I$11876,Gögn!$F$2:$F$11876,$A81,Gögn!$B$2:$B$11876,AE$8,Gögn!$E$2:$E$11876,AE$9))/1000)</f>
        <v>279158</v>
      </c>
      <c r="AF81" s="155">
        <f>IF(LEN(AF$8)=0,"",IF(AF$9="samtals",SUMIFS(Gögn!$I$2:$I$11876,Gögn!$F$2:$F$11876,$A81,Gögn!$B$2:$B$11876,AF$8),SUMIFS(Gögn!$I$2:$I$11876,Gögn!$F$2:$F$11876,$A81,Gögn!$B$2:$B$11876,AF$8,Gögn!$E$2:$E$11876,AF$9))/1000)</f>
        <v>279158</v>
      </c>
      <c r="AG81" s="155">
        <f>IF(LEN(AG$8)=0,"",IF(AG$9="samtals",SUMIFS(Gögn!$I$2:$I$11876,Gögn!$F$2:$F$11876,$A81,Gögn!$B$2:$B$11876,AG$8),SUMIFS(Gögn!$I$2:$I$11876,Gögn!$F$2:$F$11876,$A81,Gögn!$B$2:$B$11876,AG$8,Gögn!$E$2:$E$11876,AG$9))/1000)</f>
        <v>63622.796999999999</v>
      </c>
      <c r="AH81" s="155">
        <f>IF(LEN(AH$8)=0,"",IF(AH$9="samtals",SUMIFS(Gögn!$I$2:$I$11876,Gögn!$F$2:$F$11876,$A81,Gögn!$B$2:$B$11876,AH$8),SUMIFS(Gögn!$I$2:$I$11876,Gögn!$F$2:$F$11876,$A81,Gögn!$B$2:$B$11876,AH$8,Gögn!$E$2:$E$11876,AH$9))/1000)</f>
        <v>63622.796999999999</v>
      </c>
      <c r="AI81" s="155">
        <f>IF(LEN(AI$8)=0,"",IF(AI$9="samtals",SUMIFS(Gögn!$I$2:$I$11876,Gögn!$F$2:$F$11876,$A81,Gögn!$B$2:$B$11876,AI$8),SUMIFS(Gögn!$I$2:$I$11876,Gögn!$F$2:$F$11876,$A81,Gögn!$B$2:$B$11876,AI$8,Gögn!$E$2:$E$11876,AI$9))/1000)</f>
        <v>286598</v>
      </c>
      <c r="AJ81" s="155">
        <f>IF(LEN(AJ$8)=0,"",IF(AJ$9="samtals",SUMIFS(Gögn!$I$2:$I$11876,Gögn!$F$2:$F$11876,$A81,Gögn!$B$2:$B$11876,AJ$8),SUMIFS(Gögn!$I$2:$I$11876,Gögn!$F$2:$F$11876,$A81,Gögn!$B$2:$B$11876,AJ$8,Gögn!$E$2:$E$11876,AJ$9))/1000)</f>
        <v>286598</v>
      </c>
      <c r="AK81" s="155">
        <f>IF(LEN(AK$8)=0,"",IF(AK$9="samtals",SUMIFS(Gögn!$I$2:$I$11876,Gögn!$F$2:$F$11876,$A81,Gögn!$B$2:$B$11876,AK$8),SUMIFS(Gögn!$I$2:$I$11876,Gögn!$F$2:$F$11876,$A81,Gögn!$B$2:$B$11876,AK$8,Gögn!$E$2:$E$11876,AK$9))/1000)</f>
        <v>1349011.996</v>
      </c>
      <c r="AL81" s="155">
        <f>IF(LEN(AL$8)=0,"",IF(AL$9="samtals",SUMIFS(Gögn!$I$2:$I$11876,Gögn!$F$2:$F$11876,$A81,Gögn!$B$2:$B$11876,AL$8),SUMIFS(Gögn!$I$2:$I$11876,Gögn!$F$2:$F$11876,$A81,Gögn!$B$2:$B$11876,AL$8,Gögn!$E$2:$E$11876,AL$9))/1000)</f>
        <v>1349011.996</v>
      </c>
      <c r="AM81" s="155">
        <f>IF(LEN(AM$8)=0,"",IF(AM$9="samtals",SUMIFS(Gögn!$I$2:$I$11876,Gögn!$F$2:$F$11876,$A81,Gögn!$B$2:$B$11876,AM$8),SUMIFS(Gögn!$I$2:$I$11876,Gögn!$F$2:$F$11876,$A81,Gögn!$B$2:$B$11876,AM$8,Gögn!$E$2:$E$11876,AM$9))/1000)</f>
        <v>34836734.641000003</v>
      </c>
      <c r="AN81" s="155">
        <f>IF(LEN(AN$8)=0,"",IF(AN$9="samtals",SUMIFS(Gögn!$I$2:$I$11876,Gögn!$F$2:$F$11876,$A81,Gögn!$B$2:$B$11876,AN$8),SUMIFS(Gögn!$I$2:$I$11876,Gögn!$F$2:$F$11876,$A81,Gögn!$B$2:$B$11876,AN$8,Gögn!$E$2:$E$11876,AN$9))/1000)</f>
        <v>33452253.412</v>
      </c>
      <c r="AO81" s="155">
        <f>IF(LEN(AO$8)=0,"",IF(AO$9="samtals",SUMIFS(Gögn!$I$2:$I$11876,Gögn!$F$2:$F$11876,$A81,Gögn!$B$2:$B$11876,AO$8),SUMIFS(Gögn!$I$2:$I$11876,Gögn!$F$2:$F$11876,$A81,Gögn!$B$2:$B$11876,AO$8,Gögn!$E$2:$E$11876,AO$9))/1000)</f>
        <v>1384481.2290000001</v>
      </c>
      <c r="AP81" s="155">
        <f>IF(LEN(AP$8)=0,"",IF(AP$9="samtals",SUMIFS(Gögn!$I$2:$I$11876,Gögn!$F$2:$F$11876,$A81,Gögn!$B$2:$B$11876,AP$8),SUMIFS(Gögn!$I$2:$I$11876,Gögn!$F$2:$F$11876,$A81,Gögn!$B$2:$B$11876,AP$8,Gögn!$E$2:$E$11876,AP$9))/1000)</f>
        <v>247571.60699999999</v>
      </c>
      <c r="AQ81" s="155">
        <f>IF(LEN(AQ$8)=0,"",IF(AQ$9="samtals",SUMIFS(Gögn!$I$2:$I$11876,Gögn!$F$2:$F$11876,$A81,Gögn!$B$2:$B$11876,AQ$8),SUMIFS(Gögn!$I$2:$I$11876,Gögn!$F$2:$F$11876,$A81,Gögn!$B$2:$B$11876,AQ$8,Gögn!$E$2:$E$11876,AQ$9))/1000)</f>
        <v>92855.615999999995</v>
      </c>
      <c r="AR81" s="155">
        <f>IF(LEN(AR$8)=0,"",IF(AR$9="samtals",SUMIFS(Gögn!$I$2:$I$11876,Gögn!$F$2:$F$11876,$A81,Gögn!$B$2:$B$11876,AR$8),SUMIFS(Gögn!$I$2:$I$11876,Gögn!$F$2:$F$11876,$A81,Gögn!$B$2:$B$11876,AR$8,Gögn!$E$2:$E$11876,AR$9))/1000)</f>
        <v>154715.99100000001</v>
      </c>
      <c r="AS81" s="155">
        <f>IF(LEN(AS$8)=0,"",IF(AS$9="samtals",SUMIFS(Gögn!$I$2:$I$11876,Gögn!$F$2:$F$11876,$A81,Gögn!$B$2:$B$11876,AS$8),SUMIFS(Gögn!$I$2:$I$11876,Gögn!$F$2:$F$11876,$A81,Gögn!$B$2:$B$11876,AS$8,Gögn!$E$2:$E$11876,AS$9))/1000)</f>
        <v>10593354.658</v>
      </c>
      <c r="AT81" s="155">
        <f>IF(LEN(AT$8)=0,"",IF(AT$9="samtals",SUMIFS(Gögn!$I$2:$I$11876,Gögn!$F$2:$F$11876,$A81,Gögn!$B$2:$B$11876,AT$8),SUMIFS(Gögn!$I$2:$I$11876,Gögn!$F$2:$F$11876,$A81,Gögn!$B$2:$B$11876,AT$8,Gögn!$E$2:$E$11876,AT$9))/1000)</f>
        <v>10089858.916999999</v>
      </c>
      <c r="AU81" s="155">
        <f>IF(LEN(AU$8)=0,"",IF(AU$9="samtals",SUMIFS(Gögn!$I$2:$I$11876,Gögn!$F$2:$F$11876,$A81,Gögn!$B$2:$B$11876,AU$8),SUMIFS(Gögn!$I$2:$I$11876,Gögn!$F$2:$F$11876,$A81,Gögn!$B$2:$B$11876,AU$8,Gögn!$E$2:$E$11876,AU$9))/1000)</f>
        <v>503495.74099999998</v>
      </c>
      <c r="AV81" s="155">
        <f>IF(LEN(AV$8)=0,"",IF(AV$9="samtals",SUMIFS(Gögn!$I$2:$I$11876,Gögn!$F$2:$F$11876,$A81,Gögn!$B$2:$B$11876,AV$8),SUMIFS(Gögn!$I$2:$I$11876,Gögn!$F$2:$F$11876,$A81,Gögn!$B$2:$B$11876,AV$8,Gögn!$E$2:$E$11876,AV$9))/1000)</f>
        <v>227400.33100000001</v>
      </c>
      <c r="AW81" s="155">
        <f>IF(LEN(AW$8)=0,"",IF(AW$9="samtals",SUMIFS(Gögn!$I$2:$I$11876,Gögn!$F$2:$F$11876,$A81,Gögn!$B$2:$B$11876,AW$8),SUMIFS(Gögn!$I$2:$I$11876,Gögn!$F$2:$F$11876,$A81,Gögn!$B$2:$B$11876,AW$8,Gögn!$E$2:$E$11876,AW$9))/1000)</f>
        <v>227400.33100000001</v>
      </c>
      <c r="AX81" s="155">
        <f>IF(LEN(AX$8)=0,"",IF(AX$9="samtals",SUMIFS(Gögn!$I$2:$I$11876,Gögn!$F$2:$F$11876,$A81,Gögn!$B$2:$B$11876,AX$8),SUMIFS(Gögn!$I$2:$I$11876,Gögn!$F$2:$F$11876,$A81,Gögn!$B$2:$B$11876,AX$8,Gögn!$E$2:$E$11876,AX$9))/1000)</f>
        <v>0</v>
      </c>
      <c r="AY81" s="155">
        <f>IF(LEN(AY$8)=0,"",IF(AY$9="samtals",SUMIFS(Gögn!$I$2:$I$11876,Gögn!$F$2:$F$11876,$A81,Gögn!$B$2:$B$11876,AY$8),SUMIFS(Gögn!$I$2:$I$11876,Gögn!$F$2:$F$11876,$A81,Gögn!$B$2:$B$11876,AY$8,Gögn!$E$2:$E$11876,AY$9))/1000)</f>
        <v>2599415</v>
      </c>
      <c r="AZ81" s="155">
        <f>IF(LEN(AZ$8)=0,"",IF(AZ$9="samtals",SUMIFS(Gögn!$I$2:$I$11876,Gögn!$F$2:$F$11876,$A81,Gögn!$B$2:$B$11876,AZ$8),SUMIFS(Gögn!$I$2:$I$11876,Gögn!$F$2:$F$11876,$A81,Gögn!$B$2:$B$11876,AZ$8,Gögn!$E$2:$E$11876,AZ$9))/1000)</f>
        <v>2307786</v>
      </c>
      <c r="BA81" s="155">
        <f>IF(LEN(BA$8)=0,"",IF(BA$9="samtals",SUMIFS(Gögn!$I$2:$I$11876,Gögn!$F$2:$F$11876,$A81,Gögn!$B$2:$B$11876,BA$8),SUMIFS(Gögn!$I$2:$I$11876,Gögn!$F$2:$F$11876,$A81,Gögn!$B$2:$B$11876,BA$8,Gögn!$E$2:$E$11876,BA$9))/1000)</f>
        <v>291629</v>
      </c>
      <c r="BB81" s="155">
        <f>IF(LEN(BB$8)=0,"",IF(BB$9="samtals",SUMIFS(Gögn!$I$2:$I$11876,Gögn!$F$2:$F$11876,$A81,Gögn!$B$2:$B$11876,BB$8),SUMIFS(Gögn!$I$2:$I$11876,Gögn!$F$2:$F$11876,$A81,Gögn!$B$2:$B$11876,BB$8,Gögn!$E$2:$E$11876,BB$9))/1000)</f>
        <v>919859.61899999995</v>
      </c>
      <c r="BC81" s="155">
        <f>IF(LEN(BC$8)=0,"",IF(BC$9="samtals",SUMIFS(Gögn!$I$2:$I$11876,Gögn!$F$2:$F$11876,$A81,Gögn!$B$2:$B$11876,BC$8),SUMIFS(Gögn!$I$2:$I$11876,Gögn!$F$2:$F$11876,$A81,Gögn!$B$2:$B$11876,BC$8,Gögn!$E$2:$E$11876,BC$9))/1000)</f>
        <v>838982.78500000003</v>
      </c>
      <c r="BD81" s="155">
        <f>IF(LEN(BD$8)=0,"",IF(BD$9="samtals",SUMIFS(Gögn!$I$2:$I$11876,Gögn!$F$2:$F$11876,$A81,Gögn!$B$2:$B$11876,BD$8),SUMIFS(Gögn!$I$2:$I$11876,Gögn!$F$2:$F$11876,$A81,Gögn!$B$2:$B$11876,BD$8,Gögn!$E$2:$E$11876,BD$9))/1000)</f>
        <v>80876.834000000003</v>
      </c>
      <c r="BE81" s="155">
        <f>IF(LEN(BE$8)=0,"",IF(BE$9="samtals",SUMIFS(Gögn!$I$2:$I$11876,Gögn!$F$2:$F$11876,$A81,Gögn!$B$2:$B$11876,BE$8),SUMIFS(Gögn!$I$2:$I$11876,Gögn!$F$2:$F$11876,$A81,Gögn!$B$2:$B$11876,BE$8,Gögn!$E$2:$E$11876,BE$9))/1000)</f>
        <v>4957097.3729999997</v>
      </c>
      <c r="BF81" s="155">
        <f>IF(LEN(BF$8)=0,"",IF(BF$9="samtals",SUMIFS(Gögn!$I$2:$I$11876,Gögn!$F$2:$F$11876,$A81,Gögn!$B$2:$B$11876,BF$8),SUMIFS(Gögn!$I$2:$I$11876,Gögn!$F$2:$F$11876,$A81,Gögn!$B$2:$B$11876,BF$8,Gögn!$E$2:$E$11876,BF$9))/1000)</f>
        <v>4479366.2189999996</v>
      </c>
      <c r="BG81" s="155">
        <f>IF(LEN(BG$8)=0,"",IF(BG$9="samtals",SUMIFS(Gögn!$I$2:$I$11876,Gögn!$F$2:$F$11876,$A81,Gögn!$B$2:$B$11876,BG$8),SUMIFS(Gögn!$I$2:$I$11876,Gögn!$F$2:$F$11876,$A81,Gögn!$B$2:$B$11876,BG$8,Gögn!$E$2:$E$11876,BG$9))/1000)</f>
        <v>477731.15399999998</v>
      </c>
    </row>
    <row r="82" spans="1:59" ht="15.75" x14ac:dyDescent="0.25">
      <c r="A82" s="5" t="s">
        <v>458</v>
      </c>
      <c r="B82" s="5"/>
      <c r="C82" s="19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</row>
    <row r="83" spans="1:59" s="34" customFormat="1" ht="15.75" x14ac:dyDescent="0.25">
      <c r="A83" s="33" t="s">
        <v>458</v>
      </c>
      <c r="B83" s="33"/>
      <c r="C83" s="23" t="s">
        <v>281</v>
      </c>
      <c r="D83" s="157">
        <f t="shared" ref="D83" si="20">SUMIF($E$9:$BG$9,"Samtals",E83:BG83)</f>
        <v>7297717779.5809984</v>
      </c>
      <c r="E83" s="157">
        <f>IF(LEN(E$8)=0,"",E66+E73+E79+E81)</f>
        <v>415608450.69999993</v>
      </c>
      <c r="F83" s="157">
        <f t="shared" ref="F83:BG83" si="21">IF(LEN(F$8)=0,"",F66+F73+F79+F81)</f>
        <v>195210134.884</v>
      </c>
      <c r="G83" s="157">
        <f t="shared" si="21"/>
        <v>220398315.81600001</v>
      </c>
      <c r="H83" s="157">
        <f t="shared" si="21"/>
        <v>624496297.61000001</v>
      </c>
      <c r="I83" s="157">
        <f t="shared" si="21"/>
        <v>600244441.40699995</v>
      </c>
      <c r="J83" s="157">
        <f t="shared" si="21"/>
        <v>24251856.203000002</v>
      </c>
      <c r="K83" s="157">
        <f t="shared" si="21"/>
        <v>393754599.85600001</v>
      </c>
      <c r="L83" s="157">
        <f t="shared" si="21"/>
        <v>393754599.85600001</v>
      </c>
      <c r="M83" s="157">
        <f t="shared" si="21"/>
        <v>60796702</v>
      </c>
      <c r="N83" s="157">
        <f t="shared" si="21"/>
        <v>60796702</v>
      </c>
      <c r="O83" s="157">
        <f t="shared" si="21"/>
        <v>280379704.22300005</v>
      </c>
      <c r="P83" s="157">
        <f t="shared" si="21"/>
        <v>278902568.81800008</v>
      </c>
      <c r="Q83" s="157">
        <f t="shared" si="21"/>
        <v>1477135.405</v>
      </c>
      <c r="R83" s="157">
        <f t="shared" si="21"/>
        <v>455707295</v>
      </c>
      <c r="S83" s="157">
        <f t="shared" si="21"/>
        <v>150967868</v>
      </c>
      <c r="T83" s="157">
        <f t="shared" si="21"/>
        <v>304739427</v>
      </c>
      <c r="U83" s="157">
        <f t="shared" si="21"/>
        <v>992430209.19899988</v>
      </c>
      <c r="V83" s="157">
        <f t="shared" si="21"/>
        <v>983721231.82700002</v>
      </c>
      <c r="W83" s="157">
        <f t="shared" si="21"/>
        <v>8708977.3719999995</v>
      </c>
      <c r="X83" s="157">
        <f t="shared" si="21"/>
        <v>160736838.08000004</v>
      </c>
      <c r="Y83" s="157">
        <f t="shared" si="21"/>
        <v>38844165.024000004</v>
      </c>
      <c r="Z83" s="157">
        <f t="shared" si="21"/>
        <v>121892673.05599999</v>
      </c>
      <c r="AA83" s="157">
        <f t="shared" si="21"/>
        <v>42824616.307999998</v>
      </c>
      <c r="AB83" s="157">
        <f t="shared" si="21"/>
        <v>42824616.307999998</v>
      </c>
      <c r="AC83" s="157">
        <f t="shared" si="21"/>
        <v>110842924</v>
      </c>
      <c r="AD83" s="157">
        <f t="shared" si="21"/>
        <v>110842924</v>
      </c>
      <c r="AE83" s="157">
        <f t="shared" si="21"/>
        <v>20421910</v>
      </c>
      <c r="AF83" s="157">
        <f t="shared" si="21"/>
        <v>20421910</v>
      </c>
      <c r="AG83" s="157">
        <f t="shared" si="21"/>
        <v>14060494.759000001</v>
      </c>
      <c r="AH83" s="157">
        <f t="shared" si="21"/>
        <v>14060494.759000001</v>
      </c>
      <c r="AI83" s="157">
        <f t="shared" si="21"/>
        <v>24402858</v>
      </c>
      <c r="AJ83" s="157">
        <f t="shared" si="21"/>
        <v>24402858</v>
      </c>
      <c r="AK83" s="157">
        <f t="shared" si="21"/>
        <v>92015628.96100001</v>
      </c>
      <c r="AL83" s="157">
        <f t="shared" si="21"/>
        <v>92015628.96100001</v>
      </c>
      <c r="AM83" s="157">
        <f t="shared" si="21"/>
        <v>1409299043.862</v>
      </c>
      <c r="AN83" s="157">
        <f t="shared" si="21"/>
        <v>1381338284.6759999</v>
      </c>
      <c r="AO83" s="157">
        <f t="shared" si="21"/>
        <v>27960759.185999997</v>
      </c>
      <c r="AP83" s="157">
        <f t="shared" si="21"/>
        <v>9360306.2660000008</v>
      </c>
      <c r="AQ83" s="157">
        <f t="shared" si="21"/>
        <v>2428869.7229999998</v>
      </c>
      <c r="AR83" s="157">
        <f t="shared" si="21"/>
        <v>6931436.5430000005</v>
      </c>
      <c r="AS83" s="157">
        <f t="shared" si="21"/>
        <v>1289139898.2709999</v>
      </c>
      <c r="AT83" s="157">
        <f t="shared" si="21"/>
        <v>1258082922.339</v>
      </c>
      <c r="AU83" s="157">
        <f t="shared" si="21"/>
        <v>31056975.932</v>
      </c>
      <c r="AV83" s="157">
        <f t="shared" si="21"/>
        <v>89297887.537</v>
      </c>
      <c r="AW83" s="157">
        <f t="shared" si="21"/>
        <v>88238161.267000005</v>
      </c>
      <c r="AX83" s="157">
        <f t="shared" si="21"/>
        <v>1059726.27</v>
      </c>
      <c r="AY83" s="157">
        <f t="shared" si="21"/>
        <v>167783463</v>
      </c>
      <c r="AZ83" s="157">
        <f t="shared" si="21"/>
        <v>134287669</v>
      </c>
      <c r="BA83" s="157">
        <f t="shared" si="21"/>
        <v>33495794</v>
      </c>
      <c r="BB83" s="157">
        <f t="shared" si="21"/>
        <v>265049427.24699998</v>
      </c>
      <c r="BC83" s="157">
        <f t="shared" si="21"/>
        <v>260757210.18700001</v>
      </c>
      <c r="BD83" s="157">
        <f t="shared" si="21"/>
        <v>4292217.0599999996</v>
      </c>
      <c r="BE83" s="157">
        <f t="shared" si="21"/>
        <v>379309224.70200002</v>
      </c>
      <c r="BF83" s="157">
        <f t="shared" si="21"/>
        <v>370103462.48399997</v>
      </c>
      <c r="BG83" s="157">
        <f t="shared" si="21"/>
        <v>9205762.2180000003</v>
      </c>
    </row>
    <row r="84" spans="1:59" ht="15.75" x14ac:dyDescent="0.25">
      <c r="A84" s="5" t="s">
        <v>458</v>
      </c>
      <c r="B84" s="5"/>
      <c r="C84" s="19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</row>
    <row r="85" spans="1:59" ht="15.75" x14ac:dyDescent="0.25">
      <c r="A85" s="5" t="s">
        <v>458</v>
      </c>
      <c r="B85" s="5"/>
      <c r="C85" s="21" t="s">
        <v>282</v>
      </c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</row>
    <row r="86" spans="1:59" ht="15.75" x14ac:dyDescent="0.25">
      <c r="A86" s="5" t="s">
        <v>458</v>
      </c>
      <c r="B86" s="5"/>
      <c r="C86" s="19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</row>
    <row r="87" spans="1:59" ht="15.75" x14ac:dyDescent="0.25">
      <c r="A87" s="5" t="s">
        <v>458</v>
      </c>
      <c r="B87" s="5"/>
      <c r="C87" s="21" t="s">
        <v>34</v>
      </c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</row>
    <row r="88" spans="1:59" ht="15.75" x14ac:dyDescent="0.25">
      <c r="A88" s="5" t="s">
        <v>35</v>
      </c>
      <c r="B88" s="5"/>
      <c r="C88" s="19" t="s">
        <v>36</v>
      </c>
      <c r="D88" s="156">
        <f t="shared" ref="D88:D94" si="22">SUMIF($E$9:$BG$9,"Samtals",E88:BG88)</f>
        <v>0</v>
      </c>
      <c r="E88" s="156">
        <f>IF(LEN(E$8)=0,"",IF(E$9="samtals",SUMIFS(Gögn!$I$2:$I$11876,Gögn!$F$2:$F$11876,$A88,Gögn!$B$2:$B$11876,E$8),SUMIFS(Gögn!$I$2:$I$11876,Gögn!$F$2:$F$11876,$A88,Gögn!$B$2:$B$11876,E$8,Gögn!$E$2:$E$11876,E$9))/1000)</f>
        <v>0</v>
      </c>
      <c r="F88" s="156">
        <f>IF(LEN(F$8)=0,"",IF(F$9="samtals",SUMIFS(Gögn!$I$2:$I$11876,Gögn!$F$2:$F$11876,$A88,Gögn!$B$2:$B$11876,F$8),SUMIFS(Gögn!$I$2:$I$11876,Gögn!$F$2:$F$11876,$A88,Gögn!$B$2:$B$11876,F$8,Gögn!$E$2:$E$11876,F$9))/1000)</f>
        <v>0</v>
      </c>
      <c r="G88" s="156">
        <f>IF(LEN(G$8)=0,"",IF(G$9="samtals",SUMIFS(Gögn!$I$2:$I$11876,Gögn!$F$2:$F$11876,$A88,Gögn!$B$2:$B$11876,G$8),SUMIFS(Gögn!$I$2:$I$11876,Gögn!$F$2:$F$11876,$A88,Gögn!$B$2:$B$11876,G$8,Gögn!$E$2:$E$11876,G$9))/1000)</f>
        <v>0</v>
      </c>
      <c r="H88" s="156">
        <f>IF(LEN(H$8)=0,"",IF(H$9="samtals",SUMIFS(Gögn!$I$2:$I$11876,Gögn!$F$2:$F$11876,$A88,Gögn!$B$2:$B$11876,H$8),SUMIFS(Gögn!$I$2:$I$11876,Gögn!$F$2:$F$11876,$A88,Gögn!$B$2:$B$11876,H$8,Gögn!$E$2:$E$11876,H$9))/1000)</f>
        <v>0</v>
      </c>
      <c r="I88" s="156">
        <f>IF(LEN(I$8)=0,"",IF(I$9="samtals",SUMIFS(Gögn!$I$2:$I$11876,Gögn!$F$2:$F$11876,$A88,Gögn!$B$2:$B$11876,I$8),SUMIFS(Gögn!$I$2:$I$11876,Gögn!$F$2:$F$11876,$A88,Gögn!$B$2:$B$11876,I$8,Gögn!$E$2:$E$11876,I$9))/1000)</f>
        <v>0</v>
      </c>
      <c r="J88" s="156">
        <f>IF(LEN(J$8)=0,"",IF(J$9="samtals",SUMIFS(Gögn!$I$2:$I$11876,Gögn!$F$2:$F$11876,$A88,Gögn!$B$2:$B$11876,J$8),SUMIFS(Gögn!$I$2:$I$11876,Gögn!$F$2:$F$11876,$A88,Gögn!$B$2:$B$11876,J$8,Gögn!$E$2:$E$11876,J$9))/1000)</f>
        <v>0</v>
      </c>
      <c r="K88" s="156">
        <f>IF(LEN(K$8)=0,"",IF(K$9="samtals",SUMIFS(Gögn!$I$2:$I$11876,Gögn!$F$2:$F$11876,$A88,Gögn!$B$2:$B$11876,K$8),SUMIFS(Gögn!$I$2:$I$11876,Gögn!$F$2:$F$11876,$A88,Gögn!$B$2:$B$11876,K$8,Gögn!$E$2:$E$11876,K$9))/1000)</f>
        <v>0</v>
      </c>
      <c r="L88" s="156">
        <f>IF(LEN(L$8)=0,"",IF(L$9="samtals",SUMIFS(Gögn!$I$2:$I$11876,Gögn!$F$2:$F$11876,$A88,Gögn!$B$2:$B$11876,L$8),SUMIFS(Gögn!$I$2:$I$11876,Gögn!$F$2:$F$11876,$A88,Gögn!$B$2:$B$11876,L$8,Gögn!$E$2:$E$11876,L$9))/1000)</f>
        <v>0</v>
      </c>
      <c r="M88" s="156">
        <f>IF(LEN(M$8)=0,"",IF(M$9="samtals",SUMIFS(Gögn!$I$2:$I$11876,Gögn!$F$2:$F$11876,$A88,Gögn!$B$2:$B$11876,M$8),SUMIFS(Gögn!$I$2:$I$11876,Gögn!$F$2:$F$11876,$A88,Gögn!$B$2:$B$11876,M$8,Gögn!$E$2:$E$11876,M$9))/1000)</f>
        <v>0</v>
      </c>
      <c r="N88" s="156">
        <f>IF(LEN(N$8)=0,"",IF(N$9="samtals",SUMIFS(Gögn!$I$2:$I$11876,Gögn!$F$2:$F$11876,$A88,Gögn!$B$2:$B$11876,N$8),SUMIFS(Gögn!$I$2:$I$11876,Gögn!$F$2:$F$11876,$A88,Gögn!$B$2:$B$11876,N$8,Gögn!$E$2:$E$11876,N$9))/1000)</f>
        <v>0</v>
      </c>
      <c r="O88" s="156">
        <f>IF(LEN(O$8)=0,"",IF(O$9="samtals",SUMIFS(Gögn!$I$2:$I$11876,Gögn!$F$2:$F$11876,$A88,Gögn!$B$2:$B$11876,O$8),SUMIFS(Gögn!$I$2:$I$11876,Gögn!$F$2:$F$11876,$A88,Gögn!$B$2:$B$11876,O$8,Gögn!$E$2:$E$11876,O$9))/1000)</f>
        <v>0</v>
      </c>
      <c r="P88" s="156">
        <f>IF(LEN(P$8)=0,"",IF(P$9="samtals",SUMIFS(Gögn!$I$2:$I$11876,Gögn!$F$2:$F$11876,$A88,Gögn!$B$2:$B$11876,P$8),SUMIFS(Gögn!$I$2:$I$11876,Gögn!$F$2:$F$11876,$A88,Gögn!$B$2:$B$11876,P$8,Gögn!$E$2:$E$11876,P$9))/1000)</f>
        <v>0</v>
      </c>
      <c r="Q88" s="156">
        <f>IF(LEN(Q$8)=0,"",IF(Q$9="samtals",SUMIFS(Gögn!$I$2:$I$11876,Gögn!$F$2:$F$11876,$A88,Gögn!$B$2:$B$11876,Q$8),SUMIFS(Gögn!$I$2:$I$11876,Gögn!$F$2:$F$11876,$A88,Gögn!$B$2:$B$11876,Q$8,Gögn!$E$2:$E$11876,Q$9))/1000)</f>
        <v>0</v>
      </c>
      <c r="R88" s="156">
        <f>IF(LEN(R$8)=0,"",IF(R$9="samtals",SUMIFS(Gögn!$I$2:$I$11876,Gögn!$F$2:$F$11876,$A88,Gögn!$B$2:$B$11876,R$8),SUMIFS(Gögn!$I$2:$I$11876,Gögn!$F$2:$F$11876,$A88,Gögn!$B$2:$B$11876,R$8,Gögn!$E$2:$E$11876,R$9))/1000)</f>
        <v>0</v>
      </c>
      <c r="S88" s="156">
        <f>IF(LEN(S$8)=0,"",IF(S$9="samtals",SUMIFS(Gögn!$I$2:$I$11876,Gögn!$F$2:$F$11876,$A88,Gögn!$B$2:$B$11876,S$8),SUMIFS(Gögn!$I$2:$I$11876,Gögn!$F$2:$F$11876,$A88,Gögn!$B$2:$B$11876,S$8,Gögn!$E$2:$E$11876,S$9))/1000)</f>
        <v>0</v>
      </c>
      <c r="T88" s="156">
        <f>IF(LEN(T$8)=0,"",IF(T$9="samtals",SUMIFS(Gögn!$I$2:$I$11876,Gögn!$F$2:$F$11876,$A88,Gögn!$B$2:$B$11876,T$8),SUMIFS(Gögn!$I$2:$I$11876,Gögn!$F$2:$F$11876,$A88,Gögn!$B$2:$B$11876,T$8,Gögn!$E$2:$E$11876,T$9))/1000)</f>
        <v>0</v>
      </c>
      <c r="U88" s="156">
        <f>IF(LEN(U$8)=0,"",IF(U$9="samtals",SUMIFS(Gögn!$I$2:$I$11876,Gögn!$F$2:$F$11876,$A88,Gögn!$B$2:$B$11876,U$8),SUMIFS(Gögn!$I$2:$I$11876,Gögn!$F$2:$F$11876,$A88,Gögn!$B$2:$B$11876,U$8,Gögn!$E$2:$E$11876,U$9))/1000)</f>
        <v>0</v>
      </c>
      <c r="V88" s="156">
        <f>IF(LEN(V$8)=0,"",IF(V$9="samtals",SUMIFS(Gögn!$I$2:$I$11876,Gögn!$F$2:$F$11876,$A88,Gögn!$B$2:$B$11876,V$8),SUMIFS(Gögn!$I$2:$I$11876,Gögn!$F$2:$F$11876,$A88,Gögn!$B$2:$B$11876,V$8,Gögn!$E$2:$E$11876,V$9))/1000)</f>
        <v>0</v>
      </c>
      <c r="W88" s="156">
        <f>IF(LEN(W$8)=0,"",IF(W$9="samtals",SUMIFS(Gögn!$I$2:$I$11876,Gögn!$F$2:$F$11876,$A88,Gögn!$B$2:$B$11876,W$8),SUMIFS(Gögn!$I$2:$I$11876,Gögn!$F$2:$F$11876,$A88,Gögn!$B$2:$B$11876,W$8,Gögn!$E$2:$E$11876,W$9))/1000)</f>
        <v>0</v>
      </c>
      <c r="X88" s="156">
        <f>IF(LEN(X$8)=0,"",IF(X$9="samtals",SUMIFS(Gögn!$I$2:$I$11876,Gögn!$F$2:$F$11876,$A88,Gögn!$B$2:$B$11876,X$8),SUMIFS(Gögn!$I$2:$I$11876,Gögn!$F$2:$F$11876,$A88,Gögn!$B$2:$B$11876,X$8,Gögn!$E$2:$E$11876,X$9))/1000)</f>
        <v>0</v>
      </c>
      <c r="Y88" s="156">
        <f>IF(LEN(Y$8)=0,"",IF(Y$9="samtals",SUMIFS(Gögn!$I$2:$I$11876,Gögn!$F$2:$F$11876,$A88,Gögn!$B$2:$B$11876,Y$8),SUMIFS(Gögn!$I$2:$I$11876,Gögn!$F$2:$F$11876,$A88,Gögn!$B$2:$B$11876,Y$8,Gögn!$E$2:$E$11876,Y$9))/1000)</f>
        <v>0</v>
      </c>
      <c r="Z88" s="156">
        <f>IF(LEN(Z$8)=0,"",IF(Z$9="samtals",SUMIFS(Gögn!$I$2:$I$11876,Gögn!$F$2:$F$11876,$A88,Gögn!$B$2:$B$11876,Z$8),SUMIFS(Gögn!$I$2:$I$11876,Gögn!$F$2:$F$11876,$A88,Gögn!$B$2:$B$11876,Z$8,Gögn!$E$2:$E$11876,Z$9))/1000)</f>
        <v>0</v>
      </c>
      <c r="AA88" s="156">
        <f>IF(LEN(AA$8)=0,"",IF(AA$9="samtals",SUMIFS(Gögn!$I$2:$I$11876,Gögn!$F$2:$F$11876,$A88,Gögn!$B$2:$B$11876,AA$8),SUMIFS(Gögn!$I$2:$I$11876,Gögn!$F$2:$F$11876,$A88,Gögn!$B$2:$B$11876,AA$8,Gögn!$E$2:$E$11876,AA$9))/1000)</f>
        <v>0</v>
      </c>
      <c r="AB88" s="156">
        <f>IF(LEN(AB$8)=0,"",IF(AB$9="samtals",SUMIFS(Gögn!$I$2:$I$11876,Gögn!$F$2:$F$11876,$A88,Gögn!$B$2:$B$11876,AB$8),SUMIFS(Gögn!$I$2:$I$11876,Gögn!$F$2:$F$11876,$A88,Gögn!$B$2:$B$11876,AB$8,Gögn!$E$2:$E$11876,AB$9))/1000)</f>
        <v>0</v>
      </c>
      <c r="AC88" s="156">
        <f>IF(LEN(AC$8)=0,"",IF(AC$9="samtals",SUMIFS(Gögn!$I$2:$I$11876,Gögn!$F$2:$F$11876,$A88,Gögn!$B$2:$B$11876,AC$8),SUMIFS(Gögn!$I$2:$I$11876,Gögn!$F$2:$F$11876,$A88,Gögn!$B$2:$B$11876,AC$8,Gögn!$E$2:$E$11876,AC$9))/1000)</f>
        <v>0</v>
      </c>
      <c r="AD88" s="156">
        <f>IF(LEN(AD$8)=0,"",IF(AD$9="samtals",SUMIFS(Gögn!$I$2:$I$11876,Gögn!$F$2:$F$11876,$A88,Gögn!$B$2:$B$11876,AD$8),SUMIFS(Gögn!$I$2:$I$11876,Gögn!$F$2:$F$11876,$A88,Gögn!$B$2:$B$11876,AD$8,Gögn!$E$2:$E$11876,AD$9))/1000)</f>
        <v>0</v>
      </c>
      <c r="AE88" s="156">
        <f>IF(LEN(AE$8)=0,"",IF(AE$9="samtals",SUMIFS(Gögn!$I$2:$I$11876,Gögn!$F$2:$F$11876,$A88,Gögn!$B$2:$B$11876,AE$8),SUMIFS(Gögn!$I$2:$I$11876,Gögn!$F$2:$F$11876,$A88,Gögn!$B$2:$B$11876,AE$8,Gögn!$E$2:$E$11876,AE$9))/1000)</f>
        <v>0</v>
      </c>
      <c r="AF88" s="156">
        <f>IF(LEN(AF$8)=0,"",IF(AF$9="samtals",SUMIFS(Gögn!$I$2:$I$11876,Gögn!$F$2:$F$11876,$A88,Gögn!$B$2:$B$11876,AF$8),SUMIFS(Gögn!$I$2:$I$11876,Gögn!$F$2:$F$11876,$A88,Gögn!$B$2:$B$11876,AF$8,Gögn!$E$2:$E$11876,AF$9))/1000)</f>
        <v>0</v>
      </c>
      <c r="AG88" s="156">
        <f>IF(LEN(AG$8)=0,"",IF(AG$9="samtals",SUMIFS(Gögn!$I$2:$I$11876,Gögn!$F$2:$F$11876,$A88,Gögn!$B$2:$B$11876,AG$8),SUMIFS(Gögn!$I$2:$I$11876,Gögn!$F$2:$F$11876,$A88,Gögn!$B$2:$B$11876,AG$8,Gögn!$E$2:$E$11876,AG$9))/1000)</f>
        <v>0</v>
      </c>
      <c r="AH88" s="156">
        <f>IF(LEN(AH$8)=0,"",IF(AH$9="samtals",SUMIFS(Gögn!$I$2:$I$11876,Gögn!$F$2:$F$11876,$A88,Gögn!$B$2:$B$11876,AH$8),SUMIFS(Gögn!$I$2:$I$11876,Gögn!$F$2:$F$11876,$A88,Gögn!$B$2:$B$11876,AH$8,Gögn!$E$2:$E$11876,AH$9))/1000)</f>
        <v>0</v>
      </c>
      <c r="AI88" s="156">
        <f>IF(LEN(AI$8)=0,"",IF(AI$9="samtals",SUMIFS(Gögn!$I$2:$I$11876,Gögn!$F$2:$F$11876,$A88,Gögn!$B$2:$B$11876,AI$8),SUMIFS(Gögn!$I$2:$I$11876,Gögn!$F$2:$F$11876,$A88,Gögn!$B$2:$B$11876,AI$8,Gögn!$E$2:$E$11876,AI$9))/1000)</f>
        <v>0</v>
      </c>
      <c r="AJ88" s="156">
        <f>IF(LEN(AJ$8)=0,"",IF(AJ$9="samtals",SUMIFS(Gögn!$I$2:$I$11876,Gögn!$F$2:$F$11876,$A88,Gögn!$B$2:$B$11876,AJ$8),SUMIFS(Gögn!$I$2:$I$11876,Gögn!$F$2:$F$11876,$A88,Gögn!$B$2:$B$11876,AJ$8,Gögn!$E$2:$E$11876,AJ$9))/1000)</f>
        <v>0</v>
      </c>
      <c r="AK88" s="156">
        <f>IF(LEN(AK$8)=0,"",IF(AK$9="samtals",SUMIFS(Gögn!$I$2:$I$11876,Gögn!$F$2:$F$11876,$A88,Gögn!$B$2:$B$11876,AK$8),SUMIFS(Gögn!$I$2:$I$11876,Gögn!$F$2:$F$11876,$A88,Gögn!$B$2:$B$11876,AK$8,Gögn!$E$2:$E$11876,AK$9))/1000)</f>
        <v>0</v>
      </c>
      <c r="AL88" s="156">
        <f>IF(LEN(AL$8)=0,"",IF(AL$9="samtals",SUMIFS(Gögn!$I$2:$I$11876,Gögn!$F$2:$F$11876,$A88,Gögn!$B$2:$B$11876,AL$8),SUMIFS(Gögn!$I$2:$I$11876,Gögn!$F$2:$F$11876,$A88,Gögn!$B$2:$B$11876,AL$8,Gögn!$E$2:$E$11876,AL$9))/1000)</f>
        <v>0</v>
      </c>
      <c r="AM88" s="156">
        <f>IF(LEN(AM$8)=0,"",IF(AM$9="samtals",SUMIFS(Gögn!$I$2:$I$11876,Gögn!$F$2:$F$11876,$A88,Gögn!$B$2:$B$11876,AM$8),SUMIFS(Gögn!$I$2:$I$11876,Gögn!$F$2:$F$11876,$A88,Gögn!$B$2:$B$11876,AM$8,Gögn!$E$2:$E$11876,AM$9))/1000)</f>
        <v>0</v>
      </c>
      <c r="AN88" s="156">
        <f>IF(LEN(AN$8)=0,"",IF(AN$9="samtals",SUMIFS(Gögn!$I$2:$I$11876,Gögn!$F$2:$F$11876,$A88,Gögn!$B$2:$B$11876,AN$8),SUMIFS(Gögn!$I$2:$I$11876,Gögn!$F$2:$F$11876,$A88,Gögn!$B$2:$B$11876,AN$8,Gögn!$E$2:$E$11876,AN$9))/1000)</f>
        <v>0</v>
      </c>
      <c r="AO88" s="156">
        <f>IF(LEN(AO$8)=0,"",IF(AO$9="samtals",SUMIFS(Gögn!$I$2:$I$11876,Gögn!$F$2:$F$11876,$A88,Gögn!$B$2:$B$11876,AO$8),SUMIFS(Gögn!$I$2:$I$11876,Gögn!$F$2:$F$11876,$A88,Gögn!$B$2:$B$11876,AO$8,Gögn!$E$2:$E$11876,AO$9))/1000)</f>
        <v>0</v>
      </c>
      <c r="AP88" s="156">
        <f>IF(LEN(AP$8)=0,"",IF(AP$9="samtals",SUMIFS(Gögn!$I$2:$I$11876,Gögn!$F$2:$F$11876,$A88,Gögn!$B$2:$B$11876,AP$8),SUMIFS(Gögn!$I$2:$I$11876,Gögn!$F$2:$F$11876,$A88,Gögn!$B$2:$B$11876,AP$8,Gögn!$E$2:$E$11876,AP$9))/1000)</f>
        <v>0</v>
      </c>
      <c r="AQ88" s="156">
        <f>IF(LEN(AQ$8)=0,"",IF(AQ$9="samtals",SUMIFS(Gögn!$I$2:$I$11876,Gögn!$F$2:$F$11876,$A88,Gögn!$B$2:$B$11876,AQ$8),SUMIFS(Gögn!$I$2:$I$11876,Gögn!$F$2:$F$11876,$A88,Gögn!$B$2:$B$11876,AQ$8,Gögn!$E$2:$E$11876,AQ$9))/1000)</f>
        <v>0</v>
      </c>
      <c r="AR88" s="156">
        <f>IF(LEN(AR$8)=0,"",IF(AR$9="samtals",SUMIFS(Gögn!$I$2:$I$11876,Gögn!$F$2:$F$11876,$A88,Gögn!$B$2:$B$11876,AR$8),SUMIFS(Gögn!$I$2:$I$11876,Gögn!$F$2:$F$11876,$A88,Gögn!$B$2:$B$11876,AR$8,Gögn!$E$2:$E$11876,AR$9))/1000)</f>
        <v>0</v>
      </c>
      <c r="AS88" s="156">
        <f>IF(LEN(AS$8)=0,"",IF(AS$9="samtals",SUMIFS(Gögn!$I$2:$I$11876,Gögn!$F$2:$F$11876,$A88,Gögn!$B$2:$B$11876,AS$8),SUMIFS(Gögn!$I$2:$I$11876,Gögn!$F$2:$F$11876,$A88,Gögn!$B$2:$B$11876,AS$8,Gögn!$E$2:$E$11876,AS$9))/1000)</f>
        <v>0</v>
      </c>
      <c r="AT88" s="156">
        <f>IF(LEN(AT$8)=0,"",IF(AT$9="samtals",SUMIFS(Gögn!$I$2:$I$11876,Gögn!$F$2:$F$11876,$A88,Gögn!$B$2:$B$11876,AT$8),SUMIFS(Gögn!$I$2:$I$11876,Gögn!$F$2:$F$11876,$A88,Gögn!$B$2:$B$11876,AT$8,Gögn!$E$2:$E$11876,AT$9))/1000)</f>
        <v>0</v>
      </c>
      <c r="AU88" s="156">
        <f>IF(LEN(AU$8)=0,"",IF(AU$9="samtals",SUMIFS(Gögn!$I$2:$I$11876,Gögn!$F$2:$F$11876,$A88,Gögn!$B$2:$B$11876,AU$8),SUMIFS(Gögn!$I$2:$I$11876,Gögn!$F$2:$F$11876,$A88,Gögn!$B$2:$B$11876,AU$8,Gögn!$E$2:$E$11876,AU$9))/1000)</f>
        <v>0</v>
      </c>
      <c r="AV88" s="156">
        <f>IF(LEN(AV$8)=0,"",IF(AV$9="samtals",SUMIFS(Gögn!$I$2:$I$11876,Gögn!$F$2:$F$11876,$A88,Gögn!$B$2:$B$11876,AV$8),SUMIFS(Gögn!$I$2:$I$11876,Gögn!$F$2:$F$11876,$A88,Gögn!$B$2:$B$11876,AV$8,Gögn!$E$2:$E$11876,AV$9))/1000)</f>
        <v>0</v>
      </c>
      <c r="AW88" s="156">
        <f>IF(LEN(AW$8)=0,"",IF(AW$9="samtals",SUMIFS(Gögn!$I$2:$I$11876,Gögn!$F$2:$F$11876,$A88,Gögn!$B$2:$B$11876,AW$8),SUMIFS(Gögn!$I$2:$I$11876,Gögn!$F$2:$F$11876,$A88,Gögn!$B$2:$B$11876,AW$8,Gögn!$E$2:$E$11876,AW$9))/1000)</f>
        <v>0</v>
      </c>
      <c r="AX88" s="156">
        <f>IF(LEN(AX$8)=0,"",IF(AX$9="samtals",SUMIFS(Gögn!$I$2:$I$11876,Gögn!$F$2:$F$11876,$A88,Gögn!$B$2:$B$11876,AX$8),SUMIFS(Gögn!$I$2:$I$11876,Gögn!$F$2:$F$11876,$A88,Gögn!$B$2:$B$11876,AX$8,Gögn!$E$2:$E$11876,AX$9))/1000)</f>
        <v>0</v>
      </c>
      <c r="AY88" s="156">
        <f>IF(LEN(AY$8)=0,"",IF(AY$9="samtals",SUMIFS(Gögn!$I$2:$I$11876,Gögn!$F$2:$F$11876,$A88,Gögn!$B$2:$B$11876,AY$8),SUMIFS(Gögn!$I$2:$I$11876,Gögn!$F$2:$F$11876,$A88,Gögn!$B$2:$B$11876,AY$8,Gögn!$E$2:$E$11876,AY$9))/1000)</f>
        <v>0</v>
      </c>
      <c r="AZ88" s="156">
        <f>IF(LEN(AZ$8)=0,"",IF(AZ$9="samtals",SUMIFS(Gögn!$I$2:$I$11876,Gögn!$F$2:$F$11876,$A88,Gögn!$B$2:$B$11876,AZ$8),SUMIFS(Gögn!$I$2:$I$11876,Gögn!$F$2:$F$11876,$A88,Gögn!$B$2:$B$11876,AZ$8,Gögn!$E$2:$E$11876,AZ$9))/1000)</f>
        <v>0</v>
      </c>
      <c r="BA88" s="156">
        <f>IF(LEN(BA$8)=0,"",IF(BA$9="samtals",SUMIFS(Gögn!$I$2:$I$11876,Gögn!$F$2:$F$11876,$A88,Gögn!$B$2:$B$11876,BA$8),SUMIFS(Gögn!$I$2:$I$11876,Gögn!$F$2:$F$11876,$A88,Gögn!$B$2:$B$11876,BA$8,Gögn!$E$2:$E$11876,BA$9))/1000)</f>
        <v>0</v>
      </c>
      <c r="BB88" s="156">
        <f>IF(LEN(BB$8)=0,"",IF(BB$9="samtals",SUMIFS(Gögn!$I$2:$I$11876,Gögn!$F$2:$F$11876,$A88,Gögn!$B$2:$B$11876,BB$8),SUMIFS(Gögn!$I$2:$I$11876,Gögn!$F$2:$F$11876,$A88,Gögn!$B$2:$B$11876,BB$8,Gögn!$E$2:$E$11876,BB$9))/1000)</f>
        <v>0</v>
      </c>
      <c r="BC88" s="156">
        <f>IF(LEN(BC$8)=0,"",IF(BC$9="samtals",SUMIFS(Gögn!$I$2:$I$11876,Gögn!$F$2:$F$11876,$A88,Gögn!$B$2:$B$11876,BC$8),SUMIFS(Gögn!$I$2:$I$11876,Gögn!$F$2:$F$11876,$A88,Gögn!$B$2:$B$11876,BC$8,Gögn!$E$2:$E$11876,BC$9))/1000)</f>
        <v>0</v>
      </c>
      <c r="BD88" s="156">
        <f>IF(LEN(BD$8)=0,"",IF(BD$9="samtals",SUMIFS(Gögn!$I$2:$I$11876,Gögn!$F$2:$F$11876,$A88,Gögn!$B$2:$B$11876,BD$8),SUMIFS(Gögn!$I$2:$I$11876,Gögn!$F$2:$F$11876,$A88,Gögn!$B$2:$B$11876,BD$8,Gögn!$E$2:$E$11876,BD$9))/1000)</f>
        <v>0</v>
      </c>
      <c r="BE88" s="156">
        <f>IF(LEN(BE$8)=0,"",IF(BE$9="samtals",SUMIFS(Gögn!$I$2:$I$11876,Gögn!$F$2:$F$11876,$A88,Gögn!$B$2:$B$11876,BE$8),SUMIFS(Gögn!$I$2:$I$11876,Gögn!$F$2:$F$11876,$A88,Gögn!$B$2:$B$11876,BE$8,Gögn!$E$2:$E$11876,BE$9))/1000)</f>
        <v>0</v>
      </c>
      <c r="BF88" s="156">
        <f>IF(LEN(BF$8)=0,"",IF(BF$9="samtals",SUMIFS(Gögn!$I$2:$I$11876,Gögn!$F$2:$F$11876,$A88,Gögn!$B$2:$B$11876,BF$8),SUMIFS(Gögn!$I$2:$I$11876,Gögn!$F$2:$F$11876,$A88,Gögn!$B$2:$B$11876,BF$8,Gögn!$E$2:$E$11876,BF$9))/1000)</f>
        <v>0</v>
      </c>
      <c r="BG88" s="156">
        <f>IF(LEN(BG$8)=0,"",IF(BG$9="samtals",SUMIFS(Gögn!$I$2:$I$11876,Gögn!$F$2:$F$11876,$A88,Gögn!$B$2:$B$11876,BG$8),SUMIFS(Gögn!$I$2:$I$11876,Gögn!$F$2:$F$11876,$A88,Gögn!$B$2:$B$11876,BG$8,Gögn!$E$2:$E$11876,BG$9))/1000)</f>
        <v>0</v>
      </c>
    </row>
    <row r="89" spans="1:59" ht="15.75" x14ac:dyDescent="0.25">
      <c r="A89" s="5" t="s">
        <v>37</v>
      </c>
      <c r="B89" s="5"/>
      <c r="C89" s="18" t="s">
        <v>38</v>
      </c>
      <c r="D89" s="155">
        <f t="shared" si="22"/>
        <v>0</v>
      </c>
      <c r="E89" s="155">
        <f>IF(LEN(E$8)=0,"",IF(E$9="samtals",SUMIFS(Gögn!$I$2:$I$11876,Gögn!$F$2:$F$11876,$A89,Gögn!$B$2:$B$11876,E$8),SUMIFS(Gögn!$I$2:$I$11876,Gögn!$F$2:$F$11876,$A89,Gögn!$B$2:$B$11876,E$8,Gögn!$E$2:$E$11876,E$9))/1000)</f>
        <v>0</v>
      </c>
      <c r="F89" s="155">
        <f>IF(LEN(F$8)=0,"",IF(F$9="samtals",SUMIFS(Gögn!$I$2:$I$11876,Gögn!$F$2:$F$11876,$A89,Gögn!$B$2:$B$11876,F$8),SUMIFS(Gögn!$I$2:$I$11876,Gögn!$F$2:$F$11876,$A89,Gögn!$B$2:$B$11876,F$8,Gögn!$E$2:$E$11876,F$9))/1000)</f>
        <v>0</v>
      </c>
      <c r="G89" s="155">
        <f>IF(LEN(G$8)=0,"",IF(G$9="samtals",SUMIFS(Gögn!$I$2:$I$11876,Gögn!$F$2:$F$11876,$A89,Gögn!$B$2:$B$11876,G$8),SUMIFS(Gögn!$I$2:$I$11876,Gögn!$F$2:$F$11876,$A89,Gögn!$B$2:$B$11876,G$8,Gögn!$E$2:$E$11876,G$9))/1000)</f>
        <v>0</v>
      </c>
      <c r="H89" s="155">
        <f>IF(LEN(H$8)=0,"",IF(H$9="samtals",SUMIFS(Gögn!$I$2:$I$11876,Gögn!$F$2:$F$11876,$A89,Gögn!$B$2:$B$11876,H$8),SUMIFS(Gögn!$I$2:$I$11876,Gögn!$F$2:$F$11876,$A89,Gögn!$B$2:$B$11876,H$8,Gögn!$E$2:$E$11876,H$9))/1000)</f>
        <v>0</v>
      </c>
      <c r="I89" s="155">
        <f>IF(LEN(I$8)=0,"",IF(I$9="samtals",SUMIFS(Gögn!$I$2:$I$11876,Gögn!$F$2:$F$11876,$A89,Gögn!$B$2:$B$11876,I$8),SUMIFS(Gögn!$I$2:$I$11876,Gögn!$F$2:$F$11876,$A89,Gögn!$B$2:$B$11876,I$8,Gögn!$E$2:$E$11876,I$9))/1000)</f>
        <v>0</v>
      </c>
      <c r="J89" s="155">
        <f>IF(LEN(J$8)=0,"",IF(J$9="samtals",SUMIFS(Gögn!$I$2:$I$11876,Gögn!$F$2:$F$11876,$A89,Gögn!$B$2:$B$11876,J$8),SUMIFS(Gögn!$I$2:$I$11876,Gögn!$F$2:$F$11876,$A89,Gögn!$B$2:$B$11876,J$8,Gögn!$E$2:$E$11876,J$9))/1000)</f>
        <v>0</v>
      </c>
      <c r="K89" s="155">
        <f>IF(LEN(K$8)=0,"",IF(K$9="samtals",SUMIFS(Gögn!$I$2:$I$11876,Gögn!$F$2:$F$11876,$A89,Gögn!$B$2:$B$11876,K$8),SUMIFS(Gögn!$I$2:$I$11876,Gögn!$F$2:$F$11876,$A89,Gögn!$B$2:$B$11876,K$8,Gögn!$E$2:$E$11876,K$9))/1000)</f>
        <v>0</v>
      </c>
      <c r="L89" s="155">
        <f>IF(LEN(L$8)=0,"",IF(L$9="samtals",SUMIFS(Gögn!$I$2:$I$11876,Gögn!$F$2:$F$11876,$A89,Gögn!$B$2:$B$11876,L$8),SUMIFS(Gögn!$I$2:$I$11876,Gögn!$F$2:$F$11876,$A89,Gögn!$B$2:$B$11876,L$8,Gögn!$E$2:$E$11876,L$9))/1000)</f>
        <v>0</v>
      </c>
      <c r="M89" s="155">
        <f>IF(LEN(M$8)=0,"",IF(M$9="samtals",SUMIFS(Gögn!$I$2:$I$11876,Gögn!$F$2:$F$11876,$A89,Gögn!$B$2:$B$11876,M$8),SUMIFS(Gögn!$I$2:$I$11876,Gögn!$F$2:$F$11876,$A89,Gögn!$B$2:$B$11876,M$8,Gögn!$E$2:$E$11876,M$9))/1000)</f>
        <v>0</v>
      </c>
      <c r="N89" s="155">
        <f>IF(LEN(N$8)=0,"",IF(N$9="samtals",SUMIFS(Gögn!$I$2:$I$11876,Gögn!$F$2:$F$11876,$A89,Gögn!$B$2:$B$11876,N$8),SUMIFS(Gögn!$I$2:$I$11876,Gögn!$F$2:$F$11876,$A89,Gögn!$B$2:$B$11876,N$8,Gögn!$E$2:$E$11876,N$9))/1000)</f>
        <v>0</v>
      </c>
      <c r="O89" s="155">
        <f>IF(LEN(O$8)=0,"",IF(O$9="samtals",SUMIFS(Gögn!$I$2:$I$11876,Gögn!$F$2:$F$11876,$A89,Gögn!$B$2:$B$11876,O$8),SUMIFS(Gögn!$I$2:$I$11876,Gögn!$F$2:$F$11876,$A89,Gögn!$B$2:$B$11876,O$8,Gögn!$E$2:$E$11876,O$9))/1000)</f>
        <v>0</v>
      </c>
      <c r="P89" s="155">
        <f>IF(LEN(P$8)=0,"",IF(P$9="samtals",SUMIFS(Gögn!$I$2:$I$11876,Gögn!$F$2:$F$11876,$A89,Gögn!$B$2:$B$11876,P$8),SUMIFS(Gögn!$I$2:$I$11876,Gögn!$F$2:$F$11876,$A89,Gögn!$B$2:$B$11876,P$8,Gögn!$E$2:$E$11876,P$9))/1000)</f>
        <v>0</v>
      </c>
      <c r="Q89" s="155">
        <f>IF(LEN(Q$8)=0,"",IF(Q$9="samtals",SUMIFS(Gögn!$I$2:$I$11876,Gögn!$F$2:$F$11876,$A89,Gögn!$B$2:$B$11876,Q$8),SUMIFS(Gögn!$I$2:$I$11876,Gögn!$F$2:$F$11876,$A89,Gögn!$B$2:$B$11876,Q$8,Gögn!$E$2:$E$11876,Q$9))/1000)</f>
        <v>0</v>
      </c>
      <c r="R89" s="155">
        <f>IF(LEN(R$8)=0,"",IF(R$9="samtals",SUMIFS(Gögn!$I$2:$I$11876,Gögn!$F$2:$F$11876,$A89,Gögn!$B$2:$B$11876,R$8),SUMIFS(Gögn!$I$2:$I$11876,Gögn!$F$2:$F$11876,$A89,Gögn!$B$2:$B$11876,R$8,Gögn!$E$2:$E$11876,R$9))/1000)</f>
        <v>0</v>
      </c>
      <c r="S89" s="155">
        <f>IF(LEN(S$8)=0,"",IF(S$9="samtals",SUMIFS(Gögn!$I$2:$I$11876,Gögn!$F$2:$F$11876,$A89,Gögn!$B$2:$B$11876,S$8),SUMIFS(Gögn!$I$2:$I$11876,Gögn!$F$2:$F$11876,$A89,Gögn!$B$2:$B$11876,S$8,Gögn!$E$2:$E$11876,S$9))/1000)</f>
        <v>0</v>
      </c>
      <c r="T89" s="155">
        <f>IF(LEN(T$8)=0,"",IF(T$9="samtals",SUMIFS(Gögn!$I$2:$I$11876,Gögn!$F$2:$F$11876,$A89,Gögn!$B$2:$B$11876,T$8),SUMIFS(Gögn!$I$2:$I$11876,Gögn!$F$2:$F$11876,$A89,Gögn!$B$2:$B$11876,T$8,Gögn!$E$2:$E$11876,T$9))/1000)</f>
        <v>0</v>
      </c>
      <c r="U89" s="155">
        <f>IF(LEN(U$8)=0,"",IF(U$9="samtals",SUMIFS(Gögn!$I$2:$I$11876,Gögn!$F$2:$F$11876,$A89,Gögn!$B$2:$B$11876,U$8),SUMIFS(Gögn!$I$2:$I$11876,Gögn!$F$2:$F$11876,$A89,Gögn!$B$2:$B$11876,U$8,Gögn!$E$2:$E$11876,U$9))/1000)</f>
        <v>0</v>
      </c>
      <c r="V89" s="155">
        <f>IF(LEN(V$8)=0,"",IF(V$9="samtals",SUMIFS(Gögn!$I$2:$I$11876,Gögn!$F$2:$F$11876,$A89,Gögn!$B$2:$B$11876,V$8),SUMIFS(Gögn!$I$2:$I$11876,Gögn!$F$2:$F$11876,$A89,Gögn!$B$2:$B$11876,V$8,Gögn!$E$2:$E$11876,V$9))/1000)</f>
        <v>0</v>
      </c>
      <c r="W89" s="155">
        <f>IF(LEN(W$8)=0,"",IF(W$9="samtals",SUMIFS(Gögn!$I$2:$I$11876,Gögn!$F$2:$F$11876,$A89,Gögn!$B$2:$B$11876,W$8),SUMIFS(Gögn!$I$2:$I$11876,Gögn!$F$2:$F$11876,$A89,Gögn!$B$2:$B$11876,W$8,Gögn!$E$2:$E$11876,W$9))/1000)</f>
        <v>0</v>
      </c>
      <c r="X89" s="155">
        <f>IF(LEN(X$8)=0,"",IF(X$9="samtals",SUMIFS(Gögn!$I$2:$I$11876,Gögn!$F$2:$F$11876,$A89,Gögn!$B$2:$B$11876,X$8),SUMIFS(Gögn!$I$2:$I$11876,Gögn!$F$2:$F$11876,$A89,Gögn!$B$2:$B$11876,X$8,Gögn!$E$2:$E$11876,X$9))/1000)</f>
        <v>0</v>
      </c>
      <c r="Y89" s="155">
        <f>IF(LEN(Y$8)=0,"",IF(Y$9="samtals",SUMIFS(Gögn!$I$2:$I$11876,Gögn!$F$2:$F$11876,$A89,Gögn!$B$2:$B$11876,Y$8),SUMIFS(Gögn!$I$2:$I$11876,Gögn!$F$2:$F$11876,$A89,Gögn!$B$2:$B$11876,Y$8,Gögn!$E$2:$E$11876,Y$9))/1000)</f>
        <v>0</v>
      </c>
      <c r="Z89" s="155">
        <f>IF(LEN(Z$8)=0,"",IF(Z$9="samtals",SUMIFS(Gögn!$I$2:$I$11876,Gögn!$F$2:$F$11876,$A89,Gögn!$B$2:$B$11876,Z$8),SUMIFS(Gögn!$I$2:$I$11876,Gögn!$F$2:$F$11876,$A89,Gögn!$B$2:$B$11876,Z$8,Gögn!$E$2:$E$11876,Z$9))/1000)</f>
        <v>0</v>
      </c>
      <c r="AA89" s="155">
        <f>IF(LEN(AA$8)=0,"",IF(AA$9="samtals",SUMIFS(Gögn!$I$2:$I$11876,Gögn!$F$2:$F$11876,$A89,Gögn!$B$2:$B$11876,AA$8),SUMIFS(Gögn!$I$2:$I$11876,Gögn!$F$2:$F$11876,$A89,Gögn!$B$2:$B$11876,AA$8,Gögn!$E$2:$E$11876,AA$9))/1000)</f>
        <v>0</v>
      </c>
      <c r="AB89" s="155">
        <f>IF(LEN(AB$8)=0,"",IF(AB$9="samtals",SUMIFS(Gögn!$I$2:$I$11876,Gögn!$F$2:$F$11876,$A89,Gögn!$B$2:$B$11876,AB$8),SUMIFS(Gögn!$I$2:$I$11876,Gögn!$F$2:$F$11876,$A89,Gögn!$B$2:$B$11876,AB$8,Gögn!$E$2:$E$11876,AB$9))/1000)</f>
        <v>0</v>
      </c>
      <c r="AC89" s="155">
        <f>IF(LEN(AC$8)=0,"",IF(AC$9="samtals",SUMIFS(Gögn!$I$2:$I$11876,Gögn!$F$2:$F$11876,$A89,Gögn!$B$2:$B$11876,AC$8),SUMIFS(Gögn!$I$2:$I$11876,Gögn!$F$2:$F$11876,$A89,Gögn!$B$2:$B$11876,AC$8,Gögn!$E$2:$E$11876,AC$9))/1000)</f>
        <v>0</v>
      </c>
      <c r="AD89" s="155">
        <f>IF(LEN(AD$8)=0,"",IF(AD$9="samtals",SUMIFS(Gögn!$I$2:$I$11876,Gögn!$F$2:$F$11876,$A89,Gögn!$B$2:$B$11876,AD$8),SUMIFS(Gögn!$I$2:$I$11876,Gögn!$F$2:$F$11876,$A89,Gögn!$B$2:$B$11876,AD$8,Gögn!$E$2:$E$11876,AD$9))/1000)</f>
        <v>0</v>
      </c>
      <c r="AE89" s="155">
        <f>IF(LEN(AE$8)=0,"",IF(AE$9="samtals",SUMIFS(Gögn!$I$2:$I$11876,Gögn!$F$2:$F$11876,$A89,Gögn!$B$2:$B$11876,AE$8),SUMIFS(Gögn!$I$2:$I$11876,Gögn!$F$2:$F$11876,$A89,Gögn!$B$2:$B$11876,AE$8,Gögn!$E$2:$E$11876,AE$9))/1000)</f>
        <v>0</v>
      </c>
      <c r="AF89" s="155">
        <f>IF(LEN(AF$8)=0,"",IF(AF$9="samtals",SUMIFS(Gögn!$I$2:$I$11876,Gögn!$F$2:$F$11876,$A89,Gögn!$B$2:$B$11876,AF$8),SUMIFS(Gögn!$I$2:$I$11876,Gögn!$F$2:$F$11876,$A89,Gögn!$B$2:$B$11876,AF$8,Gögn!$E$2:$E$11876,AF$9))/1000)</f>
        <v>0</v>
      </c>
      <c r="AG89" s="155">
        <f>IF(LEN(AG$8)=0,"",IF(AG$9="samtals",SUMIFS(Gögn!$I$2:$I$11876,Gögn!$F$2:$F$11876,$A89,Gögn!$B$2:$B$11876,AG$8),SUMIFS(Gögn!$I$2:$I$11876,Gögn!$F$2:$F$11876,$A89,Gögn!$B$2:$B$11876,AG$8,Gögn!$E$2:$E$11876,AG$9))/1000)</f>
        <v>0</v>
      </c>
      <c r="AH89" s="155">
        <f>IF(LEN(AH$8)=0,"",IF(AH$9="samtals",SUMIFS(Gögn!$I$2:$I$11876,Gögn!$F$2:$F$11876,$A89,Gögn!$B$2:$B$11876,AH$8),SUMIFS(Gögn!$I$2:$I$11876,Gögn!$F$2:$F$11876,$A89,Gögn!$B$2:$B$11876,AH$8,Gögn!$E$2:$E$11876,AH$9))/1000)</f>
        <v>0</v>
      </c>
      <c r="AI89" s="155">
        <f>IF(LEN(AI$8)=0,"",IF(AI$9="samtals",SUMIFS(Gögn!$I$2:$I$11876,Gögn!$F$2:$F$11876,$A89,Gögn!$B$2:$B$11876,AI$8),SUMIFS(Gögn!$I$2:$I$11876,Gögn!$F$2:$F$11876,$A89,Gögn!$B$2:$B$11876,AI$8,Gögn!$E$2:$E$11876,AI$9))/1000)</f>
        <v>0</v>
      </c>
      <c r="AJ89" s="155">
        <f>IF(LEN(AJ$8)=0,"",IF(AJ$9="samtals",SUMIFS(Gögn!$I$2:$I$11876,Gögn!$F$2:$F$11876,$A89,Gögn!$B$2:$B$11876,AJ$8),SUMIFS(Gögn!$I$2:$I$11876,Gögn!$F$2:$F$11876,$A89,Gögn!$B$2:$B$11876,AJ$8,Gögn!$E$2:$E$11876,AJ$9))/1000)</f>
        <v>0</v>
      </c>
      <c r="AK89" s="155">
        <f>IF(LEN(AK$8)=0,"",IF(AK$9="samtals",SUMIFS(Gögn!$I$2:$I$11876,Gögn!$F$2:$F$11876,$A89,Gögn!$B$2:$B$11876,AK$8),SUMIFS(Gögn!$I$2:$I$11876,Gögn!$F$2:$F$11876,$A89,Gögn!$B$2:$B$11876,AK$8,Gögn!$E$2:$E$11876,AK$9))/1000)</f>
        <v>0</v>
      </c>
      <c r="AL89" s="155">
        <f>IF(LEN(AL$8)=0,"",IF(AL$9="samtals",SUMIFS(Gögn!$I$2:$I$11876,Gögn!$F$2:$F$11876,$A89,Gögn!$B$2:$B$11876,AL$8),SUMIFS(Gögn!$I$2:$I$11876,Gögn!$F$2:$F$11876,$A89,Gögn!$B$2:$B$11876,AL$8,Gögn!$E$2:$E$11876,AL$9))/1000)</f>
        <v>0</v>
      </c>
      <c r="AM89" s="155">
        <f>IF(LEN(AM$8)=0,"",IF(AM$9="samtals",SUMIFS(Gögn!$I$2:$I$11876,Gögn!$F$2:$F$11876,$A89,Gögn!$B$2:$B$11876,AM$8),SUMIFS(Gögn!$I$2:$I$11876,Gögn!$F$2:$F$11876,$A89,Gögn!$B$2:$B$11876,AM$8,Gögn!$E$2:$E$11876,AM$9))/1000)</f>
        <v>0</v>
      </c>
      <c r="AN89" s="155">
        <f>IF(LEN(AN$8)=0,"",IF(AN$9="samtals",SUMIFS(Gögn!$I$2:$I$11876,Gögn!$F$2:$F$11876,$A89,Gögn!$B$2:$B$11876,AN$8),SUMIFS(Gögn!$I$2:$I$11876,Gögn!$F$2:$F$11876,$A89,Gögn!$B$2:$B$11876,AN$8,Gögn!$E$2:$E$11876,AN$9))/1000)</f>
        <v>0</v>
      </c>
      <c r="AO89" s="155">
        <f>IF(LEN(AO$8)=0,"",IF(AO$9="samtals",SUMIFS(Gögn!$I$2:$I$11876,Gögn!$F$2:$F$11876,$A89,Gögn!$B$2:$B$11876,AO$8),SUMIFS(Gögn!$I$2:$I$11876,Gögn!$F$2:$F$11876,$A89,Gögn!$B$2:$B$11876,AO$8,Gögn!$E$2:$E$11876,AO$9))/1000)</f>
        <v>0</v>
      </c>
      <c r="AP89" s="155">
        <f>IF(LEN(AP$8)=0,"",IF(AP$9="samtals",SUMIFS(Gögn!$I$2:$I$11876,Gögn!$F$2:$F$11876,$A89,Gögn!$B$2:$B$11876,AP$8),SUMIFS(Gögn!$I$2:$I$11876,Gögn!$F$2:$F$11876,$A89,Gögn!$B$2:$B$11876,AP$8,Gögn!$E$2:$E$11876,AP$9))/1000)</f>
        <v>0</v>
      </c>
      <c r="AQ89" s="155">
        <f>IF(LEN(AQ$8)=0,"",IF(AQ$9="samtals",SUMIFS(Gögn!$I$2:$I$11876,Gögn!$F$2:$F$11876,$A89,Gögn!$B$2:$B$11876,AQ$8),SUMIFS(Gögn!$I$2:$I$11876,Gögn!$F$2:$F$11876,$A89,Gögn!$B$2:$B$11876,AQ$8,Gögn!$E$2:$E$11876,AQ$9))/1000)</f>
        <v>0</v>
      </c>
      <c r="AR89" s="155">
        <f>IF(LEN(AR$8)=0,"",IF(AR$9="samtals",SUMIFS(Gögn!$I$2:$I$11876,Gögn!$F$2:$F$11876,$A89,Gögn!$B$2:$B$11876,AR$8),SUMIFS(Gögn!$I$2:$I$11876,Gögn!$F$2:$F$11876,$A89,Gögn!$B$2:$B$11876,AR$8,Gögn!$E$2:$E$11876,AR$9))/1000)</f>
        <v>0</v>
      </c>
      <c r="AS89" s="155">
        <f>IF(LEN(AS$8)=0,"",IF(AS$9="samtals",SUMIFS(Gögn!$I$2:$I$11876,Gögn!$F$2:$F$11876,$A89,Gögn!$B$2:$B$11876,AS$8),SUMIFS(Gögn!$I$2:$I$11876,Gögn!$F$2:$F$11876,$A89,Gögn!$B$2:$B$11876,AS$8,Gögn!$E$2:$E$11876,AS$9))/1000)</f>
        <v>0</v>
      </c>
      <c r="AT89" s="155">
        <f>IF(LEN(AT$8)=0,"",IF(AT$9="samtals",SUMIFS(Gögn!$I$2:$I$11876,Gögn!$F$2:$F$11876,$A89,Gögn!$B$2:$B$11876,AT$8),SUMIFS(Gögn!$I$2:$I$11876,Gögn!$F$2:$F$11876,$A89,Gögn!$B$2:$B$11876,AT$8,Gögn!$E$2:$E$11876,AT$9))/1000)</f>
        <v>0</v>
      </c>
      <c r="AU89" s="155">
        <f>IF(LEN(AU$8)=0,"",IF(AU$9="samtals",SUMIFS(Gögn!$I$2:$I$11876,Gögn!$F$2:$F$11876,$A89,Gögn!$B$2:$B$11876,AU$8),SUMIFS(Gögn!$I$2:$I$11876,Gögn!$F$2:$F$11876,$A89,Gögn!$B$2:$B$11876,AU$8,Gögn!$E$2:$E$11876,AU$9))/1000)</f>
        <v>0</v>
      </c>
      <c r="AV89" s="155">
        <f>IF(LEN(AV$8)=0,"",IF(AV$9="samtals",SUMIFS(Gögn!$I$2:$I$11876,Gögn!$F$2:$F$11876,$A89,Gögn!$B$2:$B$11876,AV$8),SUMIFS(Gögn!$I$2:$I$11876,Gögn!$F$2:$F$11876,$A89,Gögn!$B$2:$B$11876,AV$8,Gögn!$E$2:$E$11876,AV$9))/1000)</f>
        <v>0</v>
      </c>
      <c r="AW89" s="155">
        <f>IF(LEN(AW$8)=0,"",IF(AW$9="samtals",SUMIFS(Gögn!$I$2:$I$11876,Gögn!$F$2:$F$11876,$A89,Gögn!$B$2:$B$11876,AW$8),SUMIFS(Gögn!$I$2:$I$11876,Gögn!$F$2:$F$11876,$A89,Gögn!$B$2:$B$11876,AW$8,Gögn!$E$2:$E$11876,AW$9))/1000)</f>
        <v>0</v>
      </c>
      <c r="AX89" s="155">
        <f>IF(LEN(AX$8)=0,"",IF(AX$9="samtals",SUMIFS(Gögn!$I$2:$I$11876,Gögn!$F$2:$F$11876,$A89,Gögn!$B$2:$B$11876,AX$8),SUMIFS(Gögn!$I$2:$I$11876,Gögn!$F$2:$F$11876,$A89,Gögn!$B$2:$B$11876,AX$8,Gögn!$E$2:$E$11876,AX$9))/1000)</f>
        <v>0</v>
      </c>
      <c r="AY89" s="155">
        <f>IF(LEN(AY$8)=0,"",IF(AY$9="samtals",SUMIFS(Gögn!$I$2:$I$11876,Gögn!$F$2:$F$11876,$A89,Gögn!$B$2:$B$11876,AY$8),SUMIFS(Gögn!$I$2:$I$11876,Gögn!$F$2:$F$11876,$A89,Gögn!$B$2:$B$11876,AY$8,Gögn!$E$2:$E$11876,AY$9))/1000)</f>
        <v>0</v>
      </c>
      <c r="AZ89" s="155">
        <f>IF(LEN(AZ$8)=0,"",IF(AZ$9="samtals",SUMIFS(Gögn!$I$2:$I$11876,Gögn!$F$2:$F$11876,$A89,Gögn!$B$2:$B$11876,AZ$8),SUMIFS(Gögn!$I$2:$I$11876,Gögn!$F$2:$F$11876,$A89,Gögn!$B$2:$B$11876,AZ$8,Gögn!$E$2:$E$11876,AZ$9))/1000)</f>
        <v>0</v>
      </c>
      <c r="BA89" s="155">
        <f>IF(LEN(BA$8)=0,"",IF(BA$9="samtals",SUMIFS(Gögn!$I$2:$I$11876,Gögn!$F$2:$F$11876,$A89,Gögn!$B$2:$B$11876,BA$8),SUMIFS(Gögn!$I$2:$I$11876,Gögn!$F$2:$F$11876,$A89,Gögn!$B$2:$B$11876,BA$8,Gögn!$E$2:$E$11876,BA$9))/1000)</f>
        <v>0</v>
      </c>
      <c r="BB89" s="155">
        <f>IF(LEN(BB$8)=0,"",IF(BB$9="samtals",SUMIFS(Gögn!$I$2:$I$11876,Gögn!$F$2:$F$11876,$A89,Gögn!$B$2:$B$11876,BB$8),SUMIFS(Gögn!$I$2:$I$11876,Gögn!$F$2:$F$11876,$A89,Gögn!$B$2:$B$11876,BB$8,Gögn!$E$2:$E$11876,BB$9))/1000)</f>
        <v>0</v>
      </c>
      <c r="BC89" s="155">
        <f>IF(LEN(BC$8)=0,"",IF(BC$9="samtals",SUMIFS(Gögn!$I$2:$I$11876,Gögn!$F$2:$F$11876,$A89,Gögn!$B$2:$B$11876,BC$8),SUMIFS(Gögn!$I$2:$I$11876,Gögn!$F$2:$F$11876,$A89,Gögn!$B$2:$B$11876,BC$8,Gögn!$E$2:$E$11876,BC$9))/1000)</f>
        <v>0</v>
      </c>
      <c r="BD89" s="155">
        <f>IF(LEN(BD$8)=0,"",IF(BD$9="samtals",SUMIFS(Gögn!$I$2:$I$11876,Gögn!$F$2:$F$11876,$A89,Gögn!$B$2:$B$11876,BD$8),SUMIFS(Gögn!$I$2:$I$11876,Gögn!$F$2:$F$11876,$A89,Gögn!$B$2:$B$11876,BD$8,Gögn!$E$2:$E$11876,BD$9))/1000)</f>
        <v>0</v>
      </c>
      <c r="BE89" s="155">
        <f>IF(LEN(BE$8)=0,"",IF(BE$9="samtals",SUMIFS(Gögn!$I$2:$I$11876,Gögn!$F$2:$F$11876,$A89,Gögn!$B$2:$B$11876,BE$8),SUMIFS(Gögn!$I$2:$I$11876,Gögn!$F$2:$F$11876,$A89,Gögn!$B$2:$B$11876,BE$8,Gögn!$E$2:$E$11876,BE$9))/1000)</f>
        <v>0</v>
      </c>
      <c r="BF89" s="155">
        <f>IF(LEN(BF$8)=0,"",IF(BF$9="samtals",SUMIFS(Gögn!$I$2:$I$11876,Gögn!$F$2:$F$11876,$A89,Gögn!$B$2:$B$11876,BF$8),SUMIFS(Gögn!$I$2:$I$11876,Gögn!$F$2:$F$11876,$A89,Gögn!$B$2:$B$11876,BF$8,Gögn!$E$2:$E$11876,BF$9))/1000)</f>
        <v>0</v>
      </c>
      <c r="BG89" s="155">
        <f>IF(LEN(BG$8)=0,"",IF(BG$9="samtals",SUMIFS(Gögn!$I$2:$I$11876,Gögn!$F$2:$F$11876,$A89,Gögn!$B$2:$B$11876,BG$8),SUMIFS(Gögn!$I$2:$I$11876,Gögn!$F$2:$F$11876,$A89,Gögn!$B$2:$B$11876,BG$8,Gögn!$E$2:$E$11876,BG$9))/1000)</f>
        <v>0</v>
      </c>
    </row>
    <row r="90" spans="1:59" ht="15.75" x14ac:dyDescent="0.25">
      <c r="A90" s="5" t="s">
        <v>39</v>
      </c>
      <c r="B90" s="5"/>
      <c r="C90" s="19" t="s">
        <v>40</v>
      </c>
      <c r="D90" s="156">
        <f t="shared" si="22"/>
        <v>0</v>
      </c>
      <c r="E90" s="156">
        <f>IF(LEN(E$8)=0,"",IF(E$9="samtals",SUMIFS(Gögn!$I$2:$I$11876,Gögn!$F$2:$F$11876,$A90,Gögn!$B$2:$B$11876,E$8),SUMIFS(Gögn!$I$2:$I$11876,Gögn!$F$2:$F$11876,$A90,Gögn!$B$2:$B$11876,E$8,Gögn!$E$2:$E$11876,E$9))/1000)</f>
        <v>0</v>
      </c>
      <c r="F90" s="156">
        <f>IF(LEN(F$8)=0,"",IF(F$9="samtals",SUMIFS(Gögn!$I$2:$I$11876,Gögn!$F$2:$F$11876,$A90,Gögn!$B$2:$B$11876,F$8),SUMIFS(Gögn!$I$2:$I$11876,Gögn!$F$2:$F$11876,$A90,Gögn!$B$2:$B$11876,F$8,Gögn!$E$2:$E$11876,F$9))/1000)</f>
        <v>0</v>
      </c>
      <c r="G90" s="156">
        <f>IF(LEN(G$8)=0,"",IF(G$9="samtals",SUMIFS(Gögn!$I$2:$I$11876,Gögn!$F$2:$F$11876,$A90,Gögn!$B$2:$B$11876,G$8),SUMIFS(Gögn!$I$2:$I$11876,Gögn!$F$2:$F$11876,$A90,Gögn!$B$2:$B$11876,G$8,Gögn!$E$2:$E$11876,G$9))/1000)</f>
        <v>0</v>
      </c>
      <c r="H90" s="156">
        <f>IF(LEN(H$8)=0,"",IF(H$9="samtals",SUMIFS(Gögn!$I$2:$I$11876,Gögn!$F$2:$F$11876,$A90,Gögn!$B$2:$B$11876,H$8),SUMIFS(Gögn!$I$2:$I$11876,Gögn!$F$2:$F$11876,$A90,Gögn!$B$2:$B$11876,H$8,Gögn!$E$2:$E$11876,H$9))/1000)</f>
        <v>0</v>
      </c>
      <c r="I90" s="156">
        <f>IF(LEN(I$8)=0,"",IF(I$9="samtals",SUMIFS(Gögn!$I$2:$I$11876,Gögn!$F$2:$F$11876,$A90,Gögn!$B$2:$B$11876,I$8),SUMIFS(Gögn!$I$2:$I$11876,Gögn!$F$2:$F$11876,$A90,Gögn!$B$2:$B$11876,I$8,Gögn!$E$2:$E$11876,I$9))/1000)</f>
        <v>0</v>
      </c>
      <c r="J90" s="156">
        <f>IF(LEN(J$8)=0,"",IF(J$9="samtals",SUMIFS(Gögn!$I$2:$I$11876,Gögn!$F$2:$F$11876,$A90,Gögn!$B$2:$B$11876,J$8),SUMIFS(Gögn!$I$2:$I$11876,Gögn!$F$2:$F$11876,$A90,Gögn!$B$2:$B$11876,J$8,Gögn!$E$2:$E$11876,J$9))/1000)</f>
        <v>0</v>
      </c>
      <c r="K90" s="156">
        <f>IF(LEN(K$8)=0,"",IF(K$9="samtals",SUMIFS(Gögn!$I$2:$I$11876,Gögn!$F$2:$F$11876,$A90,Gögn!$B$2:$B$11876,K$8),SUMIFS(Gögn!$I$2:$I$11876,Gögn!$F$2:$F$11876,$A90,Gögn!$B$2:$B$11876,K$8,Gögn!$E$2:$E$11876,K$9))/1000)</f>
        <v>0</v>
      </c>
      <c r="L90" s="156">
        <f>IF(LEN(L$8)=0,"",IF(L$9="samtals",SUMIFS(Gögn!$I$2:$I$11876,Gögn!$F$2:$F$11876,$A90,Gögn!$B$2:$B$11876,L$8),SUMIFS(Gögn!$I$2:$I$11876,Gögn!$F$2:$F$11876,$A90,Gögn!$B$2:$B$11876,L$8,Gögn!$E$2:$E$11876,L$9))/1000)</f>
        <v>0</v>
      </c>
      <c r="M90" s="156">
        <f>IF(LEN(M$8)=0,"",IF(M$9="samtals",SUMIFS(Gögn!$I$2:$I$11876,Gögn!$F$2:$F$11876,$A90,Gögn!$B$2:$B$11876,M$8),SUMIFS(Gögn!$I$2:$I$11876,Gögn!$F$2:$F$11876,$A90,Gögn!$B$2:$B$11876,M$8,Gögn!$E$2:$E$11876,M$9))/1000)</f>
        <v>0</v>
      </c>
      <c r="N90" s="156">
        <f>IF(LEN(N$8)=0,"",IF(N$9="samtals",SUMIFS(Gögn!$I$2:$I$11876,Gögn!$F$2:$F$11876,$A90,Gögn!$B$2:$B$11876,N$8),SUMIFS(Gögn!$I$2:$I$11876,Gögn!$F$2:$F$11876,$A90,Gögn!$B$2:$B$11876,N$8,Gögn!$E$2:$E$11876,N$9))/1000)</f>
        <v>0</v>
      </c>
      <c r="O90" s="156">
        <f>IF(LEN(O$8)=0,"",IF(O$9="samtals",SUMIFS(Gögn!$I$2:$I$11876,Gögn!$F$2:$F$11876,$A90,Gögn!$B$2:$B$11876,O$8),SUMIFS(Gögn!$I$2:$I$11876,Gögn!$F$2:$F$11876,$A90,Gögn!$B$2:$B$11876,O$8,Gögn!$E$2:$E$11876,O$9))/1000)</f>
        <v>0</v>
      </c>
      <c r="P90" s="156">
        <f>IF(LEN(P$8)=0,"",IF(P$9="samtals",SUMIFS(Gögn!$I$2:$I$11876,Gögn!$F$2:$F$11876,$A90,Gögn!$B$2:$B$11876,P$8),SUMIFS(Gögn!$I$2:$I$11876,Gögn!$F$2:$F$11876,$A90,Gögn!$B$2:$B$11876,P$8,Gögn!$E$2:$E$11876,P$9))/1000)</f>
        <v>0</v>
      </c>
      <c r="Q90" s="156">
        <f>IF(LEN(Q$8)=0,"",IF(Q$9="samtals",SUMIFS(Gögn!$I$2:$I$11876,Gögn!$F$2:$F$11876,$A90,Gögn!$B$2:$B$11876,Q$8),SUMIFS(Gögn!$I$2:$I$11876,Gögn!$F$2:$F$11876,$A90,Gögn!$B$2:$B$11876,Q$8,Gögn!$E$2:$E$11876,Q$9))/1000)</f>
        <v>0</v>
      </c>
      <c r="R90" s="156">
        <f>IF(LEN(R$8)=0,"",IF(R$9="samtals",SUMIFS(Gögn!$I$2:$I$11876,Gögn!$F$2:$F$11876,$A90,Gögn!$B$2:$B$11876,R$8),SUMIFS(Gögn!$I$2:$I$11876,Gögn!$F$2:$F$11876,$A90,Gögn!$B$2:$B$11876,R$8,Gögn!$E$2:$E$11876,R$9))/1000)</f>
        <v>0</v>
      </c>
      <c r="S90" s="156">
        <f>IF(LEN(S$8)=0,"",IF(S$9="samtals",SUMIFS(Gögn!$I$2:$I$11876,Gögn!$F$2:$F$11876,$A90,Gögn!$B$2:$B$11876,S$8),SUMIFS(Gögn!$I$2:$I$11876,Gögn!$F$2:$F$11876,$A90,Gögn!$B$2:$B$11876,S$8,Gögn!$E$2:$E$11876,S$9))/1000)</f>
        <v>0</v>
      </c>
      <c r="T90" s="156">
        <f>IF(LEN(T$8)=0,"",IF(T$9="samtals",SUMIFS(Gögn!$I$2:$I$11876,Gögn!$F$2:$F$11876,$A90,Gögn!$B$2:$B$11876,T$8),SUMIFS(Gögn!$I$2:$I$11876,Gögn!$F$2:$F$11876,$A90,Gögn!$B$2:$B$11876,T$8,Gögn!$E$2:$E$11876,T$9))/1000)</f>
        <v>0</v>
      </c>
      <c r="U90" s="156">
        <f>IF(LEN(U$8)=0,"",IF(U$9="samtals",SUMIFS(Gögn!$I$2:$I$11876,Gögn!$F$2:$F$11876,$A90,Gögn!$B$2:$B$11876,U$8),SUMIFS(Gögn!$I$2:$I$11876,Gögn!$F$2:$F$11876,$A90,Gögn!$B$2:$B$11876,U$8,Gögn!$E$2:$E$11876,U$9))/1000)</f>
        <v>0</v>
      </c>
      <c r="V90" s="156">
        <f>IF(LEN(V$8)=0,"",IF(V$9="samtals",SUMIFS(Gögn!$I$2:$I$11876,Gögn!$F$2:$F$11876,$A90,Gögn!$B$2:$B$11876,V$8),SUMIFS(Gögn!$I$2:$I$11876,Gögn!$F$2:$F$11876,$A90,Gögn!$B$2:$B$11876,V$8,Gögn!$E$2:$E$11876,V$9))/1000)</f>
        <v>0</v>
      </c>
      <c r="W90" s="156">
        <f>IF(LEN(W$8)=0,"",IF(W$9="samtals",SUMIFS(Gögn!$I$2:$I$11876,Gögn!$F$2:$F$11876,$A90,Gögn!$B$2:$B$11876,W$8),SUMIFS(Gögn!$I$2:$I$11876,Gögn!$F$2:$F$11876,$A90,Gögn!$B$2:$B$11876,W$8,Gögn!$E$2:$E$11876,W$9))/1000)</f>
        <v>0</v>
      </c>
      <c r="X90" s="156">
        <f>IF(LEN(X$8)=0,"",IF(X$9="samtals",SUMIFS(Gögn!$I$2:$I$11876,Gögn!$F$2:$F$11876,$A90,Gögn!$B$2:$B$11876,X$8),SUMIFS(Gögn!$I$2:$I$11876,Gögn!$F$2:$F$11876,$A90,Gögn!$B$2:$B$11876,X$8,Gögn!$E$2:$E$11876,X$9))/1000)</f>
        <v>0</v>
      </c>
      <c r="Y90" s="156">
        <f>IF(LEN(Y$8)=0,"",IF(Y$9="samtals",SUMIFS(Gögn!$I$2:$I$11876,Gögn!$F$2:$F$11876,$A90,Gögn!$B$2:$B$11876,Y$8),SUMIFS(Gögn!$I$2:$I$11876,Gögn!$F$2:$F$11876,$A90,Gögn!$B$2:$B$11876,Y$8,Gögn!$E$2:$E$11876,Y$9))/1000)</f>
        <v>0</v>
      </c>
      <c r="Z90" s="156">
        <f>IF(LEN(Z$8)=0,"",IF(Z$9="samtals",SUMIFS(Gögn!$I$2:$I$11876,Gögn!$F$2:$F$11876,$A90,Gögn!$B$2:$B$11876,Z$8),SUMIFS(Gögn!$I$2:$I$11876,Gögn!$F$2:$F$11876,$A90,Gögn!$B$2:$B$11876,Z$8,Gögn!$E$2:$E$11876,Z$9))/1000)</f>
        <v>0</v>
      </c>
      <c r="AA90" s="156">
        <f>IF(LEN(AA$8)=0,"",IF(AA$9="samtals",SUMIFS(Gögn!$I$2:$I$11876,Gögn!$F$2:$F$11876,$A90,Gögn!$B$2:$B$11876,AA$8),SUMIFS(Gögn!$I$2:$I$11876,Gögn!$F$2:$F$11876,$A90,Gögn!$B$2:$B$11876,AA$8,Gögn!$E$2:$E$11876,AA$9))/1000)</f>
        <v>0</v>
      </c>
      <c r="AB90" s="156">
        <f>IF(LEN(AB$8)=0,"",IF(AB$9="samtals",SUMIFS(Gögn!$I$2:$I$11876,Gögn!$F$2:$F$11876,$A90,Gögn!$B$2:$B$11876,AB$8),SUMIFS(Gögn!$I$2:$I$11876,Gögn!$F$2:$F$11876,$A90,Gögn!$B$2:$B$11876,AB$8,Gögn!$E$2:$E$11876,AB$9))/1000)</f>
        <v>0</v>
      </c>
      <c r="AC90" s="156">
        <f>IF(LEN(AC$8)=0,"",IF(AC$9="samtals",SUMIFS(Gögn!$I$2:$I$11876,Gögn!$F$2:$F$11876,$A90,Gögn!$B$2:$B$11876,AC$8),SUMIFS(Gögn!$I$2:$I$11876,Gögn!$F$2:$F$11876,$A90,Gögn!$B$2:$B$11876,AC$8,Gögn!$E$2:$E$11876,AC$9))/1000)</f>
        <v>0</v>
      </c>
      <c r="AD90" s="156">
        <f>IF(LEN(AD$8)=0,"",IF(AD$9="samtals",SUMIFS(Gögn!$I$2:$I$11876,Gögn!$F$2:$F$11876,$A90,Gögn!$B$2:$B$11876,AD$8),SUMIFS(Gögn!$I$2:$I$11876,Gögn!$F$2:$F$11876,$A90,Gögn!$B$2:$B$11876,AD$8,Gögn!$E$2:$E$11876,AD$9))/1000)</f>
        <v>0</v>
      </c>
      <c r="AE90" s="156">
        <f>IF(LEN(AE$8)=0,"",IF(AE$9="samtals",SUMIFS(Gögn!$I$2:$I$11876,Gögn!$F$2:$F$11876,$A90,Gögn!$B$2:$B$11876,AE$8),SUMIFS(Gögn!$I$2:$I$11876,Gögn!$F$2:$F$11876,$A90,Gögn!$B$2:$B$11876,AE$8,Gögn!$E$2:$E$11876,AE$9))/1000)</f>
        <v>0</v>
      </c>
      <c r="AF90" s="156">
        <f>IF(LEN(AF$8)=0,"",IF(AF$9="samtals",SUMIFS(Gögn!$I$2:$I$11876,Gögn!$F$2:$F$11876,$A90,Gögn!$B$2:$B$11876,AF$8),SUMIFS(Gögn!$I$2:$I$11876,Gögn!$F$2:$F$11876,$A90,Gögn!$B$2:$B$11876,AF$8,Gögn!$E$2:$E$11876,AF$9))/1000)</f>
        <v>0</v>
      </c>
      <c r="AG90" s="156">
        <f>IF(LEN(AG$8)=0,"",IF(AG$9="samtals",SUMIFS(Gögn!$I$2:$I$11876,Gögn!$F$2:$F$11876,$A90,Gögn!$B$2:$B$11876,AG$8),SUMIFS(Gögn!$I$2:$I$11876,Gögn!$F$2:$F$11876,$A90,Gögn!$B$2:$B$11876,AG$8,Gögn!$E$2:$E$11876,AG$9))/1000)</f>
        <v>0</v>
      </c>
      <c r="AH90" s="156">
        <f>IF(LEN(AH$8)=0,"",IF(AH$9="samtals",SUMIFS(Gögn!$I$2:$I$11876,Gögn!$F$2:$F$11876,$A90,Gögn!$B$2:$B$11876,AH$8),SUMIFS(Gögn!$I$2:$I$11876,Gögn!$F$2:$F$11876,$A90,Gögn!$B$2:$B$11876,AH$8,Gögn!$E$2:$E$11876,AH$9))/1000)</f>
        <v>0</v>
      </c>
      <c r="AI90" s="156">
        <f>IF(LEN(AI$8)=0,"",IF(AI$9="samtals",SUMIFS(Gögn!$I$2:$I$11876,Gögn!$F$2:$F$11876,$A90,Gögn!$B$2:$B$11876,AI$8),SUMIFS(Gögn!$I$2:$I$11876,Gögn!$F$2:$F$11876,$A90,Gögn!$B$2:$B$11876,AI$8,Gögn!$E$2:$E$11876,AI$9))/1000)</f>
        <v>0</v>
      </c>
      <c r="AJ90" s="156">
        <f>IF(LEN(AJ$8)=0,"",IF(AJ$9="samtals",SUMIFS(Gögn!$I$2:$I$11876,Gögn!$F$2:$F$11876,$A90,Gögn!$B$2:$B$11876,AJ$8),SUMIFS(Gögn!$I$2:$I$11876,Gögn!$F$2:$F$11876,$A90,Gögn!$B$2:$B$11876,AJ$8,Gögn!$E$2:$E$11876,AJ$9))/1000)</f>
        <v>0</v>
      </c>
      <c r="AK90" s="156">
        <f>IF(LEN(AK$8)=0,"",IF(AK$9="samtals",SUMIFS(Gögn!$I$2:$I$11876,Gögn!$F$2:$F$11876,$A90,Gögn!$B$2:$B$11876,AK$8),SUMIFS(Gögn!$I$2:$I$11876,Gögn!$F$2:$F$11876,$A90,Gögn!$B$2:$B$11876,AK$8,Gögn!$E$2:$E$11876,AK$9))/1000)</f>
        <v>0</v>
      </c>
      <c r="AL90" s="156">
        <f>IF(LEN(AL$8)=0,"",IF(AL$9="samtals",SUMIFS(Gögn!$I$2:$I$11876,Gögn!$F$2:$F$11876,$A90,Gögn!$B$2:$B$11876,AL$8),SUMIFS(Gögn!$I$2:$I$11876,Gögn!$F$2:$F$11876,$A90,Gögn!$B$2:$B$11876,AL$8,Gögn!$E$2:$E$11876,AL$9))/1000)</f>
        <v>0</v>
      </c>
      <c r="AM90" s="156">
        <f>IF(LEN(AM$8)=0,"",IF(AM$9="samtals",SUMIFS(Gögn!$I$2:$I$11876,Gögn!$F$2:$F$11876,$A90,Gögn!$B$2:$B$11876,AM$8),SUMIFS(Gögn!$I$2:$I$11876,Gögn!$F$2:$F$11876,$A90,Gögn!$B$2:$B$11876,AM$8,Gögn!$E$2:$E$11876,AM$9))/1000)</f>
        <v>0</v>
      </c>
      <c r="AN90" s="156">
        <f>IF(LEN(AN$8)=0,"",IF(AN$9="samtals",SUMIFS(Gögn!$I$2:$I$11876,Gögn!$F$2:$F$11876,$A90,Gögn!$B$2:$B$11876,AN$8),SUMIFS(Gögn!$I$2:$I$11876,Gögn!$F$2:$F$11876,$A90,Gögn!$B$2:$B$11876,AN$8,Gögn!$E$2:$E$11876,AN$9))/1000)</f>
        <v>0</v>
      </c>
      <c r="AO90" s="156">
        <f>IF(LEN(AO$8)=0,"",IF(AO$9="samtals",SUMIFS(Gögn!$I$2:$I$11876,Gögn!$F$2:$F$11876,$A90,Gögn!$B$2:$B$11876,AO$8),SUMIFS(Gögn!$I$2:$I$11876,Gögn!$F$2:$F$11876,$A90,Gögn!$B$2:$B$11876,AO$8,Gögn!$E$2:$E$11876,AO$9))/1000)</f>
        <v>0</v>
      </c>
      <c r="AP90" s="156">
        <f>IF(LEN(AP$8)=0,"",IF(AP$9="samtals",SUMIFS(Gögn!$I$2:$I$11876,Gögn!$F$2:$F$11876,$A90,Gögn!$B$2:$B$11876,AP$8),SUMIFS(Gögn!$I$2:$I$11876,Gögn!$F$2:$F$11876,$A90,Gögn!$B$2:$B$11876,AP$8,Gögn!$E$2:$E$11876,AP$9))/1000)</f>
        <v>0</v>
      </c>
      <c r="AQ90" s="156">
        <f>IF(LEN(AQ$8)=0,"",IF(AQ$9="samtals",SUMIFS(Gögn!$I$2:$I$11876,Gögn!$F$2:$F$11876,$A90,Gögn!$B$2:$B$11876,AQ$8),SUMIFS(Gögn!$I$2:$I$11876,Gögn!$F$2:$F$11876,$A90,Gögn!$B$2:$B$11876,AQ$8,Gögn!$E$2:$E$11876,AQ$9))/1000)</f>
        <v>0</v>
      </c>
      <c r="AR90" s="156">
        <f>IF(LEN(AR$8)=0,"",IF(AR$9="samtals",SUMIFS(Gögn!$I$2:$I$11876,Gögn!$F$2:$F$11876,$A90,Gögn!$B$2:$B$11876,AR$8),SUMIFS(Gögn!$I$2:$I$11876,Gögn!$F$2:$F$11876,$A90,Gögn!$B$2:$B$11876,AR$8,Gögn!$E$2:$E$11876,AR$9))/1000)</f>
        <v>0</v>
      </c>
      <c r="AS90" s="156">
        <f>IF(LEN(AS$8)=0,"",IF(AS$9="samtals",SUMIFS(Gögn!$I$2:$I$11876,Gögn!$F$2:$F$11876,$A90,Gögn!$B$2:$B$11876,AS$8),SUMIFS(Gögn!$I$2:$I$11876,Gögn!$F$2:$F$11876,$A90,Gögn!$B$2:$B$11876,AS$8,Gögn!$E$2:$E$11876,AS$9))/1000)</f>
        <v>0</v>
      </c>
      <c r="AT90" s="156">
        <f>IF(LEN(AT$8)=0,"",IF(AT$9="samtals",SUMIFS(Gögn!$I$2:$I$11876,Gögn!$F$2:$F$11876,$A90,Gögn!$B$2:$B$11876,AT$8),SUMIFS(Gögn!$I$2:$I$11876,Gögn!$F$2:$F$11876,$A90,Gögn!$B$2:$B$11876,AT$8,Gögn!$E$2:$E$11876,AT$9))/1000)</f>
        <v>0</v>
      </c>
      <c r="AU90" s="156">
        <f>IF(LEN(AU$8)=0,"",IF(AU$9="samtals",SUMIFS(Gögn!$I$2:$I$11876,Gögn!$F$2:$F$11876,$A90,Gögn!$B$2:$B$11876,AU$8),SUMIFS(Gögn!$I$2:$I$11876,Gögn!$F$2:$F$11876,$A90,Gögn!$B$2:$B$11876,AU$8,Gögn!$E$2:$E$11876,AU$9))/1000)</f>
        <v>0</v>
      </c>
      <c r="AV90" s="156">
        <f>IF(LEN(AV$8)=0,"",IF(AV$9="samtals",SUMIFS(Gögn!$I$2:$I$11876,Gögn!$F$2:$F$11876,$A90,Gögn!$B$2:$B$11876,AV$8),SUMIFS(Gögn!$I$2:$I$11876,Gögn!$F$2:$F$11876,$A90,Gögn!$B$2:$B$11876,AV$8,Gögn!$E$2:$E$11876,AV$9))/1000)</f>
        <v>0</v>
      </c>
      <c r="AW90" s="156">
        <f>IF(LEN(AW$8)=0,"",IF(AW$9="samtals",SUMIFS(Gögn!$I$2:$I$11876,Gögn!$F$2:$F$11876,$A90,Gögn!$B$2:$B$11876,AW$8),SUMIFS(Gögn!$I$2:$I$11876,Gögn!$F$2:$F$11876,$A90,Gögn!$B$2:$B$11876,AW$8,Gögn!$E$2:$E$11876,AW$9))/1000)</f>
        <v>0</v>
      </c>
      <c r="AX90" s="156">
        <f>IF(LEN(AX$8)=0,"",IF(AX$9="samtals",SUMIFS(Gögn!$I$2:$I$11876,Gögn!$F$2:$F$11876,$A90,Gögn!$B$2:$B$11876,AX$8),SUMIFS(Gögn!$I$2:$I$11876,Gögn!$F$2:$F$11876,$A90,Gögn!$B$2:$B$11876,AX$8,Gögn!$E$2:$E$11876,AX$9))/1000)</f>
        <v>0</v>
      </c>
      <c r="AY90" s="156">
        <f>IF(LEN(AY$8)=0,"",IF(AY$9="samtals",SUMIFS(Gögn!$I$2:$I$11876,Gögn!$F$2:$F$11876,$A90,Gögn!$B$2:$B$11876,AY$8),SUMIFS(Gögn!$I$2:$I$11876,Gögn!$F$2:$F$11876,$A90,Gögn!$B$2:$B$11876,AY$8,Gögn!$E$2:$E$11876,AY$9))/1000)</f>
        <v>0</v>
      </c>
      <c r="AZ90" s="156">
        <f>IF(LEN(AZ$8)=0,"",IF(AZ$9="samtals",SUMIFS(Gögn!$I$2:$I$11876,Gögn!$F$2:$F$11876,$A90,Gögn!$B$2:$B$11876,AZ$8),SUMIFS(Gögn!$I$2:$I$11876,Gögn!$F$2:$F$11876,$A90,Gögn!$B$2:$B$11876,AZ$8,Gögn!$E$2:$E$11876,AZ$9))/1000)</f>
        <v>0</v>
      </c>
      <c r="BA90" s="156">
        <f>IF(LEN(BA$8)=0,"",IF(BA$9="samtals",SUMIFS(Gögn!$I$2:$I$11876,Gögn!$F$2:$F$11876,$A90,Gögn!$B$2:$B$11876,BA$8),SUMIFS(Gögn!$I$2:$I$11876,Gögn!$F$2:$F$11876,$A90,Gögn!$B$2:$B$11876,BA$8,Gögn!$E$2:$E$11876,BA$9))/1000)</f>
        <v>0</v>
      </c>
      <c r="BB90" s="156">
        <f>IF(LEN(BB$8)=0,"",IF(BB$9="samtals",SUMIFS(Gögn!$I$2:$I$11876,Gögn!$F$2:$F$11876,$A90,Gögn!$B$2:$B$11876,BB$8),SUMIFS(Gögn!$I$2:$I$11876,Gögn!$F$2:$F$11876,$A90,Gögn!$B$2:$B$11876,BB$8,Gögn!$E$2:$E$11876,BB$9))/1000)</f>
        <v>0</v>
      </c>
      <c r="BC90" s="156">
        <f>IF(LEN(BC$8)=0,"",IF(BC$9="samtals",SUMIFS(Gögn!$I$2:$I$11876,Gögn!$F$2:$F$11876,$A90,Gögn!$B$2:$B$11876,BC$8),SUMIFS(Gögn!$I$2:$I$11876,Gögn!$F$2:$F$11876,$A90,Gögn!$B$2:$B$11876,BC$8,Gögn!$E$2:$E$11876,BC$9))/1000)</f>
        <v>0</v>
      </c>
      <c r="BD90" s="156">
        <f>IF(LEN(BD$8)=0,"",IF(BD$9="samtals",SUMIFS(Gögn!$I$2:$I$11876,Gögn!$F$2:$F$11876,$A90,Gögn!$B$2:$B$11876,BD$8),SUMIFS(Gögn!$I$2:$I$11876,Gögn!$F$2:$F$11876,$A90,Gögn!$B$2:$B$11876,BD$8,Gögn!$E$2:$E$11876,BD$9))/1000)</f>
        <v>0</v>
      </c>
      <c r="BE90" s="156">
        <f>IF(LEN(BE$8)=0,"",IF(BE$9="samtals",SUMIFS(Gögn!$I$2:$I$11876,Gögn!$F$2:$F$11876,$A90,Gögn!$B$2:$B$11876,BE$8),SUMIFS(Gögn!$I$2:$I$11876,Gögn!$F$2:$F$11876,$A90,Gögn!$B$2:$B$11876,BE$8,Gögn!$E$2:$E$11876,BE$9))/1000)</f>
        <v>0</v>
      </c>
      <c r="BF90" s="156">
        <f>IF(LEN(BF$8)=0,"",IF(BF$9="samtals",SUMIFS(Gögn!$I$2:$I$11876,Gögn!$F$2:$F$11876,$A90,Gögn!$B$2:$B$11876,BF$8),SUMIFS(Gögn!$I$2:$I$11876,Gögn!$F$2:$F$11876,$A90,Gögn!$B$2:$B$11876,BF$8,Gögn!$E$2:$E$11876,BF$9))/1000)</f>
        <v>0</v>
      </c>
      <c r="BG90" s="156">
        <f>IF(LEN(BG$8)=0,"",IF(BG$9="samtals",SUMIFS(Gögn!$I$2:$I$11876,Gögn!$F$2:$F$11876,$A90,Gögn!$B$2:$B$11876,BG$8),SUMIFS(Gögn!$I$2:$I$11876,Gögn!$F$2:$F$11876,$A90,Gögn!$B$2:$B$11876,BG$8,Gögn!$E$2:$E$11876,BG$9))/1000)</f>
        <v>0</v>
      </c>
    </row>
    <row r="91" spans="1:59" ht="15.75" x14ac:dyDescent="0.25">
      <c r="A91" s="5" t="s">
        <v>41</v>
      </c>
      <c r="B91" s="5"/>
      <c r="C91" s="18" t="s">
        <v>42</v>
      </c>
      <c r="D91" s="155">
        <f t="shared" si="22"/>
        <v>0</v>
      </c>
      <c r="E91" s="155">
        <f>IF(LEN(E$8)=0,"",IF(E$9="samtals",SUMIFS(Gögn!$I$2:$I$11876,Gögn!$F$2:$F$11876,$A91,Gögn!$B$2:$B$11876,E$8),SUMIFS(Gögn!$I$2:$I$11876,Gögn!$F$2:$F$11876,$A91,Gögn!$B$2:$B$11876,E$8,Gögn!$E$2:$E$11876,E$9))/1000)</f>
        <v>0</v>
      </c>
      <c r="F91" s="155">
        <f>IF(LEN(F$8)=0,"",IF(F$9="samtals",SUMIFS(Gögn!$I$2:$I$11876,Gögn!$F$2:$F$11876,$A91,Gögn!$B$2:$B$11876,F$8),SUMIFS(Gögn!$I$2:$I$11876,Gögn!$F$2:$F$11876,$A91,Gögn!$B$2:$B$11876,F$8,Gögn!$E$2:$E$11876,F$9))/1000)</f>
        <v>0</v>
      </c>
      <c r="G91" s="155">
        <f>IF(LEN(G$8)=0,"",IF(G$9="samtals",SUMIFS(Gögn!$I$2:$I$11876,Gögn!$F$2:$F$11876,$A91,Gögn!$B$2:$B$11876,G$8),SUMIFS(Gögn!$I$2:$I$11876,Gögn!$F$2:$F$11876,$A91,Gögn!$B$2:$B$11876,G$8,Gögn!$E$2:$E$11876,G$9))/1000)</f>
        <v>0</v>
      </c>
      <c r="H91" s="155">
        <f>IF(LEN(H$8)=0,"",IF(H$9="samtals",SUMIFS(Gögn!$I$2:$I$11876,Gögn!$F$2:$F$11876,$A91,Gögn!$B$2:$B$11876,H$8),SUMIFS(Gögn!$I$2:$I$11876,Gögn!$F$2:$F$11876,$A91,Gögn!$B$2:$B$11876,H$8,Gögn!$E$2:$E$11876,H$9))/1000)</f>
        <v>0</v>
      </c>
      <c r="I91" s="155">
        <f>IF(LEN(I$8)=0,"",IF(I$9="samtals",SUMIFS(Gögn!$I$2:$I$11876,Gögn!$F$2:$F$11876,$A91,Gögn!$B$2:$B$11876,I$8),SUMIFS(Gögn!$I$2:$I$11876,Gögn!$F$2:$F$11876,$A91,Gögn!$B$2:$B$11876,I$8,Gögn!$E$2:$E$11876,I$9))/1000)</f>
        <v>0</v>
      </c>
      <c r="J91" s="155">
        <f>IF(LEN(J$8)=0,"",IF(J$9="samtals",SUMIFS(Gögn!$I$2:$I$11876,Gögn!$F$2:$F$11876,$A91,Gögn!$B$2:$B$11876,J$8),SUMIFS(Gögn!$I$2:$I$11876,Gögn!$F$2:$F$11876,$A91,Gögn!$B$2:$B$11876,J$8,Gögn!$E$2:$E$11876,J$9))/1000)</f>
        <v>0</v>
      </c>
      <c r="K91" s="155">
        <f>IF(LEN(K$8)=0,"",IF(K$9="samtals",SUMIFS(Gögn!$I$2:$I$11876,Gögn!$F$2:$F$11876,$A91,Gögn!$B$2:$B$11876,K$8),SUMIFS(Gögn!$I$2:$I$11876,Gögn!$F$2:$F$11876,$A91,Gögn!$B$2:$B$11876,K$8,Gögn!$E$2:$E$11876,K$9))/1000)</f>
        <v>0</v>
      </c>
      <c r="L91" s="155">
        <f>IF(LEN(L$8)=0,"",IF(L$9="samtals",SUMIFS(Gögn!$I$2:$I$11876,Gögn!$F$2:$F$11876,$A91,Gögn!$B$2:$B$11876,L$8),SUMIFS(Gögn!$I$2:$I$11876,Gögn!$F$2:$F$11876,$A91,Gögn!$B$2:$B$11876,L$8,Gögn!$E$2:$E$11876,L$9))/1000)</f>
        <v>0</v>
      </c>
      <c r="M91" s="155">
        <f>IF(LEN(M$8)=0,"",IF(M$9="samtals",SUMIFS(Gögn!$I$2:$I$11876,Gögn!$F$2:$F$11876,$A91,Gögn!$B$2:$B$11876,M$8),SUMIFS(Gögn!$I$2:$I$11876,Gögn!$F$2:$F$11876,$A91,Gögn!$B$2:$B$11876,M$8,Gögn!$E$2:$E$11876,M$9))/1000)</f>
        <v>0</v>
      </c>
      <c r="N91" s="155">
        <f>IF(LEN(N$8)=0,"",IF(N$9="samtals",SUMIFS(Gögn!$I$2:$I$11876,Gögn!$F$2:$F$11876,$A91,Gögn!$B$2:$B$11876,N$8),SUMIFS(Gögn!$I$2:$I$11876,Gögn!$F$2:$F$11876,$A91,Gögn!$B$2:$B$11876,N$8,Gögn!$E$2:$E$11876,N$9))/1000)</f>
        <v>0</v>
      </c>
      <c r="O91" s="155">
        <f>IF(LEN(O$8)=0,"",IF(O$9="samtals",SUMIFS(Gögn!$I$2:$I$11876,Gögn!$F$2:$F$11876,$A91,Gögn!$B$2:$B$11876,O$8),SUMIFS(Gögn!$I$2:$I$11876,Gögn!$F$2:$F$11876,$A91,Gögn!$B$2:$B$11876,O$8,Gögn!$E$2:$E$11876,O$9))/1000)</f>
        <v>0</v>
      </c>
      <c r="P91" s="155">
        <f>IF(LEN(P$8)=0,"",IF(P$9="samtals",SUMIFS(Gögn!$I$2:$I$11876,Gögn!$F$2:$F$11876,$A91,Gögn!$B$2:$B$11876,P$8),SUMIFS(Gögn!$I$2:$I$11876,Gögn!$F$2:$F$11876,$A91,Gögn!$B$2:$B$11876,P$8,Gögn!$E$2:$E$11876,P$9))/1000)</f>
        <v>0</v>
      </c>
      <c r="Q91" s="155">
        <f>IF(LEN(Q$8)=0,"",IF(Q$9="samtals",SUMIFS(Gögn!$I$2:$I$11876,Gögn!$F$2:$F$11876,$A91,Gögn!$B$2:$B$11876,Q$8),SUMIFS(Gögn!$I$2:$I$11876,Gögn!$F$2:$F$11876,$A91,Gögn!$B$2:$B$11876,Q$8,Gögn!$E$2:$E$11876,Q$9))/1000)</f>
        <v>0</v>
      </c>
      <c r="R91" s="155">
        <f>IF(LEN(R$8)=0,"",IF(R$9="samtals",SUMIFS(Gögn!$I$2:$I$11876,Gögn!$F$2:$F$11876,$A91,Gögn!$B$2:$B$11876,R$8),SUMIFS(Gögn!$I$2:$I$11876,Gögn!$F$2:$F$11876,$A91,Gögn!$B$2:$B$11876,R$8,Gögn!$E$2:$E$11876,R$9))/1000)</f>
        <v>0</v>
      </c>
      <c r="S91" s="155">
        <f>IF(LEN(S$8)=0,"",IF(S$9="samtals",SUMIFS(Gögn!$I$2:$I$11876,Gögn!$F$2:$F$11876,$A91,Gögn!$B$2:$B$11876,S$8),SUMIFS(Gögn!$I$2:$I$11876,Gögn!$F$2:$F$11876,$A91,Gögn!$B$2:$B$11876,S$8,Gögn!$E$2:$E$11876,S$9))/1000)</f>
        <v>0</v>
      </c>
      <c r="T91" s="155">
        <f>IF(LEN(T$8)=0,"",IF(T$9="samtals",SUMIFS(Gögn!$I$2:$I$11876,Gögn!$F$2:$F$11876,$A91,Gögn!$B$2:$B$11876,T$8),SUMIFS(Gögn!$I$2:$I$11876,Gögn!$F$2:$F$11876,$A91,Gögn!$B$2:$B$11876,T$8,Gögn!$E$2:$E$11876,T$9))/1000)</f>
        <v>0</v>
      </c>
      <c r="U91" s="155">
        <f>IF(LEN(U$8)=0,"",IF(U$9="samtals",SUMIFS(Gögn!$I$2:$I$11876,Gögn!$F$2:$F$11876,$A91,Gögn!$B$2:$B$11876,U$8),SUMIFS(Gögn!$I$2:$I$11876,Gögn!$F$2:$F$11876,$A91,Gögn!$B$2:$B$11876,U$8,Gögn!$E$2:$E$11876,U$9))/1000)</f>
        <v>0</v>
      </c>
      <c r="V91" s="155">
        <f>IF(LEN(V$8)=0,"",IF(V$9="samtals",SUMIFS(Gögn!$I$2:$I$11876,Gögn!$F$2:$F$11876,$A91,Gögn!$B$2:$B$11876,V$8),SUMIFS(Gögn!$I$2:$I$11876,Gögn!$F$2:$F$11876,$A91,Gögn!$B$2:$B$11876,V$8,Gögn!$E$2:$E$11876,V$9))/1000)</f>
        <v>0</v>
      </c>
      <c r="W91" s="155">
        <f>IF(LEN(W$8)=0,"",IF(W$9="samtals",SUMIFS(Gögn!$I$2:$I$11876,Gögn!$F$2:$F$11876,$A91,Gögn!$B$2:$B$11876,W$8),SUMIFS(Gögn!$I$2:$I$11876,Gögn!$F$2:$F$11876,$A91,Gögn!$B$2:$B$11876,W$8,Gögn!$E$2:$E$11876,W$9))/1000)</f>
        <v>0</v>
      </c>
      <c r="X91" s="155">
        <f>IF(LEN(X$8)=0,"",IF(X$9="samtals",SUMIFS(Gögn!$I$2:$I$11876,Gögn!$F$2:$F$11876,$A91,Gögn!$B$2:$B$11876,X$8),SUMIFS(Gögn!$I$2:$I$11876,Gögn!$F$2:$F$11876,$A91,Gögn!$B$2:$B$11876,X$8,Gögn!$E$2:$E$11876,X$9))/1000)</f>
        <v>0</v>
      </c>
      <c r="Y91" s="155">
        <f>IF(LEN(Y$8)=0,"",IF(Y$9="samtals",SUMIFS(Gögn!$I$2:$I$11876,Gögn!$F$2:$F$11876,$A91,Gögn!$B$2:$B$11876,Y$8),SUMIFS(Gögn!$I$2:$I$11876,Gögn!$F$2:$F$11876,$A91,Gögn!$B$2:$B$11876,Y$8,Gögn!$E$2:$E$11876,Y$9))/1000)</f>
        <v>0</v>
      </c>
      <c r="Z91" s="155">
        <f>IF(LEN(Z$8)=0,"",IF(Z$9="samtals",SUMIFS(Gögn!$I$2:$I$11876,Gögn!$F$2:$F$11876,$A91,Gögn!$B$2:$B$11876,Z$8),SUMIFS(Gögn!$I$2:$I$11876,Gögn!$F$2:$F$11876,$A91,Gögn!$B$2:$B$11876,Z$8,Gögn!$E$2:$E$11876,Z$9))/1000)</f>
        <v>0</v>
      </c>
      <c r="AA91" s="155">
        <f>IF(LEN(AA$8)=0,"",IF(AA$9="samtals",SUMIFS(Gögn!$I$2:$I$11876,Gögn!$F$2:$F$11876,$A91,Gögn!$B$2:$B$11876,AA$8),SUMIFS(Gögn!$I$2:$I$11876,Gögn!$F$2:$F$11876,$A91,Gögn!$B$2:$B$11876,AA$8,Gögn!$E$2:$E$11876,AA$9))/1000)</f>
        <v>0</v>
      </c>
      <c r="AB91" s="155">
        <f>IF(LEN(AB$8)=0,"",IF(AB$9="samtals",SUMIFS(Gögn!$I$2:$I$11876,Gögn!$F$2:$F$11876,$A91,Gögn!$B$2:$B$11876,AB$8),SUMIFS(Gögn!$I$2:$I$11876,Gögn!$F$2:$F$11876,$A91,Gögn!$B$2:$B$11876,AB$8,Gögn!$E$2:$E$11876,AB$9))/1000)</f>
        <v>0</v>
      </c>
      <c r="AC91" s="155">
        <f>IF(LEN(AC$8)=0,"",IF(AC$9="samtals",SUMIFS(Gögn!$I$2:$I$11876,Gögn!$F$2:$F$11876,$A91,Gögn!$B$2:$B$11876,AC$8),SUMIFS(Gögn!$I$2:$I$11876,Gögn!$F$2:$F$11876,$A91,Gögn!$B$2:$B$11876,AC$8,Gögn!$E$2:$E$11876,AC$9))/1000)</f>
        <v>0</v>
      </c>
      <c r="AD91" s="155">
        <f>IF(LEN(AD$8)=0,"",IF(AD$9="samtals",SUMIFS(Gögn!$I$2:$I$11876,Gögn!$F$2:$F$11876,$A91,Gögn!$B$2:$B$11876,AD$8),SUMIFS(Gögn!$I$2:$I$11876,Gögn!$F$2:$F$11876,$A91,Gögn!$B$2:$B$11876,AD$8,Gögn!$E$2:$E$11876,AD$9))/1000)</f>
        <v>0</v>
      </c>
      <c r="AE91" s="155">
        <f>IF(LEN(AE$8)=0,"",IF(AE$9="samtals",SUMIFS(Gögn!$I$2:$I$11876,Gögn!$F$2:$F$11876,$A91,Gögn!$B$2:$B$11876,AE$8),SUMIFS(Gögn!$I$2:$I$11876,Gögn!$F$2:$F$11876,$A91,Gögn!$B$2:$B$11876,AE$8,Gögn!$E$2:$E$11876,AE$9))/1000)</f>
        <v>0</v>
      </c>
      <c r="AF91" s="155">
        <f>IF(LEN(AF$8)=0,"",IF(AF$9="samtals",SUMIFS(Gögn!$I$2:$I$11876,Gögn!$F$2:$F$11876,$A91,Gögn!$B$2:$B$11876,AF$8),SUMIFS(Gögn!$I$2:$I$11876,Gögn!$F$2:$F$11876,$A91,Gögn!$B$2:$B$11876,AF$8,Gögn!$E$2:$E$11876,AF$9))/1000)</f>
        <v>0</v>
      </c>
      <c r="AG91" s="155">
        <f>IF(LEN(AG$8)=0,"",IF(AG$9="samtals",SUMIFS(Gögn!$I$2:$I$11876,Gögn!$F$2:$F$11876,$A91,Gögn!$B$2:$B$11876,AG$8),SUMIFS(Gögn!$I$2:$I$11876,Gögn!$F$2:$F$11876,$A91,Gögn!$B$2:$B$11876,AG$8,Gögn!$E$2:$E$11876,AG$9))/1000)</f>
        <v>0</v>
      </c>
      <c r="AH91" s="155">
        <f>IF(LEN(AH$8)=0,"",IF(AH$9="samtals",SUMIFS(Gögn!$I$2:$I$11876,Gögn!$F$2:$F$11876,$A91,Gögn!$B$2:$B$11876,AH$8),SUMIFS(Gögn!$I$2:$I$11876,Gögn!$F$2:$F$11876,$A91,Gögn!$B$2:$B$11876,AH$8,Gögn!$E$2:$E$11876,AH$9))/1000)</f>
        <v>0</v>
      </c>
      <c r="AI91" s="155">
        <f>IF(LEN(AI$8)=0,"",IF(AI$9="samtals",SUMIFS(Gögn!$I$2:$I$11876,Gögn!$F$2:$F$11876,$A91,Gögn!$B$2:$B$11876,AI$8),SUMIFS(Gögn!$I$2:$I$11876,Gögn!$F$2:$F$11876,$A91,Gögn!$B$2:$B$11876,AI$8,Gögn!$E$2:$E$11876,AI$9))/1000)</f>
        <v>0</v>
      </c>
      <c r="AJ91" s="155">
        <f>IF(LEN(AJ$8)=0,"",IF(AJ$9="samtals",SUMIFS(Gögn!$I$2:$I$11876,Gögn!$F$2:$F$11876,$A91,Gögn!$B$2:$B$11876,AJ$8),SUMIFS(Gögn!$I$2:$I$11876,Gögn!$F$2:$F$11876,$A91,Gögn!$B$2:$B$11876,AJ$8,Gögn!$E$2:$E$11876,AJ$9))/1000)</f>
        <v>0</v>
      </c>
      <c r="AK91" s="155">
        <f>IF(LEN(AK$8)=0,"",IF(AK$9="samtals",SUMIFS(Gögn!$I$2:$I$11876,Gögn!$F$2:$F$11876,$A91,Gögn!$B$2:$B$11876,AK$8),SUMIFS(Gögn!$I$2:$I$11876,Gögn!$F$2:$F$11876,$A91,Gögn!$B$2:$B$11876,AK$8,Gögn!$E$2:$E$11876,AK$9))/1000)</f>
        <v>0</v>
      </c>
      <c r="AL91" s="155">
        <f>IF(LEN(AL$8)=0,"",IF(AL$9="samtals",SUMIFS(Gögn!$I$2:$I$11876,Gögn!$F$2:$F$11876,$A91,Gögn!$B$2:$B$11876,AL$8),SUMIFS(Gögn!$I$2:$I$11876,Gögn!$F$2:$F$11876,$A91,Gögn!$B$2:$B$11876,AL$8,Gögn!$E$2:$E$11876,AL$9))/1000)</f>
        <v>0</v>
      </c>
      <c r="AM91" s="155">
        <f>IF(LEN(AM$8)=0,"",IF(AM$9="samtals",SUMIFS(Gögn!$I$2:$I$11876,Gögn!$F$2:$F$11876,$A91,Gögn!$B$2:$B$11876,AM$8),SUMIFS(Gögn!$I$2:$I$11876,Gögn!$F$2:$F$11876,$A91,Gögn!$B$2:$B$11876,AM$8,Gögn!$E$2:$E$11876,AM$9))/1000)</f>
        <v>0</v>
      </c>
      <c r="AN91" s="155">
        <f>IF(LEN(AN$8)=0,"",IF(AN$9="samtals",SUMIFS(Gögn!$I$2:$I$11876,Gögn!$F$2:$F$11876,$A91,Gögn!$B$2:$B$11876,AN$8),SUMIFS(Gögn!$I$2:$I$11876,Gögn!$F$2:$F$11876,$A91,Gögn!$B$2:$B$11876,AN$8,Gögn!$E$2:$E$11876,AN$9))/1000)</f>
        <v>0</v>
      </c>
      <c r="AO91" s="155">
        <f>IF(LEN(AO$8)=0,"",IF(AO$9="samtals",SUMIFS(Gögn!$I$2:$I$11876,Gögn!$F$2:$F$11876,$A91,Gögn!$B$2:$B$11876,AO$8),SUMIFS(Gögn!$I$2:$I$11876,Gögn!$F$2:$F$11876,$A91,Gögn!$B$2:$B$11876,AO$8,Gögn!$E$2:$E$11876,AO$9))/1000)</f>
        <v>0</v>
      </c>
      <c r="AP91" s="155">
        <f>IF(LEN(AP$8)=0,"",IF(AP$9="samtals",SUMIFS(Gögn!$I$2:$I$11876,Gögn!$F$2:$F$11876,$A91,Gögn!$B$2:$B$11876,AP$8),SUMIFS(Gögn!$I$2:$I$11876,Gögn!$F$2:$F$11876,$A91,Gögn!$B$2:$B$11876,AP$8,Gögn!$E$2:$E$11876,AP$9))/1000)</f>
        <v>0</v>
      </c>
      <c r="AQ91" s="155">
        <f>IF(LEN(AQ$8)=0,"",IF(AQ$9="samtals",SUMIFS(Gögn!$I$2:$I$11876,Gögn!$F$2:$F$11876,$A91,Gögn!$B$2:$B$11876,AQ$8),SUMIFS(Gögn!$I$2:$I$11876,Gögn!$F$2:$F$11876,$A91,Gögn!$B$2:$B$11876,AQ$8,Gögn!$E$2:$E$11876,AQ$9))/1000)</f>
        <v>0</v>
      </c>
      <c r="AR91" s="155">
        <f>IF(LEN(AR$8)=0,"",IF(AR$9="samtals",SUMIFS(Gögn!$I$2:$I$11876,Gögn!$F$2:$F$11876,$A91,Gögn!$B$2:$B$11876,AR$8),SUMIFS(Gögn!$I$2:$I$11876,Gögn!$F$2:$F$11876,$A91,Gögn!$B$2:$B$11876,AR$8,Gögn!$E$2:$E$11876,AR$9))/1000)</f>
        <v>0</v>
      </c>
      <c r="AS91" s="155">
        <f>IF(LEN(AS$8)=0,"",IF(AS$9="samtals",SUMIFS(Gögn!$I$2:$I$11876,Gögn!$F$2:$F$11876,$A91,Gögn!$B$2:$B$11876,AS$8),SUMIFS(Gögn!$I$2:$I$11876,Gögn!$F$2:$F$11876,$A91,Gögn!$B$2:$B$11876,AS$8,Gögn!$E$2:$E$11876,AS$9))/1000)</f>
        <v>0</v>
      </c>
      <c r="AT91" s="155">
        <f>IF(LEN(AT$8)=0,"",IF(AT$9="samtals",SUMIFS(Gögn!$I$2:$I$11876,Gögn!$F$2:$F$11876,$A91,Gögn!$B$2:$B$11876,AT$8),SUMIFS(Gögn!$I$2:$I$11876,Gögn!$F$2:$F$11876,$A91,Gögn!$B$2:$B$11876,AT$8,Gögn!$E$2:$E$11876,AT$9))/1000)</f>
        <v>0</v>
      </c>
      <c r="AU91" s="155">
        <f>IF(LEN(AU$8)=0,"",IF(AU$9="samtals",SUMIFS(Gögn!$I$2:$I$11876,Gögn!$F$2:$F$11876,$A91,Gögn!$B$2:$B$11876,AU$8),SUMIFS(Gögn!$I$2:$I$11876,Gögn!$F$2:$F$11876,$A91,Gögn!$B$2:$B$11876,AU$8,Gögn!$E$2:$E$11876,AU$9))/1000)</f>
        <v>0</v>
      </c>
      <c r="AV91" s="155">
        <f>IF(LEN(AV$8)=0,"",IF(AV$9="samtals",SUMIFS(Gögn!$I$2:$I$11876,Gögn!$F$2:$F$11876,$A91,Gögn!$B$2:$B$11876,AV$8),SUMIFS(Gögn!$I$2:$I$11876,Gögn!$F$2:$F$11876,$A91,Gögn!$B$2:$B$11876,AV$8,Gögn!$E$2:$E$11876,AV$9))/1000)</f>
        <v>0</v>
      </c>
      <c r="AW91" s="155">
        <f>IF(LEN(AW$8)=0,"",IF(AW$9="samtals",SUMIFS(Gögn!$I$2:$I$11876,Gögn!$F$2:$F$11876,$A91,Gögn!$B$2:$B$11876,AW$8),SUMIFS(Gögn!$I$2:$I$11876,Gögn!$F$2:$F$11876,$A91,Gögn!$B$2:$B$11876,AW$8,Gögn!$E$2:$E$11876,AW$9))/1000)</f>
        <v>0</v>
      </c>
      <c r="AX91" s="155">
        <f>IF(LEN(AX$8)=0,"",IF(AX$9="samtals",SUMIFS(Gögn!$I$2:$I$11876,Gögn!$F$2:$F$11876,$A91,Gögn!$B$2:$B$11876,AX$8),SUMIFS(Gögn!$I$2:$I$11876,Gögn!$F$2:$F$11876,$A91,Gögn!$B$2:$B$11876,AX$8,Gögn!$E$2:$E$11876,AX$9))/1000)</f>
        <v>0</v>
      </c>
      <c r="AY91" s="155">
        <f>IF(LEN(AY$8)=0,"",IF(AY$9="samtals",SUMIFS(Gögn!$I$2:$I$11876,Gögn!$F$2:$F$11876,$A91,Gögn!$B$2:$B$11876,AY$8),SUMIFS(Gögn!$I$2:$I$11876,Gögn!$F$2:$F$11876,$A91,Gögn!$B$2:$B$11876,AY$8,Gögn!$E$2:$E$11876,AY$9))/1000)</f>
        <v>0</v>
      </c>
      <c r="AZ91" s="155">
        <f>IF(LEN(AZ$8)=0,"",IF(AZ$9="samtals",SUMIFS(Gögn!$I$2:$I$11876,Gögn!$F$2:$F$11876,$A91,Gögn!$B$2:$B$11876,AZ$8),SUMIFS(Gögn!$I$2:$I$11876,Gögn!$F$2:$F$11876,$A91,Gögn!$B$2:$B$11876,AZ$8,Gögn!$E$2:$E$11876,AZ$9))/1000)</f>
        <v>0</v>
      </c>
      <c r="BA91" s="155">
        <f>IF(LEN(BA$8)=0,"",IF(BA$9="samtals",SUMIFS(Gögn!$I$2:$I$11876,Gögn!$F$2:$F$11876,$A91,Gögn!$B$2:$B$11876,BA$8),SUMIFS(Gögn!$I$2:$I$11876,Gögn!$F$2:$F$11876,$A91,Gögn!$B$2:$B$11876,BA$8,Gögn!$E$2:$E$11876,BA$9))/1000)</f>
        <v>0</v>
      </c>
      <c r="BB91" s="155">
        <f>IF(LEN(BB$8)=0,"",IF(BB$9="samtals",SUMIFS(Gögn!$I$2:$I$11876,Gögn!$F$2:$F$11876,$A91,Gögn!$B$2:$B$11876,BB$8),SUMIFS(Gögn!$I$2:$I$11876,Gögn!$F$2:$F$11876,$A91,Gögn!$B$2:$B$11876,BB$8,Gögn!$E$2:$E$11876,BB$9))/1000)</f>
        <v>0</v>
      </c>
      <c r="BC91" s="155">
        <f>IF(LEN(BC$8)=0,"",IF(BC$9="samtals",SUMIFS(Gögn!$I$2:$I$11876,Gögn!$F$2:$F$11876,$A91,Gögn!$B$2:$B$11876,BC$8),SUMIFS(Gögn!$I$2:$I$11876,Gögn!$F$2:$F$11876,$A91,Gögn!$B$2:$B$11876,BC$8,Gögn!$E$2:$E$11876,BC$9))/1000)</f>
        <v>0</v>
      </c>
      <c r="BD91" s="155">
        <f>IF(LEN(BD$8)=0,"",IF(BD$9="samtals",SUMIFS(Gögn!$I$2:$I$11876,Gögn!$F$2:$F$11876,$A91,Gögn!$B$2:$B$11876,BD$8),SUMIFS(Gögn!$I$2:$I$11876,Gögn!$F$2:$F$11876,$A91,Gögn!$B$2:$B$11876,BD$8,Gögn!$E$2:$E$11876,BD$9))/1000)</f>
        <v>0</v>
      </c>
      <c r="BE91" s="155">
        <f>IF(LEN(BE$8)=0,"",IF(BE$9="samtals",SUMIFS(Gögn!$I$2:$I$11876,Gögn!$F$2:$F$11876,$A91,Gögn!$B$2:$B$11876,BE$8),SUMIFS(Gögn!$I$2:$I$11876,Gögn!$F$2:$F$11876,$A91,Gögn!$B$2:$B$11876,BE$8,Gögn!$E$2:$E$11876,BE$9))/1000)</f>
        <v>0</v>
      </c>
      <c r="BF91" s="155">
        <f>IF(LEN(BF$8)=0,"",IF(BF$9="samtals",SUMIFS(Gögn!$I$2:$I$11876,Gögn!$F$2:$F$11876,$A91,Gögn!$B$2:$B$11876,BF$8),SUMIFS(Gögn!$I$2:$I$11876,Gögn!$F$2:$F$11876,$A91,Gögn!$B$2:$B$11876,BF$8,Gögn!$E$2:$E$11876,BF$9))/1000)</f>
        <v>0</v>
      </c>
      <c r="BG91" s="155">
        <f>IF(LEN(BG$8)=0,"",IF(BG$9="samtals",SUMIFS(Gögn!$I$2:$I$11876,Gögn!$F$2:$F$11876,$A91,Gögn!$B$2:$B$11876,BG$8),SUMIFS(Gögn!$I$2:$I$11876,Gögn!$F$2:$F$11876,$A91,Gögn!$B$2:$B$11876,BG$8,Gögn!$E$2:$E$11876,BG$9))/1000)</f>
        <v>0</v>
      </c>
    </row>
    <row r="92" spans="1:59" ht="15.75" x14ac:dyDescent="0.25">
      <c r="A92" s="5" t="s">
        <v>43</v>
      </c>
      <c r="B92" s="5"/>
      <c r="C92" s="19" t="s">
        <v>44</v>
      </c>
      <c r="D92" s="156">
        <f t="shared" si="22"/>
        <v>3053835.8499999996</v>
      </c>
      <c r="E92" s="156">
        <f>IF(LEN(E$8)=0,"",IF(E$9="samtals",SUMIFS(Gögn!$I$2:$I$11876,Gögn!$F$2:$F$11876,$A92,Gögn!$B$2:$B$11876,E$8),SUMIFS(Gögn!$I$2:$I$11876,Gögn!$F$2:$F$11876,$A92,Gögn!$B$2:$B$11876,E$8,Gögn!$E$2:$E$11876,E$9))/1000)</f>
        <v>392151.10800000001</v>
      </c>
      <c r="F92" s="156">
        <f>IF(LEN(F$8)=0,"",IF(F$9="samtals",SUMIFS(Gögn!$I$2:$I$11876,Gögn!$F$2:$F$11876,$A92,Gögn!$B$2:$B$11876,F$8),SUMIFS(Gögn!$I$2:$I$11876,Gögn!$F$2:$F$11876,$A92,Gögn!$B$2:$B$11876,F$8,Gögn!$E$2:$E$11876,F$9))/1000)</f>
        <v>164712.807</v>
      </c>
      <c r="G92" s="156">
        <f>IF(LEN(G$8)=0,"",IF(G$9="samtals",SUMIFS(Gögn!$I$2:$I$11876,Gögn!$F$2:$F$11876,$A92,Gögn!$B$2:$B$11876,G$8),SUMIFS(Gögn!$I$2:$I$11876,Gögn!$F$2:$F$11876,$A92,Gögn!$B$2:$B$11876,G$8,Gögn!$E$2:$E$11876,G$9))/1000)</f>
        <v>227438.30100000001</v>
      </c>
      <c r="H92" s="156">
        <f>IF(LEN(H$8)=0,"",IF(H$9="samtals",SUMIFS(Gögn!$I$2:$I$11876,Gögn!$F$2:$F$11876,$A92,Gögn!$B$2:$B$11876,H$8),SUMIFS(Gögn!$I$2:$I$11876,Gögn!$F$2:$F$11876,$A92,Gögn!$B$2:$B$11876,H$8,Gögn!$E$2:$E$11876,H$9))/1000)</f>
        <v>115545.02099999999</v>
      </c>
      <c r="I92" s="156">
        <f>IF(LEN(I$8)=0,"",IF(I$9="samtals",SUMIFS(Gögn!$I$2:$I$11876,Gögn!$F$2:$F$11876,$A92,Gögn!$B$2:$B$11876,I$8),SUMIFS(Gögn!$I$2:$I$11876,Gögn!$F$2:$F$11876,$A92,Gögn!$B$2:$B$11876,I$8,Gögn!$E$2:$E$11876,I$9))/1000)</f>
        <v>115545.02099999999</v>
      </c>
      <c r="J92" s="156">
        <f>IF(LEN(J$8)=0,"",IF(J$9="samtals",SUMIFS(Gögn!$I$2:$I$11876,Gögn!$F$2:$F$11876,$A92,Gögn!$B$2:$B$11876,J$8),SUMIFS(Gögn!$I$2:$I$11876,Gögn!$F$2:$F$11876,$A92,Gögn!$B$2:$B$11876,J$8,Gögn!$E$2:$E$11876,J$9))/1000)</f>
        <v>0</v>
      </c>
      <c r="K92" s="156">
        <f>IF(LEN(K$8)=0,"",IF(K$9="samtals",SUMIFS(Gögn!$I$2:$I$11876,Gögn!$F$2:$F$11876,$A92,Gögn!$B$2:$B$11876,K$8),SUMIFS(Gögn!$I$2:$I$11876,Gögn!$F$2:$F$11876,$A92,Gögn!$B$2:$B$11876,K$8,Gögn!$E$2:$E$11876,K$9))/1000)</f>
        <v>32841.523999999998</v>
      </c>
      <c r="L92" s="156">
        <f>IF(LEN(L$8)=0,"",IF(L$9="samtals",SUMIFS(Gögn!$I$2:$I$11876,Gögn!$F$2:$F$11876,$A92,Gögn!$B$2:$B$11876,L$8),SUMIFS(Gögn!$I$2:$I$11876,Gögn!$F$2:$F$11876,$A92,Gögn!$B$2:$B$11876,L$8,Gögn!$E$2:$E$11876,L$9))/1000)</f>
        <v>32841.523999999998</v>
      </c>
      <c r="M92" s="156">
        <f>IF(LEN(M$8)=0,"",IF(M$9="samtals",SUMIFS(Gögn!$I$2:$I$11876,Gögn!$F$2:$F$11876,$A92,Gögn!$B$2:$B$11876,M$8),SUMIFS(Gögn!$I$2:$I$11876,Gögn!$F$2:$F$11876,$A92,Gögn!$B$2:$B$11876,M$8,Gögn!$E$2:$E$11876,M$9))/1000)</f>
        <v>101109</v>
      </c>
      <c r="N92" s="156">
        <f>IF(LEN(N$8)=0,"",IF(N$9="samtals",SUMIFS(Gögn!$I$2:$I$11876,Gögn!$F$2:$F$11876,$A92,Gögn!$B$2:$B$11876,N$8),SUMIFS(Gögn!$I$2:$I$11876,Gögn!$F$2:$F$11876,$A92,Gögn!$B$2:$B$11876,N$8,Gögn!$E$2:$E$11876,N$9))/1000)</f>
        <v>101109</v>
      </c>
      <c r="O92" s="156">
        <f>IF(LEN(O$8)=0,"",IF(O$9="samtals",SUMIFS(Gögn!$I$2:$I$11876,Gögn!$F$2:$F$11876,$A92,Gögn!$B$2:$B$11876,O$8),SUMIFS(Gögn!$I$2:$I$11876,Gögn!$F$2:$F$11876,$A92,Gögn!$B$2:$B$11876,O$8,Gögn!$E$2:$E$11876,O$9))/1000)</f>
        <v>59201.873</v>
      </c>
      <c r="P92" s="156">
        <f>IF(LEN(P$8)=0,"",IF(P$9="samtals",SUMIFS(Gögn!$I$2:$I$11876,Gögn!$F$2:$F$11876,$A92,Gögn!$B$2:$B$11876,P$8),SUMIFS(Gögn!$I$2:$I$11876,Gögn!$F$2:$F$11876,$A92,Gögn!$B$2:$B$11876,P$8,Gögn!$E$2:$E$11876,P$9))/1000)</f>
        <v>59201.873</v>
      </c>
      <c r="Q92" s="156">
        <f>IF(LEN(Q$8)=0,"",IF(Q$9="samtals",SUMIFS(Gögn!$I$2:$I$11876,Gögn!$F$2:$F$11876,$A92,Gögn!$B$2:$B$11876,Q$8),SUMIFS(Gögn!$I$2:$I$11876,Gögn!$F$2:$F$11876,$A92,Gögn!$B$2:$B$11876,Q$8,Gögn!$E$2:$E$11876,Q$9))/1000)</f>
        <v>0</v>
      </c>
      <c r="R92" s="156">
        <f>IF(LEN(R$8)=0,"",IF(R$9="samtals",SUMIFS(Gögn!$I$2:$I$11876,Gögn!$F$2:$F$11876,$A92,Gögn!$B$2:$B$11876,R$8),SUMIFS(Gögn!$I$2:$I$11876,Gögn!$F$2:$F$11876,$A92,Gögn!$B$2:$B$11876,R$8,Gögn!$E$2:$E$11876,R$9))/1000)</f>
        <v>1188360</v>
      </c>
      <c r="S92" s="156">
        <f>IF(LEN(S$8)=0,"",IF(S$9="samtals",SUMIFS(Gögn!$I$2:$I$11876,Gögn!$F$2:$F$11876,$A92,Gögn!$B$2:$B$11876,S$8),SUMIFS(Gögn!$I$2:$I$11876,Gögn!$F$2:$F$11876,$A92,Gögn!$B$2:$B$11876,S$8,Gögn!$E$2:$E$11876,S$9))/1000)</f>
        <v>54231</v>
      </c>
      <c r="T92" s="156">
        <f>IF(LEN(T$8)=0,"",IF(T$9="samtals",SUMIFS(Gögn!$I$2:$I$11876,Gögn!$F$2:$F$11876,$A92,Gögn!$B$2:$B$11876,T$8),SUMIFS(Gögn!$I$2:$I$11876,Gögn!$F$2:$F$11876,$A92,Gögn!$B$2:$B$11876,T$8,Gögn!$E$2:$E$11876,T$9))/1000)</f>
        <v>1134129</v>
      </c>
      <c r="U92" s="156">
        <f>IF(LEN(U$8)=0,"",IF(U$9="samtals",SUMIFS(Gögn!$I$2:$I$11876,Gögn!$F$2:$F$11876,$A92,Gögn!$B$2:$B$11876,U$8),SUMIFS(Gögn!$I$2:$I$11876,Gögn!$F$2:$F$11876,$A92,Gögn!$B$2:$B$11876,U$8,Gögn!$E$2:$E$11876,U$9))/1000)</f>
        <v>460397.72100000002</v>
      </c>
      <c r="V92" s="156">
        <f>IF(LEN(V$8)=0,"",IF(V$9="samtals",SUMIFS(Gögn!$I$2:$I$11876,Gögn!$F$2:$F$11876,$A92,Gögn!$B$2:$B$11876,V$8),SUMIFS(Gögn!$I$2:$I$11876,Gögn!$F$2:$F$11876,$A92,Gögn!$B$2:$B$11876,V$8,Gögn!$E$2:$E$11876,V$9))/1000)</f>
        <v>460397.72100000002</v>
      </c>
      <c r="W92" s="156">
        <f>IF(LEN(W$8)=0,"",IF(W$9="samtals",SUMIFS(Gögn!$I$2:$I$11876,Gögn!$F$2:$F$11876,$A92,Gögn!$B$2:$B$11876,W$8),SUMIFS(Gögn!$I$2:$I$11876,Gögn!$F$2:$F$11876,$A92,Gögn!$B$2:$B$11876,W$8,Gögn!$E$2:$E$11876,W$9))/1000)</f>
        <v>0</v>
      </c>
      <c r="X92" s="156">
        <f>IF(LEN(X$8)=0,"",IF(X$9="samtals",SUMIFS(Gögn!$I$2:$I$11876,Gögn!$F$2:$F$11876,$A92,Gögn!$B$2:$B$11876,X$8),SUMIFS(Gögn!$I$2:$I$11876,Gögn!$F$2:$F$11876,$A92,Gögn!$B$2:$B$11876,X$8,Gögn!$E$2:$E$11876,X$9))/1000)</f>
        <v>0</v>
      </c>
      <c r="Y92" s="156">
        <f>IF(LEN(Y$8)=0,"",IF(Y$9="samtals",SUMIFS(Gögn!$I$2:$I$11876,Gögn!$F$2:$F$11876,$A92,Gögn!$B$2:$B$11876,Y$8),SUMIFS(Gögn!$I$2:$I$11876,Gögn!$F$2:$F$11876,$A92,Gögn!$B$2:$B$11876,Y$8,Gögn!$E$2:$E$11876,Y$9))/1000)</f>
        <v>0</v>
      </c>
      <c r="Z92" s="156">
        <f>IF(LEN(Z$8)=0,"",IF(Z$9="samtals",SUMIFS(Gögn!$I$2:$I$11876,Gögn!$F$2:$F$11876,$A92,Gögn!$B$2:$B$11876,Z$8),SUMIFS(Gögn!$I$2:$I$11876,Gögn!$F$2:$F$11876,$A92,Gögn!$B$2:$B$11876,Z$8,Gögn!$E$2:$E$11876,Z$9))/1000)</f>
        <v>0</v>
      </c>
      <c r="AA92" s="156">
        <f>IF(LEN(AA$8)=0,"",IF(AA$9="samtals",SUMIFS(Gögn!$I$2:$I$11876,Gögn!$F$2:$F$11876,$A92,Gögn!$B$2:$B$11876,AA$8),SUMIFS(Gögn!$I$2:$I$11876,Gögn!$F$2:$F$11876,$A92,Gögn!$B$2:$B$11876,AA$8,Gögn!$E$2:$E$11876,AA$9))/1000)</f>
        <v>0</v>
      </c>
      <c r="AB92" s="156">
        <f>IF(LEN(AB$8)=0,"",IF(AB$9="samtals",SUMIFS(Gögn!$I$2:$I$11876,Gögn!$F$2:$F$11876,$A92,Gögn!$B$2:$B$11876,AB$8),SUMIFS(Gögn!$I$2:$I$11876,Gögn!$F$2:$F$11876,$A92,Gögn!$B$2:$B$11876,AB$8,Gögn!$E$2:$E$11876,AB$9))/1000)</f>
        <v>0</v>
      </c>
      <c r="AC92" s="156">
        <f>IF(LEN(AC$8)=0,"",IF(AC$9="samtals",SUMIFS(Gögn!$I$2:$I$11876,Gögn!$F$2:$F$11876,$A92,Gögn!$B$2:$B$11876,AC$8),SUMIFS(Gögn!$I$2:$I$11876,Gögn!$F$2:$F$11876,$A92,Gögn!$B$2:$B$11876,AC$8,Gögn!$E$2:$E$11876,AC$9))/1000)</f>
        <v>4730</v>
      </c>
      <c r="AD92" s="156">
        <f>IF(LEN(AD$8)=0,"",IF(AD$9="samtals",SUMIFS(Gögn!$I$2:$I$11876,Gögn!$F$2:$F$11876,$A92,Gögn!$B$2:$B$11876,AD$8),SUMIFS(Gögn!$I$2:$I$11876,Gögn!$F$2:$F$11876,$A92,Gögn!$B$2:$B$11876,AD$8,Gögn!$E$2:$E$11876,AD$9))/1000)</f>
        <v>4730</v>
      </c>
      <c r="AE92" s="156">
        <f>IF(LEN(AE$8)=0,"",IF(AE$9="samtals",SUMIFS(Gögn!$I$2:$I$11876,Gögn!$F$2:$F$11876,$A92,Gögn!$B$2:$B$11876,AE$8),SUMIFS(Gögn!$I$2:$I$11876,Gögn!$F$2:$F$11876,$A92,Gögn!$B$2:$B$11876,AE$8,Gögn!$E$2:$E$11876,AE$9))/1000)</f>
        <v>20111</v>
      </c>
      <c r="AF92" s="156">
        <f>IF(LEN(AF$8)=0,"",IF(AF$9="samtals",SUMIFS(Gögn!$I$2:$I$11876,Gögn!$F$2:$F$11876,$A92,Gögn!$B$2:$B$11876,AF$8),SUMIFS(Gögn!$I$2:$I$11876,Gögn!$F$2:$F$11876,$A92,Gögn!$B$2:$B$11876,AF$8,Gögn!$E$2:$E$11876,AF$9))/1000)</f>
        <v>20111</v>
      </c>
      <c r="AG92" s="156">
        <f>IF(LEN(AG$8)=0,"",IF(AG$9="samtals",SUMIFS(Gögn!$I$2:$I$11876,Gögn!$F$2:$F$11876,$A92,Gögn!$B$2:$B$11876,AG$8),SUMIFS(Gögn!$I$2:$I$11876,Gögn!$F$2:$F$11876,$A92,Gögn!$B$2:$B$11876,AG$8,Gögn!$E$2:$E$11876,AG$9))/1000)</f>
        <v>0</v>
      </c>
      <c r="AH92" s="156">
        <f>IF(LEN(AH$8)=0,"",IF(AH$9="samtals",SUMIFS(Gögn!$I$2:$I$11876,Gögn!$F$2:$F$11876,$A92,Gögn!$B$2:$B$11876,AH$8),SUMIFS(Gögn!$I$2:$I$11876,Gögn!$F$2:$F$11876,$A92,Gögn!$B$2:$B$11876,AH$8,Gögn!$E$2:$E$11876,AH$9))/1000)</f>
        <v>0</v>
      </c>
      <c r="AI92" s="156">
        <f>IF(LEN(AI$8)=0,"",IF(AI$9="samtals",SUMIFS(Gögn!$I$2:$I$11876,Gögn!$F$2:$F$11876,$A92,Gögn!$B$2:$B$11876,AI$8),SUMIFS(Gögn!$I$2:$I$11876,Gögn!$F$2:$F$11876,$A92,Gögn!$B$2:$B$11876,AI$8,Gögn!$E$2:$E$11876,AI$9))/1000)</f>
        <v>42194</v>
      </c>
      <c r="AJ92" s="156">
        <f>IF(LEN(AJ$8)=0,"",IF(AJ$9="samtals",SUMIFS(Gögn!$I$2:$I$11876,Gögn!$F$2:$F$11876,$A92,Gögn!$B$2:$B$11876,AJ$8),SUMIFS(Gögn!$I$2:$I$11876,Gögn!$F$2:$F$11876,$A92,Gögn!$B$2:$B$11876,AJ$8,Gögn!$E$2:$E$11876,AJ$9))/1000)</f>
        <v>42194</v>
      </c>
      <c r="AK92" s="156">
        <f>IF(LEN(AK$8)=0,"",IF(AK$9="samtals",SUMIFS(Gögn!$I$2:$I$11876,Gögn!$F$2:$F$11876,$A92,Gögn!$B$2:$B$11876,AK$8),SUMIFS(Gögn!$I$2:$I$11876,Gögn!$F$2:$F$11876,$A92,Gögn!$B$2:$B$11876,AK$8,Gögn!$E$2:$E$11876,AK$9))/1000)</f>
        <v>2272.2269999999999</v>
      </c>
      <c r="AL92" s="156">
        <f>IF(LEN(AL$8)=0,"",IF(AL$9="samtals",SUMIFS(Gögn!$I$2:$I$11876,Gögn!$F$2:$F$11876,$A92,Gögn!$B$2:$B$11876,AL$8),SUMIFS(Gögn!$I$2:$I$11876,Gögn!$F$2:$F$11876,$A92,Gögn!$B$2:$B$11876,AL$8,Gögn!$E$2:$E$11876,AL$9))/1000)</f>
        <v>2272.2269999999999</v>
      </c>
      <c r="AM92" s="156">
        <f>IF(LEN(AM$8)=0,"",IF(AM$9="samtals",SUMIFS(Gögn!$I$2:$I$11876,Gögn!$F$2:$F$11876,$A92,Gögn!$B$2:$B$11876,AM$8),SUMIFS(Gögn!$I$2:$I$11876,Gögn!$F$2:$F$11876,$A92,Gögn!$B$2:$B$11876,AM$8,Gögn!$E$2:$E$11876,AM$9))/1000)</f>
        <v>489879.69099999999</v>
      </c>
      <c r="AN92" s="156">
        <f>IF(LEN(AN$8)=0,"",IF(AN$9="samtals",SUMIFS(Gögn!$I$2:$I$11876,Gögn!$F$2:$F$11876,$A92,Gögn!$B$2:$B$11876,AN$8),SUMIFS(Gögn!$I$2:$I$11876,Gögn!$F$2:$F$11876,$A92,Gögn!$B$2:$B$11876,AN$8,Gögn!$E$2:$E$11876,AN$9))/1000)</f>
        <v>489879.69099999999</v>
      </c>
      <c r="AO92" s="156">
        <f>IF(LEN(AO$8)=0,"",IF(AO$9="samtals",SUMIFS(Gögn!$I$2:$I$11876,Gögn!$F$2:$F$11876,$A92,Gögn!$B$2:$B$11876,AO$8),SUMIFS(Gögn!$I$2:$I$11876,Gögn!$F$2:$F$11876,$A92,Gögn!$B$2:$B$11876,AO$8,Gögn!$E$2:$E$11876,AO$9))/1000)</f>
        <v>0</v>
      </c>
      <c r="AP92" s="156">
        <f>IF(LEN(AP$8)=0,"",IF(AP$9="samtals",SUMIFS(Gögn!$I$2:$I$11876,Gögn!$F$2:$F$11876,$A92,Gögn!$B$2:$B$11876,AP$8),SUMIFS(Gögn!$I$2:$I$11876,Gögn!$F$2:$F$11876,$A92,Gögn!$B$2:$B$11876,AP$8,Gögn!$E$2:$E$11876,AP$9))/1000)</f>
        <v>0</v>
      </c>
      <c r="AQ92" s="156">
        <f>IF(LEN(AQ$8)=0,"",IF(AQ$9="samtals",SUMIFS(Gögn!$I$2:$I$11876,Gögn!$F$2:$F$11876,$A92,Gögn!$B$2:$B$11876,AQ$8),SUMIFS(Gögn!$I$2:$I$11876,Gögn!$F$2:$F$11876,$A92,Gögn!$B$2:$B$11876,AQ$8,Gögn!$E$2:$E$11876,AQ$9))/1000)</f>
        <v>0</v>
      </c>
      <c r="AR92" s="156">
        <f>IF(LEN(AR$8)=0,"",IF(AR$9="samtals",SUMIFS(Gögn!$I$2:$I$11876,Gögn!$F$2:$F$11876,$A92,Gögn!$B$2:$B$11876,AR$8),SUMIFS(Gögn!$I$2:$I$11876,Gögn!$F$2:$F$11876,$A92,Gögn!$B$2:$B$11876,AR$8,Gögn!$E$2:$E$11876,AR$9))/1000)</f>
        <v>0</v>
      </c>
      <c r="AS92" s="156">
        <f>IF(LEN(AS$8)=0,"",IF(AS$9="samtals",SUMIFS(Gögn!$I$2:$I$11876,Gögn!$F$2:$F$11876,$A92,Gögn!$B$2:$B$11876,AS$8),SUMIFS(Gögn!$I$2:$I$11876,Gögn!$F$2:$F$11876,$A92,Gögn!$B$2:$B$11876,AS$8,Gögn!$E$2:$E$11876,AS$9))/1000)</f>
        <v>131339.31099999999</v>
      </c>
      <c r="AT92" s="156">
        <f>IF(LEN(AT$8)=0,"",IF(AT$9="samtals",SUMIFS(Gögn!$I$2:$I$11876,Gögn!$F$2:$F$11876,$A92,Gögn!$B$2:$B$11876,AT$8),SUMIFS(Gögn!$I$2:$I$11876,Gögn!$F$2:$F$11876,$A92,Gögn!$B$2:$B$11876,AT$8,Gögn!$E$2:$E$11876,AT$9))/1000)</f>
        <v>129191.819</v>
      </c>
      <c r="AU92" s="156">
        <f>IF(LEN(AU$8)=0,"",IF(AU$9="samtals",SUMIFS(Gögn!$I$2:$I$11876,Gögn!$F$2:$F$11876,$A92,Gögn!$B$2:$B$11876,AU$8),SUMIFS(Gögn!$I$2:$I$11876,Gögn!$F$2:$F$11876,$A92,Gögn!$B$2:$B$11876,AU$8,Gögn!$E$2:$E$11876,AU$9))/1000)</f>
        <v>2147.4920000000002</v>
      </c>
      <c r="AV92" s="156">
        <f>IF(LEN(AV$8)=0,"",IF(AV$9="samtals",SUMIFS(Gögn!$I$2:$I$11876,Gögn!$F$2:$F$11876,$A92,Gögn!$B$2:$B$11876,AV$8),SUMIFS(Gögn!$I$2:$I$11876,Gögn!$F$2:$F$11876,$A92,Gögn!$B$2:$B$11876,AV$8,Gögn!$E$2:$E$11876,AV$9))/1000)</f>
        <v>13703.374</v>
      </c>
      <c r="AW92" s="156">
        <f>IF(LEN(AW$8)=0,"",IF(AW$9="samtals",SUMIFS(Gögn!$I$2:$I$11876,Gögn!$F$2:$F$11876,$A92,Gögn!$B$2:$B$11876,AW$8),SUMIFS(Gögn!$I$2:$I$11876,Gögn!$F$2:$F$11876,$A92,Gögn!$B$2:$B$11876,AW$8,Gögn!$E$2:$E$11876,AW$9))/1000)</f>
        <v>13703.374</v>
      </c>
      <c r="AX92" s="156">
        <f>IF(LEN(AX$8)=0,"",IF(AX$9="samtals",SUMIFS(Gögn!$I$2:$I$11876,Gögn!$F$2:$F$11876,$A92,Gögn!$B$2:$B$11876,AX$8),SUMIFS(Gögn!$I$2:$I$11876,Gögn!$F$2:$F$11876,$A92,Gögn!$B$2:$B$11876,AX$8,Gögn!$E$2:$E$11876,AX$9))/1000)</f>
        <v>0</v>
      </c>
      <c r="AY92" s="156">
        <f>IF(LEN(AY$8)=0,"",IF(AY$9="samtals",SUMIFS(Gögn!$I$2:$I$11876,Gögn!$F$2:$F$11876,$A92,Gögn!$B$2:$B$11876,AY$8),SUMIFS(Gögn!$I$2:$I$11876,Gögn!$F$2:$F$11876,$A92,Gögn!$B$2:$B$11876,AY$8,Gögn!$E$2:$E$11876,AY$9))/1000)</f>
        <v>0</v>
      </c>
      <c r="AZ92" s="156">
        <f>IF(LEN(AZ$8)=0,"",IF(AZ$9="samtals",SUMIFS(Gögn!$I$2:$I$11876,Gögn!$F$2:$F$11876,$A92,Gögn!$B$2:$B$11876,AZ$8),SUMIFS(Gögn!$I$2:$I$11876,Gögn!$F$2:$F$11876,$A92,Gögn!$B$2:$B$11876,AZ$8,Gögn!$E$2:$E$11876,AZ$9))/1000)</f>
        <v>0</v>
      </c>
      <c r="BA92" s="156">
        <f>IF(LEN(BA$8)=0,"",IF(BA$9="samtals",SUMIFS(Gögn!$I$2:$I$11876,Gögn!$F$2:$F$11876,$A92,Gögn!$B$2:$B$11876,BA$8),SUMIFS(Gögn!$I$2:$I$11876,Gögn!$F$2:$F$11876,$A92,Gögn!$B$2:$B$11876,BA$8,Gögn!$E$2:$E$11876,BA$9))/1000)</f>
        <v>0</v>
      </c>
      <c r="BB92" s="156">
        <f>IF(LEN(BB$8)=0,"",IF(BB$9="samtals",SUMIFS(Gögn!$I$2:$I$11876,Gögn!$F$2:$F$11876,$A92,Gögn!$B$2:$B$11876,BB$8),SUMIFS(Gögn!$I$2:$I$11876,Gögn!$F$2:$F$11876,$A92,Gögn!$B$2:$B$11876,BB$8,Gögn!$E$2:$E$11876,BB$9))/1000)</f>
        <v>0</v>
      </c>
      <c r="BC92" s="156">
        <f>IF(LEN(BC$8)=0,"",IF(BC$9="samtals",SUMIFS(Gögn!$I$2:$I$11876,Gögn!$F$2:$F$11876,$A92,Gögn!$B$2:$B$11876,BC$8),SUMIFS(Gögn!$I$2:$I$11876,Gögn!$F$2:$F$11876,$A92,Gögn!$B$2:$B$11876,BC$8,Gögn!$E$2:$E$11876,BC$9))/1000)</f>
        <v>0</v>
      </c>
      <c r="BD92" s="156">
        <f>IF(LEN(BD$8)=0,"",IF(BD$9="samtals",SUMIFS(Gögn!$I$2:$I$11876,Gögn!$F$2:$F$11876,$A92,Gögn!$B$2:$B$11876,BD$8),SUMIFS(Gögn!$I$2:$I$11876,Gögn!$F$2:$F$11876,$A92,Gögn!$B$2:$B$11876,BD$8,Gögn!$E$2:$E$11876,BD$9))/1000)</f>
        <v>0</v>
      </c>
      <c r="BE92" s="156">
        <f>IF(LEN(BE$8)=0,"",IF(BE$9="samtals",SUMIFS(Gögn!$I$2:$I$11876,Gögn!$F$2:$F$11876,$A92,Gögn!$B$2:$B$11876,BE$8),SUMIFS(Gögn!$I$2:$I$11876,Gögn!$F$2:$F$11876,$A92,Gögn!$B$2:$B$11876,BE$8,Gögn!$E$2:$E$11876,BE$9))/1000)</f>
        <v>0</v>
      </c>
      <c r="BF92" s="156">
        <f>IF(LEN(BF$8)=0,"",IF(BF$9="samtals",SUMIFS(Gögn!$I$2:$I$11876,Gögn!$F$2:$F$11876,$A92,Gögn!$B$2:$B$11876,BF$8),SUMIFS(Gögn!$I$2:$I$11876,Gögn!$F$2:$F$11876,$A92,Gögn!$B$2:$B$11876,BF$8,Gögn!$E$2:$E$11876,BF$9))/1000)</f>
        <v>0</v>
      </c>
      <c r="BG92" s="156">
        <f>IF(LEN(BG$8)=0,"",IF(BG$9="samtals",SUMIFS(Gögn!$I$2:$I$11876,Gögn!$F$2:$F$11876,$A92,Gögn!$B$2:$B$11876,BG$8),SUMIFS(Gögn!$I$2:$I$11876,Gögn!$F$2:$F$11876,$A92,Gögn!$B$2:$B$11876,BG$8,Gögn!$E$2:$E$11876,BG$9))/1000)</f>
        <v>0</v>
      </c>
    </row>
    <row r="93" spans="1:59" ht="15.75" x14ac:dyDescent="0.25">
      <c r="A93" s="5" t="s">
        <v>45</v>
      </c>
      <c r="B93" s="5"/>
      <c r="C93" s="18" t="s">
        <v>46</v>
      </c>
      <c r="D93" s="155">
        <f t="shared" si="22"/>
        <v>8299842.1790000014</v>
      </c>
      <c r="E93" s="155">
        <f>IF(LEN(E$8)=0,"",IF(E$9="samtals",SUMIFS(Gögn!$I$2:$I$11876,Gögn!$F$2:$F$11876,$A93,Gögn!$B$2:$B$11876,E$8),SUMIFS(Gögn!$I$2:$I$11876,Gögn!$F$2:$F$11876,$A93,Gögn!$B$2:$B$11876,E$8,Gögn!$E$2:$E$11876,E$9))/1000)</f>
        <v>41261.957999999999</v>
      </c>
      <c r="F93" s="155">
        <f>IF(LEN(F$8)=0,"",IF(F$9="samtals",SUMIFS(Gögn!$I$2:$I$11876,Gögn!$F$2:$F$11876,$A93,Gögn!$B$2:$B$11876,F$8),SUMIFS(Gögn!$I$2:$I$11876,Gögn!$F$2:$F$11876,$A93,Gögn!$B$2:$B$11876,F$8,Gögn!$E$2:$E$11876,F$9))/1000)</f>
        <v>0</v>
      </c>
      <c r="G93" s="155">
        <f>IF(LEN(G$8)=0,"",IF(G$9="samtals",SUMIFS(Gögn!$I$2:$I$11876,Gögn!$F$2:$F$11876,$A93,Gögn!$B$2:$B$11876,G$8),SUMIFS(Gögn!$I$2:$I$11876,Gögn!$F$2:$F$11876,$A93,Gögn!$B$2:$B$11876,G$8,Gögn!$E$2:$E$11876,G$9))/1000)</f>
        <v>41261.957999999999</v>
      </c>
      <c r="H93" s="155">
        <f>IF(LEN(H$8)=0,"",IF(H$9="samtals",SUMIFS(Gögn!$I$2:$I$11876,Gögn!$F$2:$F$11876,$A93,Gögn!$B$2:$B$11876,H$8),SUMIFS(Gögn!$I$2:$I$11876,Gögn!$F$2:$F$11876,$A93,Gögn!$B$2:$B$11876,H$8,Gögn!$E$2:$E$11876,H$9))/1000)</f>
        <v>598796.68200000003</v>
      </c>
      <c r="I93" s="155">
        <f>IF(LEN(I$8)=0,"",IF(I$9="samtals",SUMIFS(Gögn!$I$2:$I$11876,Gögn!$F$2:$F$11876,$A93,Gögn!$B$2:$B$11876,I$8),SUMIFS(Gögn!$I$2:$I$11876,Gögn!$F$2:$F$11876,$A93,Gögn!$B$2:$B$11876,I$8,Gögn!$E$2:$E$11876,I$9))/1000)</f>
        <v>645326.86600000004</v>
      </c>
      <c r="J93" s="155">
        <f>IF(LEN(J$8)=0,"",IF(J$9="samtals",SUMIFS(Gögn!$I$2:$I$11876,Gögn!$F$2:$F$11876,$A93,Gögn!$B$2:$B$11876,J$8),SUMIFS(Gögn!$I$2:$I$11876,Gögn!$F$2:$F$11876,$A93,Gögn!$B$2:$B$11876,J$8,Gögn!$E$2:$E$11876,J$9))/1000)</f>
        <v>-46530.184000000001</v>
      </c>
      <c r="K93" s="155">
        <f>IF(LEN(K$8)=0,"",IF(K$9="samtals",SUMIFS(Gögn!$I$2:$I$11876,Gögn!$F$2:$F$11876,$A93,Gögn!$B$2:$B$11876,K$8),SUMIFS(Gögn!$I$2:$I$11876,Gögn!$F$2:$F$11876,$A93,Gögn!$B$2:$B$11876,K$8,Gögn!$E$2:$E$11876,K$9))/1000)</f>
        <v>562378.75600000005</v>
      </c>
      <c r="L93" s="155">
        <f>IF(LEN(L$8)=0,"",IF(L$9="samtals",SUMIFS(Gögn!$I$2:$I$11876,Gögn!$F$2:$F$11876,$A93,Gögn!$B$2:$B$11876,L$8),SUMIFS(Gögn!$I$2:$I$11876,Gögn!$F$2:$F$11876,$A93,Gögn!$B$2:$B$11876,L$8,Gögn!$E$2:$E$11876,L$9))/1000)</f>
        <v>562378.75600000005</v>
      </c>
      <c r="M93" s="155">
        <f>IF(LEN(M$8)=0,"",IF(M$9="samtals",SUMIFS(Gögn!$I$2:$I$11876,Gögn!$F$2:$F$11876,$A93,Gögn!$B$2:$B$11876,M$8),SUMIFS(Gögn!$I$2:$I$11876,Gögn!$F$2:$F$11876,$A93,Gögn!$B$2:$B$11876,M$8,Gögn!$E$2:$E$11876,M$9))/1000)</f>
        <v>0</v>
      </c>
      <c r="N93" s="155">
        <f>IF(LEN(N$8)=0,"",IF(N$9="samtals",SUMIFS(Gögn!$I$2:$I$11876,Gögn!$F$2:$F$11876,$A93,Gögn!$B$2:$B$11876,N$8),SUMIFS(Gögn!$I$2:$I$11876,Gögn!$F$2:$F$11876,$A93,Gögn!$B$2:$B$11876,N$8,Gögn!$E$2:$E$11876,N$9))/1000)</f>
        <v>0</v>
      </c>
      <c r="O93" s="155">
        <f>IF(LEN(O$8)=0,"",IF(O$9="samtals",SUMIFS(Gögn!$I$2:$I$11876,Gögn!$F$2:$F$11876,$A93,Gögn!$B$2:$B$11876,O$8),SUMIFS(Gögn!$I$2:$I$11876,Gögn!$F$2:$F$11876,$A93,Gögn!$B$2:$B$11876,O$8,Gögn!$E$2:$E$11876,O$9))/1000)</f>
        <v>106588.541</v>
      </c>
      <c r="P93" s="155">
        <f>IF(LEN(P$8)=0,"",IF(P$9="samtals",SUMIFS(Gögn!$I$2:$I$11876,Gögn!$F$2:$F$11876,$A93,Gögn!$B$2:$B$11876,P$8),SUMIFS(Gögn!$I$2:$I$11876,Gögn!$F$2:$F$11876,$A93,Gögn!$B$2:$B$11876,P$8,Gögn!$E$2:$E$11876,P$9))/1000)</f>
        <v>106588.541</v>
      </c>
      <c r="Q93" s="155">
        <f>IF(LEN(Q$8)=0,"",IF(Q$9="samtals",SUMIFS(Gögn!$I$2:$I$11876,Gögn!$F$2:$F$11876,$A93,Gögn!$B$2:$B$11876,Q$8),SUMIFS(Gögn!$I$2:$I$11876,Gögn!$F$2:$F$11876,$A93,Gögn!$B$2:$B$11876,Q$8,Gögn!$E$2:$E$11876,Q$9))/1000)</f>
        <v>0</v>
      </c>
      <c r="R93" s="155">
        <f>IF(LEN(R$8)=0,"",IF(R$9="samtals",SUMIFS(Gögn!$I$2:$I$11876,Gögn!$F$2:$F$11876,$A93,Gögn!$B$2:$B$11876,R$8),SUMIFS(Gögn!$I$2:$I$11876,Gögn!$F$2:$F$11876,$A93,Gögn!$B$2:$B$11876,R$8,Gögn!$E$2:$E$11876,R$9))/1000)</f>
        <v>10022</v>
      </c>
      <c r="S93" s="155">
        <f>IF(LEN(S$8)=0,"",IF(S$9="samtals",SUMIFS(Gögn!$I$2:$I$11876,Gögn!$F$2:$F$11876,$A93,Gögn!$B$2:$B$11876,S$8),SUMIFS(Gögn!$I$2:$I$11876,Gögn!$F$2:$F$11876,$A93,Gögn!$B$2:$B$11876,S$8,Gögn!$E$2:$E$11876,S$9))/1000)</f>
        <v>2741</v>
      </c>
      <c r="T93" s="155">
        <f>IF(LEN(T$8)=0,"",IF(T$9="samtals",SUMIFS(Gögn!$I$2:$I$11876,Gögn!$F$2:$F$11876,$A93,Gögn!$B$2:$B$11876,T$8),SUMIFS(Gögn!$I$2:$I$11876,Gögn!$F$2:$F$11876,$A93,Gögn!$B$2:$B$11876,T$8,Gögn!$E$2:$E$11876,T$9))/1000)</f>
        <v>7281</v>
      </c>
      <c r="U93" s="155">
        <f>IF(LEN(U$8)=0,"",IF(U$9="samtals",SUMIFS(Gögn!$I$2:$I$11876,Gögn!$F$2:$F$11876,$A93,Gögn!$B$2:$B$11876,U$8),SUMIFS(Gögn!$I$2:$I$11876,Gögn!$F$2:$F$11876,$A93,Gögn!$B$2:$B$11876,U$8,Gögn!$E$2:$E$11876,U$9))/1000)</f>
        <v>78121.906000000003</v>
      </c>
      <c r="V93" s="155">
        <f>IF(LEN(V$8)=0,"",IF(V$9="samtals",SUMIFS(Gögn!$I$2:$I$11876,Gögn!$F$2:$F$11876,$A93,Gögn!$B$2:$B$11876,V$8),SUMIFS(Gögn!$I$2:$I$11876,Gögn!$F$2:$F$11876,$A93,Gögn!$B$2:$B$11876,V$8,Gögn!$E$2:$E$11876,V$9))/1000)</f>
        <v>78121.906000000003</v>
      </c>
      <c r="W93" s="155">
        <f>IF(LEN(W$8)=0,"",IF(W$9="samtals",SUMIFS(Gögn!$I$2:$I$11876,Gögn!$F$2:$F$11876,$A93,Gögn!$B$2:$B$11876,W$8),SUMIFS(Gögn!$I$2:$I$11876,Gögn!$F$2:$F$11876,$A93,Gögn!$B$2:$B$11876,W$8,Gögn!$E$2:$E$11876,W$9))/1000)</f>
        <v>0</v>
      </c>
      <c r="X93" s="155">
        <f>IF(LEN(X$8)=0,"",IF(X$9="samtals",SUMIFS(Gögn!$I$2:$I$11876,Gögn!$F$2:$F$11876,$A93,Gögn!$B$2:$B$11876,X$8),SUMIFS(Gögn!$I$2:$I$11876,Gögn!$F$2:$F$11876,$A93,Gögn!$B$2:$B$11876,X$8,Gögn!$E$2:$E$11876,X$9))/1000)</f>
        <v>780594.67599999998</v>
      </c>
      <c r="Y93" s="155">
        <f>IF(LEN(Y$8)=0,"",IF(Y$9="samtals",SUMIFS(Gögn!$I$2:$I$11876,Gögn!$F$2:$F$11876,$A93,Gögn!$B$2:$B$11876,Y$8),SUMIFS(Gögn!$I$2:$I$11876,Gögn!$F$2:$F$11876,$A93,Gögn!$B$2:$B$11876,Y$8,Gögn!$E$2:$E$11876,Y$9))/1000)</f>
        <v>52898.485999999997</v>
      </c>
      <c r="Z93" s="155">
        <f>IF(LEN(Z$8)=0,"",IF(Z$9="samtals",SUMIFS(Gögn!$I$2:$I$11876,Gögn!$F$2:$F$11876,$A93,Gögn!$B$2:$B$11876,Z$8),SUMIFS(Gögn!$I$2:$I$11876,Gögn!$F$2:$F$11876,$A93,Gögn!$B$2:$B$11876,Z$8,Gögn!$E$2:$E$11876,Z$9))/1000)</f>
        <v>727696.19</v>
      </c>
      <c r="AA93" s="155">
        <f>IF(LEN(AA$8)=0,"",IF(AA$9="samtals",SUMIFS(Gögn!$I$2:$I$11876,Gögn!$F$2:$F$11876,$A93,Gögn!$B$2:$B$11876,AA$8),SUMIFS(Gögn!$I$2:$I$11876,Gögn!$F$2:$F$11876,$A93,Gögn!$B$2:$B$11876,AA$8,Gögn!$E$2:$E$11876,AA$9))/1000)</f>
        <v>51015.186999999998</v>
      </c>
      <c r="AB93" s="155">
        <f>IF(LEN(AB$8)=0,"",IF(AB$9="samtals",SUMIFS(Gögn!$I$2:$I$11876,Gögn!$F$2:$F$11876,$A93,Gögn!$B$2:$B$11876,AB$8),SUMIFS(Gögn!$I$2:$I$11876,Gögn!$F$2:$F$11876,$A93,Gögn!$B$2:$B$11876,AB$8,Gögn!$E$2:$E$11876,AB$9))/1000)</f>
        <v>51015.186999999998</v>
      </c>
      <c r="AC93" s="155">
        <f>IF(LEN(AC$8)=0,"",IF(AC$9="samtals",SUMIFS(Gögn!$I$2:$I$11876,Gögn!$F$2:$F$11876,$A93,Gögn!$B$2:$B$11876,AC$8),SUMIFS(Gögn!$I$2:$I$11876,Gögn!$F$2:$F$11876,$A93,Gögn!$B$2:$B$11876,AC$8,Gögn!$E$2:$E$11876,AC$9))/1000)</f>
        <v>361137</v>
      </c>
      <c r="AD93" s="155">
        <f>IF(LEN(AD$8)=0,"",IF(AD$9="samtals",SUMIFS(Gögn!$I$2:$I$11876,Gögn!$F$2:$F$11876,$A93,Gögn!$B$2:$B$11876,AD$8),SUMIFS(Gögn!$I$2:$I$11876,Gögn!$F$2:$F$11876,$A93,Gögn!$B$2:$B$11876,AD$8,Gögn!$E$2:$E$11876,AD$9))/1000)</f>
        <v>361137</v>
      </c>
      <c r="AE93" s="155">
        <f>IF(LEN(AE$8)=0,"",IF(AE$9="samtals",SUMIFS(Gögn!$I$2:$I$11876,Gögn!$F$2:$F$11876,$A93,Gögn!$B$2:$B$11876,AE$8),SUMIFS(Gögn!$I$2:$I$11876,Gögn!$F$2:$F$11876,$A93,Gögn!$B$2:$B$11876,AE$8,Gögn!$E$2:$E$11876,AE$9))/1000)</f>
        <v>0</v>
      </c>
      <c r="AF93" s="155">
        <f>IF(LEN(AF$8)=0,"",IF(AF$9="samtals",SUMIFS(Gögn!$I$2:$I$11876,Gögn!$F$2:$F$11876,$A93,Gögn!$B$2:$B$11876,AF$8),SUMIFS(Gögn!$I$2:$I$11876,Gögn!$F$2:$F$11876,$A93,Gögn!$B$2:$B$11876,AF$8,Gögn!$E$2:$E$11876,AF$9))/1000)</f>
        <v>0</v>
      </c>
      <c r="AG93" s="155">
        <f>IF(LEN(AG$8)=0,"",IF(AG$9="samtals",SUMIFS(Gögn!$I$2:$I$11876,Gögn!$F$2:$F$11876,$A93,Gögn!$B$2:$B$11876,AG$8),SUMIFS(Gögn!$I$2:$I$11876,Gögn!$F$2:$F$11876,$A93,Gögn!$B$2:$B$11876,AG$8,Gögn!$E$2:$E$11876,AG$9))/1000)</f>
        <v>30916.754000000001</v>
      </c>
      <c r="AH93" s="155">
        <f>IF(LEN(AH$8)=0,"",IF(AH$9="samtals",SUMIFS(Gögn!$I$2:$I$11876,Gögn!$F$2:$F$11876,$A93,Gögn!$B$2:$B$11876,AH$8),SUMIFS(Gögn!$I$2:$I$11876,Gögn!$F$2:$F$11876,$A93,Gögn!$B$2:$B$11876,AH$8,Gögn!$E$2:$E$11876,AH$9))/1000)</f>
        <v>30916.754000000001</v>
      </c>
      <c r="AI93" s="155">
        <f>IF(LEN(AI$8)=0,"",IF(AI$9="samtals",SUMIFS(Gögn!$I$2:$I$11876,Gögn!$F$2:$F$11876,$A93,Gögn!$B$2:$B$11876,AI$8),SUMIFS(Gögn!$I$2:$I$11876,Gögn!$F$2:$F$11876,$A93,Gögn!$B$2:$B$11876,AI$8,Gögn!$E$2:$E$11876,AI$9))/1000)</f>
        <v>467</v>
      </c>
      <c r="AJ93" s="155">
        <f>IF(LEN(AJ$8)=0,"",IF(AJ$9="samtals",SUMIFS(Gögn!$I$2:$I$11876,Gögn!$F$2:$F$11876,$A93,Gögn!$B$2:$B$11876,AJ$8),SUMIFS(Gögn!$I$2:$I$11876,Gögn!$F$2:$F$11876,$A93,Gögn!$B$2:$B$11876,AJ$8,Gögn!$E$2:$E$11876,AJ$9))/1000)</f>
        <v>467</v>
      </c>
      <c r="AK93" s="155">
        <f>IF(LEN(AK$8)=0,"",IF(AK$9="samtals",SUMIFS(Gögn!$I$2:$I$11876,Gögn!$F$2:$F$11876,$A93,Gögn!$B$2:$B$11876,AK$8),SUMIFS(Gögn!$I$2:$I$11876,Gögn!$F$2:$F$11876,$A93,Gögn!$B$2:$B$11876,AK$8,Gögn!$E$2:$E$11876,AK$9))/1000)</f>
        <v>391331.565</v>
      </c>
      <c r="AL93" s="155">
        <f>IF(LEN(AL$8)=0,"",IF(AL$9="samtals",SUMIFS(Gögn!$I$2:$I$11876,Gögn!$F$2:$F$11876,$A93,Gögn!$B$2:$B$11876,AL$8),SUMIFS(Gögn!$I$2:$I$11876,Gögn!$F$2:$F$11876,$A93,Gögn!$B$2:$B$11876,AL$8,Gögn!$E$2:$E$11876,AL$9))/1000)</f>
        <v>391331.565</v>
      </c>
      <c r="AM93" s="155">
        <f>IF(LEN(AM$8)=0,"",IF(AM$9="samtals",SUMIFS(Gögn!$I$2:$I$11876,Gögn!$F$2:$F$11876,$A93,Gögn!$B$2:$B$11876,AM$8),SUMIFS(Gögn!$I$2:$I$11876,Gögn!$F$2:$F$11876,$A93,Gögn!$B$2:$B$11876,AM$8,Gögn!$E$2:$E$11876,AM$9))/1000)</f>
        <v>3614536.3790000002</v>
      </c>
      <c r="AN93" s="155">
        <f>IF(LEN(AN$8)=0,"",IF(AN$9="samtals",SUMIFS(Gögn!$I$2:$I$11876,Gögn!$F$2:$F$11876,$A93,Gögn!$B$2:$B$11876,AN$8),SUMIFS(Gögn!$I$2:$I$11876,Gögn!$F$2:$F$11876,$A93,Gögn!$B$2:$B$11876,AN$8,Gögn!$E$2:$E$11876,AN$9))/1000)</f>
        <v>3560287.02</v>
      </c>
      <c r="AO93" s="155">
        <f>IF(LEN(AO$8)=0,"",IF(AO$9="samtals",SUMIFS(Gögn!$I$2:$I$11876,Gögn!$F$2:$F$11876,$A93,Gögn!$B$2:$B$11876,AO$8),SUMIFS(Gögn!$I$2:$I$11876,Gögn!$F$2:$F$11876,$A93,Gögn!$B$2:$B$11876,AO$8,Gögn!$E$2:$E$11876,AO$9))/1000)</f>
        <v>54249.358999999997</v>
      </c>
      <c r="AP93" s="155">
        <f>IF(LEN(AP$8)=0,"",IF(AP$9="samtals",SUMIFS(Gögn!$I$2:$I$11876,Gögn!$F$2:$F$11876,$A93,Gögn!$B$2:$B$11876,AP$8),SUMIFS(Gögn!$I$2:$I$11876,Gögn!$F$2:$F$11876,$A93,Gögn!$B$2:$B$11876,AP$8,Gögn!$E$2:$E$11876,AP$9))/1000)</f>
        <v>13474.416999999999</v>
      </c>
      <c r="AQ93" s="155">
        <f>IF(LEN(AQ$8)=0,"",IF(AQ$9="samtals",SUMIFS(Gögn!$I$2:$I$11876,Gögn!$F$2:$F$11876,$A93,Gögn!$B$2:$B$11876,AQ$8),SUMIFS(Gögn!$I$2:$I$11876,Gögn!$F$2:$F$11876,$A93,Gögn!$B$2:$B$11876,AQ$8,Gögn!$E$2:$E$11876,AQ$9))/1000)</f>
        <v>0</v>
      </c>
      <c r="AR93" s="155">
        <f>IF(LEN(AR$8)=0,"",IF(AR$9="samtals",SUMIFS(Gögn!$I$2:$I$11876,Gögn!$F$2:$F$11876,$A93,Gögn!$B$2:$B$11876,AR$8),SUMIFS(Gögn!$I$2:$I$11876,Gögn!$F$2:$F$11876,$A93,Gögn!$B$2:$B$11876,AR$8,Gögn!$E$2:$E$11876,AR$9))/1000)</f>
        <v>13474.416999999999</v>
      </c>
      <c r="AS93" s="155">
        <f>IF(LEN(AS$8)=0,"",IF(AS$9="samtals",SUMIFS(Gögn!$I$2:$I$11876,Gögn!$F$2:$F$11876,$A93,Gögn!$B$2:$B$11876,AS$8),SUMIFS(Gögn!$I$2:$I$11876,Gögn!$F$2:$F$11876,$A93,Gögn!$B$2:$B$11876,AS$8,Gögn!$E$2:$E$11876,AS$9))/1000)</f>
        <v>1487655.622</v>
      </c>
      <c r="AT93" s="155">
        <f>IF(LEN(AT$8)=0,"",IF(AT$9="samtals",SUMIFS(Gögn!$I$2:$I$11876,Gögn!$F$2:$F$11876,$A93,Gögn!$B$2:$B$11876,AT$8),SUMIFS(Gögn!$I$2:$I$11876,Gögn!$F$2:$F$11876,$A93,Gögn!$B$2:$B$11876,AT$8,Gögn!$E$2:$E$11876,AT$9))/1000)</f>
        <v>1461736.0959999999</v>
      </c>
      <c r="AU93" s="155">
        <f>IF(LEN(AU$8)=0,"",IF(AU$9="samtals",SUMIFS(Gögn!$I$2:$I$11876,Gögn!$F$2:$F$11876,$A93,Gögn!$B$2:$B$11876,AU$8),SUMIFS(Gögn!$I$2:$I$11876,Gögn!$F$2:$F$11876,$A93,Gögn!$B$2:$B$11876,AU$8,Gögn!$E$2:$E$11876,AU$9))/1000)</f>
        <v>25919.526000000002</v>
      </c>
      <c r="AV93" s="155">
        <f>IF(LEN(AV$8)=0,"",IF(AV$9="samtals",SUMIFS(Gögn!$I$2:$I$11876,Gögn!$F$2:$F$11876,$A93,Gögn!$B$2:$B$11876,AV$8),SUMIFS(Gögn!$I$2:$I$11876,Gögn!$F$2:$F$11876,$A93,Gögn!$B$2:$B$11876,AV$8,Gögn!$E$2:$E$11876,AV$9))/1000)</f>
        <v>4.0629999999999997</v>
      </c>
      <c r="AW93" s="155">
        <f>IF(LEN(AW$8)=0,"",IF(AW$9="samtals",SUMIFS(Gögn!$I$2:$I$11876,Gögn!$F$2:$F$11876,$A93,Gögn!$B$2:$B$11876,AW$8),SUMIFS(Gögn!$I$2:$I$11876,Gögn!$F$2:$F$11876,$A93,Gögn!$B$2:$B$11876,AW$8,Gögn!$E$2:$E$11876,AW$9))/1000)</f>
        <v>4.0629999999999997</v>
      </c>
      <c r="AX93" s="155">
        <f>IF(LEN(AX$8)=0,"",IF(AX$9="samtals",SUMIFS(Gögn!$I$2:$I$11876,Gögn!$F$2:$F$11876,$A93,Gögn!$B$2:$B$11876,AX$8),SUMIFS(Gögn!$I$2:$I$11876,Gögn!$F$2:$F$11876,$A93,Gögn!$B$2:$B$11876,AX$8,Gögn!$E$2:$E$11876,AX$9))/1000)</f>
        <v>0</v>
      </c>
      <c r="AY93" s="155">
        <f>IF(LEN(AY$8)=0,"",IF(AY$9="samtals",SUMIFS(Gögn!$I$2:$I$11876,Gögn!$F$2:$F$11876,$A93,Gögn!$B$2:$B$11876,AY$8),SUMIFS(Gögn!$I$2:$I$11876,Gögn!$F$2:$F$11876,$A93,Gögn!$B$2:$B$11876,AY$8,Gögn!$E$2:$E$11876,AY$9))/1000)</f>
        <v>25288</v>
      </c>
      <c r="AZ93" s="155">
        <f>IF(LEN(AZ$8)=0,"",IF(AZ$9="samtals",SUMIFS(Gögn!$I$2:$I$11876,Gögn!$F$2:$F$11876,$A93,Gögn!$B$2:$B$11876,AZ$8),SUMIFS(Gögn!$I$2:$I$11876,Gögn!$F$2:$F$11876,$A93,Gögn!$B$2:$B$11876,AZ$8,Gögn!$E$2:$E$11876,AZ$9))/1000)</f>
        <v>190611</v>
      </c>
      <c r="BA93" s="155">
        <f>IF(LEN(BA$8)=0,"",IF(BA$9="samtals",SUMIFS(Gögn!$I$2:$I$11876,Gögn!$F$2:$F$11876,$A93,Gögn!$B$2:$B$11876,BA$8),SUMIFS(Gögn!$I$2:$I$11876,Gögn!$F$2:$F$11876,$A93,Gögn!$B$2:$B$11876,BA$8,Gögn!$E$2:$E$11876,BA$9))/1000)</f>
        <v>-165323</v>
      </c>
      <c r="BB93" s="155">
        <f>IF(LEN(BB$8)=0,"",IF(BB$9="samtals",SUMIFS(Gögn!$I$2:$I$11876,Gögn!$F$2:$F$11876,$A93,Gögn!$B$2:$B$11876,BB$8),SUMIFS(Gögn!$I$2:$I$11876,Gögn!$F$2:$F$11876,$A93,Gögn!$B$2:$B$11876,BB$8,Gögn!$E$2:$E$11876,BB$9))/1000)</f>
        <v>74712.323000000004</v>
      </c>
      <c r="BC93" s="155">
        <f>IF(LEN(BC$8)=0,"",IF(BC$9="samtals",SUMIFS(Gögn!$I$2:$I$11876,Gögn!$F$2:$F$11876,$A93,Gögn!$B$2:$B$11876,BC$8),SUMIFS(Gögn!$I$2:$I$11876,Gögn!$F$2:$F$11876,$A93,Gögn!$B$2:$B$11876,BC$8,Gögn!$E$2:$E$11876,BC$9))/1000)</f>
        <v>39271.322999999997</v>
      </c>
      <c r="BD93" s="155">
        <f>IF(LEN(BD$8)=0,"",IF(BD$9="samtals",SUMIFS(Gögn!$I$2:$I$11876,Gögn!$F$2:$F$11876,$A93,Gögn!$B$2:$B$11876,BD$8),SUMIFS(Gögn!$I$2:$I$11876,Gögn!$F$2:$F$11876,$A93,Gögn!$B$2:$B$11876,BD$8,Gögn!$E$2:$E$11876,BD$9))/1000)</f>
        <v>35441</v>
      </c>
      <c r="BE93" s="155">
        <f>IF(LEN(BE$8)=0,"",IF(BE$9="samtals",SUMIFS(Gögn!$I$2:$I$11876,Gögn!$F$2:$F$11876,$A93,Gögn!$B$2:$B$11876,BE$8),SUMIFS(Gögn!$I$2:$I$11876,Gögn!$F$2:$F$11876,$A93,Gögn!$B$2:$B$11876,BE$8,Gögn!$E$2:$E$11876,BE$9))/1000)</f>
        <v>71539.350000000006</v>
      </c>
      <c r="BF93" s="155">
        <f>IF(LEN(BF$8)=0,"",IF(BF$9="samtals",SUMIFS(Gögn!$I$2:$I$11876,Gögn!$F$2:$F$11876,$A93,Gögn!$B$2:$B$11876,BF$8),SUMIFS(Gögn!$I$2:$I$11876,Gögn!$F$2:$F$11876,$A93,Gögn!$B$2:$B$11876,BF$8,Gögn!$E$2:$E$11876,BF$9))/1000)</f>
        <v>60767.567999999999</v>
      </c>
      <c r="BG93" s="155">
        <f>IF(LEN(BG$8)=0,"",IF(BG$9="samtals",SUMIFS(Gögn!$I$2:$I$11876,Gögn!$F$2:$F$11876,$A93,Gögn!$B$2:$B$11876,BG$8),SUMIFS(Gögn!$I$2:$I$11876,Gögn!$F$2:$F$11876,$A93,Gögn!$B$2:$B$11876,BG$8,Gögn!$E$2:$E$11876,BG$9))/1000)</f>
        <v>10771.781999999999</v>
      </c>
    </row>
    <row r="94" spans="1:59" s="34" customFormat="1" ht="15.75" x14ac:dyDescent="0.25">
      <c r="A94" s="33" t="s">
        <v>458</v>
      </c>
      <c r="B94" s="33"/>
      <c r="C94" s="22" t="s">
        <v>283</v>
      </c>
      <c r="D94" s="158">
        <f t="shared" si="22"/>
        <v>11353678.029000001</v>
      </c>
      <c r="E94" s="158">
        <f>IF(LEN(E$8)=0,"",SUM(E88:E93))</f>
        <v>433413.06599999999</v>
      </c>
      <c r="F94" s="158">
        <f t="shared" ref="F94:BG94" si="23">IF(LEN(F$8)=0,"",SUM(F88:F93))</f>
        <v>164712.807</v>
      </c>
      <c r="G94" s="158">
        <f t="shared" si="23"/>
        <v>268700.25900000002</v>
      </c>
      <c r="H94" s="158">
        <f t="shared" si="23"/>
        <v>714341.70299999998</v>
      </c>
      <c r="I94" s="158">
        <f t="shared" si="23"/>
        <v>760871.88699999999</v>
      </c>
      <c r="J94" s="158">
        <f t="shared" si="23"/>
        <v>-46530.184000000001</v>
      </c>
      <c r="K94" s="158">
        <f t="shared" si="23"/>
        <v>595220.28</v>
      </c>
      <c r="L94" s="158">
        <f t="shared" si="23"/>
        <v>595220.28</v>
      </c>
      <c r="M94" s="158">
        <f t="shared" si="23"/>
        <v>101109</v>
      </c>
      <c r="N94" s="158">
        <f t="shared" si="23"/>
        <v>101109</v>
      </c>
      <c r="O94" s="158">
        <f t="shared" si="23"/>
        <v>165790.41399999999</v>
      </c>
      <c r="P94" s="158">
        <f t="shared" si="23"/>
        <v>165790.41399999999</v>
      </c>
      <c r="Q94" s="158">
        <f t="shared" si="23"/>
        <v>0</v>
      </c>
      <c r="R94" s="158">
        <f t="shared" si="23"/>
        <v>1198382</v>
      </c>
      <c r="S94" s="158">
        <f t="shared" si="23"/>
        <v>56972</v>
      </c>
      <c r="T94" s="158">
        <f t="shared" si="23"/>
        <v>1141410</v>
      </c>
      <c r="U94" s="158">
        <f t="shared" si="23"/>
        <v>538519.62699999998</v>
      </c>
      <c r="V94" s="158">
        <f t="shared" si="23"/>
        <v>538519.62699999998</v>
      </c>
      <c r="W94" s="158">
        <f t="shared" si="23"/>
        <v>0</v>
      </c>
      <c r="X94" s="158">
        <f t="shared" si="23"/>
        <v>780594.67599999998</v>
      </c>
      <c r="Y94" s="158">
        <f t="shared" si="23"/>
        <v>52898.485999999997</v>
      </c>
      <c r="Z94" s="158">
        <f t="shared" si="23"/>
        <v>727696.19</v>
      </c>
      <c r="AA94" s="158">
        <f t="shared" si="23"/>
        <v>51015.186999999998</v>
      </c>
      <c r="AB94" s="158">
        <f t="shared" si="23"/>
        <v>51015.186999999998</v>
      </c>
      <c r="AC94" s="158">
        <f t="shared" si="23"/>
        <v>365867</v>
      </c>
      <c r="AD94" s="158">
        <f t="shared" si="23"/>
        <v>365867</v>
      </c>
      <c r="AE94" s="158">
        <f t="shared" si="23"/>
        <v>20111</v>
      </c>
      <c r="AF94" s="158">
        <f t="shared" si="23"/>
        <v>20111</v>
      </c>
      <c r="AG94" s="158">
        <f t="shared" si="23"/>
        <v>30916.754000000001</v>
      </c>
      <c r="AH94" s="158">
        <f t="shared" si="23"/>
        <v>30916.754000000001</v>
      </c>
      <c r="AI94" s="158">
        <f t="shared" si="23"/>
        <v>42661</v>
      </c>
      <c r="AJ94" s="158">
        <f t="shared" si="23"/>
        <v>42661</v>
      </c>
      <c r="AK94" s="158">
        <f t="shared" si="23"/>
        <v>393603.79200000002</v>
      </c>
      <c r="AL94" s="158">
        <f t="shared" si="23"/>
        <v>393603.79200000002</v>
      </c>
      <c r="AM94" s="158">
        <f t="shared" si="23"/>
        <v>4104416.0700000003</v>
      </c>
      <c r="AN94" s="158">
        <f t="shared" si="23"/>
        <v>4050166.7110000001</v>
      </c>
      <c r="AO94" s="158">
        <f t="shared" si="23"/>
        <v>54249.358999999997</v>
      </c>
      <c r="AP94" s="158">
        <f t="shared" si="23"/>
        <v>13474.416999999999</v>
      </c>
      <c r="AQ94" s="158">
        <f t="shared" si="23"/>
        <v>0</v>
      </c>
      <c r="AR94" s="158">
        <f t="shared" si="23"/>
        <v>13474.416999999999</v>
      </c>
      <c r="AS94" s="158">
        <f t="shared" si="23"/>
        <v>1618994.933</v>
      </c>
      <c r="AT94" s="158">
        <f t="shared" si="23"/>
        <v>1590927.9149999998</v>
      </c>
      <c r="AU94" s="158">
        <f t="shared" si="23"/>
        <v>28067.018000000004</v>
      </c>
      <c r="AV94" s="158">
        <f t="shared" si="23"/>
        <v>13707.437</v>
      </c>
      <c r="AW94" s="158">
        <f t="shared" si="23"/>
        <v>13707.437</v>
      </c>
      <c r="AX94" s="158">
        <f t="shared" si="23"/>
        <v>0</v>
      </c>
      <c r="AY94" s="158">
        <f t="shared" si="23"/>
        <v>25288</v>
      </c>
      <c r="AZ94" s="158">
        <f t="shared" si="23"/>
        <v>190611</v>
      </c>
      <c r="BA94" s="158">
        <f t="shared" si="23"/>
        <v>-165323</v>
      </c>
      <c r="BB94" s="158">
        <f t="shared" si="23"/>
        <v>74712.323000000004</v>
      </c>
      <c r="BC94" s="158">
        <f t="shared" si="23"/>
        <v>39271.322999999997</v>
      </c>
      <c r="BD94" s="158">
        <f t="shared" si="23"/>
        <v>35441</v>
      </c>
      <c r="BE94" s="158">
        <f t="shared" si="23"/>
        <v>71539.350000000006</v>
      </c>
      <c r="BF94" s="158">
        <f t="shared" si="23"/>
        <v>60767.567999999999</v>
      </c>
      <c r="BG94" s="158">
        <f t="shared" si="23"/>
        <v>10771.781999999999</v>
      </c>
    </row>
    <row r="95" spans="1:59" ht="15.75" x14ac:dyDescent="0.25">
      <c r="A95" s="5" t="s">
        <v>458</v>
      </c>
      <c r="B95" s="5"/>
      <c r="C95" s="18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  <c r="AN95" s="155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  <c r="BE95" s="155"/>
      <c r="BF95" s="155"/>
      <c r="BG95" s="155"/>
    </row>
    <row r="96" spans="1:59" ht="15.75" x14ac:dyDescent="0.25">
      <c r="A96" s="5" t="s">
        <v>458</v>
      </c>
      <c r="B96" s="5"/>
      <c r="C96" s="24" t="s">
        <v>463</v>
      </c>
      <c r="D96" s="156">
        <f t="shared" ref="D96" si="24">SUMIF($E$9:$BG$9,"Samtals",E96:BG96)</f>
        <v>11353678.029000001</v>
      </c>
      <c r="E96" s="156">
        <f>IF(LEN(E$8)=0,"",E94)</f>
        <v>433413.06599999999</v>
      </c>
      <c r="F96" s="156">
        <f t="shared" ref="F96:BG96" si="25">IF(LEN(F$8)=0,"",F94)</f>
        <v>164712.807</v>
      </c>
      <c r="G96" s="156">
        <f t="shared" si="25"/>
        <v>268700.25900000002</v>
      </c>
      <c r="H96" s="156">
        <f t="shared" si="25"/>
        <v>714341.70299999998</v>
      </c>
      <c r="I96" s="156">
        <f t="shared" si="25"/>
        <v>760871.88699999999</v>
      </c>
      <c r="J96" s="156">
        <f t="shared" si="25"/>
        <v>-46530.184000000001</v>
      </c>
      <c r="K96" s="156">
        <f t="shared" si="25"/>
        <v>595220.28</v>
      </c>
      <c r="L96" s="156">
        <f t="shared" si="25"/>
        <v>595220.28</v>
      </c>
      <c r="M96" s="156">
        <f t="shared" si="25"/>
        <v>101109</v>
      </c>
      <c r="N96" s="156">
        <f t="shared" si="25"/>
        <v>101109</v>
      </c>
      <c r="O96" s="156">
        <f t="shared" si="25"/>
        <v>165790.41399999999</v>
      </c>
      <c r="P96" s="156">
        <f t="shared" si="25"/>
        <v>165790.41399999999</v>
      </c>
      <c r="Q96" s="156">
        <f t="shared" si="25"/>
        <v>0</v>
      </c>
      <c r="R96" s="156">
        <f t="shared" si="25"/>
        <v>1198382</v>
      </c>
      <c r="S96" s="156">
        <f t="shared" si="25"/>
        <v>56972</v>
      </c>
      <c r="T96" s="156">
        <f t="shared" si="25"/>
        <v>1141410</v>
      </c>
      <c r="U96" s="156">
        <f t="shared" si="25"/>
        <v>538519.62699999998</v>
      </c>
      <c r="V96" s="156">
        <f t="shared" si="25"/>
        <v>538519.62699999998</v>
      </c>
      <c r="W96" s="156">
        <f t="shared" si="25"/>
        <v>0</v>
      </c>
      <c r="X96" s="156">
        <f t="shared" si="25"/>
        <v>780594.67599999998</v>
      </c>
      <c r="Y96" s="156">
        <f t="shared" si="25"/>
        <v>52898.485999999997</v>
      </c>
      <c r="Z96" s="156">
        <f t="shared" si="25"/>
        <v>727696.19</v>
      </c>
      <c r="AA96" s="156">
        <f t="shared" si="25"/>
        <v>51015.186999999998</v>
      </c>
      <c r="AB96" s="156">
        <f t="shared" si="25"/>
        <v>51015.186999999998</v>
      </c>
      <c r="AC96" s="156">
        <f t="shared" si="25"/>
        <v>365867</v>
      </c>
      <c r="AD96" s="156">
        <f t="shared" si="25"/>
        <v>365867</v>
      </c>
      <c r="AE96" s="156">
        <f t="shared" si="25"/>
        <v>20111</v>
      </c>
      <c r="AF96" s="156">
        <f t="shared" si="25"/>
        <v>20111</v>
      </c>
      <c r="AG96" s="156">
        <f t="shared" si="25"/>
        <v>30916.754000000001</v>
      </c>
      <c r="AH96" s="156">
        <f t="shared" si="25"/>
        <v>30916.754000000001</v>
      </c>
      <c r="AI96" s="156">
        <f t="shared" si="25"/>
        <v>42661</v>
      </c>
      <c r="AJ96" s="156">
        <f t="shared" si="25"/>
        <v>42661</v>
      </c>
      <c r="AK96" s="156">
        <f t="shared" si="25"/>
        <v>393603.79200000002</v>
      </c>
      <c r="AL96" s="156">
        <f t="shared" si="25"/>
        <v>393603.79200000002</v>
      </c>
      <c r="AM96" s="156">
        <f t="shared" si="25"/>
        <v>4104416.0700000003</v>
      </c>
      <c r="AN96" s="156">
        <f t="shared" si="25"/>
        <v>4050166.7110000001</v>
      </c>
      <c r="AO96" s="156">
        <f t="shared" si="25"/>
        <v>54249.358999999997</v>
      </c>
      <c r="AP96" s="156">
        <f t="shared" si="25"/>
        <v>13474.416999999999</v>
      </c>
      <c r="AQ96" s="156">
        <f t="shared" si="25"/>
        <v>0</v>
      </c>
      <c r="AR96" s="156">
        <f t="shared" si="25"/>
        <v>13474.416999999999</v>
      </c>
      <c r="AS96" s="156">
        <f t="shared" si="25"/>
        <v>1618994.933</v>
      </c>
      <c r="AT96" s="156">
        <f t="shared" si="25"/>
        <v>1590927.9149999998</v>
      </c>
      <c r="AU96" s="156">
        <f t="shared" si="25"/>
        <v>28067.018000000004</v>
      </c>
      <c r="AV96" s="156">
        <f t="shared" si="25"/>
        <v>13707.437</v>
      </c>
      <c r="AW96" s="156">
        <f t="shared" si="25"/>
        <v>13707.437</v>
      </c>
      <c r="AX96" s="156">
        <f t="shared" si="25"/>
        <v>0</v>
      </c>
      <c r="AY96" s="156">
        <f t="shared" si="25"/>
        <v>25288</v>
      </c>
      <c r="AZ96" s="156">
        <f t="shared" si="25"/>
        <v>190611</v>
      </c>
      <c r="BA96" s="156">
        <f t="shared" si="25"/>
        <v>-165323</v>
      </c>
      <c r="BB96" s="156">
        <f t="shared" si="25"/>
        <v>74712.323000000004</v>
      </c>
      <c r="BC96" s="156">
        <f t="shared" si="25"/>
        <v>39271.322999999997</v>
      </c>
      <c r="BD96" s="156">
        <f t="shared" si="25"/>
        <v>35441</v>
      </c>
      <c r="BE96" s="156">
        <f t="shared" si="25"/>
        <v>71539.350000000006</v>
      </c>
      <c r="BF96" s="156">
        <f t="shared" si="25"/>
        <v>60767.567999999999</v>
      </c>
      <c r="BG96" s="156">
        <f t="shared" si="25"/>
        <v>10771.781999999999</v>
      </c>
    </row>
    <row r="97" spans="1:59" ht="15.75" x14ac:dyDescent="0.25">
      <c r="A97" s="5" t="s">
        <v>458</v>
      </c>
      <c r="B97" s="5"/>
      <c r="C97" s="18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</row>
    <row r="98" spans="1:59" ht="15.75" x14ac:dyDescent="0.25">
      <c r="A98" s="5" t="s">
        <v>458</v>
      </c>
      <c r="B98" s="5"/>
      <c r="C98" s="16" t="s">
        <v>284</v>
      </c>
      <c r="D98" s="156">
        <f t="shared" ref="D98" si="26">SUMIF($E$9:$BG$9,"Samtals",E98:BG98)</f>
        <v>7286364101.552001</v>
      </c>
      <c r="E98" s="156">
        <f>IF(LEN(E$8)=0,"",E83-E96)</f>
        <v>415175037.63399994</v>
      </c>
      <c r="F98" s="156">
        <f t="shared" ref="F98:BG98" si="27">IF(LEN(F$8)=0,"",F83-F96)</f>
        <v>195045422.07699999</v>
      </c>
      <c r="G98" s="156">
        <f t="shared" si="27"/>
        <v>220129615.55700001</v>
      </c>
      <c r="H98" s="156">
        <f t="shared" si="27"/>
        <v>623781955.90700006</v>
      </c>
      <c r="I98" s="156">
        <f t="shared" si="27"/>
        <v>599483569.51999998</v>
      </c>
      <c r="J98" s="156">
        <f t="shared" si="27"/>
        <v>24298386.387000002</v>
      </c>
      <c r="K98" s="156">
        <f t="shared" si="27"/>
        <v>393159379.57600003</v>
      </c>
      <c r="L98" s="156">
        <f t="shared" si="27"/>
        <v>393159379.57600003</v>
      </c>
      <c r="M98" s="156">
        <f t="shared" si="27"/>
        <v>60695593</v>
      </c>
      <c r="N98" s="156">
        <f t="shared" si="27"/>
        <v>60695593</v>
      </c>
      <c r="O98" s="156">
        <f t="shared" si="27"/>
        <v>280213913.80900007</v>
      </c>
      <c r="P98" s="156">
        <f t="shared" si="27"/>
        <v>278736778.4040001</v>
      </c>
      <c r="Q98" s="156">
        <f t="shared" si="27"/>
        <v>1477135.405</v>
      </c>
      <c r="R98" s="156">
        <f t="shared" si="27"/>
        <v>454508913</v>
      </c>
      <c r="S98" s="156">
        <f t="shared" si="27"/>
        <v>150910896</v>
      </c>
      <c r="T98" s="156">
        <f t="shared" si="27"/>
        <v>303598017</v>
      </c>
      <c r="U98" s="156">
        <f t="shared" si="27"/>
        <v>991891689.57199991</v>
      </c>
      <c r="V98" s="156">
        <f t="shared" si="27"/>
        <v>983182712.20000005</v>
      </c>
      <c r="W98" s="156">
        <f t="shared" si="27"/>
        <v>8708977.3719999995</v>
      </c>
      <c r="X98" s="156">
        <f t="shared" si="27"/>
        <v>159956243.40400004</v>
      </c>
      <c r="Y98" s="156">
        <f t="shared" si="27"/>
        <v>38791266.538000003</v>
      </c>
      <c r="Z98" s="156">
        <f t="shared" si="27"/>
        <v>121164976.866</v>
      </c>
      <c r="AA98" s="156">
        <f t="shared" si="27"/>
        <v>42773601.120999999</v>
      </c>
      <c r="AB98" s="156">
        <f t="shared" si="27"/>
        <v>42773601.120999999</v>
      </c>
      <c r="AC98" s="156">
        <f t="shared" si="27"/>
        <v>110477057</v>
      </c>
      <c r="AD98" s="156">
        <f t="shared" si="27"/>
        <v>110477057</v>
      </c>
      <c r="AE98" s="156">
        <f t="shared" si="27"/>
        <v>20401799</v>
      </c>
      <c r="AF98" s="156">
        <f t="shared" si="27"/>
        <v>20401799</v>
      </c>
      <c r="AG98" s="156">
        <f t="shared" si="27"/>
        <v>14029578.005000001</v>
      </c>
      <c r="AH98" s="156">
        <f t="shared" si="27"/>
        <v>14029578.005000001</v>
      </c>
      <c r="AI98" s="156">
        <f t="shared" si="27"/>
        <v>24360197</v>
      </c>
      <c r="AJ98" s="156">
        <f t="shared" si="27"/>
        <v>24360197</v>
      </c>
      <c r="AK98" s="156">
        <f t="shared" si="27"/>
        <v>91622025.169000015</v>
      </c>
      <c r="AL98" s="156">
        <f t="shared" si="27"/>
        <v>91622025.169000015</v>
      </c>
      <c r="AM98" s="156">
        <f t="shared" si="27"/>
        <v>1405194627.7920001</v>
      </c>
      <c r="AN98" s="156">
        <f t="shared" si="27"/>
        <v>1377288117.9649999</v>
      </c>
      <c r="AO98" s="156">
        <f t="shared" si="27"/>
        <v>27906509.826999996</v>
      </c>
      <c r="AP98" s="156">
        <f t="shared" si="27"/>
        <v>9346831.8490000013</v>
      </c>
      <c r="AQ98" s="156">
        <f t="shared" si="27"/>
        <v>2428869.7229999998</v>
      </c>
      <c r="AR98" s="156">
        <f t="shared" si="27"/>
        <v>6917962.1260000002</v>
      </c>
      <c r="AS98" s="156">
        <f t="shared" si="27"/>
        <v>1287520903.3379998</v>
      </c>
      <c r="AT98" s="156">
        <f t="shared" si="27"/>
        <v>1256491994.424</v>
      </c>
      <c r="AU98" s="156">
        <f t="shared" si="27"/>
        <v>31028908.914000001</v>
      </c>
      <c r="AV98" s="156">
        <f t="shared" si="27"/>
        <v>89284180.099999994</v>
      </c>
      <c r="AW98" s="156">
        <f t="shared" si="27"/>
        <v>88224453.829999998</v>
      </c>
      <c r="AX98" s="156">
        <f t="shared" si="27"/>
        <v>1059726.27</v>
      </c>
      <c r="AY98" s="156">
        <f t="shared" si="27"/>
        <v>167758175</v>
      </c>
      <c r="AZ98" s="156">
        <f t="shared" si="27"/>
        <v>134097058</v>
      </c>
      <c r="BA98" s="156">
        <f t="shared" si="27"/>
        <v>33661117</v>
      </c>
      <c r="BB98" s="156">
        <f t="shared" si="27"/>
        <v>264974714.92399997</v>
      </c>
      <c r="BC98" s="156">
        <f t="shared" si="27"/>
        <v>260717938.86399999</v>
      </c>
      <c r="BD98" s="156">
        <f t="shared" si="27"/>
        <v>4256776.0599999996</v>
      </c>
      <c r="BE98" s="156">
        <f t="shared" si="27"/>
        <v>379237685.352</v>
      </c>
      <c r="BF98" s="156">
        <f t="shared" si="27"/>
        <v>370042694.91599995</v>
      </c>
      <c r="BG98" s="156">
        <f t="shared" si="27"/>
        <v>9194990.4360000007</v>
      </c>
    </row>
    <row r="99" spans="1:59" ht="15.75" x14ac:dyDescent="0.25">
      <c r="A99" s="5" t="s">
        <v>458</v>
      </c>
      <c r="B99" s="5"/>
      <c r="C99" s="18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</row>
    <row r="100" spans="1:59" ht="15.75" x14ac:dyDescent="0.25">
      <c r="A100" s="5" t="s">
        <v>47</v>
      </c>
      <c r="B100" s="5"/>
      <c r="C100" s="16" t="s">
        <v>48</v>
      </c>
      <c r="D100" s="156">
        <f t="shared" ref="D100" si="28">SUMIF($E$9:$BG$9,"Samtals",E100:BG100)</f>
        <v>951756653.50800014</v>
      </c>
      <c r="E100" s="156">
        <f>IF(LEN(E$8)=0,"",IF(E$9="samtals",SUMIFS(Gögn!$I$2:$I$11876,Gögn!$F$2:$F$11876,$A100,Gögn!$B$2:$B$11876,E$8),SUMIFS(Gögn!$I$2:$I$11876,Gögn!$F$2:$F$11876,$A100,Gögn!$B$2:$B$11876,E$8,Gögn!$E$2:$E$11876,E$9))/1000)</f>
        <v>24975403.258000001</v>
      </c>
      <c r="F100" s="156">
        <f>IF(LEN(F$8)=0,"",IF(F$9="samtals",SUMIFS(Gögn!$I$2:$I$11876,Gögn!$F$2:$F$11876,$A100,Gögn!$B$2:$B$11876,F$8),SUMIFS(Gögn!$I$2:$I$11876,Gögn!$F$2:$F$11876,$A100,Gögn!$B$2:$B$11876,F$8,Gögn!$E$2:$E$11876,F$9))/1000)</f>
        <v>12695416.373</v>
      </c>
      <c r="G100" s="156">
        <f>IF(LEN(G$8)=0,"",IF(G$9="samtals",SUMIFS(Gögn!$I$2:$I$11876,Gögn!$F$2:$F$11876,$A100,Gögn!$B$2:$B$11876,G$8),SUMIFS(Gögn!$I$2:$I$11876,Gögn!$F$2:$F$11876,$A100,Gögn!$B$2:$B$11876,G$8,Gögn!$E$2:$E$11876,G$9))/1000)</f>
        <v>12279986.885</v>
      </c>
      <c r="H100" s="156">
        <f>IF(LEN(H$8)=0,"",IF(H$9="samtals",SUMIFS(Gögn!$I$2:$I$11876,Gögn!$F$2:$F$11876,$A100,Gögn!$B$2:$B$11876,H$8),SUMIFS(Gögn!$I$2:$I$11876,Gögn!$F$2:$F$11876,$A100,Gögn!$B$2:$B$11876,H$8,Gögn!$E$2:$E$11876,H$9))/1000)</f>
        <v>46143447.240999997</v>
      </c>
      <c r="I100" s="156">
        <f>IF(LEN(I$8)=0,"",IF(I$9="samtals",SUMIFS(Gögn!$I$2:$I$11876,Gögn!$F$2:$F$11876,$A100,Gögn!$B$2:$B$11876,I$8),SUMIFS(Gögn!$I$2:$I$11876,Gögn!$F$2:$F$11876,$A100,Gögn!$B$2:$B$11876,I$8,Gögn!$E$2:$E$11876,I$9))/1000)</f>
        <v>46143447.240999997</v>
      </c>
      <c r="J100" s="156">
        <f>IF(LEN(J$8)=0,"",IF(J$9="samtals",SUMIFS(Gögn!$I$2:$I$11876,Gögn!$F$2:$F$11876,$A100,Gögn!$B$2:$B$11876,J$8),SUMIFS(Gögn!$I$2:$I$11876,Gögn!$F$2:$F$11876,$A100,Gögn!$B$2:$B$11876,J$8,Gögn!$E$2:$E$11876,J$9))/1000)</f>
        <v>0</v>
      </c>
      <c r="K100" s="156">
        <f>IF(LEN(K$8)=0,"",IF(K$9="samtals",SUMIFS(Gögn!$I$2:$I$11876,Gögn!$F$2:$F$11876,$A100,Gögn!$B$2:$B$11876,K$8),SUMIFS(Gögn!$I$2:$I$11876,Gögn!$F$2:$F$11876,$A100,Gögn!$B$2:$B$11876,K$8,Gögn!$E$2:$E$11876,K$9))/1000)</f>
        <v>16829175.25</v>
      </c>
      <c r="L100" s="156">
        <f>IF(LEN(L$8)=0,"",IF(L$9="samtals",SUMIFS(Gögn!$I$2:$I$11876,Gögn!$F$2:$F$11876,$A100,Gögn!$B$2:$B$11876,L$8),SUMIFS(Gögn!$I$2:$I$11876,Gögn!$F$2:$F$11876,$A100,Gögn!$B$2:$B$11876,L$8,Gögn!$E$2:$E$11876,L$9))/1000)</f>
        <v>16829175.25</v>
      </c>
      <c r="M100" s="156">
        <f>IF(LEN(M$8)=0,"",IF(M$9="samtals",SUMIFS(Gögn!$I$2:$I$11876,Gögn!$F$2:$F$11876,$A100,Gögn!$B$2:$B$11876,M$8),SUMIFS(Gögn!$I$2:$I$11876,Gögn!$F$2:$F$11876,$A100,Gögn!$B$2:$B$11876,M$8,Gögn!$E$2:$E$11876,M$9))/1000)</f>
        <v>4351947</v>
      </c>
      <c r="N100" s="156">
        <f>IF(LEN(N$8)=0,"",IF(N$9="samtals",SUMIFS(Gögn!$I$2:$I$11876,Gögn!$F$2:$F$11876,$A100,Gögn!$B$2:$B$11876,N$8),SUMIFS(Gögn!$I$2:$I$11876,Gögn!$F$2:$F$11876,$A100,Gögn!$B$2:$B$11876,N$8,Gögn!$E$2:$E$11876,N$9))/1000)</f>
        <v>4351947</v>
      </c>
      <c r="O100" s="156">
        <f>IF(LEN(O$8)=0,"",IF(O$9="samtals",SUMIFS(Gögn!$I$2:$I$11876,Gögn!$F$2:$F$11876,$A100,Gögn!$B$2:$B$11876,O$8),SUMIFS(Gögn!$I$2:$I$11876,Gögn!$F$2:$F$11876,$A100,Gögn!$B$2:$B$11876,O$8,Gögn!$E$2:$E$11876,O$9))/1000)</f>
        <v>16846965.776999999</v>
      </c>
      <c r="P100" s="156">
        <f>IF(LEN(P$8)=0,"",IF(P$9="samtals",SUMIFS(Gögn!$I$2:$I$11876,Gögn!$F$2:$F$11876,$A100,Gögn!$B$2:$B$11876,P$8),SUMIFS(Gögn!$I$2:$I$11876,Gögn!$F$2:$F$11876,$A100,Gögn!$B$2:$B$11876,P$8,Gögn!$E$2:$E$11876,P$9))/1000)</f>
        <v>16846965.776999999</v>
      </c>
      <c r="Q100" s="156">
        <f>IF(LEN(Q$8)=0,"",IF(Q$9="samtals",SUMIFS(Gögn!$I$2:$I$11876,Gögn!$F$2:$F$11876,$A100,Gögn!$B$2:$B$11876,Q$8),SUMIFS(Gögn!$I$2:$I$11876,Gögn!$F$2:$F$11876,$A100,Gögn!$B$2:$B$11876,Q$8,Gögn!$E$2:$E$11876,Q$9))/1000)</f>
        <v>0</v>
      </c>
      <c r="R100" s="156">
        <f>IF(LEN(R$8)=0,"",IF(R$9="samtals",SUMIFS(Gögn!$I$2:$I$11876,Gögn!$F$2:$F$11876,$A100,Gögn!$B$2:$B$11876,R$8),SUMIFS(Gögn!$I$2:$I$11876,Gögn!$F$2:$F$11876,$A100,Gögn!$B$2:$B$11876,R$8,Gögn!$E$2:$E$11876,R$9))/1000)</f>
        <v>26538971.425000001</v>
      </c>
      <c r="S100" s="156">
        <f>IF(LEN(S$8)=0,"",IF(S$9="samtals",SUMIFS(Gögn!$I$2:$I$11876,Gögn!$F$2:$F$11876,$A100,Gögn!$B$2:$B$11876,S$8),SUMIFS(Gögn!$I$2:$I$11876,Gögn!$F$2:$F$11876,$A100,Gögn!$B$2:$B$11876,S$8,Gögn!$E$2:$E$11876,S$9))/1000)</f>
        <v>9960518.2139999997</v>
      </c>
      <c r="T100" s="156">
        <f>IF(LEN(T$8)=0,"",IF(T$9="samtals",SUMIFS(Gögn!$I$2:$I$11876,Gögn!$F$2:$F$11876,$A100,Gögn!$B$2:$B$11876,T$8),SUMIFS(Gögn!$I$2:$I$11876,Gögn!$F$2:$F$11876,$A100,Gögn!$B$2:$B$11876,T$8,Gögn!$E$2:$E$11876,T$9))/1000)</f>
        <v>16578453.210999999</v>
      </c>
      <c r="U100" s="156">
        <f>IF(LEN(U$8)=0,"",IF(U$9="samtals",SUMIFS(Gögn!$I$2:$I$11876,Gögn!$F$2:$F$11876,$A100,Gögn!$B$2:$B$11876,U$8),SUMIFS(Gögn!$I$2:$I$11876,Gögn!$F$2:$F$11876,$A100,Gögn!$B$2:$B$11876,U$8,Gögn!$E$2:$E$11876,U$9))/1000)</f>
        <v>77263737.861000001</v>
      </c>
      <c r="V100" s="156">
        <f>IF(LEN(V$8)=0,"",IF(V$9="samtals",SUMIFS(Gögn!$I$2:$I$11876,Gögn!$F$2:$F$11876,$A100,Gögn!$B$2:$B$11876,V$8),SUMIFS(Gögn!$I$2:$I$11876,Gögn!$F$2:$F$11876,$A100,Gögn!$B$2:$B$11876,V$8,Gögn!$E$2:$E$11876,V$9))/1000)</f>
        <v>77263737.861000001</v>
      </c>
      <c r="W100" s="156">
        <f>IF(LEN(W$8)=0,"",IF(W$9="samtals",SUMIFS(Gögn!$I$2:$I$11876,Gögn!$F$2:$F$11876,$A100,Gögn!$B$2:$B$11876,W$8),SUMIFS(Gögn!$I$2:$I$11876,Gögn!$F$2:$F$11876,$A100,Gögn!$B$2:$B$11876,W$8,Gögn!$E$2:$E$11876,W$9))/1000)</f>
        <v>0</v>
      </c>
      <c r="X100" s="156">
        <f>IF(LEN(X$8)=0,"",IF(X$9="samtals",SUMIFS(Gögn!$I$2:$I$11876,Gögn!$F$2:$F$11876,$A100,Gögn!$B$2:$B$11876,X$8),SUMIFS(Gögn!$I$2:$I$11876,Gögn!$F$2:$F$11876,$A100,Gögn!$B$2:$B$11876,X$8,Gögn!$E$2:$E$11876,X$9))/1000)</f>
        <v>0</v>
      </c>
      <c r="Y100" s="156">
        <f>IF(LEN(Y$8)=0,"",IF(Y$9="samtals",SUMIFS(Gögn!$I$2:$I$11876,Gögn!$F$2:$F$11876,$A100,Gögn!$B$2:$B$11876,Y$8),SUMIFS(Gögn!$I$2:$I$11876,Gögn!$F$2:$F$11876,$A100,Gögn!$B$2:$B$11876,Y$8,Gögn!$E$2:$E$11876,Y$9))/1000)</f>
        <v>0</v>
      </c>
      <c r="Z100" s="156">
        <f>IF(LEN(Z$8)=0,"",IF(Z$9="samtals",SUMIFS(Gögn!$I$2:$I$11876,Gögn!$F$2:$F$11876,$A100,Gögn!$B$2:$B$11876,Z$8),SUMIFS(Gögn!$I$2:$I$11876,Gögn!$F$2:$F$11876,$A100,Gögn!$B$2:$B$11876,Z$8,Gögn!$E$2:$E$11876,Z$9))/1000)</f>
        <v>0</v>
      </c>
      <c r="AA100" s="156">
        <f>IF(LEN(AA$8)=0,"",IF(AA$9="samtals",SUMIFS(Gögn!$I$2:$I$11876,Gögn!$F$2:$F$11876,$A100,Gögn!$B$2:$B$11876,AA$8),SUMIFS(Gögn!$I$2:$I$11876,Gögn!$F$2:$F$11876,$A100,Gögn!$B$2:$B$11876,AA$8,Gögn!$E$2:$E$11876,AA$9))/1000)</f>
        <v>2064789.594</v>
      </c>
      <c r="AB100" s="156">
        <f>IF(LEN(AB$8)=0,"",IF(AB$9="samtals",SUMIFS(Gögn!$I$2:$I$11876,Gögn!$F$2:$F$11876,$A100,Gögn!$B$2:$B$11876,AB$8),SUMIFS(Gögn!$I$2:$I$11876,Gögn!$F$2:$F$11876,$A100,Gögn!$B$2:$B$11876,AB$8,Gögn!$E$2:$E$11876,AB$9))/1000)</f>
        <v>2064789.594</v>
      </c>
      <c r="AC100" s="156">
        <f>IF(LEN(AC$8)=0,"",IF(AC$9="samtals",SUMIFS(Gögn!$I$2:$I$11876,Gögn!$F$2:$F$11876,$A100,Gögn!$B$2:$B$11876,AC$8),SUMIFS(Gögn!$I$2:$I$11876,Gögn!$F$2:$F$11876,$A100,Gögn!$B$2:$B$11876,AC$8,Gögn!$E$2:$E$11876,AC$9))/1000)</f>
        <v>0</v>
      </c>
      <c r="AD100" s="156">
        <f>IF(LEN(AD$8)=0,"",IF(AD$9="samtals",SUMIFS(Gögn!$I$2:$I$11876,Gögn!$F$2:$F$11876,$A100,Gögn!$B$2:$B$11876,AD$8),SUMIFS(Gögn!$I$2:$I$11876,Gögn!$F$2:$F$11876,$A100,Gögn!$B$2:$B$11876,AD$8,Gögn!$E$2:$E$11876,AD$9))/1000)</f>
        <v>0</v>
      </c>
      <c r="AE100" s="156">
        <f>IF(LEN(AE$8)=0,"",IF(AE$9="samtals",SUMIFS(Gögn!$I$2:$I$11876,Gögn!$F$2:$F$11876,$A100,Gögn!$B$2:$B$11876,AE$8),SUMIFS(Gögn!$I$2:$I$11876,Gögn!$F$2:$F$11876,$A100,Gögn!$B$2:$B$11876,AE$8,Gögn!$E$2:$E$11876,AE$9))/1000)</f>
        <v>1403835</v>
      </c>
      <c r="AF100" s="156">
        <f>IF(LEN(AF$8)=0,"",IF(AF$9="samtals",SUMIFS(Gögn!$I$2:$I$11876,Gögn!$F$2:$F$11876,$A100,Gögn!$B$2:$B$11876,AF$8),SUMIFS(Gögn!$I$2:$I$11876,Gögn!$F$2:$F$11876,$A100,Gögn!$B$2:$B$11876,AF$8,Gögn!$E$2:$E$11876,AF$9))/1000)</f>
        <v>1403835</v>
      </c>
      <c r="AG100" s="156">
        <f>IF(LEN(AG$8)=0,"",IF(AG$9="samtals",SUMIFS(Gögn!$I$2:$I$11876,Gögn!$F$2:$F$11876,$A100,Gögn!$B$2:$B$11876,AG$8),SUMIFS(Gögn!$I$2:$I$11876,Gögn!$F$2:$F$11876,$A100,Gögn!$B$2:$B$11876,AG$8,Gögn!$E$2:$E$11876,AG$9))/1000)</f>
        <v>0</v>
      </c>
      <c r="AH100" s="156">
        <f>IF(LEN(AH$8)=0,"",IF(AH$9="samtals",SUMIFS(Gögn!$I$2:$I$11876,Gögn!$F$2:$F$11876,$A100,Gögn!$B$2:$B$11876,AH$8),SUMIFS(Gögn!$I$2:$I$11876,Gögn!$F$2:$F$11876,$A100,Gögn!$B$2:$B$11876,AH$8,Gögn!$E$2:$E$11876,AH$9))/1000)</f>
        <v>0</v>
      </c>
      <c r="AI100" s="156">
        <f>IF(LEN(AI$8)=0,"",IF(AI$9="samtals",SUMIFS(Gögn!$I$2:$I$11876,Gögn!$F$2:$F$11876,$A100,Gögn!$B$2:$B$11876,AI$8),SUMIFS(Gögn!$I$2:$I$11876,Gögn!$F$2:$F$11876,$A100,Gögn!$B$2:$B$11876,AI$8,Gögn!$E$2:$E$11876,AI$9))/1000)</f>
        <v>352674</v>
      </c>
      <c r="AJ100" s="156">
        <f>IF(LEN(AJ$8)=0,"",IF(AJ$9="samtals",SUMIFS(Gögn!$I$2:$I$11876,Gögn!$F$2:$F$11876,$A100,Gögn!$B$2:$B$11876,AJ$8),SUMIFS(Gögn!$I$2:$I$11876,Gögn!$F$2:$F$11876,$A100,Gögn!$B$2:$B$11876,AJ$8,Gögn!$E$2:$E$11876,AJ$9))/1000)</f>
        <v>352674</v>
      </c>
      <c r="AK100" s="156">
        <f>IF(LEN(AK$8)=0,"",IF(AK$9="samtals",SUMIFS(Gögn!$I$2:$I$11876,Gögn!$F$2:$F$11876,$A100,Gögn!$B$2:$B$11876,AK$8),SUMIFS(Gögn!$I$2:$I$11876,Gögn!$F$2:$F$11876,$A100,Gögn!$B$2:$B$11876,AK$8,Gögn!$E$2:$E$11876,AK$9))/1000)</f>
        <v>121292.95699999999</v>
      </c>
      <c r="AL100" s="156">
        <f>IF(LEN(AL$8)=0,"",IF(AL$9="samtals",SUMIFS(Gögn!$I$2:$I$11876,Gögn!$F$2:$F$11876,$A100,Gögn!$B$2:$B$11876,AL$8),SUMIFS(Gögn!$I$2:$I$11876,Gögn!$F$2:$F$11876,$A100,Gögn!$B$2:$B$11876,AL$8,Gögn!$E$2:$E$11876,AL$9))/1000)</f>
        <v>121292.95699999999</v>
      </c>
      <c r="AM100" s="156">
        <f>IF(LEN(AM$8)=0,"",IF(AM$9="samtals",SUMIFS(Gögn!$I$2:$I$11876,Gögn!$F$2:$F$11876,$A100,Gögn!$B$2:$B$11876,AM$8),SUMIFS(Gögn!$I$2:$I$11876,Gögn!$F$2:$F$11876,$A100,Gögn!$B$2:$B$11876,AM$8,Gögn!$E$2:$E$11876,AM$9))/1000)</f>
        <v>647342344.89400005</v>
      </c>
      <c r="AN100" s="156">
        <f>IF(LEN(AN$8)=0,"",IF(AN$9="samtals",SUMIFS(Gögn!$I$2:$I$11876,Gögn!$F$2:$F$11876,$A100,Gögn!$B$2:$B$11876,AN$8),SUMIFS(Gögn!$I$2:$I$11876,Gögn!$F$2:$F$11876,$A100,Gögn!$B$2:$B$11876,AN$8,Gögn!$E$2:$E$11876,AN$9))/1000)</f>
        <v>647342344.89400005</v>
      </c>
      <c r="AO100" s="156">
        <f>IF(LEN(AO$8)=0,"",IF(AO$9="samtals",SUMIFS(Gögn!$I$2:$I$11876,Gögn!$F$2:$F$11876,$A100,Gögn!$B$2:$B$11876,AO$8),SUMIFS(Gögn!$I$2:$I$11876,Gögn!$F$2:$F$11876,$A100,Gögn!$B$2:$B$11876,AO$8,Gögn!$E$2:$E$11876,AO$9))/1000)</f>
        <v>0</v>
      </c>
      <c r="AP100" s="156">
        <f>IF(LEN(AP$8)=0,"",IF(AP$9="samtals",SUMIFS(Gögn!$I$2:$I$11876,Gögn!$F$2:$F$11876,$A100,Gögn!$B$2:$B$11876,AP$8),SUMIFS(Gögn!$I$2:$I$11876,Gögn!$F$2:$F$11876,$A100,Gögn!$B$2:$B$11876,AP$8,Gögn!$E$2:$E$11876,AP$9))/1000)</f>
        <v>0</v>
      </c>
      <c r="AQ100" s="156">
        <f>IF(LEN(AQ$8)=0,"",IF(AQ$9="samtals",SUMIFS(Gögn!$I$2:$I$11876,Gögn!$F$2:$F$11876,$A100,Gögn!$B$2:$B$11876,AQ$8),SUMIFS(Gögn!$I$2:$I$11876,Gögn!$F$2:$F$11876,$A100,Gögn!$B$2:$B$11876,AQ$8,Gögn!$E$2:$E$11876,AQ$9))/1000)</f>
        <v>0</v>
      </c>
      <c r="AR100" s="156">
        <f>IF(LEN(AR$8)=0,"",IF(AR$9="samtals",SUMIFS(Gögn!$I$2:$I$11876,Gögn!$F$2:$F$11876,$A100,Gögn!$B$2:$B$11876,AR$8),SUMIFS(Gögn!$I$2:$I$11876,Gögn!$F$2:$F$11876,$A100,Gögn!$B$2:$B$11876,AR$8,Gögn!$E$2:$E$11876,AR$9))/1000)</f>
        <v>0</v>
      </c>
      <c r="AS100" s="156">
        <f>IF(LEN(AS$8)=0,"",IF(AS$9="samtals",SUMIFS(Gögn!$I$2:$I$11876,Gögn!$F$2:$F$11876,$A100,Gögn!$B$2:$B$11876,AS$8),SUMIFS(Gögn!$I$2:$I$11876,Gögn!$F$2:$F$11876,$A100,Gögn!$B$2:$B$11876,AS$8,Gögn!$E$2:$E$11876,AS$9))/1000)</f>
        <v>52571912</v>
      </c>
      <c r="AT100" s="156">
        <f>IF(LEN(AT$8)=0,"",IF(AT$9="samtals",SUMIFS(Gögn!$I$2:$I$11876,Gögn!$F$2:$F$11876,$A100,Gögn!$B$2:$B$11876,AT$8),SUMIFS(Gögn!$I$2:$I$11876,Gögn!$F$2:$F$11876,$A100,Gögn!$B$2:$B$11876,AT$8,Gögn!$E$2:$E$11876,AT$9))/1000)</f>
        <v>51712323.199000001</v>
      </c>
      <c r="AU100" s="156">
        <f>IF(LEN(AU$8)=0,"",IF(AU$9="samtals",SUMIFS(Gögn!$I$2:$I$11876,Gögn!$F$2:$F$11876,$A100,Gögn!$B$2:$B$11876,AU$8),SUMIFS(Gögn!$I$2:$I$11876,Gögn!$F$2:$F$11876,$A100,Gögn!$B$2:$B$11876,AU$8,Gögn!$E$2:$E$11876,AU$9))/1000)</f>
        <v>859588.80099999998</v>
      </c>
      <c r="AV100" s="156">
        <f>IF(LEN(AV$8)=0,"",IF(AV$9="samtals",SUMIFS(Gögn!$I$2:$I$11876,Gögn!$F$2:$F$11876,$A100,Gögn!$B$2:$B$11876,AV$8),SUMIFS(Gögn!$I$2:$I$11876,Gögn!$F$2:$F$11876,$A100,Gögn!$B$2:$B$11876,AV$8,Gögn!$E$2:$E$11876,AV$9))/1000)</f>
        <v>3511000</v>
      </c>
      <c r="AW100" s="156">
        <f>IF(LEN(AW$8)=0,"",IF(AW$9="samtals",SUMIFS(Gögn!$I$2:$I$11876,Gögn!$F$2:$F$11876,$A100,Gögn!$B$2:$B$11876,AW$8),SUMIFS(Gögn!$I$2:$I$11876,Gögn!$F$2:$F$11876,$A100,Gögn!$B$2:$B$11876,AW$8,Gögn!$E$2:$E$11876,AW$9))/1000)</f>
        <v>3511000</v>
      </c>
      <c r="AX100" s="156">
        <f>IF(LEN(AX$8)=0,"",IF(AX$9="samtals",SUMIFS(Gögn!$I$2:$I$11876,Gögn!$F$2:$F$11876,$A100,Gögn!$B$2:$B$11876,AX$8),SUMIFS(Gögn!$I$2:$I$11876,Gögn!$F$2:$F$11876,$A100,Gögn!$B$2:$B$11876,AX$8,Gögn!$E$2:$E$11876,AX$9))/1000)</f>
        <v>0</v>
      </c>
      <c r="AY100" s="156">
        <f>IF(LEN(AY$8)=0,"",IF(AY$9="samtals",SUMIFS(Gögn!$I$2:$I$11876,Gögn!$F$2:$F$11876,$A100,Gögn!$B$2:$B$11876,AY$8),SUMIFS(Gögn!$I$2:$I$11876,Gögn!$F$2:$F$11876,$A100,Gögn!$B$2:$B$11876,AY$8,Gögn!$E$2:$E$11876,AY$9))/1000)</f>
        <v>0</v>
      </c>
      <c r="AZ100" s="156">
        <f>IF(LEN(AZ$8)=0,"",IF(AZ$9="samtals",SUMIFS(Gögn!$I$2:$I$11876,Gögn!$F$2:$F$11876,$A100,Gögn!$B$2:$B$11876,AZ$8),SUMIFS(Gögn!$I$2:$I$11876,Gögn!$F$2:$F$11876,$A100,Gögn!$B$2:$B$11876,AZ$8,Gögn!$E$2:$E$11876,AZ$9))/1000)</f>
        <v>0</v>
      </c>
      <c r="BA100" s="156">
        <f>IF(LEN(BA$8)=0,"",IF(BA$9="samtals",SUMIFS(Gögn!$I$2:$I$11876,Gögn!$F$2:$F$11876,$A100,Gögn!$B$2:$B$11876,BA$8),SUMIFS(Gögn!$I$2:$I$11876,Gögn!$F$2:$F$11876,$A100,Gögn!$B$2:$B$11876,BA$8,Gögn!$E$2:$E$11876,BA$9))/1000)</f>
        <v>0</v>
      </c>
      <c r="BB100" s="156">
        <f>IF(LEN(BB$8)=0,"",IF(BB$9="samtals",SUMIFS(Gögn!$I$2:$I$11876,Gögn!$F$2:$F$11876,$A100,Gögn!$B$2:$B$11876,BB$8),SUMIFS(Gögn!$I$2:$I$11876,Gögn!$F$2:$F$11876,$A100,Gögn!$B$2:$B$11876,BB$8,Gögn!$E$2:$E$11876,BB$9))/1000)</f>
        <v>20039157.250999998</v>
      </c>
      <c r="BC100" s="156">
        <f>IF(LEN(BC$8)=0,"",IF(BC$9="samtals",SUMIFS(Gögn!$I$2:$I$11876,Gögn!$F$2:$F$11876,$A100,Gögn!$B$2:$B$11876,BC$8),SUMIFS(Gögn!$I$2:$I$11876,Gögn!$F$2:$F$11876,$A100,Gögn!$B$2:$B$11876,BC$8,Gögn!$E$2:$E$11876,BC$9))/1000)</f>
        <v>20039157.250999998</v>
      </c>
      <c r="BD100" s="156">
        <f>IF(LEN(BD$8)=0,"",IF(BD$9="samtals",SUMIFS(Gögn!$I$2:$I$11876,Gögn!$F$2:$F$11876,$A100,Gögn!$B$2:$B$11876,BD$8),SUMIFS(Gögn!$I$2:$I$11876,Gögn!$F$2:$F$11876,$A100,Gögn!$B$2:$B$11876,BD$8,Gögn!$E$2:$E$11876,BD$9))/1000)</f>
        <v>0</v>
      </c>
      <c r="BE100" s="156">
        <f>IF(LEN(BE$8)=0,"",IF(BE$9="samtals",SUMIFS(Gögn!$I$2:$I$11876,Gögn!$F$2:$F$11876,$A100,Gögn!$B$2:$B$11876,BE$8),SUMIFS(Gögn!$I$2:$I$11876,Gögn!$F$2:$F$11876,$A100,Gögn!$B$2:$B$11876,BE$8,Gögn!$E$2:$E$11876,BE$9))/1000)</f>
        <v>11400000</v>
      </c>
      <c r="BF100" s="156">
        <f>IF(LEN(BF$8)=0,"",IF(BF$9="samtals",SUMIFS(Gögn!$I$2:$I$11876,Gögn!$F$2:$F$11876,$A100,Gögn!$B$2:$B$11876,BF$8),SUMIFS(Gögn!$I$2:$I$11876,Gögn!$F$2:$F$11876,$A100,Gögn!$B$2:$B$11876,BF$8,Gögn!$E$2:$E$11876,BF$9))/1000)</f>
        <v>11400000</v>
      </c>
      <c r="BG100" s="156">
        <f>IF(LEN(BG$8)=0,"",IF(BG$9="samtals",SUMIFS(Gögn!$I$2:$I$11876,Gögn!$F$2:$F$11876,$A100,Gögn!$B$2:$B$11876,BG$8),SUMIFS(Gögn!$I$2:$I$11876,Gögn!$F$2:$F$11876,$A100,Gögn!$B$2:$B$11876,BG$8,Gögn!$E$2:$E$11876,BG$9))/1000)</f>
        <v>0</v>
      </c>
    </row>
    <row r="101" spans="1:59" ht="15.75" x14ac:dyDescent="0.25">
      <c r="A101" s="5" t="s">
        <v>458</v>
      </c>
      <c r="B101" s="5"/>
      <c r="C101" s="18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</row>
    <row r="102" spans="1:59" ht="16.5" thickBot="1" x14ac:dyDescent="0.3">
      <c r="A102" s="5" t="s">
        <v>458</v>
      </c>
      <c r="B102" s="5"/>
      <c r="C102" s="19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</row>
    <row r="103" spans="1:59" ht="18.75" x14ac:dyDescent="0.25">
      <c r="A103" s="5" t="s">
        <v>458</v>
      </c>
      <c r="B103" s="5"/>
      <c r="C103" s="26" t="s">
        <v>285</v>
      </c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</row>
    <row r="104" spans="1:59" ht="15.75" x14ac:dyDescent="0.25">
      <c r="A104" s="5" t="s">
        <v>458</v>
      </c>
      <c r="B104" s="5"/>
      <c r="C104" s="19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</row>
    <row r="105" spans="1:59" ht="15" customHeight="1" x14ac:dyDescent="0.25">
      <c r="A105" s="5" t="s">
        <v>458</v>
      </c>
      <c r="B105" s="5"/>
      <c r="C105" s="21" t="s">
        <v>98</v>
      </c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</row>
    <row r="106" spans="1:59" ht="15" customHeight="1" x14ac:dyDescent="0.25">
      <c r="A106" s="5" t="s">
        <v>99</v>
      </c>
      <c r="B106" s="5"/>
      <c r="C106" s="19" t="s">
        <v>100</v>
      </c>
      <c r="D106" s="156">
        <f t="shared" ref="D106:D109" si="29">SUMIF($E$9:$BG$9,"Samtals",E106:BG106)</f>
        <v>364366968.46700001</v>
      </c>
      <c r="E106" s="156">
        <f>IF(LEN(E$8)=0,"",IF(E$9="samtals",SUMIFS(Gögn!$I$2:$I$11876,Gögn!$F$2:$F$11876,$A106,Gögn!$B$2:$B$11876,E$8),SUMIFS(Gögn!$I$2:$I$11876,Gögn!$F$2:$F$11876,$A106,Gögn!$B$2:$B$11876,E$8,Gögn!$E$2:$E$11876,E$9))/1000)</f>
        <v>22996881.045000002</v>
      </c>
      <c r="F106" s="156">
        <f>IF(LEN(F$8)=0,"",IF(F$9="samtals",SUMIFS(Gögn!$I$2:$I$11876,Gögn!$F$2:$F$11876,$A106,Gögn!$B$2:$B$11876,F$8),SUMIFS(Gögn!$I$2:$I$11876,Gögn!$F$2:$F$11876,$A106,Gögn!$B$2:$B$11876,F$8,Gögn!$E$2:$E$11876,F$9))/1000)</f>
        <v>9878269.2770000007</v>
      </c>
      <c r="G106" s="156">
        <f>IF(LEN(G$8)=0,"",IF(G$9="samtals",SUMIFS(Gögn!$I$2:$I$11876,Gögn!$F$2:$F$11876,$A106,Gögn!$B$2:$B$11876,G$8),SUMIFS(Gögn!$I$2:$I$11876,Gögn!$F$2:$F$11876,$A106,Gögn!$B$2:$B$11876,G$8,Gögn!$E$2:$E$11876,G$9))/1000)</f>
        <v>13118611.767999999</v>
      </c>
      <c r="H106" s="156">
        <f>IF(LEN(H$8)=0,"",IF(H$9="samtals",SUMIFS(Gögn!$I$2:$I$11876,Gögn!$F$2:$F$11876,$A106,Gögn!$B$2:$B$11876,H$8),SUMIFS(Gögn!$I$2:$I$11876,Gögn!$F$2:$F$11876,$A106,Gögn!$B$2:$B$11876,H$8,Gögn!$E$2:$E$11876,H$9))/1000)</f>
        <v>23961631.219999999</v>
      </c>
      <c r="I106" s="156">
        <f>IF(LEN(I$8)=0,"",IF(I$9="samtals",SUMIFS(Gögn!$I$2:$I$11876,Gögn!$F$2:$F$11876,$A106,Gögn!$B$2:$B$11876,I$8),SUMIFS(Gögn!$I$2:$I$11876,Gögn!$F$2:$F$11876,$A106,Gögn!$B$2:$B$11876,I$8,Gögn!$E$2:$E$11876,I$9))/1000)</f>
        <v>22335905.296</v>
      </c>
      <c r="J106" s="156">
        <f>IF(LEN(J$8)=0,"",IF(J$9="samtals",SUMIFS(Gögn!$I$2:$I$11876,Gögn!$F$2:$F$11876,$A106,Gögn!$B$2:$B$11876,J$8),SUMIFS(Gögn!$I$2:$I$11876,Gögn!$F$2:$F$11876,$A106,Gögn!$B$2:$B$11876,J$8,Gögn!$E$2:$E$11876,J$9))/1000)</f>
        <v>1625725.9240000001</v>
      </c>
      <c r="K106" s="156">
        <f>IF(LEN(K$8)=0,"",IF(K$9="samtals",SUMIFS(Gögn!$I$2:$I$11876,Gögn!$F$2:$F$11876,$A106,Gögn!$B$2:$B$11876,K$8),SUMIFS(Gögn!$I$2:$I$11876,Gögn!$F$2:$F$11876,$A106,Gögn!$B$2:$B$11876,K$8,Gögn!$E$2:$E$11876,K$9))/1000)</f>
        <v>29627646.456</v>
      </c>
      <c r="L106" s="156">
        <f>IF(LEN(L$8)=0,"",IF(L$9="samtals",SUMIFS(Gögn!$I$2:$I$11876,Gögn!$F$2:$F$11876,$A106,Gögn!$B$2:$B$11876,L$8),SUMIFS(Gögn!$I$2:$I$11876,Gögn!$F$2:$F$11876,$A106,Gögn!$B$2:$B$11876,L$8,Gögn!$E$2:$E$11876,L$9))/1000)</f>
        <v>29627646.456</v>
      </c>
      <c r="M106" s="156">
        <f>IF(LEN(M$8)=0,"",IF(M$9="samtals",SUMIFS(Gögn!$I$2:$I$11876,Gögn!$F$2:$F$11876,$A106,Gögn!$B$2:$B$11876,M$8),SUMIFS(Gögn!$I$2:$I$11876,Gögn!$F$2:$F$11876,$A106,Gögn!$B$2:$B$11876,M$8,Gögn!$E$2:$E$11876,M$9))/1000)</f>
        <v>2669993</v>
      </c>
      <c r="N106" s="156">
        <f>IF(LEN(N$8)=0,"",IF(N$9="samtals",SUMIFS(Gögn!$I$2:$I$11876,Gögn!$F$2:$F$11876,$A106,Gögn!$B$2:$B$11876,N$8),SUMIFS(Gögn!$I$2:$I$11876,Gögn!$F$2:$F$11876,$A106,Gögn!$B$2:$B$11876,N$8,Gögn!$E$2:$E$11876,N$9))/1000)</f>
        <v>2669993</v>
      </c>
      <c r="O106" s="156">
        <f>IF(LEN(O$8)=0,"",IF(O$9="samtals",SUMIFS(Gögn!$I$2:$I$11876,Gögn!$F$2:$F$11876,$A106,Gögn!$B$2:$B$11876,O$8),SUMIFS(Gögn!$I$2:$I$11876,Gögn!$F$2:$F$11876,$A106,Gögn!$B$2:$B$11876,O$8,Gögn!$E$2:$E$11876,O$9))/1000)</f>
        <v>15378347.67</v>
      </c>
      <c r="P106" s="156">
        <f>IF(LEN(P$8)=0,"",IF(P$9="samtals",SUMIFS(Gögn!$I$2:$I$11876,Gögn!$F$2:$F$11876,$A106,Gögn!$B$2:$B$11876,P$8),SUMIFS(Gögn!$I$2:$I$11876,Gögn!$F$2:$F$11876,$A106,Gögn!$B$2:$B$11876,P$8,Gögn!$E$2:$E$11876,P$9))/1000)</f>
        <v>15154073.450999999</v>
      </c>
      <c r="Q106" s="156">
        <f>IF(LEN(Q$8)=0,"",IF(Q$9="samtals",SUMIFS(Gögn!$I$2:$I$11876,Gögn!$F$2:$F$11876,$A106,Gögn!$B$2:$B$11876,Q$8),SUMIFS(Gögn!$I$2:$I$11876,Gögn!$F$2:$F$11876,$A106,Gögn!$B$2:$B$11876,Q$8,Gögn!$E$2:$E$11876,Q$9))/1000)</f>
        <v>224274.21900000001</v>
      </c>
      <c r="R106" s="156">
        <f>IF(LEN(R$8)=0,"",IF(R$9="samtals",SUMIFS(Gögn!$I$2:$I$11876,Gögn!$F$2:$F$11876,$A106,Gögn!$B$2:$B$11876,R$8),SUMIFS(Gögn!$I$2:$I$11876,Gögn!$F$2:$F$11876,$A106,Gögn!$B$2:$B$11876,R$8,Gögn!$E$2:$E$11876,R$9))/1000)</f>
        <v>31030863</v>
      </c>
      <c r="S106" s="156">
        <f>IF(LEN(S$8)=0,"",IF(S$9="samtals",SUMIFS(Gögn!$I$2:$I$11876,Gögn!$F$2:$F$11876,$A106,Gögn!$B$2:$B$11876,S$8),SUMIFS(Gögn!$I$2:$I$11876,Gögn!$F$2:$F$11876,$A106,Gögn!$B$2:$B$11876,S$8,Gögn!$E$2:$E$11876,S$9))/1000)</f>
        <v>11056979</v>
      </c>
      <c r="T106" s="156">
        <f>IF(LEN(T$8)=0,"",IF(T$9="samtals",SUMIFS(Gögn!$I$2:$I$11876,Gögn!$F$2:$F$11876,$A106,Gögn!$B$2:$B$11876,T$8),SUMIFS(Gögn!$I$2:$I$11876,Gögn!$F$2:$F$11876,$A106,Gögn!$B$2:$B$11876,T$8,Gögn!$E$2:$E$11876,T$9))/1000)</f>
        <v>19973884</v>
      </c>
      <c r="U106" s="156">
        <f>IF(LEN(U$8)=0,"",IF(U$9="samtals",SUMIFS(Gögn!$I$2:$I$11876,Gögn!$F$2:$F$11876,$A106,Gögn!$B$2:$B$11876,U$8),SUMIFS(Gögn!$I$2:$I$11876,Gögn!$F$2:$F$11876,$A106,Gögn!$B$2:$B$11876,U$8,Gögn!$E$2:$E$11876,U$9))/1000)</f>
        <v>44220671.228</v>
      </c>
      <c r="V106" s="156">
        <f>IF(LEN(V$8)=0,"",IF(V$9="samtals",SUMIFS(Gögn!$I$2:$I$11876,Gögn!$F$2:$F$11876,$A106,Gögn!$B$2:$B$11876,V$8),SUMIFS(Gögn!$I$2:$I$11876,Gögn!$F$2:$F$11876,$A106,Gögn!$B$2:$B$11876,V$8,Gögn!$E$2:$E$11876,V$9))/1000)</f>
        <v>43524738.445</v>
      </c>
      <c r="W106" s="156">
        <f>IF(LEN(W$8)=0,"",IF(W$9="samtals",SUMIFS(Gögn!$I$2:$I$11876,Gögn!$F$2:$F$11876,$A106,Gögn!$B$2:$B$11876,W$8),SUMIFS(Gögn!$I$2:$I$11876,Gögn!$F$2:$F$11876,$A106,Gögn!$B$2:$B$11876,W$8,Gögn!$E$2:$E$11876,W$9))/1000)</f>
        <v>695932.78300000005</v>
      </c>
      <c r="X106" s="156">
        <f>IF(LEN(X$8)=0,"",IF(X$9="samtals",SUMIFS(Gögn!$I$2:$I$11876,Gögn!$F$2:$F$11876,$A106,Gögn!$B$2:$B$11876,X$8),SUMIFS(Gögn!$I$2:$I$11876,Gögn!$F$2:$F$11876,$A106,Gögn!$B$2:$B$11876,X$8,Gögn!$E$2:$E$11876,X$9))/1000)</f>
        <v>16012632.832</v>
      </c>
      <c r="Y106" s="156">
        <f>IF(LEN(Y$8)=0,"",IF(Y$9="samtals",SUMIFS(Gögn!$I$2:$I$11876,Gögn!$F$2:$F$11876,$A106,Gögn!$B$2:$B$11876,Y$8),SUMIFS(Gögn!$I$2:$I$11876,Gögn!$F$2:$F$11876,$A106,Gögn!$B$2:$B$11876,Y$8,Gögn!$E$2:$E$11876,Y$9))/1000)</f>
        <v>3768258.8420000002</v>
      </c>
      <c r="Z106" s="156">
        <f>IF(LEN(Z$8)=0,"",IF(Z$9="samtals",SUMIFS(Gögn!$I$2:$I$11876,Gögn!$F$2:$F$11876,$A106,Gögn!$B$2:$B$11876,Z$8),SUMIFS(Gögn!$I$2:$I$11876,Gögn!$F$2:$F$11876,$A106,Gögn!$B$2:$B$11876,Z$8,Gögn!$E$2:$E$11876,Z$9))/1000)</f>
        <v>12244373.99</v>
      </c>
      <c r="AA106" s="156">
        <f>IF(LEN(AA$8)=0,"",IF(AA$9="samtals",SUMIFS(Gögn!$I$2:$I$11876,Gögn!$F$2:$F$11876,$A106,Gögn!$B$2:$B$11876,AA$8),SUMIFS(Gögn!$I$2:$I$11876,Gögn!$F$2:$F$11876,$A106,Gögn!$B$2:$B$11876,AA$8,Gögn!$E$2:$E$11876,AA$9))/1000)</f>
        <v>984081.28500000003</v>
      </c>
      <c r="AB106" s="156">
        <f>IF(LEN(AB$8)=0,"",IF(AB$9="samtals",SUMIFS(Gögn!$I$2:$I$11876,Gögn!$F$2:$F$11876,$A106,Gögn!$B$2:$B$11876,AB$8),SUMIFS(Gögn!$I$2:$I$11876,Gögn!$F$2:$F$11876,$A106,Gögn!$B$2:$B$11876,AB$8,Gögn!$E$2:$E$11876,AB$9))/1000)</f>
        <v>984081.28500000003</v>
      </c>
      <c r="AC106" s="156">
        <f>IF(LEN(AC$8)=0,"",IF(AC$9="samtals",SUMIFS(Gögn!$I$2:$I$11876,Gögn!$F$2:$F$11876,$A106,Gögn!$B$2:$B$11876,AC$8),SUMIFS(Gögn!$I$2:$I$11876,Gögn!$F$2:$F$11876,$A106,Gögn!$B$2:$B$11876,AC$8,Gögn!$E$2:$E$11876,AC$9))/1000)</f>
        <v>2156590</v>
      </c>
      <c r="AD106" s="156">
        <f>IF(LEN(AD$8)=0,"",IF(AD$9="samtals",SUMIFS(Gögn!$I$2:$I$11876,Gögn!$F$2:$F$11876,$A106,Gögn!$B$2:$B$11876,AD$8),SUMIFS(Gögn!$I$2:$I$11876,Gögn!$F$2:$F$11876,$A106,Gögn!$B$2:$B$11876,AD$8,Gögn!$E$2:$E$11876,AD$9))/1000)</f>
        <v>2156590</v>
      </c>
      <c r="AE106" s="156">
        <f>IF(LEN(AE$8)=0,"",IF(AE$9="samtals",SUMIFS(Gögn!$I$2:$I$11876,Gögn!$F$2:$F$11876,$A106,Gögn!$B$2:$B$11876,AE$8),SUMIFS(Gögn!$I$2:$I$11876,Gögn!$F$2:$F$11876,$A106,Gögn!$B$2:$B$11876,AE$8,Gögn!$E$2:$E$11876,AE$9))/1000)</f>
        <v>1301658</v>
      </c>
      <c r="AF106" s="156">
        <f>IF(LEN(AF$8)=0,"",IF(AF$9="samtals",SUMIFS(Gögn!$I$2:$I$11876,Gögn!$F$2:$F$11876,$A106,Gögn!$B$2:$B$11876,AF$8),SUMIFS(Gögn!$I$2:$I$11876,Gögn!$F$2:$F$11876,$A106,Gögn!$B$2:$B$11876,AF$8,Gögn!$E$2:$E$11876,AF$9))/1000)</f>
        <v>1301658</v>
      </c>
      <c r="AG106" s="156">
        <f>IF(LEN(AG$8)=0,"",IF(AG$9="samtals",SUMIFS(Gögn!$I$2:$I$11876,Gögn!$F$2:$F$11876,$A106,Gögn!$B$2:$B$11876,AG$8),SUMIFS(Gögn!$I$2:$I$11876,Gögn!$F$2:$F$11876,$A106,Gögn!$B$2:$B$11876,AG$8,Gögn!$E$2:$E$11876,AG$9))/1000)</f>
        <v>30429.4</v>
      </c>
      <c r="AH106" s="156">
        <f>IF(LEN(AH$8)=0,"",IF(AH$9="samtals",SUMIFS(Gögn!$I$2:$I$11876,Gögn!$F$2:$F$11876,$A106,Gögn!$B$2:$B$11876,AH$8),SUMIFS(Gögn!$I$2:$I$11876,Gögn!$F$2:$F$11876,$A106,Gögn!$B$2:$B$11876,AH$8,Gögn!$E$2:$E$11876,AH$9))/1000)</f>
        <v>30429.4</v>
      </c>
      <c r="AI106" s="156">
        <f>IF(LEN(AI$8)=0,"",IF(AI$9="samtals",SUMIFS(Gögn!$I$2:$I$11876,Gögn!$F$2:$F$11876,$A106,Gögn!$B$2:$B$11876,AI$8),SUMIFS(Gögn!$I$2:$I$11876,Gögn!$F$2:$F$11876,$A106,Gögn!$B$2:$B$11876,AI$8,Gögn!$E$2:$E$11876,AI$9))/1000)</f>
        <v>11187</v>
      </c>
      <c r="AJ106" s="156">
        <f>IF(LEN(AJ$8)=0,"",IF(AJ$9="samtals",SUMIFS(Gögn!$I$2:$I$11876,Gögn!$F$2:$F$11876,$A106,Gögn!$B$2:$B$11876,AJ$8),SUMIFS(Gögn!$I$2:$I$11876,Gögn!$F$2:$F$11876,$A106,Gögn!$B$2:$B$11876,AJ$8,Gögn!$E$2:$E$11876,AJ$9))/1000)</f>
        <v>11187</v>
      </c>
      <c r="AK106" s="156">
        <f>IF(LEN(AK$8)=0,"",IF(AK$9="samtals",SUMIFS(Gögn!$I$2:$I$11876,Gögn!$F$2:$F$11876,$A106,Gögn!$B$2:$B$11876,AK$8),SUMIFS(Gögn!$I$2:$I$11876,Gögn!$F$2:$F$11876,$A106,Gögn!$B$2:$B$11876,AK$8,Gögn!$E$2:$E$11876,AK$9))/1000)</f>
        <v>3071318.1439999999</v>
      </c>
      <c r="AL106" s="156">
        <f>IF(LEN(AL$8)=0,"",IF(AL$9="samtals",SUMIFS(Gögn!$I$2:$I$11876,Gögn!$F$2:$F$11876,$A106,Gögn!$B$2:$B$11876,AL$8),SUMIFS(Gögn!$I$2:$I$11876,Gögn!$F$2:$F$11876,$A106,Gögn!$B$2:$B$11876,AL$8,Gögn!$E$2:$E$11876,AL$9))/1000)</f>
        <v>3071318.1439999999</v>
      </c>
      <c r="AM106" s="156">
        <f>IF(LEN(AM$8)=0,"",IF(AM$9="samtals",SUMIFS(Gögn!$I$2:$I$11876,Gögn!$F$2:$F$11876,$A106,Gögn!$B$2:$B$11876,AM$8),SUMIFS(Gögn!$I$2:$I$11876,Gögn!$F$2:$F$11876,$A106,Gögn!$B$2:$B$11876,AM$8,Gögn!$E$2:$E$11876,AM$9))/1000)</f>
        <v>87642630.329999998</v>
      </c>
      <c r="AN106" s="156">
        <f>IF(LEN(AN$8)=0,"",IF(AN$9="samtals",SUMIFS(Gögn!$I$2:$I$11876,Gögn!$F$2:$F$11876,$A106,Gögn!$B$2:$B$11876,AN$8),SUMIFS(Gögn!$I$2:$I$11876,Gögn!$F$2:$F$11876,$A106,Gögn!$B$2:$B$11876,AN$8,Gögn!$E$2:$E$11876,AN$9))/1000)</f>
        <v>86244092.230000004</v>
      </c>
      <c r="AO106" s="156">
        <f>IF(LEN(AO$8)=0,"",IF(AO$9="samtals",SUMIFS(Gögn!$I$2:$I$11876,Gögn!$F$2:$F$11876,$A106,Gögn!$B$2:$B$11876,AO$8),SUMIFS(Gögn!$I$2:$I$11876,Gögn!$F$2:$F$11876,$A106,Gögn!$B$2:$B$11876,AO$8,Gögn!$E$2:$E$11876,AO$9))/1000)</f>
        <v>1398538.1</v>
      </c>
      <c r="AP106" s="156">
        <f>IF(LEN(AP$8)=0,"",IF(AP$9="samtals",SUMIFS(Gögn!$I$2:$I$11876,Gögn!$F$2:$F$11876,$A106,Gögn!$B$2:$B$11876,AP$8),SUMIFS(Gögn!$I$2:$I$11876,Gögn!$F$2:$F$11876,$A106,Gögn!$B$2:$B$11876,AP$8,Gögn!$E$2:$E$11876,AP$9))/1000)</f>
        <v>434651.49099999998</v>
      </c>
      <c r="AQ106" s="156">
        <f>IF(LEN(AQ$8)=0,"",IF(AQ$9="samtals",SUMIFS(Gögn!$I$2:$I$11876,Gögn!$F$2:$F$11876,$A106,Gögn!$B$2:$B$11876,AQ$8),SUMIFS(Gögn!$I$2:$I$11876,Gögn!$F$2:$F$11876,$A106,Gögn!$B$2:$B$11876,AQ$8,Gögn!$E$2:$E$11876,AQ$9))/1000)</f>
        <v>146680.36300000001</v>
      </c>
      <c r="AR106" s="156">
        <f>IF(LEN(AR$8)=0,"",IF(AR$9="samtals",SUMIFS(Gögn!$I$2:$I$11876,Gögn!$F$2:$F$11876,$A106,Gögn!$B$2:$B$11876,AR$8),SUMIFS(Gögn!$I$2:$I$11876,Gögn!$F$2:$F$11876,$A106,Gögn!$B$2:$B$11876,AR$8,Gögn!$E$2:$E$11876,AR$9))/1000)</f>
        <v>287971.12800000003</v>
      </c>
      <c r="AS106" s="156">
        <f>IF(LEN(AS$8)=0,"",IF(AS$9="samtals",SUMIFS(Gögn!$I$2:$I$11876,Gögn!$F$2:$F$11876,$A106,Gögn!$B$2:$B$11876,AS$8),SUMIFS(Gögn!$I$2:$I$11876,Gögn!$F$2:$F$11876,$A106,Gögn!$B$2:$B$11876,AS$8,Gögn!$E$2:$E$11876,AS$9))/1000)</f>
        <v>47455431.523999996</v>
      </c>
      <c r="AT106" s="156">
        <f>IF(LEN(AT$8)=0,"",IF(AT$9="samtals",SUMIFS(Gögn!$I$2:$I$11876,Gögn!$F$2:$F$11876,$A106,Gögn!$B$2:$B$11876,AT$8),SUMIFS(Gögn!$I$2:$I$11876,Gögn!$F$2:$F$11876,$A106,Gögn!$B$2:$B$11876,AT$8,Gögn!$E$2:$E$11876,AT$9))/1000)</f>
        <v>44383711.331</v>
      </c>
      <c r="AU106" s="156">
        <f>IF(LEN(AU$8)=0,"",IF(AU$9="samtals",SUMIFS(Gögn!$I$2:$I$11876,Gögn!$F$2:$F$11876,$A106,Gögn!$B$2:$B$11876,AU$8),SUMIFS(Gögn!$I$2:$I$11876,Gögn!$F$2:$F$11876,$A106,Gögn!$B$2:$B$11876,AU$8,Gögn!$E$2:$E$11876,AU$9))/1000)</f>
        <v>3071720.193</v>
      </c>
      <c r="AV106" s="156">
        <f>IF(LEN(AV$8)=0,"",IF(AV$9="samtals",SUMIFS(Gögn!$I$2:$I$11876,Gögn!$F$2:$F$11876,$A106,Gögn!$B$2:$B$11876,AV$8),SUMIFS(Gögn!$I$2:$I$11876,Gögn!$F$2:$F$11876,$A106,Gögn!$B$2:$B$11876,AV$8,Gögn!$E$2:$E$11876,AV$9))/1000)</f>
        <v>2419431.1850000001</v>
      </c>
      <c r="AW106" s="156">
        <f>IF(LEN(AW$8)=0,"",IF(AW$9="samtals",SUMIFS(Gögn!$I$2:$I$11876,Gögn!$F$2:$F$11876,$A106,Gögn!$B$2:$B$11876,AW$8),SUMIFS(Gögn!$I$2:$I$11876,Gögn!$F$2:$F$11876,$A106,Gögn!$B$2:$B$11876,AW$8,Gögn!$E$2:$E$11876,AW$9))/1000)</f>
        <v>2321631.3259999999</v>
      </c>
      <c r="AX106" s="156">
        <f>IF(LEN(AX$8)=0,"",IF(AX$9="samtals",SUMIFS(Gögn!$I$2:$I$11876,Gögn!$F$2:$F$11876,$A106,Gögn!$B$2:$B$11876,AX$8),SUMIFS(Gögn!$I$2:$I$11876,Gögn!$F$2:$F$11876,$A106,Gögn!$B$2:$B$11876,AX$8,Gögn!$E$2:$E$11876,AX$9))/1000)</f>
        <v>97799.858999999997</v>
      </c>
      <c r="AY106" s="156">
        <f>IF(LEN(AY$8)=0,"",IF(AY$9="samtals",SUMIFS(Gögn!$I$2:$I$11876,Gögn!$F$2:$F$11876,$A106,Gögn!$B$2:$B$11876,AY$8),SUMIFS(Gögn!$I$2:$I$11876,Gögn!$F$2:$F$11876,$A106,Gögn!$B$2:$B$11876,AY$8,Gögn!$E$2:$E$11876,AY$9))/1000)</f>
        <v>8270662</v>
      </c>
      <c r="AZ106" s="156">
        <f>IF(LEN(AZ$8)=0,"",IF(AZ$9="samtals",SUMIFS(Gögn!$I$2:$I$11876,Gögn!$F$2:$F$11876,$A106,Gögn!$B$2:$B$11876,AZ$8),SUMIFS(Gögn!$I$2:$I$11876,Gögn!$F$2:$F$11876,$A106,Gögn!$B$2:$B$11876,AZ$8,Gögn!$E$2:$E$11876,AZ$9))/1000)</f>
        <v>5190824</v>
      </c>
      <c r="BA106" s="156">
        <f>IF(LEN(BA$8)=0,"",IF(BA$9="samtals",SUMIFS(Gögn!$I$2:$I$11876,Gögn!$F$2:$F$11876,$A106,Gögn!$B$2:$B$11876,BA$8),SUMIFS(Gögn!$I$2:$I$11876,Gögn!$F$2:$F$11876,$A106,Gögn!$B$2:$B$11876,BA$8,Gögn!$E$2:$E$11876,BA$9))/1000)</f>
        <v>3079838</v>
      </c>
      <c r="BB106" s="156">
        <f>IF(LEN(BB$8)=0,"",IF(BB$9="samtals",SUMIFS(Gögn!$I$2:$I$11876,Gögn!$F$2:$F$11876,$A106,Gögn!$B$2:$B$11876,BB$8),SUMIFS(Gögn!$I$2:$I$11876,Gögn!$F$2:$F$11876,$A106,Gögn!$B$2:$B$11876,BB$8,Gögn!$E$2:$E$11876,BB$9))/1000)</f>
        <v>5901474.6310000001</v>
      </c>
      <c r="BC106" s="156">
        <f>IF(LEN(BC$8)=0,"",IF(BC$9="samtals",SUMIFS(Gögn!$I$2:$I$11876,Gögn!$F$2:$F$11876,$A106,Gögn!$B$2:$B$11876,BC$8),SUMIFS(Gögn!$I$2:$I$11876,Gögn!$F$2:$F$11876,$A106,Gögn!$B$2:$B$11876,BC$8,Gögn!$E$2:$E$11876,BC$9))/1000)</f>
        <v>5544018.449</v>
      </c>
      <c r="BD106" s="156">
        <f>IF(LEN(BD$8)=0,"",IF(BD$9="samtals",SUMIFS(Gögn!$I$2:$I$11876,Gögn!$F$2:$F$11876,$A106,Gögn!$B$2:$B$11876,BD$8),SUMIFS(Gögn!$I$2:$I$11876,Gögn!$F$2:$F$11876,$A106,Gögn!$B$2:$B$11876,BD$8,Gögn!$E$2:$E$11876,BD$9))/1000)</f>
        <v>357456.18199999997</v>
      </c>
      <c r="BE106" s="156">
        <f>IF(LEN(BE$8)=0,"",IF(BE$9="samtals",SUMIFS(Gögn!$I$2:$I$11876,Gögn!$F$2:$F$11876,$A106,Gögn!$B$2:$B$11876,BE$8),SUMIFS(Gögn!$I$2:$I$11876,Gögn!$F$2:$F$11876,$A106,Gögn!$B$2:$B$11876,BE$8,Gögn!$E$2:$E$11876,BE$9))/1000)</f>
        <v>18788757.026000001</v>
      </c>
      <c r="BF106" s="156">
        <f>IF(LEN(BF$8)=0,"",IF(BF$9="samtals",SUMIFS(Gögn!$I$2:$I$11876,Gögn!$F$2:$F$11876,$A106,Gögn!$B$2:$B$11876,BF$8),SUMIFS(Gögn!$I$2:$I$11876,Gögn!$F$2:$F$11876,$A106,Gögn!$B$2:$B$11876,BF$8,Gögn!$E$2:$E$11876,BF$9))/1000)</f>
        <v>18337174.853999998</v>
      </c>
      <c r="BG106" s="156">
        <f>IF(LEN(BG$8)=0,"",IF(BG$9="samtals",SUMIFS(Gögn!$I$2:$I$11876,Gögn!$F$2:$F$11876,$A106,Gögn!$B$2:$B$11876,BG$8),SUMIFS(Gögn!$I$2:$I$11876,Gögn!$F$2:$F$11876,$A106,Gögn!$B$2:$B$11876,BG$8,Gögn!$E$2:$E$11876,BG$9))/1000)</f>
        <v>451582.17200000002</v>
      </c>
    </row>
    <row r="107" spans="1:59" ht="15" customHeight="1" x14ac:dyDescent="0.25">
      <c r="A107" s="5" t="s">
        <v>101</v>
      </c>
      <c r="B107" s="5"/>
      <c r="C107" s="18" t="s">
        <v>102</v>
      </c>
      <c r="D107" s="155">
        <f t="shared" si="29"/>
        <v>6699664.1639999989</v>
      </c>
      <c r="E107" s="155">
        <f>IF(LEN(E$8)=0,"",IF(E$9="samtals",SUMIFS(Gögn!$I$2:$I$11876,Gögn!$F$2:$F$11876,$A107,Gögn!$B$2:$B$11876,E$8),SUMIFS(Gögn!$I$2:$I$11876,Gögn!$F$2:$F$11876,$A107,Gögn!$B$2:$B$11876,E$8,Gögn!$E$2:$E$11876,E$9))/1000)</f>
        <v>460449.36800000002</v>
      </c>
      <c r="F107" s="155">
        <f>IF(LEN(F$8)=0,"",IF(F$9="samtals",SUMIFS(Gögn!$I$2:$I$11876,Gögn!$F$2:$F$11876,$A107,Gögn!$B$2:$B$11876,F$8),SUMIFS(Gögn!$I$2:$I$11876,Gögn!$F$2:$F$11876,$A107,Gögn!$B$2:$B$11876,F$8,Gögn!$E$2:$E$11876,F$9))/1000)</f>
        <v>168621.98699999999</v>
      </c>
      <c r="G107" s="155">
        <f>IF(LEN(G$8)=0,"",IF(G$9="samtals",SUMIFS(Gögn!$I$2:$I$11876,Gögn!$F$2:$F$11876,$A107,Gögn!$B$2:$B$11876,G$8),SUMIFS(Gögn!$I$2:$I$11876,Gögn!$F$2:$F$11876,$A107,Gögn!$B$2:$B$11876,G$8,Gögn!$E$2:$E$11876,G$9))/1000)</f>
        <v>291827.38099999999</v>
      </c>
      <c r="H107" s="155">
        <f>IF(LEN(H$8)=0,"",IF(H$9="samtals",SUMIFS(Gögn!$I$2:$I$11876,Gögn!$F$2:$F$11876,$A107,Gögn!$B$2:$B$11876,H$8),SUMIFS(Gögn!$I$2:$I$11876,Gögn!$F$2:$F$11876,$A107,Gögn!$B$2:$B$11876,H$8,Gögn!$E$2:$E$11876,H$9))/1000)</f>
        <v>745515.57700000005</v>
      </c>
      <c r="I107" s="155">
        <f>IF(LEN(I$8)=0,"",IF(I$9="samtals",SUMIFS(Gögn!$I$2:$I$11876,Gögn!$F$2:$F$11876,$A107,Gögn!$B$2:$B$11876,I$8),SUMIFS(Gögn!$I$2:$I$11876,Gögn!$F$2:$F$11876,$A107,Gögn!$B$2:$B$11876,I$8,Gögn!$E$2:$E$11876,I$9))/1000)</f>
        <v>312322.52299999999</v>
      </c>
      <c r="J107" s="155">
        <f>IF(LEN(J$8)=0,"",IF(J$9="samtals",SUMIFS(Gögn!$I$2:$I$11876,Gögn!$F$2:$F$11876,$A107,Gögn!$B$2:$B$11876,J$8),SUMIFS(Gögn!$I$2:$I$11876,Gögn!$F$2:$F$11876,$A107,Gögn!$B$2:$B$11876,J$8,Gögn!$E$2:$E$11876,J$9))/1000)</f>
        <v>433193.054</v>
      </c>
      <c r="K107" s="155">
        <f>IF(LEN(K$8)=0,"",IF(K$9="samtals",SUMIFS(Gögn!$I$2:$I$11876,Gögn!$F$2:$F$11876,$A107,Gögn!$B$2:$B$11876,K$8),SUMIFS(Gögn!$I$2:$I$11876,Gögn!$F$2:$F$11876,$A107,Gögn!$B$2:$B$11876,K$8,Gögn!$E$2:$E$11876,K$9))/1000)</f>
        <v>137878.372</v>
      </c>
      <c r="L107" s="155">
        <f>IF(LEN(L$8)=0,"",IF(L$9="samtals",SUMIFS(Gögn!$I$2:$I$11876,Gögn!$F$2:$F$11876,$A107,Gögn!$B$2:$B$11876,L$8),SUMIFS(Gögn!$I$2:$I$11876,Gögn!$F$2:$F$11876,$A107,Gögn!$B$2:$B$11876,L$8,Gögn!$E$2:$E$11876,L$9))/1000)</f>
        <v>137878.372</v>
      </c>
      <c r="M107" s="155">
        <f>IF(LEN(M$8)=0,"",IF(M$9="samtals",SUMIFS(Gögn!$I$2:$I$11876,Gögn!$F$2:$F$11876,$A107,Gögn!$B$2:$B$11876,M$8),SUMIFS(Gögn!$I$2:$I$11876,Gögn!$F$2:$F$11876,$A107,Gögn!$B$2:$B$11876,M$8,Gögn!$E$2:$E$11876,M$9))/1000)</f>
        <v>42717</v>
      </c>
      <c r="N107" s="155">
        <f>IF(LEN(N$8)=0,"",IF(N$9="samtals",SUMIFS(Gögn!$I$2:$I$11876,Gögn!$F$2:$F$11876,$A107,Gögn!$B$2:$B$11876,N$8),SUMIFS(Gögn!$I$2:$I$11876,Gögn!$F$2:$F$11876,$A107,Gögn!$B$2:$B$11876,N$8,Gögn!$E$2:$E$11876,N$9))/1000)</f>
        <v>42717</v>
      </c>
      <c r="O107" s="155">
        <f>IF(LEN(O$8)=0,"",IF(O$9="samtals",SUMIFS(Gögn!$I$2:$I$11876,Gögn!$F$2:$F$11876,$A107,Gögn!$B$2:$B$11876,O$8),SUMIFS(Gögn!$I$2:$I$11876,Gögn!$F$2:$F$11876,$A107,Gögn!$B$2:$B$11876,O$8,Gögn!$E$2:$E$11876,O$9))/1000)</f>
        <v>248223.554</v>
      </c>
      <c r="P107" s="155">
        <f>IF(LEN(P$8)=0,"",IF(P$9="samtals",SUMIFS(Gögn!$I$2:$I$11876,Gögn!$F$2:$F$11876,$A107,Gögn!$B$2:$B$11876,P$8),SUMIFS(Gögn!$I$2:$I$11876,Gögn!$F$2:$F$11876,$A107,Gögn!$B$2:$B$11876,P$8,Gögn!$E$2:$E$11876,P$9))/1000)</f>
        <v>247107.098</v>
      </c>
      <c r="Q107" s="155">
        <f>IF(LEN(Q$8)=0,"",IF(Q$9="samtals",SUMIFS(Gögn!$I$2:$I$11876,Gögn!$F$2:$F$11876,$A107,Gögn!$B$2:$B$11876,Q$8),SUMIFS(Gögn!$I$2:$I$11876,Gögn!$F$2:$F$11876,$A107,Gögn!$B$2:$B$11876,Q$8,Gögn!$E$2:$E$11876,Q$9))/1000)</f>
        <v>1116.4559999999999</v>
      </c>
      <c r="R107" s="155">
        <f>IF(LEN(R$8)=0,"",IF(R$9="samtals",SUMIFS(Gögn!$I$2:$I$11876,Gögn!$F$2:$F$11876,$A107,Gögn!$B$2:$B$11876,R$8),SUMIFS(Gögn!$I$2:$I$11876,Gögn!$F$2:$F$11876,$A107,Gögn!$B$2:$B$11876,R$8,Gögn!$E$2:$E$11876,R$9))/1000)</f>
        <v>363147</v>
      </c>
      <c r="S107" s="155">
        <f>IF(LEN(S$8)=0,"",IF(S$9="samtals",SUMIFS(Gögn!$I$2:$I$11876,Gögn!$F$2:$F$11876,$A107,Gögn!$B$2:$B$11876,S$8),SUMIFS(Gögn!$I$2:$I$11876,Gögn!$F$2:$F$11876,$A107,Gögn!$B$2:$B$11876,S$8,Gögn!$E$2:$E$11876,S$9))/1000)</f>
        <v>142783</v>
      </c>
      <c r="T107" s="155">
        <f>IF(LEN(T$8)=0,"",IF(T$9="samtals",SUMIFS(Gögn!$I$2:$I$11876,Gögn!$F$2:$F$11876,$A107,Gögn!$B$2:$B$11876,T$8),SUMIFS(Gögn!$I$2:$I$11876,Gögn!$F$2:$F$11876,$A107,Gögn!$B$2:$B$11876,T$8,Gögn!$E$2:$E$11876,T$9))/1000)</f>
        <v>220364</v>
      </c>
      <c r="U107" s="155">
        <f>IF(LEN(U$8)=0,"",IF(U$9="samtals",SUMIFS(Gögn!$I$2:$I$11876,Gögn!$F$2:$F$11876,$A107,Gögn!$B$2:$B$11876,U$8),SUMIFS(Gögn!$I$2:$I$11876,Gögn!$F$2:$F$11876,$A107,Gögn!$B$2:$B$11876,U$8,Gögn!$E$2:$E$11876,U$9))/1000)</f>
        <v>1401244.8149999999</v>
      </c>
      <c r="V107" s="155">
        <f>IF(LEN(V$8)=0,"",IF(V$9="samtals",SUMIFS(Gögn!$I$2:$I$11876,Gögn!$F$2:$F$11876,$A107,Gögn!$B$2:$B$11876,V$8),SUMIFS(Gögn!$I$2:$I$11876,Gögn!$F$2:$F$11876,$A107,Gögn!$B$2:$B$11876,V$8,Gögn!$E$2:$E$11876,V$9))/1000)</f>
        <v>1392193.32</v>
      </c>
      <c r="W107" s="155">
        <f>IF(LEN(W$8)=0,"",IF(W$9="samtals",SUMIFS(Gögn!$I$2:$I$11876,Gögn!$F$2:$F$11876,$A107,Gögn!$B$2:$B$11876,W$8),SUMIFS(Gögn!$I$2:$I$11876,Gögn!$F$2:$F$11876,$A107,Gögn!$B$2:$B$11876,W$8,Gögn!$E$2:$E$11876,W$9))/1000)</f>
        <v>9051.4950000000008</v>
      </c>
      <c r="X107" s="155">
        <f>IF(LEN(X$8)=0,"",IF(X$9="samtals",SUMIFS(Gögn!$I$2:$I$11876,Gögn!$F$2:$F$11876,$A107,Gögn!$B$2:$B$11876,X$8),SUMIFS(Gögn!$I$2:$I$11876,Gögn!$F$2:$F$11876,$A107,Gögn!$B$2:$B$11876,X$8,Gögn!$E$2:$E$11876,X$9))/1000)</f>
        <v>131951.39300000001</v>
      </c>
      <c r="Y107" s="155">
        <f>IF(LEN(Y$8)=0,"",IF(Y$9="samtals",SUMIFS(Gögn!$I$2:$I$11876,Gögn!$F$2:$F$11876,$A107,Gögn!$B$2:$B$11876,Y$8),SUMIFS(Gögn!$I$2:$I$11876,Gögn!$F$2:$F$11876,$A107,Gögn!$B$2:$B$11876,Y$8,Gögn!$E$2:$E$11876,Y$9))/1000)</f>
        <v>43613.396000000001</v>
      </c>
      <c r="Z107" s="155">
        <f>IF(LEN(Z$8)=0,"",IF(Z$9="samtals",SUMIFS(Gögn!$I$2:$I$11876,Gögn!$F$2:$F$11876,$A107,Gögn!$B$2:$B$11876,Z$8),SUMIFS(Gögn!$I$2:$I$11876,Gögn!$F$2:$F$11876,$A107,Gögn!$B$2:$B$11876,Z$8,Gögn!$E$2:$E$11876,Z$9))/1000)</f>
        <v>88337.997000000003</v>
      </c>
      <c r="AA107" s="155">
        <f>IF(LEN(AA$8)=0,"",IF(AA$9="samtals",SUMIFS(Gögn!$I$2:$I$11876,Gögn!$F$2:$F$11876,$A107,Gögn!$B$2:$B$11876,AA$8),SUMIFS(Gögn!$I$2:$I$11876,Gögn!$F$2:$F$11876,$A107,Gögn!$B$2:$B$11876,AA$8,Gögn!$E$2:$E$11876,AA$9))/1000)</f>
        <v>57836.892</v>
      </c>
      <c r="AB107" s="155">
        <f>IF(LEN(AB$8)=0,"",IF(AB$9="samtals",SUMIFS(Gögn!$I$2:$I$11876,Gögn!$F$2:$F$11876,$A107,Gögn!$B$2:$B$11876,AB$8),SUMIFS(Gögn!$I$2:$I$11876,Gögn!$F$2:$F$11876,$A107,Gögn!$B$2:$B$11876,AB$8,Gögn!$E$2:$E$11876,AB$9))/1000)</f>
        <v>57836.892</v>
      </c>
      <c r="AC107" s="155">
        <f>IF(LEN(AC$8)=0,"",IF(AC$9="samtals",SUMIFS(Gögn!$I$2:$I$11876,Gögn!$F$2:$F$11876,$A107,Gögn!$B$2:$B$11876,AC$8),SUMIFS(Gögn!$I$2:$I$11876,Gögn!$F$2:$F$11876,$A107,Gögn!$B$2:$B$11876,AC$8,Gögn!$E$2:$E$11876,AC$9))/1000)</f>
        <v>32067</v>
      </c>
      <c r="AD107" s="155">
        <f>IF(LEN(AD$8)=0,"",IF(AD$9="samtals",SUMIFS(Gögn!$I$2:$I$11876,Gögn!$F$2:$F$11876,$A107,Gögn!$B$2:$B$11876,AD$8),SUMIFS(Gögn!$I$2:$I$11876,Gögn!$F$2:$F$11876,$A107,Gögn!$B$2:$B$11876,AD$8,Gögn!$E$2:$E$11876,AD$9))/1000)</f>
        <v>32067</v>
      </c>
      <c r="AE107" s="155">
        <f>IF(LEN(AE$8)=0,"",IF(AE$9="samtals",SUMIFS(Gögn!$I$2:$I$11876,Gögn!$F$2:$F$11876,$A107,Gögn!$B$2:$B$11876,AE$8),SUMIFS(Gögn!$I$2:$I$11876,Gögn!$F$2:$F$11876,$A107,Gögn!$B$2:$B$11876,AE$8,Gögn!$E$2:$E$11876,AE$9))/1000)</f>
        <v>14825</v>
      </c>
      <c r="AF107" s="155">
        <f>IF(LEN(AF$8)=0,"",IF(AF$9="samtals",SUMIFS(Gögn!$I$2:$I$11876,Gögn!$F$2:$F$11876,$A107,Gögn!$B$2:$B$11876,AF$8),SUMIFS(Gögn!$I$2:$I$11876,Gögn!$F$2:$F$11876,$A107,Gögn!$B$2:$B$11876,AF$8,Gögn!$E$2:$E$11876,AF$9))/1000)</f>
        <v>14825</v>
      </c>
      <c r="AG107" s="155">
        <f>IF(LEN(AG$8)=0,"",IF(AG$9="samtals",SUMIFS(Gögn!$I$2:$I$11876,Gögn!$F$2:$F$11876,$A107,Gögn!$B$2:$B$11876,AG$8),SUMIFS(Gögn!$I$2:$I$11876,Gögn!$F$2:$F$11876,$A107,Gögn!$B$2:$B$11876,AG$8,Gögn!$E$2:$E$11876,AG$9))/1000)</f>
        <v>8810.7520000000004</v>
      </c>
      <c r="AH107" s="155">
        <f>IF(LEN(AH$8)=0,"",IF(AH$9="samtals",SUMIFS(Gögn!$I$2:$I$11876,Gögn!$F$2:$F$11876,$A107,Gögn!$B$2:$B$11876,AH$8),SUMIFS(Gögn!$I$2:$I$11876,Gögn!$F$2:$F$11876,$A107,Gögn!$B$2:$B$11876,AH$8,Gögn!$E$2:$E$11876,AH$9))/1000)</f>
        <v>8810.7520000000004</v>
      </c>
      <c r="AI107" s="155">
        <f>IF(LEN(AI$8)=0,"",IF(AI$9="samtals",SUMIFS(Gögn!$I$2:$I$11876,Gögn!$F$2:$F$11876,$A107,Gögn!$B$2:$B$11876,AI$8),SUMIFS(Gögn!$I$2:$I$11876,Gögn!$F$2:$F$11876,$A107,Gögn!$B$2:$B$11876,AI$8,Gögn!$E$2:$E$11876,AI$9))/1000)</f>
        <v>23260</v>
      </c>
      <c r="AJ107" s="155">
        <f>IF(LEN(AJ$8)=0,"",IF(AJ$9="samtals",SUMIFS(Gögn!$I$2:$I$11876,Gögn!$F$2:$F$11876,$A107,Gögn!$B$2:$B$11876,AJ$8),SUMIFS(Gögn!$I$2:$I$11876,Gögn!$F$2:$F$11876,$A107,Gögn!$B$2:$B$11876,AJ$8,Gögn!$E$2:$E$11876,AJ$9))/1000)</f>
        <v>23260</v>
      </c>
      <c r="AK107" s="155">
        <f>IF(LEN(AK$8)=0,"",IF(AK$9="samtals",SUMIFS(Gögn!$I$2:$I$11876,Gögn!$F$2:$F$11876,$A107,Gögn!$B$2:$B$11876,AK$8),SUMIFS(Gögn!$I$2:$I$11876,Gögn!$F$2:$F$11876,$A107,Gögn!$B$2:$B$11876,AK$8,Gögn!$E$2:$E$11876,AK$9))/1000)</f>
        <v>34334.627</v>
      </c>
      <c r="AL107" s="155">
        <f>IF(LEN(AL$8)=0,"",IF(AL$9="samtals",SUMIFS(Gögn!$I$2:$I$11876,Gögn!$F$2:$F$11876,$A107,Gögn!$B$2:$B$11876,AL$8),SUMIFS(Gögn!$I$2:$I$11876,Gögn!$F$2:$F$11876,$A107,Gögn!$B$2:$B$11876,AL$8,Gögn!$E$2:$E$11876,AL$9))/1000)</f>
        <v>34334.627</v>
      </c>
      <c r="AM107" s="155">
        <f>IF(LEN(AM$8)=0,"",IF(AM$9="samtals",SUMIFS(Gögn!$I$2:$I$11876,Gögn!$F$2:$F$11876,$A107,Gögn!$B$2:$B$11876,AM$8),SUMIFS(Gögn!$I$2:$I$11876,Gögn!$F$2:$F$11876,$A107,Gögn!$B$2:$B$11876,AM$8,Gögn!$E$2:$E$11876,AM$9))/1000)</f>
        <v>1646427.7790000001</v>
      </c>
      <c r="AN107" s="155">
        <f>IF(LEN(AN$8)=0,"",IF(AN$9="samtals",SUMIFS(Gögn!$I$2:$I$11876,Gögn!$F$2:$F$11876,$A107,Gögn!$B$2:$B$11876,AN$8),SUMIFS(Gögn!$I$2:$I$11876,Gögn!$F$2:$F$11876,$A107,Gögn!$B$2:$B$11876,AN$8,Gögn!$E$2:$E$11876,AN$9))/1000)</f>
        <v>1600114.929</v>
      </c>
      <c r="AO107" s="155">
        <f>IF(LEN(AO$8)=0,"",IF(AO$9="samtals",SUMIFS(Gögn!$I$2:$I$11876,Gögn!$F$2:$F$11876,$A107,Gögn!$B$2:$B$11876,AO$8),SUMIFS(Gögn!$I$2:$I$11876,Gögn!$F$2:$F$11876,$A107,Gögn!$B$2:$B$11876,AO$8,Gögn!$E$2:$E$11876,AO$9))/1000)</f>
        <v>46312.85</v>
      </c>
      <c r="AP107" s="155">
        <f>IF(LEN(AP$8)=0,"",IF(AP$9="samtals",SUMIFS(Gögn!$I$2:$I$11876,Gögn!$F$2:$F$11876,$A107,Gögn!$B$2:$B$11876,AP$8),SUMIFS(Gögn!$I$2:$I$11876,Gögn!$F$2:$F$11876,$A107,Gögn!$B$2:$B$11876,AP$8,Gögn!$E$2:$E$11876,AP$9))/1000)</f>
        <v>10404.814</v>
      </c>
      <c r="AQ107" s="155">
        <f>IF(LEN(AQ$8)=0,"",IF(AQ$9="samtals",SUMIFS(Gögn!$I$2:$I$11876,Gögn!$F$2:$F$11876,$A107,Gögn!$B$2:$B$11876,AQ$8),SUMIFS(Gögn!$I$2:$I$11876,Gögn!$F$2:$F$11876,$A107,Gögn!$B$2:$B$11876,AQ$8,Gögn!$E$2:$E$11876,AQ$9))/1000)</f>
        <v>4778.4620000000004</v>
      </c>
      <c r="AR107" s="155">
        <f>IF(LEN(AR$8)=0,"",IF(AR$9="samtals",SUMIFS(Gögn!$I$2:$I$11876,Gögn!$F$2:$F$11876,$A107,Gögn!$B$2:$B$11876,AR$8),SUMIFS(Gögn!$I$2:$I$11876,Gögn!$F$2:$F$11876,$A107,Gögn!$B$2:$B$11876,AR$8,Gögn!$E$2:$E$11876,AR$9))/1000)</f>
        <v>5626.3519999999999</v>
      </c>
      <c r="AS107" s="155">
        <f>IF(LEN(AS$8)=0,"",IF(AS$9="samtals",SUMIFS(Gögn!$I$2:$I$11876,Gögn!$F$2:$F$11876,$A107,Gögn!$B$2:$B$11876,AS$8),SUMIFS(Gögn!$I$2:$I$11876,Gögn!$F$2:$F$11876,$A107,Gögn!$B$2:$B$11876,AS$8,Gögn!$E$2:$E$11876,AS$9))/1000)</f>
        <v>916030.00899999996</v>
      </c>
      <c r="AT107" s="155">
        <f>IF(LEN(AT$8)=0,"",IF(AT$9="samtals",SUMIFS(Gögn!$I$2:$I$11876,Gögn!$F$2:$F$11876,$A107,Gögn!$B$2:$B$11876,AT$8),SUMIFS(Gögn!$I$2:$I$11876,Gögn!$F$2:$F$11876,$A107,Gögn!$B$2:$B$11876,AT$8,Gögn!$E$2:$E$11876,AT$9))/1000)</f>
        <v>880994.70700000005</v>
      </c>
      <c r="AU107" s="155">
        <f>IF(LEN(AU$8)=0,"",IF(AU$9="samtals",SUMIFS(Gögn!$I$2:$I$11876,Gögn!$F$2:$F$11876,$A107,Gögn!$B$2:$B$11876,AU$8),SUMIFS(Gögn!$I$2:$I$11876,Gögn!$F$2:$F$11876,$A107,Gögn!$B$2:$B$11876,AU$8,Gögn!$E$2:$E$11876,AU$9))/1000)</f>
        <v>35035.302000000003</v>
      </c>
      <c r="AV107" s="155">
        <f>IF(LEN(AV$8)=0,"",IF(AV$9="samtals",SUMIFS(Gögn!$I$2:$I$11876,Gögn!$F$2:$F$11876,$A107,Gögn!$B$2:$B$11876,AV$8),SUMIFS(Gögn!$I$2:$I$11876,Gögn!$F$2:$F$11876,$A107,Gögn!$B$2:$B$11876,AV$8,Gögn!$E$2:$E$11876,AV$9))/1000)</f>
        <v>-8375.4480000000003</v>
      </c>
      <c r="AW107" s="155">
        <f>IF(LEN(AW$8)=0,"",IF(AW$9="samtals",SUMIFS(Gögn!$I$2:$I$11876,Gögn!$F$2:$F$11876,$A107,Gögn!$B$2:$B$11876,AW$8),SUMIFS(Gögn!$I$2:$I$11876,Gögn!$F$2:$F$11876,$A107,Gögn!$B$2:$B$11876,AW$8,Gögn!$E$2:$E$11876,AW$9))/1000)</f>
        <v>-8428.0249999999996</v>
      </c>
      <c r="AX107" s="155">
        <f>IF(LEN(AX$8)=0,"",IF(AX$9="samtals",SUMIFS(Gögn!$I$2:$I$11876,Gögn!$F$2:$F$11876,$A107,Gögn!$B$2:$B$11876,AX$8),SUMIFS(Gögn!$I$2:$I$11876,Gögn!$F$2:$F$11876,$A107,Gögn!$B$2:$B$11876,AX$8,Gögn!$E$2:$E$11876,AX$9))/1000)</f>
        <v>52.576999999999998</v>
      </c>
      <c r="AY107" s="155">
        <f>IF(LEN(AY$8)=0,"",IF(AY$9="samtals",SUMIFS(Gögn!$I$2:$I$11876,Gögn!$F$2:$F$11876,$A107,Gögn!$B$2:$B$11876,AY$8),SUMIFS(Gögn!$I$2:$I$11876,Gögn!$F$2:$F$11876,$A107,Gögn!$B$2:$B$11876,AY$8,Gögn!$E$2:$E$11876,AY$9))/1000)</f>
        <v>165646</v>
      </c>
      <c r="AZ107" s="155">
        <f>IF(LEN(AZ$8)=0,"",IF(AZ$9="samtals",SUMIFS(Gögn!$I$2:$I$11876,Gögn!$F$2:$F$11876,$A107,Gögn!$B$2:$B$11876,AZ$8),SUMIFS(Gögn!$I$2:$I$11876,Gögn!$F$2:$F$11876,$A107,Gögn!$B$2:$B$11876,AZ$8,Gögn!$E$2:$E$11876,AZ$9))/1000)</f>
        <v>142082</v>
      </c>
      <c r="BA107" s="155">
        <f>IF(LEN(BA$8)=0,"",IF(BA$9="samtals",SUMIFS(Gögn!$I$2:$I$11876,Gögn!$F$2:$F$11876,$A107,Gögn!$B$2:$B$11876,BA$8),SUMIFS(Gögn!$I$2:$I$11876,Gögn!$F$2:$F$11876,$A107,Gögn!$B$2:$B$11876,BA$8,Gögn!$E$2:$E$11876,BA$9))/1000)</f>
        <v>23564</v>
      </c>
      <c r="BB107" s="155">
        <f>IF(LEN(BB$8)=0,"",IF(BB$9="samtals",SUMIFS(Gögn!$I$2:$I$11876,Gögn!$F$2:$F$11876,$A107,Gögn!$B$2:$B$11876,BB$8),SUMIFS(Gögn!$I$2:$I$11876,Gögn!$F$2:$F$11876,$A107,Gögn!$B$2:$B$11876,BB$8,Gögn!$E$2:$E$11876,BB$9))/1000)</f>
        <v>73168.089000000007</v>
      </c>
      <c r="BC107" s="155">
        <f>IF(LEN(BC$8)=0,"",IF(BC$9="samtals",SUMIFS(Gögn!$I$2:$I$11876,Gögn!$F$2:$F$11876,$A107,Gögn!$B$2:$B$11876,BC$8),SUMIFS(Gögn!$I$2:$I$11876,Gögn!$F$2:$F$11876,$A107,Gögn!$B$2:$B$11876,BC$8,Gögn!$E$2:$E$11876,BC$9))/1000)</f>
        <v>72615.183999999994</v>
      </c>
      <c r="BD107" s="155">
        <f>IF(LEN(BD$8)=0,"",IF(BD$9="samtals",SUMIFS(Gögn!$I$2:$I$11876,Gögn!$F$2:$F$11876,$A107,Gögn!$B$2:$B$11876,BD$8),SUMIFS(Gögn!$I$2:$I$11876,Gögn!$F$2:$F$11876,$A107,Gögn!$B$2:$B$11876,BD$8,Gögn!$E$2:$E$11876,BD$9))/1000)</f>
        <v>552.90499999999997</v>
      </c>
      <c r="BE107" s="155">
        <f>IF(LEN(BE$8)=0,"",IF(BE$9="samtals",SUMIFS(Gögn!$I$2:$I$11876,Gögn!$F$2:$F$11876,$A107,Gögn!$B$2:$B$11876,BE$8),SUMIFS(Gögn!$I$2:$I$11876,Gögn!$F$2:$F$11876,$A107,Gögn!$B$2:$B$11876,BE$8,Gögn!$E$2:$E$11876,BE$9))/1000)</f>
        <v>194101.571</v>
      </c>
      <c r="BF107" s="155">
        <f>IF(LEN(BF$8)=0,"",IF(BF$9="samtals",SUMIFS(Gögn!$I$2:$I$11876,Gögn!$F$2:$F$11876,$A107,Gögn!$B$2:$B$11876,BF$8),SUMIFS(Gögn!$I$2:$I$11876,Gögn!$F$2:$F$11876,$A107,Gögn!$B$2:$B$11876,BF$8,Gögn!$E$2:$E$11876,BF$9))/1000)</f>
        <v>167654.973</v>
      </c>
      <c r="BG107" s="155">
        <f>IF(LEN(BG$8)=0,"",IF(BG$9="samtals",SUMIFS(Gögn!$I$2:$I$11876,Gögn!$F$2:$F$11876,$A107,Gögn!$B$2:$B$11876,BG$8),SUMIFS(Gögn!$I$2:$I$11876,Gögn!$F$2:$F$11876,$A107,Gögn!$B$2:$B$11876,BG$8,Gögn!$E$2:$E$11876,BG$9))/1000)</f>
        <v>26446.598000000002</v>
      </c>
    </row>
    <row r="108" spans="1:59" ht="15" customHeight="1" x14ac:dyDescent="0.25">
      <c r="A108" s="5" t="s">
        <v>103</v>
      </c>
      <c r="B108" s="5"/>
      <c r="C108" s="19" t="s">
        <v>104</v>
      </c>
      <c r="D108" s="156">
        <f t="shared" si="29"/>
        <v>2291085.5349999997</v>
      </c>
      <c r="E108" s="156">
        <f>IF(LEN(E$8)=0,"",IF(E$9="samtals",SUMIFS(Gögn!$I$2:$I$11876,Gögn!$F$2:$F$11876,$A108,Gögn!$B$2:$B$11876,E$8),SUMIFS(Gögn!$I$2:$I$11876,Gögn!$F$2:$F$11876,$A108,Gögn!$B$2:$B$11876,E$8,Gögn!$E$2:$E$11876,E$9))/1000)</f>
        <v>7781.165</v>
      </c>
      <c r="F108" s="156">
        <f>IF(LEN(F$8)=0,"",IF(F$9="samtals",SUMIFS(Gögn!$I$2:$I$11876,Gögn!$F$2:$F$11876,$A108,Gögn!$B$2:$B$11876,F$8),SUMIFS(Gögn!$I$2:$I$11876,Gögn!$F$2:$F$11876,$A108,Gögn!$B$2:$B$11876,F$8,Gögn!$E$2:$E$11876,F$9))/1000)</f>
        <v>3641.471</v>
      </c>
      <c r="G108" s="156">
        <f>IF(LEN(G$8)=0,"",IF(G$9="samtals",SUMIFS(Gögn!$I$2:$I$11876,Gögn!$F$2:$F$11876,$A108,Gögn!$B$2:$B$11876,G$8),SUMIFS(Gögn!$I$2:$I$11876,Gögn!$F$2:$F$11876,$A108,Gögn!$B$2:$B$11876,G$8,Gögn!$E$2:$E$11876,G$9))/1000)</f>
        <v>4139.6940000000004</v>
      </c>
      <c r="H108" s="156">
        <f>IF(LEN(H$8)=0,"",IF(H$9="samtals",SUMIFS(Gögn!$I$2:$I$11876,Gögn!$F$2:$F$11876,$A108,Gögn!$B$2:$B$11876,H$8),SUMIFS(Gögn!$I$2:$I$11876,Gögn!$F$2:$F$11876,$A108,Gögn!$B$2:$B$11876,H$8,Gögn!$E$2:$E$11876,H$9))/1000)</f>
        <v>268391.24699999997</v>
      </c>
      <c r="I108" s="156">
        <f>IF(LEN(I$8)=0,"",IF(I$9="samtals",SUMIFS(Gögn!$I$2:$I$11876,Gögn!$F$2:$F$11876,$A108,Gögn!$B$2:$B$11876,I$8),SUMIFS(Gögn!$I$2:$I$11876,Gögn!$F$2:$F$11876,$A108,Gögn!$B$2:$B$11876,I$8,Gögn!$E$2:$E$11876,I$9))/1000)</f>
        <v>0</v>
      </c>
      <c r="J108" s="156">
        <f>IF(LEN(J$8)=0,"",IF(J$9="samtals",SUMIFS(Gögn!$I$2:$I$11876,Gögn!$F$2:$F$11876,$A108,Gögn!$B$2:$B$11876,J$8),SUMIFS(Gögn!$I$2:$I$11876,Gögn!$F$2:$F$11876,$A108,Gögn!$B$2:$B$11876,J$8,Gögn!$E$2:$E$11876,J$9))/1000)</f>
        <v>268391.24699999997</v>
      </c>
      <c r="K108" s="156">
        <f>IF(LEN(K$8)=0,"",IF(K$9="samtals",SUMIFS(Gögn!$I$2:$I$11876,Gögn!$F$2:$F$11876,$A108,Gögn!$B$2:$B$11876,K$8),SUMIFS(Gögn!$I$2:$I$11876,Gögn!$F$2:$F$11876,$A108,Gögn!$B$2:$B$11876,K$8,Gögn!$E$2:$E$11876,K$9))/1000)</f>
        <v>128550.981</v>
      </c>
      <c r="L108" s="156">
        <f>IF(LEN(L$8)=0,"",IF(L$9="samtals",SUMIFS(Gögn!$I$2:$I$11876,Gögn!$F$2:$F$11876,$A108,Gögn!$B$2:$B$11876,L$8),SUMIFS(Gögn!$I$2:$I$11876,Gögn!$F$2:$F$11876,$A108,Gögn!$B$2:$B$11876,L$8,Gögn!$E$2:$E$11876,L$9))/1000)</f>
        <v>128550.981</v>
      </c>
      <c r="M108" s="156">
        <f>IF(LEN(M$8)=0,"",IF(M$9="samtals",SUMIFS(Gögn!$I$2:$I$11876,Gögn!$F$2:$F$11876,$A108,Gögn!$B$2:$B$11876,M$8),SUMIFS(Gögn!$I$2:$I$11876,Gögn!$F$2:$F$11876,$A108,Gögn!$B$2:$B$11876,M$8,Gögn!$E$2:$E$11876,M$9))/1000)</f>
        <v>32830</v>
      </c>
      <c r="N108" s="156">
        <f>IF(LEN(N$8)=0,"",IF(N$9="samtals",SUMIFS(Gögn!$I$2:$I$11876,Gögn!$F$2:$F$11876,$A108,Gögn!$B$2:$B$11876,N$8),SUMIFS(Gögn!$I$2:$I$11876,Gögn!$F$2:$F$11876,$A108,Gögn!$B$2:$B$11876,N$8,Gögn!$E$2:$E$11876,N$9))/1000)</f>
        <v>32830</v>
      </c>
      <c r="O108" s="156">
        <f>IF(LEN(O$8)=0,"",IF(O$9="samtals",SUMIFS(Gögn!$I$2:$I$11876,Gögn!$F$2:$F$11876,$A108,Gögn!$B$2:$B$11876,O$8),SUMIFS(Gögn!$I$2:$I$11876,Gögn!$F$2:$F$11876,$A108,Gögn!$B$2:$B$11876,O$8,Gögn!$E$2:$E$11876,O$9))/1000)</f>
        <v>8600.4549999999999</v>
      </c>
      <c r="P108" s="156">
        <f>IF(LEN(P$8)=0,"",IF(P$9="samtals",SUMIFS(Gögn!$I$2:$I$11876,Gögn!$F$2:$F$11876,$A108,Gögn!$B$2:$B$11876,P$8),SUMIFS(Gögn!$I$2:$I$11876,Gögn!$F$2:$F$11876,$A108,Gögn!$B$2:$B$11876,P$8,Gögn!$E$2:$E$11876,P$9))/1000)</f>
        <v>8600.4549999999999</v>
      </c>
      <c r="Q108" s="156">
        <f>IF(LEN(Q$8)=0,"",IF(Q$9="samtals",SUMIFS(Gögn!$I$2:$I$11876,Gögn!$F$2:$F$11876,$A108,Gögn!$B$2:$B$11876,Q$8),SUMIFS(Gögn!$I$2:$I$11876,Gögn!$F$2:$F$11876,$A108,Gögn!$B$2:$B$11876,Q$8,Gögn!$E$2:$E$11876,Q$9))/1000)</f>
        <v>0</v>
      </c>
      <c r="R108" s="156">
        <f>IF(LEN(R$8)=0,"",IF(R$9="samtals",SUMIFS(Gögn!$I$2:$I$11876,Gögn!$F$2:$F$11876,$A108,Gögn!$B$2:$B$11876,R$8),SUMIFS(Gögn!$I$2:$I$11876,Gögn!$F$2:$F$11876,$A108,Gögn!$B$2:$B$11876,R$8,Gögn!$E$2:$E$11876,R$9))/1000)</f>
        <v>42931</v>
      </c>
      <c r="S108" s="156">
        <f>IF(LEN(S$8)=0,"",IF(S$9="samtals",SUMIFS(Gögn!$I$2:$I$11876,Gögn!$F$2:$F$11876,$A108,Gögn!$B$2:$B$11876,S$8),SUMIFS(Gögn!$I$2:$I$11876,Gögn!$F$2:$F$11876,$A108,Gögn!$B$2:$B$11876,S$8,Gögn!$E$2:$E$11876,S$9))/1000)</f>
        <v>41482</v>
      </c>
      <c r="T108" s="156">
        <f>IF(LEN(T$8)=0,"",IF(T$9="samtals",SUMIFS(Gögn!$I$2:$I$11876,Gögn!$F$2:$F$11876,$A108,Gögn!$B$2:$B$11876,T$8),SUMIFS(Gögn!$I$2:$I$11876,Gögn!$F$2:$F$11876,$A108,Gögn!$B$2:$B$11876,T$8,Gögn!$E$2:$E$11876,T$9))/1000)</f>
        <v>1449</v>
      </c>
      <c r="U108" s="156">
        <f>IF(LEN(U$8)=0,"",IF(U$9="samtals",SUMIFS(Gögn!$I$2:$I$11876,Gögn!$F$2:$F$11876,$A108,Gögn!$B$2:$B$11876,U$8),SUMIFS(Gögn!$I$2:$I$11876,Gögn!$F$2:$F$11876,$A108,Gögn!$B$2:$B$11876,U$8,Gögn!$E$2:$E$11876,U$9))/1000)</f>
        <v>0</v>
      </c>
      <c r="V108" s="156">
        <f>IF(LEN(V$8)=0,"",IF(V$9="samtals",SUMIFS(Gögn!$I$2:$I$11876,Gögn!$F$2:$F$11876,$A108,Gögn!$B$2:$B$11876,V$8),SUMIFS(Gögn!$I$2:$I$11876,Gögn!$F$2:$F$11876,$A108,Gögn!$B$2:$B$11876,V$8,Gögn!$E$2:$E$11876,V$9))/1000)</f>
        <v>0</v>
      </c>
      <c r="W108" s="156">
        <f>IF(LEN(W$8)=0,"",IF(W$9="samtals",SUMIFS(Gögn!$I$2:$I$11876,Gögn!$F$2:$F$11876,$A108,Gögn!$B$2:$B$11876,W$8),SUMIFS(Gögn!$I$2:$I$11876,Gögn!$F$2:$F$11876,$A108,Gögn!$B$2:$B$11876,W$8,Gögn!$E$2:$E$11876,W$9))/1000)</f>
        <v>0</v>
      </c>
      <c r="X108" s="156">
        <f>IF(LEN(X$8)=0,"",IF(X$9="samtals",SUMIFS(Gögn!$I$2:$I$11876,Gögn!$F$2:$F$11876,$A108,Gögn!$B$2:$B$11876,X$8),SUMIFS(Gögn!$I$2:$I$11876,Gögn!$F$2:$F$11876,$A108,Gögn!$B$2:$B$11876,X$8,Gögn!$E$2:$E$11876,X$9))/1000)</f>
        <v>104695.25</v>
      </c>
      <c r="Y108" s="156">
        <f>IF(LEN(Y$8)=0,"",IF(Y$9="samtals",SUMIFS(Gögn!$I$2:$I$11876,Gögn!$F$2:$F$11876,$A108,Gögn!$B$2:$B$11876,Y$8),SUMIFS(Gögn!$I$2:$I$11876,Gögn!$F$2:$F$11876,$A108,Gögn!$B$2:$B$11876,Y$8,Gögn!$E$2:$E$11876,Y$9))/1000)</f>
        <v>17993.205999999998</v>
      </c>
      <c r="Z108" s="156">
        <f>IF(LEN(Z$8)=0,"",IF(Z$9="samtals",SUMIFS(Gögn!$I$2:$I$11876,Gögn!$F$2:$F$11876,$A108,Gögn!$B$2:$B$11876,Z$8),SUMIFS(Gögn!$I$2:$I$11876,Gögn!$F$2:$F$11876,$A108,Gögn!$B$2:$B$11876,Z$8,Gögn!$E$2:$E$11876,Z$9))/1000)</f>
        <v>86702.043999999994</v>
      </c>
      <c r="AA108" s="156">
        <f>IF(LEN(AA$8)=0,"",IF(AA$9="samtals",SUMIFS(Gögn!$I$2:$I$11876,Gögn!$F$2:$F$11876,$A108,Gögn!$B$2:$B$11876,AA$8),SUMIFS(Gögn!$I$2:$I$11876,Gögn!$F$2:$F$11876,$A108,Gögn!$B$2:$B$11876,AA$8,Gögn!$E$2:$E$11876,AA$9))/1000)</f>
        <v>7958.8509999999997</v>
      </c>
      <c r="AB108" s="156">
        <f>IF(LEN(AB$8)=0,"",IF(AB$9="samtals",SUMIFS(Gögn!$I$2:$I$11876,Gögn!$F$2:$F$11876,$A108,Gögn!$B$2:$B$11876,AB$8),SUMIFS(Gögn!$I$2:$I$11876,Gögn!$F$2:$F$11876,$A108,Gögn!$B$2:$B$11876,AB$8,Gögn!$E$2:$E$11876,AB$9))/1000)</f>
        <v>7958.8509999999997</v>
      </c>
      <c r="AC108" s="156">
        <f>IF(LEN(AC$8)=0,"",IF(AC$9="samtals",SUMIFS(Gögn!$I$2:$I$11876,Gögn!$F$2:$F$11876,$A108,Gögn!$B$2:$B$11876,AC$8),SUMIFS(Gögn!$I$2:$I$11876,Gögn!$F$2:$F$11876,$A108,Gögn!$B$2:$B$11876,AC$8,Gögn!$E$2:$E$11876,AC$9))/1000)</f>
        <v>105427</v>
      </c>
      <c r="AD108" s="156">
        <f>IF(LEN(AD$8)=0,"",IF(AD$9="samtals",SUMIFS(Gögn!$I$2:$I$11876,Gögn!$F$2:$F$11876,$A108,Gögn!$B$2:$B$11876,AD$8),SUMIFS(Gögn!$I$2:$I$11876,Gögn!$F$2:$F$11876,$A108,Gögn!$B$2:$B$11876,AD$8,Gögn!$E$2:$E$11876,AD$9))/1000)</f>
        <v>105427</v>
      </c>
      <c r="AE108" s="156">
        <f>IF(LEN(AE$8)=0,"",IF(AE$9="samtals",SUMIFS(Gögn!$I$2:$I$11876,Gögn!$F$2:$F$11876,$A108,Gögn!$B$2:$B$11876,AE$8),SUMIFS(Gögn!$I$2:$I$11876,Gögn!$F$2:$F$11876,$A108,Gögn!$B$2:$B$11876,AE$8,Gögn!$E$2:$E$11876,AE$9))/1000)</f>
        <v>25343</v>
      </c>
      <c r="AF108" s="156">
        <f>IF(LEN(AF$8)=0,"",IF(AF$9="samtals",SUMIFS(Gögn!$I$2:$I$11876,Gögn!$F$2:$F$11876,$A108,Gögn!$B$2:$B$11876,AF$8),SUMIFS(Gögn!$I$2:$I$11876,Gögn!$F$2:$F$11876,$A108,Gögn!$B$2:$B$11876,AF$8,Gögn!$E$2:$E$11876,AF$9))/1000)</f>
        <v>25343</v>
      </c>
      <c r="AG108" s="156">
        <f>IF(LEN(AG$8)=0,"",IF(AG$9="samtals",SUMIFS(Gögn!$I$2:$I$11876,Gögn!$F$2:$F$11876,$A108,Gögn!$B$2:$B$11876,AG$8),SUMIFS(Gögn!$I$2:$I$11876,Gögn!$F$2:$F$11876,$A108,Gögn!$B$2:$B$11876,AG$8,Gögn!$E$2:$E$11876,AG$9))/1000)</f>
        <v>511897.19799999997</v>
      </c>
      <c r="AH108" s="156">
        <f>IF(LEN(AH$8)=0,"",IF(AH$9="samtals",SUMIFS(Gögn!$I$2:$I$11876,Gögn!$F$2:$F$11876,$A108,Gögn!$B$2:$B$11876,AH$8),SUMIFS(Gögn!$I$2:$I$11876,Gögn!$F$2:$F$11876,$A108,Gögn!$B$2:$B$11876,AH$8,Gögn!$E$2:$E$11876,AH$9))/1000)</f>
        <v>511897.19799999997</v>
      </c>
      <c r="AI108" s="156">
        <f>IF(LEN(AI$8)=0,"",IF(AI$9="samtals",SUMIFS(Gögn!$I$2:$I$11876,Gögn!$F$2:$F$11876,$A108,Gögn!$B$2:$B$11876,AI$8),SUMIFS(Gögn!$I$2:$I$11876,Gögn!$F$2:$F$11876,$A108,Gögn!$B$2:$B$11876,AI$8,Gögn!$E$2:$E$11876,AI$9))/1000)</f>
        <v>0</v>
      </c>
      <c r="AJ108" s="156">
        <f>IF(LEN(AJ$8)=0,"",IF(AJ$9="samtals",SUMIFS(Gögn!$I$2:$I$11876,Gögn!$F$2:$F$11876,$A108,Gögn!$B$2:$B$11876,AJ$8),SUMIFS(Gögn!$I$2:$I$11876,Gögn!$F$2:$F$11876,$A108,Gögn!$B$2:$B$11876,AJ$8,Gögn!$E$2:$E$11876,AJ$9))/1000)</f>
        <v>0</v>
      </c>
      <c r="AK108" s="156">
        <f>IF(LEN(AK$8)=0,"",IF(AK$9="samtals",SUMIFS(Gögn!$I$2:$I$11876,Gögn!$F$2:$F$11876,$A108,Gögn!$B$2:$B$11876,AK$8),SUMIFS(Gögn!$I$2:$I$11876,Gögn!$F$2:$F$11876,$A108,Gögn!$B$2:$B$11876,AK$8,Gögn!$E$2:$E$11876,AK$9))/1000)</f>
        <v>70539.096999999994</v>
      </c>
      <c r="AL108" s="156">
        <f>IF(LEN(AL$8)=0,"",IF(AL$9="samtals",SUMIFS(Gögn!$I$2:$I$11876,Gögn!$F$2:$F$11876,$A108,Gögn!$B$2:$B$11876,AL$8),SUMIFS(Gögn!$I$2:$I$11876,Gögn!$F$2:$F$11876,$A108,Gögn!$B$2:$B$11876,AL$8,Gögn!$E$2:$E$11876,AL$9))/1000)</f>
        <v>70539.096999999994</v>
      </c>
      <c r="AM108" s="156">
        <f>IF(LEN(AM$8)=0,"",IF(AM$9="samtals",SUMIFS(Gögn!$I$2:$I$11876,Gögn!$F$2:$F$11876,$A108,Gögn!$B$2:$B$11876,AM$8),SUMIFS(Gögn!$I$2:$I$11876,Gögn!$F$2:$F$11876,$A108,Gögn!$B$2:$B$11876,AM$8,Gögn!$E$2:$E$11876,AM$9))/1000)</f>
        <v>411939.54499999998</v>
      </c>
      <c r="AN108" s="156">
        <f>IF(LEN(AN$8)=0,"",IF(AN$9="samtals",SUMIFS(Gögn!$I$2:$I$11876,Gögn!$F$2:$F$11876,$A108,Gögn!$B$2:$B$11876,AN$8),SUMIFS(Gögn!$I$2:$I$11876,Gögn!$F$2:$F$11876,$A108,Gögn!$B$2:$B$11876,AN$8,Gögn!$E$2:$E$11876,AN$9))/1000)</f>
        <v>411939.54499999998</v>
      </c>
      <c r="AO108" s="156">
        <f>IF(LEN(AO$8)=0,"",IF(AO$9="samtals",SUMIFS(Gögn!$I$2:$I$11876,Gögn!$F$2:$F$11876,$A108,Gögn!$B$2:$B$11876,AO$8),SUMIFS(Gögn!$I$2:$I$11876,Gögn!$F$2:$F$11876,$A108,Gögn!$B$2:$B$11876,AO$8,Gögn!$E$2:$E$11876,AO$9))/1000)</f>
        <v>0</v>
      </c>
      <c r="AP108" s="156">
        <f>IF(LEN(AP$8)=0,"",IF(AP$9="samtals",SUMIFS(Gögn!$I$2:$I$11876,Gögn!$F$2:$F$11876,$A108,Gögn!$B$2:$B$11876,AP$8),SUMIFS(Gögn!$I$2:$I$11876,Gögn!$F$2:$F$11876,$A108,Gögn!$B$2:$B$11876,AP$8,Gögn!$E$2:$E$11876,AP$9))/1000)</f>
        <v>0</v>
      </c>
      <c r="AQ108" s="156">
        <f>IF(LEN(AQ$8)=0,"",IF(AQ$9="samtals",SUMIFS(Gögn!$I$2:$I$11876,Gögn!$F$2:$F$11876,$A108,Gögn!$B$2:$B$11876,AQ$8),SUMIFS(Gögn!$I$2:$I$11876,Gögn!$F$2:$F$11876,$A108,Gögn!$B$2:$B$11876,AQ$8,Gögn!$E$2:$E$11876,AQ$9))/1000)</f>
        <v>0</v>
      </c>
      <c r="AR108" s="156">
        <f>IF(LEN(AR$8)=0,"",IF(AR$9="samtals",SUMIFS(Gögn!$I$2:$I$11876,Gögn!$F$2:$F$11876,$A108,Gögn!$B$2:$B$11876,AR$8),SUMIFS(Gögn!$I$2:$I$11876,Gögn!$F$2:$F$11876,$A108,Gögn!$B$2:$B$11876,AR$8,Gögn!$E$2:$E$11876,AR$9))/1000)</f>
        <v>0</v>
      </c>
      <c r="AS108" s="156">
        <f>IF(LEN(AS$8)=0,"",IF(AS$9="samtals",SUMIFS(Gögn!$I$2:$I$11876,Gögn!$F$2:$F$11876,$A108,Gögn!$B$2:$B$11876,AS$8),SUMIFS(Gögn!$I$2:$I$11876,Gögn!$F$2:$F$11876,$A108,Gögn!$B$2:$B$11876,AS$8,Gögn!$E$2:$E$11876,AS$9))/1000)</f>
        <v>429552.68099999998</v>
      </c>
      <c r="AT108" s="156">
        <f>IF(LEN(AT$8)=0,"",IF(AT$9="samtals",SUMIFS(Gögn!$I$2:$I$11876,Gögn!$F$2:$F$11876,$A108,Gögn!$B$2:$B$11876,AT$8),SUMIFS(Gögn!$I$2:$I$11876,Gögn!$F$2:$F$11876,$A108,Gögn!$B$2:$B$11876,AT$8,Gögn!$E$2:$E$11876,AT$9))/1000)</f>
        <v>422227.11800000002</v>
      </c>
      <c r="AU108" s="156">
        <f>IF(LEN(AU$8)=0,"",IF(AU$9="samtals",SUMIFS(Gögn!$I$2:$I$11876,Gögn!$F$2:$F$11876,$A108,Gögn!$B$2:$B$11876,AU$8),SUMIFS(Gögn!$I$2:$I$11876,Gögn!$F$2:$F$11876,$A108,Gögn!$B$2:$B$11876,AU$8,Gögn!$E$2:$E$11876,AU$9))/1000)</f>
        <v>7325.5630000000001</v>
      </c>
      <c r="AV108" s="156">
        <f>IF(LEN(AV$8)=0,"",IF(AV$9="samtals",SUMIFS(Gögn!$I$2:$I$11876,Gögn!$F$2:$F$11876,$A108,Gögn!$B$2:$B$11876,AV$8),SUMIFS(Gögn!$I$2:$I$11876,Gögn!$F$2:$F$11876,$A108,Gögn!$B$2:$B$11876,AV$8,Gögn!$E$2:$E$11876,AV$9))/1000)</f>
        <v>-9.9640000000000004</v>
      </c>
      <c r="AW108" s="156">
        <f>IF(LEN(AW$8)=0,"",IF(AW$9="samtals",SUMIFS(Gögn!$I$2:$I$11876,Gögn!$F$2:$F$11876,$A108,Gögn!$B$2:$B$11876,AW$8),SUMIFS(Gögn!$I$2:$I$11876,Gögn!$F$2:$F$11876,$A108,Gögn!$B$2:$B$11876,AW$8,Gögn!$E$2:$E$11876,AW$9))/1000)</f>
        <v>-9.9640000000000004</v>
      </c>
      <c r="AX108" s="156">
        <f>IF(LEN(AX$8)=0,"",IF(AX$9="samtals",SUMIFS(Gögn!$I$2:$I$11876,Gögn!$F$2:$F$11876,$A108,Gögn!$B$2:$B$11876,AX$8),SUMIFS(Gögn!$I$2:$I$11876,Gögn!$F$2:$F$11876,$A108,Gögn!$B$2:$B$11876,AX$8,Gögn!$E$2:$E$11876,AX$9))/1000)</f>
        <v>0</v>
      </c>
      <c r="AY108" s="156">
        <f>IF(LEN(AY$8)=0,"",IF(AY$9="samtals",SUMIFS(Gögn!$I$2:$I$11876,Gögn!$F$2:$F$11876,$A108,Gögn!$B$2:$B$11876,AY$8),SUMIFS(Gögn!$I$2:$I$11876,Gögn!$F$2:$F$11876,$A108,Gögn!$B$2:$B$11876,AY$8,Gögn!$E$2:$E$11876,AY$9))/1000)</f>
        <v>39613</v>
      </c>
      <c r="AZ108" s="156">
        <f>IF(LEN(AZ$8)=0,"",IF(AZ$9="samtals",SUMIFS(Gögn!$I$2:$I$11876,Gögn!$F$2:$F$11876,$A108,Gögn!$B$2:$B$11876,AZ$8),SUMIFS(Gögn!$I$2:$I$11876,Gögn!$F$2:$F$11876,$A108,Gögn!$B$2:$B$11876,AZ$8,Gögn!$E$2:$E$11876,AZ$9))/1000)</f>
        <v>39613</v>
      </c>
      <c r="BA108" s="156">
        <f>IF(LEN(BA$8)=0,"",IF(BA$9="samtals",SUMIFS(Gögn!$I$2:$I$11876,Gögn!$F$2:$F$11876,$A108,Gögn!$B$2:$B$11876,BA$8),SUMIFS(Gögn!$I$2:$I$11876,Gögn!$F$2:$F$11876,$A108,Gögn!$B$2:$B$11876,BA$8,Gögn!$E$2:$E$11876,BA$9))/1000)</f>
        <v>0</v>
      </c>
      <c r="BB108" s="156">
        <f>IF(LEN(BB$8)=0,"",IF(BB$9="samtals",SUMIFS(Gögn!$I$2:$I$11876,Gögn!$F$2:$F$11876,$A108,Gögn!$B$2:$B$11876,BB$8),SUMIFS(Gögn!$I$2:$I$11876,Gögn!$F$2:$F$11876,$A108,Gögn!$B$2:$B$11876,BB$8,Gögn!$E$2:$E$11876,BB$9))/1000)</f>
        <v>95045.028999999995</v>
      </c>
      <c r="BC108" s="156">
        <f>IF(LEN(BC$8)=0,"",IF(BC$9="samtals",SUMIFS(Gögn!$I$2:$I$11876,Gögn!$F$2:$F$11876,$A108,Gögn!$B$2:$B$11876,BC$8),SUMIFS(Gögn!$I$2:$I$11876,Gögn!$F$2:$F$11876,$A108,Gögn!$B$2:$B$11876,BC$8,Gögn!$E$2:$E$11876,BC$9))/1000)</f>
        <v>89934.118000000002</v>
      </c>
      <c r="BD108" s="156">
        <f>IF(LEN(BD$8)=0,"",IF(BD$9="samtals",SUMIFS(Gögn!$I$2:$I$11876,Gögn!$F$2:$F$11876,$A108,Gögn!$B$2:$B$11876,BD$8),SUMIFS(Gögn!$I$2:$I$11876,Gögn!$F$2:$F$11876,$A108,Gögn!$B$2:$B$11876,BD$8,Gögn!$E$2:$E$11876,BD$9))/1000)</f>
        <v>5110.9110000000001</v>
      </c>
      <c r="BE108" s="156">
        <f>IF(LEN(BE$8)=0,"",IF(BE$9="samtals",SUMIFS(Gögn!$I$2:$I$11876,Gögn!$F$2:$F$11876,$A108,Gögn!$B$2:$B$11876,BE$8),SUMIFS(Gögn!$I$2:$I$11876,Gögn!$F$2:$F$11876,$A108,Gögn!$B$2:$B$11876,BE$8,Gögn!$E$2:$E$11876,BE$9))/1000)</f>
        <v>0</v>
      </c>
      <c r="BF108" s="156">
        <f>IF(LEN(BF$8)=0,"",IF(BF$9="samtals",SUMIFS(Gögn!$I$2:$I$11876,Gögn!$F$2:$F$11876,$A108,Gögn!$B$2:$B$11876,BF$8),SUMIFS(Gögn!$I$2:$I$11876,Gögn!$F$2:$F$11876,$A108,Gögn!$B$2:$B$11876,BF$8,Gögn!$E$2:$E$11876,BF$9))/1000)</f>
        <v>0</v>
      </c>
      <c r="BG108" s="156">
        <f>IF(LEN(BG$8)=0,"",IF(BG$9="samtals",SUMIFS(Gögn!$I$2:$I$11876,Gögn!$F$2:$F$11876,$A108,Gögn!$B$2:$B$11876,BG$8),SUMIFS(Gögn!$I$2:$I$11876,Gögn!$F$2:$F$11876,$A108,Gögn!$B$2:$B$11876,BG$8,Gögn!$E$2:$E$11876,BG$9))/1000)</f>
        <v>0</v>
      </c>
    </row>
    <row r="109" spans="1:59" s="34" customFormat="1" ht="15" customHeight="1" x14ac:dyDescent="0.25">
      <c r="A109" s="33" t="s">
        <v>458</v>
      </c>
      <c r="B109" s="33"/>
      <c r="C109" s="20" t="s">
        <v>286</v>
      </c>
      <c r="D109" s="157">
        <f t="shared" si="29"/>
        <v>373357718.16600001</v>
      </c>
      <c r="E109" s="157">
        <f>IF(LEN(E$8)=0,"",SUM(E106:E108))</f>
        <v>23465111.578000002</v>
      </c>
      <c r="F109" s="157">
        <f t="shared" ref="F109:BG109" si="30">IF(LEN(F$8)=0,"",SUM(F106:F108))</f>
        <v>10050532.735000001</v>
      </c>
      <c r="G109" s="157">
        <f t="shared" si="30"/>
        <v>13414578.842999998</v>
      </c>
      <c r="H109" s="157">
        <f t="shared" si="30"/>
        <v>24975538.044</v>
      </c>
      <c r="I109" s="157">
        <f t="shared" si="30"/>
        <v>22648227.818999998</v>
      </c>
      <c r="J109" s="157">
        <f t="shared" si="30"/>
        <v>2327310.2250000001</v>
      </c>
      <c r="K109" s="157">
        <f t="shared" si="30"/>
        <v>29894075.809</v>
      </c>
      <c r="L109" s="157">
        <f t="shared" si="30"/>
        <v>29894075.809</v>
      </c>
      <c r="M109" s="157">
        <f t="shared" si="30"/>
        <v>2745540</v>
      </c>
      <c r="N109" s="157">
        <f t="shared" si="30"/>
        <v>2745540</v>
      </c>
      <c r="O109" s="157">
        <f t="shared" si="30"/>
        <v>15635171.679</v>
      </c>
      <c r="P109" s="157">
        <f t="shared" si="30"/>
        <v>15409781.003999999</v>
      </c>
      <c r="Q109" s="157">
        <f t="shared" si="30"/>
        <v>225390.67500000002</v>
      </c>
      <c r="R109" s="157">
        <f t="shared" si="30"/>
        <v>31436941</v>
      </c>
      <c r="S109" s="157">
        <f t="shared" si="30"/>
        <v>11241244</v>
      </c>
      <c r="T109" s="157">
        <f t="shared" si="30"/>
        <v>20195697</v>
      </c>
      <c r="U109" s="157">
        <f t="shared" si="30"/>
        <v>45621916.042999998</v>
      </c>
      <c r="V109" s="157">
        <f t="shared" si="30"/>
        <v>44916931.765000001</v>
      </c>
      <c r="W109" s="157">
        <f t="shared" si="30"/>
        <v>704984.27800000005</v>
      </c>
      <c r="X109" s="157">
        <f t="shared" si="30"/>
        <v>16249279.475</v>
      </c>
      <c r="Y109" s="157">
        <f t="shared" si="30"/>
        <v>3829865.4440000001</v>
      </c>
      <c r="Z109" s="157">
        <f t="shared" si="30"/>
        <v>12419414.030999999</v>
      </c>
      <c r="AA109" s="157">
        <f t="shared" si="30"/>
        <v>1049877.0279999999</v>
      </c>
      <c r="AB109" s="157">
        <f t="shared" si="30"/>
        <v>1049877.0279999999</v>
      </c>
      <c r="AC109" s="157">
        <f t="shared" si="30"/>
        <v>2294084</v>
      </c>
      <c r="AD109" s="157">
        <f t="shared" si="30"/>
        <v>2294084</v>
      </c>
      <c r="AE109" s="157">
        <f t="shared" si="30"/>
        <v>1341826</v>
      </c>
      <c r="AF109" s="157">
        <f t="shared" si="30"/>
        <v>1341826</v>
      </c>
      <c r="AG109" s="157">
        <f t="shared" si="30"/>
        <v>551137.35</v>
      </c>
      <c r="AH109" s="157">
        <f t="shared" si="30"/>
        <v>551137.35</v>
      </c>
      <c r="AI109" s="157">
        <f t="shared" si="30"/>
        <v>34447</v>
      </c>
      <c r="AJ109" s="157">
        <f t="shared" si="30"/>
        <v>34447</v>
      </c>
      <c r="AK109" s="157">
        <f t="shared" si="30"/>
        <v>3176191.8679999998</v>
      </c>
      <c r="AL109" s="157">
        <f t="shared" si="30"/>
        <v>3176191.8679999998</v>
      </c>
      <c r="AM109" s="157">
        <f t="shared" si="30"/>
        <v>89700997.653999999</v>
      </c>
      <c r="AN109" s="157">
        <f t="shared" si="30"/>
        <v>88256146.704000011</v>
      </c>
      <c r="AO109" s="157">
        <f t="shared" si="30"/>
        <v>1444850.9500000002</v>
      </c>
      <c r="AP109" s="157">
        <f t="shared" si="30"/>
        <v>445056.30499999999</v>
      </c>
      <c r="AQ109" s="157">
        <f t="shared" si="30"/>
        <v>151458.82500000001</v>
      </c>
      <c r="AR109" s="157">
        <f t="shared" si="30"/>
        <v>293597.48000000004</v>
      </c>
      <c r="AS109" s="157">
        <f t="shared" si="30"/>
        <v>48801014.214000002</v>
      </c>
      <c r="AT109" s="157">
        <f t="shared" si="30"/>
        <v>45686933.156000003</v>
      </c>
      <c r="AU109" s="157">
        <f t="shared" si="30"/>
        <v>3114081.0580000002</v>
      </c>
      <c r="AV109" s="157">
        <f t="shared" si="30"/>
        <v>2411045.773</v>
      </c>
      <c r="AW109" s="157">
        <f t="shared" si="30"/>
        <v>2313193.3369999998</v>
      </c>
      <c r="AX109" s="157">
        <f t="shared" si="30"/>
        <v>97852.436000000002</v>
      </c>
      <c r="AY109" s="157">
        <f t="shared" si="30"/>
        <v>8475921</v>
      </c>
      <c r="AZ109" s="157">
        <f t="shared" si="30"/>
        <v>5372519</v>
      </c>
      <c r="BA109" s="157">
        <f t="shared" si="30"/>
        <v>3103402</v>
      </c>
      <c r="BB109" s="157">
        <f t="shared" si="30"/>
        <v>6069687.7489999998</v>
      </c>
      <c r="BC109" s="157">
        <f t="shared" si="30"/>
        <v>5706567.7510000002</v>
      </c>
      <c r="BD109" s="157">
        <f t="shared" si="30"/>
        <v>363119.99800000002</v>
      </c>
      <c r="BE109" s="157">
        <f t="shared" si="30"/>
        <v>18982858.596999999</v>
      </c>
      <c r="BF109" s="157">
        <f t="shared" si="30"/>
        <v>18504829.827</v>
      </c>
      <c r="BG109" s="157">
        <f t="shared" si="30"/>
        <v>478028.77</v>
      </c>
    </row>
    <row r="110" spans="1:59" ht="15" customHeight="1" x14ac:dyDescent="0.25">
      <c r="A110" s="5" t="s">
        <v>458</v>
      </c>
      <c r="B110" s="5"/>
      <c r="C110" s="19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</row>
    <row r="111" spans="1:59" ht="15" customHeight="1" x14ac:dyDescent="0.25">
      <c r="A111" s="5" t="s">
        <v>458</v>
      </c>
      <c r="B111" s="5"/>
      <c r="C111" s="21" t="s">
        <v>105</v>
      </c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</row>
    <row r="112" spans="1:59" ht="15" customHeight="1" x14ac:dyDescent="0.25">
      <c r="A112" s="5" t="s">
        <v>106</v>
      </c>
      <c r="B112" s="5"/>
      <c r="C112" s="19" t="s">
        <v>107</v>
      </c>
      <c r="D112" s="156">
        <f t="shared" ref="D112:D116" si="31">SUMIF($E$9:$BG$9,"Samtals",E112:BG112)</f>
        <v>272318491.16399997</v>
      </c>
      <c r="E112" s="156">
        <f>IF(LEN(E$8)=0,"",IF(E$9="samtals",SUMIFS(Gögn!$I$2:$I$11876,Gögn!$F$2:$F$11876,$A112,Gögn!$B$2:$B$11876,E$8),SUMIFS(Gögn!$I$2:$I$11876,Gögn!$F$2:$F$11876,$A112,Gögn!$B$2:$B$11876,E$8,Gögn!$E$2:$E$11876,E$9))/1000)</f>
        <v>11765441.802999999</v>
      </c>
      <c r="F112" s="156">
        <f>IF(LEN(F$8)=0,"",IF(F$9="samtals",SUMIFS(Gögn!$I$2:$I$11876,Gögn!$F$2:$F$11876,$A112,Gögn!$B$2:$B$11876,F$8),SUMIFS(Gögn!$I$2:$I$11876,Gögn!$F$2:$F$11876,$A112,Gögn!$B$2:$B$11876,F$8,Gögn!$E$2:$E$11876,F$9))/1000)</f>
        <v>4705853.8</v>
      </c>
      <c r="G112" s="156">
        <f>IF(LEN(G$8)=0,"",IF(G$9="samtals",SUMIFS(Gögn!$I$2:$I$11876,Gögn!$F$2:$F$11876,$A112,Gögn!$B$2:$B$11876,G$8),SUMIFS(Gögn!$I$2:$I$11876,Gögn!$F$2:$F$11876,$A112,Gögn!$B$2:$B$11876,G$8,Gögn!$E$2:$E$11876,G$9))/1000)</f>
        <v>7059588.0029999996</v>
      </c>
      <c r="H112" s="156">
        <f>IF(LEN(H$8)=0,"",IF(H$9="samtals",SUMIFS(Gögn!$I$2:$I$11876,Gögn!$F$2:$F$11876,$A112,Gögn!$B$2:$B$11876,H$8),SUMIFS(Gögn!$I$2:$I$11876,Gögn!$F$2:$F$11876,$A112,Gögn!$B$2:$B$11876,H$8,Gögn!$E$2:$E$11876,H$9))/1000)</f>
        <v>20481278.598999999</v>
      </c>
      <c r="I112" s="156">
        <f>IF(LEN(I$8)=0,"",IF(I$9="samtals",SUMIFS(Gögn!$I$2:$I$11876,Gögn!$F$2:$F$11876,$A112,Gögn!$B$2:$B$11876,I$8),SUMIFS(Gögn!$I$2:$I$11876,Gögn!$F$2:$F$11876,$A112,Gögn!$B$2:$B$11876,I$8,Gögn!$E$2:$E$11876,I$9))/1000)</f>
        <v>19386819.254000001</v>
      </c>
      <c r="J112" s="156">
        <f>IF(LEN(J$8)=0,"",IF(J$9="samtals",SUMIFS(Gögn!$I$2:$I$11876,Gögn!$F$2:$F$11876,$A112,Gögn!$B$2:$B$11876,J$8),SUMIFS(Gögn!$I$2:$I$11876,Gögn!$F$2:$F$11876,$A112,Gögn!$B$2:$B$11876,J$8,Gögn!$E$2:$E$11876,J$9))/1000)</f>
        <v>1094459.345</v>
      </c>
      <c r="K112" s="156">
        <f>IF(LEN(K$8)=0,"",IF(K$9="samtals",SUMIFS(Gögn!$I$2:$I$11876,Gögn!$F$2:$F$11876,$A112,Gögn!$B$2:$B$11876,K$8),SUMIFS(Gögn!$I$2:$I$11876,Gögn!$F$2:$F$11876,$A112,Gögn!$B$2:$B$11876,K$8,Gögn!$E$2:$E$11876,K$9))/1000)</f>
        <v>12136816.651000001</v>
      </c>
      <c r="L112" s="156">
        <f>IF(LEN(L$8)=0,"",IF(L$9="samtals",SUMIFS(Gögn!$I$2:$I$11876,Gögn!$F$2:$F$11876,$A112,Gögn!$B$2:$B$11876,L$8),SUMIFS(Gögn!$I$2:$I$11876,Gögn!$F$2:$F$11876,$A112,Gögn!$B$2:$B$11876,L$8,Gögn!$E$2:$E$11876,L$9))/1000)</f>
        <v>12136816.651000001</v>
      </c>
      <c r="M112" s="156">
        <f>IF(LEN(M$8)=0,"",IF(M$9="samtals",SUMIFS(Gögn!$I$2:$I$11876,Gögn!$F$2:$F$11876,$A112,Gögn!$B$2:$B$11876,M$8),SUMIFS(Gögn!$I$2:$I$11876,Gögn!$F$2:$F$11876,$A112,Gögn!$B$2:$B$11876,M$8,Gögn!$E$2:$E$11876,M$9))/1000)</f>
        <v>1775839</v>
      </c>
      <c r="N112" s="156">
        <f>IF(LEN(N$8)=0,"",IF(N$9="samtals",SUMIFS(Gögn!$I$2:$I$11876,Gögn!$F$2:$F$11876,$A112,Gögn!$B$2:$B$11876,N$8),SUMIFS(Gögn!$I$2:$I$11876,Gögn!$F$2:$F$11876,$A112,Gögn!$B$2:$B$11876,N$8,Gögn!$E$2:$E$11876,N$9))/1000)</f>
        <v>1775839</v>
      </c>
      <c r="O112" s="156">
        <f>IF(LEN(O$8)=0,"",IF(O$9="samtals",SUMIFS(Gögn!$I$2:$I$11876,Gögn!$F$2:$F$11876,$A112,Gögn!$B$2:$B$11876,O$8),SUMIFS(Gögn!$I$2:$I$11876,Gögn!$F$2:$F$11876,$A112,Gögn!$B$2:$B$11876,O$8,Gögn!$E$2:$E$11876,O$9))/1000)</f>
        <v>7479131.0789999999</v>
      </c>
      <c r="P112" s="156">
        <f>IF(LEN(P$8)=0,"",IF(P$9="samtals",SUMIFS(Gögn!$I$2:$I$11876,Gögn!$F$2:$F$11876,$A112,Gögn!$B$2:$B$11876,P$8),SUMIFS(Gögn!$I$2:$I$11876,Gögn!$F$2:$F$11876,$A112,Gögn!$B$2:$B$11876,P$8,Gögn!$E$2:$E$11876,P$9))/1000)</f>
        <v>7419324.6950000003</v>
      </c>
      <c r="Q112" s="156">
        <f>IF(LEN(Q$8)=0,"",IF(Q$9="samtals",SUMIFS(Gögn!$I$2:$I$11876,Gögn!$F$2:$F$11876,$A112,Gögn!$B$2:$B$11876,Q$8),SUMIFS(Gögn!$I$2:$I$11876,Gögn!$F$2:$F$11876,$A112,Gögn!$B$2:$B$11876,Q$8,Gögn!$E$2:$E$11876,Q$9))/1000)</f>
        <v>59806.383999999998</v>
      </c>
      <c r="R112" s="156">
        <f>IF(LEN(R$8)=0,"",IF(R$9="samtals",SUMIFS(Gögn!$I$2:$I$11876,Gögn!$F$2:$F$11876,$A112,Gögn!$B$2:$B$11876,R$8),SUMIFS(Gögn!$I$2:$I$11876,Gögn!$F$2:$F$11876,$A112,Gögn!$B$2:$B$11876,R$8,Gögn!$E$2:$E$11876,R$9))/1000)</f>
        <v>9886781</v>
      </c>
      <c r="S112" s="156">
        <f>IF(LEN(S$8)=0,"",IF(S$9="samtals",SUMIFS(Gögn!$I$2:$I$11876,Gögn!$F$2:$F$11876,$A112,Gögn!$B$2:$B$11876,S$8),SUMIFS(Gögn!$I$2:$I$11876,Gögn!$F$2:$F$11876,$A112,Gögn!$B$2:$B$11876,S$8,Gögn!$E$2:$E$11876,S$9))/1000)</f>
        <v>2110772</v>
      </c>
      <c r="T112" s="156">
        <f>IF(LEN(T$8)=0,"",IF(T$9="samtals",SUMIFS(Gögn!$I$2:$I$11876,Gögn!$F$2:$F$11876,$A112,Gögn!$B$2:$B$11876,T$8),SUMIFS(Gögn!$I$2:$I$11876,Gögn!$F$2:$F$11876,$A112,Gögn!$B$2:$B$11876,T$8,Gögn!$E$2:$E$11876,T$9))/1000)</f>
        <v>7776009</v>
      </c>
      <c r="U112" s="156">
        <f>IF(LEN(U$8)=0,"",IF(U$9="samtals",SUMIFS(Gögn!$I$2:$I$11876,Gögn!$F$2:$F$11876,$A112,Gögn!$B$2:$B$11876,U$8),SUMIFS(Gögn!$I$2:$I$11876,Gögn!$F$2:$F$11876,$A112,Gögn!$B$2:$B$11876,U$8,Gögn!$E$2:$E$11876,U$9))/1000)</f>
        <v>30764901.892999999</v>
      </c>
      <c r="V112" s="156">
        <f>IF(LEN(V$8)=0,"",IF(V$9="samtals",SUMIFS(Gögn!$I$2:$I$11876,Gögn!$F$2:$F$11876,$A112,Gögn!$B$2:$B$11876,V$8),SUMIFS(Gögn!$I$2:$I$11876,Gögn!$F$2:$F$11876,$A112,Gögn!$B$2:$B$11876,V$8,Gögn!$E$2:$E$11876,V$9))/1000)</f>
        <v>30492450.482999999</v>
      </c>
      <c r="W112" s="156">
        <f>IF(LEN(W$8)=0,"",IF(W$9="samtals",SUMIFS(Gögn!$I$2:$I$11876,Gögn!$F$2:$F$11876,$A112,Gögn!$B$2:$B$11876,W$8),SUMIFS(Gögn!$I$2:$I$11876,Gögn!$F$2:$F$11876,$A112,Gögn!$B$2:$B$11876,W$8,Gögn!$E$2:$E$11876,W$9))/1000)</f>
        <v>272451.40999999997</v>
      </c>
      <c r="X112" s="156">
        <f>IF(LEN(X$8)=0,"",IF(X$9="samtals",SUMIFS(Gögn!$I$2:$I$11876,Gögn!$F$2:$F$11876,$A112,Gögn!$B$2:$B$11876,X$8),SUMIFS(Gögn!$I$2:$I$11876,Gögn!$F$2:$F$11876,$A112,Gögn!$B$2:$B$11876,X$8,Gögn!$E$2:$E$11876,X$9))/1000)</f>
        <v>5229706.7039999999</v>
      </c>
      <c r="Y112" s="156">
        <f>IF(LEN(Y$8)=0,"",IF(Y$9="samtals",SUMIFS(Gögn!$I$2:$I$11876,Gögn!$F$2:$F$11876,$A112,Gögn!$B$2:$B$11876,Y$8),SUMIFS(Gögn!$I$2:$I$11876,Gögn!$F$2:$F$11876,$A112,Gögn!$B$2:$B$11876,Y$8,Gögn!$E$2:$E$11876,Y$9))/1000)</f>
        <v>325088.435</v>
      </c>
      <c r="Z112" s="156">
        <f>IF(LEN(Z$8)=0,"",IF(Z$9="samtals",SUMIFS(Gögn!$I$2:$I$11876,Gögn!$F$2:$F$11876,$A112,Gögn!$B$2:$B$11876,Z$8),SUMIFS(Gögn!$I$2:$I$11876,Gögn!$F$2:$F$11876,$A112,Gögn!$B$2:$B$11876,Z$8,Gögn!$E$2:$E$11876,Z$9))/1000)</f>
        <v>4904618.2690000003</v>
      </c>
      <c r="AA112" s="156">
        <f>IF(LEN(AA$8)=0,"",IF(AA$9="samtals",SUMIFS(Gögn!$I$2:$I$11876,Gögn!$F$2:$F$11876,$A112,Gögn!$B$2:$B$11876,AA$8),SUMIFS(Gögn!$I$2:$I$11876,Gögn!$F$2:$F$11876,$A112,Gögn!$B$2:$B$11876,AA$8,Gögn!$E$2:$E$11876,AA$9))/1000)</f>
        <v>2374162.0890000002</v>
      </c>
      <c r="AB112" s="156">
        <f>IF(LEN(AB$8)=0,"",IF(AB$9="samtals",SUMIFS(Gögn!$I$2:$I$11876,Gögn!$F$2:$F$11876,$A112,Gögn!$B$2:$B$11876,AB$8),SUMIFS(Gögn!$I$2:$I$11876,Gögn!$F$2:$F$11876,$A112,Gögn!$B$2:$B$11876,AB$8,Gögn!$E$2:$E$11876,AB$9))/1000)</f>
        <v>2374162.0890000002</v>
      </c>
      <c r="AC112" s="156">
        <f>IF(LEN(AC$8)=0,"",IF(AC$9="samtals",SUMIFS(Gögn!$I$2:$I$11876,Gögn!$F$2:$F$11876,$A112,Gögn!$B$2:$B$11876,AC$8),SUMIFS(Gögn!$I$2:$I$11876,Gögn!$F$2:$F$11876,$A112,Gögn!$B$2:$B$11876,AC$8,Gögn!$E$2:$E$11876,AC$9))/1000)</f>
        <v>4424735</v>
      </c>
      <c r="AD112" s="156">
        <f>IF(LEN(AD$8)=0,"",IF(AD$9="samtals",SUMIFS(Gögn!$I$2:$I$11876,Gögn!$F$2:$F$11876,$A112,Gögn!$B$2:$B$11876,AD$8),SUMIFS(Gögn!$I$2:$I$11876,Gögn!$F$2:$F$11876,$A112,Gögn!$B$2:$B$11876,AD$8,Gögn!$E$2:$E$11876,AD$9))/1000)</f>
        <v>4424735</v>
      </c>
      <c r="AE112" s="156">
        <f>IF(LEN(AE$8)=0,"",IF(AE$9="samtals",SUMIFS(Gögn!$I$2:$I$11876,Gögn!$F$2:$F$11876,$A112,Gögn!$B$2:$B$11876,AE$8),SUMIFS(Gögn!$I$2:$I$11876,Gögn!$F$2:$F$11876,$A112,Gögn!$B$2:$B$11876,AE$8,Gögn!$E$2:$E$11876,AE$9))/1000)</f>
        <v>479182</v>
      </c>
      <c r="AF112" s="156">
        <f>IF(LEN(AF$8)=0,"",IF(AF$9="samtals",SUMIFS(Gögn!$I$2:$I$11876,Gögn!$F$2:$F$11876,$A112,Gögn!$B$2:$B$11876,AF$8),SUMIFS(Gögn!$I$2:$I$11876,Gögn!$F$2:$F$11876,$A112,Gögn!$B$2:$B$11876,AF$8,Gögn!$E$2:$E$11876,AF$9))/1000)</f>
        <v>479182</v>
      </c>
      <c r="AG112" s="156">
        <f>IF(LEN(AG$8)=0,"",IF(AG$9="samtals",SUMIFS(Gögn!$I$2:$I$11876,Gögn!$F$2:$F$11876,$A112,Gögn!$B$2:$B$11876,AG$8),SUMIFS(Gögn!$I$2:$I$11876,Gögn!$F$2:$F$11876,$A112,Gögn!$B$2:$B$11876,AG$8,Gögn!$E$2:$E$11876,AG$9))/1000)</f>
        <v>1325118.5919999999</v>
      </c>
      <c r="AH112" s="156">
        <f>IF(LEN(AH$8)=0,"",IF(AH$9="samtals",SUMIFS(Gögn!$I$2:$I$11876,Gögn!$F$2:$F$11876,$A112,Gögn!$B$2:$B$11876,AH$8),SUMIFS(Gögn!$I$2:$I$11876,Gögn!$F$2:$F$11876,$A112,Gögn!$B$2:$B$11876,AH$8,Gögn!$E$2:$E$11876,AH$9))/1000)</f>
        <v>1325118.5919999999</v>
      </c>
      <c r="AI112" s="156">
        <f>IF(LEN(AI$8)=0,"",IF(AI$9="samtals",SUMIFS(Gögn!$I$2:$I$11876,Gögn!$F$2:$F$11876,$A112,Gögn!$B$2:$B$11876,AI$8),SUMIFS(Gögn!$I$2:$I$11876,Gögn!$F$2:$F$11876,$A112,Gögn!$B$2:$B$11876,AI$8,Gögn!$E$2:$E$11876,AI$9))/1000)</f>
        <v>1819495</v>
      </c>
      <c r="AJ112" s="156">
        <f>IF(LEN(AJ$8)=0,"",IF(AJ$9="samtals",SUMIFS(Gögn!$I$2:$I$11876,Gögn!$F$2:$F$11876,$A112,Gögn!$B$2:$B$11876,AJ$8),SUMIFS(Gögn!$I$2:$I$11876,Gögn!$F$2:$F$11876,$A112,Gögn!$B$2:$B$11876,AJ$8,Gögn!$E$2:$E$11876,AJ$9))/1000)</f>
        <v>1819495</v>
      </c>
      <c r="AK112" s="156">
        <f>IF(LEN(AK$8)=0,"",IF(AK$9="samtals",SUMIFS(Gögn!$I$2:$I$11876,Gögn!$F$2:$F$11876,$A112,Gögn!$B$2:$B$11876,AK$8),SUMIFS(Gögn!$I$2:$I$11876,Gögn!$F$2:$F$11876,$A112,Gögn!$B$2:$B$11876,AK$8,Gögn!$E$2:$E$11876,AK$9))/1000)</f>
        <v>7256574.5939999996</v>
      </c>
      <c r="AL112" s="156">
        <f>IF(LEN(AL$8)=0,"",IF(AL$9="samtals",SUMIFS(Gögn!$I$2:$I$11876,Gögn!$F$2:$F$11876,$A112,Gögn!$B$2:$B$11876,AL$8),SUMIFS(Gögn!$I$2:$I$11876,Gögn!$F$2:$F$11876,$A112,Gögn!$B$2:$B$11876,AL$8,Gögn!$E$2:$E$11876,AL$9))/1000)</f>
        <v>7256574.5939999996</v>
      </c>
      <c r="AM112" s="156">
        <f>IF(LEN(AM$8)=0,"",IF(AM$9="samtals",SUMIFS(Gögn!$I$2:$I$11876,Gögn!$F$2:$F$11876,$A112,Gögn!$B$2:$B$11876,AM$8),SUMIFS(Gögn!$I$2:$I$11876,Gögn!$F$2:$F$11876,$A112,Gögn!$B$2:$B$11876,AM$8,Gögn!$E$2:$E$11876,AM$9))/1000)</f>
        <v>93708502.358999997</v>
      </c>
      <c r="AN112" s="156">
        <f>IF(LEN(AN$8)=0,"",IF(AN$9="samtals",SUMIFS(Gögn!$I$2:$I$11876,Gögn!$F$2:$F$11876,$A112,Gögn!$B$2:$B$11876,AN$8),SUMIFS(Gögn!$I$2:$I$11876,Gögn!$F$2:$F$11876,$A112,Gögn!$B$2:$B$11876,AN$8,Gögn!$E$2:$E$11876,AN$9))/1000)</f>
        <v>92790221.002000004</v>
      </c>
      <c r="AO112" s="156">
        <f>IF(LEN(AO$8)=0,"",IF(AO$9="samtals",SUMIFS(Gögn!$I$2:$I$11876,Gögn!$F$2:$F$11876,$A112,Gögn!$B$2:$B$11876,AO$8),SUMIFS(Gögn!$I$2:$I$11876,Gögn!$F$2:$F$11876,$A112,Gögn!$B$2:$B$11876,AO$8,Gögn!$E$2:$E$11876,AO$9))/1000)</f>
        <v>918281.35699999996</v>
      </c>
      <c r="AP112" s="156">
        <f>IF(LEN(AP$8)=0,"",IF(AP$9="samtals",SUMIFS(Gögn!$I$2:$I$11876,Gögn!$F$2:$F$11876,$A112,Gögn!$B$2:$B$11876,AP$8),SUMIFS(Gögn!$I$2:$I$11876,Gögn!$F$2:$F$11876,$A112,Gögn!$B$2:$B$11876,AP$8,Gögn!$E$2:$E$11876,AP$9))/1000)</f>
        <v>260323.72399999999</v>
      </c>
      <c r="AQ112" s="156">
        <f>IF(LEN(AQ$8)=0,"",IF(AQ$9="samtals",SUMIFS(Gögn!$I$2:$I$11876,Gögn!$F$2:$F$11876,$A112,Gögn!$B$2:$B$11876,AQ$8),SUMIFS(Gögn!$I$2:$I$11876,Gögn!$F$2:$F$11876,$A112,Gögn!$B$2:$B$11876,AQ$8,Gögn!$E$2:$E$11876,AQ$9))/1000)</f>
        <v>36207.120000000003</v>
      </c>
      <c r="AR112" s="156">
        <f>IF(LEN(AR$8)=0,"",IF(AR$9="samtals",SUMIFS(Gögn!$I$2:$I$11876,Gögn!$F$2:$F$11876,$A112,Gögn!$B$2:$B$11876,AR$8),SUMIFS(Gögn!$I$2:$I$11876,Gögn!$F$2:$F$11876,$A112,Gögn!$B$2:$B$11876,AR$8,Gögn!$E$2:$E$11876,AR$9))/1000)</f>
        <v>224116.60399999999</v>
      </c>
      <c r="AS112" s="156">
        <f>IF(LEN(AS$8)=0,"",IF(AS$9="samtals",SUMIFS(Gögn!$I$2:$I$11876,Gögn!$F$2:$F$11876,$A112,Gögn!$B$2:$B$11876,AS$8),SUMIFS(Gögn!$I$2:$I$11876,Gögn!$F$2:$F$11876,$A112,Gögn!$B$2:$B$11876,AS$8,Gögn!$E$2:$E$11876,AS$9))/1000)</f>
        <v>34769994.872000001</v>
      </c>
      <c r="AT112" s="156">
        <f>IF(LEN(AT$8)=0,"",IF(AT$9="samtals",SUMIFS(Gögn!$I$2:$I$11876,Gögn!$F$2:$F$11876,$A112,Gögn!$B$2:$B$11876,AT$8),SUMIFS(Gögn!$I$2:$I$11876,Gögn!$F$2:$F$11876,$A112,Gögn!$B$2:$B$11876,AT$8,Gögn!$E$2:$E$11876,AT$9))/1000)</f>
        <v>33504169.188000001</v>
      </c>
      <c r="AU112" s="156">
        <f>IF(LEN(AU$8)=0,"",IF(AU$9="samtals",SUMIFS(Gögn!$I$2:$I$11876,Gögn!$F$2:$F$11876,$A112,Gögn!$B$2:$B$11876,AU$8),SUMIFS(Gögn!$I$2:$I$11876,Gögn!$F$2:$F$11876,$A112,Gögn!$B$2:$B$11876,AU$8,Gögn!$E$2:$E$11876,AU$9))/1000)</f>
        <v>1265825.6839999999</v>
      </c>
      <c r="AV112" s="156">
        <f>IF(LEN(AV$8)=0,"",IF(AV$9="samtals",SUMIFS(Gögn!$I$2:$I$11876,Gögn!$F$2:$F$11876,$A112,Gögn!$B$2:$B$11876,AV$8),SUMIFS(Gögn!$I$2:$I$11876,Gögn!$F$2:$F$11876,$A112,Gögn!$B$2:$B$11876,AV$8,Gögn!$E$2:$E$11876,AV$9))/1000)</f>
        <v>3201994.031</v>
      </c>
      <c r="AW112" s="156">
        <f>IF(LEN(AW$8)=0,"",IF(AW$9="samtals",SUMIFS(Gögn!$I$2:$I$11876,Gögn!$F$2:$F$11876,$A112,Gögn!$B$2:$B$11876,AW$8),SUMIFS(Gögn!$I$2:$I$11876,Gögn!$F$2:$F$11876,$A112,Gögn!$B$2:$B$11876,AW$8,Gögn!$E$2:$E$11876,AW$9))/1000)</f>
        <v>3184748.4160000002</v>
      </c>
      <c r="AX112" s="156">
        <f>IF(LEN(AX$8)=0,"",IF(AX$9="samtals",SUMIFS(Gögn!$I$2:$I$11876,Gögn!$F$2:$F$11876,$A112,Gögn!$B$2:$B$11876,AX$8),SUMIFS(Gögn!$I$2:$I$11876,Gögn!$F$2:$F$11876,$A112,Gögn!$B$2:$B$11876,AX$8,Gögn!$E$2:$E$11876,AX$9))/1000)</f>
        <v>17245.615000000002</v>
      </c>
      <c r="AY112" s="156">
        <f>IF(LEN(AY$8)=0,"",IF(AY$9="samtals",SUMIFS(Gögn!$I$2:$I$11876,Gögn!$F$2:$F$11876,$A112,Gögn!$B$2:$B$11876,AY$8),SUMIFS(Gögn!$I$2:$I$11876,Gögn!$F$2:$F$11876,$A112,Gögn!$B$2:$B$11876,AY$8,Gögn!$E$2:$E$11876,AY$9))/1000)</f>
        <v>2925724</v>
      </c>
      <c r="AZ112" s="156">
        <f>IF(LEN(AZ$8)=0,"",IF(AZ$9="samtals",SUMIFS(Gögn!$I$2:$I$11876,Gögn!$F$2:$F$11876,$A112,Gögn!$B$2:$B$11876,AZ$8),SUMIFS(Gögn!$I$2:$I$11876,Gögn!$F$2:$F$11876,$A112,Gögn!$B$2:$B$11876,AZ$8,Gögn!$E$2:$E$11876,AZ$9))/1000)</f>
        <v>2331869</v>
      </c>
      <c r="BA112" s="156">
        <f>IF(LEN(BA$8)=0,"",IF(BA$9="samtals",SUMIFS(Gögn!$I$2:$I$11876,Gögn!$F$2:$F$11876,$A112,Gögn!$B$2:$B$11876,BA$8),SUMIFS(Gögn!$I$2:$I$11876,Gögn!$F$2:$F$11876,$A112,Gögn!$B$2:$B$11876,BA$8,Gögn!$E$2:$E$11876,BA$9))/1000)</f>
        <v>593855</v>
      </c>
      <c r="BB112" s="156">
        <f>IF(LEN(BB$8)=0,"",IF(BB$9="samtals",SUMIFS(Gögn!$I$2:$I$11876,Gögn!$F$2:$F$11876,$A112,Gögn!$B$2:$B$11876,BB$8),SUMIFS(Gögn!$I$2:$I$11876,Gögn!$F$2:$F$11876,$A112,Gögn!$B$2:$B$11876,BB$8,Gögn!$E$2:$E$11876,BB$9))/1000)</f>
        <v>9131482.6300000008</v>
      </c>
      <c r="BC112" s="156">
        <f>IF(LEN(BC$8)=0,"",IF(BC$9="samtals",SUMIFS(Gögn!$I$2:$I$11876,Gögn!$F$2:$F$11876,$A112,Gögn!$B$2:$B$11876,BC$8),SUMIFS(Gögn!$I$2:$I$11876,Gögn!$F$2:$F$11876,$A112,Gögn!$B$2:$B$11876,BC$8,Gögn!$E$2:$E$11876,BC$9))/1000)</f>
        <v>8957207.1129999999</v>
      </c>
      <c r="BD112" s="156">
        <f>IF(LEN(BD$8)=0,"",IF(BD$9="samtals",SUMIFS(Gögn!$I$2:$I$11876,Gögn!$F$2:$F$11876,$A112,Gögn!$B$2:$B$11876,BD$8),SUMIFS(Gögn!$I$2:$I$11876,Gögn!$F$2:$F$11876,$A112,Gögn!$B$2:$B$11876,BD$8,Gögn!$E$2:$E$11876,BD$9))/1000)</f>
        <v>174275.51699999999</v>
      </c>
      <c r="BE112" s="156">
        <f>IF(LEN(BE$8)=0,"",IF(BE$9="samtals",SUMIFS(Gögn!$I$2:$I$11876,Gögn!$F$2:$F$11876,$A112,Gögn!$B$2:$B$11876,BE$8),SUMIFS(Gögn!$I$2:$I$11876,Gögn!$F$2:$F$11876,$A112,Gögn!$B$2:$B$11876,BE$8,Gögn!$E$2:$E$11876,BE$9))/1000)</f>
        <v>11121305.544</v>
      </c>
      <c r="BF112" s="156">
        <f>IF(LEN(BF$8)=0,"",IF(BF$9="samtals",SUMIFS(Gögn!$I$2:$I$11876,Gögn!$F$2:$F$11876,$A112,Gögn!$B$2:$B$11876,BF$8),SUMIFS(Gögn!$I$2:$I$11876,Gögn!$F$2:$F$11876,$A112,Gögn!$B$2:$B$11876,BF$8,Gögn!$E$2:$E$11876,BF$9))/1000)</f>
        <v>10816287.098999999</v>
      </c>
      <c r="BG112" s="156">
        <f>IF(LEN(BG$8)=0,"",IF(BG$9="samtals",SUMIFS(Gögn!$I$2:$I$11876,Gögn!$F$2:$F$11876,$A112,Gögn!$B$2:$B$11876,BG$8),SUMIFS(Gögn!$I$2:$I$11876,Gögn!$F$2:$F$11876,$A112,Gögn!$B$2:$B$11876,BG$8,Gögn!$E$2:$E$11876,BG$9))/1000)</f>
        <v>305018.44500000001</v>
      </c>
    </row>
    <row r="113" spans="1:59" ht="15" customHeight="1" x14ac:dyDescent="0.25">
      <c r="A113" s="5" t="s">
        <v>108</v>
      </c>
      <c r="B113" s="5"/>
      <c r="C113" s="18" t="s">
        <v>109</v>
      </c>
      <c r="D113" s="155">
        <f t="shared" si="31"/>
        <v>11274600.893999999</v>
      </c>
      <c r="E113" s="155">
        <f>IF(LEN(E$8)=0,"",IF(E$9="samtals",SUMIFS(Gögn!$I$2:$I$11876,Gögn!$F$2:$F$11876,$A113,Gögn!$B$2:$B$11876,E$8),SUMIFS(Gögn!$I$2:$I$11876,Gögn!$F$2:$F$11876,$A113,Gögn!$B$2:$B$11876,E$8,Gögn!$E$2:$E$11876,E$9))/1000)</f>
        <v>897315.02800000005</v>
      </c>
      <c r="F113" s="155">
        <f>IF(LEN(F$8)=0,"",IF(F$9="samtals",SUMIFS(Gögn!$I$2:$I$11876,Gögn!$F$2:$F$11876,$A113,Gögn!$B$2:$B$11876,F$8),SUMIFS(Gögn!$I$2:$I$11876,Gögn!$F$2:$F$11876,$A113,Gögn!$B$2:$B$11876,F$8,Gögn!$E$2:$E$11876,F$9))/1000)</f>
        <v>420466.43</v>
      </c>
      <c r="G113" s="155">
        <f>IF(LEN(G$8)=0,"",IF(G$9="samtals",SUMIFS(Gögn!$I$2:$I$11876,Gögn!$F$2:$F$11876,$A113,Gögn!$B$2:$B$11876,G$8),SUMIFS(Gögn!$I$2:$I$11876,Gögn!$F$2:$F$11876,$A113,Gögn!$B$2:$B$11876,G$8,Gögn!$E$2:$E$11876,G$9))/1000)</f>
        <v>476848.598</v>
      </c>
      <c r="H113" s="155">
        <f>IF(LEN(H$8)=0,"",IF(H$9="samtals",SUMIFS(Gögn!$I$2:$I$11876,Gögn!$F$2:$F$11876,$A113,Gögn!$B$2:$B$11876,H$8),SUMIFS(Gögn!$I$2:$I$11876,Gögn!$F$2:$F$11876,$A113,Gögn!$B$2:$B$11876,H$8,Gögn!$E$2:$E$11876,H$9))/1000)</f>
        <v>882387.88399999996</v>
      </c>
      <c r="I113" s="155">
        <f>IF(LEN(I$8)=0,"",IF(I$9="samtals",SUMIFS(Gögn!$I$2:$I$11876,Gögn!$F$2:$F$11876,$A113,Gögn!$B$2:$B$11876,I$8),SUMIFS(Gögn!$I$2:$I$11876,Gögn!$F$2:$F$11876,$A113,Gögn!$B$2:$B$11876,I$8,Gögn!$E$2:$E$11876,I$9))/1000)</f>
        <v>813340.12</v>
      </c>
      <c r="J113" s="155">
        <f>IF(LEN(J$8)=0,"",IF(J$9="samtals",SUMIFS(Gögn!$I$2:$I$11876,Gögn!$F$2:$F$11876,$A113,Gögn!$B$2:$B$11876,J$8),SUMIFS(Gögn!$I$2:$I$11876,Gögn!$F$2:$F$11876,$A113,Gögn!$B$2:$B$11876,J$8,Gögn!$E$2:$E$11876,J$9))/1000)</f>
        <v>69047.763999999996</v>
      </c>
      <c r="K113" s="155">
        <f>IF(LEN(K$8)=0,"",IF(K$9="samtals",SUMIFS(Gögn!$I$2:$I$11876,Gögn!$F$2:$F$11876,$A113,Gögn!$B$2:$B$11876,K$8),SUMIFS(Gögn!$I$2:$I$11876,Gögn!$F$2:$F$11876,$A113,Gögn!$B$2:$B$11876,K$8,Gögn!$E$2:$E$11876,K$9))/1000)</f>
        <v>716049.87600000005</v>
      </c>
      <c r="L113" s="155">
        <f>IF(LEN(L$8)=0,"",IF(L$9="samtals",SUMIFS(Gögn!$I$2:$I$11876,Gögn!$F$2:$F$11876,$A113,Gögn!$B$2:$B$11876,L$8),SUMIFS(Gögn!$I$2:$I$11876,Gögn!$F$2:$F$11876,$A113,Gögn!$B$2:$B$11876,L$8,Gögn!$E$2:$E$11876,L$9))/1000)</f>
        <v>716049.87600000005</v>
      </c>
      <c r="M113" s="155">
        <f>IF(LEN(M$8)=0,"",IF(M$9="samtals",SUMIFS(Gögn!$I$2:$I$11876,Gögn!$F$2:$F$11876,$A113,Gögn!$B$2:$B$11876,M$8),SUMIFS(Gögn!$I$2:$I$11876,Gögn!$F$2:$F$11876,$A113,Gögn!$B$2:$B$11876,M$8,Gögn!$E$2:$E$11876,M$9))/1000)</f>
        <v>163885</v>
      </c>
      <c r="N113" s="155">
        <f>IF(LEN(N$8)=0,"",IF(N$9="samtals",SUMIFS(Gögn!$I$2:$I$11876,Gögn!$F$2:$F$11876,$A113,Gögn!$B$2:$B$11876,N$8),SUMIFS(Gögn!$I$2:$I$11876,Gögn!$F$2:$F$11876,$A113,Gögn!$B$2:$B$11876,N$8,Gögn!$E$2:$E$11876,N$9))/1000)</f>
        <v>163885</v>
      </c>
      <c r="O113" s="155">
        <f>IF(LEN(O$8)=0,"",IF(O$9="samtals",SUMIFS(Gögn!$I$2:$I$11876,Gögn!$F$2:$F$11876,$A113,Gögn!$B$2:$B$11876,O$8),SUMIFS(Gögn!$I$2:$I$11876,Gögn!$F$2:$F$11876,$A113,Gögn!$B$2:$B$11876,O$8,Gögn!$E$2:$E$11876,O$9))/1000)</f>
        <v>429458.06199999998</v>
      </c>
      <c r="P113" s="155">
        <f>IF(LEN(P$8)=0,"",IF(P$9="samtals",SUMIFS(Gögn!$I$2:$I$11876,Gögn!$F$2:$F$11876,$A113,Gögn!$B$2:$B$11876,P$8),SUMIFS(Gögn!$I$2:$I$11876,Gögn!$F$2:$F$11876,$A113,Gögn!$B$2:$B$11876,P$8,Gögn!$E$2:$E$11876,P$9))/1000)</f>
        <v>428369.51799999998</v>
      </c>
      <c r="Q113" s="155">
        <f>IF(LEN(Q$8)=0,"",IF(Q$9="samtals",SUMIFS(Gögn!$I$2:$I$11876,Gögn!$F$2:$F$11876,$A113,Gögn!$B$2:$B$11876,Q$8),SUMIFS(Gögn!$I$2:$I$11876,Gögn!$F$2:$F$11876,$A113,Gögn!$B$2:$B$11876,Q$8,Gögn!$E$2:$E$11876,Q$9))/1000)</f>
        <v>1088.5440000000001</v>
      </c>
      <c r="R113" s="155">
        <f>IF(LEN(R$8)=0,"",IF(R$9="samtals",SUMIFS(Gögn!$I$2:$I$11876,Gögn!$F$2:$F$11876,$A113,Gögn!$B$2:$B$11876,R$8),SUMIFS(Gögn!$I$2:$I$11876,Gögn!$F$2:$F$11876,$A113,Gögn!$B$2:$B$11876,R$8,Gögn!$E$2:$E$11876,R$9))/1000)</f>
        <v>765483</v>
      </c>
      <c r="S113" s="155">
        <f>IF(LEN(S$8)=0,"",IF(S$9="samtals",SUMIFS(Gögn!$I$2:$I$11876,Gögn!$F$2:$F$11876,$A113,Gögn!$B$2:$B$11876,S$8),SUMIFS(Gögn!$I$2:$I$11876,Gögn!$F$2:$F$11876,$A113,Gögn!$B$2:$B$11876,S$8,Gögn!$E$2:$E$11876,S$9))/1000)</f>
        <v>341969</v>
      </c>
      <c r="T113" s="155">
        <f>IF(LEN(T$8)=0,"",IF(T$9="samtals",SUMIFS(Gögn!$I$2:$I$11876,Gögn!$F$2:$F$11876,$A113,Gögn!$B$2:$B$11876,T$8),SUMIFS(Gögn!$I$2:$I$11876,Gögn!$F$2:$F$11876,$A113,Gögn!$B$2:$B$11876,T$8,Gögn!$E$2:$E$11876,T$9))/1000)</f>
        <v>423514</v>
      </c>
      <c r="U113" s="155">
        <f>IF(LEN(U$8)=0,"",IF(U$9="samtals",SUMIFS(Gögn!$I$2:$I$11876,Gögn!$F$2:$F$11876,$A113,Gögn!$B$2:$B$11876,U$8),SUMIFS(Gögn!$I$2:$I$11876,Gögn!$F$2:$F$11876,$A113,Gögn!$B$2:$B$11876,U$8,Gögn!$E$2:$E$11876,U$9))/1000)</f>
        <v>1395567.209</v>
      </c>
      <c r="V113" s="155">
        <f>IF(LEN(V$8)=0,"",IF(V$9="samtals",SUMIFS(Gögn!$I$2:$I$11876,Gögn!$F$2:$F$11876,$A113,Gögn!$B$2:$B$11876,V$8),SUMIFS(Gögn!$I$2:$I$11876,Gögn!$F$2:$F$11876,$A113,Gögn!$B$2:$B$11876,V$8,Gögn!$E$2:$E$11876,V$9))/1000)</f>
        <v>1364588.192</v>
      </c>
      <c r="W113" s="155">
        <f>IF(LEN(W$8)=0,"",IF(W$9="samtals",SUMIFS(Gögn!$I$2:$I$11876,Gögn!$F$2:$F$11876,$A113,Gögn!$B$2:$B$11876,W$8),SUMIFS(Gögn!$I$2:$I$11876,Gögn!$F$2:$F$11876,$A113,Gögn!$B$2:$B$11876,W$8,Gögn!$E$2:$E$11876,W$9))/1000)</f>
        <v>30979.017</v>
      </c>
      <c r="X113" s="155">
        <f>IF(LEN(X$8)=0,"",IF(X$9="samtals",SUMIFS(Gögn!$I$2:$I$11876,Gögn!$F$2:$F$11876,$A113,Gögn!$B$2:$B$11876,X$8),SUMIFS(Gögn!$I$2:$I$11876,Gögn!$F$2:$F$11876,$A113,Gögn!$B$2:$B$11876,X$8,Gögn!$E$2:$E$11876,X$9))/1000)</f>
        <v>346749.815</v>
      </c>
      <c r="Y113" s="155">
        <f>IF(LEN(Y$8)=0,"",IF(Y$9="samtals",SUMIFS(Gögn!$I$2:$I$11876,Gögn!$F$2:$F$11876,$A113,Gögn!$B$2:$B$11876,Y$8),SUMIFS(Gögn!$I$2:$I$11876,Gögn!$F$2:$F$11876,$A113,Gögn!$B$2:$B$11876,Y$8,Gögn!$E$2:$E$11876,Y$9))/1000)</f>
        <v>71636.274000000005</v>
      </c>
      <c r="Z113" s="155">
        <f>IF(LEN(Z$8)=0,"",IF(Z$9="samtals",SUMIFS(Gögn!$I$2:$I$11876,Gögn!$F$2:$F$11876,$A113,Gögn!$B$2:$B$11876,Z$8),SUMIFS(Gögn!$I$2:$I$11876,Gögn!$F$2:$F$11876,$A113,Gögn!$B$2:$B$11876,Z$8,Gögn!$E$2:$E$11876,Z$9))/1000)</f>
        <v>275113.54100000003</v>
      </c>
      <c r="AA113" s="155">
        <f>IF(LEN(AA$8)=0,"",IF(AA$9="samtals",SUMIFS(Gögn!$I$2:$I$11876,Gögn!$F$2:$F$11876,$A113,Gögn!$B$2:$B$11876,AA$8),SUMIFS(Gögn!$I$2:$I$11876,Gögn!$F$2:$F$11876,$A113,Gögn!$B$2:$B$11876,AA$8,Gögn!$E$2:$E$11876,AA$9))/1000)</f>
        <v>167918.39300000001</v>
      </c>
      <c r="AB113" s="155">
        <f>IF(LEN(AB$8)=0,"",IF(AB$9="samtals",SUMIFS(Gögn!$I$2:$I$11876,Gögn!$F$2:$F$11876,$A113,Gögn!$B$2:$B$11876,AB$8),SUMIFS(Gögn!$I$2:$I$11876,Gögn!$F$2:$F$11876,$A113,Gögn!$B$2:$B$11876,AB$8,Gögn!$E$2:$E$11876,AB$9))/1000)</f>
        <v>167918.39300000001</v>
      </c>
      <c r="AC113" s="155">
        <f>IF(LEN(AC$8)=0,"",IF(AC$9="samtals",SUMIFS(Gögn!$I$2:$I$11876,Gögn!$F$2:$F$11876,$A113,Gögn!$B$2:$B$11876,AC$8),SUMIFS(Gögn!$I$2:$I$11876,Gögn!$F$2:$F$11876,$A113,Gögn!$B$2:$B$11876,AC$8,Gögn!$E$2:$E$11876,AC$9))/1000)</f>
        <v>217737</v>
      </c>
      <c r="AD113" s="155">
        <f>IF(LEN(AD$8)=0,"",IF(AD$9="samtals",SUMIFS(Gögn!$I$2:$I$11876,Gögn!$F$2:$F$11876,$A113,Gögn!$B$2:$B$11876,AD$8),SUMIFS(Gögn!$I$2:$I$11876,Gögn!$F$2:$F$11876,$A113,Gögn!$B$2:$B$11876,AD$8,Gögn!$E$2:$E$11876,AD$9))/1000)</f>
        <v>217737</v>
      </c>
      <c r="AE113" s="155">
        <f>IF(LEN(AE$8)=0,"",IF(AE$9="samtals",SUMIFS(Gögn!$I$2:$I$11876,Gögn!$F$2:$F$11876,$A113,Gögn!$B$2:$B$11876,AE$8),SUMIFS(Gögn!$I$2:$I$11876,Gögn!$F$2:$F$11876,$A113,Gögn!$B$2:$B$11876,AE$8,Gögn!$E$2:$E$11876,AE$9))/1000)</f>
        <v>120184</v>
      </c>
      <c r="AF113" s="155">
        <f>IF(LEN(AF$8)=0,"",IF(AF$9="samtals",SUMIFS(Gögn!$I$2:$I$11876,Gögn!$F$2:$F$11876,$A113,Gögn!$B$2:$B$11876,AF$8),SUMIFS(Gögn!$I$2:$I$11876,Gögn!$F$2:$F$11876,$A113,Gögn!$B$2:$B$11876,AF$8,Gögn!$E$2:$E$11876,AF$9))/1000)</f>
        <v>120184</v>
      </c>
      <c r="AG113" s="155">
        <f>IF(LEN(AG$8)=0,"",IF(AG$9="samtals",SUMIFS(Gögn!$I$2:$I$11876,Gögn!$F$2:$F$11876,$A113,Gögn!$B$2:$B$11876,AG$8),SUMIFS(Gögn!$I$2:$I$11876,Gögn!$F$2:$F$11876,$A113,Gögn!$B$2:$B$11876,AG$8,Gögn!$E$2:$E$11876,AG$9))/1000)</f>
        <v>49964.038999999997</v>
      </c>
      <c r="AH113" s="155">
        <f>IF(LEN(AH$8)=0,"",IF(AH$9="samtals",SUMIFS(Gögn!$I$2:$I$11876,Gögn!$F$2:$F$11876,$A113,Gögn!$B$2:$B$11876,AH$8),SUMIFS(Gögn!$I$2:$I$11876,Gögn!$F$2:$F$11876,$A113,Gögn!$B$2:$B$11876,AH$8,Gögn!$E$2:$E$11876,AH$9))/1000)</f>
        <v>49964.038999999997</v>
      </c>
      <c r="AI113" s="155">
        <f>IF(LEN(AI$8)=0,"",IF(AI$9="samtals",SUMIFS(Gögn!$I$2:$I$11876,Gögn!$F$2:$F$11876,$A113,Gögn!$B$2:$B$11876,AI$8),SUMIFS(Gögn!$I$2:$I$11876,Gögn!$F$2:$F$11876,$A113,Gögn!$B$2:$B$11876,AI$8,Gögn!$E$2:$E$11876,AI$9))/1000)</f>
        <v>30572</v>
      </c>
      <c r="AJ113" s="155">
        <f>IF(LEN(AJ$8)=0,"",IF(AJ$9="samtals",SUMIFS(Gögn!$I$2:$I$11876,Gögn!$F$2:$F$11876,$A113,Gögn!$B$2:$B$11876,AJ$8),SUMIFS(Gögn!$I$2:$I$11876,Gögn!$F$2:$F$11876,$A113,Gögn!$B$2:$B$11876,AJ$8,Gögn!$E$2:$E$11876,AJ$9))/1000)</f>
        <v>30572</v>
      </c>
      <c r="AK113" s="155">
        <f>IF(LEN(AK$8)=0,"",IF(AK$9="samtals",SUMIFS(Gögn!$I$2:$I$11876,Gögn!$F$2:$F$11876,$A113,Gögn!$B$2:$B$11876,AK$8),SUMIFS(Gögn!$I$2:$I$11876,Gögn!$F$2:$F$11876,$A113,Gögn!$B$2:$B$11876,AK$8,Gögn!$E$2:$E$11876,AK$9))/1000)</f>
        <v>198706.899</v>
      </c>
      <c r="AL113" s="155">
        <f>IF(LEN(AL$8)=0,"",IF(AL$9="samtals",SUMIFS(Gögn!$I$2:$I$11876,Gögn!$F$2:$F$11876,$A113,Gögn!$B$2:$B$11876,AL$8),SUMIFS(Gögn!$I$2:$I$11876,Gögn!$F$2:$F$11876,$A113,Gögn!$B$2:$B$11876,AL$8,Gögn!$E$2:$E$11876,AL$9))/1000)</f>
        <v>198706.899</v>
      </c>
      <c r="AM113" s="155">
        <f>IF(LEN(AM$8)=0,"",IF(AM$9="samtals",SUMIFS(Gögn!$I$2:$I$11876,Gögn!$F$2:$F$11876,$A113,Gögn!$B$2:$B$11876,AM$8),SUMIFS(Gögn!$I$2:$I$11876,Gögn!$F$2:$F$11876,$A113,Gögn!$B$2:$B$11876,AM$8,Gögn!$E$2:$E$11876,AM$9))/1000)</f>
        <v>1597593.821</v>
      </c>
      <c r="AN113" s="155">
        <f>IF(LEN(AN$8)=0,"",IF(AN$9="samtals",SUMIFS(Gögn!$I$2:$I$11876,Gögn!$F$2:$F$11876,$A113,Gögn!$B$2:$B$11876,AN$8),SUMIFS(Gögn!$I$2:$I$11876,Gögn!$F$2:$F$11876,$A113,Gögn!$B$2:$B$11876,AN$8,Gögn!$E$2:$E$11876,AN$9))/1000)</f>
        <v>1579810.544</v>
      </c>
      <c r="AO113" s="155">
        <f>IF(LEN(AO$8)=0,"",IF(AO$9="samtals",SUMIFS(Gögn!$I$2:$I$11876,Gögn!$F$2:$F$11876,$A113,Gögn!$B$2:$B$11876,AO$8),SUMIFS(Gögn!$I$2:$I$11876,Gögn!$F$2:$F$11876,$A113,Gögn!$B$2:$B$11876,AO$8,Gögn!$E$2:$E$11876,AO$9))/1000)</f>
        <v>17783.276999999998</v>
      </c>
      <c r="AP113" s="155">
        <f>IF(LEN(AP$8)=0,"",IF(AP$9="samtals",SUMIFS(Gögn!$I$2:$I$11876,Gögn!$F$2:$F$11876,$A113,Gögn!$B$2:$B$11876,AP$8),SUMIFS(Gögn!$I$2:$I$11876,Gögn!$F$2:$F$11876,$A113,Gögn!$B$2:$B$11876,AP$8,Gögn!$E$2:$E$11876,AP$9))/1000)</f>
        <v>24886.617999999999</v>
      </c>
      <c r="AQ113" s="155">
        <f>IF(LEN(AQ$8)=0,"",IF(AQ$9="samtals",SUMIFS(Gögn!$I$2:$I$11876,Gögn!$F$2:$F$11876,$A113,Gögn!$B$2:$B$11876,AQ$8),SUMIFS(Gögn!$I$2:$I$11876,Gögn!$F$2:$F$11876,$A113,Gögn!$B$2:$B$11876,AQ$8,Gögn!$E$2:$E$11876,AQ$9))/1000)</f>
        <v>5396.8</v>
      </c>
      <c r="AR113" s="155">
        <f>IF(LEN(AR$8)=0,"",IF(AR$9="samtals",SUMIFS(Gögn!$I$2:$I$11876,Gögn!$F$2:$F$11876,$A113,Gögn!$B$2:$B$11876,AR$8),SUMIFS(Gögn!$I$2:$I$11876,Gögn!$F$2:$F$11876,$A113,Gögn!$B$2:$B$11876,AR$8,Gögn!$E$2:$E$11876,AR$9))/1000)</f>
        <v>19489.817999999999</v>
      </c>
      <c r="AS113" s="155">
        <f>IF(LEN(AS$8)=0,"",IF(AS$9="samtals",SUMIFS(Gögn!$I$2:$I$11876,Gögn!$F$2:$F$11876,$A113,Gögn!$B$2:$B$11876,AS$8),SUMIFS(Gögn!$I$2:$I$11876,Gögn!$F$2:$F$11876,$A113,Gögn!$B$2:$B$11876,AS$8,Gögn!$E$2:$E$11876,AS$9))/1000)</f>
        <v>1651829.2169999999</v>
      </c>
      <c r="AT113" s="155">
        <f>IF(LEN(AT$8)=0,"",IF(AT$9="samtals",SUMIFS(Gögn!$I$2:$I$11876,Gögn!$F$2:$F$11876,$A113,Gögn!$B$2:$B$11876,AT$8),SUMIFS(Gögn!$I$2:$I$11876,Gögn!$F$2:$F$11876,$A113,Gögn!$B$2:$B$11876,AT$8,Gögn!$E$2:$E$11876,AT$9))/1000)</f>
        <v>1607287.398</v>
      </c>
      <c r="AU113" s="155">
        <f>IF(LEN(AU$8)=0,"",IF(AU$9="samtals",SUMIFS(Gögn!$I$2:$I$11876,Gögn!$F$2:$F$11876,$A113,Gögn!$B$2:$B$11876,AU$8),SUMIFS(Gögn!$I$2:$I$11876,Gögn!$F$2:$F$11876,$A113,Gögn!$B$2:$B$11876,AU$8,Gögn!$E$2:$E$11876,AU$9))/1000)</f>
        <v>44541.819000000003</v>
      </c>
      <c r="AV113" s="155">
        <f>IF(LEN(AV$8)=0,"",IF(AV$9="samtals",SUMIFS(Gögn!$I$2:$I$11876,Gögn!$F$2:$F$11876,$A113,Gögn!$B$2:$B$11876,AV$8),SUMIFS(Gögn!$I$2:$I$11876,Gögn!$F$2:$F$11876,$A113,Gögn!$B$2:$B$11876,AV$8,Gögn!$E$2:$E$11876,AV$9))/1000)</f>
        <v>147868.52100000001</v>
      </c>
      <c r="AW113" s="155">
        <f>IF(LEN(AW$8)=0,"",IF(AW$9="samtals",SUMIFS(Gögn!$I$2:$I$11876,Gögn!$F$2:$F$11876,$A113,Gögn!$B$2:$B$11876,AW$8),SUMIFS(Gögn!$I$2:$I$11876,Gögn!$F$2:$F$11876,$A113,Gögn!$B$2:$B$11876,AW$8,Gögn!$E$2:$E$11876,AW$9))/1000)</f>
        <v>142062.38399999999</v>
      </c>
      <c r="AX113" s="155">
        <f>IF(LEN(AX$8)=0,"",IF(AX$9="samtals",SUMIFS(Gögn!$I$2:$I$11876,Gögn!$F$2:$F$11876,$A113,Gögn!$B$2:$B$11876,AX$8),SUMIFS(Gögn!$I$2:$I$11876,Gögn!$F$2:$F$11876,$A113,Gögn!$B$2:$B$11876,AX$8,Gögn!$E$2:$E$11876,AX$9))/1000)</f>
        <v>5806.1369999999997</v>
      </c>
      <c r="AY113" s="155">
        <f>IF(LEN(AY$8)=0,"",IF(AY$9="samtals",SUMIFS(Gögn!$I$2:$I$11876,Gögn!$F$2:$F$11876,$A113,Gögn!$B$2:$B$11876,AY$8),SUMIFS(Gögn!$I$2:$I$11876,Gögn!$F$2:$F$11876,$A113,Gögn!$B$2:$B$11876,AY$8,Gögn!$E$2:$E$11876,AY$9))/1000)</f>
        <v>400760</v>
      </c>
      <c r="AZ113" s="155">
        <f>IF(LEN(AZ$8)=0,"",IF(AZ$9="samtals",SUMIFS(Gögn!$I$2:$I$11876,Gögn!$F$2:$F$11876,$A113,Gögn!$B$2:$B$11876,AZ$8),SUMIFS(Gögn!$I$2:$I$11876,Gögn!$F$2:$F$11876,$A113,Gögn!$B$2:$B$11876,AZ$8,Gögn!$E$2:$E$11876,AZ$9))/1000)</f>
        <v>348966</v>
      </c>
      <c r="BA113" s="155">
        <f>IF(LEN(BA$8)=0,"",IF(BA$9="samtals",SUMIFS(Gögn!$I$2:$I$11876,Gögn!$F$2:$F$11876,$A113,Gögn!$B$2:$B$11876,BA$8),SUMIFS(Gögn!$I$2:$I$11876,Gögn!$F$2:$F$11876,$A113,Gögn!$B$2:$B$11876,BA$8,Gögn!$E$2:$E$11876,BA$9))/1000)</f>
        <v>51794</v>
      </c>
      <c r="BB113" s="155">
        <f>IF(LEN(BB$8)=0,"",IF(BB$9="samtals",SUMIFS(Gögn!$I$2:$I$11876,Gögn!$F$2:$F$11876,$A113,Gögn!$B$2:$B$11876,BB$8),SUMIFS(Gögn!$I$2:$I$11876,Gögn!$F$2:$F$11876,$A113,Gögn!$B$2:$B$11876,BB$8,Gögn!$E$2:$E$11876,BB$9))/1000)</f>
        <v>527827.52800000005</v>
      </c>
      <c r="BC113" s="155">
        <f>IF(LEN(BC$8)=0,"",IF(BC$9="samtals",SUMIFS(Gögn!$I$2:$I$11876,Gögn!$F$2:$F$11876,$A113,Gögn!$B$2:$B$11876,BC$8),SUMIFS(Gögn!$I$2:$I$11876,Gögn!$F$2:$F$11876,$A113,Gögn!$B$2:$B$11876,BC$8,Gögn!$E$2:$E$11876,BC$9))/1000)</f>
        <v>510603.35700000002</v>
      </c>
      <c r="BD113" s="155">
        <f>IF(LEN(BD$8)=0,"",IF(BD$9="samtals",SUMIFS(Gögn!$I$2:$I$11876,Gögn!$F$2:$F$11876,$A113,Gögn!$B$2:$B$11876,BD$8),SUMIFS(Gögn!$I$2:$I$11876,Gögn!$F$2:$F$11876,$A113,Gögn!$B$2:$B$11876,BD$8,Gögn!$E$2:$E$11876,BD$9))/1000)</f>
        <v>17224.170999999998</v>
      </c>
      <c r="BE113" s="155">
        <f>IF(LEN(BE$8)=0,"",IF(BE$9="samtals",SUMIFS(Gögn!$I$2:$I$11876,Gögn!$F$2:$F$11876,$A113,Gögn!$B$2:$B$11876,BE$8),SUMIFS(Gögn!$I$2:$I$11876,Gögn!$F$2:$F$11876,$A113,Gögn!$B$2:$B$11876,BE$8,Gögn!$E$2:$E$11876,BE$9))/1000)</f>
        <v>541856.98400000005</v>
      </c>
      <c r="BF113" s="155">
        <f>IF(LEN(BF$8)=0,"",IF(BF$9="samtals",SUMIFS(Gögn!$I$2:$I$11876,Gögn!$F$2:$F$11876,$A113,Gögn!$B$2:$B$11876,BF$8),SUMIFS(Gögn!$I$2:$I$11876,Gögn!$F$2:$F$11876,$A113,Gögn!$B$2:$B$11876,BF$8,Gögn!$E$2:$E$11876,BF$9))/1000)</f>
        <v>500268.67099999997</v>
      </c>
      <c r="BG113" s="155">
        <f>IF(LEN(BG$8)=0,"",IF(BG$9="samtals",SUMIFS(Gögn!$I$2:$I$11876,Gögn!$F$2:$F$11876,$A113,Gögn!$B$2:$B$11876,BG$8),SUMIFS(Gögn!$I$2:$I$11876,Gögn!$F$2:$F$11876,$A113,Gögn!$B$2:$B$11876,BG$8,Gögn!$E$2:$E$11876,BG$9))/1000)</f>
        <v>41588.313000000002</v>
      </c>
    </row>
    <row r="114" spans="1:59" ht="15" customHeight="1" x14ac:dyDescent="0.25">
      <c r="A114" s="5" t="s">
        <v>110</v>
      </c>
      <c r="B114" s="5"/>
      <c r="C114" s="19" t="s">
        <v>111</v>
      </c>
      <c r="D114" s="156">
        <f t="shared" si="31"/>
        <v>553357.88300000003</v>
      </c>
      <c r="E114" s="156">
        <f>IF(LEN(E$8)=0,"",IF(E$9="samtals",SUMIFS(Gögn!$I$2:$I$11876,Gögn!$F$2:$F$11876,$A114,Gögn!$B$2:$B$11876,E$8),SUMIFS(Gögn!$I$2:$I$11876,Gögn!$F$2:$F$11876,$A114,Gögn!$B$2:$B$11876,E$8,Gögn!$E$2:$E$11876,E$9))/1000)</f>
        <v>0</v>
      </c>
      <c r="F114" s="156">
        <f>IF(LEN(F$8)=0,"",IF(F$9="samtals",SUMIFS(Gögn!$I$2:$I$11876,Gögn!$F$2:$F$11876,$A114,Gögn!$B$2:$B$11876,F$8),SUMIFS(Gögn!$I$2:$I$11876,Gögn!$F$2:$F$11876,$A114,Gögn!$B$2:$B$11876,F$8,Gögn!$E$2:$E$11876,F$9))/1000)</f>
        <v>0</v>
      </c>
      <c r="G114" s="156">
        <f>IF(LEN(G$8)=0,"",IF(G$9="samtals",SUMIFS(Gögn!$I$2:$I$11876,Gögn!$F$2:$F$11876,$A114,Gögn!$B$2:$B$11876,G$8),SUMIFS(Gögn!$I$2:$I$11876,Gögn!$F$2:$F$11876,$A114,Gögn!$B$2:$B$11876,G$8,Gögn!$E$2:$E$11876,G$9))/1000)</f>
        <v>0</v>
      </c>
      <c r="H114" s="156">
        <f>IF(LEN(H$8)=0,"",IF(H$9="samtals",SUMIFS(Gögn!$I$2:$I$11876,Gögn!$F$2:$F$11876,$A114,Gögn!$B$2:$B$11876,H$8),SUMIFS(Gögn!$I$2:$I$11876,Gögn!$F$2:$F$11876,$A114,Gögn!$B$2:$B$11876,H$8,Gögn!$E$2:$E$11876,H$9))/1000)</f>
        <v>31864.672999999999</v>
      </c>
      <c r="I114" s="156">
        <f>IF(LEN(I$8)=0,"",IF(I$9="samtals",SUMIFS(Gögn!$I$2:$I$11876,Gögn!$F$2:$F$11876,$A114,Gögn!$B$2:$B$11876,I$8),SUMIFS(Gögn!$I$2:$I$11876,Gögn!$F$2:$F$11876,$A114,Gögn!$B$2:$B$11876,I$8,Gögn!$E$2:$E$11876,I$9))/1000)</f>
        <v>31864.672999999999</v>
      </c>
      <c r="J114" s="156">
        <f>IF(LEN(J$8)=0,"",IF(J$9="samtals",SUMIFS(Gögn!$I$2:$I$11876,Gögn!$F$2:$F$11876,$A114,Gögn!$B$2:$B$11876,J$8),SUMIFS(Gögn!$I$2:$I$11876,Gögn!$F$2:$F$11876,$A114,Gögn!$B$2:$B$11876,J$8,Gögn!$E$2:$E$11876,J$9))/1000)</f>
        <v>0</v>
      </c>
      <c r="K114" s="156">
        <f>IF(LEN(K$8)=0,"",IF(K$9="samtals",SUMIFS(Gögn!$I$2:$I$11876,Gögn!$F$2:$F$11876,$A114,Gögn!$B$2:$B$11876,K$8),SUMIFS(Gögn!$I$2:$I$11876,Gögn!$F$2:$F$11876,$A114,Gögn!$B$2:$B$11876,K$8,Gögn!$E$2:$E$11876,K$9))/1000)</f>
        <v>109368</v>
      </c>
      <c r="L114" s="156">
        <f>IF(LEN(L$8)=0,"",IF(L$9="samtals",SUMIFS(Gögn!$I$2:$I$11876,Gögn!$F$2:$F$11876,$A114,Gögn!$B$2:$B$11876,L$8),SUMIFS(Gögn!$I$2:$I$11876,Gögn!$F$2:$F$11876,$A114,Gögn!$B$2:$B$11876,L$8,Gögn!$E$2:$E$11876,L$9))/1000)</f>
        <v>109368</v>
      </c>
      <c r="M114" s="156">
        <f>IF(LEN(M$8)=0,"",IF(M$9="samtals",SUMIFS(Gögn!$I$2:$I$11876,Gögn!$F$2:$F$11876,$A114,Gögn!$B$2:$B$11876,M$8),SUMIFS(Gögn!$I$2:$I$11876,Gögn!$F$2:$F$11876,$A114,Gögn!$B$2:$B$11876,M$8,Gögn!$E$2:$E$11876,M$9))/1000)</f>
        <v>0</v>
      </c>
      <c r="N114" s="156">
        <f>IF(LEN(N$8)=0,"",IF(N$9="samtals",SUMIFS(Gögn!$I$2:$I$11876,Gögn!$F$2:$F$11876,$A114,Gögn!$B$2:$B$11876,N$8),SUMIFS(Gögn!$I$2:$I$11876,Gögn!$F$2:$F$11876,$A114,Gögn!$B$2:$B$11876,N$8,Gögn!$E$2:$E$11876,N$9))/1000)</f>
        <v>0</v>
      </c>
      <c r="O114" s="156">
        <f>IF(LEN(O$8)=0,"",IF(O$9="samtals",SUMIFS(Gögn!$I$2:$I$11876,Gögn!$F$2:$F$11876,$A114,Gögn!$B$2:$B$11876,O$8),SUMIFS(Gögn!$I$2:$I$11876,Gögn!$F$2:$F$11876,$A114,Gögn!$B$2:$B$11876,O$8,Gögn!$E$2:$E$11876,O$9))/1000)</f>
        <v>12357.477000000001</v>
      </c>
      <c r="P114" s="156">
        <f>IF(LEN(P$8)=0,"",IF(P$9="samtals",SUMIFS(Gögn!$I$2:$I$11876,Gögn!$F$2:$F$11876,$A114,Gögn!$B$2:$B$11876,P$8),SUMIFS(Gögn!$I$2:$I$11876,Gögn!$F$2:$F$11876,$A114,Gögn!$B$2:$B$11876,P$8,Gögn!$E$2:$E$11876,P$9))/1000)</f>
        <v>12357.477000000001</v>
      </c>
      <c r="Q114" s="156">
        <f>IF(LEN(Q$8)=0,"",IF(Q$9="samtals",SUMIFS(Gögn!$I$2:$I$11876,Gögn!$F$2:$F$11876,$A114,Gögn!$B$2:$B$11876,Q$8),SUMIFS(Gögn!$I$2:$I$11876,Gögn!$F$2:$F$11876,$A114,Gögn!$B$2:$B$11876,Q$8,Gögn!$E$2:$E$11876,Q$9))/1000)</f>
        <v>0</v>
      </c>
      <c r="R114" s="156">
        <f>IF(LEN(R$8)=0,"",IF(R$9="samtals",SUMIFS(Gögn!$I$2:$I$11876,Gögn!$F$2:$F$11876,$A114,Gögn!$B$2:$B$11876,R$8),SUMIFS(Gögn!$I$2:$I$11876,Gögn!$F$2:$F$11876,$A114,Gögn!$B$2:$B$11876,R$8,Gögn!$E$2:$E$11876,R$9))/1000)</f>
        <v>0</v>
      </c>
      <c r="S114" s="156">
        <f>IF(LEN(S$8)=0,"",IF(S$9="samtals",SUMIFS(Gögn!$I$2:$I$11876,Gögn!$F$2:$F$11876,$A114,Gögn!$B$2:$B$11876,S$8),SUMIFS(Gögn!$I$2:$I$11876,Gögn!$F$2:$F$11876,$A114,Gögn!$B$2:$B$11876,S$8,Gögn!$E$2:$E$11876,S$9))/1000)</f>
        <v>0</v>
      </c>
      <c r="T114" s="156">
        <f>IF(LEN(T$8)=0,"",IF(T$9="samtals",SUMIFS(Gögn!$I$2:$I$11876,Gögn!$F$2:$F$11876,$A114,Gögn!$B$2:$B$11876,T$8),SUMIFS(Gögn!$I$2:$I$11876,Gögn!$F$2:$F$11876,$A114,Gögn!$B$2:$B$11876,T$8,Gögn!$E$2:$E$11876,T$9))/1000)</f>
        <v>0</v>
      </c>
      <c r="U114" s="156">
        <f>IF(LEN(U$8)=0,"",IF(U$9="samtals",SUMIFS(Gögn!$I$2:$I$11876,Gögn!$F$2:$F$11876,$A114,Gögn!$B$2:$B$11876,U$8),SUMIFS(Gögn!$I$2:$I$11876,Gögn!$F$2:$F$11876,$A114,Gögn!$B$2:$B$11876,U$8,Gögn!$E$2:$E$11876,U$9))/1000)</f>
        <v>45302.057000000001</v>
      </c>
      <c r="V114" s="156">
        <f>IF(LEN(V$8)=0,"",IF(V$9="samtals",SUMIFS(Gögn!$I$2:$I$11876,Gögn!$F$2:$F$11876,$A114,Gögn!$B$2:$B$11876,V$8),SUMIFS(Gögn!$I$2:$I$11876,Gögn!$F$2:$F$11876,$A114,Gögn!$B$2:$B$11876,V$8,Gögn!$E$2:$E$11876,V$9))/1000)</f>
        <v>45302.057000000001</v>
      </c>
      <c r="W114" s="156">
        <f>IF(LEN(W$8)=0,"",IF(W$9="samtals",SUMIFS(Gögn!$I$2:$I$11876,Gögn!$F$2:$F$11876,$A114,Gögn!$B$2:$B$11876,W$8),SUMIFS(Gögn!$I$2:$I$11876,Gögn!$F$2:$F$11876,$A114,Gögn!$B$2:$B$11876,W$8,Gögn!$E$2:$E$11876,W$9))/1000)</f>
        <v>0</v>
      </c>
      <c r="X114" s="156">
        <f>IF(LEN(X$8)=0,"",IF(X$9="samtals",SUMIFS(Gögn!$I$2:$I$11876,Gögn!$F$2:$F$11876,$A114,Gögn!$B$2:$B$11876,X$8),SUMIFS(Gögn!$I$2:$I$11876,Gögn!$F$2:$F$11876,$A114,Gögn!$B$2:$B$11876,X$8,Gögn!$E$2:$E$11876,X$9))/1000)</f>
        <v>0</v>
      </c>
      <c r="Y114" s="156">
        <f>IF(LEN(Y$8)=0,"",IF(Y$9="samtals",SUMIFS(Gögn!$I$2:$I$11876,Gögn!$F$2:$F$11876,$A114,Gögn!$B$2:$B$11876,Y$8),SUMIFS(Gögn!$I$2:$I$11876,Gögn!$F$2:$F$11876,$A114,Gögn!$B$2:$B$11876,Y$8,Gögn!$E$2:$E$11876,Y$9))/1000)</f>
        <v>0</v>
      </c>
      <c r="Z114" s="156">
        <f>IF(LEN(Z$8)=0,"",IF(Z$9="samtals",SUMIFS(Gögn!$I$2:$I$11876,Gögn!$F$2:$F$11876,$A114,Gögn!$B$2:$B$11876,Z$8),SUMIFS(Gögn!$I$2:$I$11876,Gögn!$F$2:$F$11876,$A114,Gögn!$B$2:$B$11876,Z$8,Gögn!$E$2:$E$11876,Z$9))/1000)</f>
        <v>0</v>
      </c>
      <c r="AA114" s="156">
        <f>IF(LEN(AA$8)=0,"",IF(AA$9="samtals",SUMIFS(Gögn!$I$2:$I$11876,Gögn!$F$2:$F$11876,$A114,Gögn!$B$2:$B$11876,AA$8),SUMIFS(Gögn!$I$2:$I$11876,Gögn!$F$2:$F$11876,$A114,Gögn!$B$2:$B$11876,AA$8,Gögn!$E$2:$E$11876,AA$9))/1000)</f>
        <v>2378.136</v>
      </c>
      <c r="AB114" s="156">
        <f>IF(LEN(AB$8)=0,"",IF(AB$9="samtals",SUMIFS(Gögn!$I$2:$I$11876,Gögn!$F$2:$F$11876,$A114,Gögn!$B$2:$B$11876,AB$8),SUMIFS(Gögn!$I$2:$I$11876,Gögn!$F$2:$F$11876,$A114,Gögn!$B$2:$B$11876,AB$8,Gögn!$E$2:$E$11876,AB$9))/1000)</f>
        <v>2378.136</v>
      </c>
      <c r="AC114" s="156">
        <f>IF(LEN(AC$8)=0,"",IF(AC$9="samtals",SUMIFS(Gögn!$I$2:$I$11876,Gögn!$F$2:$F$11876,$A114,Gögn!$B$2:$B$11876,AC$8),SUMIFS(Gögn!$I$2:$I$11876,Gögn!$F$2:$F$11876,$A114,Gögn!$B$2:$B$11876,AC$8,Gögn!$E$2:$E$11876,AC$9))/1000)</f>
        <v>0</v>
      </c>
      <c r="AD114" s="156">
        <f>IF(LEN(AD$8)=0,"",IF(AD$9="samtals",SUMIFS(Gögn!$I$2:$I$11876,Gögn!$F$2:$F$11876,$A114,Gögn!$B$2:$B$11876,AD$8),SUMIFS(Gögn!$I$2:$I$11876,Gögn!$F$2:$F$11876,$A114,Gögn!$B$2:$B$11876,AD$8,Gögn!$E$2:$E$11876,AD$9))/1000)</f>
        <v>0</v>
      </c>
      <c r="AE114" s="156">
        <f>IF(LEN(AE$8)=0,"",IF(AE$9="samtals",SUMIFS(Gögn!$I$2:$I$11876,Gögn!$F$2:$F$11876,$A114,Gögn!$B$2:$B$11876,AE$8),SUMIFS(Gögn!$I$2:$I$11876,Gögn!$F$2:$F$11876,$A114,Gögn!$B$2:$B$11876,AE$8,Gögn!$E$2:$E$11876,AE$9))/1000)</f>
        <v>0</v>
      </c>
      <c r="AF114" s="156">
        <f>IF(LEN(AF$8)=0,"",IF(AF$9="samtals",SUMIFS(Gögn!$I$2:$I$11876,Gögn!$F$2:$F$11876,$A114,Gögn!$B$2:$B$11876,AF$8),SUMIFS(Gögn!$I$2:$I$11876,Gögn!$F$2:$F$11876,$A114,Gögn!$B$2:$B$11876,AF$8,Gögn!$E$2:$E$11876,AF$9))/1000)</f>
        <v>0</v>
      </c>
      <c r="AG114" s="156">
        <f>IF(LEN(AG$8)=0,"",IF(AG$9="samtals",SUMIFS(Gögn!$I$2:$I$11876,Gögn!$F$2:$F$11876,$A114,Gögn!$B$2:$B$11876,AG$8),SUMIFS(Gögn!$I$2:$I$11876,Gögn!$F$2:$F$11876,$A114,Gögn!$B$2:$B$11876,AG$8,Gögn!$E$2:$E$11876,AG$9))/1000)</f>
        <v>0</v>
      </c>
      <c r="AH114" s="156">
        <f>IF(LEN(AH$8)=0,"",IF(AH$9="samtals",SUMIFS(Gögn!$I$2:$I$11876,Gögn!$F$2:$F$11876,$A114,Gögn!$B$2:$B$11876,AH$8),SUMIFS(Gögn!$I$2:$I$11876,Gögn!$F$2:$F$11876,$A114,Gögn!$B$2:$B$11876,AH$8,Gögn!$E$2:$E$11876,AH$9))/1000)</f>
        <v>0</v>
      </c>
      <c r="AI114" s="156">
        <f>IF(LEN(AI$8)=0,"",IF(AI$9="samtals",SUMIFS(Gögn!$I$2:$I$11876,Gögn!$F$2:$F$11876,$A114,Gögn!$B$2:$B$11876,AI$8),SUMIFS(Gögn!$I$2:$I$11876,Gögn!$F$2:$F$11876,$A114,Gögn!$B$2:$B$11876,AI$8,Gögn!$E$2:$E$11876,AI$9))/1000)</f>
        <v>0</v>
      </c>
      <c r="AJ114" s="156">
        <f>IF(LEN(AJ$8)=0,"",IF(AJ$9="samtals",SUMIFS(Gögn!$I$2:$I$11876,Gögn!$F$2:$F$11876,$A114,Gögn!$B$2:$B$11876,AJ$8),SUMIFS(Gögn!$I$2:$I$11876,Gögn!$F$2:$F$11876,$A114,Gögn!$B$2:$B$11876,AJ$8,Gögn!$E$2:$E$11876,AJ$9))/1000)</f>
        <v>0</v>
      </c>
      <c r="AK114" s="156">
        <f>IF(LEN(AK$8)=0,"",IF(AK$9="samtals",SUMIFS(Gögn!$I$2:$I$11876,Gögn!$F$2:$F$11876,$A114,Gögn!$B$2:$B$11876,AK$8),SUMIFS(Gögn!$I$2:$I$11876,Gögn!$F$2:$F$11876,$A114,Gögn!$B$2:$B$11876,AK$8,Gögn!$E$2:$E$11876,AK$9))/1000)</f>
        <v>0</v>
      </c>
      <c r="AL114" s="156">
        <f>IF(LEN(AL$8)=0,"",IF(AL$9="samtals",SUMIFS(Gögn!$I$2:$I$11876,Gögn!$F$2:$F$11876,$A114,Gögn!$B$2:$B$11876,AL$8),SUMIFS(Gögn!$I$2:$I$11876,Gögn!$F$2:$F$11876,$A114,Gögn!$B$2:$B$11876,AL$8,Gögn!$E$2:$E$11876,AL$9))/1000)</f>
        <v>0</v>
      </c>
      <c r="AM114" s="156">
        <f>IF(LEN(AM$8)=0,"",IF(AM$9="samtals",SUMIFS(Gögn!$I$2:$I$11876,Gögn!$F$2:$F$11876,$A114,Gögn!$B$2:$B$11876,AM$8),SUMIFS(Gögn!$I$2:$I$11876,Gögn!$F$2:$F$11876,$A114,Gögn!$B$2:$B$11876,AM$8,Gögn!$E$2:$E$11876,AM$9))/1000)</f>
        <v>30901.553</v>
      </c>
      <c r="AN114" s="156">
        <f>IF(LEN(AN$8)=0,"",IF(AN$9="samtals",SUMIFS(Gögn!$I$2:$I$11876,Gögn!$F$2:$F$11876,$A114,Gögn!$B$2:$B$11876,AN$8),SUMIFS(Gögn!$I$2:$I$11876,Gögn!$F$2:$F$11876,$A114,Gögn!$B$2:$B$11876,AN$8,Gögn!$E$2:$E$11876,AN$9))/1000)</f>
        <v>30901.553</v>
      </c>
      <c r="AO114" s="156">
        <f>IF(LEN(AO$8)=0,"",IF(AO$9="samtals",SUMIFS(Gögn!$I$2:$I$11876,Gögn!$F$2:$F$11876,$A114,Gögn!$B$2:$B$11876,AO$8),SUMIFS(Gögn!$I$2:$I$11876,Gögn!$F$2:$F$11876,$A114,Gögn!$B$2:$B$11876,AO$8,Gögn!$E$2:$E$11876,AO$9))/1000)</f>
        <v>0</v>
      </c>
      <c r="AP114" s="156">
        <f>IF(LEN(AP$8)=0,"",IF(AP$9="samtals",SUMIFS(Gögn!$I$2:$I$11876,Gögn!$F$2:$F$11876,$A114,Gögn!$B$2:$B$11876,AP$8),SUMIFS(Gögn!$I$2:$I$11876,Gögn!$F$2:$F$11876,$A114,Gögn!$B$2:$B$11876,AP$8,Gögn!$E$2:$E$11876,AP$9))/1000)</f>
        <v>0</v>
      </c>
      <c r="AQ114" s="156">
        <f>IF(LEN(AQ$8)=0,"",IF(AQ$9="samtals",SUMIFS(Gögn!$I$2:$I$11876,Gögn!$F$2:$F$11876,$A114,Gögn!$B$2:$B$11876,AQ$8),SUMIFS(Gögn!$I$2:$I$11876,Gögn!$F$2:$F$11876,$A114,Gögn!$B$2:$B$11876,AQ$8,Gögn!$E$2:$E$11876,AQ$9))/1000)</f>
        <v>0</v>
      </c>
      <c r="AR114" s="156">
        <f>IF(LEN(AR$8)=0,"",IF(AR$9="samtals",SUMIFS(Gögn!$I$2:$I$11876,Gögn!$F$2:$F$11876,$A114,Gögn!$B$2:$B$11876,AR$8),SUMIFS(Gögn!$I$2:$I$11876,Gögn!$F$2:$F$11876,$A114,Gögn!$B$2:$B$11876,AR$8,Gögn!$E$2:$E$11876,AR$9))/1000)</f>
        <v>0</v>
      </c>
      <c r="AS114" s="156">
        <f>IF(LEN(AS$8)=0,"",IF(AS$9="samtals",SUMIFS(Gögn!$I$2:$I$11876,Gögn!$F$2:$F$11876,$A114,Gögn!$B$2:$B$11876,AS$8),SUMIFS(Gögn!$I$2:$I$11876,Gögn!$F$2:$F$11876,$A114,Gögn!$B$2:$B$11876,AS$8,Gögn!$E$2:$E$11876,AS$9))/1000)</f>
        <v>281968.255</v>
      </c>
      <c r="AT114" s="156">
        <f>IF(LEN(AT$8)=0,"",IF(AT$9="samtals",SUMIFS(Gögn!$I$2:$I$11876,Gögn!$F$2:$F$11876,$A114,Gögn!$B$2:$B$11876,AT$8),SUMIFS(Gögn!$I$2:$I$11876,Gögn!$F$2:$F$11876,$A114,Gögn!$B$2:$B$11876,AT$8,Gögn!$E$2:$E$11876,AT$9))/1000)</f>
        <v>277357.87</v>
      </c>
      <c r="AU114" s="156">
        <f>IF(LEN(AU$8)=0,"",IF(AU$9="samtals",SUMIFS(Gögn!$I$2:$I$11876,Gögn!$F$2:$F$11876,$A114,Gögn!$B$2:$B$11876,AU$8),SUMIFS(Gögn!$I$2:$I$11876,Gögn!$F$2:$F$11876,$A114,Gögn!$B$2:$B$11876,AU$8,Gögn!$E$2:$E$11876,AU$9))/1000)</f>
        <v>4610.3850000000002</v>
      </c>
      <c r="AV114" s="156">
        <f>IF(LEN(AV$8)=0,"",IF(AV$9="samtals",SUMIFS(Gögn!$I$2:$I$11876,Gögn!$F$2:$F$11876,$A114,Gögn!$B$2:$B$11876,AV$8),SUMIFS(Gögn!$I$2:$I$11876,Gögn!$F$2:$F$11876,$A114,Gögn!$B$2:$B$11876,AV$8,Gögn!$E$2:$E$11876,AV$9))/1000)</f>
        <v>0</v>
      </c>
      <c r="AW114" s="156">
        <f>IF(LEN(AW$8)=0,"",IF(AW$9="samtals",SUMIFS(Gögn!$I$2:$I$11876,Gögn!$F$2:$F$11876,$A114,Gögn!$B$2:$B$11876,AW$8),SUMIFS(Gögn!$I$2:$I$11876,Gögn!$F$2:$F$11876,$A114,Gögn!$B$2:$B$11876,AW$8,Gögn!$E$2:$E$11876,AW$9))/1000)</f>
        <v>0</v>
      </c>
      <c r="AX114" s="156">
        <f>IF(LEN(AX$8)=0,"",IF(AX$9="samtals",SUMIFS(Gögn!$I$2:$I$11876,Gögn!$F$2:$F$11876,$A114,Gögn!$B$2:$B$11876,AX$8),SUMIFS(Gögn!$I$2:$I$11876,Gögn!$F$2:$F$11876,$A114,Gögn!$B$2:$B$11876,AX$8,Gögn!$E$2:$E$11876,AX$9))/1000)</f>
        <v>0</v>
      </c>
      <c r="AY114" s="156">
        <f>IF(LEN(AY$8)=0,"",IF(AY$9="samtals",SUMIFS(Gögn!$I$2:$I$11876,Gögn!$F$2:$F$11876,$A114,Gögn!$B$2:$B$11876,AY$8),SUMIFS(Gögn!$I$2:$I$11876,Gögn!$F$2:$F$11876,$A114,Gögn!$B$2:$B$11876,AY$8,Gögn!$E$2:$E$11876,AY$9))/1000)</f>
        <v>5506</v>
      </c>
      <c r="AZ114" s="156">
        <f>IF(LEN(AZ$8)=0,"",IF(AZ$9="samtals",SUMIFS(Gögn!$I$2:$I$11876,Gögn!$F$2:$F$11876,$A114,Gögn!$B$2:$B$11876,AZ$8),SUMIFS(Gögn!$I$2:$I$11876,Gögn!$F$2:$F$11876,$A114,Gögn!$B$2:$B$11876,AZ$8,Gögn!$E$2:$E$11876,AZ$9))/1000)</f>
        <v>5506</v>
      </c>
      <c r="BA114" s="156">
        <f>IF(LEN(BA$8)=0,"",IF(BA$9="samtals",SUMIFS(Gögn!$I$2:$I$11876,Gögn!$F$2:$F$11876,$A114,Gögn!$B$2:$B$11876,BA$8),SUMIFS(Gögn!$I$2:$I$11876,Gögn!$F$2:$F$11876,$A114,Gögn!$B$2:$B$11876,BA$8,Gögn!$E$2:$E$11876,BA$9))/1000)</f>
        <v>0</v>
      </c>
      <c r="BB114" s="156">
        <f>IF(LEN(BB$8)=0,"",IF(BB$9="samtals",SUMIFS(Gögn!$I$2:$I$11876,Gögn!$F$2:$F$11876,$A114,Gögn!$B$2:$B$11876,BB$8),SUMIFS(Gögn!$I$2:$I$11876,Gögn!$F$2:$F$11876,$A114,Gögn!$B$2:$B$11876,BB$8,Gögn!$E$2:$E$11876,BB$9))/1000)</f>
        <v>9346.2790000000005</v>
      </c>
      <c r="BC114" s="156">
        <f>IF(LEN(BC$8)=0,"",IF(BC$9="samtals",SUMIFS(Gögn!$I$2:$I$11876,Gögn!$F$2:$F$11876,$A114,Gögn!$B$2:$B$11876,BC$8),SUMIFS(Gögn!$I$2:$I$11876,Gögn!$F$2:$F$11876,$A114,Gögn!$B$2:$B$11876,BC$8,Gögn!$E$2:$E$11876,BC$9))/1000)</f>
        <v>9346.2790000000005</v>
      </c>
      <c r="BD114" s="156">
        <f>IF(LEN(BD$8)=0,"",IF(BD$9="samtals",SUMIFS(Gögn!$I$2:$I$11876,Gögn!$F$2:$F$11876,$A114,Gögn!$B$2:$B$11876,BD$8),SUMIFS(Gögn!$I$2:$I$11876,Gögn!$F$2:$F$11876,$A114,Gögn!$B$2:$B$11876,BD$8,Gögn!$E$2:$E$11876,BD$9))/1000)</f>
        <v>0</v>
      </c>
      <c r="BE114" s="156">
        <f>IF(LEN(BE$8)=0,"",IF(BE$9="samtals",SUMIFS(Gögn!$I$2:$I$11876,Gögn!$F$2:$F$11876,$A114,Gögn!$B$2:$B$11876,BE$8),SUMIFS(Gögn!$I$2:$I$11876,Gögn!$F$2:$F$11876,$A114,Gögn!$B$2:$B$11876,BE$8,Gögn!$E$2:$E$11876,BE$9))/1000)</f>
        <v>24365.453000000001</v>
      </c>
      <c r="BF114" s="156">
        <f>IF(LEN(BF$8)=0,"",IF(BF$9="samtals",SUMIFS(Gögn!$I$2:$I$11876,Gögn!$F$2:$F$11876,$A114,Gögn!$B$2:$B$11876,BF$8),SUMIFS(Gögn!$I$2:$I$11876,Gögn!$F$2:$F$11876,$A114,Gögn!$B$2:$B$11876,BF$8,Gögn!$E$2:$E$11876,BF$9))/1000)</f>
        <v>24365.453000000001</v>
      </c>
      <c r="BG114" s="156">
        <f>IF(LEN(BG$8)=0,"",IF(BG$9="samtals",SUMIFS(Gögn!$I$2:$I$11876,Gögn!$F$2:$F$11876,$A114,Gögn!$B$2:$B$11876,BG$8),SUMIFS(Gögn!$I$2:$I$11876,Gögn!$F$2:$F$11876,$A114,Gögn!$B$2:$B$11876,BG$8,Gögn!$E$2:$E$11876,BG$9))/1000)</f>
        <v>0</v>
      </c>
    </row>
    <row r="115" spans="1:59" ht="15" customHeight="1" x14ac:dyDescent="0.25">
      <c r="A115" s="5" t="s">
        <v>112</v>
      </c>
      <c r="B115" s="5"/>
      <c r="C115" s="18" t="s">
        <v>113</v>
      </c>
      <c r="D115" s="155">
        <f t="shared" si="31"/>
        <v>5098443.9960000003</v>
      </c>
      <c r="E115" s="155">
        <f>IF(LEN(E$8)=0,"",IF(E$9="samtals",SUMIFS(Gögn!$I$2:$I$11876,Gögn!$F$2:$F$11876,$A115,Gögn!$B$2:$B$11876,E$8),SUMIFS(Gögn!$I$2:$I$11876,Gögn!$F$2:$F$11876,$A115,Gögn!$B$2:$B$11876,E$8,Gögn!$E$2:$E$11876,E$9))/1000)</f>
        <v>61064.362999999998</v>
      </c>
      <c r="F115" s="155">
        <f>IF(LEN(F$8)=0,"",IF(F$9="samtals",SUMIFS(Gögn!$I$2:$I$11876,Gögn!$F$2:$F$11876,$A115,Gögn!$B$2:$B$11876,F$8),SUMIFS(Gögn!$I$2:$I$11876,Gögn!$F$2:$F$11876,$A115,Gögn!$B$2:$B$11876,F$8,Gögn!$E$2:$E$11876,F$9))/1000)</f>
        <v>51176.12</v>
      </c>
      <c r="G115" s="155">
        <f>IF(LEN(G$8)=0,"",IF(G$9="samtals",SUMIFS(Gögn!$I$2:$I$11876,Gögn!$F$2:$F$11876,$A115,Gögn!$B$2:$B$11876,G$8),SUMIFS(Gögn!$I$2:$I$11876,Gögn!$F$2:$F$11876,$A115,Gögn!$B$2:$B$11876,G$8,Gögn!$E$2:$E$11876,G$9))/1000)</f>
        <v>9888.2430000000004</v>
      </c>
      <c r="H115" s="155">
        <f>IF(LEN(H$8)=0,"",IF(H$9="samtals",SUMIFS(Gögn!$I$2:$I$11876,Gögn!$F$2:$F$11876,$A115,Gögn!$B$2:$B$11876,H$8),SUMIFS(Gögn!$I$2:$I$11876,Gögn!$F$2:$F$11876,$A115,Gögn!$B$2:$B$11876,H$8,Gögn!$E$2:$E$11876,H$9))/1000)</f>
        <v>405245.424</v>
      </c>
      <c r="I115" s="155">
        <f>IF(LEN(I$8)=0,"",IF(I$9="samtals",SUMIFS(Gögn!$I$2:$I$11876,Gögn!$F$2:$F$11876,$A115,Gögn!$B$2:$B$11876,I$8),SUMIFS(Gögn!$I$2:$I$11876,Gögn!$F$2:$F$11876,$A115,Gögn!$B$2:$B$11876,I$8,Gögn!$E$2:$E$11876,I$9))/1000)</f>
        <v>136854.177</v>
      </c>
      <c r="J115" s="155">
        <f>IF(LEN(J$8)=0,"",IF(J$9="samtals",SUMIFS(Gögn!$I$2:$I$11876,Gögn!$F$2:$F$11876,$A115,Gögn!$B$2:$B$11876,J$8),SUMIFS(Gögn!$I$2:$I$11876,Gögn!$F$2:$F$11876,$A115,Gögn!$B$2:$B$11876,J$8,Gögn!$E$2:$E$11876,J$9))/1000)</f>
        <v>268391.24699999997</v>
      </c>
      <c r="K115" s="155">
        <f>IF(LEN(K$8)=0,"",IF(K$9="samtals",SUMIFS(Gögn!$I$2:$I$11876,Gögn!$F$2:$F$11876,$A115,Gögn!$B$2:$B$11876,K$8),SUMIFS(Gögn!$I$2:$I$11876,Gögn!$F$2:$F$11876,$A115,Gögn!$B$2:$B$11876,K$8,Gögn!$E$2:$E$11876,K$9))/1000)</f>
        <v>1566219.31</v>
      </c>
      <c r="L115" s="155">
        <f>IF(LEN(L$8)=0,"",IF(L$9="samtals",SUMIFS(Gögn!$I$2:$I$11876,Gögn!$F$2:$F$11876,$A115,Gögn!$B$2:$B$11876,L$8),SUMIFS(Gögn!$I$2:$I$11876,Gögn!$F$2:$F$11876,$A115,Gögn!$B$2:$B$11876,L$8,Gögn!$E$2:$E$11876,L$9))/1000)</f>
        <v>1566219.31</v>
      </c>
      <c r="M115" s="155">
        <f>IF(LEN(M$8)=0,"",IF(M$9="samtals",SUMIFS(Gögn!$I$2:$I$11876,Gögn!$F$2:$F$11876,$A115,Gögn!$B$2:$B$11876,M$8),SUMIFS(Gögn!$I$2:$I$11876,Gögn!$F$2:$F$11876,$A115,Gögn!$B$2:$B$11876,M$8,Gögn!$E$2:$E$11876,M$9))/1000)</f>
        <v>58141</v>
      </c>
      <c r="N115" s="155">
        <f>IF(LEN(N$8)=0,"",IF(N$9="samtals",SUMIFS(Gögn!$I$2:$I$11876,Gögn!$F$2:$F$11876,$A115,Gögn!$B$2:$B$11876,N$8),SUMIFS(Gögn!$I$2:$I$11876,Gögn!$F$2:$F$11876,$A115,Gögn!$B$2:$B$11876,N$8,Gögn!$E$2:$E$11876,N$9))/1000)</f>
        <v>58141</v>
      </c>
      <c r="O115" s="155">
        <f>IF(LEN(O$8)=0,"",IF(O$9="samtals",SUMIFS(Gögn!$I$2:$I$11876,Gögn!$F$2:$F$11876,$A115,Gögn!$B$2:$B$11876,O$8),SUMIFS(Gögn!$I$2:$I$11876,Gögn!$F$2:$F$11876,$A115,Gögn!$B$2:$B$11876,O$8,Gögn!$E$2:$E$11876,O$9))/1000)</f>
        <v>76275.948999999993</v>
      </c>
      <c r="P115" s="155">
        <f>IF(LEN(P$8)=0,"",IF(P$9="samtals",SUMIFS(Gögn!$I$2:$I$11876,Gögn!$F$2:$F$11876,$A115,Gögn!$B$2:$B$11876,P$8),SUMIFS(Gögn!$I$2:$I$11876,Gögn!$F$2:$F$11876,$A115,Gögn!$B$2:$B$11876,P$8,Gögn!$E$2:$E$11876,P$9))/1000)</f>
        <v>67028.091</v>
      </c>
      <c r="Q115" s="155">
        <f>IF(LEN(Q$8)=0,"",IF(Q$9="samtals",SUMIFS(Gögn!$I$2:$I$11876,Gögn!$F$2:$F$11876,$A115,Gögn!$B$2:$B$11876,Q$8),SUMIFS(Gögn!$I$2:$I$11876,Gögn!$F$2:$F$11876,$A115,Gögn!$B$2:$B$11876,Q$8,Gögn!$E$2:$E$11876,Q$9))/1000)</f>
        <v>9247.8580000000002</v>
      </c>
      <c r="R115" s="155">
        <f>IF(LEN(R$8)=0,"",IF(R$9="samtals",SUMIFS(Gögn!$I$2:$I$11876,Gögn!$F$2:$F$11876,$A115,Gögn!$B$2:$B$11876,R$8),SUMIFS(Gögn!$I$2:$I$11876,Gögn!$F$2:$F$11876,$A115,Gögn!$B$2:$B$11876,R$8,Gögn!$E$2:$E$11876,R$9))/1000)</f>
        <v>371539</v>
      </c>
      <c r="S115" s="155">
        <f>IF(LEN(S$8)=0,"",IF(S$9="samtals",SUMIFS(Gögn!$I$2:$I$11876,Gögn!$F$2:$F$11876,$A115,Gögn!$B$2:$B$11876,S$8),SUMIFS(Gögn!$I$2:$I$11876,Gögn!$F$2:$F$11876,$A115,Gögn!$B$2:$B$11876,S$8,Gögn!$E$2:$E$11876,S$9))/1000)</f>
        <v>119596</v>
      </c>
      <c r="T115" s="155">
        <f>IF(LEN(T$8)=0,"",IF(T$9="samtals",SUMIFS(Gögn!$I$2:$I$11876,Gögn!$F$2:$F$11876,$A115,Gögn!$B$2:$B$11876,T$8),SUMIFS(Gögn!$I$2:$I$11876,Gögn!$F$2:$F$11876,$A115,Gögn!$B$2:$B$11876,T$8,Gögn!$E$2:$E$11876,T$9))/1000)</f>
        <v>251943</v>
      </c>
      <c r="U115" s="155">
        <f>IF(LEN(U$8)=0,"",IF(U$9="samtals",SUMIFS(Gögn!$I$2:$I$11876,Gögn!$F$2:$F$11876,$A115,Gögn!$B$2:$B$11876,U$8),SUMIFS(Gögn!$I$2:$I$11876,Gögn!$F$2:$F$11876,$A115,Gögn!$B$2:$B$11876,U$8,Gögn!$E$2:$E$11876,U$9))/1000)</f>
        <v>2363.36</v>
      </c>
      <c r="V115" s="155">
        <f>IF(LEN(V$8)=0,"",IF(V$9="samtals",SUMIFS(Gögn!$I$2:$I$11876,Gögn!$F$2:$F$11876,$A115,Gögn!$B$2:$B$11876,V$8),SUMIFS(Gögn!$I$2:$I$11876,Gögn!$F$2:$F$11876,$A115,Gögn!$B$2:$B$11876,V$8,Gögn!$E$2:$E$11876,V$9))/1000)</f>
        <v>2363.36</v>
      </c>
      <c r="W115" s="155">
        <f>IF(LEN(W$8)=0,"",IF(W$9="samtals",SUMIFS(Gögn!$I$2:$I$11876,Gögn!$F$2:$F$11876,$A115,Gögn!$B$2:$B$11876,W$8),SUMIFS(Gögn!$I$2:$I$11876,Gögn!$F$2:$F$11876,$A115,Gögn!$B$2:$B$11876,W$8,Gögn!$E$2:$E$11876,W$9))/1000)</f>
        <v>0</v>
      </c>
      <c r="X115" s="155">
        <f>IF(LEN(X$8)=0,"",IF(X$9="samtals",SUMIFS(Gögn!$I$2:$I$11876,Gögn!$F$2:$F$11876,$A115,Gögn!$B$2:$B$11876,X$8),SUMIFS(Gögn!$I$2:$I$11876,Gögn!$F$2:$F$11876,$A115,Gögn!$B$2:$B$11876,X$8,Gögn!$E$2:$E$11876,X$9))/1000)</f>
        <v>302325.46600000001</v>
      </c>
      <c r="Y115" s="155">
        <f>IF(LEN(Y$8)=0,"",IF(Y$9="samtals",SUMIFS(Gögn!$I$2:$I$11876,Gögn!$F$2:$F$11876,$A115,Gögn!$B$2:$B$11876,Y$8),SUMIFS(Gögn!$I$2:$I$11876,Gögn!$F$2:$F$11876,$A115,Gögn!$B$2:$B$11876,Y$8,Gögn!$E$2:$E$11876,Y$9))/1000)</f>
        <v>98668.630999999994</v>
      </c>
      <c r="Z115" s="155">
        <f>IF(LEN(Z$8)=0,"",IF(Z$9="samtals",SUMIFS(Gögn!$I$2:$I$11876,Gögn!$F$2:$F$11876,$A115,Gögn!$B$2:$B$11876,Z$8),SUMIFS(Gögn!$I$2:$I$11876,Gögn!$F$2:$F$11876,$A115,Gögn!$B$2:$B$11876,Z$8,Gögn!$E$2:$E$11876,Z$9))/1000)</f>
        <v>203656.83499999999</v>
      </c>
      <c r="AA115" s="155">
        <f>IF(LEN(AA$8)=0,"",IF(AA$9="samtals",SUMIFS(Gögn!$I$2:$I$11876,Gögn!$F$2:$F$11876,$A115,Gögn!$B$2:$B$11876,AA$8),SUMIFS(Gögn!$I$2:$I$11876,Gögn!$F$2:$F$11876,$A115,Gögn!$B$2:$B$11876,AA$8,Gögn!$E$2:$E$11876,AA$9))/1000)</f>
        <v>70624.645999999993</v>
      </c>
      <c r="AB115" s="155">
        <f>IF(LEN(AB$8)=0,"",IF(AB$9="samtals",SUMIFS(Gögn!$I$2:$I$11876,Gögn!$F$2:$F$11876,$A115,Gögn!$B$2:$B$11876,AB$8),SUMIFS(Gögn!$I$2:$I$11876,Gögn!$F$2:$F$11876,$A115,Gögn!$B$2:$B$11876,AB$8,Gögn!$E$2:$E$11876,AB$9))/1000)</f>
        <v>70624.645999999993</v>
      </c>
      <c r="AC115" s="155">
        <f>IF(LEN(AC$8)=0,"",IF(AC$9="samtals",SUMIFS(Gögn!$I$2:$I$11876,Gögn!$F$2:$F$11876,$A115,Gögn!$B$2:$B$11876,AC$8),SUMIFS(Gögn!$I$2:$I$11876,Gögn!$F$2:$F$11876,$A115,Gögn!$B$2:$B$11876,AC$8,Gögn!$E$2:$E$11876,AC$9))/1000)</f>
        <v>32496</v>
      </c>
      <c r="AD115" s="155">
        <f>IF(LEN(AD$8)=0,"",IF(AD$9="samtals",SUMIFS(Gögn!$I$2:$I$11876,Gögn!$F$2:$F$11876,$A115,Gögn!$B$2:$B$11876,AD$8),SUMIFS(Gögn!$I$2:$I$11876,Gögn!$F$2:$F$11876,$A115,Gögn!$B$2:$B$11876,AD$8,Gögn!$E$2:$E$11876,AD$9))/1000)</f>
        <v>32496</v>
      </c>
      <c r="AE115" s="155">
        <f>IF(LEN(AE$8)=0,"",IF(AE$9="samtals",SUMIFS(Gögn!$I$2:$I$11876,Gögn!$F$2:$F$11876,$A115,Gögn!$B$2:$B$11876,AE$8),SUMIFS(Gögn!$I$2:$I$11876,Gögn!$F$2:$F$11876,$A115,Gögn!$B$2:$B$11876,AE$8,Gögn!$E$2:$E$11876,AE$9))/1000)</f>
        <v>34878</v>
      </c>
      <c r="AF115" s="155">
        <f>IF(LEN(AF$8)=0,"",IF(AF$9="samtals",SUMIFS(Gögn!$I$2:$I$11876,Gögn!$F$2:$F$11876,$A115,Gögn!$B$2:$B$11876,AF$8),SUMIFS(Gögn!$I$2:$I$11876,Gögn!$F$2:$F$11876,$A115,Gögn!$B$2:$B$11876,AF$8,Gögn!$E$2:$E$11876,AF$9))/1000)</f>
        <v>34878</v>
      </c>
      <c r="AG115" s="155">
        <f>IF(LEN(AG$8)=0,"",IF(AG$9="samtals",SUMIFS(Gögn!$I$2:$I$11876,Gögn!$F$2:$F$11876,$A115,Gögn!$B$2:$B$11876,AG$8),SUMIFS(Gögn!$I$2:$I$11876,Gögn!$F$2:$F$11876,$A115,Gögn!$B$2:$B$11876,AG$8,Gögn!$E$2:$E$11876,AG$9))/1000)</f>
        <v>12516.88</v>
      </c>
      <c r="AH115" s="155">
        <f>IF(LEN(AH$8)=0,"",IF(AH$9="samtals",SUMIFS(Gögn!$I$2:$I$11876,Gögn!$F$2:$F$11876,$A115,Gögn!$B$2:$B$11876,AH$8),SUMIFS(Gögn!$I$2:$I$11876,Gögn!$F$2:$F$11876,$A115,Gögn!$B$2:$B$11876,AH$8,Gögn!$E$2:$E$11876,AH$9))/1000)</f>
        <v>12516.88</v>
      </c>
      <c r="AI115" s="155">
        <f>IF(LEN(AI$8)=0,"",IF(AI$9="samtals",SUMIFS(Gögn!$I$2:$I$11876,Gögn!$F$2:$F$11876,$A115,Gögn!$B$2:$B$11876,AI$8),SUMIFS(Gögn!$I$2:$I$11876,Gögn!$F$2:$F$11876,$A115,Gögn!$B$2:$B$11876,AI$8,Gögn!$E$2:$E$11876,AI$9))/1000)</f>
        <v>10445</v>
      </c>
      <c r="AJ115" s="155">
        <f>IF(LEN(AJ$8)=0,"",IF(AJ$9="samtals",SUMIFS(Gögn!$I$2:$I$11876,Gögn!$F$2:$F$11876,$A115,Gögn!$B$2:$B$11876,AJ$8),SUMIFS(Gögn!$I$2:$I$11876,Gögn!$F$2:$F$11876,$A115,Gögn!$B$2:$B$11876,AJ$8,Gögn!$E$2:$E$11876,AJ$9))/1000)</f>
        <v>10445</v>
      </c>
      <c r="AK115" s="155">
        <f>IF(LEN(AK$8)=0,"",IF(AK$9="samtals",SUMIFS(Gögn!$I$2:$I$11876,Gögn!$F$2:$F$11876,$A115,Gögn!$B$2:$B$11876,AK$8),SUMIFS(Gögn!$I$2:$I$11876,Gögn!$F$2:$F$11876,$A115,Gögn!$B$2:$B$11876,AK$8,Gögn!$E$2:$E$11876,AK$9))/1000)</f>
        <v>93715.517000000007</v>
      </c>
      <c r="AL115" s="155">
        <f>IF(LEN(AL$8)=0,"",IF(AL$9="samtals",SUMIFS(Gögn!$I$2:$I$11876,Gögn!$F$2:$F$11876,$A115,Gögn!$B$2:$B$11876,AL$8),SUMIFS(Gögn!$I$2:$I$11876,Gögn!$F$2:$F$11876,$A115,Gögn!$B$2:$B$11876,AL$8,Gögn!$E$2:$E$11876,AL$9))/1000)</f>
        <v>93715.517000000007</v>
      </c>
      <c r="AM115" s="155">
        <f>IF(LEN(AM$8)=0,"",IF(AM$9="samtals",SUMIFS(Gögn!$I$2:$I$11876,Gögn!$F$2:$F$11876,$A115,Gögn!$B$2:$B$11876,AM$8),SUMIFS(Gögn!$I$2:$I$11876,Gögn!$F$2:$F$11876,$A115,Gögn!$B$2:$B$11876,AM$8,Gögn!$E$2:$E$11876,AM$9))/1000)</f>
        <v>104970.08199999999</v>
      </c>
      <c r="AN115" s="155">
        <f>IF(LEN(AN$8)=0,"",IF(AN$9="samtals",SUMIFS(Gögn!$I$2:$I$11876,Gögn!$F$2:$F$11876,$A115,Gögn!$B$2:$B$11876,AN$8),SUMIFS(Gögn!$I$2:$I$11876,Gögn!$F$2:$F$11876,$A115,Gögn!$B$2:$B$11876,AN$8,Gögn!$E$2:$E$11876,AN$9))/1000)</f>
        <v>101192.988</v>
      </c>
      <c r="AO115" s="155">
        <f>IF(LEN(AO$8)=0,"",IF(AO$9="samtals",SUMIFS(Gögn!$I$2:$I$11876,Gögn!$F$2:$F$11876,$A115,Gögn!$B$2:$B$11876,AO$8),SUMIFS(Gögn!$I$2:$I$11876,Gögn!$F$2:$F$11876,$A115,Gögn!$B$2:$B$11876,AO$8,Gögn!$E$2:$E$11876,AO$9))/1000)</f>
        <v>3777.0940000000001</v>
      </c>
      <c r="AP115" s="155">
        <f>IF(LEN(AP$8)=0,"",IF(AP$9="samtals",SUMIFS(Gögn!$I$2:$I$11876,Gögn!$F$2:$F$11876,$A115,Gögn!$B$2:$B$11876,AP$8),SUMIFS(Gögn!$I$2:$I$11876,Gögn!$F$2:$F$11876,$A115,Gögn!$B$2:$B$11876,AP$8,Gögn!$E$2:$E$11876,AP$9))/1000)</f>
        <v>9788.5049999999992</v>
      </c>
      <c r="AQ115" s="155">
        <f>IF(LEN(AQ$8)=0,"",IF(AQ$9="samtals",SUMIFS(Gögn!$I$2:$I$11876,Gögn!$F$2:$F$11876,$A115,Gögn!$B$2:$B$11876,AQ$8),SUMIFS(Gögn!$I$2:$I$11876,Gögn!$F$2:$F$11876,$A115,Gögn!$B$2:$B$11876,AQ$8,Gögn!$E$2:$E$11876,AQ$9))/1000)</f>
        <v>5013.0259999999998</v>
      </c>
      <c r="AR115" s="155">
        <f>IF(LEN(AR$8)=0,"",IF(AR$9="samtals",SUMIFS(Gögn!$I$2:$I$11876,Gögn!$F$2:$F$11876,$A115,Gögn!$B$2:$B$11876,AR$8),SUMIFS(Gögn!$I$2:$I$11876,Gögn!$F$2:$F$11876,$A115,Gögn!$B$2:$B$11876,AR$8,Gögn!$E$2:$E$11876,AR$9))/1000)</f>
        <v>4775.4790000000003</v>
      </c>
      <c r="AS115" s="155">
        <f>IF(LEN(AS$8)=0,"",IF(AS$9="samtals",SUMIFS(Gögn!$I$2:$I$11876,Gögn!$F$2:$F$11876,$A115,Gögn!$B$2:$B$11876,AS$8),SUMIFS(Gögn!$I$2:$I$11876,Gögn!$F$2:$F$11876,$A115,Gögn!$B$2:$B$11876,AS$8,Gögn!$E$2:$E$11876,AS$9))/1000)</f>
        <v>964337.13100000005</v>
      </c>
      <c r="AT115" s="155">
        <f>IF(LEN(AT$8)=0,"",IF(AT$9="samtals",SUMIFS(Gögn!$I$2:$I$11876,Gögn!$F$2:$F$11876,$A115,Gögn!$B$2:$B$11876,AT$8),SUMIFS(Gögn!$I$2:$I$11876,Gögn!$F$2:$F$11876,$A115,Gögn!$B$2:$B$11876,AT$8,Gögn!$E$2:$E$11876,AT$9))/1000)</f>
        <v>948569.52099999995</v>
      </c>
      <c r="AU115" s="155">
        <f>IF(LEN(AU$8)=0,"",IF(AU$9="samtals",SUMIFS(Gögn!$I$2:$I$11876,Gögn!$F$2:$F$11876,$A115,Gögn!$B$2:$B$11876,AU$8),SUMIFS(Gögn!$I$2:$I$11876,Gögn!$F$2:$F$11876,$A115,Gögn!$B$2:$B$11876,AU$8,Gögn!$E$2:$E$11876,AU$9))/1000)</f>
        <v>15767.61</v>
      </c>
      <c r="AV115" s="155">
        <f>IF(LEN(AV$8)=0,"",IF(AV$9="samtals",SUMIFS(Gögn!$I$2:$I$11876,Gögn!$F$2:$F$11876,$A115,Gögn!$B$2:$B$11876,AV$8),SUMIFS(Gögn!$I$2:$I$11876,Gögn!$F$2:$F$11876,$A115,Gögn!$B$2:$B$11876,AV$8,Gögn!$E$2:$E$11876,AV$9))/1000)</f>
        <v>39024.038</v>
      </c>
      <c r="AW115" s="155">
        <f>IF(LEN(AW$8)=0,"",IF(AW$9="samtals",SUMIFS(Gögn!$I$2:$I$11876,Gögn!$F$2:$F$11876,$A115,Gögn!$B$2:$B$11876,AW$8),SUMIFS(Gögn!$I$2:$I$11876,Gögn!$F$2:$F$11876,$A115,Gögn!$B$2:$B$11876,AW$8,Gögn!$E$2:$E$11876,AW$9))/1000)</f>
        <v>38365.084999999999</v>
      </c>
      <c r="AX115" s="155">
        <f>IF(LEN(AX$8)=0,"",IF(AX$9="samtals",SUMIFS(Gögn!$I$2:$I$11876,Gögn!$F$2:$F$11876,$A115,Gögn!$B$2:$B$11876,AX$8),SUMIFS(Gögn!$I$2:$I$11876,Gögn!$F$2:$F$11876,$A115,Gögn!$B$2:$B$11876,AX$8,Gögn!$E$2:$E$11876,AX$9))/1000)</f>
        <v>658.95299999999997</v>
      </c>
      <c r="AY115" s="155">
        <f>IF(LEN(AY$8)=0,"",IF(AY$9="samtals",SUMIFS(Gögn!$I$2:$I$11876,Gögn!$F$2:$F$11876,$A115,Gögn!$B$2:$B$11876,AY$8),SUMIFS(Gögn!$I$2:$I$11876,Gögn!$F$2:$F$11876,$A115,Gögn!$B$2:$B$11876,AY$8,Gögn!$E$2:$E$11876,AY$9))/1000)</f>
        <v>40001</v>
      </c>
      <c r="AZ115" s="155">
        <f>IF(LEN(AZ$8)=0,"",IF(AZ$9="samtals",SUMIFS(Gögn!$I$2:$I$11876,Gögn!$F$2:$F$11876,$A115,Gögn!$B$2:$B$11876,AZ$8),SUMIFS(Gögn!$I$2:$I$11876,Gögn!$F$2:$F$11876,$A115,Gögn!$B$2:$B$11876,AZ$8,Gögn!$E$2:$E$11876,AZ$9))/1000)</f>
        <v>388</v>
      </c>
      <c r="BA115" s="155">
        <f>IF(LEN(BA$8)=0,"",IF(BA$9="samtals",SUMIFS(Gögn!$I$2:$I$11876,Gögn!$F$2:$F$11876,$A115,Gögn!$B$2:$B$11876,BA$8),SUMIFS(Gögn!$I$2:$I$11876,Gögn!$F$2:$F$11876,$A115,Gögn!$B$2:$B$11876,BA$8,Gögn!$E$2:$E$11876,BA$9))/1000)</f>
        <v>39613</v>
      </c>
      <c r="BB115" s="155">
        <f>IF(LEN(BB$8)=0,"",IF(BB$9="samtals",SUMIFS(Gögn!$I$2:$I$11876,Gögn!$F$2:$F$11876,$A115,Gögn!$B$2:$B$11876,BB$8),SUMIFS(Gögn!$I$2:$I$11876,Gögn!$F$2:$F$11876,$A115,Gögn!$B$2:$B$11876,BB$8,Gögn!$E$2:$E$11876,BB$9))/1000)</f>
        <v>4814.1019999999999</v>
      </c>
      <c r="BC115" s="155">
        <f>IF(LEN(BC$8)=0,"",IF(BC$9="samtals",SUMIFS(Gögn!$I$2:$I$11876,Gögn!$F$2:$F$11876,$A115,Gögn!$B$2:$B$11876,BC$8),SUMIFS(Gögn!$I$2:$I$11876,Gögn!$F$2:$F$11876,$A115,Gögn!$B$2:$B$11876,BC$8,Gögn!$E$2:$E$11876,BC$9))/1000)</f>
        <v>0</v>
      </c>
      <c r="BD115" s="155">
        <f>IF(LEN(BD$8)=0,"",IF(BD$9="samtals",SUMIFS(Gögn!$I$2:$I$11876,Gögn!$F$2:$F$11876,$A115,Gögn!$B$2:$B$11876,BD$8),SUMIFS(Gögn!$I$2:$I$11876,Gögn!$F$2:$F$11876,$A115,Gögn!$B$2:$B$11876,BD$8,Gögn!$E$2:$E$11876,BD$9))/1000)</f>
        <v>4814.1019999999999</v>
      </c>
      <c r="BE115" s="155">
        <f>IF(LEN(BE$8)=0,"",IF(BE$9="samtals",SUMIFS(Gögn!$I$2:$I$11876,Gögn!$F$2:$F$11876,$A115,Gögn!$B$2:$B$11876,BE$8),SUMIFS(Gögn!$I$2:$I$11876,Gögn!$F$2:$F$11876,$A115,Gögn!$B$2:$B$11876,BE$8,Gögn!$E$2:$E$11876,BE$9))/1000)</f>
        <v>837659.223</v>
      </c>
      <c r="BF115" s="155">
        <f>IF(LEN(BF$8)=0,"",IF(BF$9="samtals",SUMIFS(Gögn!$I$2:$I$11876,Gögn!$F$2:$F$11876,$A115,Gögn!$B$2:$B$11876,BF$8),SUMIFS(Gögn!$I$2:$I$11876,Gögn!$F$2:$F$11876,$A115,Gögn!$B$2:$B$11876,BF$8,Gögn!$E$2:$E$11876,BF$9))/1000)</f>
        <v>837469.92599999998</v>
      </c>
      <c r="BG115" s="155">
        <f>IF(LEN(BG$8)=0,"",IF(BG$9="samtals",SUMIFS(Gögn!$I$2:$I$11876,Gögn!$F$2:$F$11876,$A115,Gögn!$B$2:$B$11876,BG$8),SUMIFS(Gögn!$I$2:$I$11876,Gögn!$F$2:$F$11876,$A115,Gögn!$B$2:$B$11876,BG$8,Gögn!$E$2:$E$11876,BG$9))/1000)</f>
        <v>189.297</v>
      </c>
    </row>
    <row r="116" spans="1:59" s="34" customFormat="1" ht="15" customHeight="1" x14ac:dyDescent="0.25">
      <c r="A116" s="33" t="s">
        <v>458</v>
      </c>
      <c r="B116" s="33"/>
      <c r="C116" s="22" t="s">
        <v>287</v>
      </c>
      <c r="D116" s="158">
        <f t="shared" si="31"/>
        <v>289244893.93699998</v>
      </c>
      <c r="E116" s="158">
        <f>IF(LEN(E$8)=0,"",SUM(E112:E115))</f>
        <v>12723821.194</v>
      </c>
      <c r="F116" s="158">
        <f t="shared" ref="F116:BG116" si="32">IF(LEN(F$8)=0,"",SUM(F112:F115))</f>
        <v>5177496.3499999996</v>
      </c>
      <c r="G116" s="158">
        <f t="shared" si="32"/>
        <v>7546324.8439999996</v>
      </c>
      <c r="H116" s="158">
        <f t="shared" si="32"/>
        <v>21800776.579999998</v>
      </c>
      <c r="I116" s="158">
        <f t="shared" si="32"/>
        <v>20368878.224000003</v>
      </c>
      <c r="J116" s="158">
        <f t="shared" si="32"/>
        <v>1431898.3559999999</v>
      </c>
      <c r="K116" s="158">
        <f t="shared" si="32"/>
        <v>14528453.837000001</v>
      </c>
      <c r="L116" s="158">
        <f t="shared" si="32"/>
        <v>14528453.837000001</v>
      </c>
      <c r="M116" s="158">
        <f t="shared" si="32"/>
        <v>1997865</v>
      </c>
      <c r="N116" s="158">
        <f t="shared" si="32"/>
        <v>1997865</v>
      </c>
      <c r="O116" s="158">
        <f t="shared" si="32"/>
        <v>7997222.5669999998</v>
      </c>
      <c r="P116" s="158">
        <f t="shared" si="32"/>
        <v>7927079.7810000004</v>
      </c>
      <c r="Q116" s="158">
        <f t="shared" si="32"/>
        <v>70142.785999999993</v>
      </c>
      <c r="R116" s="158">
        <f t="shared" si="32"/>
        <v>11023803</v>
      </c>
      <c r="S116" s="158">
        <f t="shared" si="32"/>
        <v>2572337</v>
      </c>
      <c r="T116" s="158">
        <f t="shared" si="32"/>
        <v>8451466</v>
      </c>
      <c r="U116" s="158">
        <f t="shared" si="32"/>
        <v>32208134.518999998</v>
      </c>
      <c r="V116" s="158">
        <f t="shared" si="32"/>
        <v>31904704.092</v>
      </c>
      <c r="W116" s="158">
        <f t="shared" si="32"/>
        <v>303430.42699999997</v>
      </c>
      <c r="X116" s="158">
        <f t="shared" si="32"/>
        <v>5878781.9850000003</v>
      </c>
      <c r="Y116" s="158">
        <f t="shared" si="32"/>
        <v>495393.34</v>
      </c>
      <c r="Z116" s="158">
        <f t="shared" si="32"/>
        <v>5383388.6450000005</v>
      </c>
      <c r="AA116" s="158">
        <f t="shared" si="32"/>
        <v>2615083.2640000004</v>
      </c>
      <c r="AB116" s="158">
        <f t="shared" si="32"/>
        <v>2615083.2640000004</v>
      </c>
      <c r="AC116" s="158">
        <f t="shared" si="32"/>
        <v>4674968</v>
      </c>
      <c r="AD116" s="158">
        <f t="shared" si="32"/>
        <v>4674968</v>
      </c>
      <c r="AE116" s="158">
        <f t="shared" si="32"/>
        <v>634244</v>
      </c>
      <c r="AF116" s="158">
        <f t="shared" si="32"/>
        <v>634244</v>
      </c>
      <c r="AG116" s="158">
        <f t="shared" si="32"/>
        <v>1387599.5109999999</v>
      </c>
      <c r="AH116" s="158">
        <f t="shared" si="32"/>
        <v>1387599.5109999999</v>
      </c>
      <c r="AI116" s="158">
        <f t="shared" si="32"/>
        <v>1860512</v>
      </c>
      <c r="AJ116" s="158">
        <f t="shared" si="32"/>
        <v>1860512</v>
      </c>
      <c r="AK116" s="158">
        <f t="shared" si="32"/>
        <v>7548997.0099999998</v>
      </c>
      <c r="AL116" s="158">
        <f t="shared" si="32"/>
        <v>7548997.0099999998</v>
      </c>
      <c r="AM116" s="158">
        <f t="shared" si="32"/>
        <v>95441967.814999998</v>
      </c>
      <c r="AN116" s="158">
        <f t="shared" si="32"/>
        <v>94502126.087000012</v>
      </c>
      <c r="AO116" s="158">
        <f t="shared" si="32"/>
        <v>939841.728</v>
      </c>
      <c r="AP116" s="158">
        <f t="shared" si="32"/>
        <v>294998.84700000001</v>
      </c>
      <c r="AQ116" s="158">
        <f t="shared" si="32"/>
        <v>46616.946000000004</v>
      </c>
      <c r="AR116" s="158">
        <f t="shared" si="32"/>
        <v>248381.90099999998</v>
      </c>
      <c r="AS116" s="158">
        <f t="shared" si="32"/>
        <v>37668129.475000001</v>
      </c>
      <c r="AT116" s="158">
        <f t="shared" si="32"/>
        <v>36337383.976999998</v>
      </c>
      <c r="AU116" s="158">
        <f t="shared" si="32"/>
        <v>1330745.4979999999</v>
      </c>
      <c r="AV116" s="158">
        <f t="shared" si="32"/>
        <v>3388886.5900000003</v>
      </c>
      <c r="AW116" s="158">
        <f t="shared" si="32"/>
        <v>3365175.8850000002</v>
      </c>
      <c r="AX116" s="158">
        <f t="shared" si="32"/>
        <v>23710.705000000002</v>
      </c>
      <c r="AY116" s="158">
        <f t="shared" si="32"/>
        <v>3371991</v>
      </c>
      <c r="AZ116" s="158">
        <f t="shared" si="32"/>
        <v>2686729</v>
      </c>
      <c r="BA116" s="158">
        <f t="shared" si="32"/>
        <v>685262</v>
      </c>
      <c r="BB116" s="158">
        <f t="shared" si="32"/>
        <v>9673470.5390000008</v>
      </c>
      <c r="BC116" s="158">
        <f t="shared" si="32"/>
        <v>9477156.7489999998</v>
      </c>
      <c r="BD116" s="158">
        <f t="shared" si="32"/>
        <v>196313.79</v>
      </c>
      <c r="BE116" s="158">
        <f t="shared" si="32"/>
        <v>12525187.203999998</v>
      </c>
      <c r="BF116" s="158">
        <f t="shared" si="32"/>
        <v>12178391.149</v>
      </c>
      <c r="BG116" s="158">
        <f t="shared" si="32"/>
        <v>346796.05500000005</v>
      </c>
    </row>
    <row r="117" spans="1:59" ht="15" customHeight="1" x14ac:dyDescent="0.25">
      <c r="A117" s="5" t="s">
        <v>458</v>
      </c>
      <c r="B117" s="5"/>
      <c r="C117" s="18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</row>
    <row r="118" spans="1:59" ht="15" customHeight="1" x14ac:dyDescent="0.25">
      <c r="A118" s="5" t="s">
        <v>458</v>
      </c>
      <c r="B118" s="5"/>
      <c r="C118" s="16" t="s">
        <v>293</v>
      </c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</row>
    <row r="119" spans="1:59" ht="15" customHeight="1" x14ac:dyDescent="0.25">
      <c r="A119" s="5" t="s">
        <v>114</v>
      </c>
      <c r="B119" s="5"/>
      <c r="C119" s="18" t="s">
        <v>115</v>
      </c>
      <c r="D119" s="155">
        <f t="shared" ref="D119:D139" si="33">SUMIF($E$9:$BG$9,"Samtals",E119:BG119)</f>
        <v>43986645.256000005</v>
      </c>
      <c r="E119" s="155">
        <f>IF(LEN(E$8)=0,"",IF(E$9="samtals",SUMIFS(Gögn!$I$2:$I$11876,Gögn!$F$2:$F$11876,$A119,Gögn!$B$2:$B$11876,E$8),SUMIFS(Gögn!$I$2:$I$11876,Gögn!$F$2:$F$11876,$A119,Gögn!$B$2:$B$11876,E$8,Gögn!$E$2:$E$11876,E$9))/1000)</f>
        <v>1003681.161</v>
      </c>
      <c r="F119" s="155">
        <f>IF(LEN(F$8)=0,"",IF(F$9="samtals",SUMIFS(Gögn!$I$2:$I$11876,Gögn!$F$2:$F$11876,$A119,Gögn!$B$2:$B$11876,F$8),SUMIFS(Gögn!$I$2:$I$11876,Gögn!$F$2:$F$11876,$A119,Gögn!$B$2:$B$11876,F$8,Gögn!$E$2:$E$11876,F$9))/1000)</f>
        <v>510892.815</v>
      </c>
      <c r="G119" s="155">
        <f>IF(LEN(G$8)=0,"",IF(G$9="samtals",SUMIFS(Gögn!$I$2:$I$11876,Gögn!$F$2:$F$11876,$A119,Gögn!$B$2:$B$11876,G$8),SUMIFS(Gögn!$I$2:$I$11876,Gögn!$F$2:$F$11876,$A119,Gögn!$B$2:$B$11876,G$8,Gögn!$E$2:$E$11876,G$9))/1000)</f>
        <v>492788.34600000002</v>
      </c>
      <c r="H119" s="155">
        <f>IF(LEN(H$8)=0,"",IF(H$9="samtals",SUMIFS(Gögn!$I$2:$I$11876,Gögn!$F$2:$F$11876,$A119,Gögn!$B$2:$B$11876,H$8),SUMIFS(Gögn!$I$2:$I$11876,Gögn!$F$2:$F$11876,$A119,Gögn!$B$2:$B$11876,H$8,Gögn!$E$2:$E$11876,H$9))/1000)</f>
        <v>3532752.5210000002</v>
      </c>
      <c r="I119" s="155">
        <f>IF(LEN(I$8)=0,"",IF(I$9="samtals",SUMIFS(Gögn!$I$2:$I$11876,Gögn!$F$2:$F$11876,$A119,Gögn!$B$2:$B$11876,I$8),SUMIFS(Gögn!$I$2:$I$11876,Gögn!$F$2:$F$11876,$A119,Gögn!$B$2:$B$11876,I$8,Gögn!$E$2:$E$11876,I$9))/1000)</f>
        <v>3521100.4010000001</v>
      </c>
      <c r="J119" s="155">
        <f>IF(LEN(J$8)=0,"",IF(J$9="samtals",SUMIFS(Gögn!$I$2:$I$11876,Gögn!$F$2:$F$11876,$A119,Gögn!$B$2:$B$11876,J$8),SUMIFS(Gögn!$I$2:$I$11876,Gögn!$F$2:$F$11876,$A119,Gögn!$B$2:$B$11876,J$8,Gögn!$E$2:$E$11876,J$9))/1000)</f>
        <v>11652.12</v>
      </c>
      <c r="K119" s="155">
        <f>IF(LEN(K$8)=0,"",IF(K$9="samtals",SUMIFS(Gögn!$I$2:$I$11876,Gögn!$F$2:$F$11876,$A119,Gögn!$B$2:$B$11876,K$8),SUMIFS(Gögn!$I$2:$I$11876,Gögn!$F$2:$F$11876,$A119,Gögn!$B$2:$B$11876,K$8,Gögn!$E$2:$E$11876,K$9))/1000)</f>
        <v>4309261.3109999998</v>
      </c>
      <c r="L119" s="155">
        <f>IF(LEN(L$8)=0,"",IF(L$9="samtals",SUMIFS(Gögn!$I$2:$I$11876,Gögn!$F$2:$F$11876,$A119,Gögn!$B$2:$B$11876,L$8),SUMIFS(Gögn!$I$2:$I$11876,Gögn!$F$2:$F$11876,$A119,Gögn!$B$2:$B$11876,L$8,Gögn!$E$2:$E$11876,L$9))/1000)</f>
        <v>4309261.3109999998</v>
      </c>
      <c r="M119" s="155">
        <f>IF(LEN(M$8)=0,"",IF(M$9="samtals",SUMIFS(Gögn!$I$2:$I$11876,Gögn!$F$2:$F$11876,$A119,Gögn!$B$2:$B$11876,M$8),SUMIFS(Gögn!$I$2:$I$11876,Gögn!$F$2:$F$11876,$A119,Gögn!$B$2:$B$11876,M$8,Gögn!$E$2:$E$11876,M$9))/1000)</f>
        <v>235336</v>
      </c>
      <c r="N119" s="155">
        <f>IF(LEN(N$8)=0,"",IF(N$9="samtals",SUMIFS(Gögn!$I$2:$I$11876,Gögn!$F$2:$F$11876,$A119,Gögn!$B$2:$B$11876,N$8),SUMIFS(Gögn!$I$2:$I$11876,Gögn!$F$2:$F$11876,$A119,Gögn!$B$2:$B$11876,N$8,Gögn!$E$2:$E$11876,N$9))/1000)</f>
        <v>235336</v>
      </c>
      <c r="O119" s="155">
        <f>IF(LEN(O$8)=0,"",IF(O$9="samtals",SUMIFS(Gögn!$I$2:$I$11876,Gögn!$F$2:$F$11876,$A119,Gögn!$B$2:$B$11876,O$8),SUMIFS(Gögn!$I$2:$I$11876,Gögn!$F$2:$F$11876,$A119,Gögn!$B$2:$B$11876,O$8,Gögn!$E$2:$E$11876,O$9))/1000)</f>
        <v>3883998.8480000002</v>
      </c>
      <c r="P119" s="155">
        <f>IF(LEN(P$8)=0,"",IF(P$9="samtals",SUMIFS(Gögn!$I$2:$I$11876,Gögn!$F$2:$F$11876,$A119,Gögn!$B$2:$B$11876,P$8),SUMIFS(Gögn!$I$2:$I$11876,Gögn!$F$2:$F$11876,$A119,Gögn!$B$2:$B$11876,P$8,Gögn!$E$2:$E$11876,P$9))/1000)</f>
        <v>3881697.6660000002</v>
      </c>
      <c r="Q119" s="155">
        <f>IF(LEN(Q$8)=0,"",IF(Q$9="samtals",SUMIFS(Gögn!$I$2:$I$11876,Gögn!$F$2:$F$11876,$A119,Gögn!$B$2:$B$11876,Q$8),SUMIFS(Gögn!$I$2:$I$11876,Gögn!$F$2:$F$11876,$A119,Gögn!$B$2:$B$11876,Q$8,Gögn!$E$2:$E$11876,Q$9))/1000)</f>
        <v>2301.1819999999998</v>
      </c>
      <c r="R119" s="155">
        <f>IF(LEN(R$8)=0,"",IF(R$9="samtals",SUMIFS(Gögn!$I$2:$I$11876,Gögn!$F$2:$F$11876,$A119,Gögn!$B$2:$B$11876,R$8),SUMIFS(Gögn!$I$2:$I$11876,Gögn!$F$2:$F$11876,$A119,Gögn!$B$2:$B$11876,R$8,Gögn!$E$2:$E$11876,R$9))/1000)</f>
        <v>1924309</v>
      </c>
      <c r="S119" s="155">
        <f>IF(LEN(S$8)=0,"",IF(S$9="samtals",SUMIFS(Gögn!$I$2:$I$11876,Gögn!$F$2:$F$11876,$A119,Gögn!$B$2:$B$11876,S$8),SUMIFS(Gögn!$I$2:$I$11876,Gögn!$F$2:$F$11876,$A119,Gögn!$B$2:$B$11876,S$8,Gögn!$E$2:$E$11876,S$9))/1000)</f>
        <v>603993</v>
      </c>
      <c r="T119" s="155">
        <f>IF(LEN(T$8)=0,"",IF(T$9="samtals",SUMIFS(Gögn!$I$2:$I$11876,Gögn!$F$2:$F$11876,$A119,Gögn!$B$2:$B$11876,T$8),SUMIFS(Gögn!$I$2:$I$11876,Gögn!$F$2:$F$11876,$A119,Gögn!$B$2:$B$11876,T$8,Gögn!$E$2:$E$11876,T$9))/1000)</f>
        <v>1320316</v>
      </c>
      <c r="U119" s="155">
        <f>IF(LEN(U$8)=0,"",IF(U$9="samtals",SUMIFS(Gögn!$I$2:$I$11876,Gögn!$F$2:$F$11876,$A119,Gögn!$B$2:$B$11876,U$8),SUMIFS(Gögn!$I$2:$I$11876,Gögn!$F$2:$F$11876,$A119,Gögn!$B$2:$B$11876,U$8,Gögn!$E$2:$E$11876,U$9))/1000)</f>
        <v>5264117.5290000001</v>
      </c>
      <c r="V119" s="155">
        <f>IF(LEN(V$8)=0,"",IF(V$9="samtals",SUMIFS(Gögn!$I$2:$I$11876,Gögn!$F$2:$F$11876,$A119,Gögn!$B$2:$B$11876,V$8),SUMIFS(Gögn!$I$2:$I$11876,Gögn!$F$2:$F$11876,$A119,Gögn!$B$2:$B$11876,V$8,Gögn!$E$2:$E$11876,V$9))/1000)</f>
        <v>5224978.6770000001</v>
      </c>
      <c r="W119" s="155">
        <f>IF(LEN(W$8)=0,"",IF(W$9="samtals",SUMIFS(Gögn!$I$2:$I$11876,Gögn!$F$2:$F$11876,$A119,Gögn!$B$2:$B$11876,W$8),SUMIFS(Gögn!$I$2:$I$11876,Gögn!$F$2:$F$11876,$A119,Gögn!$B$2:$B$11876,W$8,Gögn!$E$2:$E$11876,W$9))/1000)</f>
        <v>39138.851999999999</v>
      </c>
      <c r="X119" s="155">
        <f>IF(LEN(X$8)=0,"",IF(X$9="samtals",SUMIFS(Gögn!$I$2:$I$11876,Gögn!$F$2:$F$11876,$A119,Gögn!$B$2:$B$11876,X$8),SUMIFS(Gögn!$I$2:$I$11876,Gögn!$F$2:$F$11876,$A119,Gögn!$B$2:$B$11876,X$8,Gögn!$E$2:$E$11876,X$9))/1000)</f>
        <v>434092.40500000003</v>
      </c>
      <c r="Y119" s="155">
        <f>IF(LEN(Y$8)=0,"",IF(Y$9="samtals",SUMIFS(Gögn!$I$2:$I$11876,Gögn!$F$2:$F$11876,$A119,Gögn!$B$2:$B$11876,Y$8),SUMIFS(Gögn!$I$2:$I$11876,Gögn!$F$2:$F$11876,$A119,Gögn!$B$2:$B$11876,Y$8,Gögn!$E$2:$E$11876,Y$9))/1000)</f>
        <v>109223.077</v>
      </c>
      <c r="Z119" s="155">
        <f>IF(LEN(Z$8)=0,"",IF(Z$9="samtals",SUMIFS(Gögn!$I$2:$I$11876,Gögn!$F$2:$F$11876,$A119,Gögn!$B$2:$B$11876,Z$8),SUMIFS(Gögn!$I$2:$I$11876,Gögn!$F$2:$F$11876,$A119,Gögn!$B$2:$B$11876,Z$8,Gögn!$E$2:$E$11876,Z$9))/1000)</f>
        <v>324869.32799999998</v>
      </c>
      <c r="AA119" s="155">
        <f>IF(LEN(AA$8)=0,"",IF(AA$9="samtals",SUMIFS(Gögn!$I$2:$I$11876,Gögn!$F$2:$F$11876,$A119,Gögn!$B$2:$B$11876,AA$8),SUMIFS(Gögn!$I$2:$I$11876,Gögn!$F$2:$F$11876,$A119,Gögn!$B$2:$B$11876,AA$8,Gögn!$E$2:$E$11876,AA$9))/1000)</f>
        <v>118100.802</v>
      </c>
      <c r="AB119" s="155">
        <f>IF(LEN(AB$8)=0,"",IF(AB$9="samtals",SUMIFS(Gögn!$I$2:$I$11876,Gögn!$F$2:$F$11876,$A119,Gögn!$B$2:$B$11876,AB$8),SUMIFS(Gögn!$I$2:$I$11876,Gögn!$F$2:$F$11876,$A119,Gögn!$B$2:$B$11876,AB$8,Gögn!$E$2:$E$11876,AB$9))/1000)</f>
        <v>118100.802</v>
      </c>
      <c r="AC119" s="155">
        <f>IF(LEN(AC$8)=0,"",IF(AC$9="samtals",SUMIFS(Gögn!$I$2:$I$11876,Gögn!$F$2:$F$11876,$A119,Gögn!$B$2:$B$11876,AC$8),SUMIFS(Gögn!$I$2:$I$11876,Gögn!$F$2:$F$11876,$A119,Gögn!$B$2:$B$11876,AC$8,Gögn!$E$2:$E$11876,AC$9))/1000)</f>
        <v>314033</v>
      </c>
      <c r="AD119" s="155">
        <f>IF(LEN(AD$8)=0,"",IF(AD$9="samtals",SUMIFS(Gögn!$I$2:$I$11876,Gögn!$F$2:$F$11876,$A119,Gögn!$B$2:$B$11876,AD$8),SUMIFS(Gögn!$I$2:$I$11876,Gögn!$F$2:$F$11876,$A119,Gögn!$B$2:$B$11876,AD$8,Gögn!$E$2:$E$11876,AD$9))/1000)</f>
        <v>314033</v>
      </c>
      <c r="AE119" s="155">
        <f>IF(LEN(AE$8)=0,"",IF(AE$9="samtals",SUMIFS(Gögn!$I$2:$I$11876,Gögn!$F$2:$F$11876,$A119,Gögn!$B$2:$B$11876,AE$8),SUMIFS(Gögn!$I$2:$I$11876,Gögn!$F$2:$F$11876,$A119,Gögn!$B$2:$B$11876,AE$8,Gögn!$E$2:$E$11876,AE$9))/1000)</f>
        <v>62902</v>
      </c>
      <c r="AF119" s="155">
        <f>IF(LEN(AF$8)=0,"",IF(AF$9="samtals",SUMIFS(Gögn!$I$2:$I$11876,Gögn!$F$2:$F$11876,$A119,Gögn!$B$2:$B$11876,AF$8),SUMIFS(Gögn!$I$2:$I$11876,Gögn!$F$2:$F$11876,$A119,Gögn!$B$2:$B$11876,AF$8,Gögn!$E$2:$E$11876,AF$9))/1000)</f>
        <v>62902</v>
      </c>
      <c r="AG119" s="155">
        <f>IF(LEN(AG$8)=0,"",IF(AG$9="samtals",SUMIFS(Gögn!$I$2:$I$11876,Gögn!$F$2:$F$11876,$A119,Gögn!$B$2:$B$11876,AG$8),SUMIFS(Gögn!$I$2:$I$11876,Gögn!$F$2:$F$11876,$A119,Gögn!$B$2:$B$11876,AG$8,Gögn!$E$2:$E$11876,AG$9))/1000)</f>
        <v>78746.334000000003</v>
      </c>
      <c r="AH119" s="155">
        <f>IF(LEN(AH$8)=0,"",IF(AH$9="samtals",SUMIFS(Gögn!$I$2:$I$11876,Gögn!$F$2:$F$11876,$A119,Gögn!$B$2:$B$11876,AH$8),SUMIFS(Gögn!$I$2:$I$11876,Gögn!$F$2:$F$11876,$A119,Gögn!$B$2:$B$11876,AH$8,Gögn!$E$2:$E$11876,AH$9))/1000)</f>
        <v>78746.334000000003</v>
      </c>
      <c r="AI119" s="155">
        <f>IF(LEN(AI$8)=0,"",IF(AI$9="samtals",SUMIFS(Gögn!$I$2:$I$11876,Gögn!$F$2:$F$11876,$A119,Gögn!$B$2:$B$11876,AI$8),SUMIFS(Gögn!$I$2:$I$11876,Gögn!$F$2:$F$11876,$A119,Gögn!$B$2:$B$11876,AI$8,Gögn!$E$2:$E$11876,AI$9))/1000)</f>
        <v>55884</v>
      </c>
      <c r="AJ119" s="155">
        <f>IF(LEN(AJ$8)=0,"",IF(AJ$9="samtals",SUMIFS(Gögn!$I$2:$I$11876,Gögn!$F$2:$F$11876,$A119,Gögn!$B$2:$B$11876,AJ$8),SUMIFS(Gögn!$I$2:$I$11876,Gögn!$F$2:$F$11876,$A119,Gögn!$B$2:$B$11876,AJ$8,Gögn!$E$2:$E$11876,AJ$9))/1000)</f>
        <v>55884</v>
      </c>
      <c r="AK119" s="155">
        <f>IF(LEN(AK$8)=0,"",IF(AK$9="samtals",SUMIFS(Gögn!$I$2:$I$11876,Gögn!$F$2:$F$11876,$A119,Gögn!$B$2:$B$11876,AK$8),SUMIFS(Gögn!$I$2:$I$11876,Gögn!$F$2:$F$11876,$A119,Gögn!$B$2:$B$11876,AK$8,Gögn!$E$2:$E$11876,AK$9))/1000)</f>
        <v>697300.51599999995</v>
      </c>
      <c r="AL119" s="155">
        <f>IF(LEN(AL$8)=0,"",IF(AL$9="samtals",SUMIFS(Gögn!$I$2:$I$11876,Gögn!$F$2:$F$11876,$A119,Gögn!$B$2:$B$11876,AL$8),SUMIFS(Gögn!$I$2:$I$11876,Gögn!$F$2:$F$11876,$A119,Gögn!$B$2:$B$11876,AL$8,Gögn!$E$2:$E$11876,AL$9))/1000)</f>
        <v>697300.51599999995</v>
      </c>
      <c r="AM119" s="155">
        <f>IF(LEN(AM$8)=0,"",IF(AM$9="samtals",SUMIFS(Gögn!$I$2:$I$11876,Gögn!$F$2:$F$11876,$A119,Gögn!$B$2:$B$11876,AM$8),SUMIFS(Gögn!$I$2:$I$11876,Gögn!$F$2:$F$11876,$A119,Gögn!$B$2:$B$11876,AM$8,Gögn!$E$2:$E$11876,AM$9))/1000)</f>
        <v>5040794.12</v>
      </c>
      <c r="AN119" s="155">
        <f>IF(LEN(AN$8)=0,"",IF(AN$9="samtals",SUMIFS(Gögn!$I$2:$I$11876,Gögn!$F$2:$F$11876,$A119,Gögn!$B$2:$B$11876,AN$8),SUMIFS(Gögn!$I$2:$I$11876,Gögn!$F$2:$F$11876,$A119,Gögn!$B$2:$B$11876,AN$8,Gögn!$E$2:$E$11876,AN$9))/1000)</f>
        <v>5016776.3839999996</v>
      </c>
      <c r="AO119" s="155">
        <f>IF(LEN(AO$8)=0,"",IF(AO$9="samtals",SUMIFS(Gögn!$I$2:$I$11876,Gögn!$F$2:$F$11876,$A119,Gögn!$B$2:$B$11876,AO$8),SUMIFS(Gögn!$I$2:$I$11876,Gögn!$F$2:$F$11876,$A119,Gögn!$B$2:$B$11876,AO$8,Gögn!$E$2:$E$11876,AO$9))/1000)</f>
        <v>24017.736000000001</v>
      </c>
      <c r="AP119" s="155">
        <f>IF(LEN(AP$8)=0,"",IF(AP$9="samtals",SUMIFS(Gögn!$I$2:$I$11876,Gögn!$F$2:$F$11876,$A119,Gögn!$B$2:$B$11876,AP$8),SUMIFS(Gögn!$I$2:$I$11876,Gögn!$F$2:$F$11876,$A119,Gögn!$B$2:$B$11876,AP$8,Gögn!$E$2:$E$11876,AP$9))/1000)</f>
        <v>21369.773000000001</v>
      </c>
      <c r="AQ119" s="155">
        <f>IF(LEN(AQ$8)=0,"",IF(AQ$9="samtals",SUMIFS(Gögn!$I$2:$I$11876,Gögn!$F$2:$F$11876,$A119,Gögn!$B$2:$B$11876,AQ$8),SUMIFS(Gögn!$I$2:$I$11876,Gögn!$F$2:$F$11876,$A119,Gögn!$B$2:$B$11876,AQ$8,Gögn!$E$2:$E$11876,AQ$9))/1000)</f>
        <v>5164.223</v>
      </c>
      <c r="AR119" s="155">
        <f>IF(LEN(AR$8)=0,"",IF(AR$9="samtals",SUMIFS(Gögn!$I$2:$I$11876,Gögn!$F$2:$F$11876,$A119,Gögn!$B$2:$B$11876,AR$8),SUMIFS(Gögn!$I$2:$I$11876,Gögn!$F$2:$F$11876,$A119,Gögn!$B$2:$B$11876,AR$8,Gögn!$E$2:$E$11876,AR$9))/1000)</f>
        <v>16205.55</v>
      </c>
      <c r="AS119" s="155">
        <f>IF(LEN(AS$8)=0,"",IF(AS$9="samtals",SUMIFS(Gögn!$I$2:$I$11876,Gögn!$F$2:$F$11876,$A119,Gögn!$B$2:$B$11876,AS$8),SUMIFS(Gögn!$I$2:$I$11876,Gögn!$F$2:$F$11876,$A119,Gögn!$B$2:$B$11876,AS$8,Gögn!$E$2:$E$11876,AS$9))/1000)</f>
        <v>13096156.888</v>
      </c>
      <c r="AT119" s="155">
        <f>IF(LEN(AT$8)=0,"",IF(AT$9="samtals",SUMIFS(Gögn!$I$2:$I$11876,Gögn!$F$2:$F$11876,$A119,Gögn!$B$2:$B$11876,AT$8),SUMIFS(Gögn!$I$2:$I$11876,Gögn!$F$2:$F$11876,$A119,Gögn!$B$2:$B$11876,AT$8,Gögn!$E$2:$E$11876,AT$9))/1000)</f>
        <v>12929838.571</v>
      </c>
      <c r="AU119" s="155">
        <f>IF(LEN(AU$8)=0,"",IF(AU$9="samtals",SUMIFS(Gögn!$I$2:$I$11876,Gögn!$F$2:$F$11876,$A119,Gögn!$B$2:$B$11876,AU$8),SUMIFS(Gögn!$I$2:$I$11876,Gögn!$F$2:$F$11876,$A119,Gögn!$B$2:$B$11876,AU$8,Gögn!$E$2:$E$11876,AU$9))/1000)</f>
        <v>166318.31700000001</v>
      </c>
      <c r="AV119" s="155">
        <f>IF(LEN(AV$8)=0,"",IF(AV$9="samtals",SUMIFS(Gögn!$I$2:$I$11876,Gögn!$F$2:$F$11876,$A119,Gögn!$B$2:$B$11876,AV$8),SUMIFS(Gögn!$I$2:$I$11876,Gögn!$F$2:$F$11876,$A119,Gögn!$B$2:$B$11876,AV$8,Gögn!$E$2:$E$11876,AV$9))/1000)</f>
        <v>677785.44200000004</v>
      </c>
      <c r="AW119" s="155">
        <f>IF(LEN(AW$8)=0,"",IF(AW$9="samtals",SUMIFS(Gögn!$I$2:$I$11876,Gögn!$F$2:$F$11876,$A119,Gögn!$B$2:$B$11876,AW$8),SUMIFS(Gögn!$I$2:$I$11876,Gögn!$F$2:$F$11876,$A119,Gögn!$B$2:$B$11876,AW$8,Gögn!$E$2:$E$11876,AW$9))/1000)</f>
        <v>660662.86</v>
      </c>
      <c r="AX119" s="155">
        <f>IF(LEN(AX$8)=0,"",IF(AX$9="samtals",SUMIFS(Gögn!$I$2:$I$11876,Gögn!$F$2:$F$11876,$A119,Gögn!$B$2:$B$11876,AX$8),SUMIFS(Gögn!$I$2:$I$11876,Gögn!$F$2:$F$11876,$A119,Gögn!$B$2:$B$11876,AX$8,Gögn!$E$2:$E$11876,AX$9))/1000)</f>
        <v>17122.581999999999</v>
      </c>
      <c r="AY119" s="155">
        <f>IF(LEN(AY$8)=0,"",IF(AY$9="samtals",SUMIFS(Gögn!$I$2:$I$11876,Gögn!$F$2:$F$11876,$A119,Gögn!$B$2:$B$11876,AY$8),SUMIFS(Gögn!$I$2:$I$11876,Gögn!$F$2:$F$11876,$A119,Gögn!$B$2:$B$11876,AY$8,Gögn!$E$2:$E$11876,AY$9))/1000)</f>
        <v>933868</v>
      </c>
      <c r="AZ119" s="155">
        <f>IF(LEN(AZ$8)=0,"",IF(AZ$9="samtals",SUMIFS(Gögn!$I$2:$I$11876,Gögn!$F$2:$F$11876,$A119,Gögn!$B$2:$B$11876,AZ$8),SUMIFS(Gögn!$I$2:$I$11876,Gögn!$F$2:$F$11876,$A119,Gögn!$B$2:$B$11876,AZ$8,Gögn!$E$2:$E$11876,AZ$9))/1000)</f>
        <v>864560</v>
      </c>
      <c r="BA119" s="155">
        <f>IF(LEN(BA$8)=0,"",IF(BA$9="samtals",SUMIFS(Gögn!$I$2:$I$11876,Gögn!$F$2:$F$11876,$A119,Gögn!$B$2:$B$11876,BA$8),SUMIFS(Gögn!$I$2:$I$11876,Gögn!$F$2:$F$11876,$A119,Gögn!$B$2:$B$11876,BA$8,Gögn!$E$2:$E$11876,BA$9))/1000)</f>
        <v>69308</v>
      </c>
      <c r="BB119" s="155">
        <f>IF(LEN(BB$8)=0,"",IF(BB$9="samtals",SUMIFS(Gögn!$I$2:$I$11876,Gögn!$F$2:$F$11876,$A119,Gögn!$B$2:$B$11876,BB$8),SUMIFS(Gögn!$I$2:$I$11876,Gögn!$F$2:$F$11876,$A119,Gögn!$B$2:$B$11876,BB$8,Gögn!$E$2:$E$11876,BB$9))/1000)</f>
        <v>583739.45799999998</v>
      </c>
      <c r="BC119" s="155">
        <f>IF(LEN(BC$8)=0,"",IF(BC$9="samtals",SUMIFS(Gögn!$I$2:$I$11876,Gögn!$F$2:$F$11876,$A119,Gögn!$B$2:$B$11876,BC$8),SUMIFS(Gögn!$I$2:$I$11876,Gögn!$F$2:$F$11876,$A119,Gögn!$B$2:$B$11876,BC$8,Gögn!$E$2:$E$11876,BC$9))/1000)</f>
        <v>579550.96600000001</v>
      </c>
      <c r="BD119" s="155">
        <f>IF(LEN(BD$8)=0,"",IF(BD$9="samtals",SUMIFS(Gögn!$I$2:$I$11876,Gögn!$F$2:$F$11876,$A119,Gögn!$B$2:$B$11876,BD$8),SUMIFS(Gögn!$I$2:$I$11876,Gögn!$F$2:$F$11876,$A119,Gögn!$B$2:$B$11876,BD$8,Gögn!$E$2:$E$11876,BD$9))/1000)</f>
        <v>4188.4920000000002</v>
      </c>
      <c r="BE119" s="155">
        <f>IF(LEN(BE$8)=0,"",IF(BE$9="samtals",SUMIFS(Gögn!$I$2:$I$11876,Gögn!$F$2:$F$11876,$A119,Gögn!$B$2:$B$11876,BE$8),SUMIFS(Gögn!$I$2:$I$11876,Gögn!$F$2:$F$11876,$A119,Gögn!$B$2:$B$11876,BE$8,Gögn!$E$2:$E$11876,BE$9))/1000)</f>
        <v>1718416.148</v>
      </c>
      <c r="BF119" s="155">
        <f>IF(LEN(BF$8)=0,"",IF(BF$9="samtals",SUMIFS(Gögn!$I$2:$I$11876,Gögn!$F$2:$F$11876,$A119,Gögn!$B$2:$B$11876,BF$8),SUMIFS(Gögn!$I$2:$I$11876,Gögn!$F$2:$F$11876,$A119,Gögn!$B$2:$B$11876,BF$8,Gögn!$E$2:$E$11876,BF$9))/1000)</f>
        <v>1675086.4450000001</v>
      </c>
      <c r="BG119" s="155">
        <f>IF(LEN(BG$8)=0,"",IF(BG$9="samtals",SUMIFS(Gögn!$I$2:$I$11876,Gögn!$F$2:$F$11876,$A119,Gögn!$B$2:$B$11876,BG$8),SUMIFS(Gögn!$I$2:$I$11876,Gögn!$F$2:$F$11876,$A119,Gögn!$B$2:$B$11876,BG$8,Gögn!$E$2:$E$11876,BG$9))/1000)</f>
        <v>43329.703000000001</v>
      </c>
    </row>
    <row r="120" spans="1:59" ht="15" customHeight="1" x14ac:dyDescent="0.25">
      <c r="A120" s="5" t="s">
        <v>116</v>
      </c>
      <c r="B120" s="5"/>
      <c r="C120" s="19" t="s">
        <v>117</v>
      </c>
      <c r="D120" s="156">
        <f t="shared" si="33"/>
        <v>-557113679.97500002</v>
      </c>
      <c r="E120" s="156">
        <f>IF(LEN(E$8)=0,"",IF(E$9="samtals",SUMIFS(Gögn!$I$2:$I$11876,Gögn!$F$2:$F$11876,$A120,Gögn!$B$2:$B$11876,E$8),SUMIFS(Gögn!$I$2:$I$11876,Gögn!$F$2:$F$11876,$A120,Gögn!$B$2:$B$11876,E$8,Gögn!$E$2:$E$11876,E$9))/1000)</f>
        <v>-41404872.767999999</v>
      </c>
      <c r="F120" s="156">
        <f>IF(LEN(F$8)=0,"",IF(F$9="samtals",SUMIFS(Gögn!$I$2:$I$11876,Gögn!$F$2:$F$11876,$A120,Gögn!$B$2:$B$11876,F$8),SUMIFS(Gögn!$I$2:$I$11876,Gögn!$F$2:$F$11876,$A120,Gögn!$B$2:$B$11876,F$8,Gögn!$E$2:$E$11876,F$9))/1000)</f>
        <v>-18345528.563000001</v>
      </c>
      <c r="G120" s="156">
        <f>IF(LEN(G$8)=0,"",IF(G$9="samtals",SUMIFS(Gögn!$I$2:$I$11876,Gögn!$F$2:$F$11876,$A120,Gögn!$B$2:$B$11876,G$8),SUMIFS(Gögn!$I$2:$I$11876,Gögn!$F$2:$F$11876,$A120,Gögn!$B$2:$B$11876,G$8,Gögn!$E$2:$E$11876,G$9))/1000)</f>
        <v>-23059344.204999998</v>
      </c>
      <c r="H120" s="156">
        <f>IF(LEN(H$8)=0,"",IF(H$9="samtals",SUMIFS(Gögn!$I$2:$I$11876,Gögn!$F$2:$F$11876,$A120,Gögn!$B$2:$B$11876,H$8),SUMIFS(Gögn!$I$2:$I$11876,Gögn!$F$2:$F$11876,$A120,Gögn!$B$2:$B$11876,H$8,Gögn!$E$2:$E$11876,H$9))/1000)</f>
        <v>-44957819.629000001</v>
      </c>
      <c r="I120" s="156">
        <f>IF(LEN(I$8)=0,"",IF(I$9="samtals",SUMIFS(Gögn!$I$2:$I$11876,Gögn!$F$2:$F$11876,$A120,Gögn!$B$2:$B$11876,I$8),SUMIFS(Gögn!$I$2:$I$11876,Gögn!$F$2:$F$11876,$A120,Gögn!$B$2:$B$11876,I$8,Gögn!$E$2:$E$11876,I$9))/1000)</f>
        <v>-44105718.589000002</v>
      </c>
      <c r="J120" s="156">
        <f>IF(LEN(J$8)=0,"",IF(J$9="samtals",SUMIFS(Gögn!$I$2:$I$11876,Gögn!$F$2:$F$11876,$A120,Gögn!$B$2:$B$11876,J$8),SUMIFS(Gögn!$I$2:$I$11876,Gögn!$F$2:$F$11876,$A120,Gögn!$B$2:$B$11876,J$8,Gögn!$E$2:$E$11876,J$9))/1000)</f>
        <v>-852101.04</v>
      </c>
      <c r="K120" s="156">
        <f>IF(LEN(K$8)=0,"",IF(K$9="samtals",SUMIFS(Gögn!$I$2:$I$11876,Gögn!$F$2:$F$11876,$A120,Gögn!$B$2:$B$11876,K$8),SUMIFS(Gögn!$I$2:$I$11876,Gögn!$F$2:$F$11876,$A120,Gögn!$B$2:$B$11876,K$8,Gögn!$E$2:$E$11876,K$9))/1000)</f>
        <v>-26260612.079</v>
      </c>
      <c r="L120" s="156">
        <f>IF(LEN(L$8)=0,"",IF(L$9="samtals",SUMIFS(Gögn!$I$2:$I$11876,Gögn!$F$2:$F$11876,$A120,Gögn!$B$2:$B$11876,L$8),SUMIFS(Gögn!$I$2:$I$11876,Gögn!$F$2:$F$11876,$A120,Gögn!$B$2:$B$11876,L$8,Gögn!$E$2:$E$11876,L$9))/1000)</f>
        <v>-26260612.079</v>
      </c>
      <c r="M120" s="156">
        <f>IF(LEN(M$8)=0,"",IF(M$9="samtals",SUMIFS(Gögn!$I$2:$I$11876,Gögn!$F$2:$F$11876,$A120,Gögn!$B$2:$B$11876,M$8),SUMIFS(Gögn!$I$2:$I$11876,Gögn!$F$2:$F$11876,$A120,Gögn!$B$2:$B$11876,M$8,Gögn!$E$2:$E$11876,M$9))/1000)</f>
        <v>-4942710</v>
      </c>
      <c r="N120" s="156">
        <f>IF(LEN(N$8)=0,"",IF(N$9="samtals",SUMIFS(Gögn!$I$2:$I$11876,Gögn!$F$2:$F$11876,$A120,Gögn!$B$2:$B$11876,N$8),SUMIFS(Gögn!$I$2:$I$11876,Gögn!$F$2:$F$11876,$A120,Gögn!$B$2:$B$11876,N$8,Gögn!$E$2:$E$11876,N$9))/1000)</f>
        <v>-4942710</v>
      </c>
      <c r="O120" s="156">
        <f>IF(LEN(O$8)=0,"",IF(O$9="samtals",SUMIFS(Gögn!$I$2:$I$11876,Gögn!$F$2:$F$11876,$A120,Gögn!$B$2:$B$11876,O$8),SUMIFS(Gögn!$I$2:$I$11876,Gögn!$F$2:$F$11876,$A120,Gögn!$B$2:$B$11876,O$8,Gögn!$E$2:$E$11876,O$9))/1000)</f>
        <v>-26054468.140000001</v>
      </c>
      <c r="P120" s="156">
        <f>IF(LEN(P$8)=0,"",IF(P$9="samtals",SUMIFS(Gögn!$I$2:$I$11876,Gögn!$F$2:$F$11876,$A120,Gögn!$B$2:$B$11876,P$8),SUMIFS(Gögn!$I$2:$I$11876,Gögn!$F$2:$F$11876,$A120,Gögn!$B$2:$B$11876,P$8,Gögn!$E$2:$E$11876,P$9))/1000)</f>
        <v>-25828550.397</v>
      </c>
      <c r="Q120" s="156">
        <f>IF(LEN(Q$8)=0,"",IF(Q$9="samtals",SUMIFS(Gögn!$I$2:$I$11876,Gögn!$F$2:$F$11876,$A120,Gögn!$B$2:$B$11876,Q$8),SUMIFS(Gögn!$I$2:$I$11876,Gögn!$F$2:$F$11876,$A120,Gögn!$B$2:$B$11876,Q$8,Gögn!$E$2:$E$11876,Q$9))/1000)</f>
        <v>-225917.74299999999</v>
      </c>
      <c r="R120" s="156">
        <f>IF(LEN(R$8)=0,"",IF(R$9="samtals",SUMIFS(Gögn!$I$2:$I$11876,Gögn!$F$2:$F$11876,$A120,Gögn!$B$2:$B$11876,R$8),SUMIFS(Gögn!$I$2:$I$11876,Gögn!$F$2:$F$11876,$A120,Gögn!$B$2:$B$11876,R$8,Gögn!$E$2:$E$11876,R$9))/1000)</f>
        <v>-41220722</v>
      </c>
      <c r="S120" s="156">
        <f>IF(LEN(S$8)=0,"",IF(S$9="samtals",SUMIFS(Gögn!$I$2:$I$11876,Gögn!$F$2:$F$11876,$A120,Gögn!$B$2:$B$11876,S$8),SUMIFS(Gögn!$I$2:$I$11876,Gögn!$F$2:$F$11876,$A120,Gögn!$B$2:$B$11876,S$8,Gögn!$E$2:$E$11876,S$9))/1000)</f>
        <v>-14918784</v>
      </c>
      <c r="T120" s="156">
        <f>IF(LEN(T$8)=0,"",IF(T$9="samtals",SUMIFS(Gögn!$I$2:$I$11876,Gögn!$F$2:$F$11876,$A120,Gögn!$B$2:$B$11876,T$8),SUMIFS(Gögn!$I$2:$I$11876,Gögn!$F$2:$F$11876,$A120,Gögn!$B$2:$B$11876,T$8,Gögn!$E$2:$E$11876,T$9))/1000)</f>
        <v>-26301938</v>
      </c>
      <c r="U120" s="156">
        <f>IF(LEN(U$8)=0,"",IF(U$9="samtals",SUMIFS(Gögn!$I$2:$I$11876,Gögn!$F$2:$F$11876,$A120,Gögn!$B$2:$B$11876,U$8),SUMIFS(Gögn!$I$2:$I$11876,Gögn!$F$2:$F$11876,$A120,Gögn!$B$2:$B$11876,U$8,Gögn!$E$2:$E$11876,U$9))/1000)</f>
        <v>-68003482.133000001</v>
      </c>
      <c r="V120" s="156">
        <f>IF(LEN(V$8)=0,"",IF(V$9="samtals",SUMIFS(Gögn!$I$2:$I$11876,Gögn!$F$2:$F$11876,$A120,Gögn!$B$2:$B$11876,V$8),SUMIFS(Gögn!$I$2:$I$11876,Gögn!$F$2:$F$11876,$A120,Gögn!$B$2:$B$11876,V$8,Gögn!$E$2:$E$11876,V$9))/1000)</f>
        <v>-67687994.538000003</v>
      </c>
      <c r="W120" s="156">
        <f>IF(LEN(W$8)=0,"",IF(W$9="samtals",SUMIFS(Gögn!$I$2:$I$11876,Gögn!$F$2:$F$11876,$A120,Gögn!$B$2:$B$11876,W$8),SUMIFS(Gögn!$I$2:$I$11876,Gögn!$F$2:$F$11876,$A120,Gögn!$B$2:$B$11876,W$8,Gögn!$E$2:$E$11876,W$9))/1000)</f>
        <v>-315487.59499999997</v>
      </c>
      <c r="X120" s="156">
        <f>IF(LEN(X$8)=0,"",IF(X$9="samtals",SUMIFS(Gögn!$I$2:$I$11876,Gögn!$F$2:$F$11876,$A120,Gögn!$B$2:$B$11876,X$8),SUMIFS(Gögn!$I$2:$I$11876,Gögn!$F$2:$F$11876,$A120,Gögn!$B$2:$B$11876,X$8,Gögn!$E$2:$E$11876,X$9))/1000)</f>
        <v>-7466410.8739999998</v>
      </c>
      <c r="Y120" s="156">
        <f>IF(LEN(Y$8)=0,"",IF(Y$9="samtals",SUMIFS(Gögn!$I$2:$I$11876,Gögn!$F$2:$F$11876,$A120,Gögn!$B$2:$B$11876,Y$8),SUMIFS(Gögn!$I$2:$I$11876,Gögn!$F$2:$F$11876,$A120,Gögn!$B$2:$B$11876,Y$8,Gögn!$E$2:$E$11876,Y$9))/1000)</f>
        <v>-2156242.9539999999</v>
      </c>
      <c r="Z120" s="156">
        <f>IF(LEN(Z$8)=0,"",IF(Z$9="samtals",SUMIFS(Gögn!$I$2:$I$11876,Gögn!$F$2:$F$11876,$A120,Gögn!$B$2:$B$11876,Z$8),SUMIFS(Gögn!$I$2:$I$11876,Gögn!$F$2:$F$11876,$A120,Gögn!$B$2:$B$11876,Z$8,Gögn!$E$2:$E$11876,Z$9))/1000)</f>
        <v>-5310167.92</v>
      </c>
      <c r="AA120" s="156">
        <f>IF(LEN(AA$8)=0,"",IF(AA$9="samtals",SUMIFS(Gögn!$I$2:$I$11876,Gögn!$F$2:$F$11876,$A120,Gögn!$B$2:$B$11876,AA$8),SUMIFS(Gögn!$I$2:$I$11876,Gögn!$F$2:$F$11876,$A120,Gögn!$B$2:$B$11876,AA$8,Gögn!$E$2:$E$11876,AA$9))/1000)</f>
        <v>-2981674.307</v>
      </c>
      <c r="AB120" s="156">
        <f>IF(LEN(AB$8)=0,"",IF(AB$9="samtals",SUMIFS(Gögn!$I$2:$I$11876,Gögn!$F$2:$F$11876,$A120,Gögn!$B$2:$B$11876,AB$8),SUMIFS(Gögn!$I$2:$I$11876,Gögn!$F$2:$F$11876,$A120,Gögn!$B$2:$B$11876,AB$8,Gögn!$E$2:$E$11876,AB$9))/1000)</f>
        <v>-2981674.307</v>
      </c>
      <c r="AC120" s="156">
        <f>IF(LEN(AC$8)=0,"",IF(AC$9="samtals",SUMIFS(Gögn!$I$2:$I$11876,Gögn!$F$2:$F$11876,$A120,Gögn!$B$2:$B$11876,AC$8),SUMIFS(Gögn!$I$2:$I$11876,Gögn!$F$2:$F$11876,$A120,Gögn!$B$2:$B$11876,AC$8,Gögn!$E$2:$E$11876,AC$9))/1000)</f>
        <v>-4690961</v>
      </c>
      <c r="AD120" s="156">
        <f>IF(LEN(AD$8)=0,"",IF(AD$9="samtals",SUMIFS(Gögn!$I$2:$I$11876,Gögn!$F$2:$F$11876,$A120,Gögn!$B$2:$B$11876,AD$8),SUMIFS(Gögn!$I$2:$I$11876,Gögn!$F$2:$F$11876,$A120,Gögn!$B$2:$B$11876,AD$8,Gögn!$E$2:$E$11876,AD$9))/1000)</f>
        <v>-4690961</v>
      </c>
      <c r="AE120" s="156">
        <f>IF(LEN(AE$8)=0,"",IF(AE$9="samtals",SUMIFS(Gögn!$I$2:$I$11876,Gögn!$F$2:$F$11876,$A120,Gögn!$B$2:$B$11876,AE$8),SUMIFS(Gögn!$I$2:$I$11876,Gögn!$F$2:$F$11876,$A120,Gögn!$B$2:$B$11876,AE$8,Gögn!$E$2:$E$11876,AE$9))/1000)</f>
        <v>-1595018</v>
      </c>
      <c r="AF120" s="156">
        <f>IF(LEN(AF$8)=0,"",IF(AF$9="samtals",SUMIFS(Gögn!$I$2:$I$11876,Gögn!$F$2:$F$11876,$A120,Gögn!$B$2:$B$11876,AF$8),SUMIFS(Gögn!$I$2:$I$11876,Gögn!$F$2:$F$11876,$A120,Gögn!$B$2:$B$11876,AF$8,Gögn!$E$2:$E$11876,AF$9))/1000)</f>
        <v>-1595018</v>
      </c>
      <c r="AG120" s="156">
        <f>IF(LEN(AG$8)=0,"",IF(AG$9="samtals",SUMIFS(Gögn!$I$2:$I$11876,Gögn!$F$2:$F$11876,$A120,Gögn!$B$2:$B$11876,AG$8),SUMIFS(Gögn!$I$2:$I$11876,Gögn!$F$2:$F$11876,$A120,Gögn!$B$2:$B$11876,AG$8,Gögn!$E$2:$E$11876,AG$9))/1000)</f>
        <v>-736146.11699999997</v>
      </c>
      <c r="AH120" s="156">
        <f>IF(LEN(AH$8)=0,"",IF(AH$9="samtals",SUMIFS(Gögn!$I$2:$I$11876,Gögn!$F$2:$F$11876,$A120,Gögn!$B$2:$B$11876,AH$8),SUMIFS(Gögn!$I$2:$I$11876,Gögn!$F$2:$F$11876,$A120,Gögn!$B$2:$B$11876,AH$8,Gögn!$E$2:$E$11876,AH$9))/1000)</f>
        <v>-736146.11699999997</v>
      </c>
      <c r="AI120" s="156">
        <f>IF(LEN(AI$8)=0,"",IF(AI$9="samtals",SUMIFS(Gögn!$I$2:$I$11876,Gögn!$F$2:$F$11876,$A120,Gögn!$B$2:$B$11876,AI$8),SUMIFS(Gögn!$I$2:$I$11876,Gögn!$F$2:$F$11876,$A120,Gögn!$B$2:$B$11876,AI$8,Gögn!$E$2:$E$11876,AI$9))/1000)</f>
        <v>-1450687</v>
      </c>
      <c r="AJ120" s="156">
        <f>IF(LEN(AJ$8)=0,"",IF(AJ$9="samtals",SUMIFS(Gögn!$I$2:$I$11876,Gögn!$F$2:$F$11876,$A120,Gögn!$B$2:$B$11876,AJ$8),SUMIFS(Gögn!$I$2:$I$11876,Gögn!$F$2:$F$11876,$A120,Gögn!$B$2:$B$11876,AJ$8,Gögn!$E$2:$E$11876,AJ$9))/1000)</f>
        <v>-1450687</v>
      </c>
      <c r="AK120" s="156">
        <f>IF(LEN(AK$8)=0,"",IF(AK$9="samtals",SUMIFS(Gögn!$I$2:$I$11876,Gögn!$F$2:$F$11876,$A120,Gögn!$B$2:$B$11876,AK$8),SUMIFS(Gögn!$I$2:$I$11876,Gögn!$F$2:$F$11876,$A120,Gögn!$B$2:$B$11876,AK$8,Gögn!$E$2:$E$11876,AK$9))/1000)</f>
        <v>-5918012.5279999999</v>
      </c>
      <c r="AL120" s="156">
        <f>IF(LEN(AL$8)=0,"",IF(AL$9="samtals",SUMIFS(Gögn!$I$2:$I$11876,Gögn!$F$2:$F$11876,$A120,Gögn!$B$2:$B$11876,AL$8),SUMIFS(Gögn!$I$2:$I$11876,Gögn!$F$2:$F$11876,$A120,Gögn!$B$2:$B$11876,AL$8,Gögn!$E$2:$E$11876,AL$9))/1000)</f>
        <v>-5918012.5279999999</v>
      </c>
      <c r="AM120" s="156">
        <f>IF(LEN(AM$8)=0,"",IF(AM$9="samtals",SUMIFS(Gögn!$I$2:$I$11876,Gögn!$F$2:$F$11876,$A120,Gögn!$B$2:$B$11876,AM$8),SUMIFS(Gögn!$I$2:$I$11876,Gögn!$F$2:$F$11876,$A120,Gögn!$B$2:$B$11876,AM$8,Gögn!$E$2:$E$11876,AM$9))/1000)</f>
        <v>-92337670.488999993</v>
      </c>
      <c r="AN120" s="156">
        <f>IF(LEN(AN$8)=0,"",IF(AN$9="samtals",SUMIFS(Gögn!$I$2:$I$11876,Gögn!$F$2:$F$11876,$A120,Gögn!$B$2:$B$11876,AN$8),SUMIFS(Gögn!$I$2:$I$11876,Gögn!$F$2:$F$11876,$A120,Gögn!$B$2:$B$11876,AN$8,Gögn!$E$2:$E$11876,AN$9))/1000)</f>
        <v>-92010152.593999997</v>
      </c>
      <c r="AO120" s="156">
        <f>IF(LEN(AO$8)=0,"",IF(AO$9="samtals",SUMIFS(Gögn!$I$2:$I$11876,Gögn!$F$2:$F$11876,$A120,Gögn!$B$2:$B$11876,AO$8),SUMIFS(Gögn!$I$2:$I$11876,Gögn!$F$2:$F$11876,$A120,Gögn!$B$2:$B$11876,AO$8,Gögn!$E$2:$E$11876,AO$9))/1000)</f>
        <v>-327517.89500000002</v>
      </c>
      <c r="AP120" s="156">
        <f>IF(LEN(AP$8)=0,"",IF(AP$9="samtals",SUMIFS(Gögn!$I$2:$I$11876,Gögn!$F$2:$F$11876,$A120,Gögn!$B$2:$B$11876,AP$8),SUMIFS(Gögn!$I$2:$I$11876,Gögn!$F$2:$F$11876,$A120,Gögn!$B$2:$B$11876,AP$8,Gögn!$E$2:$E$11876,AP$9))/1000)</f>
        <v>-296897.10700000002</v>
      </c>
      <c r="AQ120" s="156">
        <f>IF(LEN(AQ$8)=0,"",IF(AQ$9="samtals",SUMIFS(Gögn!$I$2:$I$11876,Gögn!$F$2:$F$11876,$A120,Gögn!$B$2:$B$11876,AQ$8),SUMIFS(Gögn!$I$2:$I$11876,Gögn!$F$2:$F$11876,$A120,Gögn!$B$2:$B$11876,AQ$8,Gögn!$E$2:$E$11876,AQ$9))/1000)</f>
        <v>-78834.373000000007</v>
      </c>
      <c r="AR120" s="156">
        <f>IF(LEN(AR$8)=0,"",IF(AR$9="samtals",SUMIFS(Gögn!$I$2:$I$11876,Gögn!$F$2:$F$11876,$A120,Gögn!$B$2:$B$11876,AR$8),SUMIFS(Gögn!$I$2:$I$11876,Gögn!$F$2:$F$11876,$A120,Gögn!$B$2:$B$11876,AR$8,Gögn!$E$2:$E$11876,AR$9))/1000)</f>
        <v>-218062.734</v>
      </c>
      <c r="AS120" s="156">
        <f>IF(LEN(AS$8)=0,"",IF(AS$9="samtals",SUMIFS(Gögn!$I$2:$I$11876,Gögn!$F$2:$F$11876,$A120,Gögn!$B$2:$B$11876,AS$8),SUMIFS(Gögn!$I$2:$I$11876,Gögn!$F$2:$F$11876,$A120,Gögn!$B$2:$B$11876,AS$8,Gögn!$E$2:$E$11876,AS$9))/1000)</f>
        <v>-112082082.85699999</v>
      </c>
      <c r="AT120" s="156">
        <f>IF(LEN(AT$8)=0,"",IF(AT$9="samtals",SUMIFS(Gögn!$I$2:$I$11876,Gögn!$F$2:$F$11876,$A120,Gögn!$B$2:$B$11876,AT$8),SUMIFS(Gögn!$I$2:$I$11876,Gögn!$F$2:$F$11876,$A120,Gögn!$B$2:$B$11876,AT$8,Gögn!$E$2:$E$11876,AT$9))/1000)</f>
        <v>-109546052.02</v>
      </c>
      <c r="AU120" s="156">
        <f>IF(LEN(AU$8)=0,"",IF(AU$9="samtals",SUMIFS(Gögn!$I$2:$I$11876,Gögn!$F$2:$F$11876,$A120,Gögn!$B$2:$B$11876,AU$8),SUMIFS(Gögn!$I$2:$I$11876,Gögn!$F$2:$F$11876,$A120,Gögn!$B$2:$B$11876,AU$8,Gögn!$E$2:$E$11876,AU$9))/1000)</f>
        <v>-2536030.8369999998</v>
      </c>
      <c r="AV120" s="156">
        <f>IF(LEN(AV$8)=0,"",IF(AV$9="samtals",SUMIFS(Gögn!$I$2:$I$11876,Gögn!$F$2:$F$11876,$A120,Gögn!$B$2:$B$11876,AV$8),SUMIFS(Gögn!$I$2:$I$11876,Gögn!$F$2:$F$11876,$A120,Gögn!$B$2:$B$11876,AV$8,Gögn!$E$2:$E$11876,AV$9))/1000)</f>
        <v>-11755993.382999999</v>
      </c>
      <c r="AW120" s="156">
        <f>IF(LEN(AW$8)=0,"",IF(AW$9="samtals",SUMIFS(Gögn!$I$2:$I$11876,Gögn!$F$2:$F$11876,$A120,Gögn!$B$2:$B$11876,AW$8),SUMIFS(Gögn!$I$2:$I$11876,Gögn!$F$2:$F$11876,$A120,Gögn!$B$2:$B$11876,AW$8,Gögn!$E$2:$E$11876,AW$9))/1000)</f>
        <v>-11460375.596999999</v>
      </c>
      <c r="AX120" s="156">
        <f>IF(LEN(AX$8)=0,"",IF(AX$9="samtals",SUMIFS(Gögn!$I$2:$I$11876,Gögn!$F$2:$F$11876,$A120,Gögn!$B$2:$B$11876,AX$8),SUMIFS(Gögn!$I$2:$I$11876,Gögn!$F$2:$F$11876,$A120,Gögn!$B$2:$B$11876,AX$8,Gögn!$E$2:$E$11876,AX$9))/1000)</f>
        <v>-295617.78600000002</v>
      </c>
      <c r="AY120" s="156">
        <f>IF(LEN(AY$8)=0,"",IF(AY$9="samtals",SUMIFS(Gögn!$I$2:$I$11876,Gögn!$F$2:$F$11876,$A120,Gögn!$B$2:$B$11876,AY$8),SUMIFS(Gögn!$I$2:$I$11876,Gögn!$F$2:$F$11876,$A120,Gögn!$B$2:$B$11876,AY$8,Gögn!$E$2:$E$11876,AY$9))/1000)</f>
        <v>-13591626</v>
      </c>
      <c r="AZ120" s="156">
        <f>IF(LEN(AZ$8)=0,"",IF(AZ$9="samtals",SUMIFS(Gögn!$I$2:$I$11876,Gögn!$F$2:$F$11876,$A120,Gögn!$B$2:$B$11876,AZ$8),SUMIFS(Gögn!$I$2:$I$11876,Gögn!$F$2:$F$11876,$A120,Gögn!$B$2:$B$11876,AZ$8,Gögn!$E$2:$E$11876,AZ$9))/1000)</f>
        <v>-8933455</v>
      </c>
      <c r="BA120" s="156">
        <f>IF(LEN(BA$8)=0,"",IF(BA$9="samtals",SUMIFS(Gögn!$I$2:$I$11876,Gögn!$F$2:$F$11876,$A120,Gögn!$B$2:$B$11876,BA$8),SUMIFS(Gögn!$I$2:$I$11876,Gögn!$F$2:$F$11876,$A120,Gögn!$B$2:$B$11876,BA$8,Gögn!$E$2:$E$11876,BA$9))/1000)</f>
        <v>-4658171</v>
      </c>
      <c r="BB120" s="156">
        <f>IF(LEN(BB$8)=0,"",IF(BB$9="samtals",SUMIFS(Gögn!$I$2:$I$11876,Gögn!$F$2:$F$11876,$A120,Gögn!$B$2:$B$11876,BB$8),SUMIFS(Gögn!$I$2:$I$11876,Gögn!$F$2:$F$11876,$A120,Gögn!$B$2:$B$11876,BB$8,Gögn!$E$2:$E$11876,BB$9))/1000)</f>
        <v>-17778546.168000001</v>
      </c>
      <c r="BC120" s="156">
        <f>IF(LEN(BC$8)=0,"",IF(BC$9="samtals",SUMIFS(Gögn!$I$2:$I$11876,Gögn!$F$2:$F$11876,$A120,Gögn!$B$2:$B$11876,BC$8),SUMIFS(Gögn!$I$2:$I$11876,Gögn!$F$2:$F$11876,$A120,Gögn!$B$2:$B$11876,BC$8,Gögn!$E$2:$E$11876,BC$9))/1000)</f>
        <v>-17739786.649999999</v>
      </c>
      <c r="BD120" s="156">
        <f>IF(LEN(BD$8)=0,"",IF(BD$9="samtals",SUMIFS(Gögn!$I$2:$I$11876,Gögn!$F$2:$F$11876,$A120,Gögn!$B$2:$B$11876,BD$8),SUMIFS(Gögn!$I$2:$I$11876,Gögn!$F$2:$F$11876,$A120,Gögn!$B$2:$B$11876,BD$8,Gögn!$E$2:$E$11876,BD$9))/1000)</f>
        <v>-38759.517999999996</v>
      </c>
      <c r="BE120" s="156">
        <f>IF(LEN(BE$8)=0,"",IF(BE$9="samtals",SUMIFS(Gögn!$I$2:$I$11876,Gögn!$F$2:$F$11876,$A120,Gögn!$B$2:$B$11876,BE$8),SUMIFS(Gögn!$I$2:$I$11876,Gögn!$F$2:$F$11876,$A120,Gögn!$B$2:$B$11876,BE$8,Gögn!$E$2:$E$11876,BE$9))/1000)</f>
        <v>-31587267.396000002</v>
      </c>
      <c r="BF120" s="156">
        <f>IF(LEN(BF$8)=0,"",IF(BF$9="samtals",SUMIFS(Gögn!$I$2:$I$11876,Gögn!$F$2:$F$11876,$A120,Gögn!$B$2:$B$11876,BF$8),SUMIFS(Gögn!$I$2:$I$11876,Gögn!$F$2:$F$11876,$A120,Gögn!$B$2:$B$11876,BF$8,Gögn!$E$2:$E$11876,BF$9))/1000)</f>
        <v>-30131187.842</v>
      </c>
      <c r="BG120" s="156">
        <f>IF(LEN(BG$8)=0,"",IF(BG$9="samtals",SUMIFS(Gögn!$I$2:$I$11876,Gögn!$F$2:$F$11876,$A120,Gögn!$B$2:$B$11876,BG$8),SUMIFS(Gögn!$I$2:$I$11876,Gögn!$F$2:$F$11876,$A120,Gögn!$B$2:$B$11876,BG$8,Gögn!$E$2:$E$11876,BG$9))/1000)</f>
        <v>-1456079.554</v>
      </c>
    </row>
    <row r="121" spans="1:59" ht="15" customHeight="1" x14ac:dyDescent="0.25">
      <c r="A121" s="5" t="s">
        <v>118</v>
      </c>
      <c r="B121" s="5"/>
      <c r="C121" s="18" t="s">
        <v>119</v>
      </c>
      <c r="D121" s="155">
        <f t="shared" si="33"/>
        <v>388082970.20999998</v>
      </c>
      <c r="E121" s="155">
        <f>IF(LEN(E$8)=0,"",IF(E$9="samtals",SUMIFS(Gögn!$I$2:$I$11876,Gögn!$F$2:$F$11876,$A121,Gögn!$B$2:$B$11876,E$8),SUMIFS(Gögn!$I$2:$I$11876,Gögn!$F$2:$F$11876,$A121,Gögn!$B$2:$B$11876,E$8,Gögn!$E$2:$E$11876,E$9))/1000)</f>
        <v>27142802.647</v>
      </c>
      <c r="F121" s="155">
        <f>IF(LEN(F$8)=0,"",IF(F$9="samtals",SUMIFS(Gögn!$I$2:$I$11876,Gögn!$F$2:$F$11876,$A121,Gögn!$B$2:$B$11876,F$8),SUMIFS(Gögn!$I$2:$I$11876,Gögn!$F$2:$F$11876,$A121,Gögn!$B$2:$B$11876,F$8,Gögn!$E$2:$E$11876,F$9))/1000)</f>
        <v>12771193.211999999</v>
      </c>
      <c r="G121" s="155">
        <f>IF(LEN(G$8)=0,"",IF(G$9="samtals",SUMIFS(Gögn!$I$2:$I$11876,Gögn!$F$2:$F$11876,$A121,Gögn!$B$2:$B$11876,G$8),SUMIFS(Gögn!$I$2:$I$11876,Gögn!$F$2:$F$11876,$A121,Gögn!$B$2:$B$11876,G$8,Gögn!$E$2:$E$11876,G$9))/1000)</f>
        <v>14371609.435000001</v>
      </c>
      <c r="H121" s="155">
        <f>IF(LEN(H$8)=0,"",IF(H$9="samtals",SUMIFS(Gögn!$I$2:$I$11876,Gögn!$F$2:$F$11876,$A121,Gögn!$B$2:$B$11876,H$8),SUMIFS(Gögn!$I$2:$I$11876,Gögn!$F$2:$F$11876,$A121,Gögn!$B$2:$B$11876,H$8,Gögn!$E$2:$E$11876,H$9))/1000)</f>
        <v>27887140.704999998</v>
      </c>
      <c r="I121" s="155">
        <f>IF(LEN(I$8)=0,"",IF(I$9="samtals",SUMIFS(Gögn!$I$2:$I$11876,Gögn!$F$2:$F$11876,$A121,Gögn!$B$2:$B$11876,I$8),SUMIFS(Gögn!$I$2:$I$11876,Gögn!$F$2:$F$11876,$A121,Gögn!$B$2:$B$11876,I$8,Gögn!$E$2:$E$11876,I$9))/1000)</f>
        <v>27344021.954</v>
      </c>
      <c r="J121" s="155">
        <f>IF(LEN(J$8)=0,"",IF(J$9="samtals",SUMIFS(Gögn!$I$2:$I$11876,Gögn!$F$2:$F$11876,$A121,Gögn!$B$2:$B$11876,J$8),SUMIFS(Gögn!$I$2:$I$11876,Gögn!$F$2:$F$11876,$A121,Gögn!$B$2:$B$11876,J$8,Gögn!$E$2:$E$11876,J$9))/1000)</f>
        <v>543118.75100000005</v>
      </c>
      <c r="K121" s="155">
        <f>IF(LEN(K$8)=0,"",IF(K$9="samtals",SUMIFS(Gögn!$I$2:$I$11876,Gögn!$F$2:$F$11876,$A121,Gögn!$B$2:$B$11876,K$8),SUMIFS(Gögn!$I$2:$I$11876,Gögn!$F$2:$F$11876,$A121,Gögn!$B$2:$B$11876,K$8,Gögn!$E$2:$E$11876,K$9))/1000)</f>
        <v>10358271.647</v>
      </c>
      <c r="L121" s="155">
        <f>IF(LEN(L$8)=0,"",IF(L$9="samtals",SUMIFS(Gögn!$I$2:$I$11876,Gögn!$F$2:$F$11876,$A121,Gögn!$B$2:$B$11876,L$8),SUMIFS(Gögn!$I$2:$I$11876,Gögn!$F$2:$F$11876,$A121,Gögn!$B$2:$B$11876,L$8,Gögn!$E$2:$E$11876,L$9))/1000)</f>
        <v>10358271.647</v>
      </c>
      <c r="M121" s="155">
        <f>IF(LEN(M$8)=0,"",IF(M$9="samtals",SUMIFS(Gögn!$I$2:$I$11876,Gögn!$F$2:$F$11876,$A121,Gögn!$B$2:$B$11876,M$8),SUMIFS(Gögn!$I$2:$I$11876,Gögn!$F$2:$F$11876,$A121,Gögn!$B$2:$B$11876,M$8,Gögn!$E$2:$E$11876,M$9))/1000)</f>
        <v>2108782</v>
      </c>
      <c r="N121" s="155">
        <f>IF(LEN(N$8)=0,"",IF(N$9="samtals",SUMIFS(Gögn!$I$2:$I$11876,Gögn!$F$2:$F$11876,$A121,Gögn!$B$2:$B$11876,N$8),SUMIFS(Gögn!$I$2:$I$11876,Gögn!$F$2:$F$11876,$A121,Gögn!$B$2:$B$11876,N$8,Gögn!$E$2:$E$11876,N$9))/1000)</f>
        <v>2108782</v>
      </c>
      <c r="O121" s="155">
        <f>IF(LEN(O$8)=0,"",IF(O$9="samtals",SUMIFS(Gögn!$I$2:$I$11876,Gögn!$F$2:$F$11876,$A121,Gögn!$B$2:$B$11876,O$8),SUMIFS(Gögn!$I$2:$I$11876,Gögn!$F$2:$F$11876,$A121,Gögn!$B$2:$B$11876,O$8,Gögn!$E$2:$E$11876,O$9))/1000)</f>
        <v>20793129.574999999</v>
      </c>
      <c r="P121" s="155">
        <f>IF(LEN(P$8)=0,"",IF(P$9="samtals",SUMIFS(Gögn!$I$2:$I$11876,Gögn!$F$2:$F$11876,$A121,Gögn!$B$2:$B$11876,P$8),SUMIFS(Gögn!$I$2:$I$11876,Gögn!$F$2:$F$11876,$A121,Gögn!$B$2:$B$11876,P$8,Gögn!$E$2:$E$11876,P$9))/1000)</f>
        <v>20622005.708000001</v>
      </c>
      <c r="Q121" s="155">
        <f>IF(LEN(Q$8)=0,"",IF(Q$9="samtals",SUMIFS(Gögn!$I$2:$I$11876,Gögn!$F$2:$F$11876,$A121,Gögn!$B$2:$B$11876,Q$8),SUMIFS(Gögn!$I$2:$I$11876,Gögn!$F$2:$F$11876,$A121,Gögn!$B$2:$B$11876,Q$8,Gögn!$E$2:$E$11876,Q$9))/1000)</f>
        <v>171123.867</v>
      </c>
      <c r="R121" s="155">
        <f>IF(LEN(R$8)=0,"",IF(R$9="samtals",SUMIFS(Gögn!$I$2:$I$11876,Gögn!$F$2:$F$11876,$A121,Gögn!$B$2:$B$11876,R$8),SUMIFS(Gögn!$I$2:$I$11876,Gögn!$F$2:$F$11876,$A121,Gögn!$B$2:$B$11876,R$8,Gögn!$E$2:$E$11876,R$9))/1000)</f>
        <v>21875053</v>
      </c>
      <c r="S121" s="155">
        <f>IF(LEN(S$8)=0,"",IF(S$9="samtals",SUMIFS(Gögn!$I$2:$I$11876,Gögn!$F$2:$F$11876,$A121,Gögn!$B$2:$B$11876,S$8),SUMIFS(Gögn!$I$2:$I$11876,Gögn!$F$2:$F$11876,$A121,Gögn!$B$2:$B$11876,S$8,Gögn!$E$2:$E$11876,S$9))/1000)</f>
        <v>6393352</v>
      </c>
      <c r="T121" s="155">
        <f>IF(LEN(T$8)=0,"",IF(T$9="samtals",SUMIFS(Gögn!$I$2:$I$11876,Gögn!$F$2:$F$11876,$A121,Gögn!$B$2:$B$11876,T$8),SUMIFS(Gögn!$I$2:$I$11876,Gögn!$F$2:$F$11876,$A121,Gögn!$B$2:$B$11876,T$8,Gögn!$E$2:$E$11876,T$9))/1000)</f>
        <v>15481701</v>
      </c>
      <c r="U121" s="155">
        <f>IF(LEN(U$8)=0,"",IF(U$9="samtals",SUMIFS(Gögn!$I$2:$I$11876,Gögn!$F$2:$F$11876,$A121,Gögn!$B$2:$B$11876,U$8),SUMIFS(Gögn!$I$2:$I$11876,Gögn!$F$2:$F$11876,$A121,Gögn!$B$2:$B$11876,U$8,Gögn!$E$2:$E$11876,U$9))/1000)</f>
        <v>46112734.023999996</v>
      </c>
      <c r="V121" s="155">
        <f>IF(LEN(V$8)=0,"",IF(V$9="samtals",SUMIFS(Gögn!$I$2:$I$11876,Gögn!$F$2:$F$11876,$A121,Gögn!$B$2:$B$11876,V$8),SUMIFS(Gögn!$I$2:$I$11876,Gögn!$F$2:$F$11876,$A121,Gögn!$B$2:$B$11876,V$8,Gögn!$E$2:$E$11876,V$9))/1000)</f>
        <v>45986821.369000003</v>
      </c>
      <c r="W121" s="155">
        <f>IF(LEN(W$8)=0,"",IF(W$9="samtals",SUMIFS(Gögn!$I$2:$I$11876,Gögn!$F$2:$F$11876,$A121,Gögn!$B$2:$B$11876,W$8),SUMIFS(Gögn!$I$2:$I$11876,Gögn!$F$2:$F$11876,$A121,Gögn!$B$2:$B$11876,W$8,Gögn!$E$2:$E$11876,W$9))/1000)</f>
        <v>125912.655</v>
      </c>
      <c r="X121" s="155">
        <f>IF(LEN(X$8)=0,"",IF(X$9="samtals",SUMIFS(Gögn!$I$2:$I$11876,Gögn!$F$2:$F$11876,$A121,Gögn!$B$2:$B$11876,X$8),SUMIFS(Gögn!$I$2:$I$11876,Gögn!$F$2:$F$11876,$A121,Gögn!$B$2:$B$11876,X$8,Gögn!$E$2:$E$11876,X$9))/1000)</f>
        <v>2738770.8309999998</v>
      </c>
      <c r="Y121" s="155">
        <f>IF(LEN(Y$8)=0,"",IF(Y$9="samtals",SUMIFS(Gögn!$I$2:$I$11876,Gögn!$F$2:$F$11876,$A121,Gögn!$B$2:$B$11876,Y$8),SUMIFS(Gögn!$I$2:$I$11876,Gögn!$F$2:$F$11876,$A121,Gögn!$B$2:$B$11876,Y$8,Gögn!$E$2:$E$11876,Y$9))/1000)</f>
        <v>571039.45200000005</v>
      </c>
      <c r="Z121" s="155">
        <f>IF(LEN(Z$8)=0,"",IF(Z$9="samtals",SUMIFS(Gögn!$I$2:$I$11876,Gögn!$F$2:$F$11876,$A121,Gögn!$B$2:$B$11876,Z$8),SUMIFS(Gögn!$I$2:$I$11876,Gögn!$F$2:$F$11876,$A121,Gögn!$B$2:$B$11876,Z$8,Gögn!$E$2:$E$11876,Z$9))/1000)</f>
        <v>2167731.3790000002</v>
      </c>
      <c r="AA121" s="155">
        <f>IF(LEN(AA$8)=0,"",IF(AA$9="samtals",SUMIFS(Gögn!$I$2:$I$11876,Gögn!$F$2:$F$11876,$A121,Gögn!$B$2:$B$11876,AA$8),SUMIFS(Gögn!$I$2:$I$11876,Gögn!$F$2:$F$11876,$A121,Gögn!$B$2:$B$11876,AA$8,Gögn!$E$2:$E$11876,AA$9))/1000)</f>
        <v>3062053.84</v>
      </c>
      <c r="AB121" s="155">
        <f>IF(LEN(AB$8)=0,"",IF(AB$9="samtals",SUMIFS(Gögn!$I$2:$I$11876,Gögn!$F$2:$F$11876,$A121,Gögn!$B$2:$B$11876,AB$8),SUMIFS(Gögn!$I$2:$I$11876,Gögn!$F$2:$F$11876,$A121,Gögn!$B$2:$B$11876,AB$8,Gögn!$E$2:$E$11876,AB$9))/1000)</f>
        <v>3062053.84</v>
      </c>
      <c r="AC121" s="155">
        <f>IF(LEN(AC$8)=0,"",IF(AC$9="samtals",SUMIFS(Gögn!$I$2:$I$11876,Gögn!$F$2:$F$11876,$A121,Gögn!$B$2:$B$11876,AC$8),SUMIFS(Gögn!$I$2:$I$11876,Gögn!$F$2:$F$11876,$A121,Gögn!$B$2:$B$11876,AC$8,Gögn!$E$2:$E$11876,AC$9))/1000)</f>
        <v>3268756</v>
      </c>
      <c r="AD121" s="155">
        <f>IF(LEN(AD$8)=0,"",IF(AD$9="samtals",SUMIFS(Gögn!$I$2:$I$11876,Gögn!$F$2:$F$11876,$A121,Gögn!$B$2:$B$11876,AD$8),SUMIFS(Gögn!$I$2:$I$11876,Gögn!$F$2:$F$11876,$A121,Gögn!$B$2:$B$11876,AD$8,Gögn!$E$2:$E$11876,AD$9))/1000)</f>
        <v>3268756</v>
      </c>
      <c r="AE121" s="155">
        <f>IF(LEN(AE$8)=0,"",IF(AE$9="samtals",SUMIFS(Gögn!$I$2:$I$11876,Gögn!$F$2:$F$11876,$A121,Gögn!$B$2:$B$11876,AE$8),SUMIFS(Gögn!$I$2:$I$11876,Gögn!$F$2:$F$11876,$A121,Gögn!$B$2:$B$11876,AE$8,Gögn!$E$2:$E$11876,AE$9))/1000)</f>
        <v>936087</v>
      </c>
      <c r="AF121" s="155">
        <f>IF(LEN(AF$8)=0,"",IF(AF$9="samtals",SUMIFS(Gögn!$I$2:$I$11876,Gögn!$F$2:$F$11876,$A121,Gögn!$B$2:$B$11876,AF$8),SUMIFS(Gögn!$I$2:$I$11876,Gögn!$F$2:$F$11876,$A121,Gögn!$B$2:$B$11876,AF$8,Gögn!$E$2:$E$11876,AF$9))/1000)</f>
        <v>936087</v>
      </c>
      <c r="AG121" s="155">
        <f>IF(LEN(AG$8)=0,"",IF(AG$9="samtals",SUMIFS(Gögn!$I$2:$I$11876,Gögn!$F$2:$F$11876,$A121,Gögn!$B$2:$B$11876,AG$8),SUMIFS(Gögn!$I$2:$I$11876,Gögn!$F$2:$F$11876,$A121,Gögn!$B$2:$B$11876,AG$8,Gögn!$E$2:$E$11876,AG$9))/1000)</f>
        <v>642652.49800000002</v>
      </c>
      <c r="AH121" s="155">
        <f>IF(LEN(AH$8)=0,"",IF(AH$9="samtals",SUMIFS(Gögn!$I$2:$I$11876,Gögn!$F$2:$F$11876,$A121,Gögn!$B$2:$B$11876,AH$8),SUMIFS(Gögn!$I$2:$I$11876,Gögn!$F$2:$F$11876,$A121,Gögn!$B$2:$B$11876,AH$8,Gögn!$E$2:$E$11876,AH$9))/1000)</f>
        <v>642652.49800000002</v>
      </c>
      <c r="AI121" s="155">
        <f>IF(LEN(AI$8)=0,"",IF(AI$9="samtals",SUMIFS(Gögn!$I$2:$I$11876,Gögn!$F$2:$F$11876,$A121,Gögn!$B$2:$B$11876,AI$8),SUMIFS(Gögn!$I$2:$I$11876,Gögn!$F$2:$F$11876,$A121,Gögn!$B$2:$B$11876,AI$8,Gögn!$E$2:$E$11876,AI$9))/1000)</f>
        <v>1757987</v>
      </c>
      <c r="AJ121" s="155">
        <f>IF(LEN(AJ$8)=0,"",IF(AJ$9="samtals",SUMIFS(Gögn!$I$2:$I$11876,Gögn!$F$2:$F$11876,$A121,Gögn!$B$2:$B$11876,AJ$8),SUMIFS(Gögn!$I$2:$I$11876,Gögn!$F$2:$F$11876,$A121,Gögn!$B$2:$B$11876,AJ$8,Gögn!$E$2:$E$11876,AJ$9))/1000)</f>
        <v>1757987</v>
      </c>
      <c r="AK121" s="155">
        <f>IF(LEN(AK$8)=0,"",IF(AK$9="samtals",SUMIFS(Gögn!$I$2:$I$11876,Gögn!$F$2:$F$11876,$A121,Gögn!$B$2:$B$11876,AK$8),SUMIFS(Gögn!$I$2:$I$11876,Gögn!$F$2:$F$11876,$A121,Gögn!$B$2:$B$11876,AK$8,Gögn!$E$2:$E$11876,AK$9))/1000)</f>
        <v>2749784.7710000002</v>
      </c>
      <c r="AL121" s="155">
        <f>IF(LEN(AL$8)=0,"",IF(AL$9="samtals",SUMIFS(Gögn!$I$2:$I$11876,Gögn!$F$2:$F$11876,$A121,Gögn!$B$2:$B$11876,AL$8),SUMIFS(Gögn!$I$2:$I$11876,Gögn!$F$2:$F$11876,$A121,Gögn!$B$2:$B$11876,AL$8,Gögn!$E$2:$E$11876,AL$9))/1000)</f>
        <v>2749784.7710000002</v>
      </c>
      <c r="AM121" s="155">
        <f>IF(LEN(AM$8)=0,"",IF(AM$9="samtals",SUMIFS(Gögn!$I$2:$I$11876,Gögn!$F$2:$F$11876,$A121,Gögn!$B$2:$B$11876,AM$8),SUMIFS(Gögn!$I$2:$I$11876,Gögn!$F$2:$F$11876,$A121,Gögn!$B$2:$B$11876,AM$8,Gögn!$E$2:$E$11876,AM$9))/1000)</f>
        <v>73750954.350999996</v>
      </c>
      <c r="AN121" s="155">
        <f>IF(LEN(AN$8)=0,"",IF(AN$9="samtals",SUMIFS(Gögn!$I$2:$I$11876,Gögn!$F$2:$F$11876,$A121,Gögn!$B$2:$B$11876,AN$8),SUMIFS(Gögn!$I$2:$I$11876,Gögn!$F$2:$F$11876,$A121,Gögn!$B$2:$B$11876,AN$8,Gögn!$E$2:$E$11876,AN$9))/1000)</f>
        <v>73207789.184</v>
      </c>
      <c r="AO121" s="155">
        <f>IF(LEN(AO$8)=0,"",IF(AO$9="samtals",SUMIFS(Gögn!$I$2:$I$11876,Gögn!$F$2:$F$11876,$A121,Gögn!$B$2:$B$11876,AO$8),SUMIFS(Gögn!$I$2:$I$11876,Gögn!$F$2:$F$11876,$A121,Gögn!$B$2:$B$11876,AO$8,Gögn!$E$2:$E$11876,AO$9))/1000)</f>
        <v>543165.16700000002</v>
      </c>
      <c r="AP121" s="155">
        <f>IF(LEN(AP$8)=0,"",IF(AP$9="samtals",SUMIFS(Gögn!$I$2:$I$11876,Gögn!$F$2:$F$11876,$A121,Gögn!$B$2:$B$11876,AP$8),SUMIFS(Gögn!$I$2:$I$11876,Gögn!$F$2:$F$11876,$A121,Gögn!$B$2:$B$11876,AP$8,Gögn!$E$2:$E$11876,AP$9))/1000)</f>
        <v>194570.18400000001</v>
      </c>
      <c r="AQ121" s="155">
        <f>IF(LEN(AQ$8)=0,"",IF(AQ$9="samtals",SUMIFS(Gögn!$I$2:$I$11876,Gögn!$F$2:$F$11876,$A121,Gögn!$B$2:$B$11876,AQ$8),SUMIFS(Gögn!$I$2:$I$11876,Gögn!$F$2:$F$11876,$A121,Gögn!$B$2:$B$11876,AQ$8,Gögn!$E$2:$E$11876,AQ$9))/1000)</f>
        <v>41229.849000000002</v>
      </c>
      <c r="AR121" s="155">
        <f>IF(LEN(AR$8)=0,"",IF(AR$9="samtals",SUMIFS(Gögn!$I$2:$I$11876,Gögn!$F$2:$F$11876,$A121,Gögn!$B$2:$B$11876,AR$8),SUMIFS(Gögn!$I$2:$I$11876,Gögn!$F$2:$F$11876,$A121,Gögn!$B$2:$B$11876,AR$8,Gögn!$E$2:$E$11876,AR$9))/1000)</f>
        <v>153340.33499999999</v>
      </c>
      <c r="AS121" s="155">
        <f>IF(LEN(AS$8)=0,"",IF(AS$9="samtals",SUMIFS(Gögn!$I$2:$I$11876,Gögn!$F$2:$F$11876,$A121,Gögn!$B$2:$B$11876,AS$8),SUMIFS(Gögn!$I$2:$I$11876,Gögn!$F$2:$F$11876,$A121,Gögn!$B$2:$B$11876,AS$8,Gögn!$E$2:$E$11876,AS$9))/1000)</f>
        <v>86568792.966999993</v>
      </c>
      <c r="AT121" s="155">
        <f>IF(LEN(AT$8)=0,"",IF(AT$9="samtals",SUMIFS(Gögn!$I$2:$I$11876,Gögn!$F$2:$F$11876,$A121,Gögn!$B$2:$B$11876,AT$8),SUMIFS(Gögn!$I$2:$I$11876,Gögn!$F$2:$F$11876,$A121,Gögn!$B$2:$B$11876,AT$8,Gögn!$E$2:$E$11876,AT$9))/1000)</f>
        <v>84909228.783000007</v>
      </c>
      <c r="AU121" s="155">
        <f>IF(LEN(AU$8)=0,"",IF(AU$9="samtals",SUMIFS(Gögn!$I$2:$I$11876,Gögn!$F$2:$F$11876,$A121,Gögn!$B$2:$B$11876,AU$8),SUMIFS(Gögn!$I$2:$I$11876,Gögn!$F$2:$F$11876,$A121,Gögn!$B$2:$B$11876,AU$8,Gögn!$E$2:$E$11876,AU$9))/1000)</f>
        <v>1659564.1839999999</v>
      </c>
      <c r="AV121" s="155">
        <f>IF(LEN(AV$8)=0,"",IF(AV$9="samtals",SUMIFS(Gögn!$I$2:$I$11876,Gögn!$F$2:$F$11876,$A121,Gögn!$B$2:$B$11876,AV$8),SUMIFS(Gögn!$I$2:$I$11876,Gögn!$F$2:$F$11876,$A121,Gögn!$B$2:$B$11876,AV$8,Gögn!$E$2:$E$11876,AV$9))/1000)</f>
        <v>12670827.24</v>
      </c>
      <c r="AW121" s="155">
        <f>IF(LEN(AW$8)=0,"",IF(AW$9="samtals",SUMIFS(Gögn!$I$2:$I$11876,Gögn!$F$2:$F$11876,$A121,Gögn!$B$2:$B$11876,AW$8),SUMIFS(Gögn!$I$2:$I$11876,Gögn!$F$2:$F$11876,$A121,Gögn!$B$2:$B$11876,AW$8,Gögn!$E$2:$E$11876,AW$9))/1000)</f>
        <v>12421391.386</v>
      </c>
      <c r="AX121" s="155">
        <f>IF(LEN(AX$8)=0,"",IF(AX$9="samtals",SUMIFS(Gögn!$I$2:$I$11876,Gögn!$F$2:$F$11876,$A121,Gögn!$B$2:$B$11876,AX$8),SUMIFS(Gögn!$I$2:$I$11876,Gögn!$F$2:$F$11876,$A121,Gögn!$B$2:$B$11876,AX$8,Gögn!$E$2:$E$11876,AX$9))/1000)</f>
        <v>249435.85399999999</v>
      </c>
      <c r="AY121" s="155">
        <f>IF(LEN(AY$8)=0,"",IF(AY$9="samtals",SUMIFS(Gögn!$I$2:$I$11876,Gögn!$F$2:$F$11876,$A121,Gögn!$B$2:$B$11876,AY$8),SUMIFS(Gögn!$I$2:$I$11876,Gögn!$F$2:$F$11876,$A121,Gögn!$B$2:$B$11876,AY$8,Gögn!$E$2:$E$11876,AY$9))/1000)</f>
        <v>9881002</v>
      </c>
      <c r="AZ121" s="155">
        <f>IF(LEN(AZ$8)=0,"",IF(AZ$9="samtals",SUMIFS(Gögn!$I$2:$I$11876,Gögn!$F$2:$F$11876,$A121,Gögn!$B$2:$B$11876,AZ$8),SUMIFS(Gögn!$I$2:$I$11876,Gögn!$F$2:$F$11876,$A121,Gögn!$B$2:$B$11876,AZ$8,Gögn!$E$2:$E$11876,AZ$9))/1000)</f>
        <v>9048386</v>
      </c>
      <c r="BA121" s="155">
        <f>IF(LEN(BA$8)=0,"",IF(BA$9="samtals",SUMIFS(Gögn!$I$2:$I$11876,Gögn!$F$2:$F$11876,$A121,Gögn!$B$2:$B$11876,BA$8),SUMIFS(Gögn!$I$2:$I$11876,Gögn!$F$2:$F$11876,$A121,Gögn!$B$2:$B$11876,BA$8,Gögn!$E$2:$E$11876,BA$9))/1000)</f>
        <v>832616</v>
      </c>
      <c r="BB121" s="155">
        <f>IF(LEN(BB$8)=0,"",IF(BB$9="samtals",SUMIFS(Gögn!$I$2:$I$11876,Gögn!$F$2:$F$11876,$A121,Gögn!$B$2:$B$11876,BB$8),SUMIFS(Gögn!$I$2:$I$11876,Gögn!$F$2:$F$11876,$A121,Gögn!$B$2:$B$11876,BB$8,Gögn!$E$2:$E$11876,BB$9))/1000)</f>
        <v>14250155.787</v>
      </c>
      <c r="BC121" s="155">
        <f>IF(LEN(BC$8)=0,"",IF(BC$9="samtals",SUMIFS(Gögn!$I$2:$I$11876,Gögn!$F$2:$F$11876,$A121,Gögn!$B$2:$B$11876,BC$8),SUMIFS(Gögn!$I$2:$I$11876,Gögn!$F$2:$F$11876,$A121,Gögn!$B$2:$B$11876,BC$8,Gögn!$E$2:$E$11876,BC$9))/1000)</f>
        <v>14246154.064999999</v>
      </c>
      <c r="BD121" s="155">
        <f>IF(LEN(BD$8)=0,"",IF(BD$9="samtals",SUMIFS(Gögn!$I$2:$I$11876,Gögn!$F$2:$F$11876,$A121,Gögn!$B$2:$B$11876,BD$8),SUMIFS(Gögn!$I$2:$I$11876,Gögn!$F$2:$F$11876,$A121,Gögn!$B$2:$B$11876,BD$8,Gögn!$E$2:$E$11876,BD$9))/1000)</f>
        <v>4001.7220000000002</v>
      </c>
      <c r="BE121" s="155">
        <f>IF(LEN(BE$8)=0,"",IF(BE$9="samtals",SUMIFS(Gögn!$I$2:$I$11876,Gögn!$F$2:$F$11876,$A121,Gögn!$B$2:$B$11876,BE$8),SUMIFS(Gögn!$I$2:$I$11876,Gögn!$F$2:$F$11876,$A121,Gögn!$B$2:$B$11876,BE$8,Gögn!$E$2:$E$11876,BE$9))/1000)</f>
        <v>19332662.142999999</v>
      </c>
      <c r="BF121" s="155">
        <f>IF(LEN(BF$8)=0,"",IF(BF$9="samtals",SUMIFS(Gögn!$I$2:$I$11876,Gögn!$F$2:$F$11876,$A121,Gögn!$B$2:$B$11876,BF$8),SUMIFS(Gögn!$I$2:$I$11876,Gögn!$F$2:$F$11876,$A121,Gögn!$B$2:$B$11876,BF$8,Gögn!$E$2:$E$11876,BF$9))/1000)</f>
        <v>18304620.588</v>
      </c>
      <c r="BG121" s="155">
        <f>IF(LEN(BG$8)=0,"",IF(BG$9="samtals",SUMIFS(Gögn!$I$2:$I$11876,Gögn!$F$2:$F$11876,$A121,Gögn!$B$2:$B$11876,BG$8),SUMIFS(Gögn!$I$2:$I$11876,Gögn!$F$2:$F$11876,$A121,Gögn!$B$2:$B$11876,BG$8,Gögn!$E$2:$E$11876,BG$9))/1000)</f>
        <v>1028041.5550000001</v>
      </c>
    </row>
    <row r="122" spans="1:59" ht="15" customHeight="1" x14ac:dyDescent="0.25">
      <c r="A122" s="5" t="s">
        <v>120</v>
      </c>
      <c r="B122" s="5"/>
      <c r="C122" s="19" t="s">
        <v>121</v>
      </c>
      <c r="D122" s="156">
        <f t="shared" si="33"/>
        <v>328498209.52200001</v>
      </c>
      <c r="E122" s="156">
        <f>IF(LEN(E$8)=0,"",IF(E$9="samtals",SUMIFS(Gögn!$I$2:$I$11876,Gögn!$F$2:$F$11876,$A122,Gögn!$B$2:$B$11876,E$8),SUMIFS(Gögn!$I$2:$I$11876,Gögn!$F$2:$F$11876,$A122,Gögn!$B$2:$B$11876,E$8,Gögn!$E$2:$E$11876,E$9))/1000)</f>
        <v>17014022.739999998</v>
      </c>
      <c r="F122" s="156">
        <f>IF(LEN(F$8)=0,"",IF(F$9="samtals",SUMIFS(Gögn!$I$2:$I$11876,Gögn!$F$2:$F$11876,$A122,Gögn!$B$2:$B$11876,F$8),SUMIFS(Gögn!$I$2:$I$11876,Gögn!$F$2:$F$11876,$A122,Gögn!$B$2:$B$11876,F$8,Gögn!$E$2:$E$11876,F$9))/1000)</f>
        <v>8832341.1750000007</v>
      </c>
      <c r="G122" s="156">
        <f>IF(LEN(G$8)=0,"",IF(G$9="samtals",SUMIFS(Gögn!$I$2:$I$11876,Gögn!$F$2:$F$11876,$A122,Gögn!$B$2:$B$11876,G$8),SUMIFS(Gögn!$I$2:$I$11876,Gögn!$F$2:$F$11876,$A122,Gögn!$B$2:$B$11876,G$8,Gögn!$E$2:$E$11876,G$9))/1000)</f>
        <v>8181681.5650000004</v>
      </c>
      <c r="H122" s="156">
        <f>IF(LEN(H$8)=0,"",IF(H$9="samtals",SUMIFS(Gögn!$I$2:$I$11876,Gögn!$F$2:$F$11876,$A122,Gögn!$B$2:$B$11876,H$8),SUMIFS(Gögn!$I$2:$I$11876,Gögn!$F$2:$F$11876,$A122,Gögn!$B$2:$B$11876,H$8,Gögn!$E$2:$E$11876,H$9))/1000)</f>
        <v>30175203.026000001</v>
      </c>
      <c r="I122" s="156">
        <f>IF(LEN(I$8)=0,"",IF(I$9="samtals",SUMIFS(Gögn!$I$2:$I$11876,Gögn!$F$2:$F$11876,$A122,Gögn!$B$2:$B$11876,I$8),SUMIFS(Gögn!$I$2:$I$11876,Gögn!$F$2:$F$11876,$A122,Gögn!$B$2:$B$11876,I$8,Gögn!$E$2:$E$11876,I$9))/1000)</f>
        <v>28784540.326000001</v>
      </c>
      <c r="J122" s="156">
        <f>IF(LEN(J$8)=0,"",IF(J$9="samtals",SUMIFS(Gögn!$I$2:$I$11876,Gögn!$F$2:$F$11876,$A122,Gögn!$B$2:$B$11876,J$8),SUMIFS(Gögn!$I$2:$I$11876,Gögn!$F$2:$F$11876,$A122,Gögn!$B$2:$B$11876,J$8,Gögn!$E$2:$E$11876,J$9))/1000)</f>
        <v>1390662.7</v>
      </c>
      <c r="K122" s="156">
        <f>IF(LEN(K$8)=0,"",IF(K$9="samtals",SUMIFS(Gögn!$I$2:$I$11876,Gögn!$F$2:$F$11876,$A122,Gögn!$B$2:$B$11876,K$8),SUMIFS(Gögn!$I$2:$I$11876,Gögn!$F$2:$F$11876,$A122,Gögn!$B$2:$B$11876,K$8,Gögn!$E$2:$E$11876,K$9))/1000)</f>
        <v>22430351.953000002</v>
      </c>
      <c r="L122" s="156">
        <f>IF(LEN(L$8)=0,"",IF(L$9="samtals",SUMIFS(Gögn!$I$2:$I$11876,Gögn!$F$2:$F$11876,$A122,Gögn!$B$2:$B$11876,L$8),SUMIFS(Gögn!$I$2:$I$11876,Gögn!$F$2:$F$11876,$A122,Gögn!$B$2:$B$11876,L$8,Gögn!$E$2:$E$11876,L$9))/1000)</f>
        <v>22430351.953000002</v>
      </c>
      <c r="M122" s="156">
        <f>IF(LEN(M$8)=0,"",IF(M$9="samtals",SUMIFS(Gögn!$I$2:$I$11876,Gögn!$F$2:$F$11876,$A122,Gögn!$B$2:$B$11876,M$8),SUMIFS(Gögn!$I$2:$I$11876,Gögn!$F$2:$F$11876,$A122,Gögn!$B$2:$B$11876,M$8,Gögn!$E$2:$E$11876,M$9))/1000)</f>
        <v>1802014</v>
      </c>
      <c r="N122" s="156">
        <f>IF(LEN(N$8)=0,"",IF(N$9="samtals",SUMIFS(Gögn!$I$2:$I$11876,Gögn!$F$2:$F$11876,$A122,Gögn!$B$2:$B$11876,N$8),SUMIFS(Gögn!$I$2:$I$11876,Gögn!$F$2:$F$11876,$A122,Gögn!$B$2:$B$11876,N$8,Gögn!$E$2:$E$11876,N$9))/1000)</f>
        <v>1802014</v>
      </c>
      <c r="O122" s="156">
        <f>IF(LEN(O$8)=0,"",IF(O$9="samtals",SUMIFS(Gögn!$I$2:$I$11876,Gögn!$F$2:$F$11876,$A122,Gögn!$B$2:$B$11876,O$8),SUMIFS(Gögn!$I$2:$I$11876,Gögn!$F$2:$F$11876,$A122,Gögn!$B$2:$B$11876,O$8,Gögn!$E$2:$E$11876,O$9))/1000)</f>
        <v>8493471.3039999995</v>
      </c>
      <c r="P122" s="156">
        <f>IF(LEN(P$8)=0,"",IF(P$9="samtals",SUMIFS(Gögn!$I$2:$I$11876,Gögn!$F$2:$F$11876,$A122,Gögn!$B$2:$B$11876,P$8),SUMIFS(Gögn!$I$2:$I$11876,Gögn!$F$2:$F$11876,$A122,Gögn!$B$2:$B$11876,P$8,Gögn!$E$2:$E$11876,P$9))/1000)</f>
        <v>8443989.784</v>
      </c>
      <c r="Q122" s="156">
        <f>IF(LEN(Q$8)=0,"",IF(Q$9="samtals",SUMIFS(Gögn!$I$2:$I$11876,Gögn!$F$2:$F$11876,$A122,Gögn!$B$2:$B$11876,Q$8),SUMIFS(Gögn!$I$2:$I$11876,Gögn!$F$2:$F$11876,$A122,Gögn!$B$2:$B$11876,Q$8,Gögn!$E$2:$E$11876,Q$9))/1000)</f>
        <v>49481.52</v>
      </c>
      <c r="R122" s="156">
        <f>IF(LEN(R$8)=0,"",IF(R$9="samtals",SUMIFS(Gögn!$I$2:$I$11876,Gögn!$F$2:$F$11876,$A122,Gögn!$B$2:$B$11876,R$8),SUMIFS(Gögn!$I$2:$I$11876,Gögn!$F$2:$F$11876,$A122,Gögn!$B$2:$B$11876,R$8,Gögn!$E$2:$E$11876,R$9))/1000)</f>
        <v>14483394</v>
      </c>
      <c r="S122" s="156">
        <f>IF(LEN(S$8)=0,"",IF(S$9="samtals",SUMIFS(Gögn!$I$2:$I$11876,Gögn!$F$2:$F$11876,$A122,Gögn!$B$2:$B$11876,S$8),SUMIFS(Gögn!$I$2:$I$11876,Gögn!$F$2:$F$11876,$A122,Gögn!$B$2:$B$11876,S$8,Gögn!$E$2:$E$11876,S$9))/1000)</f>
        <v>4669335</v>
      </c>
      <c r="T122" s="156">
        <f>IF(LEN(T$8)=0,"",IF(T$9="samtals",SUMIFS(Gögn!$I$2:$I$11876,Gögn!$F$2:$F$11876,$A122,Gögn!$B$2:$B$11876,T$8),SUMIFS(Gögn!$I$2:$I$11876,Gögn!$F$2:$F$11876,$A122,Gögn!$B$2:$B$11876,T$8,Gögn!$E$2:$E$11876,T$9))/1000)</f>
        <v>9814059</v>
      </c>
      <c r="U122" s="156">
        <f>IF(LEN(U$8)=0,"",IF(U$9="samtals",SUMIFS(Gögn!$I$2:$I$11876,Gögn!$F$2:$F$11876,$A122,Gögn!$B$2:$B$11876,U$8),SUMIFS(Gögn!$I$2:$I$11876,Gögn!$F$2:$F$11876,$A122,Gögn!$B$2:$B$11876,U$8,Gögn!$E$2:$E$11876,U$9))/1000)</f>
        <v>53644407.339000002</v>
      </c>
      <c r="V122" s="156">
        <f>IF(LEN(V$8)=0,"",IF(V$9="samtals",SUMIFS(Gögn!$I$2:$I$11876,Gögn!$F$2:$F$11876,$A122,Gögn!$B$2:$B$11876,V$8),SUMIFS(Gögn!$I$2:$I$11876,Gögn!$F$2:$F$11876,$A122,Gögn!$B$2:$B$11876,V$8,Gögn!$E$2:$E$11876,V$9))/1000)</f>
        <v>53133324.842</v>
      </c>
      <c r="W122" s="156">
        <f>IF(LEN(W$8)=0,"",IF(W$9="samtals",SUMIFS(Gögn!$I$2:$I$11876,Gögn!$F$2:$F$11876,$A122,Gögn!$B$2:$B$11876,W$8),SUMIFS(Gögn!$I$2:$I$11876,Gögn!$F$2:$F$11876,$A122,Gögn!$B$2:$B$11876,W$8,Gögn!$E$2:$E$11876,W$9))/1000)</f>
        <v>511082.49699999997</v>
      </c>
      <c r="X122" s="156">
        <f>IF(LEN(X$8)=0,"",IF(X$9="samtals",SUMIFS(Gögn!$I$2:$I$11876,Gögn!$F$2:$F$11876,$A122,Gögn!$B$2:$B$11876,X$8),SUMIFS(Gögn!$I$2:$I$11876,Gögn!$F$2:$F$11876,$A122,Gögn!$B$2:$B$11876,X$8,Gögn!$E$2:$E$11876,X$9))/1000)</f>
        <v>5960973.6320000002</v>
      </c>
      <c r="Y122" s="156">
        <f>IF(LEN(Y$8)=0,"",IF(Y$9="samtals",SUMIFS(Gögn!$I$2:$I$11876,Gögn!$F$2:$F$11876,$A122,Gögn!$B$2:$B$11876,Y$8),SUMIFS(Gögn!$I$2:$I$11876,Gögn!$F$2:$F$11876,$A122,Gögn!$B$2:$B$11876,Y$8,Gögn!$E$2:$E$11876,Y$9))/1000)</f>
        <v>1352899.7420000001</v>
      </c>
      <c r="Z122" s="156">
        <f>IF(LEN(Z$8)=0,"",IF(Z$9="samtals",SUMIFS(Gögn!$I$2:$I$11876,Gögn!$F$2:$F$11876,$A122,Gögn!$B$2:$B$11876,Z$8),SUMIFS(Gögn!$I$2:$I$11876,Gögn!$F$2:$F$11876,$A122,Gögn!$B$2:$B$11876,Z$8,Gögn!$E$2:$E$11876,Z$9))/1000)</f>
        <v>4608073.8899999997</v>
      </c>
      <c r="AA122" s="156">
        <f>IF(LEN(AA$8)=0,"",IF(AA$9="samtals",SUMIFS(Gögn!$I$2:$I$11876,Gögn!$F$2:$F$11876,$A122,Gögn!$B$2:$B$11876,AA$8),SUMIFS(Gögn!$I$2:$I$11876,Gögn!$F$2:$F$11876,$A122,Gögn!$B$2:$B$11876,AA$8,Gögn!$E$2:$E$11876,AA$9))/1000)</f>
        <v>2053741.405</v>
      </c>
      <c r="AB122" s="156">
        <f>IF(LEN(AB$8)=0,"",IF(AB$9="samtals",SUMIFS(Gögn!$I$2:$I$11876,Gögn!$F$2:$F$11876,$A122,Gögn!$B$2:$B$11876,AB$8),SUMIFS(Gögn!$I$2:$I$11876,Gögn!$F$2:$F$11876,$A122,Gögn!$B$2:$B$11876,AB$8,Gögn!$E$2:$E$11876,AB$9))/1000)</f>
        <v>2053741.405</v>
      </c>
      <c r="AC122" s="156">
        <f>IF(LEN(AC$8)=0,"",IF(AC$9="samtals",SUMIFS(Gögn!$I$2:$I$11876,Gögn!$F$2:$F$11876,$A122,Gögn!$B$2:$B$11876,AC$8),SUMIFS(Gögn!$I$2:$I$11876,Gögn!$F$2:$F$11876,$A122,Gögn!$B$2:$B$11876,AC$8,Gögn!$E$2:$E$11876,AC$9))/1000)</f>
        <v>7543215</v>
      </c>
      <c r="AD122" s="156">
        <f>IF(LEN(AD$8)=0,"",IF(AD$9="samtals",SUMIFS(Gögn!$I$2:$I$11876,Gögn!$F$2:$F$11876,$A122,Gögn!$B$2:$B$11876,AD$8),SUMIFS(Gögn!$I$2:$I$11876,Gögn!$F$2:$F$11876,$A122,Gögn!$B$2:$B$11876,AD$8,Gögn!$E$2:$E$11876,AD$9))/1000)</f>
        <v>7543215</v>
      </c>
      <c r="AE122" s="156">
        <f>IF(LEN(AE$8)=0,"",IF(AE$9="samtals",SUMIFS(Gögn!$I$2:$I$11876,Gögn!$F$2:$F$11876,$A122,Gögn!$B$2:$B$11876,AE$8),SUMIFS(Gögn!$I$2:$I$11876,Gögn!$F$2:$F$11876,$A122,Gögn!$B$2:$B$11876,AE$8,Gögn!$E$2:$E$11876,AE$9))/1000)</f>
        <v>640997</v>
      </c>
      <c r="AF122" s="156">
        <f>IF(LEN(AF$8)=0,"",IF(AF$9="samtals",SUMIFS(Gögn!$I$2:$I$11876,Gögn!$F$2:$F$11876,$A122,Gögn!$B$2:$B$11876,AF$8),SUMIFS(Gögn!$I$2:$I$11876,Gögn!$F$2:$F$11876,$A122,Gögn!$B$2:$B$11876,AF$8,Gögn!$E$2:$E$11876,AF$9))/1000)</f>
        <v>640997</v>
      </c>
      <c r="AG122" s="156">
        <f>IF(LEN(AG$8)=0,"",IF(AG$9="samtals",SUMIFS(Gögn!$I$2:$I$11876,Gögn!$F$2:$F$11876,$A122,Gögn!$B$2:$B$11876,AG$8),SUMIFS(Gögn!$I$2:$I$11876,Gögn!$F$2:$F$11876,$A122,Gögn!$B$2:$B$11876,AG$8,Gögn!$E$2:$E$11876,AG$9))/1000)</f>
        <v>1043166.955</v>
      </c>
      <c r="AH122" s="156">
        <f>IF(LEN(AH$8)=0,"",IF(AH$9="samtals",SUMIFS(Gögn!$I$2:$I$11876,Gögn!$F$2:$F$11876,$A122,Gögn!$B$2:$B$11876,AH$8),SUMIFS(Gögn!$I$2:$I$11876,Gögn!$F$2:$F$11876,$A122,Gögn!$B$2:$B$11876,AH$8,Gögn!$E$2:$E$11876,AH$9))/1000)</f>
        <v>1043166.955</v>
      </c>
      <c r="AI122" s="156">
        <f>IF(LEN(AI$8)=0,"",IF(AI$9="samtals",SUMIFS(Gögn!$I$2:$I$11876,Gögn!$F$2:$F$11876,$A122,Gögn!$B$2:$B$11876,AI$8),SUMIFS(Gögn!$I$2:$I$11876,Gögn!$F$2:$F$11876,$A122,Gögn!$B$2:$B$11876,AI$8,Gögn!$E$2:$E$11876,AI$9))/1000)</f>
        <v>1195264</v>
      </c>
      <c r="AJ122" s="156">
        <f>IF(LEN(AJ$8)=0,"",IF(AJ$9="samtals",SUMIFS(Gögn!$I$2:$I$11876,Gögn!$F$2:$F$11876,$A122,Gögn!$B$2:$B$11876,AJ$8),SUMIFS(Gögn!$I$2:$I$11876,Gögn!$F$2:$F$11876,$A122,Gögn!$B$2:$B$11876,AJ$8,Gögn!$E$2:$E$11876,AJ$9))/1000)</f>
        <v>1195264</v>
      </c>
      <c r="AK122" s="156">
        <f>IF(LEN(AK$8)=0,"",IF(AK$9="samtals",SUMIFS(Gögn!$I$2:$I$11876,Gögn!$F$2:$F$11876,$A122,Gögn!$B$2:$B$11876,AK$8),SUMIFS(Gögn!$I$2:$I$11876,Gögn!$F$2:$F$11876,$A122,Gögn!$B$2:$B$11876,AK$8,Gögn!$E$2:$E$11876,AK$9))/1000)</f>
        <v>6837284.8820000002</v>
      </c>
      <c r="AL122" s="156">
        <f>IF(LEN(AL$8)=0,"",IF(AL$9="samtals",SUMIFS(Gögn!$I$2:$I$11876,Gögn!$F$2:$F$11876,$A122,Gögn!$B$2:$B$11876,AL$8),SUMIFS(Gögn!$I$2:$I$11876,Gögn!$F$2:$F$11876,$A122,Gögn!$B$2:$B$11876,AL$8,Gögn!$E$2:$E$11876,AL$9))/1000)</f>
        <v>6837284.8820000002</v>
      </c>
      <c r="AM122" s="156">
        <f>IF(LEN(AM$8)=0,"",IF(AM$9="samtals",SUMIFS(Gögn!$I$2:$I$11876,Gögn!$F$2:$F$11876,$A122,Gögn!$B$2:$B$11876,AM$8),SUMIFS(Gögn!$I$2:$I$11876,Gögn!$F$2:$F$11876,$A122,Gögn!$B$2:$B$11876,AM$8,Gögn!$E$2:$E$11876,AM$9))/1000)</f>
        <v>55476439.758000001</v>
      </c>
      <c r="AN122" s="156">
        <f>IF(LEN(AN$8)=0,"",IF(AN$9="samtals",SUMIFS(Gögn!$I$2:$I$11876,Gögn!$F$2:$F$11876,$A122,Gögn!$B$2:$B$11876,AN$8),SUMIFS(Gögn!$I$2:$I$11876,Gögn!$F$2:$F$11876,$A122,Gögn!$B$2:$B$11876,AN$8,Gögn!$E$2:$E$11876,AN$9))/1000)</f>
        <v>55421673.688000001</v>
      </c>
      <c r="AO122" s="156">
        <f>IF(LEN(AO$8)=0,"",IF(AO$9="samtals",SUMIFS(Gögn!$I$2:$I$11876,Gögn!$F$2:$F$11876,$A122,Gögn!$B$2:$B$11876,AO$8),SUMIFS(Gögn!$I$2:$I$11876,Gögn!$F$2:$F$11876,$A122,Gögn!$B$2:$B$11876,AO$8,Gögn!$E$2:$E$11876,AO$9))/1000)</f>
        <v>54766.07</v>
      </c>
      <c r="AP122" s="156">
        <f>IF(LEN(AP$8)=0,"",IF(AP$9="samtals",SUMIFS(Gögn!$I$2:$I$11876,Gögn!$F$2:$F$11876,$A122,Gögn!$B$2:$B$11876,AP$8),SUMIFS(Gögn!$I$2:$I$11876,Gögn!$F$2:$F$11876,$A122,Gögn!$B$2:$B$11876,AP$8,Gögn!$E$2:$E$11876,AP$9))/1000)</f>
        <v>295818.05099999998</v>
      </c>
      <c r="AQ122" s="156">
        <f>IF(LEN(AQ$8)=0,"",IF(AQ$9="samtals",SUMIFS(Gögn!$I$2:$I$11876,Gögn!$F$2:$F$11876,$A122,Gögn!$B$2:$B$11876,AQ$8),SUMIFS(Gögn!$I$2:$I$11876,Gögn!$F$2:$F$11876,$A122,Gögn!$B$2:$B$11876,AQ$8,Gögn!$E$2:$E$11876,AQ$9))/1000)</f>
        <v>80812.850000000006</v>
      </c>
      <c r="AR122" s="156">
        <f>IF(LEN(AR$8)=0,"",IF(AR$9="samtals",SUMIFS(Gögn!$I$2:$I$11876,Gögn!$F$2:$F$11876,$A122,Gögn!$B$2:$B$11876,AR$8),SUMIFS(Gögn!$I$2:$I$11876,Gögn!$F$2:$F$11876,$A122,Gögn!$B$2:$B$11876,AR$8,Gögn!$E$2:$E$11876,AR$9))/1000)</f>
        <v>215005.201</v>
      </c>
      <c r="AS122" s="156">
        <f>IF(LEN(AS$8)=0,"",IF(AS$9="samtals",SUMIFS(Gögn!$I$2:$I$11876,Gögn!$F$2:$F$11876,$A122,Gögn!$B$2:$B$11876,AS$8),SUMIFS(Gögn!$I$2:$I$11876,Gögn!$F$2:$F$11876,$A122,Gögn!$B$2:$B$11876,AS$8,Gögn!$E$2:$E$11876,AS$9))/1000)</f>
        <v>57780234.281000003</v>
      </c>
      <c r="AT122" s="156">
        <f>IF(LEN(AT$8)=0,"",IF(AT$9="samtals",SUMIFS(Gögn!$I$2:$I$11876,Gögn!$F$2:$F$11876,$A122,Gögn!$B$2:$B$11876,AT$8),SUMIFS(Gögn!$I$2:$I$11876,Gögn!$F$2:$F$11876,$A122,Gögn!$B$2:$B$11876,AT$8,Gögn!$E$2:$E$11876,AT$9))/1000)</f>
        <v>56896531.946000002</v>
      </c>
      <c r="AU122" s="156">
        <f>IF(LEN(AU$8)=0,"",IF(AU$9="samtals",SUMIFS(Gögn!$I$2:$I$11876,Gögn!$F$2:$F$11876,$A122,Gögn!$B$2:$B$11876,AU$8),SUMIFS(Gögn!$I$2:$I$11876,Gögn!$F$2:$F$11876,$A122,Gögn!$B$2:$B$11876,AU$8,Gögn!$E$2:$E$11876,AU$9))/1000)</f>
        <v>883702.33499999996</v>
      </c>
      <c r="AV122" s="156">
        <f>IF(LEN(AV$8)=0,"",IF(AV$9="samtals",SUMIFS(Gögn!$I$2:$I$11876,Gögn!$F$2:$F$11876,$A122,Gögn!$B$2:$B$11876,AV$8),SUMIFS(Gögn!$I$2:$I$11876,Gögn!$F$2:$F$11876,$A122,Gögn!$B$2:$B$11876,AV$8,Gögn!$E$2:$E$11876,AV$9))/1000)</f>
        <v>2361282.0329999998</v>
      </c>
      <c r="AW122" s="156">
        <f>IF(LEN(AW$8)=0,"",IF(AW$9="samtals",SUMIFS(Gögn!$I$2:$I$11876,Gögn!$F$2:$F$11876,$A122,Gögn!$B$2:$B$11876,AW$8),SUMIFS(Gögn!$I$2:$I$11876,Gögn!$F$2:$F$11876,$A122,Gögn!$B$2:$B$11876,AW$8,Gögn!$E$2:$E$11876,AW$9))/1000)</f>
        <v>2341609.1579999998</v>
      </c>
      <c r="AX122" s="156">
        <f>IF(LEN(AX$8)=0,"",IF(AX$9="samtals",SUMIFS(Gögn!$I$2:$I$11876,Gögn!$F$2:$F$11876,$A122,Gögn!$B$2:$B$11876,AX$8),SUMIFS(Gögn!$I$2:$I$11876,Gögn!$F$2:$F$11876,$A122,Gögn!$B$2:$B$11876,AX$8,Gögn!$E$2:$E$11876,AX$9))/1000)</f>
        <v>19672.875</v>
      </c>
      <c r="AY122" s="156">
        <f>IF(LEN(AY$8)=0,"",IF(AY$9="samtals",SUMIFS(Gögn!$I$2:$I$11876,Gögn!$F$2:$F$11876,$A122,Gögn!$B$2:$B$11876,AY$8),SUMIFS(Gögn!$I$2:$I$11876,Gögn!$F$2:$F$11876,$A122,Gögn!$B$2:$B$11876,AY$8,Gögn!$E$2:$E$11876,AY$9))/1000)</f>
        <v>12361633</v>
      </c>
      <c r="AZ122" s="156">
        <f>IF(LEN(AZ$8)=0,"",IF(AZ$9="samtals",SUMIFS(Gögn!$I$2:$I$11876,Gögn!$F$2:$F$11876,$A122,Gögn!$B$2:$B$11876,AZ$8),SUMIFS(Gögn!$I$2:$I$11876,Gögn!$F$2:$F$11876,$A122,Gögn!$B$2:$B$11876,AZ$8,Gögn!$E$2:$E$11876,AZ$9))/1000)</f>
        <v>10442125</v>
      </c>
      <c r="BA122" s="156">
        <f>IF(LEN(BA$8)=0,"",IF(BA$9="samtals",SUMIFS(Gögn!$I$2:$I$11876,Gögn!$F$2:$F$11876,$A122,Gögn!$B$2:$B$11876,BA$8),SUMIFS(Gögn!$I$2:$I$11876,Gögn!$F$2:$F$11876,$A122,Gögn!$B$2:$B$11876,BA$8,Gögn!$E$2:$E$11876,BA$9))/1000)</f>
        <v>1919508</v>
      </c>
      <c r="BB122" s="156">
        <f>IF(LEN(BB$8)=0,"",IF(BB$9="samtals",SUMIFS(Gögn!$I$2:$I$11876,Gögn!$F$2:$F$11876,$A122,Gögn!$B$2:$B$11876,BB$8),SUMIFS(Gögn!$I$2:$I$11876,Gögn!$F$2:$F$11876,$A122,Gögn!$B$2:$B$11876,BB$8,Gögn!$E$2:$E$11876,BB$9))/1000)</f>
        <v>13227329.166999999</v>
      </c>
      <c r="BC122" s="156">
        <f>IF(LEN(BC$8)=0,"",IF(BC$9="samtals",SUMIFS(Gögn!$I$2:$I$11876,Gögn!$F$2:$F$11876,$A122,Gögn!$B$2:$B$11876,BC$8),SUMIFS(Gögn!$I$2:$I$11876,Gögn!$F$2:$F$11876,$A122,Gögn!$B$2:$B$11876,BC$8,Gögn!$E$2:$E$11876,BC$9))/1000)</f>
        <v>12566147.08</v>
      </c>
      <c r="BD122" s="156">
        <f>IF(LEN(BD$8)=0,"",IF(BD$9="samtals",SUMIFS(Gögn!$I$2:$I$11876,Gögn!$F$2:$F$11876,$A122,Gögn!$B$2:$B$11876,BD$8),SUMIFS(Gögn!$I$2:$I$11876,Gögn!$F$2:$F$11876,$A122,Gögn!$B$2:$B$11876,BD$8,Gögn!$E$2:$E$11876,BD$9))/1000)</f>
        <v>661182.08700000006</v>
      </c>
      <c r="BE122" s="156">
        <f>IF(LEN(BE$8)=0,"",IF(BE$9="samtals",SUMIFS(Gögn!$I$2:$I$11876,Gögn!$F$2:$F$11876,$A122,Gögn!$B$2:$B$11876,BE$8),SUMIFS(Gögn!$I$2:$I$11876,Gögn!$F$2:$F$11876,$A122,Gögn!$B$2:$B$11876,BE$8,Gögn!$E$2:$E$11876,BE$9))/1000)</f>
        <v>13677965.995999999</v>
      </c>
      <c r="BF122" s="156">
        <f>IF(LEN(BF$8)=0,"",IF(BF$9="samtals",SUMIFS(Gögn!$I$2:$I$11876,Gögn!$F$2:$F$11876,$A122,Gögn!$B$2:$B$11876,BF$8),SUMIFS(Gögn!$I$2:$I$11876,Gögn!$F$2:$F$11876,$A122,Gögn!$B$2:$B$11876,BF$8,Gögn!$E$2:$E$11876,BF$9))/1000)</f>
        <v>13445899.419</v>
      </c>
      <c r="BG122" s="156">
        <f>IF(LEN(BG$8)=0,"",IF(BG$9="samtals",SUMIFS(Gögn!$I$2:$I$11876,Gögn!$F$2:$F$11876,$A122,Gögn!$B$2:$B$11876,BG$8),SUMIFS(Gögn!$I$2:$I$11876,Gögn!$F$2:$F$11876,$A122,Gögn!$B$2:$B$11876,BG$8,Gögn!$E$2:$E$11876,BG$9))/1000)</f>
        <v>232066.57699999999</v>
      </c>
    </row>
    <row r="123" spans="1:59" ht="15" customHeight="1" x14ac:dyDescent="0.25">
      <c r="A123" s="5" t="s">
        <v>122</v>
      </c>
      <c r="B123" s="5"/>
      <c r="C123" s="18" t="s">
        <v>123</v>
      </c>
      <c r="D123" s="155">
        <f t="shared" si="33"/>
        <v>-441166434.97500008</v>
      </c>
      <c r="E123" s="155">
        <f>IF(LEN(E$8)=0,"",IF(E$9="samtals",SUMIFS(Gögn!$I$2:$I$11876,Gögn!$F$2:$F$11876,$A123,Gögn!$B$2:$B$11876,E$8),SUMIFS(Gögn!$I$2:$I$11876,Gögn!$F$2:$F$11876,$A123,Gögn!$B$2:$B$11876,E$8,Gögn!$E$2:$E$11876,E$9))/1000)</f>
        <v>-20289323.162</v>
      </c>
      <c r="F123" s="155">
        <f>IF(LEN(F$8)=0,"",IF(F$9="samtals",SUMIFS(Gögn!$I$2:$I$11876,Gögn!$F$2:$F$11876,$A123,Gögn!$B$2:$B$11876,F$8),SUMIFS(Gögn!$I$2:$I$11876,Gögn!$F$2:$F$11876,$A123,Gögn!$B$2:$B$11876,F$8,Gögn!$E$2:$E$11876,F$9))/1000)</f>
        <v>-10405026.433</v>
      </c>
      <c r="G123" s="155">
        <f>IF(LEN(G$8)=0,"",IF(G$9="samtals",SUMIFS(Gögn!$I$2:$I$11876,Gögn!$F$2:$F$11876,$A123,Gögn!$B$2:$B$11876,G$8),SUMIFS(Gögn!$I$2:$I$11876,Gögn!$F$2:$F$11876,$A123,Gögn!$B$2:$B$11876,G$8,Gögn!$E$2:$E$11876,G$9))/1000)</f>
        <v>-9884296.7290000003</v>
      </c>
      <c r="H123" s="155">
        <f>IF(LEN(H$8)=0,"",IF(H$9="samtals",SUMIFS(Gögn!$I$2:$I$11876,Gögn!$F$2:$F$11876,$A123,Gögn!$B$2:$B$11876,H$8),SUMIFS(Gögn!$I$2:$I$11876,Gögn!$F$2:$F$11876,$A123,Gögn!$B$2:$B$11876,H$8,Gögn!$E$2:$E$11876,H$9))/1000)</f>
        <v>-43594429.626999997</v>
      </c>
      <c r="I123" s="155">
        <f>IF(LEN(I$8)=0,"",IF(I$9="samtals",SUMIFS(Gögn!$I$2:$I$11876,Gögn!$F$2:$F$11876,$A123,Gögn!$B$2:$B$11876,I$8),SUMIFS(Gögn!$I$2:$I$11876,Gögn!$F$2:$F$11876,$A123,Gögn!$B$2:$B$11876,I$8,Gögn!$E$2:$E$11876,I$9))/1000)</f>
        <v>-40006314.895000003</v>
      </c>
      <c r="J123" s="155">
        <f>IF(LEN(J$8)=0,"",IF(J$9="samtals",SUMIFS(Gögn!$I$2:$I$11876,Gögn!$F$2:$F$11876,$A123,Gögn!$B$2:$B$11876,J$8),SUMIFS(Gögn!$I$2:$I$11876,Gögn!$F$2:$F$11876,$A123,Gögn!$B$2:$B$11876,J$8,Gögn!$E$2:$E$11876,J$9))/1000)</f>
        <v>-3588114.7319999998</v>
      </c>
      <c r="K123" s="155">
        <f>IF(LEN(K$8)=0,"",IF(K$9="samtals",SUMIFS(Gögn!$I$2:$I$11876,Gögn!$F$2:$F$11876,$A123,Gögn!$B$2:$B$11876,K$8),SUMIFS(Gögn!$I$2:$I$11876,Gögn!$F$2:$F$11876,$A123,Gögn!$B$2:$B$11876,K$8,Gögn!$E$2:$E$11876,K$9))/1000)</f>
        <v>-30778456.098999999</v>
      </c>
      <c r="L123" s="155">
        <f>IF(LEN(L$8)=0,"",IF(L$9="samtals",SUMIFS(Gögn!$I$2:$I$11876,Gögn!$F$2:$F$11876,$A123,Gögn!$B$2:$B$11876,L$8),SUMIFS(Gögn!$I$2:$I$11876,Gögn!$F$2:$F$11876,$A123,Gögn!$B$2:$B$11876,L$8,Gögn!$E$2:$E$11876,L$9))/1000)</f>
        <v>-30778456.098999999</v>
      </c>
      <c r="M123" s="155">
        <f>IF(LEN(M$8)=0,"",IF(M$9="samtals",SUMIFS(Gögn!$I$2:$I$11876,Gögn!$F$2:$F$11876,$A123,Gögn!$B$2:$B$11876,M$8),SUMIFS(Gögn!$I$2:$I$11876,Gögn!$F$2:$F$11876,$A123,Gögn!$B$2:$B$11876,M$8,Gögn!$E$2:$E$11876,M$9))/1000)</f>
        <v>-4627996</v>
      </c>
      <c r="N123" s="155">
        <f>IF(LEN(N$8)=0,"",IF(N$9="samtals",SUMIFS(Gögn!$I$2:$I$11876,Gögn!$F$2:$F$11876,$A123,Gögn!$B$2:$B$11876,N$8),SUMIFS(Gögn!$I$2:$I$11876,Gögn!$F$2:$F$11876,$A123,Gögn!$B$2:$B$11876,N$8,Gögn!$E$2:$E$11876,N$9))/1000)</f>
        <v>-4627996</v>
      </c>
      <c r="O123" s="155">
        <f>IF(LEN(O$8)=0,"",IF(O$9="samtals",SUMIFS(Gögn!$I$2:$I$11876,Gögn!$F$2:$F$11876,$A123,Gögn!$B$2:$B$11876,O$8),SUMIFS(Gögn!$I$2:$I$11876,Gögn!$F$2:$F$11876,$A123,Gögn!$B$2:$B$11876,O$8,Gögn!$E$2:$E$11876,O$9))/1000)</f>
        <v>-16129415.117000001</v>
      </c>
      <c r="P123" s="155">
        <f>IF(LEN(P$8)=0,"",IF(P$9="samtals",SUMIFS(Gögn!$I$2:$I$11876,Gögn!$F$2:$F$11876,$A123,Gögn!$B$2:$B$11876,P$8),SUMIFS(Gögn!$I$2:$I$11876,Gögn!$F$2:$F$11876,$A123,Gögn!$B$2:$B$11876,P$8,Gögn!$E$2:$E$11876,P$9))/1000)</f>
        <v>-15797705.234999999</v>
      </c>
      <c r="Q123" s="155">
        <f>IF(LEN(Q$8)=0,"",IF(Q$9="samtals",SUMIFS(Gögn!$I$2:$I$11876,Gögn!$F$2:$F$11876,$A123,Gögn!$B$2:$B$11876,Q$8),SUMIFS(Gögn!$I$2:$I$11876,Gögn!$F$2:$F$11876,$A123,Gögn!$B$2:$B$11876,Q$8,Gögn!$E$2:$E$11876,Q$9))/1000)</f>
        <v>-331709.88199999998</v>
      </c>
      <c r="R123" s="155">
        <f>IF(LEN(R$8)=0,"",IF(R$9="samtals",SUMIFS(Gögn!$I$2:$I$11876,Gögn!$F$2:$F$11876,$A123,Gögn!$B$2:$B$11876,R$8),SUMIFS(Gögn!$I$2:$I$11876,Gögn!$F$2:$F$11876,$A123,Gögn!$B$2:$B$11876,R$8,Gögn!$E$2:$E$11876,R$9))/1000)</f>
        <v>-33949843</v>
      </c>
      <c r="S123" s="155">
        <f>IF(LEN(S$8)=0,"",IF(S$9="samtals",SUMIFS(Gögn!$I$2:$I$11876,Gögn!$F$2:$F$11876,$A123,Gögn!$B$2:$B$11876,S$8),SUMIFS(Gögn!$I$2:$I$11876,Gögn!$F$2:$F$11876,$A123,Gögn!$B$2:$B$11876,S$8,Gögn!$E$2:$E$11876,S$9))/1000)</f>
        <v>-10307226</v>
      </c>
      <c r="T123" s="155">
        <f>IF(LEN(T$8)=0,"",IF(T$9="samtals",SUMIFS(Gögn!$I$2:$I$11876,Gögn!$F$2:$F$11876,$A123,Gögn!$B$2:$B$11876,T$8),SUMIFS(Gögn!$I$2:$I$11876,Gögn!$F$2:$F$11876,$A123,Gögn!$B$2:$B$11876,T$8,Gögn!$E$2:$E$11876,T$9))/1000)</f>
        <v>-23642617</v>
      </c>
      <c r="U123" s="155">
        <f>IF(LEN(U$8)=0,"",IF(U$9="samtals",SUMIFS(Gögn!$I$2:$I$11876,Gögn!$F$2:$F$11876,$A123,Gögn!$B$2:$B$11876,U$8),SUMIFS(Gögn!$I$2:$I$11876,Gögn!$F$2:$F$11876,$A123,Gögn!$B$2:$B$11876,U$8,Gögn!$E$2:$E$11876,U$9))/1000)</f>
        <v>-84755123.972000003</v>
      </c>
      <c r="V123" s="155">
        <f>IF(LEN(V$8)=0,"",IF(V$9="samtals",SUMIFS(Gögn!$I$2:$I$11876,Gögn!$F$2:$F$11876,$A123,Gögn!$B$2:$B$11876,V$8),SUMIFS(Gögn!$I$2:$I$11876,Gögn!$F$2:$F$11876,$A123,Gögn!$B$2:$B$11876,V$8,Gögn!$E$2:$E$11876,V$9))/1000)</f>
        <v>-83640296.192000002</v>
      </c>
      <c r="W123" s="155">
        <f>IF(LEN(W$8)=0,"",IF(W$9="samtals",SUMIFS(Gögn!$I$2:$I$11876,Gögn!$F$2:$F$11876,$A123,Gögn!$B$2:$B$11876,W$8),SUMIFS(Gögn!$I$2:$I$11876,Gögn!$F$2:$F$11876,$A123,Gögn!$B$2:$B$11876,W$8,Gögn!$E$2:$E$11876,W$9))/1000)</f>
        <v>-1114827.78</v>
      </c>
      <c r="X123" s="155">
        <f>IF(LEN(X$8)=0,"",IF(X$9="samtals",SUMIFS(Gögn!$I$2:$I$11876,Gögn!$F$2:$F$11876,$A123,Gögn!$B$2:$B$11876,X$8),SUMIFS(Gögn!$I$2:$I$11876,Gögn!$F$2:$F$11876,$A123,Gögn!$B$2:$B$11876,X$8,Gögn!$E$2:$E$11876,X$9))/1000)</f>
        <v>-18735240.392999999</v>
      </c>
      <c r="Y123" s="155">
        <f>IF(LEN(Y$8)=0,"",IF(Y$9="samtals",SUMIFS(Gögn!$I$2:$I$11876,Gögn!$F$2:$F$11876,$A123,Gögn!$B$2:$B$11876,Y$8),SUMIFS(Gögn!$I$2:$I$11876,Gögn!$F$2:$F$11876,$A123,Gögn!$B$2:$B$11876,Y$8,Gögn!$E$2:$E$11876,Y$9))/1000)</f>
        <v>-4449850.193</v>
      </c>
      <c r="Z123" s="155">
        <f>IF(LEN(Z$8)=0,"",IF(Z$9="samtals",SUMIFS(Gögn!$I$2:$I$11876,Gögn!$F$2:$F$11876,$A123,Gögn!$B$2:$B$11876,Z$8),SUMIFS(Gögn!$I$2:$I$11876,Gögn!$F$2:$F$11876,$A123,Gögn!$B$2:$B$11876,Z$8,Gögn!$E$2:$E$11876,Z$9))/1000)</f>
        <v>-14285390.199999999</v>
      </c>
      <c r="AA123" s="155">
        <f>IF(LEN(AA$8)=0,"",IF(AA$9="samtals",SUMIFS(Gögn!$I$2:$I$11876,Gögn!$F$2:$F$11876,$A123,Gögn!$B$2:$B$11876,AA$8),SUMIFS(Gögn!$I$2:$I$11876,Gögn!$F$2:$F$11876,$A123,Gögn!$B$2:$B$11876,AA$8,Gögn!$E$2:$E$11876,AA$9))/1000)</f>
        <v>-2105846.1540000001</v>
      </c>
      <c r="AB123" s="155">
        <f>IF(LEN(AB$8)=0,"",IF(AB$9="samtals",SUMIFS(Gögn!$I$2:$I$11876,Gögn!$F$2:$F$11876,$A123,Gögn!$B$2:$B$11876,AB$8),SUMIFS(Gögn!$I$2:$I$11876,Gögn!$F$2:$F$11876,$A123,Gögn!$B$2:$B$11876,AB$8,Gögn!$E$2:$E$11876,AB$9))/1000)</f>
        <v>-2105846.1540000001</v>
      </c>
      <c r="AC123" s="155">
        <f>IF(LEN(AC$8)=0,"",IF(AC$9="samtals",SUMIFS(Gögn!$I$2:$I$11876,Gögn!$F$2:$F$11876,$A123,Gögn!$B$2:$B$11876,AC$8),SUMIFS(Gögn!$I$2:$I$11876,Gögn!$F$2:$F$11876,$A123,Gögn!$B$2:$B$11876,AC$8,Gögn!$E$2:$E$11876,AC$9))/1000)</f>
        <v>-6076085</v>
      </c>
      <c r="AD123" s="155">
        <f>IF(LEN(AD$8)=0,"",IF(AD$9="samtals",SUMIFS(Gögn!$I$2:$I$11876,Gögn!$F$2:$F$11876,$A123,Gögn!$B$2:$B$11876,AD$8),SUMIFS(Gögn!$I$2:$I$11876,Gögn!$F$2:$F$11876,$A123,Gögn!$B$2:$B$11876,AD$8,Gögn!$E$2:$E$11876,AD$9))/1000)</f>
        <v>-6076085</v>
      </c>
      <c r="AE123" s="155">
        <f>IF(LEN(AE$8)=0,"",IF(AE$9="samtals",SUMIFS(Gögn!$I$2:$I$11876,Gögn!$F$2:$F$11876,$A123,Gögn!$B$2:$B$11876,AE$8),SUMIFS(Gögn!$I$2:$I$11876,Gögn!$F$2:$F$11876,$A123,Gögn!$B$2:$B$11876,AE$8,Gögn!$E$2:$E$11876,AE$9))/1000)</f>
        <v>-1360998</v>
      </c>
      <c r="AF123" s="155">
        <f>IF(LEN(AF$8)=0,"",IF(AF$9="samtals",SUMIFS(Gögn!$I$2:$I$11876,Gögn!$F$2:$F$11876,$A123,Gögn!$B$2:$B$11876,AF$8),SUMIFS(Gögn!$I$2:$I$11876,Gögn!$F$2:$F$11876,$A123,Gögn!$B$2:$B$11876,AF$8,Gögn!$E$2:$E$11876,AF$9))/1000)</f>
        <v>-1360998</v>
      </c>
      <c r="AG123" s="155">
        <f>IF(LEN(AG$8)=0,"",IF(AG$9="samtals",SUMIFS(Gögn!$I$2:$I$11876,Gögn!$F$2:$F$11876,$A123,Gögn!$B$2:$B$11876,AG$8),SUMIFS(Gögn!$I$2:$I$11876,Gögn!$F$2:$F$11876,$A123,Gögn!$B$2:$B$11876,AG$8,Gögn!$E$2:$E$11876,AG$9))/1000)</f>
        <v>-365066.64199999999</v>
      </c>
      <c r="AH123" s="155">
        <f>IF(LEN(AH$8)=0,"",IF(AH$9="samtals",SUMIFS(Gögn!$I$2:$I$11876,Gögn!$F$2:$F$11876,$A123,Gögn!$B$2:$B$11876,AH$8),SUMIFS(Gögn!$I$2:$I$11876,Gögn!$F$2:$F$11876,$A123,Gögn!$B$2:$B$11876,AH$8,Gögn!$E$2:$E$11876,AH$9))/1000)</f>
        <v>-365066.64199999999</v>
      </c>
      <c r="AI123" s="155">
        <f>IF(LEN(AI$8)=0,"",IF(AI$9="samtals",SUMIFS(Gögn!$I$2:$I$11876,Gögn!$F$2:$F$11876,$A123,Gögn!$B$2:$B$11876,AI$8),SUMIFS(Gögn!$I$2:$I$11876,Gögn!$F$2:$F$11876,$A123,Gögn!$B$2:$B$11876,AI$8,Gögn!$E$2:$E$11876,AI$9))/1000)</f>
        <v>-1127292</v>
      </c>
      <c r="AJ123" s="155">
        <f>IF(LEN(AJ$8)=0,"",IF(AJ$9="samtals",SUMIFS(Gögn!$I$2:$I$11876,Gögn!$F$2:$F$11876,$A123,Gögn!$B$2:$B$11876,AJ$8),SUMIFS(Gögn!$I$2:$I$11876,Gögn!$F$2:$F$11876,$A123,Gögn!$B$2:$B$11876,AJ$8,Gögn!$E$2:$E$11876,AJ$9))/1000)</f>
        <v>-1127292</v>
      </c>
      <c r="AK123" s="155">
        <f>IF(LEN(AK$8)=0,"",IF(AK$9="samtals",SUMIFS(Gögn!$I$2:$I$11876,Gögn!$F$2:$F$11876,$A123,Gögn!$B$2:$B$11876,AK$8),SUMIFS(Gögn!$I$2:$I$11876,Gögn!$F$2:$F$11876,$A123,Gögn!$B$2:$B$11876,AK$8,Gögn!$E$2:$E$11876,AK$9))/1000)</f>
        <v>-76012.826000000001</v>
      </c>
      <c r="AL123" s="155">
        <f>IF(LEN(AL$8)=0,"",IF(AL$9="samtals",SUMIFS(Gögn!$I$2:$I$11876,Gögn!$F$2:$F$11876,$A123,Gögn!$B$2:$B$11876,AL$8),SUMIFS(Gögn!$I$2:$I$11876,Gögn!$F$2:$F$11876,$A123,Gögn!$B$2:$B$11876,AL$8,Gögn!$E$2:$E$11876,AL$9))/1000)</f>
        <v>-76012.826000000001</v>
      </c>
      <c r="AM123" s="155">
        <f>IF(LEN(AM$8)=0,"",IF(AM$9="samtals",SUMIFS(Gögn!$I$2:$I$11876,Gögn!$F$2:$F$11876,$A123,Gögn!$B$2:$B$11876,AM$8),SUMIFS(Gögn!$I$2:$I$11876,Gögn!$F$2:$F$11876,$A123,Gögn!$B$2:$B$11876,AM$8,Gögn!$E$2:$E$11876,AM$9))/1000)</f>
        <v>-45875266.579999998</v>
      </c>
      <c r="AN123" s="155">
        <f>IF(LEN(AN$8)=0,"",IF(AN$9="samtals",SUMIFS(Gögn!$I$2:$I$11876,Gögn!$F$2:$F$11876,$A123,Gögn!$B$2:$B$11876,AN$8),SUMIFS(Gögn!$I$2:$I$11876,Gögn!$F$2:$F$11876,$A123,Gögn!$B$2:$B$11876,AN$8,Gögn!$E$2:$E$11876,AN$9))/1000)</f>
        <v>-45761160.868000001</v>
      </c>
      <c r="AO123" s="155">
        <f>IF(LEN(AO$8)=0,"",IF(AO$9="samtals",SUMIFS(Gögn!$I$2:$I$11876,Gögn!$F$2:$F$11876,$A123,Gögn!$B$2:$B$11876,AO$8),SUMIFS(Gögn!$I$2:$I$11876,Gögn!$F$2:$F$11876,$A123,Gögn!$B$2:$B$11876,AO$8,Gögn!$E$2:$E$11876,AO$9))/1000)</f>
        <v>-114105.712</v>
      </c>
      <c r="AP123" s="155">
        <f>IF(LEN(AP$8)=0,"",IF(AP$9="samtals",SUMIFS(Gögn!$I$2:$I$11876,Gögn!$F$2:$F$11876,$A123,Gögn!$B$2:$B$11876,AP$8),SUMIFS(Gögn!$I$2:$I$11876,Gögn!$F$2:$F$11876,$A123,Gögn!$B$2:$B$11876,AP$8,Gögn!$E$2:$E$11876,AP$9))/1000)</f>
        <v>-568139.66500000004</v>
      </c>
      <c r="AQ123" s="155">
        <f>IF(LEN(AQ$8)=0,"",IF(AQ$9="samtals",SUMIFS(Gögn!$I$2:$I$11876,Gögn!$F$2:$F$11876,$A123,Gögn!$B$2:$B$11876,AQ$8),SUMIFS(Gögn!$I$2:$I$11876,Gögn!$F$2:$F$11876,$A123,Gögn!$B$2:$B$11876,AQ$8,Gögn!$E$2:$E$11876,AQ$9))/1000)</f>
        <v>-158672.13500000001</v>
      </c>
      <c r="AR123" s="155">
        <f>IF(LEN(AR$8)=0,"",IF(AR$9="samtals",SUMIFS(Gögn!$I$2:$I$11876,Gögn!$F$2:$F$11876,$A123,Gögn!$B$2:$B$11876,AR$8),SUMIFS(Gögn!$I$2:$I$11876,Gögn!$F$2:$F$11876,$A123,Gögn!$B$2:$B$11876,AR$8,Gögn!$E$2:$E$11876,AR$9))/1000)</f>
        <v>-409467.53</v>
      </c>
      <c r="AS123" s="155">
        <f>IF(LEN(AS$8)=0,"",IF(AS$9="samtals",SUMIFS(Gögn!$I$2:$I$11876,Gögn!$F$2:$F$11876,$A123,Gögn!$B$2:$B$11876,AS$8),SUMIFS(Gögn!$I$2:$I$11876,Gögn!$F$2:$F$11876,$A123,Gögn!$B$2:$B$11876,AS$8,Gögn!$E$2:$E$11876,AS$9))/1000)</f>
        <v>-77987598.831</v>
      </c>
      <c r="AT123" s="155">
        <f>IF(LEN(AT$8)=0,"",IF(AT$9="samtals",SUMIFS(Gögn!$I$2:$I$11876,Gögn!$F$2:$F$11876,$A123,Gögn!$B$2:$B$11876,AT$8),SUMIFS(Gögn!$I$2:$I$11876,Gögn!$F$2:$F$11876,$A123,Gögn!$B$2:$B$11876,AT$8,Gögn!$E$2:$E$11876,AT$9))/1000)</f>
        <v>-75129902.296000004</v>
      </c>
      <c r="AU123" s="155">
        <f>IF(LEN(AU$8)=0,"",IF(AU$9="samtals",SUMIFS(Gögn!$I$2:$I$11876,Gögn!$F$2:$F$11876,$A123,Gögn!$B$2:$B$11876,AU$8),SUMIFS(Gögn!$I$2:$I$11876,Gögn!$F$2:$F$11876,$A123,Gögn!$B$2:$B$11876,AU$8,Gögn!$E$2:$E$11876,AU$9))/1000)</f>
        <v>-2857696.5350000001</v>
      </c>
      <c r="AV123" s="155">
        <f>IF(LEN(AV$8)=0,"",IF(AV$9="samtals",SUMIFS(Gögn!$I$2:$I$11876,Gögn!$F$2:$F$11876,$A123,Gögn!$B$2:$B$11876,AV$8),SUMIFS(Gögn!$I$2:$I$11876,Gögn!$F$2:$F$11876,$A123,Gögn!$B$2:$B$11876,AV$8,Gögn!$E$2:$E$11876,AV$9))/1000)</f>
        <v>-4246781.4939999999</v>
      </c>
      <c r="AW123" s="155">
        <f>IF(LEN(AW$8)=0,"",IF(AW$9="samtals",SUMIFS(Gögn!$I$2:$I$11876,Gögn!$F$2:$F$11876,$A123,Gögn!$B$2:$B$11876,AW$8),SUMIFS(Gögn!$I$2:$I$11876,Gögn!$F$2:$F$11876,$A123,Gögn!$B$2:$B$11876,AW$8,Gögn!$E$2:$E$11876,AW$9))/1000)</f>
        <v>-3932299.6549999998</v>
      </c>
      <c r="AX123" s="155">
        <f>IF(LEN(AX$8)=0,"",IF(AX$9="samtals",SUMIFS(Gögn!$I$2:$I$11876,Gögn!$F$2:$F$11876,$A123,Gögn!$B$2:$B$11876,AX$8),SUMIFS(Gögn!$I$2:$I$11876,Gögn!$F$2:$F$11876,$A123,Gögn!$B$2:$B$11876,AX$8,Gögn!$E$2:$E$11876,AX$9))/1000)</f>
        <v>-314481.83899999998</v>
      </c>
      <c r="AY123" s="155">
        <f>IF(LEN(AY$8)=0,"",IF(AY$9="samtals",SUMIFS(Gögn!$I$2:$I$11876,Gögn!$F$2:$F$11876,$A123,Gögn!$B$2:$B$11876,AY$8),SUMIFS(Gögn!$I$2:$I$11876,Gögn!$F$2:$F$11876,$A123,Gögn!$B$2:$B$11876,AY$8,Gögn!$E$2:$E$11876,AY$9))/1000)</f>
        <v>-22599296</v>
      </c>
      <c r="AZ123" s="155">
        <f>IF(LEN(AZ$8)=0,"",IF(AZ$9="samtals",SUMIFS(Gögn!$I$2:$I$11876,Gögn!$F$2:$F$11876,$A123,Gögn!$B$2:$B$11876,AZ$8),SUMIFS(Gögn!$I$2:$I$11876,Gögn!$F$2:$F$11876,$A123,Gögn!$B$2:$B$11876,AZ$8,Gögn!$E$2:$E$11876,AZ$9))/1000)</f>
        <v>-16423418</v>
      </c>
      <c r="BA123" s="155">
        <f>IF(LEN(BA$8)=0,"",IF(BA$9="samtals",SUMIFS(Gögn!$I$2:$I$11876,Gögn!$F$2:$F$11876,$A123,Gögn!$B$2:$B$11876,BA$8),SUMIFS(Gögn!$I$2:$I$11876,Gögn!$F$2:$F$11876,$A123,Gögn!$B$2:$B$11876,BA$8,Gögn!$E$2:$E$11876,BA$9))/1000)</f>
        <v>-6175878</v>
      </c>
      <c r="BB123" s="155">
        <f>IF(LEN(BB$8)=0,"",IF(BB$9="samtals",SUMIFS(Gögn!$I$2:$I$11876,Gögn!$F$2:$F$11876,$A123,Gögn!$B$2:$B$11876,BB$8),SUMIFS(Gögn!$I$2:$I$11876,Gögn!$F$2:$F$11876,$A123,Gögn!$B$2:$B$11876,BB$8,Gögn!$E$2:$E$11876,BB$9))/1000)</f>
        <v>-8782304.0590000004</v>
      </c>
      <c r="BC123" s="155">
        <f>IF(LEN(BC$8)=0,"",IF(BC$9="samtals",SUMIFS(Gögn!$I$2:$I$11876,Gögn!$F$2:$F$11876,$A123,Gögn!$B$2:$B$11876,BC$8),SUMIFS(Gögn!$I$2:$I$11876,Gögn!$F$2:$F$11876,$A123,Gögn!$B$2:$B$11876,BC$8,Gögn!$E$2:$E$11876,BC$9))/1000)</f>
        <v>-7967492.9970000004</v>
      </c>
      <c r="BD123" s="155">
        <f>IF(LEN(BD$8)=0,"",IF(BD$9="samtals",SUMIFS(Gögn!$I$2:$I$11876,Gögn!$F$2:$F$11876,$A123,Gögn!$B$2:$B$11876,BD$8),SUMIFS(Gögn!$I$2:$I$11876,Gögn!$F$2:$F$11876,$A123,Gögn!$B$2:$B$11876,BD$8,Gögn!$E$2:$E$11876,BD$9))/1000)</f>
        <v>-814811.06200000003</v>
      </c>
      <c r="BE123" s="155">
        <f>IF(LEN(BE$8)=0,"",IF(BE$9="samtals",SUMIFS(Gögn!$I$2:$I$11876,Gögn!$F$2:$F$11876,$A123,Gögn!$B$2:$B$11876,BE$8),SUMIFS(Gögn!$I$2:$I$11876,Gögn!$F$2:$F$11876,$A123,Gögn!$B$2:$B$11876,BE$8,Gögn!$E$2:$E$11876,BE$9))/1000)</f>
        <v>-17135920.353999998</v>
      </c>
      <c r="BF123" s="155">
        <f>IF(LEN(BF$8)=0,"",IF(BF$9="samtals",SUMIFS(Gögn!$I$2:$I$11876,Gögn!$F$2:$F$11876,$A123,Gögn!$B$2:$B$11876,BF$8),SUMIFS(Gögn!$I$2:$I$11876,Gögn!$F$2:$F$11876,$A123,Gögn!$B$2:$B$11876,BF$8,Gögn!$E$2:$E$11876,BF$9))/1000)</f>
        <v>-17076751.502</v>
      </c>
      <c r="BG123" s="155">
        <f>IF(LEN(BG$8)=0,"",IF(BG$9="samtals",SUMIFS(Gögn!$I$2:$I$11876,Gögn!$F$2:$F$11876,$A123,Gögn!$B$2:$B$11876,BG$8),SUMIFS(Gögn!$I$2:$I$11876,Gögn!$F$2:$F$11876,$A123,Gögn!$B$2:$B$11876,BG$8,Gögn!$E$2:$E$11876,BG$9))/1000)</f>
        <v>-59168.851999999999</v>
      </c>
    </row>
    <row r="124" spans="1:59" ht="15" customHeight="1" x14ac:dyDescent="0.25">
      <c r="A124" s="5" t="s">
        <v>124</v>
      </c>
      <c r="B124" s="5"/>
      <c r="C124" s="19" t="s">
        <v>125</v>
      </c>
      <c r="D124" s="156">
        <f t="shared" si="33"/>
        <v>128694401.388</v>
      </c>
      <c r="E124" s="156">
        <f>IF(LEN(E$8)=0,"",IF(E$9="samtals",SUMIFS(Gögn!$I$2:$I$11876,Gögn!$F$2:$F$11876,$A124,Gögn!$B$2:$B$11876,E$8),SUMIFS(Gögn!$I$2:$I$11876,Gögn!$F$2:$F$11876,$A124,Gögn!$B$2:$B$11876,E$8,Gögn!$E$2:$E$11876,E$9))/1000)</f>
        <v>5243202.91</v>
      </c>
      <c r="F124" s="156">
        <f>IF(LEN(F$8)=0,"",IF(F$9="samtals",SUMIFS(Gögn!$I$2:$I$11876,Gögn!$F$2:$F$11876,$A124,Gögn!$B$2:$B$11876,F$8),SUMIFS(Gögn!$I$2:$I$11876,Gögn!$F$2:$F$11876,$A124,Gögn!$B$2:$B$11876,F$8,Gögn!$E$2:$E$11876,F$9))/1000)</f>
        <v>1979319.7279999999</v>
      </c>
      <c r="G124" s="156">
        <f>IF(LEN(G$8)=0,"",IF(G$9="samtals",SUMIFS(Gögn!$I$2:$I$11876,Gögn!$F$2:$F$11876,$A124,Gögn!$B$2:$B$11876,G$8),SUMIFS(Gögn!$I$2:$I$11876,Gögn!$F$2:$F$11876,$A124,Gögn!$B$2:$B$11876,G$8,Gögn!$E$2:$E$11876,G$9))/1000)</f>
        <v>3263883.182</v>
      </c>
      <c r="H124" s="156">
        <f>IF(LEN(H$8)=0,"",IF(H$9="samtals",SUMIFS(Gögn!$I$2:$I$11876,Gögn!$F$2:$F$11876,$A124,Gögn!$B$2:$B$11876,H$8),SUMIFS(Gögn!$I$2:$I$11876,Gögn!$F$2:$F$11876,$A124,Gögn!$B$2:$B$11876,H$8,Gögn!$E$2:$E$11876,H$9))/1000)</f>
        <v>20126713.921</v>
      </c>
      <c r="I124" s="156">
        <f>IF(LEN(I$8)=0,"",IF(I$9="samtals",SUMIFS(Gögn!$I$2:$I$11876,Gögn!$F$2:$F$11876,$A124,Gögn!$B$2:$B$11876,I$8),SUMIFS(Gögn!$I$2:$I$11876,Gögn!$F$2:$F$11876,$A124,Gögn!$B$2:$B$11876,I$8,Gögn!$E$2:$E$11876,I$9))/1000)</f>
        <v>17657571.949999999</v>
      </c>
      <c r="J124" s="156">
        <f>IF(LEN(J$8)=0,"",IF(J$9="samtals",SUMIFS(Gögn!$I$2:$I$11876,Gögn!$F$2:$F$11876,$A124,Gögn!$B$2:$B$11876,J$8),SUMIFS(Gögn!$I$2:$I$11876,Gögn!$F$2:$F$11876,$A124,Gögn!$B$2:$B$11876,J$8,Gögn!$E$2:$E$11876,J$9))/1000)</f>
        <v>2469141.9709999999</v>
      </c>
      <c r="K124" s="156">
        <f>IF(LEN(K$8)=0,"",IF(K$9="samtals",SUMIFS(Gögn!$I$2:$I$11876,Gögn!$F$2:$F$11876,$A124,Gögn!$B$2:$B$11876,K$8),SUMIFS(Gögn!$I$2:$I$11876,Gögn!$F$2:$F$11876,$A124,Gögn!$B$2:$B$11876,K$8,Gögn!$E$2:$E$11876,K$9))/1000)</f>
        <v>1527685.3670000001</v>
      </c>
      <c r="L124" s="156">
        <f>IF(LEN(L$8)=0,"",IF(L$9="samtals",SUMIFS(Gögn!$I$2:$I$11876,Gögn!$F$2:$F$11876,$A124,Gögn!$B$2:$B$11876,L$8),SUMIFS(Gögn!$I$2:$I$11876,Gögn!$F$2:$F$11876,$A124,Gögn!$B$2:$B$11876,L$8,Gögn!$E$2:$E$11876,L$9))/1000)</f>
        <v>1527685.3670000001</v>
      </c>
      <c r="M124" s="156">
        <f>IF(LEN(M$8)=0,"",IF(M$9="samtals",SUMIFS(Gögn!$I$2:$I$11876,Gögn!$F$2:$F$11876,$A124,Gögn!$B$2:$B$11876,M$8),SUMIFS(Gögn!$I$2:$I$11876,Gögn!$F$2:$F$11876,$A124,Gögn!$B$2:$B$11876,M$8,Gögn!$E$2:$E$11876,M$9))/1000)</f>
        <v>4880826</v>
      </c>
      <c r="N124" s="156">
        <f>IF(LEN(N$8)=0,"",IF(N$9="samtals",SUMIFS(Gögn!$I$2:$I$11876,Gögn!$F$2:$F$11876,$A124,Gögn!$B$2:$B$11876,N$8),SUMIFS(Gögn!$I$2:$I$11876,Gögn!$F$2:$F$11876,$A124,Gögn!$B$2:$B$11876,N$8,Gögn!$E$2:$E$11876,N$9))/1000)</f>
        <v>4880826</v>
      </c>
      <c r="O124" s="156">
        <f>IF(LEN(O$8)=0,"",IF(O$9="samtals",SUMIFS(Gögn!$I$2:$I$11876,Gögn!$F$2:$F$11876,$A124,Gögn!$B$2:$B$11876,O$8),SUMIFS(Gögn!$I$2:$I$11876,Gögn!$F$2:$F$11876,$A124,Gögn!$B$2:$B$11876,O$8,Gögn!$E$2:$E$11876,O$9))/1000)</f>
        <v>2232179.59</v>
      </c>
      <c r="P124" s="156">
        <f>IF(LEN(P$8)=0,"",IF(P$9="samtals",SUMIFS(Gögn!$I$2:$I$11876,Gögn!$F$2:$F$11876,$A124,Gögn!$B$2:$B$11876,P$8),SUMIFS(Gögn!$I$2:$I$11876,Gögn!$F$2:$F$11876,$A124,Gögn!$B$2:$B$11876,P$8,Gögn!$E$2:$E$11876,P$9))/1000)</f>
        <v>2049188.6569999999</v>
      </c>
      <c r="Q124" s="156">
        <f>IF(LEN(Q$8)=0,"",IF(Q$9="samtals",SUMIFS(Gögn!$I$2:$I$11876,Gögn!$F$2:$F$11876,$A124,Gögn!$B$2:$B$11876,Q$8),SUMIFS(Gögn!$I$2:$I$11876,Gögn!$F$2:$F$11876,$A124,Gögn!$B$2:$B$11876,Q$8,Gögn!$E$2:$E$11876,Q$9))/1000)</f>
        <v>182990.93299999999</v>
      </c>
      <c r="R124" s="156">
        <f>IF(LEN(R$8)=0,"",IF(R$9="samtals",SUMIFS(Gögn!$I$2:$I$11876,Gögn!$F$2:$F$11876,$A124,Gögn!$B$2:$B$11876,R$8),SUMIFS(Gögn!$I$2:$I$11876,Gögn!$F$2:$F$11876,$A124,Gögn!$B$2:$B$11876,R$8,Gögn!$E$2:$E$11876,R$9))/1000)</f>
        <v>18147106</v>
      </c>
      <c r="S124" s="156">
        <f>IF(LEN(S$8)=0,"",IF(S$9="samtals",SUMIFS(Gögn!$I$2:$I$11876,Gögn!$F$2:$F$11876,$A124,Gögn!$B$2:$B$11876,S$8),SUMIFS(Gögn!$I$2:$I$11876,Gögn!$F$2:$F$11876,$A124,Gögn!$B$2:$B$11876,S$8,Gögn!$E$2:$E$11876,S$9))/1000)</f>
        <v>5359048</v>
      </c>
      <c r="T124" s="156">
        <f>IF(LEN(T$8)=0,"",IF(T$9="samtals",SUMIFS(Gögn!$I$2:$I$11876,Gögn!$F$2:$F$11876,$A124,Gögn!$B$2:$B$11876,T$8),SUMIFS(Gögn!$I$2:$I$11876,Gögn!$F$2:$F$11876,$A124,Gögn!$B$2:$B$11876,T$8,Gögn!$E$2:$E$11876,T$9))/1000)</f>
        <v>12788058</v>
      </c>
      <c r="U124" s="156">
        <f>IF(LEN(U$8)=0,"",IF(U$9="samtals",SUMIFS(Gögn!$I$2:$I$11876,Gögn!$F$2:$F$11876,$A124,Gögn!$B$2:$B$11876,U$8),SUMIFS(Gögn!$I$2:$I$11876,Gögn!$F$2:$F$11876,$A124,Gögn!$B$2:$B$11876,U$8,Gögn!$E$2:$E$11876,U$9))/1000)</f>
        <v>22343040.412</v>
      </c>
      <c r="V124" s="156">
        <f>IF(LEN(V$8)=0,"",IF(V$9="samtals",SUMIFS(Gögn!$I$2:$I$11876,Gögn!$F$2:$F$11876,$A124,Gögn!$B$2:$B$11876,V$8),SUMIFS(Gögn!$I$2:$I$11876,Gögn!$F$2:$F$11876,$A124,Gögn!$B$2:$B$11876,V$8,Gögn!$E$2:$E$11876,V$9))/1000)</f>
        <v>21824648.908</v>
      </c>
      <c r="W124" s="156">
        <f>IF(LEN(W$8)=0,"",IF(W$9="samtals",SUMIFS(Gögn!$I$2:$I$11876,Gögn!$F$2:$F$11876,$A124,Gögn!$B$2:$B$11876,W$8),SUMIFS(Gögn!$I$2:$I$11876,Gögn!$F$2:$F$11876,$A124,Gögn!$B$2:$B$11876,W$8,Gögn!$E$2:$E$11876,W$9))/1000)</f>
        <v>518391.50400000002</v>
      </c>
      <c r="X124" s="156">
        <f>IF(LEN(X$8)=0,"",IF(X$9="samtals",SUMIFS(Gögn!$I$2:$I$11876,Gögn!$F$2:$F$11876,$A124,Gögn!$B$2:$B$11876,X$8),SUMIFS(Gögn!$I$2:$I$11876,Gögn!$F$2:$F$11876,$A124,Gögn!$B$2:$B$11876,X$8,Gögn!$E$2:$E$11876,X$9))/1000)</f>
        <v>6049536.1370000001</v>
      </c>
      <c r="Y124" s="156">
        <f>IF(LEN(Y$8)=0,"",IF(Y$9="samtals",SUMIFS(Gögn!$I$2:$I$11876,Gögn!$F$2:$F$11876,$A124,Gögn!$B$2:$B$11876,Y$8),SUMIFS(Gögn!$I$2:$I$11876,Gögn!$F$2:$F$11876,$A124,Gögn!$B$2:$B$11876,Y$8,Gögn!$E$2:$E$11876,Y$9))/1000)</f>
        <v>1064021.8189999999</v>
      </c>
      <c r="Z124" s="156">
        <f>IF(LEN(Z$8)=0,"",IF(Z$9="samtals",SUMIFS(Gögn!$I$2:$I$11876,Gögn!$F$2:$F$11876,$A124,Gögn!$B$2:$B$11876,Z$8),SUMIFS(Gögn!$I$2:$I$11876,Gögn!$F$2:$F$11876,$A124,Gögn!$B$2:$B$11876,Z$8,Gögn!$E$2:$E$11876,Z$9))/1000)</f>
        <v>4985514.318</v>
      </c>
      <c r="AA124" s="156">
        <f>IF(LEN(AA$8)=0,"",IF(AA$9="samtals",SUMIFS(Gögn!$I$2:$I$11876,Gögn!$F$2:$F$11876,$A124,Gögn!$B$2:$B$11876,AA$8),SUMIFS(Gögn!$I$2:$I$11876,Gögn!$F$2:$F$11876,$A124,Gögn!$B$2:$B$11876,AA$8,Gögn!$E$2:$E$11876,AA$9))/1000)</f>
        <v>1433583.3840000001</v>
      </c>
      <c r="AB124" s="156">
        <f>IF(LEN(AB$8)=0,"",IF(AB$9="samtals",SUMIFS(Gögn!$I$2:$I$11876,Gögn!$F$2:$F$11876,$A124,Gögn!$B$2:$B$11876,AB$8),SUMIFS(Gögn!$I$2:$I$11876,Gögn!$F$2:$F$11876,$A124,Gögn!$B$2:$B$11876,AB$8,Gögn!$E$2:$E$11876,AB$9))/1000)</f>
        <v>1433583.3840000001</v>
      </c>
      <c r="AC124" s="156">
        <f>IF(LEN(AC$8)=0,"",IF(AC$9="samtals",SUMIFS(Gögn!$I$2:$I$11876,Gögn!$F$2:$F$11876,$A124,Gögn!$B$2:$B$11876,AC$8),SUMIFS(Gögn!$I$2:$I$11876,Gögn!$F$2:$F$11876,$A124,Gögn!$B$2:$B$11876,AC$8,Gögn!$E$2:$E$11876,AC$9))/1000)</f>
        <v>2041283</v>
      </c>
      <c r="AD124" s="156">
        <f>IF(LEN(AD$8)=0,"",IF(AD$9="samtals",SUMIFS(Gögn!$I$2:$I$11876,Gögn!$F$2:$F$11876,$A124,Gögn!$B$2:$B$11876,AD$8),SUMIFS(Gögn!$I$2:$I$11876,Gögn!$F$2:$F$11876,$A124,Gögn!$B$2:$B$11876,AD$8,Gögn!$E$2:$E$11876,AD$9))/1000)</f>
        <v>2041283</v>
      </c>
      <c r="AE124" s="156">
        <f>IF(LEN(AE$8)=0,"",IF(AE$9="samtals",SUMIFS(Gögn!$I$2:$I$11876,Gögn!$F$2:$F$11876,$A124,Gögn!$B$2:$B$11876,AE$8),SUMIFS(Gögn!$I$2:$I$11876,Gögn!$F$2:$F$11876,$A124,Gögn!$B$2:$B$11876,AE$8,Gögn!$E$2:$E$11876,AE$9))/1000)</f>
        <v>645411</v>
      </c>
      <c r="AF124" s="156">
        <f>IF(LEN(AF$8)=0,"",IF(AF$9="samtals",SUMIFS(Gögn!$I$2:$I$11876,Gögn!$F$2:$F$11876,$A124,Gögn!$B$2:$B$11876,AF$8),SUMIFS(Gögn!$I$2:$I$11876,Gögn!$F$2:$F$11876,$A124,Gögn!$B$2:$B$11876,AF$8,Gögn!$E$2:$E$11876,AF$9))/1000)</f>
        <v>645411</v>
      </c>
      <c r="AG124" s="156">
        <f>IF(LEN(AG$8)=0,"",IF(AG$9="samtals",SUMIFS(Gögn!$I$2:$I$11876,Gögn!$F$2:$F$11876,$A124,Gögn!$B$2:$B$11876,AG$8),SUMIFS(Gögn!$I$2:$I$11876,Gögn!$F$2:$F$11876,$A124,Gögn!$B$2:$B$11876,AG$8,Gögn!$E$2:$E$11876,AG$9))/1000)</f>
        <v>62343.154999999999</v>
      </c>
      <c r="AH124" s="156">
        <f>IF(LEN(AH$8)=0,"",IF(AH$9="samtals",SUMIFS(Gögn!$I$2:$I$11876,Gögn!$F$2:$F$11876,$A124,Gögn!$B$2:$B$11876,AH$8),SUMIFS(Gögn!$I$2:$I$11876,Gögn!$F$2:$F$11876,$A124,Gögn!$B$2:$B$11876,AH$8,Gögn!$E$2:$E$11876,AH$9))/1000)</f>
        <v>62343.154999999999</v>
      </c>
      <c r="AI124" s="156">
        <f>IF(LEN(AI$8)=0,"",IF(AI$9="samtals",SUMIFS(Gögn!$I$2:$I$11876,Gögn!$F$2:$F$11876,$A124,Gögn!$B$2:$B$11876,AI$8),SUMIFS(Gögn!$I$2:$I$11876,Gögn!$F$2:$F$11876,$A124,Gögn!$B$2:$B$11876,AI$8,Gögn!$E$2:$E$11876,AI$9))/1000)</f>
        <v>1339860</v>
      </c>
      <c r="AJ124" s="156">
        <f>IF(LEN(AJ$8)=0,"",IF(AJ$9="samtals",SUMIFS(Gögn!$I$2:$I$11876,Gögn!$F$2:$F$11876,$A124,Gögn!$B$2:$B$11876,AJ$8),SUMIFS(Gögn!$I$2:$I$11876,Gögn!$F$2:$F$11876,$A124,Gögn!$B$2:$B$11876,AJ$8,Gögn!$E$2:$E$11876,AJ$9))/1000)</f>
        <v>1339860</v>
      </c>
      <c r="AK124" s="156">
        <f>IF(LEN(AK$8)=0,"",IF(AK$9="samtals",SUMIFS(Gögn!$I$2:$I$11876,Gögn!$F$2:$F$11876,$A124,Gögn!$B$2:$B$11876,AK$8),SUMIFS(Gögn!$I$2:$I$11876,Gögn!$F$2:$F$11876,$A124,Gögn!$B$2:$B$11876,AK$8,Gögn!$E$2:$E$11876,AK$9))/1000)</f>
        <v>268655.65999999997</v>
      </c>
      <c r="AL124" s="156">
        <f>IF(LEN(AL$8)=0,"",IF(AL$9="samtals",SUMIFS(Gögn!$I$2:$I$11876,Gögn!$F$2:$F$11876,$A124,Gögn!$B$2:$B$11876,AL$8),SUMIFS(Gögn!$I$2:$I$11876,Gögn!$F$2:$F$11876,$A124,Gögn!$B$2:$B$11876,AL$8,Gögn!$E$2:$E$11876,AL$9))/1000)</f>
        <v>268655.65999999997</v>
      </c>
      <c r="AM124" s="156">
        <f>IF(LEN(AM$8)=0,"",IF(AM$9="samtals",SUMIFS(Gögn!$I$2:$I$11876,Gögn!$F$2:$F$11876,$A124,Gögn!$B$2:$B$11876,AM$8),SUMIFS(Gögn!$I$2:$I$11876,Gögn!$F$2:$F$11876,$A124,Gögn!$B$2:$B$11876,AM$8,Gögn!$E$2:$E$11876,AM$9))/1000)</f>
        <v>8216849.2280000001</v>
      </c>
      <c r="AN124" s="156">
        <f>IF(LEN(AN$8)=0,"",IF(AN$9="samtals",SUMIFS(Gögn!$I$2:$I$11876,Gögn!$F$2:$F$11876,$A124,Gögn!$B$2:$B$11876,AN$8),SUMIFS(Gögn!$I$2:$I$11876,Gögn!$F$2:$F$11876,$A124,Gögn!$B$2:$B$11876,AN$8,Gögn!$E$2:$E$11876,AN$9))/1000)</f>
        <v>8216849.2280000001</v>
      </c>
      <c r="AO124" s="156">
        <f>IF(LEN(AO$8)=0,"",IF(AO$9="samtals",SUMIFS(Gögn!$I$2:$I$11876,Gögn!$F$2:$F$11876,$A124,Gögn!$B$2:$B$11876,AO$8),SUMIFS(Gögn!$I$2:$I$11876,Gögn!$F$2:$F$11876,$A124,Gögn!$B$2:$B$11876,AO$8,Gögn!$E$2:$E$11876,AO$9))/1000)</f>
        <v>0</v>
      </c>
      <c r="AP124" s="156">
        <f>IF(LEN(AP$8)=0,"",IF(AP$9="samtals",SUMIFS(Gögn!$I$2:$I$11876,Gögn!$F$2:$F$11876,$A124,Gögn!$B$2:$B$11876,AP$8),SUMIFS(Gögn!$I$2:$I$11876,Gögn!$F$2:$F$11876,$A124,Gögn!$B$2:$B$11876,AP$8,Gögn!$E$2:$E$11876,AP$9))/1000)</f>
        <v>245875.20499999999</v>
      </c>
      <c r="AQ124" s="156">
        <f>IF(LEN(AQ$8)=0,"",IF(AQ$9="samtals",SUMIFS(Gögn!$I$2:$I$11876,Gögn!$F$2:$F$11876,$A124,Gögn!$B$2:$B$11876,AQ$8),SUMIFS(Gögn!$I$2:$I$11876,Gögn!$F$2:$F$11876,$A124,Gögn!$B$2:$B$11876,AQ$8,Gögn!$E$2:$E$11876,AQ$9))/1000)</f>
        <v>10042.361000000001</v>
      </c>
      <c r="AR124" s="156">
        <f>IF(LEN(AR$8)=0,"",IF(AR$9="samtals",SUMIFS(Gögn!$I$2:$I$11876,Gögn!$F$2:$F$11876,$A124,Gögn!$B$2:$B$11876,AR$8),SUMIFS(Gögn!$I$2:$I$11876,Gögn!$F$2:$F$11876,$A124,Gögn!$B$2:$B$11876,AR$8,Gögn!$E$2:$E$11876,AR$9))/1000)</f>
        <v>235832.84400000001</v>
      </c>
      <c r="AS124" s="156">
        <f>IF(LEN(AS$8)=0,"",IF(AS$9="samtals",SUMIFS(Gögn!$I$2:$I$11876,Gögn!$F$2:$F$11876,$A124,Gögn!$B$2:$B$11876,AS$8),SUMIFS(Gögn!$I$2:$I$11876,Gögn!$F$2:$F$11876,$A124,Gögn!$B$2:$B$11876,AS$8,Gögn!$E$2:$E$11876,AS$9))/1000)</f>
        <v>19657375.756999999</v>
      </c>
      <c r="AT124" s="156">
        <f>IF(LEN(AT$8)=0,"",IF(AT$9="samtals",SUMIFS(Gögn!$I$2:$I$11876,Gögn!$F$2:$F$11876,$A124,Gögn!$B$2:$B$11876,AT$8),SUMIFS(Gögn!$I$2:$I$11876,Gögn!$F$2:$F$11876,$A124,Gögn!$B$2:$B$11876,AT$8,Gögn!$E$2:$E$11876,AT$9))/1000)</f>
        <v>18662008.73</v>
      </c>
      <c r="AU124" s="156">
        <f>IF(LEN(AU$8)=0,"",IF(AU$9="samtals",SUMIFS(Gögn!$I$2:$I$11876,Gögn!$F$2:$F$11876,$A124,Gögn!$B$2:$B$11876,AU$8),SUMIFS(Gögn!$I$2:$I$11876,Gögn!$F$2:$F$11876,$A124,Gögn!$B$2:$B$11876,AU$8,Gögn!$E$2:$E$11876,AU$9))/1000)</f>
        <v>995367.027</v>
      </c>
      <c r="AV124" s="156">
        <f>IF(LEN(AV$8)=0,"",IF(AV$9="samtals",SUMIFS(Gögn!$I$2:$I$11876,Gögn!$F$2:$F$11876,$A124,Gögn!$B$2:$B$11876,AV$8),SUMIFS(Gögn!$I$2:$I$11876,Gögn!$F$2:$F$11876,$A124,Gögn!$B$2:$B$11876,AV$8,Gögn!$E$2:$E$11876,AV$9))/1000)</f>
        <v>975259.46100000001</v>
      </c>
      <c r="AW124" s="156">
        <f>IF(LEN(AW$8)=0,"",IF(AW$9="samtals",SUMIFS(Gögn!$I$2:$I$11876,Gögn!$F$2:$F$11876,$A124,Gögn!$B$2:$B$11876,AW$8),SUMIFS(Gögn!$I$2:$I$11876,Gögn!$F$2:$F$11876,$A124,Gögn!$B$2:$B$11876,AW$8,Gögn!$E$2:$E$11876,AW$9))/1000)</f>
        <v>725532.87800000003</v>
      </c>
      <c r="AX124" s="156">
        <f>IF(LEN(AX$8)=0,"",IF(AX$9="samtals",SUMIFS(Gögn!$I$2:$I$11876,Gögn!$F$2:$F$11876,$A124,Gögn!$B$2:$B$11876,AX$8),SUMIFS(Gögn!$I$2:$I$11876,Gögn!$F$2:$F$11876,$A124,Gögn!$B$2:$B$11876,AX$8,Gögn!$E$2:$E$11876,AX$9))/1000)</f>
        <v>249726.58300000001</v>
      </c>
      <c r="AY124" s="156">
        <f>IF(LEN(AY$8)=0,"",IF(AY$9="samtals",SUMIFS(Gögn!$I$2:$I$11876,Gögn!$F$2:$F$11876,$A124,Gögn!$B$2:$B$11876,AY$8),SUMIFS(Gögn!$I$2:$I$11876,Gögn!$F$2:$F$11876,$A124,Gögn!$B$2:$B$11876,AY$8,Gögn!$E$2:$E$11876,AY$9))/1000)</f>
        <v>7147315</v>
      </c>
      <c r="AZ124" s="156">
        <f>IF(LEN(AZ$8)=0,"",IF(AZ$9="samtals",SUMIFS(Gögn!$I$2:$I$11876,Gögn!$F$2:$F$11876,$A124,Gögn!$B$2:$B$11876,AZ$8),SUMIFS(Gögn!$I$2:$I$11876,Gögn!$F$2:$F$11876,$A124,Gögn!$B$2:$B$11876,AZ$8,Gögn!$E$2:$E$11876,AZ$9))/1000)</f>
        <v>1821174</v>
      </c>
      <c r="BA124" s="156">
        <f>IF(LEN(BA$8)=0,"",IF(BA$9="samtals",SUMIFS(Gögn!$I$2:$I$11876,Gögn!$F$2:$F$11876,$A124,Gögn!$B$2:$B$11876,BA$8),SUMIFS(Gögn!$I$2:$I$11876,Gögn!$F$2:$F$11876,$A124,Gögn!$B$2:$B$11876,BA$8,Gögn!$E$2:$E$11876,BA$9))/1000)</f>
        <v>5326141</v>
      </c>
      <c r="BB124" s="156">
        <f>IF(LEN(BB$8)=0,"",IF(BB$9="samtals",SUMIFS(Gögn!$I$2:$I$11876,Gögn!$F$2:$F$11876,$A124,Gögn!$B$2:$B$11876,BB$8),SUMIFS(Gögn!$I$2:$I$11876,Gögn!$F$2:$F$11876,$A124,Gögn!$B$2:$B$11876,BB$8,Gögn!$E$2:$E$11876,BB$9))/1000)</f>
        <v>2085108.7379999999</v>
      </c>
      <c r="BC124" s="156">
        <f>IF(LEN(BC$8)=0,"",IF(BC$9="samtals",SUMIFS(Gögn!$I$2:$I$11876,Gögn!$F$2:$F$11876,$A124,Gögn!$B$2:$B$11876,BC$8),SUMIFS(Gögn!$I$2:$I$11876,Gögn!$F$2:$F$11876,$A124,Gögn!$B$2:$B$11876,BC$8,Gögn!$E$2:$E$11876,BC$9))/1000)</f>
        <v>2085108.7379999999</v>
      </c>
      <c r="BD124" s="156">
        <f>IF(LEN(BD$8)=0,"",IF(BD$9="samtals",SUMIFS(Gögn!$I$2:$I$11876,Gögn!$F$2:$F$11876,$A124,Gögn!$B$2:$B$11876,BD$8),SUMIFS(Gögn!$I$2:$I$11876,Gögn!$F$2:$F$11876,$A124,Gögn!$B$2:$B$11876,BD$8,Gögn!$E$2:$E$11876,BD$9))/1000)</f>
        <v>0</v>
      </c>
      <c r="BE124" s="156">
        <f>IF(LEN(BE$8)=0,"",IF(BE$9="samtals",SUMIFS(Gögn!$I$2:$I$11876,Gögn!$F$2:$F$11876,$A124,Gögn!$B$2:$B$11876,BE$8),SUMIFS(Gögn!$I$2:$I$11876,Gögn!$F$2:$F$11876,$A124,Gögn!$B$2:$B$11876,BE$8,Gögn!$E$2:$E$11876,BE$9))/1000)</f>
        <v>4025191.463</v>
      </c>
      <c r="BF124" s="156">
        <f>IF(LEN(BF$8)=0,"",IF(BF$9="samtals",SUMIFS(Gögn!$I$2:$I$11876,Gögn!$F$2:$F$11876,$A124,Gögn!$B$2:$B$11876,BF$8),SUMIFS(Gögn!$I$2:$I$11876,Gögn!$F$2:$F$11876,$A124,Gögn!$B$2:$B$11876,BF$8,Gögn!$E$2:$E$11876,BF$9))/1000)</f>
        <v>3955311.6910000001</v>
      </c>
      <c r="BG124" s="156">
        <f>IF(LEN(BG$8)=0,"",IF(BG$9="samtals",SUMIFS(Gögn!$I$2:$I$11876,Gögn!$F$2:$F$11876,$A124,Gögn!$B$2:$B$11876,BG$8),SUMIFS(Gögn!$I$2:$I$11876,Gögn!$F$2:$F$11876,$A124,Gögn!$B$2:$B$11876,BG$8,Gögn!$E$2:$E$11876,BG$9))/1000)</f>
        <v>69879.771999999997</v>
      </c>
    </row>
    <row r="125" spans="1:59" ht="15" customHeight="1" x14ac:dyDescent="0.25">
      <c r="A125" s="5" t="s">
        <v>126</v>
      </c>
      <c r="B125" s="5"/>
      <c r="C125" s="18" t="s">
        <v>127</v>
      </c>
      <c r="D125" s="155">
        <f t="shared" si="33"/>
        <v>0</v>
      </c>
      <c r="E125" s="155">
        <f>IF(LEN(E$8)=0,"",IF(E$9="samtals",SUMIFS(Gögn!$I$2:$I$11876,Gögn!$F$2:$F$11876,$A125,Gögn!$B$2:$B$11876,E$8),SUMIFS(Gögn!$I$2:$I$11876,Gögn!$F$2:$F$11876,$A125,Gögn!$B$2:$B$11876,E$8,Gögn!$E$2:$E$11876,E$9))/1000)</f>
        <v>0</v>
      </c>
      <c r="F125" s="155">
        <f>IF(LEN(F$8)=0,"",IF(F$9="samtals",SUMIFS(Gögn!$I$2:$I$11876,Gögn!$F$2:$F$11876,$A125,Gögn!$B$2:$B$11876,F$8),SUMIFS(Gögn!$I$2:$I$11876,Gögn!$F$2:$F$11876,$A125,Gögn!$B$2:$B$11876,F$8,Gögn!$E$2:$E$11876,F$9))/1000)</f>
        <v>0</v>
      </c>
      <c r="G125" s="155">
        <f>IF(LEN(G$8)=0,"",IF(G$9="samtals",SUMIFS(Gögn!$I$2:$I$11876,Gögn!$F$2:$F$11876,$A125,Gögn!$B$2:$B$11876,G$8),SUMIFS(Gögn!$I$2:$I$11876,Gögn!$F$2:$F$11876,$A125,Gögn!$B$2:$B$11876,G$8,Gögn!$E$2:$E$11876,G$9))/1000)</f>
        <v>0</v>
      </c>
      <c r="H125" s="155">
        <f>IF(LEN(H$8)=0,"",IF(H$9="samtals",SUMIFS(Gögn!$I$2:$I$11876,Gögn!$F$2:$F$11876,$A125,Gögn!$B$2:$B$11876,H$8),SUMIFS(Gögn!$I$2:$I$11876,Gögn!$F$2:$F$11876,$A125,Gögn!$B$2:$B$11876,H$8,Gögn!$E$2:$E$11876,H$9))/1000)</f>
        <v>0</v>
      </c>
      <c r="I125" s="155">
        <f>IF(LEN(I$8)=0,"",IF(I$9="samtals",SUMIFS(Gögn!$I$2:$I$11876,Gögn!$F$2:$F$11876,$A125,Gögn!$B$2:$B$11876,I$8),SUMIFS(Gögn!$I$2:$I$11876,Gögn!$F$2:$F$11876,$A125,Gögn!$B$2:$B$11876,I$8,Gögn!$E$2:$E$11876,I$9))/1000)</f>
        <v>0</v>
      </c>
      <c r="J125" s="155">
        <f>IF(LEN(J$8)=0,"",IF(J$9="samtals",SUMIFS(Gögn!$I$2:$I$11876,Gögn!$F$2:$F$11876,$A125,Gögn!$B$2:$B$11876,J$8),SUMIFS(Gögn!$I$2:$I$11876,Gögn!$F$2:$F$11876,$A125,Gögn!$B$2:$B$11876,J$8,Gögn!$E$2:$E$11876,J$9))/1000)</f>
        <v>0</v>
      </c>
      <c r="K125" s="155">
        <f>IF(LEN(K$8)=0,"",IF(K$9="samtals",SUMIFS(Gögn!$I$2:$I$11876,Gögn!$F$2:$F$11876,$A125,Gögn!$B$2:$B$11876,K$8),SUMIFS(Gögn!$I$2:$I$11876,Gögn!$F$2:$F$11876,$A125,Gögn!$B$2:$B$11876,K$8,Gögn!$E$2:$E$11876,K$9))/1000)</f>
        <v>0</v>
      </c>
      <c r="L125" s="155">
        <f>IF(LEN(L$8)=0,"",IF(L$9="samtals",SUMIFS(Gögn!$I$2:$I$11876,Gögn!$F$2:$F$11876,$A125,Gögn!$B$2:$B$11876,L$8),SUMIFS(Gögn!$I$2:$I$11876,Gögn!$F$2:$F$11876,$A125,Gögn!$B$2:$B$11876,L$8,Gögn!$E$2:$E$11876,L$9))/1000)</f>
        <v>0</v>
      </c>
      <c r="M125" s="155">
        <f>IF(LEN(M$8)=0,"",IF(M$9="samtals",SUMIFS(Gögn!$I$2:$I$11876,Gögn!$F$2:$F$11876,$A125,Gögn!$B$2:$B$11876,M$8),SUMIFS(Gögn!$I$2:$I$11876,Gögn!$F$2:$F$11876,$A125,Gögn!$B$2:$B$11876,M$8,Gögn!$E$2:$E$11876,M$9))/1000)</f>
        <v>0</v>
      </c>
      <c r="N125" s="155">
        <f>IF(LEN(N$8)=0,"",IF(N$9="samtals",SUMIFS(Gögn!$I$2:$I$11876,Gögn!$F$2:$F$11876,$A125,Gögn!$B$2:$B$11876,N$8),SUMIFS(Gögn!$I$2:$I$11876,Gögn!$F$2:$F$11876,$A125,Gögn!$B$2:$B$11876,N$8,Gögn!$E$2:$E$11876,N$9))/1000)</f>
        <v>0</v>
      </c>
      <c r="O125" s="155">
        <f>IF(LEN(O$8)=0,"",IF(O$9="samtals",SUMIFS(Gögn!$I$2:$I$11876,Gögn!$F$2:$F$11876,$A125,Gögn!$B$2:$B$11876,O$8),SUMIFS(Gögn!$I$2:$I$11876,Gögn!$F$2:$F$11876,$A125,Gögn!$B$2:$B$11876,O$8,Gögn!$E$2:$E$11876,O$9))/1000)</f>
        <v>0</v>
      </c>
      <c r="P125" s="155">
        <f>IF(LEN(P$8)=0,"",IF(P$9="samtals",SUMIFS(Gögn!$I$2:$I$11876,Gögn!$F$2:$F$11876,$A125,Gögn!$B$2:$B$11876,P$8),SUMIFS(Gögn!$I$2:$I$11876,Gögn!$F$2:$F$11876,$A125,Gögn!$B$2:$B$11876,P$8,Gögn!$E$2:$E$11876,P$9))/1000)</f>
        <v>0</v>
      </c>
      <c r="Q125" s="155">
        <f>IF(LEN(Q$8)=0,"",IF(Q$9="samtals",SUMIFS(Gögn!$I$2:$I$11876,Gögn!$F$2:$F$11876,$A125,Gögn!$B$2:$B$11876,Q$8),SUMIFS(Gögn!$I$2:$I$11876,Gögn!$F$2:$F$11876,$A125,Gögn!$B$2:$B$11876,Q$8,Gögn!$E$2:$E$11876,Q$9))/1000)</f>
        <v>0</v>
      </c>
      <c r="R125" s="155">
        <f>IF(LEN(R$8)=0,"",IF(R$9="samtals",SUMIFS(Gögn!$I$2:$I$11876,Gögn!$F$2:$F$11876,$A125,Gögn!$B$2:$B$11876,R$8),SUMIFS(Gögn!$I$2:$I$11876,Gögn!$F$2:$F$11876,$A125,Gögn!$B$2:$B$11876,R$8,Gögn!$E$2:$E$11876,R$9))/1000)</f>
        <v>0</v>
      </c>
      <c r="S125" s="155">
        <f>IF(LEN(S$8)=0,"",IF(S$9="samtals",SUMIFS(Gögn!$I$2:$I$11876,Gögn!$F$2:$F$11876,$A125,Gögn!$B$2:$B$11876,S$8),SUMIFS(Gögn!$I$2:$I$11876,Gögn!$F$2:$F$11876,$A125,Gögn!$B$2:$B$11876,S$8,Gögn!$E$2:$E$11876,S$9))/1000)</f>
        <v>0</v>
      </c>
      <c r="T125" s="155">
        <f>IF(LEN(T$8)=0,"",IF(T$9="samtals",SUMIFS(Gögn!$I$2:$I$11876,Gögn!$F$2:$F$11876,$A125,Gögn!$B$2:$B$11876,T$8),SUMIFS(Gögn!$I$2:$I$11876,Gögn!$F$2:$F$11876,$A125,Gögn!$B$2:$B$11876,T$8,Gögn!$E$2:$E$11876,T$9))/1000)</f>
        <v>0</v>
      </c>
      <c r="U125" s="155">
        <f>IF(LEN(U$8)=0,"",IF(U$9="samtals",SUMIFS(Gögn!$I$2:$I$11876,Gögn!$F$2:$F$11876,$A125,Gögn!$B$2:$B$11876,U$8),SUMIFS(Gögn!$I$2:$I$11876,Gögn!$F$2:$F$11876,$A125,Gögn!$B$2:$B$11876,U$8,Gögn!$E$2:$E$11876,U$9))/1000)</f>
        <v>0</v>
      </c>
      <c r="V125" s="155">
        <f>IF(LEN(V$8)=0,"",IF(V$9="samtals",SUMIFS(Gögn!$I$2:$I$11876,Gögn!$F$2:$F$11876,$A125,Gögn!$B$2:$B$11876,V$8),SUMIFS(Gögn!$I$2:$I$11876,Gögn!$F$2:$F$11876,$A125,Gögn!$B$2:$B$11876,V$8,Gögn!$E$2:$E$11876,V$9))/1000)</f>
        <v>0</v>
      </c>
      <c r="W125" s="155">
        <f>IF(LEN(W$8)=0,"",IF(W$9="samtals",SUMIFS(Gögn!$I$2:$I$11876,Gögn!$F$2:$F$11876,$A125,Gögn!$B$2:$B$11876,W$8),SUMIFS(Gögn!$I$2:$I$11876,Gögn!$F$2:$F$11876,$A125,Gögn!$B$2:$B$11876,W$8,Gögn!$E$2:$E$11876,W$9))/1000)</f>
        <v>0</v>
      </c>
      <c r="X125" s="155">
        <f>IF(LEN(X$8)=0,"",IF(X$9="samtals",SUMIFS(Gögn!$I$2:$I$11876,Gögn!$F$2:$F$11876,$A125,Gögn!$B$2:$B$11876,X$8),SUMIFS(Gögn!$I$2:$I$11876,Gögn!$F$2:$F$11876,$A125,Gögn!$B$2:$B$11876,X$8,Gögn!$E$2:$E$11876,X$9))/1000)</f>
        <v>0</v>
      </c>
      <c r="Y125" s="155">
        <f>IF(LEN(Y$8)=0,"",IF(Y$9="samtals",SUMIFS(Gögn!$I$2:$I$11876,Gögn!$F$2:$F$11876,$A125,Gögn!$B$2:$B$11876,Y$8),SUMIFS(Gögn!$I$2:$I$11876,Gögn!$F$2:$F$11876,$A125,Gögn!$B$2:$B$11876,Y$8,Gögn!$E$2:$E$11876,Y$9))/1000)</f>
        <v>0</v>
      </c>
      <c r="Z125" s="155">
        <f>IF(LEN(Z$8)=0,"",IF(Z$9="samtals",SUMIFS(Gögn!$I$2:$I$11876,Gögn!$F$2:$F$11876,$A125,Gögn!$B$2:$B$11876,Z$8),SUMIFS(Gögn!$I$2:$I$11876,Gögn!$F$2:$F$11876,$A125,Gögn!$B$2:$B$11876,Z$8,Gögn!$E$2:$E$11876,Z$9))/1000)</f>
        <v>0</v>
      </c>
      <c r="AA125" s="155">
        <f>IF(LEN(AA$8)=0,"",IF(AA$9="samtals",SUMIFS(Gögn!$I$2:$I$11876,Gögn!$F$2:$F$11876,$A125,Gögn!$B$2:$B$11876,AA$8),SUMIFS(Gögn!$I$2:$I$11876,Gögn!$F$2:$F$11876,$A125,Gögn!$B$2:$B$11876,AA$8,Gögn!$E$2:$E$11876,AA$9))/1000)</f>
        <v>0</v>
      </c>
      <c r="AB125" s="155">
        <f>IF(LEN(AB$8)=0,"",IF(AB$9="samtals",SUMIFS(Gögn!$I$2:$I$11876,Gögn!$F$2:$F$11876,$A125,Gögn!$B$2:$B$11876,AB$8),SUMIFS(Gögn!$I$2:$I$11876,Gögn!$F$2:$F$11876,$A125,Gögn!$B$2:$B$11876,AB$8,Gögn!$E$2:$E$11876,AB$9))/1000)</f>
        <v>0</v>
      </c>
      <c r="AC125" s="155">
        <f>IF(LEN(AC$8)=0,"",IF(AC$9="samtals",SUMIFS(Gögn!$I$2:$I$11876,Gögn!$F$2:$F$11876,$A125,Gögn!$B$2:$B$11876,AC$8),SUMIFS(Gögn!$I$2:$I$11876,Gögn!$F$2:$F$11876,$A125,Gögn!$B$2:$B$11876,AC$8,Gögn!$E$2:$E$11876,AC$9))/1000)</f>
        <v>0</v>
      </c>
      <c r="AD125" s="155">
        <f>IF(LEN(AD$8)=0,"",IF(AD$9="samtals",SUMIFS(Gögn!$I$2:$I$11876,Gögn!$F$2:$F$11876,$A125,Gögn!$B$2:$B$11876,AD$8),SUMIFS(Gögn!$I$2:$I$11876,Gögn!$F$2:$F$11876,$A125,Gögn!$B$2:$B$11876,AD$8,Gögn!$E$2:$E$11876,AD$9))/1000)</f>
        <v>0</v>
      </c>
      <c r="AE125" s="155">
        <f>IF(LEN(AE$8)=0,"",IF(AE$9="samtals",SUMIFS(Gögn!$I$2:$I$11876,Gögn!$F$2:$F$11876,$A125,Gögn!$B$2:$B$11876,AE$8),SUMIFS(Gögn!$I$2:$I$11876,Gögn!$F$2:$F$11876,$A125,Gögn!$B$2:$B$11876,AE$8,Gögn!$E$2:$E$11876,AE$9))/1000)</f>
        <v>0</v>
      </c>
      <c r="AF125" s="155">
        <f>IF(LEN(AF$8)=0,"",IF(AF$9="samtals",SUMIFS(Gögn!$I$2:$I$11876,Gögn!$F$2:$F$11876,$A125,Gögn!$B$2:$B$11876,AF$8),SUMIFS(Gögn!$I$2:$I$11876,Gögn!$F$2:$F$11876,$A125,Gögn!$B$2:$B$11876,AF$8,Gögn!$E$2:$E$11876,AF$9))/1000)</f>
        <v>0</v>
      </c>
      <c r="AG125" s="155">
        <f>IF(LEN(AG$8)=0,"",IF(AG$9="samtals",SUMIFS(Gögn!$I$2:$I$11876,Gögn!$F$2:$F$11876,$A125,Gögn!$B$2:$B$11876,AG$8),SUMIFS(Gögn!$I$2:$I$11876,Gögn!$F$2:$F$11876,$A125,Gögn!$B$2:$B$11876,AG$8,Gögn!$E$2:$E$11876,AG$9))/1000)</f>
        <v>0</v>
      </c>
      <c r="AH125" s="155">
        <f>IF(LEN(AH$8)=0,"",IF(AH$9="samtals",SUMIFS(Gögn!$I$2:$I$11876,Gögn!$F$2:$F$11876,$A125,Gögn!$B$2:$B$11876,AH$8),SUMIFS(Gögn!$I$2:$I$11876,Gögn!$F$2:$F$11876,$A125,Gögn!$B$2:$B$11876,AH$8,Gögn!$E$2:$E$11876,AH$9))/1000)</f>
        <v>0</v>
      </c>
      <c r="AI125" s="155">
        <f>IF(LEN(AI$8)=0,"",IF(AI$9="samtals",SUMIFS(Gögn!$I$2:$I$11876,Gögn!$F$2:$F$11876,$A125,Gögn!$B$2:$B$11876,AI$8),SUMIFS(Gögn!$I$2:$I$11876,Gögn!$F$2:$F$11876,$A125,Gögn!$B$2:$B$11876,AI$8,Gögn!$E$2:$E$11876,AI$9))/1000)</f>
        <v>0</v>
      </c>
      <c r="AJ125" s="155">
        <f>IF(LEN(AJ$8)=0,"",IF(AJ$9="samtals",SUMIFS(Gögn!$I$2:$I$11876,Gögn!$F$2:$F$11876,$A125,Gögn!$B$2:$B$11876,AJ$8),SUMIFS(Gögn!$I$2:$I$11876,Gögn!$F$2:$F$11876,$A125,Gögn!$B$2:$B$11876,AJ$8,Gögn!$E$2:$E$11876,AJ$9))/1000)</f>
        <v>0</v>
      </c>
      <c r="AK125" s="155">
        <f>IF(LEN(AK$8)=0,"",IF(AK$9="samtals",SUMIFS(Gögn!$I$2:$I$11876,Gögn!$F$2:$F$11876,$A125,Gögn!$B$2:$B$11876,AK$8),SUMIFS(Gögn!$I$2:$I$11876,Gögn!$F$2:$F$11876,$A125,Gögn!$B$2:$B$11876,AK$8,Gögn!$E$2:$E$11876,AK$9))/1000)</f>
        <v>0</v>
      </c>
      <c r="AL125" s="155">
        <f>IF(LEN(AL$8)=0,"",IF(AL$9="samtals",SUMIFS(Gögn!$I$2:$I$11876,Gögn!$F$2:$F$11876,$A125,Gögn!$B$2:$B$11876,AL$8),SUMIFS(Gögn!$I$2:$I$11876,Gögn!$F$2:$F$11876,$A125,Gögn!$B$2:$B$11876,AL$8,Gögn!$E$2:$E$11876,AL$9))/1000)</f>
        <v>0</v>
      </c>
      <c r="AM125" s="155">
        <f>IF(LEN(AM$8)=0,"",IF(AM$9="samtals",SUMIFS(Gögn!$I$2:$I$11876,Gögn!$F$2:$F$11876,$A125,Gögn!$B$2:$B$11876,AM$8),SUMIFS(Gögn!$I$2:$I$11876,Gögn!$F$2:$F$11876,$A125,Gögn!$B$2:$B$11876,AM$8,Gögn!$E$2:$E$11876,AM$9))/1000)</f>
        <v>0</v>
      </c>
      <c r="AN125" s="155">
        <f>IF(LEN(AN$8)=0,"",IF(AN$9="samtals",SUMIFS(Gögn!$I$2:$I$11876,Gögn!$F$2:$F$11876,$A125,Gögn!$B$2:$B$11876,AN$8),SUMIFS(Gögn!$I$2:$I$11876,Gögn!$F$2:$F$11876,$A125,Gögn!$B$2:$B$11876,AN$8,Gögn!$E$2:$E$11876,AN$9))/1000)</f>
        <v>0</v>
      </c>
      <c r="AO125" s="155">
        <f>IF(LEN(AO$8)=0,"",IF(AO$9="samtals",SUMIFS(Gögn!$I$2:$I$11876,Gögn!$F$2:$F$11876,$A125,Gögn!$B$2:$B$11876,AO$8),SUMIFS(Gögn!$I$2:$I$11876,Gögn!$F$2:$F$11876,$A125,Gögn!$B$2:$B$11876,AO$8,Gögn!$E$2:$E$11876,AO$9))/1000)</f>
        <v>0</v>
      </c>
      <c r="AP125" s="155">
        <f>IF(LEN(AP$8)=0,"",IF(AP$9="samtals",SUMIFS(Gögn!$I$2:$I$11876,Gögn!$F$2:$F$11876,$A125,Gögn!$B$2:$B$11876,AP$8),SUMIFS(Gögn!$I$2:$I$11876,Gögn!$F$2:$F$11876,$A125,Gögn!$B$2:$B$11876,AP$8,Gögn!$E$2:$E$11876,AP$9))/1000)</f>
        <v>0</v>
      </c>
      <c r="AQ125" s="155">
        <f>IF(LEN(AQ$8)=0,"",IF(AQ$9="samtals",SUMIFS(Gögn!$I$2:$I$11876,Gögn!$F$2:$F$11876,$A125,Gögn!$B$2:$B$11876,AQ$8),SUMIFS(Gögn!$I$2:$I$11876,Gögn!$F$2:$F$11876,$A125,Gögn!$B$2:$B$11876,AQ$8,Gögn!$E$2:$E$11876,AQ$9))/1000)</f>
        <v>0</v>
      </c>
      <c r="AR125" s="155">
        <f>IF(LEN(AR$8)=0,"",IF(AR$9="samtals",SUMIFS(Gögn!$I$2:$I$11876,Gögn!$F$2:$F$11876,$A125,Gögn!$B$2:$B$11876,AR$8),SUMIFS(Gögn!$I$2:$I$11876,Gögn!$F$2:$F$11876,$A125,Gögn!$B$2:$B$11876,AR$8,Gögn!$E$2:$E$11876,AR$9))/1000)</f>
        <v>0</v>
      </c>
      <c r="AS125" s="155">
        <f>IF(LEN(AS$8)=0,"",IF(AS$9="samtals",SUMIFS(Gögn!$I$2:$I$11876,Gögn!$F$2:$F$11876,$A125,Gögn!$B$2:$B$11876,AS$8),SUMIFS(Gögn!$I$2:$I$11876,Gögn!$F$2:$F$11876,$A125,Gögn!$B$2:$B$11876,AS$8,Gögn!$E$2:$E$11876,AS$9))/1000)</f>
        <v>0</v>
      </c>
      <c r="AT125" s="155">
        <f>IF(LEN(AT$8)=0,"",IF(AT$9="samtals",SUMIFS(Gögn!$I$2:$I$11876,Gögn!$F$2:$F$11876,$A125,Gögn!$B$2:$B$11876,AT$8),SUMIFS(Gögn!$I$2:$I$11876,Gögn!$F$2:$F$11876,$A125,Gögn!$B$2:$B$11876,AT$8,Gögn!$E$2:$E$11876,AT$9))/1000)</f>
        <v>0</v>
      </c>
      <c r="AU125" s="155">
        <f>IF(LEN(AU$8)=0,"",IF(AU$9="samtals",SUMIFS(Gögn!$I$2:$I$11876,Gögn!$F$2:$F$11876,$A125,Gögn!$B$2:$B$11876,AU$8),SUMIFS(Gögn!$I$2:$I$11876,Gögn!$F$2:$F$11876,$A125,Gögn!$B$2:$B$11876,AU$8,Gögn!$E$2:$E$11876,AU$9))/1000)</f>
        <v>0</v>
      </c>
      <c r="AV125" s="155">
        <f>IF(LEN(AV$8)=0,"",IF(AV$9="samtals",SUMIFS(Gögn!$I$2:$I$11876,Gögn!$F$2:$F$11876,$A125,Gögn!$B$2:$B$11876,AV$8),SUMIFS(Gögn!$I$2:$I$11876,Gögn!$F$2:$F$11876,$A125,Gögn!$B$2:$B$11876,AV$8,Gögn!$E$2:$E$11876,AV$9))/1000)</f>
        <v>0</v>
      </c>
      <c r="AW125" s="155">
        <f>IF(LEN(AW$8)=0,"",IF(AW$9="samtals",SUMIFS(Gögn!$I$2:$I$11876,Gögn!$F$2:$F$11876,$A125,Gögn!$B$2:$B$11876,AW$8),SUMIFS(Gögn!$I$2:$I$11876,Gögn!$F$2:$F$11876,$A125,Gögn!$B$2:$B$11876,AW$8,Gögn!$E$2:$E$11876,AW$9))/1000)</f>
        <v>0</v>
      </c>
      <c r="AX125" s="155">
        <f>IF(LEN(AX$8)=0,"",IF(AX$9="samtals",SUMIFS(Gögn!$I$2:$I$11876,Gögn!$F$2:$F$11876,$A125,Gögn!$B$2:$B$11876,AX$8),SUMIFS(Gögn!$I$2:$I$11876,Gögn!$F$2:$F$11876,$A125,Gögn!$B$2:$B$11876,AX$8,Gögn!$E$2:$E$11876,AX$9))/1000)</f>
        <v>0</v>
      </c>
      <c r="AY125" s="155">
        <f>IF(LEN(AY$8)=0,"",IF(AY$9="samtals",SUMIFS(Gögn!$I$2:$I$11876,Gögn!$F$2:$F$11876,$A125,Gögn!$B$2:$B$11876,AY$8),SUMIFS(Gögn!$I$2:$I$11876,Gögn!$F$2:$F$11876,$A125,Gögn!$B$2:$B$11876,AY$8,Gögn!$E$2:$E$11876,AY$9))/1000)</f>
        <v>0</v>
      </c>
      <c r="AZ125" s="155">
        <f>IF(LEN(AZ$8)=0,"",IF(AZ$9="samtals",SUMIFS(Gögn!$I$2:$I$11876,Gögn!$F$2:$F$11876,$A125,Gögn!$B$2:$B$11876,AZ$8),SUMIFS(Gögn!$I$2:$I$11876,Gögn!$F$2:$F$11876,$A125,Gögn!$B$2:$B$11876,AZ$8,Gögn!$E$2:$E$11876,AZ$9))/1000)</f>
        <v>0</v>
      </c>
      <c r="BA125" s="155">
        <f>IF(LEN(BA$8)=0,"",IF(BA$9="samtals",SUMIFS(Gögn!$I$2:$I$11876,Gögn!$F$2:$F$11876,$A125,Gögn!$B$2:$B$11876,BA$8),SUMIFS(Gögn!$I$2:$I$11876,Gögn!$F$2:$F$11876,$A125,Gögn!$B$2:$B$11876,BA$8,Gögn!$E$2:$E$11876,BA$9))/1000)</f>
        <v>0</v>
      </c>
      <c r="BB125" s="155">
        <f>IF(LEN(BB$8)=0,"",IF(BB$9="samtals",SUMIFS(Gögn!$I$2:$I$11876,Gögn!$F$2:$F$11876,$A125,Gögn!$B$2:$B$11876,BB$8),SUMIFS(Gögn!$I$2:$I$11876,Gögn!$F$2:$F$11876,$A125,Gögn!$B$2:$B$11876,BB$8,Gögn!$E$2:$E$11876,BB$9))/1000)</f>
        <v>0</v>
      </c>
      <c r="BC125" s="155">
        <f>IF(LEN(BC$8)=0,"",IF(BC$9="samtals",SUMIFS(Gögn!$I$2:$I$11876,Gögn!$F$2:$F$11876,$A125,Gögn!$B$2:$B$11876,BC$8),SUMIFS(Gögn!$I$2:$I$11876,Gögn!$F$2:$F$11876,$A125,Gögn!$B$2:$B$11876,BC$8,Gögn!$E$2:$E$11876,BC$9))/1000)</f>
        <v>0</v>
      </c>
      <c r="BD125" s="155">
        <f>IF(LEN(BD$8)=0,"",IF(BD$9="samtals",SUMIFS(Gögn!$I$2:$I$11876,Gögn!$F$2:$F$11876,$A125,Gögn!$B$2:$B$11876,BD$8),SUMIFS(Gögn!$I$2:$I$11876,Gögn!$F$2:$F$11876,$A125,Gögn!$B$2:$B$11876,BD$8,Gögn!$E$2:$E$11876,BD$9))/1000)</f>
        <v>0</v>
      </c>
      <c r="BE125" s="155">
        <f>IF(LEN(BE$8)=0,"",IF(BE$9="samtals",SUMIFS(Gögn!$I$2:$I$11876,Gögn!$F$2:$F$11876,$A125,Gögn!$B$2:$B$11876,BE$8),SUMIFS(Gögn!$I$2:$I$11876,Gögn!$F$2:$F$11876,$A125,Gögn!$B$2:$B$11876,BE$8,Gögn!$E$2:$E$11876,BE$9))/1000)</f>
        <v>0</v>
      </c>
      <c r="BF125" s="155">
        <f>IF(LEN(BF$8)=0,"",IF(BF$9="samtals",SUMIFS(Gögn!$I$2:$I$11876,Gögn!$F$2:$F$11876,$A125,Gögn!$B$2:$B$11876,BF$8),SUMIFS(Gögn!$I$2:$I$11876,Gögn!$F$2:$F$11876,$A125,Gögn!$B$2:$B$11876,BF$8,Gögn!$E$2:$E$11876,BF$9))/1000)</f>
        <v>0</v>
      </c>
      <c r="BG125" s="155">
        <f>IF(LEN(BG$8)=0,"",IF(BG$9="samtals",SUMIFS(Gögn!$I$2:$I$11876,Gögn!$F$2:$F$11876,$A125,Gögn!$B$2:$B$11876,BG$8),SUMIFS(Gögn!$I$2:$I$11876,Gögn!$F$2:$F$11876,$A125,Gögn!$B$2:$B$11876,BG$8,Gögn!$E$2:$E$11876,BG$9))/1000)</f>
        <v>0</v>
      </c>
    </row>
    <row r="126" spans="1:59" ht="15" customHeight="1" x14ac:dyDescent="0.25">
      <c r="A126" s="5" t="s">
        <v>128</v>
      </c>
      <c r="B126" s="5"/>
      <c r="C126" s="19" t="s">
        <v>129</v>
      </c>
      <c r="D126" s="156">
        <f t="shared" si="33"/>
        <v>-1529205.9239999999</v>
      </c>
      <c r="E126" s="156">
        <f>IF(LEN(E$8)=0,"",IF(E$9="samtals",SUMIFS(Gögn!$I$2:$I$11876,Gögn!$F$2:$F$11876,$A126,Gögn!$B$2:$B$11876,E$8),SUMIFS(Gögn!$I$2:$I$11876,Gögn!$F$2:$F$11876,$A126,Gögn!$B$2:$B$11876,E$8,Gögn!$E$2:$E$11876,E$9))/1000)</f>
        <v>-500000</v>
      </c>
      <c r="F126" s="156">
        <f>IF(LEN(F$8)=0,"",IF(F$9="samtals",SUMIFS(Gögn!$I$2:$I$11876,Gögn!$F$2:$F$11876,$A126,Gögn!$B$2:$B$11876,F$8),SUMIFS(Gögn!$I$2:$I$11876,Gögn!$F$2:$F$11876,$A126,Gögn!$B$2:$B$11876,F$8,Gögn!$E$2:$E$11876,F$9))/1000)</f>
        <v>0</v>
      </c>
      <c r="G126" s="156">
        <f>IF(LEN(G$8)=0,"",IF(G$9="samtals",SUMIFS(Gögn!$I$2:$I$11876,Gögn!$F$2:$F$11876,$A126,Gögn!$B$2:$B$11876,G$8),SUMIFS(Gögn!$I$2:$I$11876,Gögn!$F$2:$F$11876,$A126,Gögn!$B$2:$B$11876,G$8,Gögn!$E$2:$E$11876,G$9))/1000)</f>
        <v>-500000</v>
      </c>
      <c r="H126" s="156">
        <f>IF(LEN(H$8)=0,"",IF(H$9="samtals",SUMIFS(Gögn!$I$2:$I$11876,Gögn!$F$2:$F$11876,$A126,Gögn!$B$2:$B$11876,H$8),SUMIFS(Gögn!$I$2:$I$11876,Gögn!$F$2:$F$11876,$A126,Gögn!$B$2:$B$11876,H$8,Gögn!$E$2:$E$11876,H$9))/1000)</f>
        <v>-608666.74399999995</v>
      </c>
      <c r="I126" s="156">
        <f>IF(LEN(I$8)=0,"",IF(I$9="samtals",SUMIFS(Gögn!$I$2:$I$11876,Gögn!$F$2:$F$11876,$A126,Gögn!$B$2:$B$11876,I$8),SUMIFS(Gögn!$I$2:$I$11876,Gögn!$F$2:$F$11876,$A126,Gögn!$B$2:$B$11876,I$8,Gögn!$E$2:$E$11876,I$9))/1000)</f>
        <v>-330.37299999999999</v>
      </c>
      <c r="J126" s="156">
        <f>IF(LEN(J$8)=0,"",IF(J$9="samtals",SUMIFS(Gögn!$I$2:$I$11876,Gögn!$F$2:$F$11876,$A126,Gögn!$B$2:$B$11876,J$8),SUMIFS(Gögn!$I$2:$I$11876,Gögn!$F$2:$F$11876,$A126,Gögn!$B$2:$B$11876,J$8,Gögn!$E$2:$E$11876,J$9))/1000)</f>
        <v>-608336.37100000004</v>
      </c>
      <c r="K126" s="156">
        <f>IF(LEN(K$8)=0,"",IF(K$9="samtals",SUMIFS(Gögn!$I$2:$I$11876,Gögn!$F$2:$F$11876,$A126,Gögn!$B$2:$B$11876,K$8),SUMIFS(Gögn!$I$2:$I$11876,Gögn!$F$2:$F$11876,$A126,Gögn!$B$2:$B$11876,K$8,Gögn!$E$2:$E$11876,K$9))/1000)</f>
        <v>0</v>
      </c>
      <c r="L126" s="156">
        <f>IF(LEN(L$8)=0,"",IF(L$9="samtals",SUMIFS(Gögn!$I$2:$I$11876,Gögn!$F$2:$F$11876,$A126,Gögn!$B$2:$B$11876,L$8),SUMIFS(Gögn!$I$2:$I$11876,Gögn!$F$2:$F$11876,$A126,Gögn!$B$2:$B$11876,L$8,Gögn!$E$2:$E$11876,L$9))/1000)</f>
        <v>0</v>
      </c>
      <c r="M126" s="156">
        <f>IF(LEN(M$8)=0,"",IF(M$9="samtals",SUMIFS(Gögn!$I$2:$I$11876,Gögn!$F$2:$F$11876,$A126,Gögn!$B$2:$B$11876,M$8),SUMIFS(Gögn!$I$2:$I$11876,Gögn!$F$2:$F$11876,$A126,Gögn!$B$2:$B$11876,M$8,Gögn!$E$2:$E$11876,M$9))/1000)</f>
        <v>0</v>
      </c>
      <c r="N126" s="156">
        <f>IF(LEN(N$8)=0,"",IF(N$9="samtals",SUMIFS(Gögn!$I$2:$I$11876,Gögn!$F$2:$F$11876,$A126,Gögn!$B$2:$B$11876,N$8),SUMIFS(Gögn!$I$2:$I$11876,Gögn!$F$2:$F$11876,$A126,Gögn!$B$2:$B$11876,N$8,Gögn!$E$2:$E$11876,N$9))/1000)</f>
        <v>0</v>
      </c>
      <c r="O126" s="156">
        <f>IF(LEN(O$8)=0,"",IF(O$9="samtals",SUMIFS(Gögn!$I$2:$I$11876,Gögn!$F$2:$F$11876,$A126,Gögn!$B$2:$B$11876,O$8),SUMIFS(Gögn!$I$2:$I$11876,Gögn!$F$2:$F$11876,$A126,Gögn!$B$2:$B$11876,O$8,Gögn!$E$2:$E$11876,O$9))/1000)</f>
        <v>0</v>
      </c>
      <c r="P126" s="156">
        <f>IF(LEN(P$8)=0,"",IF(P$9="samtals",SUMIFS(Gögn!$I$2:$I$11876,Gögn!$F$2:$F$11876,$A126,Gögn!$B$2:$B$11876,P$8),SUMIFS(Gögn!$I$2:$I$11876,Gögn!$F$2:$F$11876,$A126,Gögn!$B$2:$B$11876,P$8,Gögn!$E$2:$E$11876,P$9))/1000)</f>
        <v>0</v>
      </c>
      <c r="Q126" s="156">
        <f>IF(LEN(Q$8)=0,"",IF(Q$9="samtals",SUMIFS(Gögn!$I$2:$I$11876,Gögn!$F$2:$F$11876,$A126,Gögn!$B$2:$B$11876,Q$8),SUMIFS(Gögn!$I$2:$I$11876,Gögn!$F$2:$F$11876,$A126,Gögn!$B$2:$B$11876,Q$8,Gögn!$E$2:$E$11876,Q$9))/1000)</f>
        <v>0</v>
      </c>
      <c r="R126" s="156">
        <f>IF(LEN(R$8)=0,"",IF(R$9="samtals",SUMIFS(Gögn!$I$2:$I$11876,Gögn!$F$2:$F$11876,$A126,Gögn!$B$2:$B$11876,R$8),SUMIFS(Gögn!$I$2:$I$11876,Gögn!$F$2:$F$11876,$A126,Gögn!$B$2:$B$11876,R$8,Gögn!$E$2:$E$11876,R$9))/1000)</f>
        <v>-1106</v>
      </c>
      <c r="S126" s="156">
        <f>IF(LEN(S$8)=0,"",IF(S$9="samtals",SUMIFS(Gögn!$I$2:$I$11876,Gögn!$F$2:$F$11876,$A126,Gögn!$B$2:$B$11876,S$8),SUMIFS(Gögn!$I$2:$I$11876,Gögn!$F$2:$F$11876,$A126,Gögn!$B$2:$B$11876,S$8,Gögn!$E$2:$E$11876,S$9))/1000)</f>
        <v>0</v>
      </c>
      <c r="T126" s="156">
        <f>IF(LEN(T$8)=0,"",IF(T$9="samtals",SUMIFS(Gögn!$I$2:$I$11876,Gögn!$F$2:$F$11876,$A126,Gögn!$B$2:$B$11876,T$8),SUMIFS(Gögn!$I$2:$I$11876,Gögn!$F$2:$F$11876,$A126,Gögn!$B$2:$B$11876,T$8,Gögn!$E$2:$E$11876,T$9))/1000)</f>
        <v>-1106</v>
      </c>
      <c r="U126" s="156">
        <f>IF(LEN(U$8)=0,"",IF(U$9="samtals",SUMIFS(Gögn!$I$2:$I$11876,Gögn!$F$2:$F$11876,$A126,Gögn!$B$2:$B$11876,U$8),SUMIFS(Gögn!$I$2:$I$11876,Gögn!$F$2:$F$11876,$A126,Gögn!$B$2:$B$11876,U$8,Gögn!$E$2:$E$11876,U$9))/1000)</f>
        <v>-230030.818</v>
      </c>
      <c r="V126" s="156">
        <f>IF(LEN(V$8)=0,"",IF(V$9="samtals",SUMIFS(Gögn!$I$2:$I$11876,Gögn!$F$2:$F$11876,$A126,Gögn!$B$2:$B$11876,V$8),SUMIFS(Gögn!$I$2:$I$11876,Gögn!$F$2:$F$11876,$A126,Gögn!$B$2:$B$11876,V$8,Gögn!$E$2:$E$11876,V$9))/1000)</f>
        <v>0</v>
      </c>
      <c r="W126" s="156">
        <f>IF(LEN(W$8)=0,"",IF(W$9="samtals",SUMIFS(Gögn!$I$2:$I$11876,Gögn!$F$2:$F$11876,$A126,Gögn!$B$2:$B$11876,W$8),SUMIFS(Gögn!$I$2:$I$11876,Gögn!$F$2:$F$11876,$A126,Gögn!$B$2:$B$11876,W$8,Gögn!$E$2:$E$11876,W$9))/1000)</f>
        <v>-230030.818</v>
      </c>
      <c r="X126" s="156">
        <f>IF(LEN(X$8)=0,"",IF(X$9="samtals",SUMIFS(Gögn!$I$2:$I$11876,Gögn!$F$2:$F$11876,$A126,Gögn!$B$2:$B$11876,X$8),SUMIFS(Gögn!$I$2:$I$11876,Gögn!$F$2:$F$11876,$A126,Gögn!$B$2:$B$11876,X$8,Gögn!$E$2:$E$11876,X$9))/1000)</f>
        <v>0</v>
      </c>
      <c r="Y126" s="156">
        <f>IF(LEN(Y$8)=0,"",IF(Y$9="samtals",SUMIFS(Gögn!$I$2:$I$11876,Gögn!$F$2:$F$11876,$A126,Gögn!$B$2:$B$11876,Y$8),SUMIFS(Gögn!$I$2:$I$11876,Gögn!$F$2:$F$11876,$A126,Gögn!$B$2:$B$11876,Y$8,Gögn!$E$2:$E$11876,Y$9))/1000)</f>
        <v>0</v>
      </c>
      <c r="Z126" s="156">
        <f>IF(LEN(Z$8)=0,"",IF(Z$9="samtals",SUMIFS(Gögn!$I$2:$I$11876,Gögn!$F$2:$F$11876,$A126,Gögn!$B$2:$B$11876,Z$8),SUMIFS(Gögn!$I$2:$I$11876,Gögn!$F$2:$F$11876,$A126,Gögn!$B$2:$B$11876,Z$8,Gögn!$E$2:$E$11876,Z$9))/1000)</f>
        <v>0</v>
      </c>
      <c r="AA126" s="156">
        <f>IF(LEN(AA$8)=0,"",IF(AA$9="samtals",SUMIFS(Gögn!$I$2:$I$11876,Gögn!$F$2:$F$11876,$A126,Gögn!$B$2:$B$11876,AA$8),SUMIFS(Gögn!$I$2:$I$11876,Gögn!$F$2:$F$11876,$A126,Gögn!$B$2:$B$11876,AA$8,Gögn!$E$2:$E$11876,AA$9))/1000)</f>
        <v>0</v>
      </c>
      <c r="AB126" s="156">
        <f>IF(LEN(AB$8)=0,"",IF(AB$9="samtals",SUMIFS(Gögn!$I$2:$I$11876,Gögn!$F$2:$F$11876,$A126,Gögn!$B$2:$B$11876,AB$8),SUMIFS(Gögn!$I$2:$I$11876,Gögn!$F$2:$F$11876,$A126,Gögn!$B$2:$B$11876,AB$8,Gögn!$E$2:$E$11876,AB$9))/1000)</f>
        <v>0</v>
      </c>
      <c r="AC126" s="156">
        <f>IF(LEN(AC$8)=0,"",IF(AC$9="samtals",SUMIFS(Gögn!$I$2:$I$11876,Gögn!$F$2:$F$11876,$A126,Gögn!$B$2:$B$11876,AC$8),SUMIFS(Gögn!$I$2:$I$11876,Gögn!$F$2:$F$11876,$A126,Gögn!$B$2:$B$11876,AC$8,Gögn!$E$2:$E$11876,AC$9))/1000)</f>
        <v>0</v>
      </c>
      <c r="AD126" s="156">
        <f>IF(LEN(AD$8)=0,"",IF(AD$9="samtals",SUMIFS(Gögn!$I$2:$I$11876,Gögn!$F$2:$F$11876,$A126,Gögn!$B$2:$B$11876,AD$8),SUMIFS(Gögn!$I$2:$I$11876,Gögn!$F$2:$F$11876,$A126,Gögn!$B$2:$B$11876,AD$8,Gögn!$E$2:$E$11876,AD$9))/1000)</f>
        <v>0</v>
      </c>
      <c r="AE126" s="156">
        <f>IF(LEN(AE$8)=0,"",IF(AE$9="samtals",SUMIFS(Gögn!$I$2:$I$11876,Gögn!$F$2:$F$11876,$A126,Gögn!$B$2:$B$11876,AE$8),SUMIFS(Gögn!$I$2:$I$11876,Gögn!$F$2:$F$11876,$A126,Gögn!$B$2:$B$11876,AE$8,Gögn!$E$2:$E$11876,AE$9))/1000)</f>
        <v>-24212</v>
      </c>
      <c r="AF126" s="156">
        <f>IF(LEN(AF$8)=0,"",IF(AF$9="samtals",SUMIFS(Gögn!$I$2:$I$11876,Gögn!$F$2:$F$11876,$A126,Gögn!$B$2:$B$11876,AF$8),SUMIFS(Gögn!$I$2:$I$11876,Gögn!$F$2:$F$11876,$A126,Gögn!$B$2:$B$11876,AF$8,Gögn!$E$2:$E$11876,AF$9))/1000)</f>
        <v>-24212</v>
      </c>
      <c r="AG126" s="156">
        <f>IF(LEN(AG$8)=0,"",IF(AG$9="samtals",SUMIFS(Gögn!$I$2:$I$11876,Gögn!$F$2:$F$11876,$A126,Gögn!$B$2:$B$11876,AG$8),SUMIFS(Gögn!$I$2:$I$11876,Gögn!$F$2:$F$11876,$A126,Gögn!$B$2:$B$11876,AG$8,Gögn!$E$2:$E$11876,AG$9))/1000)</f>
        <v>0</v>
      </c>
      <c r="AH126" s="156">
        <f>IF(LEN(AH$8)=0,"",IF(AH$9="samtals",SUMIFS(Gögn!$I$2:$I$11876,Gögn!$F$2:$F$11876,$A126,Gögn!$B$2:$B$11876,AH$8),SUMIFS(Gögn!$I$2:$I$11876,Gögn!$F$2:$F$11876,$A126,Gögn!$B$2:$B$11876,AH$8,Gögn!$E$2:$E$11876,AH$9))/1000)</f>
        <v>0</v>
      </c>
      <c r="AI126" s="156">
        <f>IF(LEN(AI$8)=0,"",IF(AI$9="samtals",SUMIFS(Gögn!$I$2:$I$11876,Gögn!$F$2:$F$11876,$A126,Gögn!$B$2:$B$11876,AI$8),SUMIFS(Gögn!$I$2:$I$11876,Gögn!$F$2:$F$11876,$A126,Gögn!$B$2:$B$11876,AI$8,Gögn!$E$2:$E$11876,AI$9))/1000)</f>
        <v>0</v>
      </c>
      <c r="AJ126" s="156">
        <f>IF(LEN(AJ$8)=0,"",IF(AJ$9="samtals",SUMIFS(Gögn!$I$2:$I$11876,Gögn!$F$2:$F$11876,$A126,Gögn!$B$2:$B$11876,AJ$8),SUMIFS(Gögn!$I$2:$I$11876,Gögn!$F$2:$F$11876,$A126,Gögn!$B$2:$B$11876,AJ$8,Gögn!$E$2:$E$11876,AJ$9))/1000)</f>
        <v>0</v>
      </c>
      <c r="AK126" s="156">
        <f>IF(LEN(AK$8)=0,"",IF(AK$9="samtals",SUMIFS(Gögn!$I$2:$I$11876,Gögn!$F$2:$F$11876,$A126,Gögn!$B$2:$B$11876,AK$8),SUMIFS(Gögn!$I$2:$I$11876,Gögn!$F$2:$F$11876,$A126,Gögn!$B$2:$B$11876,AK$8,Gögn!$E$2:$E$11876,AK$9))/1000)</f>
        <v>0</v>
      </c>
      <c r="AL126" s="156">
        <f>IF(LEN(AL$8)=0,"",IF(AL$9="samtals",SUMIFS(Gögn!$I$2:$I$11876,Gögn!$F$2:$F$11876,$A126,Gögn!$B$2:$B$11876,AL$8),SUMIFS(Gögn!$I$2:$I$11876,Gögn!$F$2:$F$11876,$A126,Gögn!$B$2:$B$11876,AL$8,Gögn!$E$2:$E$11876,AL$9))/1000)</f>
        <v>0</v>
      </c>
      <c r="AM126" s="156">
        <f>IF(LEN(AM$8)=0,"",IF(AM$9="samtals",SUMIFS(Gögn!$I$2:$I$11876,Gögn!$F$2:$F$11876,$A126,Gögn!$B$2:$B$11876,AM$8),SUMIFS(Gögn!$I$2:$I$11876,Gögn!$F$2:$F$11876,$A126,Gögn!$B$2:$B$11876,AM$8,Gögn!$E$2:$E$11876,AM$9))/1000)</f>
        <v>-164798.36199999999</v>
      </c>
      <c r="AN126" s="156">
        <f>IF(LEN(AN$8)=0,"",IF(AN$9="samtals",SUMIFS(Gögn!$I$2:$I$11876,Gögn!$F$2:$F$11876,$A126,Gögn!$B$2:$B$11876,AN$8),SUMIFS(Gögn!$I$2:$I$11876,Gögn!$F$2:$F$11876,$A126,Gögn!$B$2:$B$11876,AN$8,Gögn!$E$2:$E$11876,AN$9))/1000)</f>
        <v>0</v>
      </c>
      <c r="AO126" s="156">
        <f>IF(LEN(AO$8)=0,"",IF(AO$9="samtals",SUMIFS(Gögn!$I$2:$I$11876,Gögn!$F$2:$F$11876,$A126,Gögn!$B$2:$B$11876,AO$8),SUMIFS(Gögn!$I$2:$I$11876,Gögn!$F$2:$F$11876,$A126,Gögn!$B$2:$B$11876,AO$8,Gögn!$E$2:$E$11876,AO$9))/1000)</f>
        <v>-164798.36199999999</v>
      </c>
      <c r="AP126" s="156">
        <f>IF(LEN(AP$8)=0,"",IF(AP$9="samtals",SUMIFS(Gögn!$I$2:$I$11876,Gögn!$F$2:$F$11876,$A126,Gögn!$B$2:$B$11876,AP$8),SUMIFS(Gögn!$I$2:$I$11876,Gögn!$F$2:$F$11876,$A126,Gögn!$B$2:$B$11876,AP$8,Gögn!$E$2:$E$11876,AP$9))/1000)</f>
        <v>0</v>
      </c>
      <c r="AQ126" s="156">
        <f>IF(LEN(AQ$8)=0,"",IF(AQ$9="samtals",SUMIFS(Gögn!$I$2:$I$11876,Gögn!$F$2:$F$11876,$A126,Gögn!$B$2:$B$11876,AQ$8),SUMIFS(Gögn!$I$2:$I$11876,Gögn!$F$2:$F$11876,$A126,Gögn!$B$2:$B$11876,AQ$8,Gögn!$E$2:$E$11876,AQ$9))/1000)</f>
        <v>0</v>
      </c>
      <c r="AR126" s="156">
        <f>IF(LEN(AR$8)=0,"",IF(AR$9="samtals",SUMIFS(Gögn!$I$2:$I$11876,Gögn!$F$2:$F$11876,$A126,Gögn!$B$2:$B$11876,AR$8),SUMIFS(Gögn!$I$2:$I$11876,Gögn!$F$2:$F$11876,$A126,Gögn!$B$2:$B$11876,AR$8,Gögn!$E$2:$E$11876,AR$9))/1000)</f>
        <v>0</v>
      </c>
      <c r="AS126" s="156">
        <f>IF(LEN(AS$8)=0,"",IF(AS$9="samtals",SUMIFS(Gögn!$I$2:$I$11876,Gögn!$F$2:$F$11876,$A126,Gögn!$B$2:$B$11876,AS$8),SUMIFS(Gögn!$I$2:$I$11876,Gögn!$F$2:$F$11876,$A126,Gögn!$B$2:$B$11876,AS$8,Gögn!$E$2:$E$11876,AS$9))/1000)</f>
        <v>0</v>
      </c>
      <c r="AT126" s="156">
        <f>IF(LEN(AT$8)=0,"",IF(AT$9="samtals",SUMIFS(Gögn!$I$2:$I$11876,Gögn!$F$2:$F$11876,$A126,Gögn!$B$2:$B$11876,AT$8),SUMIFS(Gögn!$I$2:$I$11876,Gögn!$F$2:$F$11876,$A126,Gögn!$B$2:$B$11876,AT$8,Gögn!$E$2:$E$11876,AT$9))/1000)</f>
        <v>0</v>
      </c>
      <c r="AU126" s="156">
        <f>IF(LEN(AU$8)=0,"",IF(AU$9="samtals",SUMIFS(Gögn!$I$2:$I$11876,Gögn!$F$2:$F$11876,$A126,Gögn!$B$2:$B$11876,AU$8),SUMIFS(Gögn!$I$2:$I$11876,Gögn!$F$2:$F$11876,$A126,Gögn!$B$2:$B$11876,AU$8,Gögn!$E$2:$E$11876,AU$9))/1000)</f>
        <v>0</v>
      </c>
      <c r="AV126" s="156">
        <f>IF(LEN(AV$8)=0,"",IF(AV$9="samtals",SUMIFS(Gögn!$I$2:$I$11876,Gögn!$F$2:$F$11876,$A126,Gögn!$B$2:$B$11876,AV$8),SUMIFS(Gögn!$I$2:$I$11876,Gögn!$F$2:$F$11876,$A126,Gögn!$B$2:$B$11876,AV$8,Gögn!$E$2:$E$11876,AV$9))/1000)</f>
        <v>0</v>
      </c>
      <c r="AW126" s="156">
        <f>IF(LEN(AW$8)=0,"",IF(AW$9="samtals",SUMIFS(Gögn!$I$2:$I$11876,Gögn!$F$2:$F$11876,$A126,Gögn!$B$2:$B$11876,AW$8),SUMIFS(Gögn!$I$2:$I$11876,Gögn!$F$2:$F$11876,$A126,Gögn!$B$2:$B$11876,AW$8,Gögn!$E$2:$E$11876,AW$9))/1000)</f>
        <v>0</v>
      </c>
      <c r="AX126" s="156">
        <f>IF(LEN(AX$8)=0,"",IF(AX$9="samtals",SUMIFS(Gögn!$I$2:$I$11876,Gögn!$F$2:$F$11876,$A126,Gögn!$B$2:$B$11876,AX$8),SUMIFS(Gögn!$I$2:$I$11876,Gögn!$F$2:$F$11876,$A126,Gögn!$B$2:$B$11876,AX$8,Gögn!$E$2:$E$11876,AX$9))/1000)</f>
        <v>0</v>
      </c>
      <c r="AY126" s="156">
        <f>IF(LEN(AY$8)=0,"",IF(AY$9="samtals",SUMIFS(Gögn!$I$2:$I$11876,Gögn!$F$2:$F$11876,$A126,Gögn!$B$2:$B$11876,AY$8),SUMIFS(Gögn!$I$2:$I$11876,Gögn!$F$2:$F$11876,$A126,Gögn!$B$2:$B$11876,AY$8,Gögn!$E$2:$E$11876,AY$9))/1000)</f>
        <v>-392</v>
      </c>
      <c r="AZ126" s="156">
        <f>IF(LEN(AZ$8)=0,"",IF(AZ$9="samtals",SUMIFS(Gögn!$I$2:$I$11876,Gögn!$F$2:$F$11876,$A126,Gögn!$B$2:$B$11876,AZ$8),SUMIFS(Gögn!$I$2:$I$11876,Gögn!$F$2:$F$11876,$A126,Gögn!$B$2:$B$11876,AZ$8,Gögn!$E$2:$E$11876,AZ$9))/1000)</f>
        <v>0</v>
      </c>
      <c r="BA126" s="156">
        <f>IF(LEN(BA$8)=0,"",IF(BA$9="samtals",SUMIFS(Gögn!$I$2:$I$11876,Gögn!$F$2:$F$11876,$A126,Gögn!$B$2:$B$11876,BA$8),SUMIFS(Gögn!$I$2:$I$11876,Gögn!$F$2:$F$11876,$A126,Gögn!$B$2:$B$11876,BA$8,Gögn!$E$2:$E$11876,BA$9))/1000)</f>
        <v>-392</v>
      </c>
      <c r="BB126" s="156">
        <f>IF(LEN(BB$8)=0,"",IF(BB$9="samtals",SUMIFS(Gögn!$I$2:$I$11876,Gögn!$F$2:$F$11876,$A126,Gögn!$B$2:$B$11876,BB$8),SUMIFS(Gögn!$I$2:$I$11876,Gögn!$F$2:$F$11876,$A126,Gögn!$B$2:$B$11876,BB$8,Gögn!$E$2:$E$11876,BB$9))/1000)</f>
        <v>0</v>
      </c>
      <c r="BC126" s="156">
        <f>IF(LEN(BC$8)=0,"",IF(BC$9="samtals",SUMIFS(Gögn!$I$2:$I$11876,Gögn!$F$2:$F$11876,$A126,Gögn!$B$2:$B$11876,BC$8),SUMIFS(Gögn!$I$2:$I$11876,Gögn!$F$2:$F$11876,$A126,Gögn!$B$2:$B$11876,BC$8,Gögn!$E$2:$E$11876,BC$9))/1000)</f>
        <v>0</v>
      </c>
      <c r="BD126" s="156">
        <f>IF(LEN(BD$8)=0,"",IF(BD$9="samtals",SUMIFS(Gögn!$I$2:$I$11876,Gögn!$F$2:$F$11876,$A126,Gögn!$B$2:$B$11876,BD$8),SUMIFS(Gögn!$I$2:$I$11876,Gögn!$F$2:$F$11876,$A126,Gögn!$B$2:$B$11876,BD$8,Gögn!$E$2:$E$11876,BD$9))/1000)</f>
        <v>0</v>
      </c>
      <c r="BE126" s="156">
        <f>IF(LEN(BE$8)=0,"",IF(BE$9="samtals",SUMIFS(Gögn!$I$2:$I$11876,Gögn!$F$2:$F$11876,$A126,Gögn!$B$2:$B$11876,BE$8),SUMIFS(Gögn!$I$2:$I$11876,Gögn!$F$2:$F$11876,$A126,Gögn!$B$2:$B$11876,BE$8,Gögn!$E$2:$E$11876,BE$9))/1000)</f>
        <v>0</v>
      </c>
      <c r="BF126" s="156">
        <f>IF(LEN(BF$8)=0,"",IF(BF$9="samtals",SUMIFS(Gögn!$I$2:$I$11876,Gögn!$F$2:$F$11876,$A126,Gögn!$B$2:$B$11876,BF$8),SUMIFS(Gögn!$I$2:$I$11876,Gögn!$F$2:$F$11876,$A126,Gögn!$B$2:$B$11876,BF$8,Gögn!$E$2:$E$11876,BF$9))/1000)</f>
        <v>0</v>
      </c>
      <c r="BG126" s="156">
        <f>IF(LEN(BG$8)=0,"",IF(BG$9="samtals",SUMIFS(Gögn!$I$2:$I$11876,Gögn!$F$2:$F$11876,$A126,Gögn!$B$2:$B$11876,BG$8),SUMIFS(Gögn!$I$2:$I$11876,Gögn!$F$2:$F$11876,$A126,Gögn!$B$2:$B$11876,BG$8,Gögn!$E$2:$E$11876,BG$9))/1000)</f>
        <v>0</v>
      </c>
    </row>
    <row r="127" spans="1:59" ht="15" customHeight="1" x14ac:dyDescent="0.25">
      <c r="A127" s="5" t="s">
        <v>130</v>
      </c>
      <c r="B127" s="5"/>
      <c r="C127" s="18" t="s">
        <v>131</v>
      </c>
      <c r="D127" s="155">
        <f t="shared" si="33"/>
        <v>3047197.2080000001</v>
      </c>
      <c r="E127" s="155">
        <f>IF(LEN(E$8)=0,"",IF(E$9="samtals",SUMIFS(Gögn!$I$2:$I$11876,Gögn!$F$2:$F$11876,$A127,Gögn!$B$2:$B$11876,E$8),SUMIFS(Gögn!$I$2:$I$11876,Gögn!$F$2:$F$11876,$A127,Gögn!$B$2:$B$11876,E$8,Gögn!$E$2:$E$11876,E$9))/1000)</f>
        <v>1452298.44</v>
      </c>
      <c r="F127" s="155">
        <f>IF(LEN(F$8)=0,"",IF(F$9="samtals",SUMIFS(Gögn!$I$2:$I$11876,Gögn!$F$2:$F$11876,$A127,Gögn!$B$2:$B$11876,F$8),SUMIFS(Gögn!$I$2:$I$11876,Gögn!$F$2:$F$11876,$A127,Gögn!$B$2:$B$11876,F$8,Gögn!$E$2:$E$11876,F$9))/1000)</f>
        <v>0</v>
      </c>
      <c r="G127" s="155">
        <f>IF(LEN(G$8)=0,"",IF(G$9="samtals",SUMIFS(Gögn!$I$2:$I$11876,Gögn!$F$2:$F$11876,$A127,Gögn!$B$2:$B$11876,G$8),SUMIFS(Gögn!$I$2:$I$11876,Gögn!$F$2:$F$11876,$A127,Gögn!$B$2:$B$11876,G$8,Gögn!$E$2:$E$11876,G$9))/1000)</f>
        <v>1452298.44</v>
      </c>
      <c r="H127" s="155">
        <f>IF(LEN(H$8)=0,"",IF(H$9="samtals",SUMIFS(Gögn!$I$2:$I$11876,Gögn!$F$2:$F$11876,$A127,Gögn!$B$2:$B$11876,H$8),SUMIFS(Gögn!$I$2:$I$11876,Gögn!$F$2:$F$11876,$A127,Gögn!$B$2:$B$11876,H$8,Gögn!$E$2:$E$11876,H$9))/1000)</f>
        <v>0</v>
      </c>
      <c r="I127" s="155">
        <f>IF(LEN(I$8)=0,"",IF(I$9="samtals",SUMIFS(Gögn!$I$2:$I$11876,Gögn!$F$2:$F$11876,$A127,Gögn!$B$2:$B$11876,I$8),SUMIFS(Gögn!$I$2:$I$11876,Gögn!$F$2:$F$11876,$A127,Gögn!$B$2:$B$11876,I$8,Gögn!$E$2:$E$11876,I$9))/1000)</f>
        <v>0</v>
      </c>
      <c r="J127" s="155">
        <f>IF(LEN(J$8)=0,"",IF(J$9="samtals",SUMIFS(Gögn!$I$2:$I$11876,Gögn!$F$2:$F$11876,$A127,Gögn!$B$2:$B$11876,J$8),SUMIFS(Gögn!$I$2:$I$11876,Gögn!$F$2:$F$11876,$A127,Gögn!$B$2:$B$11876,J$8,Gögn!$E$2:$E$11876,J$9))/1000)</f>
        <v>0</v>
      </c>
      <c r="K127" s="155">
        <f>IF(LEN(K$8)=0,"",IF(K$9="samtals",SUMIFS(Gögn!$I$2:$I$11876,Gögn!$F$2:$F$11876,$A127,Gögn!$B$2:$B$11876,K$8),SUMIFS(Gögn!$I$2:$I$11876,Gögn!$F$2:$F$11876,$A127,Gögn!$B$2:$B$11876,K$8,Gögn!$E$2:$E$11876,K$9))/1000)</f>
        <v>0</v>
      </c>
      <c r="L127" s="155">
        <f>IF(LEN(L$8)=0,"",IF(L$9="samtals",SUMIFS(Gögn!$I$2:$I$11876,Gögn!$F$2:$F$11876,$A127,Gögn!$B$2:$B$11876,L$8),SUMIFS(Gögn!$I$2:$I$11876,Gögn!$F$2:$F$11876,$A127,Gögn!$B$2:$B$11876,L$8,Gögn!$E$2:$E$11876,L$9))/1000)</f>
        <v>0</v>
      </c>
      <c r="M127" s="155">
        <f>IF(LEN(M$8)=0,"",IF(M$9="samtals",SUMIFS(Gögn!$I$2:$I$11876,Gögn!$F$2:$F$11876,$A127,Gögn!$B$2:$B$11876,M$8),SUMIFS(Gögn!$I$2:$I$11876,Gögn!$F$2:$F$11876,$A127,Gögn!$B$2:$B$11876,M$8,Gögn!$E$2:$E$11876,M$9))/1000)</f>
        <v>0</v>
      </c>
      <c r="N127" s="155">
        <f>IF(LEN(N$8)=0,"",IF(N$9="samtals",SUMIFS(Gögn!$I$2:$I$11876,Gögn!$F$2:$F$11876,$A127,Gögn!$B$2:$B$11876,N$8),SUMIFS(Gögn!$I$2:$I$11876,Gögn!$F$2:$F$11876,$A127,Gögn!$B$2:$B$11876,N$8,Gögn!$E$2:$E$11876,N$9))/1000)</f>
        <v>0</v>
      </c>
      <c r="O127" s="155">
        <f>IF(LEN(O$8)=0,"",IF(O$9="samtals",SUMIFS(Gögn!$I$2:$I$11876,Gögn!$F$2:$F$11876,$A127,Gögn!$B$2:$B$11876,O$8),SUMIFS(Gögn!$I$2:$I$11876,Gögn!$F$2:$F$11876,$A127,Gögn!$B$2:$B$11876,O$8,Gögn!$E$2:$E$11876,O$9))/1000)</f>
        <v>0</v>
      </c>
      <c r="P127" s="155">
        <f>IF(LEN(P$8)=0,"",IF(P$9="samtals",SUMIFS(Gögn!$I$2:$I$11876,Gögn!$F$2:$F$11876,$A127,Gögn!$B$2:$B$11876,P$8),SUMIFS(Gögn!$I$2:$I$11876,Gögn!$F$2:$F$11876,$A127,Gögn!$B$2:$B$11876,P$8,Gögn!$E$2:$E$11876,P$9))/1000)</f>
        <v>0</v>
      </c>
      <c r="Q127" s="155">
        <f>IF(LEN(Q$8)=0,"",IF(Q$9="samtals",SUMIFS(Gögn!$I$2:$I$11876,Gögn!$F$2:$F$11876,$A127,Gögn!$B$2:$B$11876,Q$8),SUMIFS(Gögn!$I$2:$I$11876,Gögn!$F$2:$F$11876,$A127,Gögn!$B$2:$B$11876,Q$8,Gögn!$E$2:$E$11876,Q$9))/1000)</f>
        <v>0</v>
      </c>
      <c r="R127" s="155">
        <f>IF(LEN(R$8)=0,"",IF(R$9="samtals",SUMIFS(Gögn!$I$2:$I$11876,Gögn!$F$2:$F$11876,$A127,Gögn!$B$2:$B$11876,R$8),SUMIFS(Gögn!$I$2:$I$11876,Gögn!$F$2:$F$11876,$A127,Gögn!$B$2:$B$11876,R$8,Gögn!$E$2:$E$11876,R$9))/1000)</f>
        <v>0</v>
      </c>
      <c r="S127" s="155">
        <f>IF(LEN(S$8)=0,"",IF(S$9="samtals",SUMIFS(Gögn!$I$2:$I$11876,Gögn!$F$2:$F$11876,$A127,Gögn!$B$2:$B$11876,S$8),SUMIFS(Gögn!$I$2:$I$11876,Gögn!$F$2:$F$11876,$A127,Gögn!$B$2:$B$11876,S$8,Gögn!$E$2:$E$11876,S$9))/1000)</f>
        <v>0</v>
      </c>
      <c r="T127" s="155">
        <f>IF(LEN(T$8)=0,"",IF(T$9="samtals",SUMIFS(Gögn!$I$2:$I$11876,Gögn!$F$2:$F$11876,$A127,Gögn!$B$2:$B$11876,T$8),SUMIFS(Gögn!$I$2:$I$11876,Gögn!$F$2:$F$11876,$A127,Gögn!$B$2:$B$11876,T$8,Gögn!$E$2:$E$11876,T$9))/1000)</f>
        <v>0</v>
      </c>
      <c r="U127" s="155">
        <f>IF(LEN(U$8)=0,"",IF(U$9="samtals",SUMIFS(Gögn!$I$2:$I$11876,Gögn!$F$2:$F$11876,$A127,Gögn!$B$2:$B$11876,U$8),SUMIFS(Gögn!$I$2:$I$11876,Gögn!$F$2:$F$11876,$A127,Gögn!$B$2:$B$11876,U$8,Gögn!$E$2:$E$11876,U$9))/1000)</f>
        <v>0</v>
      </c>
      <c r="V127" s="155">
        <f>IF(LEN(V$8)=0,"",IF(V$9="samtals",SUMIFS(Gögn!$I$2:$I$11876,Gögn!$F$2:$F$11876,$A127,Gögn!$B$2:$B$11876,V$8),SUMIFS(Gögn!$I$2:$I$11876,Gögn!$F$2:$F$11876,$A127,Gögn!$B$2:$B$11876,V$8,Gögn!$E$2:$E$11876,V$9))/1000)</f>
        <v>0</v>
      </c>
      <c r="W127" s="155">
        <f>IF(LEN(W$8)=0,"",IF(W$9="samtals",SUMIFS(Gögn!$I$2:$I$11876,Gögn!$F$2:$F$11876,$A127,Gögn!$B$2:$B$11876,W$8),SUMIFS(Gögn!$I$2:$I$11876,Gögn!$F$2:$F$11876,$A127,Gögn!$B$2:$B$11876,W$8,Gögn!$E$2:$E$11876,W$9))/1000)</f>
        <v>0</v>
      </c>
      <c r="X127" s="155">
        <f>IF(LEN(X$8)=0,"",IF(X$9="samtals",SUMIFS(Gögn!$I$2:$I$11876,Gögn!$F$2:$F$11876,$A127,Gögn!$B$2:$B$11876,X$8),SUMIFS(Gögn!$I$2:$I$11876,Gögn!$F$2:$F$11876,$A127,Gögn!$B$2:$B$11876,X$8,Gögn!$E$2:$E$11876,X$9))/1000)</f>
        <v>1000000</v>
      </c>
      <c r="Y127" s="155">
        <f>IF(LEN(Y$8)=0,"",IF(Y$9="samtals",SUMIFS(Gögn!$I$2:$I$11876,Gögn!$F$2:$F$11876,$A127,Gögn!$B$2:$B$11876,Y$8),SUMIFS(Gögn!$I$2:$I$11876,Gögn!$F$2:$F$11876,$A127,Gögn!$B$2:$B$11876,Y$8,Gögn!$E$2:$E$11876,Y$9))/1000)</f>
        <v>400000</v>
      </c>
      <c r="Z127" s="155">
        <f>IF(LEN(Z$8)=0,"",IF(Z$9="samtals",SUMIFS(Gögn!$I$2:$I$11876,Gögn!$F$2:$F$11876,$A127,Gögn!$B$2:$B$11876,Z$8),SUMIFS(Gögn!$I$2:$I$11876,Gögn!$F$2:$F$11876,$A127,Gögn!$B$2:$B$11876,Z$8,Gögn!$E$2:$E$11876,Z$9))/1000)</f>
        <v>600000</v>
      </c>
      <c r="AA127" s="155">
        <f>IF(LEN(AA$8)=0,"",IF(AA$9="samtals",SUMIFS(Gögn!$I$2:$I$11876,Gögn!$F$2:$F$11876,$A127,Gögn!$B$2:$B$11876,AA$8),SUMIFS(Gögn!$I$2:$I$11876,Gögn!$F$2:$F$11876,$A127,Gögn!$B$2:$B$11876,AA$8,Gögn!$E$2:$E$11876,AA$9))/1000)</f>
        <v>0</v>
      </c>
      <c r="AB127" s="155">
        <f>IF(LEN(AB$8)=0,"",IF(AB$9="samtals",SUMIFS(Gögn!$I$2:$I$11876,Gögn!$F$2:$F$11876,$A127,Gögn!$B$2:$B$11876,AB$8),SUMIFS(Gögn!$I$2:$I$11876,Gögn!$F$2:$F$11876,$A127,Gögn!$B$2:$B$11876,AB$8,Gögn!$E$2:$E$11876,AB$9))/1000)</f>
        <v>0</v>
      </c>
      <c r="AC127" s="155">
        <f>IF(LEN(AC$8)=0,"",IF(AC$9="samtals",SUMIFS(Gögn!$I$2:$I$11876,Gögn!$F$2:$F$11876,$A127,Gögn!$B$2:$B$11876,AC$8),SUMIFS(Gögn!$I$2:$I$11876,Gögn!$F$2:$F$11876,$A127,Gögn!$B$2:$B$11876,AC$8,Gögn!$E$2:$E$11876,AC$9))/1000)</f>
        <v>434128</v>
      </c>
      <c r="AD127" s="155">
        <f>IF(LEN(AD$8)=0,"",IF(AD$9="samtals",SUMIFS(Gögn!$I$2:$I$11876,Gögn!$F$2:$F$11876,$A127,Gögn!$B$2:$B$11876,AD$8),SUMIFS(Gögn!$I$2:$I$11876,Gögn!$F$2:$F$11876,$A127,Gögn!$B$2:$B$11876,AD$8,Gögn!$E$2:$E$11876,AD$9))/1000)</f>
        <v>434128</v>
      </c>
      <c r="AE127" s="155">
        <f>IF(LEN(AE$8)=0,"",IF(AE$9="samtals",SUMIFS(Gögn!$I$2:$I$11876,Gögn!$F$2:$F$11876,$A127,Gögn!$B$2:$B$11876,AE$8),SUMIFS(Gögn!$I$2:$I$11876,Gögn!$F$2:$F$11876,$A127,Gögn!$B$2:$B$11876,AE$8,Gögn!$E$2:$E$11876,AE$9))/1000)</f>
        <v>0</v>
      </c>
      <c r="AF127" s="155">
        <f>IF(LEN(AF$8)=0,"",IF(AF$9="samtals",SUMIFS(Gögn!$I$2:$I$11876,Gögn!$F$2:$F$11876,$A127,Gögn!$B$2:$B$11876,AF$8),SUMIFS(Gögn!$I$2:$I$11876,Gögn!$F$2:$F$11876,$A127,Gögn!$B$2:$B$11876,AF$8,Gögn!$E$2:$E$11876,AF$9))/1000)</f>
        <v>0</v>
      </c>
      <c r="AG127" s="155">
        <f>IF(LEN(AG$8)=0,"",IF(AG$9="samtals",SUMIFS(Gögn!$I$2:$I$11876,Gögn!$F$2:$F$11876,$A127,Gögn!$B$2:$B$11876,AG$8),SUMIFS(Gögn!$I$2:$I$11876,Gögn!$F$2:$F$11876,$A127,Gögn!$B$2:$B$11876,AG$8,Gögn!$E$2:$E$11876,AG$9))/1000)</f>
        <v>0</v>
      </c>
      <c r="AH127" s="155">
        <f>IF(LEN(AH$8)=0,"",IF(AH$9="samtals",SUMIFS(Gögn!$I$2:$I$11876,Gögn!$F$2:$F$11876,$A127,Gögn!$B$2:$B$11876,AH$8),SUMIFS(Gögn!$I$2:$I$11876,Gögn!$F$2:$F$11876,$A127,Gögn!$B$2:$B$11876,AH$8,Gögn!$E$2:$E$11876,AH$9))/1000)</f>
        <v>0</v>
      </c>
      <c r="AI127" s="155">
        <f>IF(LEN(AI$8)=0,"",IF(AI$9="samtals",SUMIFS(Gögn!$I$2:$I$11876,Gögn!$F$2:$F$11876,$A127,Gögn!$B$2:$B$11876,AI$8),SUMIFS(Gögn!$I$2:$I$11876,Gögn!$F$2:$F$11876,$A127,Gögn!$B$2:$B$11876,AI$8,Gögn!$E$2:$E$11876,AI$9))/1000)</f>
        <v>0</v>
      </c>
      <c r="AJ127" s="155">
        <f>IF(LEN(AJ$8)=0,"",IF(AJ$9="samtals",SUMIFS(Gögn!$I$2:$I$11876,Gögn!$F$2:$F$11876,$A127,Gögn!$B$2:$B$11876,AJ$8),SUMIFS(Gögn!$I$2:$I$11876,Gögn!$F$2:$F$11876,$A127,Gögn!$B$2:$B$11876,AJ$8,Gögn!$E$2:$E$11876,AJ$9))/1000)</f>
        <v>0</v>
      </c>
      <c r="AK127" s="155">
        <f>IF(LEN(AK$8)=0,"",IF(AK$9="samtals",SUMIFS(Gögn!$I$2:$I$11876,Gögn!$F$2:$F$11876,$A127,Gögn!$B$2:$B$11876,AK$8),SUMIFS(Gögn!$I$2:$I$11876,Gögn!$F$2:$F$11876,$A127,Gögn!$B$2:$B$11876,AK$8,Gögn!$E$2:$E$11876,AK$9))/1000)</f>
        <v>0</v>
      </c>
      <c r="AL127" s="155">
        <f>IF(LEN(AL$8)=0,"",IF(AL$9="samtals",SUMIFS(Gögn!$I$2:$I$11876,Gögn!$F$2:$F$11876,$A127,Gögn!$B$2:$B$11876,AL$8),SUMIFS(Gögn!$I$2:$I$11876,Gögn!$F$2:$F$11876,$A127,Gögn!$B$2:$B$11876,AL$8,Gögn!$E$2:$E$11876,AL$9))/1000)</f>
        <v>0</v>
      </c>
      <c r="AM127" s="155">
        <f>IF(LEN(AM$8)=0,"",IF(AM$9="samtals",SUMIFS(Gögn!$I$2:$I$11876,Gögn!$F$2:$F$11876,$A127,Gögn!$B$2:$B$11876,AM$8),SUMIFS(Gögn!$I$2:$I$11876,Gögn!$F$2:$F$11876,$A127,Gögn!$B$2:$B$11876,AM$8,Gögn!$E$2:$E$11876,AM$9))/1000)</f>
        <v>0</v>
      </c>
      <c r="AN127" s="155">
        <f>IF(LEN(AN$8)=0,"",IF(AN$9="samtals",SUMIFS(Gögn!$I$2:$I$11876,Gögn!$F$2:$F$11876,$A127,Gögn!$B$2:$B$11876,AN$8),SUMIFS(Gögn!$I$2:$I$11876,Gögn!$F$2:$F$11876,$A127,Gögn!$B$2:$B$11876,AN$8,Gögn!$E$2:$E$11876,AN$9))/1000)</f>
        <v>0</v>
      </c>
      <c r="AO127" s="155">
        <f>IF(LEN(AO$8)=0,"",IF(AO$9="samtals",SUMIFS(Gögn!$I$2:$I$11876,Gögn!$F$2:$F$11876,$A127,Gögn!$B$2:$B$11876,AO$8),SUMIFS(Gögn!$I$2:$I$11876,Gögn!$F$2:$F$11876,$A127,Gögn!$B$2:$B$11876,AO$8,Gögn!$E$2:$E$11876,AO$9))/1000)</f>
        <v>0</v>
      </c>
      <c r="AP127" s="155">
        <f>IF(LEN(AP$8)=0,"",IF(AP$9="samtals",SUMIFS(Gögn!$I$2:$I$11876,Gögn!$F$2:$F$11876,$A127,Gögn!$B$2:$B$11876,AP$8),SUMIFS(Gögn!$I$2:$I$11876,Gögn!$F$2:$F$11876,$A127,Gögn!$B$2:$B$11876,AP$8,Gögn!$E$2:$E$11876,AP$9))/1000)</f>
        <v>100000</v>
      </c>
      <c r="AQ127" s="155">
        <f>IF(LEN(AQ$8)=0,"",IF(AQ$9="samtals",SUMIFS(Gögn!$I$2:$I$11876,Gögn!$F$2:$F$11876,$A127,Gögn!$B$2:$B$11876,AQ$8),SUMIFS(Gögn!$I$2:$I$11876,Gögn!$F$2:$F$11876,$A127,Gögn!$B$2:$B$11876,AQ$8,Gögn!$E$2:$E$11876,AQ$9))/1000)</f>
        <v>50000</v>
      </c>
      <c r="AR127" s="155">
        <f>IF(LEN(AR$8)=0,"",IF(AR$9="samtals",SUMIFS(Gögn!$I$2:$I$11876,Gögn!$F$2:$F$11876,$A127,Gögn!$B$2:$B$11876,AR$8),SUMIFS(Gögn!$I$2:$I$11876,Gögn!$F$2:$F$11876,$A127,Gögn!$B$2:$B$11876,AR$8,Gögn!$E$2:$E$11876,AR$9))/1000)</f>
        <v>50000</v>
      </c>
      <c r="AS127" s="155">
        <f>IF(LEN(AS$8)=0,"",IF(AS$9="samtals",SUMIFS(Gögn!$I$2:$I$11876,Gögn!$F$2:$F$11876,$A127,Gögn!$B$2:$B$11876,AS$8),SUMIFS(Gögn!$I$2:$I$11876,Gögn!$F$2:$F$11876,$A127,Gögn!$B$2:$B$11876,AS$8,Gögn!$E$2:$E$11876,AS$9))/1000)</f>
        <v>0</v>
      </c>
      <c r="AT127" s="155">
        <f>IF(LEN(AT$8)=0,"",IF(AT$9="samtals",SUMIFS(Gögn!$I$2:$I$11876,Gögn!$F$2:$F$11876,$A127,Gögn!$B$2:$B$11876,AT$8),SUMIFS(Gögn!$I$2:$I$11876,Gögn!$F$2:$F$11876,$A127,Gögn!$B$2:$B$11876,AT$8,Gögn!$E$2:$E$11876,AT$9))/1000)</f>
        <v>0</v>
      </c>
      <c r="AU127" s="155">
        <f>IF(LEN(AU$8)=0,"",IF(AU$9="samtals",SUMIFS(Gögn!$I$2:$I$11876,Gögn!$F$2:$F$11876,$A127,Gögn!$B$2:$B$11876,AU$8),SUMIFS(Gögn!$I$2:$I$11876,Gögn!$F$2:$F$11876,$A127,Gögn!$B$2:$B$11876,AU$8,Gögn!$E$2:$E$11876,AU$9))/1000)</f>
        <v>0</v>
      </c>
      <c r="AV127" s="155">
        <f>IF(LEN(AV$8)=0,"",IF(AV$9="samtals",SUMIFS(Gögn!$I$2:$I$11876,Gögn!$F$2:$F$11876,$A127,Gögn!$B$2:$B$11876,AV$8),SUMIFS(Gögn!$I$2:$I$11876,Gögn!$F$2:$F$11876,$A127,Gögn!$B$2:$B$11876,AV$8,Gögn!$E$2:$E$11876,AV$9))/1000)</f>
        <v>0</v>
      </c>
      <c r="AW127" s="155">
        <f>IF(LEN(AW$8)=0,"",IF(AW$9="samtals",SUMIFS(Gögn!$I$2:$I$11876,Gögn!$F$2:$F$11876,$A127,Gögn!$B$2:$B$11876,AW$8),SUMIFS(Gögn!$I$2:$I$11876,Gögn!$F$2:$F$11876,$A127,Gögn!$B$2:$B$11876,AW$8,Gögn!$E$2:$E$11876,AW$9))/1000)</f>
        <v>0</v>
      </c>
      <c r="AX127" s="155">
        <f>IF(LEN(AX$8)=0,"",IF(AX$9="samtals",SUMIFS(Gögn!$I$2:$I$11876,Gögn!$F$2:$F$11876,$A127,Gögn!$B$2:$B$11876,AX$8),SUMIFS(Gögn!$I$2:$I$11876,Gögn!$F$2:$F$11876,$A127,Gögn!$B$2:$B$11876,AX$8,Gögn!$E$2:$E$11876,AX$9))/1000)</f>
        <v>0</v>
      </c>
      <c r="AY127" s="155">
        <f>IF(LEN(AY$8)=0,"",IF(AY$9="samtals",SUMIFS(Gögn!$I$2:$I$11876,Gögn!$F$2:$F$11876,$A127,Gögn!$B$2:$B$11876,AY$8),SUMIFS(Gögn!$I$2:$I$11876,Gögn!$F$2:$F$11876,$A127,Gögn!$B$2:$B$11876,AY$8,Gögn!$E$2:$E$11876,AY$9))/1000)</f>
        <v>0</v>
      </c>
      <c r="AZ127" s="155">
        <f>IF(LEN(AZ$8)=0,"",IF(AZ$9="samtals",SUMIFS(Gögn!$I$2:$I$11876,Gögn!$F$2:$F$11876,$A127,Gögn!$B$2:$B$11876,AZ$8),SUMIFS(Gögn!$I$2:$I$11876,Gögn!$F$2:$F$11876,$A127,Gögn!$B$2:$B$11876,AZ$8,Gögn!$E$2:$E$11876,AZ$9))/1000)</f>
        <v>0</v>
      </c>
      <c r="BA127" s="155">
        <f>IF(LEN(BA$8)=0,"",IF(BA$9="samtals",SUMIFS(Gögn!$I$2:$I$11876,Gögn!$F$2:$F$11876,$A127,Gögn!$B$2:$B$11876,BA$8),SUMIFS(Gögn!$I$2:$I$11876,Gögn!$F$2:$F$11876,$A127,Gögn!$B$2:$B$11876,BA$8,Gögn!$E$2:$E$11876,BA$9))/1000)</f>
        <v>0</v>
      </c>
      <c r="BB127" s="155">
        <f>IF(LEN(BB$8)=0,"",IF(BB$9="samtals",SUMIFS(Gögn!$I$2:$I$11876,Gögn!$F$2:$F$11876,$A127,Gögn!$B$2:$B$11876,BB$8),SUMIFS(Gögn!$I$2:$I$11876,Gögn!$F$2:$F$11876,$A127,Gögn!$B$2:$B$11876,BB$8,Gögn!$E$2:$E$11876,BB$9))/1000)</f>
        <v>0</v>
      </c>
      <c r="BC127" s="155">
        <f>IF(LEN(BC$8)=0,"",IF(BC$9="samtals",SUMIFS(Gögn!$I$2:$I$11876,Gögn!$F$2:$F$11876,$A127,Gögn!$B$2:$B$11876,BC$8),SUMIFS(Gögn!$I$2:$I$11876,Gögn!$F$2:$F$11876,$A127,Gögn!$B$2:$B$11876,BC$8,Gögn!$E$2:$E$11876,BC$9))/1000)</f>
        <v>0</v>
      </c>
      <c r="BD127" s="155">
        <f>IF(LEN(BD$8)=0,"",IF(BD$9="samtals",SUMIFS(Gögn!$I$2:$I$11876,Gögn!$F$2:$F$11876,$A127,Gögn!$B$2:$B$11876,BD$8),SUMIFS(Gögn!$I$2:$I$11876,Gögn!$F$2:$F$11876,$A127,Gögn!$B$2:$B$11876,BD$8,Gögn!$E$2:$E$11876,BD$9))/1000)</f>
        <v>0</v>
      </c>
      <c r="BE127" s="155">
        <f>IF(LEN(BE$8)=0,"",IF(BE$9="samtals",SUMIFS(Gögn!$I$2:$I$11876,Gögn!$F$2:$F$11876,$A127,Gögn!$B$2:$B$11876,BE$8),SUMIFS(Gögn!$I$2:$I$11876,Gögn!$F$2:$F$11876,$A127,Gögn!$B$2:$B$11876,BE$8,Gögn!$E$2:$E$11876,BE$9))/1000)</f>
        <v>60770.767999999996</v>
      </c>
      <c r="BF127" s="155">
        <f>IF(LEN(BF$8)=0,"",IF(BF$9="samtals",SUMIFS(Gögn!$I$2:$I$11876,Gögn!$F$2:$F$11876,$A127,Gögn!$B$2:$B$11876,BF$8),SUMIFS(Gögn!$I$2:$I$11876,Gögn!$F$2:$F$11876,$A127,Gögn!$B$2:$B$11876,BF$8,Gögn!$E$2:$E$11876,BF$9))/1000)</f>
        <v>60770.767999999996</v>
      </c>
      <c r="BG127" s="155">
        <f>IF(LEN(BG$8)=0,"",IF(BG$9="samtals",SUMIFS(Gögn!$I$2:$I$11876,Gögn!$F$2:$F$11876,$A127,Gögn!$B$2:$B$11876,BG$8),SUMIFS(Gögn!$I$2:$I$11876,Gögn!$F$2:$F$11876,$A127,Gögn!$B$2:$B$11876,BG$8,Gögn!$E$2:$E$11876,BG$9))/1000)</f>
        <v>0</v>
      </c>
    </row>
    <row r="128" spans="1:59" ht="15" customHeight="1" x14ac:dyDescent="0.25">
      <c r="A128" s="5" t="s">
        <v>132</v>
      </c>
      <c r="B128" s="5"/>
      <c r="C128" s="19" t="s">
        <v>133</v>
      </c>
      <c r="D128" s="156">
        <f t="shared" si="33"/>
        <v>0</v>
      </c>
      <c r="E128" s="156">
        <f>IF(LEN(E$8)=0,"",IF(E$9="samtals",SUMIFS(Gögn!$I$2:$I$11876,Gögn!$F$2:$F$11876,$A128,Gögn!$B$2:$B$11876,E$8),SUMIFS(Gögn!$I$2:$I$11876,Gögn!$F$2:$F$11876,$A128,Gögn!$B$2:$B$11876,E$8,Gögn!$E$2:$E$11876,E$9))/1000)</f>
        <v>0</v>
      </c>
      <c r="F128" s="156">
        <f>IF(LEN(F$8)=0,"",IF(F$9="samtals",SUMIFS(Gögn!$I$2:$I$11876,Gögn!$F$2:$F$11876,$A128,Gögn!$B$2:$B$11876,F$8),SUMIFS(Gögn!$I$2:$I$11876,Gögn!$F$2:$F$11876,$A128,Gögn!$B$2:$B$11876,F$8,Gögn!$E$2:$E$11876,F$9))/1000)</f>
        <v>0</v>
      </c>
      <c r="G128" s="156">
        <f>IF(LEN(G$8)=0,"",IF(G$9="samtals",SUMIFS(Gögn!$I$2:$I$11876,Gögn!$F$2:$F$11876,$A128,Gögn!$B$2:$B$11876,G$8),SUMIFS(Gögn!$I$2:$I$11876,Gögn!$F$2:$F$11876,$A128,Gögn!$B$2:$B$11876,G$8,Gögn!$E$2:$E$11876,G$9))/1000)</f>
        <v>0</v>
      </c>
      <c r="H128" s="156">
        <f>IF(LEN(H$8)=0,"",IF(H$9="samtals",SUMIFS(Gögn!$I$2:$I$11876,Gögn!$F$2:$F$11876,$A128,Gögn!$B$2:$B$11876,H$8),SUMIFS(Gögn!$I$2:$I$11876,Gögn!$F$2:$F$11876,$A128,Gögn!$B$2:$B$11876,H$8,Gögn!$E$2:$E$11876,H$9))/1000)</f>
        <v>0</v>
      </c>
      <c r="I128" s="156">
        <f>IF(LEN(I$8)=0,"",IF(I$9="samtals",SUMIFS(Gögn!$I$2:$I$11876,Gögn!$F$2:$F$11876,$A128,Gögn!$B$2:$B$11876,I$8),SUMIFS(Gögn!$I$2:$I$11876,Gögn!$F$2:$F$11876,$A128,Gögn!$B$2:$B$11876,I$8,Gögn!$E$2:$E$11876,I$9))/1000)</f>
        <v>0</v>
      </c>
      <c r="J128" s="156">
        <f>IF(LEN(J$8)=0,"",IF(J$9="samtals",SUMIFS(Gögn!$I$2:$I$11876,Gögn!$F$2:$F$11876,$A128,Gögn!$B$2:$B$11876,J$8),SUMIFS(Gögn!$I$2:$I$11876,Gögn!$F$2:$F$11876,$A128,Gögn!$B$2:$B$11876,J$8,Gögn!$E$2:$E$11876,J$9))/1000)</f>
        <v>0</v>
      </c>
      <c r="K128" s="156">
        <f>IF(LEN(K$8)=0,"",IF(K$9="samtals",SUMIFS(Gögn!$I$2:$I$11876,Gögn!$F$2:$F$11876,$A128,Gögn!$B$2:$B$11876,K$8),SUMIFS(Gögn!$I$2:$I$11876,Gögn!$F$2:$F$11876,$A128,Gögn!$B$2:$B$11876,K$8,Gögn!$E$2:$E$11876,K$9))/1000)</f>
        <v>0</v>
      </c>
      <c r="L128" s="156">
        <f>IF(LEN(L$8)=0,"",IF(L$9="samtals",SUMIFS(Gögn!$I$2:$I$11876,Gögn!$F$2:$F$11876,$A128,Gögn!$B$2:$B$11876,L$8),SUMIFS(Gögn!$I$2:$I$11876,Gögn!$F$2:$F$11876,$A128,Gögn!$B$2:$B$11876,L$8,Gögn!$E$2:$E$11876,L$9))/1000)</f>
        <v>0</v>
      </c>
      <c r="M128" s="156">
        <f>IF(LEN(M$8)=0,"",IF(M$9="samtals",SUMIFS(Gögn!$I$2:$I$11876,Gögn!$F$2:$F$11876,$A128,Gögn!$B$2:$B$11876,M$8),SUMIFS(Gögn!$I$2:$I$11876,Gögn!$F$2:$F$11876,$A128,Gögn!$B$2:$B$11876,M$8,Gögn!$E$2:$E$11876,M$9))/1000)</f>
        <v>0</v>
      </c>
      <c r="N128" s="156">
        <f>IF(LEN(N$8)=0,"",IF(N$9="samtals",SUMIFS(Gögn!$I$2:$I$11876,Gögn!$F$2:$F$11876,$A128,Gögn!$B$2:$B$11876,N$8),SUMIFS(Gögn!$I$2:$I$11876,Gögn!$F$2:$F$11876,$A128,Gögn!$B$2:$B$11876,N$8,Gögn!$E$2:$E$11876,N$9))/1000)</f>
        <v>0</v>
      </c>
      <c r="O128" s="156">
        <f>IF(LEN(O$8)=0,"",IF(O$9="samtals",SUMIFS(Gögn!$I$2:$I$11876,Gögn!$F$2:$F$11876,$A128,Gögn!$B$2:$B$11876,O$8),SUMIFS(Gögn!$I$2:$I$11876,Gögn!$F$2:$F$11876,$A128,Gögn!$B$2:$B$11876,O$8,Gögn!$E$2:$E$11876,O$9))/1000)</f>
        <v>0</v>
      </c>
      <c r="P128" s="156">
        <f>IF(LEN(P$8)=0,"",IF(P$9="samtals",SUMIFS(Gögn!$I$2:$I$11876,Gögn!$F$2:$F$11876,$A128,Gögn!$B$2:$B$11876,P$8),SUMIFS(Gögn!$I$2:$I$11876,Gögn!$F$2:$F$11876,$A128,Gögn!$B$2:$B$11876,P$8,Gögn!$E$2:$E$11876,P$9))/1000)</f>
        <v>0</v>
      </c>
      <c r="Q128" s="156">
        <f>IF(LEN(Q$8)=0,"",IF(Q$9="samtals",SUMIFS(Gögn!$I$2:$I$11876,Gögn!$F$2:$F$11876,$A128,Gögn!$B$2:$B$11876,Q$8),SUMIFS(Gögn!$I$2:$I$11876,Gögn!$F$2:$F$11876,$A128,Gögn!$B$2:$B$11876,Q$8,Gögn!$E$2:$E$11876,Q$9))/1000)</f>
        <v>0</v>
      </c>
      <c r="R128" s="156">
        <f>IF(LEN(R$8)=0,"",IF(R$9="samtals",SUMIFS(Gögn!$I$2:$I$11876,Gögn!$F$2:$F$11876,$A128,Gögn!$B$2:$B$11876,R$8),SUMIFS(Gögn!$I$2:$I$11876,Gögn!$F$2:$F$11876,$A128,Gögn!$B$2:$B$11876,R$8,Gögn!$E$2:$E$11876,R$9))/1000)</f>
        <v>0</v>
      </c>
      <c r="S128" s="156">
        <f>IF(LEN(S$8)=0,"",IF(S$9="samtals",SUMIFS(Gögn!$I$2:$I$11876,Gögn!$F$2:$F$11876,$A128,Gögn!$B$2:$B$11876,S$8),SUMIFS(Gögn!$I$2:$I$11876,Gögn!$F$2:$F$11876,$A128,Gögn!$B$2:$B$11876,S$8,Gögn!$E$2:$E$11876,S$9))/1000)</f>
        <v>0</v>
      </c>
      <c r="T128" s="156">
        <f>IF(LEN(T$8)=0,"",IF(T$9="samtals",SUMIFS(Gögn!$I$2:$I$11876,Gögn!$F$2:$F$11876,$A128,Gögn!$B$2:$B$11876,T$8),SUMIFS(Gögn!$I$2:$I$11876,Gögn!$F$2:$F$11876,$A128,Gögn!$B$2:$B$11876,T$8,Gögn!$E$2:$E$11876,T$9))/1000)</f>
        <v>0</v>
      </c>
      <c r="U128" s="156">
        <f>IF(LEN(U$8)=0,"",IF(U$9="samtals",SUMIFS(Gögn!$I$2:$I$11876,Gögn!$F$2:$F$11876,$A128,Gögn!$B$2:$B$11876,U$8),SUMIFS(Gögn!$I$2:$I$11876,Gögn!$F$2:$F$11876,$A128,Gögn!$B$2:$B$11876,U$8,Gögn!$E$2:$E$11876,U$9))/1000)</f>
        <v>0</v>
      </c>
      <c r="V128" s="156">
        <f>IF(LEN(V$8)=0,"",IF(V$9="samtals",SUMIFS(Gögn!$I$2:$I$11876,Gögn!$F$2:$F$11876,$A128,Gögn!$B$2:$B$11876,V$8),SUMIFS(Gögn!$I$2:$I$11876,Gögn!$F$2:$F$11876,$A128,Gögn!$B$2:$B$11876,V$8,Gögn!$E$2:$E$11876,V$9))/1000)</f>
        <v>0</v>
      </c>
      <c r="W128" s="156">
        <f>IF(LEN(W$8)=0,"",IF(W$9="samtals",SUMIFS(Gögn!$I$2:$I$11876,Gögn!$F$2:$F$11876,$A128,Gögn!$B$2:$B$11876,W$8),SUMIFS(Gögn!$I$2:$I$11876,Gögn!$F$2:$F$11876,$A128,Gögn!$B$2:$B$11876,W$8,Gögn!$E$2:$E$11876,W$9))/1000)</f>
        <v>0</v>
      </c>
      <c r="X128" s="156">
        <f>IF(LEN(X$8)=0,"",IF(X$9="samtals",SUMIFS(Gögn!$I$2:$I$11876,Gögn!$F$2:$F$11876,$A128,Gögn!$B$2:$B$11876,X$8),SUMIFS(Gögn!$I$2:$I$11876,Gögn!$F$2:$F$11876,$A128,Gögn!$B$2:$B$11876,X$8,Gögn!$E$2:$E$11876,X$9))/1000)</f>
        <v>0</v>
      </c>
      <c r="Y128" s="156">
        <f>IF(LEN(Y$8)=0,"",IF(Y$9="samtals",SUMIFS(Gögn!$I$2:$I$11876,Gögn!$F$2:$F$11876,$A128,Gögn!$B$2:$B$11876,Y$8),SUMIFS(Gögn!$I$2:$I$11876,Gögn!$F$2:$F$11876,$A128,Gögn!$B$2:$B$11876,Y$8,Gögn!$E$2:$E$11876,Y$9))/1000)</f>
        <v>0</v>
      </c>
      <c r="Z128" s="156">
        <f>IF(LEN(Z$8)=0,"",IF(Z$9="samtals",SUMIFS(Gögn!$I$2:$I$11876,Gögn!$F$2:$F$11876,$A128,Gögn!$B$2:$B$11876,Z$8),SUMIFS(Gögn!$I$2:$I$11876,Gögn!$F$2:$F$11876,$A128,Gögn!$B$2:$B$11876,Z$8,Gögn!$E$2:$E$11876,Z$9))/1000)</f>
        <v>0</v>
      </c>
      <c r="AA128" s="156">
        <f>IF(LEN(AA$8)=0,"",IF(AA$9="samtals",SUMIFS(Gögn!$I$2:$I$11876,Gögn!$F$2:$F$11876,$A128,Gögn!$B$2:$B$11876,AA$8),SUMIFS(Gögn!$I$2:$I$11876,Gögn!$F$2:$F$11876,$A128,Gögn!$B$2:$B$11876,AA$8,Gögn!$E$2:$E$11876,AA$9))/1000)</f>
        <v>0</v>
      </c>
      <c r="AB128" s="156">
        <f>IF(LEN(AB$8)=0,"",IF(AB$9="samtals",SUMIFS(Gögn!$I$2:$I$11876,Gögn!$F$2:$F$11876,$A128,Gögn!$B$2:$B$11876,AB$8),SUMIFS(Gögn!$I$2:$I$11876,Gögn!$F$2:$F$11876,$A128,Gögn!$B$2:$B$11876,AB$8,Gögn!$E$2:$E$11876,AB$9))/1000)</f>
        <v>0</v>
      </c>
      <c r="AC128" s="156">
        <f>IF(LEN(AC$8)=0,"",IF(AC$9="samtals",SUMIFS(Gögn!$I$2:$I$11876,Gögn!$F$2:$F$11876,$A128,Gögn!$B$2:$B$11876,AC$8),SUMIFS(Gögn!$I$2:$I$11876,Gögn!$F$2:$F$11876,$A128,Gögn!$B$2:$B$11876,AC$8,Gögn!$E$2:$E$11876,AC$9))/1000)</f>
        <v>0</v>
      </c>
      <c r="AD128" s="156">
        <f>IF(LEN(AD$8)=0,"",IF(AD$9="samtals",SUMIFS(Gögn!$I$2:$I$11876,Gögn!$F$2:$F$11876,$A128,Gögn!$B$2:$B$11876,AD$8),SUMIFS(Gögn!$I$2:$I$11876,Gögn!$F$2:$F$11876,$A128,Gögn!$B$2:$B$11876,AD$8,Gögn!$E$2:$E$11876,AD$9))/1000)</f>
        <v>0</v>
      </c>
      <c r="AE128" s="156">
        <f>IF(LEN(AE$8)=0,"",IF(AE$9="samtals",SUMIFS(Gögn!$I$2:$I$11876,Gögn!$F$2:$F$11876,$A128,Gögn!$B$2:$B$11876,AE$8),SUMIFS(Gögn!$I$2:$I$11876,Gögn!$F$2:$F$11876,$A128,Gögn!$B$2:$B$11876,AE$8,Gögn!$E$2:$E$11876,AE$9))/1000)</f>
        <v>0</v>
      </c>
      <c r="AF128" s="156">
        <f>IF(LEN(AF$8)=0,"",IF(AF$9="samtals",SUMIFS(Gögn!$I$2:$I$11876,Gögn!$F$2:$F$11876,$A128,Gögn!$B$2:$B$11876,AF$8),SUMIFS(Gögn!$I$2:$I$11876,Gögn!$F$2:$F$11876,$A128,Gögn!$B$2:$B$11876,AF$8,Gögn!$E$2:$E$11876,AF$9))/1000)</f>
        <v>0</v>
      </c>
      <c r="AG128" s="156">
        <f>IF(LEN(AG$8)=0,"",IF(AG$9="samtals",SUMIFS(Gögn!$I$2:$I$11876,Gögn!$F$2:$F$11876,$A128,Gögn!$B$2:$B$11876,AG$8),SUMIFS(Gögn!$I$2:$I$11876,Gögn!$F$2:$F$11876,$A128,Gögn!$B$2:$B$11876,AG$8,Gögn!$E$2:$E$11876,AG$9))/1000)</f>
        <v>0</v>
      </c>
      <c r="AH128" s="156">
        <f>IF(LEN(AH$8)=0,"",IF(AH$9="samtals",SUMIFS(Gögn!$I$2:$I$11876,Gögn!$F$2:$F$11876,$A128,Gögn!$B$2:$B$11876,AH$8),SUMIFS(Gögn!$I$2:$I$11876,Gögn!$F$2:$F$11876,$A128,Gögn!$B$2:$B$11876,AH$8,Gögn!$E$2:$E$11876,AH$9))/1000)</f>
        <v>0</v>
      </c>
      <c r="AI128" s="156">
        <f>IF(LEN(AI$8)=0,"",IF(AI$9="samtals",SUMIFS(Gögn!$I$2:$I$11876,Gögn!$F$2:$F$11876,$A128,Gögn!$B$2:$B$11876,AI$8),SUMIFS(Gögn!$I$2:$I$11876,Gögn!$F$2:$F$11876,$A128,Gögn!$B$2:$B$11876,AI$8,Gögn!$E$2:$E$11876,AI$9))/1000)</f>
        <v>0</v>
      </c>
      <c r="AJ128" s="156">
        <f>IF(LEN(AJ$8)=0,"",IF(AJ$9="samtals",SUMIFS(Gögn!$I$2:$I$11876,Gögn!$F$2:$F$11876,$A128,Gögn!$B$2:$B$11876,AJ$8),SUMIFS(Gögn!$I$2:$I$11876,Gögn!$F$2:$F$11876,$A128,Gögn!$B$2:$B$11876,AJ$8,Gögn!$E$2:$E$11876,AJ$9))/1000)</f>
        <v>0</v>
      </c>
      <c r="AK128" s="156">
        <f>IF(LEN(AK$8)=0,"",IF(AK$9="samtals",SUMIFS(Gögn!$I$2:$I$11876,Gögn!$F$2:$F$11876,$A128,Gögn!$B$2:$B$11876,AK$8),SUMIFS(Gögn!$I$2:$I$11876,Gögn!$F$2:$F$11876,$A128,Gögn!$B$2:$B$11876,AK$8,Gögn!$E$2:$E$11876,AK$9))/1000)</f>
        <v>0</v>
      </c>
      <c r="AL128" s="156">
        <f>IF(LEN(AL$8)=0,"",IF(AL$9="samtals",SUMIFS(Gögn!$I$2:$I$11876,Gögn!$F$2:$F$11876,$A128,Gögn!$B$2:$B$11876,AL$8),SUMIFS(Gögn!$I$2:$I$11876,Gögn!$F$2:$F$11876,$A128,Gögn!$B$2:$B$11876,AL$8,Gögn!$E$2:$E$11876,AL$9))/1000)</f>
        <v>0</v>
      </c>
      <c r="AM128" s="156">
        <f>IF(LEN(AM$8)=0,"",IF(AM$9="samtals",SUMIFS(Gögn!$I$2:$I$11876,Gögn!$F$2:$F$11876,$A128,Gögn!$B$2:$B$11876,AM$8),SUMIFS(Gögn!$I$2:$I$11876,Gögn!$F$2:$F$11876,$A128,Gögn!$B$2:$B$11876,AM$8,Gögn!$E$2:$E$11876,AM$9))/1000)</f>
        <v>0</v>
      </c>
      <c r="AN128" s="156">
        <f>IF(LEN(AN$8)=0,"",IF(AN$9="samtals",SUMIFS(Gögn!$I$2:$I$11876,Gögn!$F$2:$F$11876,$A128,Gögn!$B$2:$B$11876,AN$8),SUMIFS(Gögn!$I$2:$I$11876,Gögn!$F$2:$F$11876,$A128,Gögn!$B$2:$B$11876,AN$8,Gögn!$E$2:$E$11876,AN$9))/1000)</f>
        <v>0</v>
      </c>
      <c r="AO128" s="156">
        <f>IF(LEN(AO$8)=0,"",IF(AO$9="samtals",SUMIFS(Gögn!$I$2:$I$11876,Gögn!$F$2:$F$11876,$A128,Gögn!$B$2:$B$11876,AO$8),SUMIFS(Gögn!$I$2:$I$11876,Gögn!$F$2:$F$11876,$A128,Gögn!$B$2:$B$11876,AO$8,Gögn!$E$2:$E$11876,AO$9))/1000)</f>
        <v>0</v>
      </c>
      <c r="AP128" s="156">
        <f>IF(LEN(AP$8)=0,"",IF(AP$9="samtals",SUMIFS(Gögn!$I$2:$I$11876,Gögn!$F$2:$F$11876,$A128,Gögn!$B$2:$B$11876,AP$8),SUMIFS(Gögn!$I$2:$I$11876,Gögn!$F$2:$F$11876,$A128,Gögn!$B$2:$B$11876,AP$8,Gögn!$E$2:$E$11876,AP$9))/1000)</f>
        <v>0</v>
      </c>
      <c r="AQ128" s="156">
        <f>IF(LEN(AQ$8)=0,"",IF(AQ$9="samtals",SUMIFS(Gögn!$I$2:$I$11876,Gögn!$F$2:$F$11876,$A128,Gögn!$B$2:$B$11876,AQ$8),SUMIFS(Gögn!$I$2:$I$11876,Gögn!$F$2:$F$11876,$A128,Gögn!$B$2:$B$11876,AQ$8,Gögn!$E$2:$E$11876,AQ$9))/1000)</f>
        <v>0</v>
      </c>
      <c r="AR128" s="156">
        <f>IF(LEN(AR$8)=0,"",IF(AR$9="samtals",SUMIFS(Gögn!$I$2:$I$11876,Gögn!$F$2:$F$11876,$A128,Gögn!$B$2:$B$11876,AR$8),SUMIFS(Gögn!$I$2:$I$11876,Gögn!$F$2:$F$11876,$A128,Gögn!$B$2:$B$11876,AR$8,Gögn!$E$2:$E$11876,AR$9))/1000)</f>
        <v>0</v>
      </c>
      <c r="AS128" s="156">
        <f>IF(LEN(AS$8)=0,"",IF(AS$9="samtals",SUMIFS(Gögn!$I$2:$I$11876,Gögn!$F$2:$F$11876,$A128,Gögn!$B$2:$B$11876,AS$8),SUMIFS(Gögn!$I$2:$I$11876,Gögn!$F$2:$F$11876,$A128,Gögn!$B$2:$B$11876,AS$8,Gögn!$E$2:$E$11876,AS$9))/1000)</f>
        <v>0</v>
      </c>
      <c r="AT128" s="156">
        <f>IF(LEN(AT$8)=0,"",IF(AT$9="samtals",SUMIFS(Gögn!$I$2:$I$11876,Gögn!$F$2:$F$11876,$A128,Gögn!$B$2:$B$11876,AT$8),SUMIFS(Gögn!$I$2:$I$11876,Gögn!$F$2:$F$11876,$A128,Gögn!$B$2:$B$11876,AT$8,Gögn!$E$2:$E$11876,AT$9))/1000)</f>
        <v>0</v>
      </c>
      <c r="AU128" s="156">
        <f>IF(LEN(AU$8)=0,"",IF(AU$9="samtals",SUMIFS(Gögn!$I$2:$I$11876,Gögn!$F$2:$F$11876,$A128,Gögn!$B$2:$B$11876,AU$8),SUMIFS(Gögn!$I$2:$I$11876,Gögn!$F$2:$F$11876,$A128,Gögn!$B$2:$B$11876,AU$8,Gögn!$E$2:$E$11876,AU$9))/1000)</f>
        <v>0</v>
      </c>
      <c r="AV128" s="156">
        <f>IF(LEN(AV$8)=0,"",IF(AV$9="samtals",SUMIFS(Gögn!$I$2:$I$11876,Gögn!$F$2:$F$11876,$A128,Gögn!$B$2:$B$11876,AV$8),SUMIFS(Gögn!$I$2:$I$11876,Gögn!$F$2:$F$11876,$A128,Gögn!$B$2:$B$11876,AV$8,Gögn!$E$2:$E$11876,AV$9))/1000)</f>
        <v>0</v>
      </c>
      <c r="AW128" s="156">
        <f>IF(LEN(AW$8)=0,"",IF(AW$9="samtals",SUMIFS(Gögn!$I$2:$I$11876,Gögn!$F$2:$F$11876,$A128,Gögn!$B$2:$B$11876,AW$8),SUMIFS(Gögn!$I$2:$I$11876,Gögn!$F$2:$F$11876,$A128,Gögn!$B$2:$B$11876,AW$8,Gögn!$E$2:$E$11876,AW$9))/1000)</f>
        <v>0</v>
      </c>
      <c r="AX128" s="156">
        <f>IF(LEN(AX$8)=0,"",IF(AX$9="samtals",SUMIFS(Gögn!$I$2:$I$11876,Gögn!$F$2:$F$11876,$A128,Gögn!$B$2:$B$11876,AX$8),SUMIFS(Gögn!$I$2:$I$11876,Gögn!$F$2:$F$11876,$A128,Gögn!$B$2:$B$11876,AX$8,Gögn!$E$2:$E$11876,AX$9))/1000)</f>
        <v>0</v>
      </c>
      <c r="AY128" s="156">
        <f>IF(LEN(AY$8)=0,"",IF(AY$9="samtals",SUMIFS(Gögn!$I$2:$I$11876,Gögn!$F$2:$F$11876,$A128,Gögn!$B$2:$B$11876,AY$8),SUMIFS(Gögn!$I$2:$I$11876,Gögn!$F$2:$F$11876,$A128,Gögn!$B$2:$B$11876,AY$8,Gögn!$E$2:$E$11876,AY$9))/1000)</f>
        <v>0</v>
      </c>
      <c r="AZ128" s="156">
        <f>IF(LEN(AZ$8)=0,"",IF(AZ$9="samtals",SUMIFS(Gögn!$I$2:$I$11876,Gögn!$F$2:$F$11876,$A128,Gögn!$B$2:$B$11876,AZ$8),SUMIFS(Gögn!$I$2:$I$11876,Gögn!$F$2:$F$11876,$A128,Gögn!$B$2:$B$11876,AZ$8,Gögn!$E$2:$E$11876,AZ$9))/1000)</f>
        <v>0</v>
      </c>
      <c r="BA128" s="156">
        <f>IF(LEN(BA$8)=0,"",IF(BA$9="samtals",SUMIFS(Gögn!$I$2:$I$11876,Gögn!$F$2:$F$11876,$A128,Gögn!$B$2:$B$11876,BA$8),SUMIFS(Gögn!$I$2:$I$11876,Gögn!$F$2:$F$11876,$A128,Gögn!$B$2:$B$11876,BA$8,Gögn!$E$2:$E$11876,BA$9))/1000)</f>
        <v>0</v>
      </c>
      <c r="BB128" s="156">
        <f>IF(LEN(BB$8)=0,"",IF(BB$9="samtals",SUMIFS(Gögn!$I$2:$I$11876,Gögn!$F$2:$F$11876,$A128,Gögn!$B$2:$B$11876,BB$8),SUMIFS(Gögn!$I$2:$I$11876,Gögn!$F$2:$F$11876,$A128,Gögn!$B$2:$B$11876,BB$8,Gögn!$E$2:$E$11876,BB$9))/1000)</f>
        <v>0</v>
      </c>
      <c r="BC128" s="156">
        <f>IF(LEN(BC$8)=0,"",IF(BC$9="samtals",SUMIFS(Gögn!$I$2:$I$11876,Gögn!$F$2:$F$11876,$A128,Gögn!$B$2:$B$11876,BC$8),SUMIFS(Gögn!$I$2:$I$11876,Gögn!$F$2:$F$11876,$A128,Gögn!$B$2:$B$11876,BC$8,Gögn!$E$2:$E$11876,BC$9))/1000)</f>
        <v>0</v>
      </c>
      <c r="BD128" s="156">
        <f>IF(LEN(BD$8)=0,"",IF(BD$9="samtals",SUMIFS(Gögn!$I$2:$I$11876,Gögn!$F$2:$F$11876,$A128,Gögn!$B$2:$B$11876,BD$8),SUMIFS(Gögn!$I$2:$I$11876,Gögn!$F$2:$F$11876,$A128,Gögn!$B$2:$B$11876,BD$8,Gögn!$E$2:$E$11876,BD$9))/1000)</f>
        <v>0</v>
      </c>
      <c r="BE128" s="156">
        <f>IF(LEN(BE$8)=0,"",IF(BE$9="samtals",SUMIFS(Gögn!$I$2:$I$11876,Gögn!$F$2:$F$11876,$A128,Gögn!$B$2:$B$11876,BE$8),SUMIFS(Gögn!$I$2:$I$11876,Gögn!$F$2:$F$11876,$A128,Gögn!$B$2:$B$11876,BE$8,Gögn!$E$2:$E$11876,BE$9))/1000)</f>
        <v>0</v>
      </c>
      <c r="BF128" s="156">
        <f>IF(LEN(BF$8)=0,"",IF(BF$9="samtals",SUMIFS(Gögn!$I$2:$I$11876,Gögn!$F$2:$F$11876,$A128,Gögn!$B$2:$B$11876,BF$8),SUMIFS(Gögn!$I$2:$I$11876,Gögn!$F$2:$F$11876,$A128,Gögn!$B$2:$B$11876,BF$8,Gögn!$E$2:$E$11876,BF$9))/1000)</f>
        <v>0</v>
      </c>
      <c r="BG128" s="156">
        <f>IF(LEN(BG$8)=0,"",IF(BG$9="samtals",SUMIFS(Gögn!$I$2:$I$11876,Gögn!$F$2:$F$11876,$A128,Gögn!$B$2:$B$11876,BG$8),SUMIFS(Gögn!$I$2:$I$11876,Gögn!$F$2:$F$11876,$A128,Gögn!$B$2:$B$11876,BG$8,Gögn!$E$2:$E$11876,BG$9))/1000)</f>
        <v>0</v>
      </c>
    </row>
    <row r="129" spans="1:59" ht="15" customHeight="1" x14ac:dyDescent="0.25">
      <c r="A129" s="5" t="s">
        <v>134</v>
      </c>
      <c r="B129" s="5"/>
      <c r="C129" s="18" t="s">
        <v>135</v>
      </c>
      <c r="D129" s="155">
        <f t="shared" si="33"/>
        <v>0</v>
      </c>
      <c r="E129" s="155">
        <f>IF(LEN(E$8)=0,"",IF(E$9="samtals",SUMIFS(Gögn!$I$2:$I$11876,Gögn!$F$2:$F$11876,$A129,Gögn!$B$2:$B$11876,E$8),SUMIFS(Gögn!$I$2:$I$11876,Gögn!$F$2:$F$11876,$A129,Gögn!$B$2:$B$11876,E$8,Gögn!$E$2:$E$11876,E$9))/1000)</f>
        <v>0</v>
      </c>
      <c r="F129" s="155">
        <f>IF(LEN(F$8)=0,"",IF(F$9="samtals",SUMIFS(Gögn!$I$2:$I$11876,Gögn!$F$2:$F$11876,$A129,Gögn!$B$2:$B$11876,F$8),SUMIFS(Gögn!$I$2:$I$11876,Gögn!$F$2:$F$11876,$A129,Gögn!$B$2:$B$11876,F$8,Gögn!$E$2:$E$11876,F$9))/1000)</f>
        <v>0</v>
      </c>
      <c r="G129" s="155">
        <f>IF(LEN(G$8)=0,"",IF(G$9="samtals",SUMIFS(Gögn!$I$2:$I$11876,Gögn!$F$2:$F$11876,$A129,Gögn!$B$2:$B$11876,G$8),SUMIFS(Gögn!$I$2:$I$11876,Gögn!$F$2:$F$11876,$A129,Gögn!$B$2:$B$11876,G$8,Gögn!$E$2:$E$11876,G$9))/1000)</f>
        <v>0</v>
      </c>
      <c r="H129" s="155">
        <f>IF(LEN(H$8)=0,"",IF(H$9="samtals",SUMIFS(Gögn!$I$2:$I$11876,Gögn!$F$2:$F$11876,$A129,Gögn!$B$2:$B$11876,H$8),SUMIFS(Gögn!$I$2:$I$11876,Gögn!$F$2:$F$11876,$A129,Gögn!$B$2:$B$11876,H$8,Gögn!$E$2:$E$11876,H$9))/1000)</f>
        <v>0</v>
      </c>
      <c r="I129" s="155">
        <f>IF(LEN(I$8)=0,"",IF(I$9="samtals",SUMIFS(Gögn!$I$2:$I$11876,Gögn!$F$2:$F$11876,$A129,Gögn!$B$2:$B$11876,I$8),SUMIFS(Gögn!$I$2:$I$11876,Gögn!$F$2:$F$11876,$A129,Gögn!$B$2:$B$11876,I$8,Gögn!$E$2:$E$11876,I$9))/1000)</f>
        <v>0</v>
      </c>
      <c r="J129" s="155">
        <f>IF(LEN(J$8)=0,"",IF(J$9="samtals",SUMIFS(Gögn!$I$2:$I$11876,Gögn!$F$2:$F$11876,$A129,Gögn!$B$2:$B$11876,J$8),SUMIFS(Gögn!$I$2:$I$11876,Gögn!$F$2:$F$11876,$A129,Gögn!$B$2:$B$11876,J$8,Gögn!$E$2:$E$11876,J$9))/1000)</f>
        <v>0</v>
      </c>
      <c r="K129" s="155">
        <f>IF(LEN(K$8)=0,"",IF(K$9="samtals",SUMIFS(Gögn!$I$2:$I$11876,Gögn!$F$2:$F$11876,$A129,Gögn!$B$2:$B$11876,K$8),SUMIFS(Gögn!$I$2:$I$11876,Gögn!$F$2:$F$11876,$A129,Gögn!$B$2:$B$11876,K$8,Gögn!$E$2:$E$11876,K$9))/1000)</f>
        <v>0</v>
      </c>
      <c r="L129" s="155">
        <f>IF(LEN(L$8)=0,"",IF(L$9="samtals",SUMIFS(Gögn!$I$2:$I$11876,Gögn!$F$2:$F$11876,$A129,Gögn!$B$2:$B$11876,L$8),SUMIFS(Gögn!$I$2:$I$11876,Gögn!$F$2:$F$11876,$A129,Gögn!$B$2:$B$11876,L$8,Gögn!$E$2:$E$11876,L$9))/1000)</f>
        <v>0</v>
      </c>
      <c r="M129" s="155">
        <f>IF(LEN(M$8)=0,"",IF(M$9="samtals",SUMIFS(Gögn!$I$2:$I$11876,Gögn!$F$2:$F$11876,$A129,Gögn!$B$2:$B$11876,M$8),SUMIFS(Gögn!$I$2:$I$11876,Gögn!$F$2:$F$11876,$A129,Gögn!$B$2:$B$11876,M$8,Gögn!$E$2:$E$11876,M$9))/1000)</f>
        <v>0</v>
      </c>
      <c r="N129" s="155">
        <f>IF(LEN(N$8)=0,"",IF(N$9="samtals",SUMIFS(Gögn!$I$2:$I$11876,Gögn!$F$2:$F$11876,$A129,Gögn!$B$2:$B$11876,N$8),SUMIFS(Gögn!$I$2:$I$11876,Gögn!$F$2:$F$11876,$A129,Gögn!$B$2:$B$11876,N$8,Gögn!$E$2:$E$11876,N$9))/1000)</f>
        <v>0</v>
      </c>
      <c r="O129" s="155">
        <f>IF(LEN(O$8)=0,"",IF(O$9="samtals",SUMIFS(Gögn!$I$2:$I$11876,Gögn!$F$2:$F$11876,$A129,Gögn!$B$2:$B$11876,O$8),SUMIFS(Gögn!$I$2:$I$11876,Gögn!$F$2:$F$11876,$A129,Gögn!$B$2:$B$11876,O$8,Gögn!$E$2:$E$11876,O$9))/1000)</f>
        <v>0</v>
      </c>
      <c r="P129" s="155">
        <f>IF(LEN(P$8)=0,"",IF(P$9="samtals",SUMIFS(Gögn!$I$2:$I$11876,Gögn!$F$2:$F$11876,$A129,Gögn!$B$2:$B$11876,P$8),SUMIFS(Gögn!$I$2:$I$11876,Gögn!$F$2:$F$11876,$A129,Gögn!$B$2:$B$11876,P$8,Gögn!$E$2:$E$11876,P$9))/1000)</f>
        <v>0</v>
      </c>
      <c r="Q129" s="155">
        <f>IF(LEN(Q$8)=0,"",IF(Q$9="samtals",SUMIFS(Gögn!$I$2:$I$11876,Gögn!$F$2:$F$11876,$A129,Gögn!$B$2:$B$11876,Q$8),SUMIFS(Gögn!$I$2:$I$11876,Gögn!$F$2:$F$11876,$A129,Gögn!$B$2:$B$11876,Q$8,Gögn!$E$2:$E$11876,Q$9))/1000)</f>
        <v>0</v>
      </c>
      <c r="R129" s="155">
        <f>IF(LEN(R$8)=0,"",IF(R$9="samtals",SUMIFS(Gögn!$I$2:$I$11876,Gögn!$F$2:$F$11876,$A129,Gögn!$B$2:$B$11876,R$8),SUMIFS(Gögn!$I$2:$I$11876,Gögn!$F$2:$F$11876,$A129,Gögn!$B$2:$B$11876,R$8,Gögn!$E$2:$E$11876,R$9))/1000)</f>
        <v>0</v>
      </c>
      <c r="S129" s="155">
        <f>IF(LEN(S$8)=0,"",IF(S$9="samtals",SUMIFS(Gögn!$I$2:$I$11876,Gögn!$F$2:$F$11876,$A129,Gögn!$B$2:$B$11876,S$8),SUMIFS(Gögn!$I$2:$I$11876,Gögn!$F$2:$F$11876,$A129,Gögn!$B$2:$B$11876,S$8,Gögn!$E$2:$E$11876,S$9))/1000)</f>
        <v>0</v>
      </c>
      <c r="T129" s="155">
        <f>IF(LEN(T$8)=0,"",IF(T$9="samtals",SUMIFS(Gögn!$I$2:$I$11876,Gögn!$F$2:$F$11876,$A129,Gögn!$B$2:$B$11876,T$8),SUMIFS(Gögn!$I$2:$I$11876,Gögn!$F$2:$F$11876,$A129,Gögn!$B$2:$B$11876,T$8,Gögn!$E$2:$E$11876,T$9))/1000)</f>
        <v>0</v>
      </c>
      <c r="U129" s="155">
        <f>IF(LEN(U$8)=0,"",IF(U$9="samtals",SUMIFS(Gögn!$I$2:$I$11876,Gögn!$F$2:$F$11876,$A129,Gögn!$B$2:$B$11876,U$8),SUMIFS(Gögn!$I$2:$I$11876,Gögn!$F$2:$F$11876,$A129,Gögn!$B$2:$B$11876,U$8,Gögn!$E$2:$E$11876,U$9))/1000)</f>
        <v>0</v>
      </c>
      <c r="V129" s="155">
        <f>IF(LEN(V$8)=0,"",IF(V$9="samtals",SUMIFS(Gögn!$I$2:$I$11876,Gögn!$F$2:$F$11876,$A129,Gögn!$B$2:$B$11876,V$8),SUMIFS(Gögn!$I$2:$I$11876,Gögn!$F$2:$F$11876,$A129,Gögn!$B$2:$B$11876,V$8,Gögn!$E$2:$E$11876,V$9))/1000)</f>
        <v>0</v>
      </c>
      <c r="W129" s="155">
        <f>IF(LEN(W$8)=0,"",IF(W$9="samtals",SUMIFS(Gögn!$I$2:$I$11876,Gögn!$F$2:$F$11876,$A129,Gögn!$B$2:$B$11876,W$8),SUMIFS(Gögn!$I$2:$I$11876,Gögn!$F$2:$F$11876,$A129,Gögn!$B$2:$B$11876,W$8,Gögn!$E$2:$E$11876,W$9))/1000)</f>
        <v>0</v>
      </c>
      <c r="X129" s="155">
        <f>IF(LEN(X$8)=0,"",IF(X$9="samtals",SUMIFS(Gögn!$I$2:$I$11876,Gögn!$F$2:$F$11876,$A129,Gögn!$B$2:$B$11876,X$8),SUMIFS(Gögn!$I$2:$I$11876,Gögn!$F$2:$F$11876,$A129,Gögn!$B$2:$B$11876,X$8,Gögn!$E$2:$E$11876,X$9))/1000)</f>
        <v>0</v>
      </c>
      <c r="Y129" s="155">
        <f>IF(LEN(Y$8)=0,"",IF(Y$9="samtals",SUMIFS(Gögn!$I$2:$I$11876,Gögn!$F$2:$F$11876,$A129,Gögn!$B$2:$B$11876,Y$8),SUMIFS(Gögn!$I$2:$I$11876,Gögn!$F$2:$F$11876,$A129,Gögn!$B$2:$B$11876,Y$8,Gögn!$E$2:$E$11876,Y$9))/1000)</f>
        <v>0</v>
      </c>
      <c r="Z129" s="155">
        <f>IF(LEN(Z$8)=0,"",IF(Z$9="samtals",SUMIFS(Gögn!$I$2:$I$11876,Gögn!$F$2:$F$11876,$A129,Gögn!$B$2:$B$11876,Z$8),SUMIFS(Gögn!$I$2:$I$11876,Gögn!$F$2:$F$11876,$A129,Gögn!$B$2:$B$11876,Z$8,Gögn!$E$2:$E$11876,Z$9))/1000)</f>
        <v>0</v>
      </c>
      <c r="AA129" s="155">
        <f>IF(LEN(AA$8)=0,"",IF(AA$9="samtals",SUMIFS(Gögn!$I$2:$I$11876,Gögn!$F$2:$F$11876,$A129,Gögn!$B$2:$B$11876,AA$8),SUMIFS(Gögn!$I$2:$I$11876,Gögn!$F$2:$F$11876,$A129,Gögn!$B$2:$B$11876,AA$8,Gögn!$E$2:$E$11876,AA$9))/1000)</f>
        <v>0</v>
      </c>
      <c r="AB129" s="155">
        <f>IF(LEN(AB$8)=0,"",IF(AB$9="samtals",SUMIFS(Gögn!$I$2:$I$11876,Gögn!$F$2:$F$11876,$A129,Gögn!$B$2:$B$11876,AB$8),SUMIFS(Gögn!$I$2:$I$11876,Gögn!$F$2:$F$11876,$A129,Gögn!$B$2:$B$11876,AB$8,Gögn!$E$2:$E$11876,AB$9))/1000)</f>
        <v>0</v>
      </c>
      <c r="AC129" s="155">
        <f>IF(LEN(AC$8)=0,"",IF(AC$9="samtals",SUMIFS(Gögn!$I$2:$I$11876,Gögn!$F$2:$F$11876,$A129,Gögn!$B$2:$B$11876,AC$8),SUMIFS(Gögn!$I$2:$I$11876,Gögn!$F$2:$F$11876,$A129,Gögn!$B$2:$B$11876,AC$8,Gögn!$E$2:$E$11876,AC$9))/1000)</f>
        <v>0</v>
      </c>
      <c r="AD129" s="155">
        <f>IF(LEN(AD$8)=0,"",IF(AD$9="samtals",SUMIFS(Gögn!$I$2:$I$11876,Gögn!$F$2:$F$11876,$A129,Gögn!$B$2:$B$11876,AD$8),SUMIFS(Gögn!$I$2:$I$11876,Gögn!$F$2:$F$11876,$A129,Gögn!$B$2:$B$11876,AD$8,Gögn!$E$2:$E$11876,AD$9))/1000)</f>
        <v>0</v>
      </c>
      <c r="AE129" s="155">
        <f>IF(LEN(AE$8)=0,"",IF(AE$9="samtals",SUMIFS(Gögn!$I$2:$I$11876,Gögn!$F$2:$F$11876,$A129,Gögn!$B$2:$B$11876,AE$8),SUMIFS(Gögn!$I$2:$I$11876,Gögn!$F$2:$F$11876,$A129,Gögn!$B$2:$B$11876,AE$8,Gögn!$E$2:$E$11876,AE$9))/1000)</f>
        <v>0</v>
      </c>
      <c r="AF129" s="155">
        <f>IF(LEN(AF$8)=0,"",IF(AF$9="samtals",SUMIFS(Gögn!$I$2:$I$11876,Gögn!$F$2:$F$11876,$A129,Gögn!$B$2:$B$11876,AF$8),SUMIFS(Gögn!$I$2:$I$11876,Gögn!$F$2:$F$11876,$A129,Gögn!$B$2:$B$11876,AF$8,Gögn!$E$2:$E$11876,AF$9))/1000)</f>
        <v>0</v>
      </c>
      <c r="AG129" s="155">
        <f>IF(LEN(AG$8)=0,"",IF(AG$9="samtals",SUMIFS(Gögn!$I$2:$I$11876,Gögn!$F$2:$F$11876,$A129,Gögn!$B$2:$B$11876,AG$8),SUMIFS(Gögn!$I$2:$I$11876,Gögn!$F$2:$F$11876,$A129,Gögn!$B$2:$B$11876,AG$8,Gögn!$E$2:$E$11876,AG$9))/1000)</f>
        <v>0</v>
      </c>
      <c r="AH129" s="155">
        <f>IF(LEN(AH$8)=0,"",IF(AH$9="samtals",SUMIFS(Gögn!$I$2:$I$11876,Gögn!$F$2:$F$11876,$A129,Gögn!$B$2:$B$11876,AH$8),SUMIFS(Gögn!$I$2:$I$11876,Gögn!$F$2:$F$11876,$A129,Gögn!$B$2:$B$11876,AH$8,Gögn!$E$2:$E$11876,AH$9))/1000)</f>
        <v>0</v>
      </c>
      <c r="AI129" s="155">
        <f>IF(LEN(AI$8)=0,"",IF(AI$9="samtals",SUMIFS(Gögn!$I$2:$I$11876,Gögn!$F$2:$F$11876,$A129,Gögn!$B$2:$B$11876,AI$8),SUMIFS(Gögn!$I$2:$I$11876,Gögn!$F$2:$F$11876,$A129,Gögn!$B$2:$B$11876,AI$8,Gögn!$E$2:$E$11876,AI$9))/1000)</f>
        <v>0</v>
      </c>
      <c r="AJ129" s="155">
        <f>IF(LEN(AJ$8)=0,"",IF(AJ$9="samtals",SUMIFS(Gögn!$I$2:$I$11876,Gögn!$F$2:$F$11876,$A129,Gögn!$B$2:$B$11876,AJ$8),SUMIFS(Gögn!$I$2:$I$11876,Gögn!$F$2:$F$11876,$A129,Gögn!$B$2:$B$11876,AJ$8,Gögn!$E$2:$E$11876,AJ$9))/1000)</f>
        <v>0</v>
      </c>
      <c r="AK129" s="155">
        <f>IF(LEN(AK$8)=0,"",IF(AK$9="samtals",SUMIFS(Gögn!$I$2:$I$11876,Gögn!$F$2:$F$11876,$A129,Gögn!$B$2:$B$11876,AK$8),SUMIFS(Gögn!$I$2:$I$11876,Gögn!$F$2:$F$11876,$A129,Gögn!$B$2:$B$11876,AK$8,Gögn!$E$2:$E$11876,AK$9))/1000)</f>
        <v>0</v>
      </c>
      <c r="AL129" s="155">
        <f>IF(LEN(AL$8)=0,"",IF(AL$9="samtals",SUMIFS(Gögn!$I$2:$I$11876,Gögn!$F$2:$F$11876,$A129,Gögn!$B$2:$B$11876,AL$8),SUMIFS(Gögn!$I$2:$I$11876,Gögn!$F$2:$F$11876,$A129,Gögn!$B$2:$B$11876,AL$8,Gögn!$E$2:$E$11876,AL$9))/1000)</f>
        <v>0</v>
      </c>
      <c r="AM129" s="155">
        <f>IF(LEN(AM$8)=0,"",IF(AM$9="samtals",SUMIFS(Gögn!$I$2:$I$11876,Gögn!$F$2:$F$11876,$A129,Gögn!$B$2:$B$11876,AM$8),SUMIFS(Gögn!$I$2:$I$11876,Gögn!$F$2:$F$11876,$A129,Gögn!$B$2:$B$11876,AM$8,Gögn!$E$2:$E$11876,AM$9))/1000)</f>
        <v>0</v>
      </c>
      <c r="AN129" s="155">
        <f>IF(LEN(AN$8)=0,"",IF(AN$9="samtals",SUMIFS(Gögn!$I$2:$I$11876,Gögn!$F$2:$F$11876,$A129,Gögn!$B$2:$B$11876,AN$8),SUMIFS(Gögn!$I$2:$I$11876,Gögn!$F$2:$F$11876,$A129,Gögn!$B$2:$B$11876,AN$8,Gögn!$E$2:$E$11876,AN$9))/1000)</f>
        <v>0</v>
      </c>
      <c r="AO129" s="155">
        <f>IF(LEN(AO$8)=0,"",IF(AO$9="samtals",SUMIFS(Gögn!$I$2:$I$11876,Gögn!$F$2:$F$11876,$A129,Gögn!$B$2:$B$11876,AO$8),SUMIFS(Gögn!$I$2:$I$11876,Gögn!$F$2:$F$11876,$A129,Gögn!$B$2:$B$11876,AO$8,Gögn!$E$2:$E$11876,AO$9))/1000)</f>
        <v>0</v>
      </c>
      <c r="AP129" s="155">
        <f>IF(LEN(AP$8)=0,"",IF(AP$9="samtals",SUMIFS(Gögn!$I$2:$I$11876,Gögn!$F$2:$F$11876,$A129,Gögn!$B$2:$B$11876,AP$8),SUMIFS(Gögn!$I$2:$I$11876,Gögn!$F$2:$F$11876,$A129,Gögn!$B$2:$B$11876,AP$8,Gögn!$E$2:$E$11876,AP$9))/1000)</f>
        <v>0</v>
      </c>
      <c r="AQ129" s="155">
        <f>IF(LEN(AQ$8)=0,"",IF(AQ$9="samtals",SUMIFS(Gögn!$I$2:$I$11876,Gögn!$F$2:$F$11876,$A129,Gögn!$B$2:$B$11876,AQ$8),SUMIFS(Gögn!$I$2:$I$11876,Gögn!$F$2:$F$11876,$A129,Gögn!$B$2:$B$11876,AQ$8,Gögn!$E$2:$E$11876,AQ$9))/1000)</f>
        <v>0</v>
      </c>
      <c r="AR129" s="155">
        <f>IF(LEN(AR$8)=0,"",IF(AR$9="samtals",SUMIFS(Gögn!$I$2:$I$11876,Gögn!$F$2:$F$11876,$A129,Gögn!$B$2:$B$11876,AR$8),SUMIFS(Gögn!$I$2:$I$11876,Gögn!$F$2:$F$11876,$A129,Gögn!$B$2:$B$11876,AR$8,Gögn!$E$2:$E$11876,AR$9))/1000)</f>
        <v>0</v>
      </c>
      <c r="AS129" s="155">
        <f>IF(LEN(AS$8)=0,"",IF(AS$9="samtals",SUMIFS(Gögn!$I$2:$I$11876,Gögn!$F$2:$F$11876,$A129,Gögn!$B$2:$B$11876,AS$8),SUMIFS(Gögn!$I$2:$I$11876,Gögn!$F$2:$F$11876,$A129,Gögn!$B$2:$B$11876,AS$8,Gögn!$E$2:$E$11876,AS$9))/1000)</f>
        <v>0</v>
      </c>
      <c r="AT129" s="155">
        <f>IF(LEN(AT$8)=0,"",IF(AT$9="samtals",SUMIFS(Gögn!$I$2:$I$11876,Gögn!$F$2:$F$11876,$A129,Gögn!$B$2:$B$11876,AT$8),SUMIFS(Gögn!$I$2:$I$11876,Gögn!$F$2:$F$11876,$A129,Gögn!$B$2:$B$11876,AT$8,Gögn!$E$2:$E$11876,AT$9))/1000)</f>
        <v>0</v>
      </c>
      <c r="AU129" s="155">
        <f>IF(LEN(AU$8)=0,"",IF(AU$9="samtals",SUMIFS(Gögn!$I$2:$I$11876,Gögn!$F$2:$F$11876,$A129,Gögn!$B$2:$B$11876,AU$8),SUMIFS(Gögn!$I$2:$I$11876,Gögn!$F$2:$F$11876,$A129,Gögn!$B$2:$B$11876,AU$8,Gögn!$E$2:$E$11876,AU$9))/1000)</f>
        <v>0</v>
      </c>
      <c r="AV129" s="155">
        <f>IF(LEN(AV$8)=0,"",IF(AV$9="samtals",SUMIFS(Gögn!$I$2:$I$11876,Gögn!$F$2:$F$11876,$A129,Gögn!$B$2:$B$11876,AV$8),SUMIFS(Gögn!$I$2:$I$11876,Gögn!$F$2:$F$11876,$A129,Gögn!$B$2:$B$11876,AV$8,Gögn!$E$2:$E$11876,AV$9))/1000)</f>
        <v>0</v>
      </c>
      <c r="AW129" s="155">
        <f>IF(LEN(AW$8)=0,"",IF(AW$9="samtals",SUMIFS(Gögn!$I$2:$I$11876,Gögn!$F$2:$F$11876,$A129,Gögn!$B$2:$B$11876,AW$8),SUMIFS(Gögn!$I$2:$I$11876,Gögn!$F$2:$F$11876,$A129,Gögn!$B$2:$B$11876,AW$8,Gögn!$E$2:$E$11876,AW$9))/1000)</f>
        <v>0</v>
      </c>
      <c r="AX129" s="155">
        <f>IF(LEN(AX$8)=0,"",IF(AX$9="samtals",SUMIFS(Gögn!$I$2:$I$11876,Gögn!$F$2:$F$11876,$A129,Gögn!$B$2:$B$11876,AX$8),SUMIFS(Gögn!$I$2:$I$11876,Gögn!$F$2:$F$11876,$A129,Gögn!$B$2:$B$11876,AX$8,Gögn!$E$2:$E$11876,AX$9))/1000)</f>
        <v>0</v>
      </c>
      <c r="AY129" s="155">
        <f>IF(LEN(AY$8)=0,"",IF(AY$9="samtals",SUMIFS(Gögn!$I$2:$I$11876,Gögn!$F$2:$F$11876,$A129,Gögn!$B$2:$B$11876,AY$8),SUMIFS(Gögn!$I$2:$I$11876,Gögn!$F$2:$F$11876,$A129,Gögn!$B$2:$B$11876,AY$8,Gögn!$E$2:$E$11876,AY$9))/1000)</f>
        <v>0</v>
      </c>
      <c r="AZ129" s="155">
        <f>IF(LEN(AZ$8)=0,"",IF(AZ$9="samtals",SUMIFS(Gögn!$I$2:$I$11876,Gögn!$F$2:$F$11876,$A129,Gögn!$B$2:$B$11876,AZ$8),SUMIFS(Gögn!$I$2:$I$11876,Gögn!$F$2:$F$11876,$A129,Gögn!$B$2:$B$11876,AZ$8,Gögn!$E$2:$E$11876,AZ$9))/1000)</f>
        <v>0</v>
      </c>
      <c r="BA129" s="155">
        <f>IF(LEN(BA$8)=0,"",IF(BA$9="samtals",SUMIFS(Gögn!$I$2:$I$11876,Gögn!$F$2:$F$11876,$A129,Gögn!$B$2:$B$11876,BA$8),SUMIFS(Gögn!$I$2:$I$11876,Gögn!$F$2:$F$11876,$A129,Gögn!$B$2:$B$11876,BA$8,Gögn!$E$2:$E$11876,BA$9))/1000)</f>
        <v>0</v>
      </c>
      <c r="BB129" s="155">
        <f>IF(LEN(BB$8)=0,"",IF(BB$9="samtals",SUMIFS(Gögn!$I$2:$I$11876,Gögn!$F$2:$F$11876,$A129,Gögn!$B$2:$B$11876,BB$8),SUMIFS(Gögn!$I$2:$I$11876,Gögn!$F$2:$F$11876,$A129,Gögn!$B$2:$B$11876,BB$8,Gögn!$E$2:$E$11876,BB$9))/1000)</f>
        <v>0</v>
      </c>
      <c r="BC129" s="155">
        <f>IF(LEN(BC$8)=0,"",IF(BC$9="samtals",SUMIFS(Gögn!$I$2:$I$11876,Gögn!$F$2:$F$11876,$A129,Gögn!$B$2:$B$11876,BC$8),SUMIFS(Gögn!$I$2:$I$11876,Gögn!$F$2:$F$11876,$A129,Gögn!$B$2:$B$11876,BC$8,Gögn!$E$2:$E$11876,BC$9))/1000)</f>
        <v>0</v>
      </c>
      <c r="BD129" s="155">
        <f>IF(LEN(BD$8)=0,"",IF(BD$9="samtals",SUMIFS(Gögn!$I$2:$I$11876,Gögn!$F$2:$F$11876,$A129,Gögn!$B$2:$B$11876,BD$8),SUMIFS(Gögn!$I$2:$I$11876,Gögn!$F$2:$F$11876,$A129,Gögn!$B$2:$B$11876,BD$8,Gögn!$E$2:$E$11876,BD$9))/1000)</f>
        <v>0</v>
      </c>
      <c r="BE129" s="155">
        <f>IF(LEN(BE$8)=0,"",IF(BE$9="samtals",SUMIFS(Gögn!$I$2:$I$11876,Gögn!$F$2:$F$11876,$A129,Gögn!$B$2:$B$11876,BE$8),SUMIFS(Gögn!$I$2:$I$11876,Gögn!$F$2:$F$11876,$A129,Gögn!$B$2:$B$11876,BE$8,Gögn!$E$2:$E$11876,BE$9))/1000)</f>
        <v>0</v>
      </c>
      <c r="BF129" s="155">
        <f>IF(LEN(BF$8)=0,"",IF(BF$9="samtals",SUMIFS(Gögn!$I$2:$I$11876,Gögn!$F$2:$F$11876,$A129,Gögn!$B$2:$B$11876,BF$8),SUMIFS(Gögn!$I$2:$I$11876,Gögn!$F$2:$F$11876,$A129,Gögn!$B$2:$B$11876,BF$8,Gögn!$E$2:$E$11876,BF$9))/1000)</f>
        <v>0</v>
      </c>
      <c r="BG129" s="155">
        <f>IF(LEN(BG$8)=0,"",IF(BG$9="samtals",SUMIFS(Gögn!$I$2:$I$11876,Gögn!$F$2:$F$11876,$A129,Gögn!$B$2:$B$11876,BG$8),SUMIFS(Gögn!$I$2:$I$11876,Gögn!$F$2:$F$11876,$A129,Gögn!$B$2:$B$11876,BG$8,Gögn!$E$2:$E$11876,BG$9))/1000)</f>
        <v>0</v>
      </c>
    </row>
    <row r="130" spans="1:59" ht="15" customHeight="1" x14ac:dyDescent="0.25">
      <c r="A130" s="5" t="s">
        <v>136</v>
      </c>
      <c r="B130" s="5"/>
      <c r="C130" s="19" t="s">
        <v>137</v>
      </c>
      <c r="D130" s="156">
        <f t="shared" si="33"/>
        <v>0</v>
      </c>
      <c r="E130" s="156">
        <f>IF(LEN(E$8)=0,"",IF(E$9="samtals",SUMIFS(Gögn!$I$2:$I$11876,Gögn!$F$2:$F$11876,$A130,Gögn!$B$2:$B$11876,E$8),SUMIFS(Gögn!$I$2:$I$11876,Gögn!$F$2:$F$11876,$A130,Gögn!$B$2:$B$11876,E$8,Gögn!$E$2:$E$11876,E$9))/1000)</f>
        <v>0</v>
      </c>
      <c r="F130" s="156">
        <f>IF(LEN(F$8)=0,"",IF(F$9="samtals",SUMIFS(Gögn!$I$2:$I$11876,Gögn!$F$2:$F$11876,$A130,Gögn!$B$2:$B$11876,F$8),SUMIFS(Gögn!$I$2:$I$11876,Gögn!$F$2:$F$11876,$A130,Gögn!$B$2:$B$11876,F$8,Gögn!$E$2:$E$11876,F$9))/1000)</f>
        <v>0</v>
      </c>
      <c r="G130" s="156">
        <f>IF(LEN(G$8)=0,"",IF(G$9="samtals",SUMIFS(Gögn!$I$2:$I$11876,Gögn!$F$2:$F$11876,$A130,Gögn!$B$2:$B$11876,G$8),SUMIFS(Gögn!$I$2:$I$11876,Gögn!$F$2:$F$11876,$A130,Gögn!$B$2:$B$11876,G$8,Gögn!$E$2:$E$11876,G$9))/1000)</f>
        <v>0</v>
      </c>
      <c r="H130" s="156">
        <f>IF(LEN(H$8)=0,"",IF(H$9="samtals",SUMIFS(Gögn!$I$2:$I$11876,Gögn!$F$2:$F$11876,$A130,Gögn!$B$2:$B$11876,H$8),SUMIFS(Gögn!$I$2:$I$11876,Gögn!$F$2:$F$11876,$A130,Gögn!$B$2:$B$11876,H$8,Gögn!$E$2:$E$11876,H$9))/1000)</f>
        <v>0</v>
      </c>
      <c r="I130" s="156">
        <f>IF(LEN(I$8)=0,"",IF(I$9="samtals",SUMIFS(Gögn!$I$2:$I$11876,Gögn!$F$2:$F$11876,$A130,Gögn!$B$2:$B$11876,I$8),SUMIFS(Gögn!$I$2:$I$11876,Gögn!$F$2:$F$11876,$A130,Gögn!$B$2:$B$11876,I$8,Gögn!$E$2:$E$11876,I$9))/1000)</f>
        <v>0</v>
      </c>
      <c r="J130" s="156">
        <f>IF(LEN(J$8)=0,"",IF(J$9="samtals",SUMIFS(Gögn!$I$2:$I$11876,Gögn!$F$2:$F$11876,$A130,Gögn!$B$2:$B$11876,J$8),SUMIFS(Gögn!$I$2:$I$11876,Gögn!$F$2:$F$11876,$A130,Gögn!$B$2:$B$11876,J$8,Gögn!$E$2:$E$11876,J$9))/1000)</f>
        <v>0</v>
      </c>
      <c r="K130" s="156">
        <f>IF(LEN(K$8)=0,"",IF(K$9="samtals",SUMIFS(Gögn!$I$2:$I$11876,Gögn!$F$2:$F$11876,$A130,Gögn!$B$2:$B$11876,K$8),SUMIFS(Gögn!$I$2:$I$11876,Gögn!$F$2:$F$11876,$A130,Gögn!$B$2:$B$11876,K$8,Gögn!$E$2:$E$11876,K$9))/1000)</f>
        <v>0</v>
      </c>
      <c r="L130" s="156">
        <f>IF(LEN(L$8)=0,"",IF(L$9="samtals",SUMIFS(Gögn!$I$2:$I$11876,Gögn!$F$2:$F$11876,$A130,Gögn!$B$2:$B$11876,L$8),SUMIFS(Gögn!$I$2:$I$11876,Gögn!$F$2:$F$11876,$A130,Gögn!$B$2:$B$11876,L$8,Gögn!$E$2:$E$11876,L$9))/1000)</f>
        <v>0</v>
      </c>
      <c r="M130" s="156">
        <f>IF(LEN(M$8)=0,"",IF(M$9="samtals",SUMIFS(Gögn!$I$2:$I$11876,Gögn!$F$2:$F$11876,$A130,Gögn!$B$2:$B$11876,M$8),SUMIFS(Gögn!$I$2:$I$11876,Gögn!$F$2:$F$11876,$A130,Gögn!$B$2:$B$11876,M$8,Gögn!$E$2:$E$11876,M$9))/1000)</f>
        <v>0</v>
      </c>
      <c r="N130" s="156">
        <f>IF(LEN(N$8)=0,"",IF(N$9="samtals",SUMIFS(Gögn!$I$2:$I$11876,Gögn!$F$2:$F$11876,$A130,Gögn!$B$2:$B$11876,N$8),SUMIFS(Gögn!$I$2:$I$11876,Gögn!$F$2:$F$11876,$A130,Gögn!$B$2:$B$11876,N$8,Gögn!$E$2:$E$11876,N$9))/1000)</f>
        <v>0</v>
      </c>
      <c r="O130" s="156">
        <f>IF(LEN(O$8)=0,"",IF(O$9="samtals",SUMIFS(Gögn!$I$2:$I$11876,Gögn!$F$2:$F$11876,$A130,Gögn!$B$2:$B$11876,O$8),SUMIFS(Gögn!$I$2:$I$11876,Gögn!$F$2:$F$11876,$A130,Gögn!$B$2:$B$11876,O$8,Gögn!$E$2:$E$11876,O$9))/1000)</f>
        <v>0</v>
      </c>
      <c r="P130" s="156">
        <f>IF(LEN(P$8)=0,"",IF(P$9="samtals",SUMIFS(Gögn!$I$2:$I$11876,Gögn!$F$2:$F$11876,$A130,Gögn!$B$2:$B$11876,P$8),SUMIFS(Gögn!$I$2:$I$11876,Gögn!$F$2:$F$11876,$A130,Gögn!$B$2:$B$11876,P$8,Gögn!$E$2:$E$11876,P$9))/1000)</f>
        <v>0</v>
      </c>
      <c r="Q130" s="156">
        <f>IF(LEN(Q$8)=0,"",IF(Q$9="samtals",SUMIFS(Gögn!$I$2:$I$11876,Gögn!$F$2:$F$11876,$A130,Gögn!$B$2:$B$11876,Q$8),SUMIFS(Gögn!$I$2:$I$11876,Gögn!$F$2:$F$11876,$A130,Gögn!$B$2:$B$11876,Q$8,Gögn!$E$2:$E$11876,Q$9))/1000)</f>
        <v>0</v>
      </c>
      <c r="R130" s="156">
        <f>IF(LEN(R$8)=0,"",IF(R$9="samtals",SUMIFS(Gögn!$I$2:$I$11876,Gögn!$F$2:$F$11876,$A130,Gögn!$B$2:$B$11876,R$8),SUMIFS(Gögn!$I$2:$I$11876,Gögn!$F$2:$F$11876,$A130,Gögn!$B$2:$B$11876,R$8,Gögn!$E$2:$E$11876,R$9))/1000)</f>
        <v>0</v>
      </c>
      <c r="S130" s="156">
        <f>IF(LEN(S$8)=0,"",IF(S$9="samtals",SUMIFS(Gögn!$I$2:$I$11876,Gögn!$F$2:$F$11876,$A130,Gögn!$B$2:$B$11876,S$8),SUMIFS(Gögn!$I$2:$I$11876,Gögn!$F$2:$F$11876,$A130,Gögn!$B$2:$B$11876,S$8,Gögn!$E$2:$E$11876,S$9))/1000)</f>
        <v>0</v>
      </c>
      <c r="T130" s="156">
        <f>IF(LEN(T$8)=0,"",IF(T$9="samtals",SUMIFS(Gögn!$I$2:$I$11876,Gögn!$F$2:$F$11876,$A130,Gögn!$B$2:$B$11876,T$8),SUMIFS(Gögn!$I$2:$I$11876,Gögn!$F$2:$F$11876,$A130,Gögn!$B$2:$B$11876,T$8,Gögn!$E$2:$E$11876,T$9))/1000)</f>
        <v>0</v>
      </c>
      <c r="U130" s="156">
        <f>IF(LEN(U$8)=0,"",IF(U$9="samtals",SUMIFS(Gögn!$I$2:$I$11876,Gögn!$F$2:$F$11876,$A130,Gögn!$B$2:$B$11876,U$8),SUMIFS(Gögn!$I$2:$I$11876,Gögn!$F$2:$F$11876,$A130,Gögn!$B$2:$B$11876,U$8,Gögn!$E$2:$E$11876,U$9))/1000)</f>
        <v>0</v>
      </c>
      <c r="V130" s="156">
        <f>IF(LEN(V$8)=0,"",IF(V$9="samtals",SUMIFS(Gögn!$I$2:$I$11876,Gögn!$F$2:$F$11876,$A130,Gögn!$B$2:$B$11876,V$8),SUMIFS(Gögn!$I$2:$I$11876,Gögn!$F$2:$F$11876,$A130,Gögn!$B$2:$B$11876,V$8,Gögn!$E$2:$E$11876,V$9))/1000)</f>
        <v>0</v>
      </c>
      <c r="W130" s="156">
        <f>IF(LEN(W$8)=0,"",IF(W$9="samtals",SUMIFS(Gögn!$I$2:$I$11876,Gögn!$F$2:$F$11876,$A130,Gögn!$B$2:$B$11876,W$8),SUMIFS(Gögn!$I$2:$I$11876,Gögn!$F$2:$F$11876,$A130,Gögn!$B$2:$B$11876,W$8,Gögn!$E$2:$E$11876,W$9))/1000)</f>
        <v>0</v>
      </c>
      <c r="X130" s="156">
        <f>IF(LEN(X$8)=0,"",IF(X$9="samtals",SUMIFS(Gögn!$I$2:$I$11876,Gögn!$F$2:$F$11876,$A130,Gögn!$B$2:$B$11876,X$8),SUMIFS(Gögn!$I$2:$I$11876,Gögn!$F$2:$F$11876,$A130,Gögn!$B$2:$B$11876,X$8,Gögn!$E$2:$E$11876,X$9))/1000)</f>
        <v>0</v>
      </c>
      <c r="Y130" s="156">
        <f>IF(LEN(Y$8)=0,"",IF(Y$9="samtals",SUMIFS(Gögn!$I$2:$I$11876,Gögn!$F$2:$F$11876,$A130,Gögn!$B$2:$B$11876,Y$8),SUMIFS(Gögn!$I$2:$I$11876,Gögn!$F$2:$F$11876,$A130,Gögn!$B$2:$B$11876,Y$8,Gögn!$E$2:$E$11876,Y$9))/1000)</f>
        <v>0</v>
      </c>
      <c r="Z130" s="156">
        <f>IF(LEN(Z$8)=0,"",IF(Z$9="samtals",SUMIFS(Gögn!$I$2:$I$11876,Gögn!$F$2:$F$11876,$A130,Gögn!$B$2:$B$11876,Z$8),SUMIFS(Gögn!$I$2:$I$11876,Gögn!$F$2:$F$11876,$A130,Gögn!$B$2:$B$11876,Z$8,Gögn!$E$2:$E$11876,Z$9))/1000)</f>
        <v>0</v>
      </c>
      <c r="AA130" s="156">
        <f>IF(LEN(AA$8)=0,"",IF(AA$9="samtals",SUMIFS(Gögn!$I$2:$I$11876,Gögn!$F$2:$F$11876,$A130,Gögn!$B$2:$B$11876,AA$8),SUMIFS(Gögn!$I$2:$I$11876,Gögn!$F$2:$F$11876,$A130,Gögn!$B$2:$B$11876,AA$8,Gögn!$E$2:$E$11876,AA$9))/1000)</f>
        <v>0</v>
      </c>
      <c r="AB130" s="156">
        <f>IF(LEN(AB$8)=0,"",IF(AB$9="samtals",SUMIFS(Gögn!$I$2:$I$11876,Gögn!$F$2:$F$11876,$A130,Gögn!$B$2:$B$11876,AB$8),SUMIFS(Gögn!$I$2:$I$11876,Gögn!$F$2:$F$11876,$A130,Gögn!$B$2:$B$11876,AB$8,Gögn!$E$2:$E$11876,AB$9))/1000)</f>
        <v>0</v>
      </c>
      <c r="AC130" s="156">
        <f>IF(LEN(AC$8)=0,"",IF(AC$9="samtals",SUMIFS(Gögn!$I$2:$I$11876,Gögn!$F$2:$F$11876,$A130,Gögn!$B$2:$B$11876,AC$8),SUMIFS(Gögn!$I$2:$I$11876,Gögn!$F$2:$F$11876,$A130,Gögn!$B$2:$B$11876,AC$8,Gögn!$E$2:$E$11876,AC$9))/1000)</f>
        <v>0</v>
      </c>
      <c r="AD130" s="156">
        <f>IF(LEN(AD$8)=0,"",IF(AD$9="samtals",SUMIFS(Gögn!$I$2:$I$11876,Gögn!$F$2:$F$11876,$A130,Gögn!$B$2:$B$11876,AD$8),SUMIFS(Gögn!$I$2:$I$11876,Gögn!$F$2:$F$11876,$A130,Gögn!$B$2:$B$11876,AD$8,Gögn!$E$2:$E$11876,AD$9))/1000)</f>
        <v>0</v>
      </c>
      <c r="AE130" s="156">
        <f>IF(LEN(AE$8)=0,"",IF(AE$9="samtals",SUMIFS(Gögn!$I$2:$I$11876,Gögn!$F$2:$F$11876,$A130,Gögn!$B$2:$B$11876,AE$8),SUMIFS(Gögn!$I$2:$I$11876,Gögn!$F$2:$F$11876,$A130,Gögn!$B$2:$B$11876,AE$8,Gögn!$E$2:$E$11876,AE$9))/1000)</f>
        <v>0</v>
      </c>
      <c r="AF130" s="156">
        <f>IF(LEN(AF$8)=0,"",IF(AF$9="samtals",SUMIFS(Gögn!$I$2:$I$11876,Gögn!$F$2:$F$11876,$A130,Gögn!$B$2:$B$11876,AF$8),SUMIFS(Gögn!$I$2:$I$11876,Gögn!$F$2:$F$11876,$A130,Gögn!$B$2:$B$11876,AF$8,Gögn!$E$2:$E$11876,AF$9))/1000)</f>
        <v>0</v>
      </c>
      <c r="AG130" s="156">
        <f>IF(LEN(AG$8)=0,"",IF(AG$9="samtals",SUMIFS(Gögn!$I$2:$I$11876,Gögn!$F$2:$F$11876,$A130,Gögn!$B$2:$B$11876,AG$8),SUMIFS(Gögn!$I$2:$I$11876,Gögn!$F$2:$F$11876,$A130,Gögn!$B$2:$B$11876,AG$8,Gögn!$E$2:$E$11876,AG$9))/1000)</f>
        <v>0</v>
      </c>
      <c r="AH130" s="156">
        <f>IF(LEN(AH$8)=0,"",IF(AH$9="samtals",SUMIFS(Gögn!$I$2:$I$11876,Gögn!$F$2:$F$11876,$A130,Gögn!$B$2:$B$11876,AH$8),SUMIFS(Gögn!$I$2:$I$11876,Gögn!$F$2:$F$11876,$A130,Gögn!$B$2:$B$11876,AH$8,Gögn!$E$2:$E$11876,AH$9))/1000)</f>
        <v>0</v>
      </c>
      <c r="AI130" s="156">
        <f>IF(LEN(AI$8)=0,"",IF(AI$9="samtals",SUMIFS(Gögn!$I$2:$I$11876,Gögn!$F$2:$F$11876,$A130,Gögn!$B$2:$B$11876,AI$8),SUMIFS(Gögn!$I$2:$I$11876,Gögn!$F$2:$F$11876,$A130,Gögn!$B$2:$B$11876,AI$8,Gögn!$E$2:$E$11876,AI$9))/1000)</f>
        <v>0</v>
      </c>
      <c r="AJ130" s="156">
        <f>IF(LEN(AJ$8)=0,"",IF(AJ$9="samtals",SUMIFS(Gögn!$I$2:$I$11876,Gögn!$F$2:$F$11876,$A130,Gögn!$B$2:$B$11876,AJ$8),SUMIFS(Gögn!$I$2:$I$11876,Gögn!$F$2:$F$11876,$A130,Gögn!$B$2:$B$11876,AJ$8,Gögn!$E$2:$E$11876,AJ$9))/1000)</f>
        <v>0</v>
      </c>
      <c r="AK130" s="156">
        <f>IF(LEN(AK$8)=0,"",IF(AK$9="samtals",SUMIFS(Gögn!$I$2:$I$11876,Gögn!$F$2:$F$11876,$A130,Gögn!$B$2:$B$11876,AK$8),SUMIFS(Gögn!$I$2:$I$11876,Gögn!$F$2:$F$11876,$A130,Gögn!$B$2:$B$11876,AK$8,Gögn!$E$2:$E$11876,AK$9))/1000)</f>
        <v>0</v>
      </c>
      <c r="AL130" s="156">
        <f>IF(LEN(AL$8)=0,"",IF(AL$9="samtals",SUMIFS(Gögn!$I$2:$I$11876,Gögn!$F$2:$F$11876,$A130,Gögn!$B$2:$B$11876,AL$8),SUMIFS(Gögn!$I$2:$I$11876,Gögn!$F$2:$F$11876,$A130,Gögn!$B$2:$B$11876,AL$8,Gögn!$E$2:$E$11876,AL$9))/1000)</f>
        <v>0</v>
      </c>
      <c r="AM130" s="156">
        <f>IF(LEN(AM$8)=0,"",IF(AM$9="samtals",SUMIFS(Gögn!$I$2:$I$11876,Gögn!$F$2:$F$11876,$A130,Gögn!$B$2:$B$11876,AM$8),SUMIFS(Gögn!$I$2:$I$11876,Gögn!$F$2:$F$11876,$A130,Gögn!$B$2:$B$11876,AM$8,Gögn!$E$2:$E$11876,AM$9))/1000)</f>
        <v>0</v>
      </c>
      <c r="AN130" s="156">
        <f>IF(LEN(AN$8)=0,"",IF(AN$9="samtals",SUMIFS(Gögn!$I$2:$I$11876,Gögn!$F$2:$F$11876,$A130,Gögn!$B$2:$B$11876,AN$8),SUMIFS(Gögn!$I$2:$I$11876,Gögn!$F$2:$F$11876,$A130,Gögn!$B$2:$B$11876,AN$8,Gögn!$E$2:$E$11876,AN$9))/1000)</f>
        <v>0</v>
      </c>
      <c r="AO130" s="156">
        <f>IF(LEN(AO$8)=0,"",IF(AO$9="samtals",SUMIFS(Gögn!$I$2:$I$11876,Gögn!$F$2:$F$11876,$A130,Gögn!$B$2:$B$11876,AO$8),SUMIFS(Gögn!$I$2:$I$11876,Gögn!$F$2:$F$11876,$A130,Gögn!$B$2:$B$11876,AO$8,Gögn!$E$2:$E$11876,AO$9))/1000)</f>
        <v>0</v>
      </c>
      <c r="AP130" s="156">
        <f>IF(LEN(AP$8)=0,"",IF(AP$9="samtals",SUMIFS(Gögn!$I$2:$I$11876,Gögn!$F$2:$F$11876,$A130,Gögn!$B$2:$B$11876,AP$8),SUMIFS(Gögn!$I$2:$I$11876,Gögn!$F$2:$F$11876,$A130,Gögn!$B$2:$B$11876,AP$8,Gögn!$E$2:$E$11876,AP$9))/1000)</f>
        <v>0</v>
      </c>
      <c r="AQ130" s="156">
        <f>IF(LEN(AQ$8)=0,"",IF(AQ$9="samtals",SUMIFS(Gögn!$I$2:$I$11876,Gögn!$F$2:$F$11876,$A130,Gögn!$B$2:$B$11876,AQ$8),SUMIFS(Gögn!$I$2:$I$11876,Gögn!$F$2:$F$11876,$A130,Gögn!$B$2:$B$11876,AQ$8,Gögn!$E$2:$E$11876,AQ$9))/1000)</f>
        <v>0</v>
      </c>
      <c r="AR130" s="156">
        <f>IF(LEN(AR$8)=0,"",IF(AR$9="samtals",SUMIFS(Gögn!$I$2:$I$11876,Gögn!$F$2:$F$11876,$A130,Gögn!$B$2:$B$11876,AR$8),SUMIFS(Gögn!$I$2:$I$11876,Gögn!$F$2:$F$11876,$A130,Gögn!$B$2:$B$11876,AR$8,Gögn!$E$2:$E$11876,AR$9))/1000)</f>
        <v>0</v>
      </c>
      <c r="AS130" s="156">
        <f>IF(LEN(AS$8)=0,"",IF(AS$9="samtals",SUMIFS(Gögn!$I$2:$I$11876,Gögn!$F$2:$F$11876,$A130,Gögn!$B$2:$B$11876,AS$8),SUMIFS(Gögn!$I$2:$I$11876,Gögn!$F$2:$F$11876,$A130,Gögn!$B$2:$B$11876,AS$8,Gögn!$E$2:$E$11876,AS$9))/1000)</f>
        <v>0</v>
      </c>
      <c r="AT130" s="156">
        <f>IF(LEN(AT$8)=0,"",IF(AT$9="samtals",SUMIFS(Gögn!$I$2:$I$11876,Gögn!$F$2:$F$11876,$A130,Gögn!$B$2:$B$11876,AT$8),SUMIFS(Gögn!$I$2:$I$11876,Gögn!$F$2:$F$11876,$A130,Gögn!$B$2:$B$11876,AT$8,Gögn!$E$2:$E$11876,AT$9))/1000)</f>
        <v>0</v>
      </c>
      <c r="AU130" s="156">
        <f>IF(LEN(AU$8)=0,"",IF(AU$9="samtals",SUMIFS(Gögn!$I$2:$I$11876,Gögn!$F$2:$F$11876,$A130,Gögn!$B$2:$B$11876,AU$8),SUMIFS(Gögn!$I$2:$I$11876,Gögn!$F$2:$F$11876,$A130,Gögn!$B$2:$B$11876,AU$8,Gögn!$E$2:$E$11876,AU$9))/1000)</f>
        <v>0</v>
      </c>
      <c r="AV130" s="156">
        <f>IF(LEN(AV$8)=0,"",IF(AV$9="samtals",SUMIFS(Gögn!$I$2:$I$11876,Gögn!$F$2:$F$11876,$A130,Gögn!$B$2:$B$11876,AV$8),SUMIFS(Gögn!$I$2:$I$11876,Gögn!$F$2:$F$11876,$A130,Gögn!$B$2:$B$11876,AV$8,Gögn!$E$2:$E$11876,AV$9))/1000)</f>
        <v>0</v>
      </c>
      <c r="AW130" s="156">
        <f>IF(LEN(AW$8)=0,"",IF(AW$9="samtals",SUMIFS(Gögn!$I$2:$I$11876,Gögn!$F$2:$F$11876,$A130,Gögn!$B$2:$B$11876,AW$8),SUMIFS(Gögn!$I$2:$I$11876,Gögn!$F$2:$F$11876,$A130,Gögn!$B$2:$B$11876,AW$8,Gögn!$E$2:$E$11876,AW$9))/1000)</f>
        <v>0</v>
      </c>
      <c r="AX130" s="156">
        <f>IF(LEN(AX$8)=0,"",IF(AX$9="samtals",SUMIFS(Gögn!$I$2:$I$11876,Gögn!$F$2:$F$11876,$A130,Gögn!$B$2:$B$11876,AX$8),SUMIFS(Gögn!$I$2:$I$11876,Gögn!$F$2:$F$11876,$A130,Gögn!$B$2:$B$11876,AX$8,Gögn!$E$2:$E$11876,AX$9))/1000)</f>
        <v>0</v>
      </c>
      <c r="AY130" s="156">
        <f>IF(LEN(AY$8)=0,"",IF(AY$9="samtals",SUMIFS(Gögn!$I$2:$I$11876,Gögn!$F$2:$F$11876,$A130,Gögn!$B$2:$B$11876,AY$8),SUMIFS(Gögn!$I$2:$I$11876,Gögn!$F$2:$F$11876,$A130,Gögn!$B$2:$B$11876,AY$8,Gögn!$E$2:$E$11876,AY$9))/1000)</f>
        <v>0</v>
      </c>
      <c r="AZ130" s="156">
        <f>IF(LEN(AZ$8)=0,"",IF(AZ$9="samtals",SUMIFS(Gögn!$I$2:$I$11876,Gögn!$F$2:$F$11876,$A130,Gögn!$B$2:$B$11876,AZ$8),SUMIFS(Gögn!$I$2:$I$11876,Gögn!$F$2:$F$11876,$A130,Gögn!$B$2:$B$11876,AZ$8,Gögn!$E$2:$E$11876,AZ$9))/1000)</f>
        <v>0</v>
      </c>
      <c r="BA130" s="156">
        <f>IF(LEN(BA$8)=0,"",IF(BA$9="samtals",SUMIFS(Gögn!$I$2:$I$11876,Gögn!$F$2:$F$11876,$A130,Gögn!$B$2:$B$11876,BA$8),SUMIFS(Gögn!$I$2:$I$11876,Gögn!$F$2:$F$11876,$A130,Gögn!$B$2:$B$11876,BA$8,Gögn!$E$2:$E$11876,BA$9))/1000)</f>
        <v>0</v>
      </c>
      <c r="BB130" s="156">
        <f>IF(LEN(BB$8)=0,"",IF(BB$9="samtals",SUMIFS(Gögn!$I$2:$I$11876,Gögn!$F$2:$F$11876,$A130,Gögn!$B$2:$B$11876,BB$8),SUMIFS(Gögn!$I$2:$I$11876,Gögn!$F$2:$F$11876,$A130,Gögn!$B$2:$B$11876,BB$8,Gögn!$E$2:$E$11876,BB$9))/1000)</f>
        <v>0</v>
      </c>
      <c r="BC130" s="156">
        <f>IF(LEN(BC$8)=0,"",IF(BC$9="samtals",SUMIFS(Gögn!$I$2:$I$11876,Gögn!$F$2:$F$11876,$A130,Gögn!$B$2:$B$11876,BC$8),SUMIFS(Gögn!$I$2:$I$11876,Gögn!$F$2:$F$11876,$A130,Gögn!$B$2:$B$11876,BC$8,Gögn!$E$2:$E$11876,BC$9))/1000)</f>
        <v>0</v>
      </c>
      <c r="BD130" s="156">
        <f>IF(LEN(BD$8)=0,"",IF(BD$9="samtals",SUMIFS(Gögn!$I$2:$I$11876,Gögn!$F$2:$F$11876,$A130,Gögn!$B$2:$B$11876,BD$8),SUMIFS(Gögn!$I$2:$I$11876,Gögn!$F$2:$F$11876,$A130,Gögn!$B$2:$B$11876,BD$8,Gögn!$E$2:$E$11876,BD$9))/1000)</f>
        <v>0</v>
      </c>
      <c r="BE130" s="156">
        <f>IF(LEN(BE$8)=0,"",IF(BE$9="samtals",SUMIFS(Gögn!$I$2:$I$11876,Gögn!$F$2:$F$11876,$A130,Gögn!$B$2:$B$11876,BE$8),SUMIFS(Gögn!$I$2:$I$11876,Gögn!$F$2:$F$11876,$A130,Gögn!$B$2:$B$11876,BE$8,Gögn!$E$2:$E$11876,BE$9))/1000)</f>
        <v>0</v>
      </c>
      <c r="BF130" s="156">
        <f>IF(LEN(BF$8)=0,"",IF(BF$9="samtals",SUMIFS(Gögn!$I$2:$I$11876,Gögn!$F$2:$F$11876,$A130,Gögn!$B$2:$B$11876,BF$8),SUMIFS(Gögn!$I$2:$I$11876,Gögn!$F$2:$F$11876,$A130,Gögn!$B$2:$B$11876,BF$8,Gögn!$E$2:$E$11876,BF$9))/1000)</f>
        <v>0</v>
      </c>
      <c r="BG130" s="156">
        <f>IF(LEN(BG$8)=0,"",IF(BG$9="samtals",SUMIFS(Gögn!$I$2:$I$11876,Gögn!$F$2:$F$11876,$A130,Gögn!$B$2:$B$11876,BG$8),SUMIFS(Gögn!$I$2:$I$11876,Gögn!$F$2:$F$11876,$A130,Gögn!$B$2:$B$11876,BG$8,Gögn!$E$2:$E$11876,BG$9))/1000)</f>
        <v>0</v>
      </c>
    </row>
    <row r="131" spans="1:59" ht="15" customHeight="1" x14ac:dyDescent="0.25">
      <c r="A131" s="5" t="s">
        <v>138</v>
      </c>
      <c r="B131" s="5"/>
      <c r="C131" s="18" t="s">
        <v>139</v>
      </c>
      <c r="D131" s="155">
        <f t="shared" si="33"/>
        <v>0</v>
      </c>
      <c r="E131" s="155">
        <f>IF(LEN(E$8)=0,"",IF(E$9="samtals",SUMIFS(Gögn!$I$2:$I$11876,Gögn!$F$2:$F$11876,$A131,Gögn!$B$2:$B$11876,E$8),SUMIFS(Gögn!$I$2:$I$11876,Gögn!$F$2:$F$11876,$A131,Gögn!$B$2:$B$11876,E$8,Gögn!$E$2:$E$11876,E$9))/1000)</f>
        <v>0</v>
      </c>
      <c r="F131" s="155">
        <f>IF(LEN(F$8)=0,"",IF(F$9="samtals",SUMIFS(Gögn!$I$2:$I$11876,Gögn!$F$2:$F$11876,$A131,Gögn!$B$2:$B$11876,F$8),SUMIFS(Gögn!$I$2:$I$11876,Gögn!$F$2:$F$11876,$A131,Gögn!$B$2:$B$11876,F$8,Gögn!$E$2:$E$11876,F$9))/1000)</f>
        <v>0</v>
      </c>
      <c r="G131" s="155">
        <f>IF(LEN(G$8)=0,"",IF(G$9="samtals",SUMIFS(Gögn!$I$2:$I$11876,Gögn!$F$2:$F$11876,$A131,Gögn!$B$2:$B$11876,G$8),SUMIFS(Gögn!$I$2:$I$11876,Gögn!$F$2:$F$11876,$A131,Gögn!$B$2:$B$11876,G$8,Gögn!$E$2:$E$11876,G$9))/1000)</f>
        <v>0</v>
      </c>
      <c r="H131" s="155">
        <f>IF(LEN(H$8)=0,"",IF(H$9="samtals",SUMIFS(Gögn!$I$2:$I$11876,Gögn!$F$2:$F$11876,$A131,Gögn!$B$2:$B$11876,H$8),SUMIFS(Gögn!$I$2:$I$11876,Gögn!$F$2:$F$11876,$A131,Gögn!$B$2:$B$11876,H$8,Gögn!$E$2:$E$11876,H$9))/1000)</f>
        <v>0</v>
      </c>
      <c r="I131" s="155">
        <f>IF(LEN(I$8)=0,"",IF(I$9="samtals",SUMIFS(Gögn!$I$2:$I$11876,Gögn!$F$2:$F$11876,$A131,Gögn!$B$2:$B$11876,I$8),SUMIFS(Gögn!$I$2:$I$11876,Gögn!$F$2:$F$11876,$A131,Gögn!$B$2:$B$11876,I$8,Gögn!$E$2:$E$11876,I$9))/1000)</f>
        <v>0</v>
      </c>
      <c r="J131" s="155">
        <f>IF(LEN(J$8)=0,"",IF(J$9="samtals",SUMIFS(Gögn!$I$2:$I$11876,Gögn!$F$2:$F$11876,$A131,Gögn!$B$2:$B$11876,J$8),SUMIFS(Gögn!$I$2:$I$11876,Gögn!$F$2:$F$11876,$A131,Gögn!$B$2:$B$11876,J$8,Gögn!$E$2:$E$11876,J$9))/1000)</f>
        <v>0</v>
      </c>
      <c r="K131" s="155">
        <f>IF(LEN(K$8)=0,"",IF(K$9="samtals",SUMIFS(Gögn!$I$2:$I$11876,Gögn!$F$2:$F$11876,$A131,Gögn!$B$2:$B$11876,K$8),SUMIFS(Gögn!$I$2:$I$11876,Gögn!$F$2:$F$11876,$A131,Gögn!$B$2:$B$11876,K$8,Gögn!$E$2:$E$11876,K$9))/1000)</f>
        <v>0</v>
      </c>
      <c r="L131" s="155">
        <f>IF(LEN(L$8)=0,"",IF(L$9="samtals",SUMIFS(Gögn!$I$2:$I$11876,Gögn!$F$2:$F$11876,$A131,Gögn!$B$2:$B$11876,L$8),SUMIFS(Gögn!$I$2:$I$11876,Gögn!$F$2:$F$11876,$A131,Gögn!$B$2:$B$11876,L$8,Gögn!$E$2:$E$11876,L$9))/1000)</f>
        <v>0</v>
      </c>
      <c r="M131" s="155">
        <f>IF(LEN(M$8)=0,"",IF(M$9="samtals",SUMIFS(Gögn!$I$2:$I$11876,Gögn!$F$2:$F$11876,$A131,Gögn!$B$2:$B$11876,M$8),SUMIFS(Gögn!$I$2:$I$11876,Gögn!$F$2:$F$11876,$A131,Gögn!$B$2:$B$11876,M$8,Gögn!$E$2:$E$11876,M$9))/1000)</f>
        <v>0</v>
      </c>
      <c r="N131" s="155">
        <f>IF(LEN(N$8)=0,"",IF(N$9="samtals",SUMIFS(Gögn!$I$2:$I$11876,Gögn!$F$2:$F$11876,$A131,Gögn!$B$2:$B$11876,N$8),SUMIFS(Gögn!$I$2:$I$11876,Gögn!$F$2:$F$11876,$A131,Gögn!$B$2:$B$11876,N$8,Gögn!$E$2:$E$11876,N$9))/1000)</f>
        <v>0</v>
      </c>
      <c r="O131" s="155">
        <f>IF(LEN(O$8)=0,"",IF(O$9="samtals",SUMIFS(Gögn!$I$2:$I$11876,Gögn!$F$2:$F$11876,$A131,Gögn!$B$2:$B$11876,O$8),SUMIFS(Gögn!$I$2:$I$11876,Gögn!$F$2:$F$11876,$A131,Gögn!$B$2:$B$11876,O$8,Gögn!$E$2:$E$11876,O$9))/1000)</f>
        <v>0</v>
      </c>
      <c r="P131" s="155">
        <f>IF(LEN(P$8)=0,"",IF(P$9="samtals",SUMIFS(Gögn!$I$2:$I$11876,Gögn!$F$2:$F$11876,$A131,Gögn!$B$2:$B$11876,P$8),SUMIFS(Gögn!$I$2:$I$11876,Gögn!$F$2:$F$11876,$A131,Gögn!$B$2:$B$11876,P$8,Gögn!$E$2:$E$11876,P$9))/1000)</f>
        <v>0</v>
      </c>
      <c r="Q131" s="155">
        <f>IF(LEN(Q$8)=0,"",IF(Q$9="samtals",SUMIFS(Gögn!$I$2:$I$11876,Gögn!$F$2:$F$11876,$A131,Gögn!$B$2:$B$11876,Q$8),SUMIFS(Gögn!$I$2:$I$11876,Gögn!$F$2:$F$11876,$A131,Gögn!$B$2:$B$11876,Q$8,Gögn!$E$2:$E$11876,Q$9))/1000)</f>
        <v>0</v>
      </c>
      <c r="R131" s="155">
        <f>IF(LEN(R$8)=0,"",IF(R$9="samtals",SUMIFS(Gögn!$I$2:$I$11876,Gögn!$F$2:$F$11876,$A131,Gögn!$B$2:$B$11876,R$8),SUMIFS(Gögn!$I$2:$I$11876,Gögn!$F$2:$F$11876,$A131,Gögn!$B$2:$B$11876,R$8,Gögn!$E$2:$E$11876,R$9))/1000)</f>
        <v>0</v>
      </c>
      <c r="S131" s="155">
        <f>IF(LEN(S$8)=0,"",IF(S$9="samtals",SUMIFS(Gögn!$I$2:$I$11876,Gögn!$F$2:$F$11876,$A131,Gögn!$B$2:$B$11876,S$8),SUMIFS(Gögn!$I$2:$I$11876,Gögn!$F$2:$F$11876,$A131,Gögn!$B$2:$B$11876,S$8,Gögn!$E$2:$E$11876,S$9))/1000)</f>
        <v>0</v>
      </c>
      <c r="T131" s="155">
        <f>IF(LEN(T$8)=0,"",IF(T$9="samtals",SUMIFS(Gögn!$I$2:$I$11876,Gögn!$F$2:$F$11876,$A131,Gögn!$B$2:$B$11876,T$8),SUMIFS(Gögn!$I$2:$I$11876,Gögn!$F$2:$F$11876,$A131,Gögn!$B$2:$B$11876,T$8,Gögn!$E$2:$E$11876,T$9))/1000)</f>
        <v>0</v>
      </c>
      <c r="U131" s="155">
        <f>IF(LEN(U$8)=0,"",IF(U$9="samtals",SUMIFS(Gögn!$I$2:$I$11876,Gögn!$F$2:$F$11876,$A131,Gögn!$B$2:$B$11876,U$8),SUMIFS(Gögn!$I$2:$I$11876,Gögn!$F$2:$F$11876,$A131,Gögn!$B$2:$B$11876,U$8,Gögn!$E$2:$E$11876,U$9))/1000)</f>
        <v>0</v>
      </c>
      <c r="V131" s="155">
        <f>IF(LEN(V$8)=0,"",IF(V$9="samtals",SUMIFS(Gögn!$I$2:$I$11876,Gögn!$F$2:$F$11876,$A131,Gögn!$B$2:$B$11876,V$8),SUMIFS(Gögn!$I$2:$I$11876,Gögn!$F$2:$F$11876,$A131,Gögn!$B$2:$B$11876,V$8,Gögn!$E$2:$E$11876,V$9))/1000)</f>
        <v>0</v>
      </c>
      <c r="W131" s="155">
        <f>IF(LEN(W$8)=0,"",IF(W$9="samtals",SUMIFS(Gögn!$I$2:$I$11876,Gögn!$F$2:$F$11876,$A131,Gögn!$B$2:$B$11876,W$8),SUMIFS(Gögn!$I$2:$I$11876,Gögn!$F$2:$F$11876,$A131,Gögn!$B$2:$B$11876,W$8,Gögn!$E$2:$E$11876,W$9))/1000)</f>
        <v>0</v>
      </c>
      <c r="X131" s="155">
        <f>IF(LEN(X$8)=0,"",IF(X$9="samtals",SUMIFS(Gögn!$I$2:$I$11876,Gögn!$F$2:$F$11876,$A131,Gögn!$B$2:$B$11876,X$8),SUMIFS(Gögn!$I$2:$I$11876,Gögn!$F$2:$F$11876,$A131,Gögn!$B$2:$B$11876,X$8,Gögn!$E$2:$E$11876,X$9))/1000)</f>
        <v>0</v>
      </c>
      <c r="Y131" s="155">
        <f>IF(LEN(Y$8)=0,"",IF(Y$9="samtals",SUMIFS(Gögn!$I$2:$I$11876,Gögn!$F$2:$F$11876,$A131,Gögn!$B$2:$B$11876,Y$8),SUMIFS(Gögn!$I$2:$I$11876,Gögn!$F$2:$F$11876,$A131,Gögn!$B$2:$B$11876,Y$8,Gögn!$E$2:$E$11876,Y$9))/1000)</f>
        <v>0</v>
      </c>
      <c r="Z131" s="155">
        <f>IF(LEN(Z$8)=0,"",IF(Z$9="samtals",SUMIFS(Gögn!$I$2:$I$11876,Gögn!$F$2:$F$11876,$A131,Gögn!$B$2:$B$11876,Z$8),SUMIFS(Gögn!$I$2:$I$11876,Gögn!$F$2:$F$11876,$A131,Gögn!$B$2:$B$11876,Z$8,Gögn!$E$2:$E$11876,Z$9))/1000)</f>
        <v>0</v>
      </c>
      <c r="AA131" s="155">
        <f>IF(LEN(AA$8)=0,"",IF(AA$9="samtals",SUMIFS(Gögn!$I$2:$I$11876,Gögn!$F$2:$F$11876,$A131,Gögn!$B$2:$B$11876,AA$8),SUMIFS(Gögn!$I$2:$I$11876,Gögn!$F$2:$F$11876,$A131,Gögn!$B$2:$B$11876,AA$8,Gögn!$E$2:$E$11876,AA$9))/1000)</f>
        <v>0</v>
      </c>
      <c r="AB131" s="155">
        <f>IF(LEN(AB$8)=0,"",IF(AB$9="samtals",SUMIFS(Gögn!$I$2:$I$11876,Gögn!$F$2:$F$11876,$A131,Gögn!$B$2:$B$11876,AB$8),SUMIFS(Gögn!$I$2:$I$11876,Gögn!$F$2:$F$11876,$A131,Gögn!$B$2:$B$11876,AB$8,Gögn!$E$2:$E$11876,AB$9))/1000)</f>
        <v>0</v>
      </c>
      <c r="AC131" s="155">
        <f>IF(LEN(AC$8)=0,"",IF(AC$9="samtals",SUMIFS(Gögn!$I$2:$I$11876,Gögn!$F$2:$F$11876,$A131,Gögn!$B$2:$B$11876,AC$8),SUMIFS(Gögn!$I$2:$I$11876,Gögn!$F$2:$F$11876,$A131,Gögn!$B$2:$B$11876,AC$8,Gögn!$E$2:$E$11876,AC$9))/1000)</f>
        <v>0</v>
      </c>
      <c r="AD131" s="155">
        <f>IF(LEN(AD$8)=0,"",IF(AD$9="samtals",SUMIFS(Gögn!$I$2:$I$11876,Gögn!$F$2:$F$11876,$A131,Gögn!$B$2:$B$11876,AD$8),SUMIFS(Gögn!$I$2:$I$11876,Gögn!$F$2:$F$11876,$A131,Gögn!$B$2:$B$11876,AD$8,Gögn!$E$2:$E$11876,AD$9))/1000)</f>
        <v>0</v>
      </c>
      <c r="AE131" s="155">
        <f>IF(LEN(AE$8)=0,"",IF(AE$9="samtals",SUMIFS(Gögn!$I$2:$I$11876,Gögn!$F$2:$F$11876,$A131,Gögn!$B$2:$B$11876,AE$8),SUMIFS(Gögn!$I$2:$I$11876,Gögn!$F$2:$F$11876,$A131,Gögn!$B$2:$B$11876,AE$8,Gögn!$E$2:$E$11876,AE$9))/1000)</f>
        <v>0</v>
      </c>
      <c r="AF131" s="155">
        <f>IF(LEN(AF$8)=0,"",IF(AF$9="samtals",SUMIFS(Gögn!$I$2:$I$11876,Gögn!$F$2:$F$11876,$A131,Gögn!$B$2:$B$11876,AF$8),SUMIFS(Gögn!$I$2:$I$11876,Gögn!$F$2:$F$11876,$A131,Gögn!$B$2:$B$11876,AF$8,Gögn!$E$2:$E$11876,AF$9))/1000)</f>
        <v>0</v>
      </c>
      <c r="AG131" s="155">
        <f>IF(LEN(AG$8)=0,"",IF(AG$9="samtals",SUMIFS(Gögn!$I$2:$I$11876,Gögn!$F$2:$F$11876,$A131,Gögn!$B$2:$B$11876,AG$8),SUMIFS(Gögn!$I$2:$I$11876,Gögn!$F$2:$F$11876,$A131,Gögn!$B$2:$B$11876,AG$8,Gögn!$E$2:$E$11876,AG$9))/1000)</f>
        <v>0</v>
      </c>
      <c r="AH131" s="155">
        <f>IF(LEN(AH$8)=0,"",IF(AH$9="samtals",SUMIFS(Gögn!$I$2:$I$11876,Gögn!$F$2:$F$11876,$A131,Gögn!$B$2:$B$11876,AH$8),SUMIFS(Gögn!$I$2:$I$11876,Gögn!$F$2:$F$11876,$A131,Gögn!$B$2:$B$11876,AH$8,Gögn!$E$2:$E$11876,AH$9))/1000)</f>
        <v>0</v>
      </c>
      <c r="AI131" s="155">
        <f>IF(LEN(AI$8)=0,"",IF(AI$9="samtals",SUMIFS(Gögn!$I$2:$I$11876,Gögn!$F$2:$F$11876,$A131,Gögn!$B$2:$B$11876,AI$8),SUMIFS(Gögn!$I$2:$I$11876,Gögn!$F$2:$F$11876,$A131,Gögn!$B$2:$B$11876,AI$8,Gögn!$E$2:$E$11876,AI$9))/1000)</f>
        <v>0</v>
      </c>
      <c r="AJ131" s="155">
        <f>IF(LEN(AJ$8)=0,"",IF(AJ$9="samtals",SUMIFS(Gögn!$I$2:$I$11876,Gögn!$F$2:$F$11876,$A131,Gögn!$B$2:$B$11876,AJ$8),SUMIFS(Gögn!$I$2:$I$11876,Gögn!$F$2:$F$11876,$A131,Gögn!$B$2:$B$11876,AJ$8,Gögn!$E$2:$E$11876,AJ$9))/1000)</f>
        <v>0</v>
      </c>
      <c r="AK131" s="155">
        <f>IF(LEN(AK$8)=0,"",IF(AK$9="samtals",SUMIFS(Gögn!$I$2:$I$11876,Gögn!$F$2:$F$11876,$A131,Gögn!$B$2:$B$11876,AK$8),SUMIFS(Gögn!$I$2:$I$11876,Gögn!$F$2:$F$11876,$A131,Gögn!$B$2:$B$11876,AK$8,Gögn!$E$2:$E$11876,AK$9))/1000)</f>
        <v>0</v>
      </c>
      <c r="AL131" s="155">
        <f>IF(LEN(AL$8)=0,"",IF(AL$9="samtals",SUMIFS(Gögn!$I$2:$I$11876,Gögn!$F$2:$F$11876,$A131,Gögn!$B$2:$B$11876,AL$8),SUMIFS(Gögn!$I$2:$I$11876,Gögn!$F$2:$F$11876,$A131,Gögn!$B$2:$B$11876,AL$8,Gögn!$E$2:$E$11876,AL$9))/1000)</f>
        <v>0</v>
      </c>
      <c r="AM131" s="155">
        <f>IF(LEN(AM$8)=0,"",IF(AM$9="samtals",SUMIFS(Gögn!$I$2:$I$11876,Gögn!$F$2:$F$11876,$A131,Gögn!$B$2:$B$11876,AM$8),SUMIFS(Gögn!$I$2:$I$11876,Gögn!$F$2:$F$11876,$A131,Gögn!$B$2:$B$11876,AM$8,Gögn!$E$2:$E$11876,AM$9))/1000)</f>
        <v>0</v>
      </c>
      <c r="AN131" s="155">
        <f>IF(LEN(AN$8)=0,"",IF(AN$9="samtals",SUMIFS(Gögn!$I$2:$I$11876,Gögn!$F$2:$F$11876,$A131,Gögn!$B$2:$B$11876,AN$8),SUMIFS(Gögn!$I$2:$I$11876,Gögn!$F$2:$F$11876,$A131,Gögn!$B$2:$B$11876,AN$8,Gögn!$E$2:$E$11876,AN$9))/1000)</f>
        <v>0</v>
      </c>
      <c r="AO131" s="155">
        <f>IF(LEN(AO$8)=0,"",IF(AO$9="samtals",SUMIFS(Gögn!$I$2:$I$11876,Gögn!$F$2:$F$11876,$A131,Gögn!$B$2:$B$11876,AO$8),SUMIFS(Gögn!$I$2:$I$11876,Gögn!$F$2:$F$11876,$A131,Gögn!$B$2:$B$11876,AO$8,Gögn!$E$2:$E$11876,AO$9))/1000)</f>
        <v>0</v>
      </c>
      <c r="AP131" s="155">
        <f>IF(LEN(AP$8)=0,"",IF(AP$9="samtals",SUMIFS(Gögn!$I$2:$I$11876,Gögn!$F$2:$F$11876,$A131,Gögn!$B$2:$B$11876,AP$8),SUMIFS(Gögn!$I$2:$I$11876,Gögn!$F$2:$F$11876,$A131,Gögn!$B$2:$B$11876,AP$8,Gögn!$E$2:$E$11876,AP$9))/1000)</f>
        <v>0</v>
      </c>
      <c r="AQ131" s="155">
        <f>IF(LEN(AQ$8)=0,"",IF(AQ$9="samtals",SUMIFS(Gögn!$I$2:$I$11876,Gögn!$F$2:$F$11876,$A131,Gögn!$B$2:$B$11876,AQ$8),SUMIFS(Gögn!$I$2:$I$11876,Gögn!$F$2:$F$11876,$A131,Gögn!$B$2:$B$11876,AQ$8,Gögn!$E$2:$E$11876,AQ$9))/1000)</f>
        <v>0</v>
      </c>
      <c r="AR131" s="155">
        <f>IF(LEN(AR$8)=0,"",IF(AR$9="samtals",SUMIFS(Gögn!$I$2:$I$11876,Gögn!$F$2:$F$11876,$A131,Gögn!$B$2:$B$11876,AR$8),SUMIFS(Gögn!$I$2:$I$11876,Gögn!$F$2:$F$11876,$A131,Gögn!$B$2:$B$11876,AR$8,Gögn!$E$2:$E$11876,AR$9))/1000)</f>
        <v>0</v>
      </c>
      <c r="AS131" s="155">
        <f>IF(LEN(AS$8)=0,"",IF(AS$9="samtals",SUMIFS(Gögn!$I$2:$I$11876,Gögn!$F$2:$F$11876,$A131,Gögn!$B$2:$B$11876,AS$8),SUMIFS(Gögn!$I$2:$I$11876,Gögn!$F$2:$F$11876,$A131,Gögn!$B$2:$B$11876,AS$8,Gögn!$E$2:$E$11876,AS$9))/1000)</f>
        <v>0</v>
      </c>
      <c r="AT131" s="155">
        <f>IF(LEN(AT$8)=0,"",IF(AT$9="samtals",SUMIFS(Gögn!$I$2:$I$11876,Gögn!$F$2:$F$11876,$A131,Gögn!$B$2:$B$11876,AT$8),SUMIFS(Gögn!$I$2:$I$11876,Gögn!$F$2:$F$11876,$A131,Gögn!$B$2:$B$11876,AT$8,Gögn!$E$2:$E$11876,AT$9))/1000)</f>
        <v>0</v>
      </c>
      <c r="AU131" s="155">
        <f>IF(LEN(AU$8)=0,"",IF(AU$9="samtals",SUMIFS(Gögn!$I$2:$I$11876,Gögn!$F$2:$F$11876,$A131,Gögn!$B$2:$B$11876,AU$8),SUMIFS(Gögn!$I$2:$I$11876,Gögn!$F$2:$F$11876,$A131,Gögn!$B$2:$B$11876,AU$8,Gögn!$E$2:$E$11876,AU$9))/1000)</f>
        <v>0</v>
      </c>
      <c r="AV131" s="155">
        <f>IF(LEN(AV$8)=0,"",IF(AV$9="samtals",SUMIFS(Gögn!$I$2:$I$11876,Gögn!$F$2:$F$11876,$A131,Gögn!$B$2:$B$11876,AV$8),SUMIFS(Gögn!$I$2:$I$11876,Gögn!$F$2:$F$11876,$A131,Gögn!$B$2:$B$11876,AV$8,Gögn!$E$2:$E$11876,AV$9))/1000)</f>
        <v>0</v>
      </c>
      <c r="AW131" s="155">
        <f>IF(LEN(AW$8)=0,"",IF(AW$9="samtals",SUMIFS(Gögn!$I$2:$I$11876,Gögn!$F$2:$F$11876,$A131,Gögn!$B$2:$B$11876,AW$8),SUMIFS(Gögn!$I$2:$I$11876,Gögn!$F$2:$F$11876,$A131,Gögn!$B$2:$B$11876,AW$8,Gögn!$E$2:$E$11876,AW$9))/1000)</f>
        <v>0</v>
      </c>
      <c r="AX131" s="155">
        <f>IF(LEN(AX$8)=0,"",IF(AX$9="samtals",SUMIFS(Gögn!$I$2:$I$11876,Gögn!$F$2:$F$11876,$A131,Gögn!$B$2:$B$11876,AX$8),SUMIFS(Gögn!$I$2:$I$11876,Gögn!$F$2:$F$11876,$A131,Gögn!$B$2:$B$11876,AX$8,Gögn!$E$2:$E$11876,AX$9))/1000)</f>
        <v>0</v>
      </c>
      <c r="AY131" s="155">
        <f>IF(LEN(AY$8)=0,"",IF(AY$9="samtals",SUMIFS(Gögn!$I$2:$I$11876,Gögn!$F$2:$F$11876,$A131,Gögn!$B$2:$B$11876,AY$8),SUMIFS(Gögn!$I$2:$I$11876,Gögn!$F$2:$F$11876,$A131,Gögn!$B$2:$B$11876,AY$8,Gögn!$E$2:$E$11876,AY$9))/1000)</f>
        <v>0</v>
      </c>
      <c r="AZ131" s="155">
        <f>IF(LEN(AZ$8)=0,"",IF(AZ$9="samtals",SUMIFS(Gögn!$I$2:$I$11876,Gögn!$F$2:$F$11876,$A131,Gögn!$B$2:$B$11876,AZ$8),SUMIFS(Gögn!$I$2:$I$11876,Gögn!$F$2:$F$11876,$A131,Gögn!$B$2:$B$11876,AZ$8,Gögn!$E$2:$E$11876,AZ$9))/1000)</f>
        <v>0</v>
      </c>
      <c r="BA131" s="155">
        <f>IF(LEN(BA$8)=0,"",IF(BA$9="samtals",SUMIFS(Gögn!$I$2:$I$11876,Gögn!$F$2:$F$11876,$A131,Gögn!$B$2:$B$11876,BA$8),SUMIFS(Gögn!$I$2:$I$11876,Gögn!$F$2:$F$11876,$A131,Gögn!$B$2:$B$11876,BA$8,Gögn!$E$2:$E$11876,BA$9))/1000)</f>
        <v>0</v>
      </c>
      <c r="BB131" s="155">
        <f>IF(LEN(BB$8)=0,"",IF(BB$9="samtals",SUMIFS(Gögn!$I$2:$I$11876,Gögn!$F$2:$F$11876,$A131,Gögn!$B$2:$B$11876,BB$8),SUMIFS(Gögn!$I$2:$I$11876,Gögn!$F$2:$F$11876,$A131,Gögn!$B$2:$B$11876,BB$8,Gögn!$E$2:$E$11876,BB$9))/1000)</f>
        <v>0</v>
      </c>
      <c r="BC131" s="155">
        <f>IF(LEN(BC$8)=0,"",IF(BC$9="samtals",SUMIFS(Gögn!$I$2:$I$11876,Gögn!$F$2:$F$11876,$A131,Gögn!$B$2:$B$11876,BC$8),SUMIFS(Gögn!$I$2:$I$11876,Gögn!$F$2:$F$11876,$A131,Gögn!$B$2:$B$11876,BC$8,Gögn!$E$2:$E$11876,BC$9))/1000)</f>
        <v>0</v>
      </c>
      <c r="BD131" s="155">
        <f>IF(LEN(BD$8)=0,"",IF(BD$9="samtals",SUMIFS(Gögn!$I$2:$I$11876,Gögn!$F$2:$F$11876,$A131,Gögn!$B$2:$B$11876,BD$8),SUMIFS(Gögn!$I$2:$I$11876,Gögn!$F$2:$F$11876,$A131,Gögn!$B$2:$B$11876,BD$8,Gögn!$E$2:$E$11876,BD$9))/1000)</f>
        <v>0</v>
      </c>
      <c r="BE131" s="155">
        <f>IF(LEN(BE$8)=0,"",IF(BE$9="samtals",SUMIFS(Gögn!$I$2:$I$11876,Gögn!$F$2:$F$11876,$A131,Gögn!$B$2:$B$11876,BE$8),SUMIFS(Gögn!$I$2:$I$11876,Gögn!$F$2:$F$11876,$A131,Gögn!$B$2:$B$11876,BE$8,Gögn!$E$2:$E$11876,BE$9))/1000)</f>
        <v>0</v>
      </c>
      <c r="BF131" s="155">
        <f>IF(LEN(BF$8)=0,"",IF(BF$9="samtals",SUMIFS(Gögn!$I$2:$I$11876,Gögn!$F$2:$F$11876,$A131,Gögn!$B$2:$B$11876,BF$8),SUMIFS(Gögn!$I$2:$I$11876,Gögn!$F$2:$F$11876,$A131,Gögn!$B$2:$B$11876,BF$8,Gögn!$E$2:$E$11876,BF$9))/1000)</f>
        <v>0</v>
      </c>
      <c r="BG131" s="155">
        <f>IF(LEN(BG$8)=0,"",IF(BG$9="samtals",SUMIFS(Gögn!$I$2:$I$11876,Gögn!$F$2:$F$11876,$A131,Gögn!$B$2:$B$11876,BG$8),SUMIFS(Gögn!$I$2:$I$11876,Gögn!$F$2:$F$11876,$A131,Gögn!$B$2:$B$11876,BG$8,Gögn!$E$2:$E$11876,BG$9))/1000)</f>
        <v>0</v>
      </c>
    </row>
    <row r="132" spans="1:59" ht="15" customHeight="1" x14ac:dyDescent="0.25">
      <c r="A132" s="5" t="s">
        <v>140</v>
      </c>
      <c r="B132" s="5"/>
      <c r="C132" s="19" t="s">
        <v>141</v>
      </c>
      <c r="D132" s="156">
        <f t="shared" si="33"/>
        <v>0</v>
      </c>
      <c r="E132" s="156">
        <f>IF(LEN(E$8)=0,"",IF(E$9="samtals",SUMIFS(Gögn!$I$2:$I$11876,Gögn!$F$2:$F$11876,$A132,Gögn!$B$2:$B$11876,E$8),SUMIFS(Gögn!$I$2:$I$11876,Gögn!$F$2:$F$11876,$A132,Gögn!$B$2:$B$11876,E$8,Gögn!$E$2:$E$11876,E$9))/1000)</f>
        <v>0</v>
      </c>
      <c r="F132" s="156">
        <f>IF(LEN(F$8)=0,"",IF(F$9="samtals",SUMIFS(Gögn!$I$2:$I$11876,Gögn!$F$2:$F$11876,$A132,Gögn!$B$2:$B$11876,F$8),SUMIFS(Gögn!$I$2:$I$11876,Gögn!$F$2:$F$11876,$A132,Gögn!$B$2:$B$11876,F$8,Gögn!$E$2:$E$11876,F$9))/1000)</f>
        <v>0</v>
      </c>
      <c r="G132" s="156">
        <f>IF(LEN(G$8)=0,"",IF(G$9="samtals",SUMIFS(Gögn!$I$2:$I$11876,Gögn!$F$2:$F$11876,$A132,Gögn!$B$2:$B$11876,G$8),SUMIFS(Gögn!$I$2:$I$11876,Gögn!$F$2:$F$11876,$A132,Gögn!$B$2:$B$11876,G$8,Gögn!$E$2:$E$11876,G$9))/1000)</f>
        <v>0</v>
      </c>
      <c r="H132" s="156">
        <f>IF(LEN(H$8)=0,"",IF(H$9="samtals",SUMIFS(Gögn!$I$2:$I$11876,Gögn!$F$2:$F$11876,$A132,Gögn!$B$2:$B$11876,H$8),SUMIFS(Gögn!$I$2:$I$11876,Gögn!$F$2:$F$11876,$A132,Gögn!$B$2:$B$11876,H$8,Gögn!$E$2:$E$11876,H$9))/1000)</f>
        <v>0</v>
      </c>
      <c r="I132" s="156">
        <f>IF(LEN(I$8)=0,"",IF(I$9="samtals",SUMIFS(Gögn!$I$2:$I$11876,Gögn!$F$2:$F$11876,$A132,Gögn!$B$2:$B$11876,I$8),SUMIFS(Gögn!$I$2:$I$11876,Gögn!$F$2:$F$11876,$A132,Gögn!$B$2:$B$11876,I$8,Gögn!$E$2:$E$11876,I$9))/1000)</f>
        <v>0</v>
      </c>
      <c r="J132" s="156">
        <f>IF(LEN(J$8)=0,"",IF(J$9="samtals",SUMIFS(Gögn!$I$2:$I$11876,Gögn!$F$2:$F$11876,$A132,Gögn!$B$2:$B$11876,J$8),SUMIFS(Gögn!$I$2:$I$11876,Gögn!$F$2:$F$11876,$A132,Gögn!$B$2:$B$11876,J$8,Gögn!$E$2:$E$11876,J$9))/1000)</f>
        <v>0</v>
      </c>
      <c r="K132" s="156">
        <f>IF(LEN(K$8)=0,"",IF(K$9="samtals",SUMIFS(Gögn!$I$2:$I$11876,Gögn!$F$2:$F$11876,$A132,Gögn!$B$2:$B$11876,K$8),SUMIFS(Gögn!$I$2:$I$11876,Gögn!$F$2:$F$11876,$A132,Gögn!$B$2:$B$11876,K$8,Gögn!$E$2:$E$11876,K$9))/1000)</f>
        <v>0</v>
      </c>
      <c r="L132" s="156">
        <f>IF(LEN(L$8)=0,"",IF(L$9="samtals",SUMIFS(Gögn!$I$2:$I$11876,Gögn!$F$2:$F$11876,$A132,Gögn!$B$2:$B$11876,L$8),SUMIFS(Gögn!$I$2:$I$11876,Gögn!$F$2:$F$11876,$A132,Gögn!$B$2:$B$11876,L$8,Gögn!$E$2:$E$11876,L$9))/1000)</f>
        <v>0</v>
      </c>
      <c r="M132" s="156">
        <f>IF(LEN(M$8)=0,"",IF(M$9="samtals",SUMIFS(Gögn!$I$2:$I$11876,Gögn!$F$2:$F$11876,$A132,Gögn!$B$2:$B$11876,M$8),SUMIFS(Gögn!$I$2:$I$11876,Gögn!$F$2:$F$11876,$A132,Gögn!$B$2:$B$11876,M$8,Gögn!$E$2:$E$11876,M$9))/1000)</f>
        <v>0</v>
      </c>
      <c r="N132" s="156">
        <f>IF(LEN(N$8)=0,"",IF(N$9="samtals",SUMIFS(Gögn!$I$2:$I$11876,Gögn!$F$2:$F$11876,$A132,Gögn!$B$2:$B$11876,N$8),SUMIFS(Gögn!$I$2:$I$11876,Gögn!$F$2:$F$11876,$A132,Gögn!$B$2:$B$11876,N$8,Gögn!$E$2:$E$11876,N$9))/1000)</f>
        <v>0</v>
      </c>
      <c r="O132" s="156">
        <f>IF(LEN(O$8)=0,"",IF(O$9="samtals",SUMIFS(Gögn!$I$2:$I$11876,Gögn!$F$2:$F$11876,$A132,Gögn!$B$2:$B$11876,O$8),SUMIFS(Gögn!$I$2:$I$11876,Gögn!$F$2:$F$11876,$A132,Gögn!$B$2:$B$11876,O$8,Gögn!$E$2:$E$11876,O$9))/1000)</f>
        <v>0</v>
      </c>
      <c r="P132" s="156">
        <f>IF(LEN(P$8)=0,"",IF(P$9="samtals",SUMIFS(Gögn!$I$2:$I$11876,Gögn!$F$2:$F$11876,$A132,Gögn!$B$2:$B$11876,P$8),SUMIFS(Gögn!$I$2:$I$11876,Gögn!$F$2:$F$11876,$A132,Gögn!$B$2:$B$11876,P$8,Gögn!$E$2:$E$11876,P$9))/1000)</f>
        <v>0</v>
      </c>
      <c r="Q132" s="156">
        <f>IF(LEN(Q$8)=0,"",IF(Q$9="samtals",SUMIFS(Gögn!$I$2:$I$11876,Gögn!$F$2:$F$11876,$A132,Gögn!$B$2:$B$11876,Q$8),SUMIFS(Gögn!$I$2:$I$11876,Gögn!$F$2:$F$11876,$A132,Gögn!$B$2:$B$11876,Q$8,Gögn!$E$2:$E$11876,Q$9))/1000)</f>
        <v>0</v>
      </c>
      <c r="R132" s="156">
        <f>IF(LEN(R$8)=0,"",IF(R$9="samtals",SUMIFS(Gögn!$I$2:$I$11876,Gögn!$F$2:$F$11876,$A132,Gögn!$B$2:$B$11876,R$8),SUMIFS(Gögn!$I$2:$I$11876,Gögn!$F$2:$F$11876,$A132,Gögn!$B$2:$B$11876,R$8,Gögn!$E$2:$E$11876,R$9))/1000)</f>
        <v>0</v>
      </c>
      <c r="S132" s="156">
        <f>IF(LEN(S$8)=0,"",IF(S$9="samtals",SUMIFS(Gögn!$I$2:$I$11876,Gögn!$F$2:$F$11876,$A132,Gögn!$B$2:$B$11876,S$8),SUMIFS(Gögn!$I$2:$I$11876,Gögn!$F$2:$F$11876,$A132,Gögn!$B$2:$B$11876,S$8,Gögn!$E$2:$E$11876,S$9))/1000)</f>
        <v>0</v>
      </c>
      <c r="T132" s="156">
        <f>IF(LEN(T$8)=0,"",IF(T$9="samtals",SUMIFS(Gögn!$I$2:$I$11876,Gögn!$F$2:$F$11876,$A132,Gögn!$B$2:$B$11876,T$8),SUMIFS(Gögn!$I$2:$I$11876,Gögn!$F$2:$F$11876,$A132,Gögn!$B$2:$B$11876,T$8,Gögn!$E$2:$E$11876,T$9))/1000)</f>
        <v>0</v>
      </c>
      <c r="U132" s="156">
        <f>IF(LEN(U$8)=0,"",IF(U$9="samtals",SUMIFS(Gögn!$I$2:$I$11876,Gögn!$F$2:$F$11876,$A132,Gögn!$B$2:$B$11876,U$8),SUMIFS(Gögn!$I$2:$I$11876,Gögn!$F$2:$F$11876,$A132,Gögn!$B$2:$B$11876,U$8,Gögn!$E$2:$E$11876,U$9))/1000)</f>
        <v>0</v>
      </c>
      <c r="V132" s="156">
        <f>IF(LEN(V$8)=0,"",IF(V$9="samtals",SUMIFS(Gögn!$I$2:$I$11876,Gögn!$F$2:$F$11876,$A132,Gögn!$B$2:$B$11876,V$8),SUMIFS(Gögn!$I$2:$I$11876,Gögn!$F$2:$F$11876,$A132,Gögn!$B$2:$B$11876,V$8,Gögn!$E$2:$E$11876,V$9))/1000)</f>
        <v>0</v>
      </c>
      <c r="W132" s="156">
        <f>IF(LEN(W$8)=0,"",IF(W$9="samtals",SUMIFS(Gögn!$I$2:$I$11876,Gögn!$F$2:$F$11876,$A132,Gögn!$B$2:$B$11876,W$8),SUMIFS(Gögn!$I$2:$I$11876,Gögn!$F$2:$F$11876,$A132,Gögn!$B$2:$B$11876,W$8,Gögn!$E$2:$E$11876,W$9))/1000)</f>
        <v>0</v>
      </c>
      <c r="X132" s="156">
        <f>IF(LEN(X$8)=0,"",IF(X$9="samtals",SUMIFS(Gögn!$I$2:$I$11876,Gögn!$F$2:$F$11876,$A132,Gögn!$B$2:$B$11876,X$8),SUMIFS(Gögn!$I$2:$I$11876,Gögn!$F$2:$F$11876,$A132,Gögn!$B$2:$B$11876,X$8,Gögn!$E$2:$E$11876,X$9))/1000)</f>
        <v>0</v>
      </c>
      <c r="Y132" s="156">
        <f>IF(LEN(Y$8)=0,"",IF(Y$9="samtals",SUMIFS(Gögn!$I$2:$I$11876,Gögn!$F$2:$F$11876,$A132,Gögn!$B$2:$B$11876,Y$8),SUMIFS(Gögn!$I$2:$I$11876,Gögn!$F$2:$F$11876,$A132,Gögn!$B$2:$B$11876,Y$8,Gögn!$E$2:$E$11876,Y$9))/1000)</f>
        <v>0</v>
      </c>
      <c r="Z132" s="156">
        <f>IF(LEN(Z$8)=0,"",IF(Z$9="samtals",SUMIFS(Gögn!$I$2:$I$11876,Gögn!$F$2:$F$11876,$A132,Gögn!$B$2:$B$11876,Z$8),SUMIFS(Gögn!$I$2:$I$11876,Gögn!$F$2:$F$11876,$A132,Gögn!$B$2:$B$11876,Z$8,Gögn!$E$2:$E$11876,Z$9))/1000)</f>
        <v>0</v>
      </c>
      <c r="AA132" s="156">
        <f>IF(LEN(AA$8)=0,"",IF(AA$9="samtals",SUMIFS(Gögn!$I$2:$I$11876,Gögn!$F$2:$F$11876,$A132,Gögn!$B$2:$B$11876,AA$8),SUMIFS(Gögn!$I$2:$I$11876,Gögn!$F$2:$F$11876,$A132,Gögn!$B$2:$B$11876,AA$8,Gögn!$E$2:$E$11876,AA$9))/1000)</f>
        <v>0</v>
      </c>
      <c r="AB132" s="156">
        <f>IF(LEN(AB$8)=0,"",IF(AB$9="samtals",SUMIFS(Gögn!$I$2:$I$11876,Gögn!$F$2:$F$11876,$A132,Gögn!$B$2:$B$11876,AB$8),SUMIFS(Gögn!$I$2:$I$11876,Gögn!$F$2:$F$11876,$A132,Gögn!$B$2:$B$11876,AB$8,Gögn!$E$2:$E$11876,AB$9))/1000)</f>
        <v>0</v>
      </c>
      <c r="AC132" s="156">
        <f>IF(LEN(AC$8)=0,"",IF(AC$9="samtals",SUMIFS(Gögn!$I$2:$I$11876,Gögn!$F$2:$F$11876,$A132,Gögn!$B$2:$B$11876,AC$8),SUMIFS(Gögn!$I$2:$I$11876,Gögn!$F$2:$F$11876,$A132,Gögn!$B$2:$B$11876,AC$8,Gögn!$E$2:$E$11876,AC$9))/1000)</f>
        <v>0</v>
      </c>
      <c r="AD132" s="156">
        <f>IF(LEN(AD$8)=0,"",IF(AD$9="samtals",SUMIFS(Gögn!$I$2:$I$11876,Gögn!$F$2:$F$11876,$A132,Gögn!$B$2:$B$11876,AD$8),SUMIFS(Gögn!$I$2:$I$11876,Gögn!$F$2:$F$11876,$A132,Gögn!$B$2:$B$11876,AD$8,Gögn!$E$2:$E$11876,AD$9))/1000)</f>
        <v>0</v>
      </c>
      <c r="AE132" s="156">
        <f>IF(LEN(AE$8)=0,"",IF(AE$9="samtals",SUMIFS(Gögn!$I$2:$I$11876,Gögn!$F$2:$F$11876,$A132,Gögn!$B$2:$B$11876,AE$8),SUMIFS(Gögn!$I$2:$I$11876,Gögn!$F$2:$F$11876,$A132,Gögn!$B$2:$B$11876,AE$8,Gögn!$E$2:$E$11876,AE$9))/1000)</f>
        <v>0</v>
      </c>
      <c r="AF132" s="156">
        <f>IF(LEN(AF$8)=0,"",IF(AF$9="samtals",SUMIFS(Gögn!$I$2:$I$11876,Gögn!$F$2:$F$11876,$A132,Gögn!$B$2:$B$11876,AF$8),SUMIFS(Gögn!$I$2:$I$11876,Gögn!$F$2:$F$11876,$A132,Gögn!$B$2:$B$11876,AF$8,Gögn!$E$2:$E$11876,AF$9))/1000)</f>
        <v>0</v>
      </c>
      <c r="AG132" s="156">
        <f>IF(LEN(AG$8)=0,"",IF(AG$9="samtals",SUMIFS(Gögn!$I$2:$I$11876,Gögn!$F$2:$F$11876,$A132,Gögn!$B$2:$B$11876,AG$8),SUMIFS(Gögn!$I$2:$I$11876,Gögn!$F$2:$F$11876,$A132,Gögn!$B$2:$B$11876,AG$8,Gögn!$E$2:$E$11876,AG$9))/1000)</f>
        <v>0</v>
      </c>
      <c r="AH132" s="156">
        <f>IF(LEN(AH$8)=0,"",IF(AH$9="samtals",SUMIFS(Gögn!$I$2:$I$11876,Gögn!$F$2:$F$11876,$A132,Gögn!$B$2:$B$11876,AH$8),SUMIFS(Gögn!$I$2:$I$11876,Gögn!$F$2:$F$11876,$A132,Gögn!$B$2:$B$11876,AH$8,Gögn!$E$2:$E$11876,AH$9))/1000)</f>
        <v>0</v>
      </c>
      <c r="AI132" s="156">
        <f>IF(LEN(AI$8)=0,"",IF(AI$9="samtals",SUMIFS(Gögn!$I$2:$I$11876,Gögn!$F$2:$F$11876,$A132,Gögn!$B$2:$B$11876,AI$8),SUMIFS(Gögn!$I$2:$I$11876,Gögn!$F$2:$F$11876,$A132,Gögn!$B$2:$B$11876,AI$8,Gögn!$E$2:$E$11876,AI$9))/1000)</f>
        <v>0</v>
      </c>
      <c r="AJ132" s="156">
        <f>IF(LEN(AJ$8)=0,"",IF(AJ$9="samtals",SUMIFS(Gögn!$I$2:$I$11876,Gögn!$F$2:$F$11876,$A132,Gögn!$B$2:$B$11876,AJ$8),SUMIFS(Gögn!$I$2:$I$11876,Gögn!$F$2:$F$11876,$A132,Gögn!$B$2:$B$11876,AJ$8,Gögn!$E$2:$E$11876,AJ$9))/1000)</f>
        <v>0</v>
      </c>
      <c r="AK132" s="156">
        <f>IF(LEN(AK$8)=0,"",IF(AK$9="samtals",SUMIFS(Gögn!$I$2:$I$11876,Gögn!$F$2:$F$11876,$A132,Gögn!$B$2:$B$11876,AK$8),SUMIFS(Gögn!$I$2:$I$11876,Gögn!$F$2:$F$11876,$A132,Gögn!$B$2:$B$11876,AK$8,Gögn!$E$2:$E$11876,AK$9))/1000)</f>
        <v>0</v>
      </c>
      <c r="AL132" s="156">
        <f>IF(LEN(AL$8)=0,"",IF(AL$9="samtals",SUMIFS(Gögn!$I$2:$I$11876,Gögn!$F$2:$F$11876,$A132,Gögn!$B$2:$B$11876,AL$8),SUMIFS(Gögn!$I$2:$I$11876,Gögn!$F$2:$F$11876,$A132,Gögn!$B$2:$B$11876,AL$8,Gögn!$E$2:$E$11876,AL$9))/1000)</f>
        <v>0</v>
      </c>
      <c r="AM132" s="156">
        <f>IF(LEN(AM$8)=0,"",IF(AM$9="samtals",SUMIFS(Gögn!$I$2:$I$11876,Gögn!$F$2:$F$11876,$A132,Gögn!$B$2:$B$11876,AM$8),SUMIFS(Gögn!$I$2:$I$11876,Gögn!$F$2:$F$11876,$A132,Gögn!$B$2:$B$11876,AM$8,Gögn!$E$2:$E$11876,AM$9))/1000)</f>
        <v>0</v>
      </c>
      <c r="AN132" s="156">
        <f>IF(LEN(AN$8)=0,"",IF(AN$9="samtals",SUMIFS(Gögn!$I$2:$I$11876,Gögn!$F$2:$F$11876,$A132,Gögn!$B$2:$B$11876,AN$8),SUMIFS(Gögn!$I$2:$I$11876,Gögn!$F$2:$F$11876,$A132,Gögn!$B$2:$B$11876,AN$8,Gögn!$E$2:$E$11876,AN$9))/1000)</f>
        <v>0</v>
      </c>
      <c r="AO132" s="156">
        <f>IF(LEN(AO$8)=0,"",IF(AO$9="samtals",SUMIFS(Gögn!$I$2:$I$11876,Gögn!$F$2:$F$11876,$A132,Gögn!$B$2:$B$11876,AO$8),SUMIFS(Gögn!$I$2:$I$11876,Gögn!$F$2:$F$11876,$A132,Gögn!$B$2:$B$11876,AO$8,Gögn!$E$2:$E$11876,AO$9))/1000)</f>
        <v>0</v>
      </c>
      <c r="AP132" s="156">
        <f>IF(LEN(AP$8)=0,"",IF(AP$9="samtals",SUMIFS(Gögn!$I$2:$I$11876,Gögn!$F$2:$F$11876,$A132,Gögn!$B$2:$B$11876,AP$8),SUMIFS(Gögn!$I$2:$I$11876,Gögn!$F$2:$F$11876,$A132,Gögn!$B$2:$B$11876,AP$8,Gögn!$E$2:$E$11876,AP$9))/1000)</f>
        <v>0</v>
      </c>
      <c r="AQ132" s="156">
        <f>IF(LEN(AQ$8)=0,"",IF(AQ$9="samtals",SUMIFS(Gögn!$I$2:$I$11876,Gögn!$F$2:$F$11876,$A132,Gögn!$B$2:$B$11876,AQ$8),SUMIFS(Gögn!$I$2:$I$11876,Gögn!$F$2:$F$11876,$A132,Gögn!$B$2:$B$11876,AQ$8,Gögn!$E$2:$E$11876,AQ$9))/1000)</f>
        <v>0</v>
      </c>
      <c r="AR132" s="156">
        <f>IF(LEN(AR$8)=0,"",IF(AR$9="samtals",SUMIFS(Gögn!$I$2:$I$11876,Gögn!$F$2:$F$11876,$A132,Gögn!$B$2:$B$11876,AR$8),SUMIFS(Gögn!$I$2:$I$11876,Gögn!$F$2:$F$11876,$A132,Gögn!$B$2:$B$11876,AR$8,Gögn!$E$2:$E$11876,AR$9))/1000)</f>
        <v>0</v>
      </c>
      <c r="AS132" s="156">
        <f>IF(LEN(AS$8)=0,"",IF(AS$9="samtals",SUMIFS(Gögn!$I$2:$I$11876,Gögn!$F$2:$F$11876,$A132,Gögn!$B$2:$B$11876,AS$8),SUMIFS(Gögn!$I$2:$I$11876,Gögn!$F$2:$F$11876,$A132,Gögn!$B$2:$B$11876,AS$8,Gögn!$E$2:$E$11876,AS$9))/1000)</f>
        <v>0</v>
      </c>
      <c r="AT132" s="156">
        <f>IF(LEN(AT$8)=0,"",IF(AT$9="samtals",SUMIFS(Gögn!$I$2:$I$11876,Gögn!$F$2:$F$11876,$A132,Gögn!$B$2:$B$11876,AT$8),SUMIFS(Gögn!$I$2:$I$11876,Gögn!$F$2:$F$11876,$A132,Gögn!$B$2:$B$11876,AT$8,Gögn!$E$2:$E$11876,AT$9))/1000)</f>
        <v>0</v>
      </c>
      <c r="AU132" s="156">
        <f>IF(LEN(AU$8)=0,"",IF(AU$9="samtals",SUMIFS(Gögn!$I$2:$I$11876,Gögn!$F$2:$F$11876,$A132,Gögn!$B$2:$B$11876,AU$8),SUMIFS(Gögn!$I$2:$I$11876,Gögn!$F$2:$F$11876,$A132,Gögn!$B$2:$B$11876,AU$8,Gögn!$E$2:$E$11876,AU$9))/1000)</f>
        <v>0</v>
      </c>
      <c r="AV132" s="156">
        <f>IF(LEN(AV$8)=0,"",IF(AV$9="samtals",SUMIFS(Gögn!$I$2:$I$11876,Gögn!$F$2:$F$11876,$A132,Gögn!$B$2:$B$11876,AV$8),SUMIFS(Gögn!$I$2:$I$11876,Gögn!$F$2:$F$11876,$A132,Gögn!$B$2:$B$11876,AV$8,Gögn!$E$2:$E$11876,AV$9))/1000)</f>
        <v>0</v>
      </c>
      <c r="AW132" s="156">
        <f>IF(LEN(AW$8)=0,"",IF(AW$9="samtals",SUMIFS(Gögn!$I$2:$I$11876,Gögn!$F$2:$F$11876,$A132,Gögn!$B$2:$B$11876,AW$8),SUMIFS(Gögn!$I$2:$I$11876,Gögn!$F$2:$F$11876,$A132,Gögn!$B$2:$B$11876,AW$8,Gögn!$E$2:$E$11876,AW$9))/1000)</f>
        <v>0</v>
      </c>
      <c r="AX132" s="156">
        <f>IF(LEN(AX$8)=0,"",IF(AX$9="samtals",SUMIFS(Gögn!$I$2:$I$11876,Gögn!$F$2:$F$11876,$A132,Gögn!$B$2:$B$11876,AX$8),SUMIFS(Gögn!$I$2:$I$11876,Gögn!$F$2:$F$11876,$A132,Gögn!$B$2:$B$11876,AX$8,Gögn!$E$2:$E$11876,AX$9))/1000)</f>
        <v>0</v>
      </c>
      <c r="AY132" s="156">
        <f>IF(LEN(AY$8)=0,"",IF(AY$9="samtals",SUMIFS(Gögn!$I$2:$I$11876,Gögn!$F$2:$F$11876,$A132,Gögn!$B$2:$B$11876,AY$8),SUMIFS(Gögn!$I$2:$I$11876,Gögn!$F$2:$F$11876,$A132,Gögn!$B$2:$B$11876,AY$8,Gögn!$E$2:$E$11876,AY$9))/1000)</f>
        <v>0</v>
      </c>
      <c r="AZ132" s="156">
        <f>IF(LEN(AZ$8)=0,"",IF(AZ$9="samtals",SUMIFS(Gögn!$I$2:$I$11876,Gögn!$F$2:$F$11876,$A132,Gögn!$B$2:$B$11876,AZ$8),SUMIFS(Gögn!$I$2:$I$11876,Gögn!$F$2:$F$11876,$A132,Gögn!$B$2:$B$11876,AZ$8,Gögn!$E$2:$E$11876,AZ$9))/1000)</f>
        <v>0</v>
      </c>
      <c r="BA132" s="156">
        <f>IF(LEN(BA$8)=0,"",IF(BA$9="samtals",SUMIFS(Gögn!$I$2:$I$11876,Gögn!$F$2:$F$11876,$A132,Gögn!$B$2:$B$11876,BA$8),SUMIFS(Gögn!$I$2:$I$11876,Gögn!$F$2:$F$11876,$A132,Gögn!$B$2:$B$11876,BA$8,Gögn!$E$2:$E$11876,BA$9))/1000)</f>
        <v>0</v>
      </c>
      <c r="BB132" s="156">
        <f>IF(LEN(BB$8)=0,"",IF(BB$9="samtals",SUMIFS(Gögn!$I$2:$I$11876,Gögn!$F$2:$F$11876,$A132,Gögn!$B$2:$B$11876,BB$8),SUMIFS(Gögn!$I$2:$I$11876,Gögn!$F$2:$F$11876,$A132,Gögn!$B$2:$B$11876,BB$8,Gögn!$E$2:$E$11876,BB$9))/1000)</f>
        <v>0</v>
      </c>
      <c r="BC132" s="156">
        <f>IF(LEN(BC$8)=0,"",IF(BC$9="samtals",SUMIFS(Gögn!$I$2:$I$11876,Gögn!$F$2:$F$11876,$A132,Gögn!$B$2:$B$11876,BC$8),SUMIFS(Gögn!$I$2:$I$11876,Gögn!$F$2:$F$11876,$A132,Gögn!$B$2:$B$11876,BC$8,Gögn!$E$2:$E$11876,BC$9))/1000)</f>
        <v>0</v>
      </c>
      <c r="BD132" s="156">
        <f>IF(LEN(BD$8)=0,"",IF(BD$9="samtals",SUMIFS(Gögn!$I$2:$I$11876,Gögn!$F$2:$F$11876,$A132,Gögn!$B$2:$B$11876,BD$8),SUMIFS(Gögn!$I$2:$I$11876,Gögn!$F$2:$F$11876,$A132,Gögn!$B$2:$B$11876,BD$8,Gögn!$E$2:$E$11876,BD$9))/1000)</f>
        <v>0</v>
      </c>
      <c r="BE132" s="156">
        <f>IF(LEN(BE$8)=0,"",IF(BE$9="samtals",SUMIFS(Gögn!$I$2:$I$11876,Gögn!$F$2:$F$11876,$A132,Gögn!$B$2:$B$11876,BE$8),SUMIFS(Gögn!$I$2:$I$11876,Gögn!$F$2:$F$11876,$A132,Gögn!$B$2:$B$11876,BE$8,Gögn!$E$2:$E$11876,BE$9))/1000)</f>
        <v>0</v>
      </c>
      <c r="BF132" s="156">
        <f>IF(LEN(BF$8)=0,"",IF(BF$9="samtals",SUMIFS(Gögn!$I$2:$I$11876,Gögn!$F$2:$F$11876,$A132,Gögn!$B$2:$B$11876,BF$8),SUMIFS(Gögn!$I$2:$I$11876,Gögn!$F$2:$F$11876,$A132,Gögn!$B$2:$B$11876,BF$8,Gögn!$E$2:$E$11876,BF$9))/1000)</f>
        <v>0</v>
      </c>
      <c r="BG132" s="156">
        <f>IF(LEN(BG$8)=0,"",IF(BG$9="samtals",SUMIFS(Gögn!$I$2:$I$11876,Gögn!$F$2:$F$11876,$A132,Gögn!$B$2:$B$11876,BG$8),SUMIFS(Gögn!$I$2:$I$11876,Gögn!$F$2:$F$11876,$A132,Gögn!$B$2:$B$11876,BG$8,Gögn!$E$2:$E$11876,BG$9))/1000)</f>
        <v>0</v>
      </c>
    </row>
    <row r="133" spans="1:59" ht="15" customHeight="1" x14ac:dyDescent="0.25">
      <c r="A133" s="5" t="s">
        <v>142</v>
      </c>
      <c r="B133" s="5"/>
      <c r="C133" s="18" t="s">
        <v>143</v>
      </c>
      <c r="D133" s="155">
        <f t="shared" si="33"/>
        <v>0</v>
      </c>
      <c r="E133" s="155">
        <f>IF(LEN(E$8)=0,"",IF(E$9="samtals",SUMIFS(Gögn!$I$2:$I$11876,Gögn!$F$2:$F$11876,$A133,Gögn!$B$2:$B$11876,E$8),SUMIFS(Gögn!$I$2:$I$11876,Gögn!$F$2:$F$11876,$A133,Gögn!$B$2:$B$11876,E$8,Gögn!$E$2:$E$11876,E$9))/1000)</f>
        <v>0</v>
      </c>
      <c r="F133" s="155">
        <f>IF(LEN(F$8)=0,"",IF(F$9="samtals",SUMIFS(Gögn!$I$2:$I$11876,Gögn!$F$2:$F$11876,$A133,Gögn!$B$2:$B$11876,F$8),SUMIFS(Gögn!$I$2:$I$11876,Gögn!$F$2:$F$11876,$A133,Gögn!$B$2:$B$11876,F$8,Gögn!$E$2:$E$11876,F$9))/1000)</f>
        <v>0</v>
      </c>
      <c r="G133" s="155">
        <f>IF(LEN(G$8)=0,"",IF(G$9="samtals",SUMIFS(Gögn!$I$2:$I$11876,Gögn!$F$2:$F$11876,$A133,Gögn!$B$2:$B$11876,G$8),SUMIFS(Gögn!$I$2:$I$11876,Gögn!$F$2:$F$11876,$A133,Gögn!$B$2:$B$11876,G$8,Gögn!$E$2:$E$11876,G$9))/1000)</f>
        <v>0</v>
      </c>
      <c r="H133" s="155">
        <f>IF(LEN(H$8)=0,"",IF(H$9="samtals",SUMIFS(Gögn!$I$2:$I$11876,Gögn!$F$2:$F$11876,$A133,Gögn!$B$2:$B$11876,H$8),SUMIFS(Gögn!$I$2:$I$11876,Gögn!$F$2:$F$11876,$A133,Gögn!$B$2:$B$11876,H$8,Gögn!$E$2:$E$11876,H$9))/1000)</f>
        <v>0</v>
      </c>
      <c r="I133" s="155">
        <f>IF(LEN(I$8)=0,"",IF(I$9="samtals",SUMIFS(Gögn!$I$2:$I$11876,Gögn!$F$2:$F$11876,$A133,Gögn!$B$2:$B$11876,I$8),SUMIFS(Gögn!$I$2:$I$11876,Gögn!$F$2:$F$11876,$A133,Gögn!$B$2:$B$11876,I$8,Gögn!$E$2:$E$11876,I$9))/1000)</f>
        <v>0</v>
      </c>
      <c r="J133" s="155">
        <f>IF(LEN(J$8)=0,"",IF(J$9="samtals",SUMIFS(Gögn!$I$2:$I$11876,Gögn!$F$2:$F$11876,$A133,Gögn!$B$2:$B$11876,J$8),SUMIFS(Gögn!$I$2:$I$11876,Gögn!$F$2:$F$11876,$A133,Gögn!$B$2:$B$11876,J$8,Gögn!$E$2:$E$11876,J$9))/1000)</f>
        <v>0</v>
      </c>
      <c r="K133" s="155">
        <f>IF(LEN(K$8)=0,"",IF(K$9="samtals",SUMIFS(Gögn!$I$2:$I$11876,Gögn!$F$2:$F$11876,$A133,Gögn!$B$2:$B$11876,K$8),SUMIFS(Gögn!$I$2:$I$11876,Gögn!$F$2:$F$11876,$A133,Gögn!$B$2:$B$11876,K$8,Gögn!$E$2:$E$11876,K$9))/1000)</f>
        <v>0</v>
      </c>
      <c r="L133" s="155">
        <f>IF(LEN(L$8)=0,"",IF(L$9="samtals",SUMIFS(Gögn!$I$2:$I$11876,Gögn!$F$2:$F$11876,$A133,Gögn!$B$2:$B$11876,L$8),SUMIFS(Gögn!$I$2:$I$11876,Gögn!$F$2:$F$11876,$A133,Gögn!$B$2:$B$11876,L$8,Gögn!$E$2:$E$11876,L$9))/1000)</f>
        <v>0</v>
      </c>
      <c r="M133" s="155">
        <f>IF(LEN(M$8)=0,"",IF(M$9="samtals",SUMIFS(Gögn!$I$2:$I$11876,Gögn!$F$2:$F$11876,$A133,Gögn!$B$2:$B$11876,M$8),SUMIFS(Gögn!$I$2:$I$11876,Gögn!$F$2:$F$11876,$A133,Gögn!$B$2:$B$11876,M$8,Gögn!$E$2:$E$11876,M$9))/1000)</f>
        <v>0</v>
      </c>
      <c r="N133" s="155">
        <f>IF(LEN(N$8)=0,"",IF(N$9="samtals",SUMIFS(Gögn!$I$2:$I$11876,Gögn!$F$2:$F$11876,$A133,Gögn!$B$2:$B$11876,N$8),SUMIFS(Gögn!$I$2:$I$11876,Gögn!$F$2:$F$11876,$A133,Gögn!$B$2:$B$11876,N$8,Gögn!$E$2:$E$11876,N$9))/1000)</f>
        <v>0</v>
      </c>
      <c r="O133" s="155">
        <f>IF(LEN(O$8)=0,"",IF(O$9="samtals",SUMIFS(Gögn!$I$2:$I$11876,Gögn!$F$2:$F$11876,$A133,Gögn!$B$2:$B$11876,O$8),SUMIFS(Gögn!$I$2:$I$11876,Gögn!$F$2:$F$11876,$A133,Gögn!$B$2:$B$11876,O$8,Gögn!$E$2:$E$11876,O$9))/1000)</f>
        <v>0</v>
      </c>
      <c r="P133" s="155">
        <f>IF(LEN(P$8)=0,"",IF(P$9="samtals",SUMIFS(Gögn!$I$2:$I$11876,Gögn!$F$2:$F$11876,$A133,Gögn!$B$2:$B$11876,P$8),SUMIFS(Gögn!$I$2:$I$11876,Gögn!$F$2:$F$11876,$A133,Gögn!$B$2:$B$11876,P$8,Gögn!$E$2:$E$11876,P$9))/1000)</f>
        <v>0</v>
      </c>
      <c r="Q133" s="155">
        <f>IF(LEN(Q$8)=0,"",IF(Q$9="samtals",SUMIFS(Gögn!$I$2:$I$11876,Gögn!$F$2:$F$11876,$A133,Gögn!$B$2:$B$11876,Q$8),SUMIFS(Gögn!$I$2:$I$11876,Gögn!$F$2:$F$11876,$A133,Gögn!$B$2:$B$11876,Q$8,Gögn!$E$2:$E$11876,Q$9))/1000)</f>
        <v>0</v>
      </c>
      <c r="R133" s="155">
        <f>IF(LEN(R$8)=0,"",IF(R$9="samtals",SUMIFS(Gögn!$I$2:$I$11876,Gögn!$F$2:$F$11876,$A133,Gögn!$B$2:$B$11876,R$8),SUMIFS(Gögn!$I$2:$I$11876,Gögn!$F$2:$F$11876,$A133,Gögn!$B$2:$B$11876,R$8,Gögn!$E$2:$E$11876,R$9))/1000)</f>
        <v>0</v>
      </c>
      <c r="S133" s="155">
        <f>IF(LEN(S$8)=0,"",IF(S$9="samtals",SUMIFS(Gögn!$I$2:$I$11876,Gögn!$F$2:$F$11876,$A133,Gögn!$B$2:$B$11876,S$8),SUMIFS(Gögn!$I$2:$I$11876,Gögn!$F$2:$F$11876,$A133,Gögn!$B$2:$B$11876,S$8,Gögn!$E$2:$E$11876,S$9))/1000)</f>
        <v>0</v>
      </c>
      <c r="T133" s="155">
        <f>IF(LEN(T$8)=0,"",IF(T$9="samtals",SUMIFS(Gögn!$I$2:$I$11876,Gögn!$F$2:$F$11876,$A133,Gögn!$B$2:$B$11876,T$8),SUMIFS(Gögn!$I$2:$I$11876,Gögn!$F$2:$F$11876,$A133,Gögn!$B$2:$B$11876,T$8,Gögn!$E$2:$E$11876,T$9))/1000)</f>
        <v>0</v>
      </c>
      <c r="U133" s="155">
        <f>IF(LEN(U$8)=0,"",IF(U$9="samtals",SUMIFS(Gögn!$I$2:$I$11876,Gögn!$F$2:$F$11876,$A133,Gögn!$B$2:$B$11876,U$8),SUMIFS(Gögn!$I$2:$I$11876,Gögn!$F$2:$F$11876,$A133,Gögn!$B$2:$B$11876,U$8,Gögn!$E$2:$E$11876,U$9))/1000)</f>
        <v>0</v>
      </c>
      <c r="V133" s="155">
        <f>IF(LEN(V$8)=0,"",IF(V$9="samtals",SUMIFS(Gögn!$I$2:$I$11876,Gögn!$F$2:$F$11876,$A133,Gögn!$B$2:$B$11876,V$8),SUMIFS(Gögn!$I$2:$I$11876,Gögn!$F$2:$F$11876,$A133,Gögn!$B$2:$B$11876,V$8,Gögn!$E$2:$E$11876,V$9))/1000)</f>
        <v>0</v>
      </c>
      <c r="W133" s="155">
        <f>IF(LEN(W$8)=0,"",IF(W$9="samtals",SUMIFS(Gögn!$I$2:$I$11876,Gögn!$F$2:$F$11876,$A133,Gögn!$B$2:$B$11876,W$8),SUMIFS(Gögn!$I$2:$I$11876,Gögn!$F$2:$F$11876,$A133,Gögn!$B$2:$B$11876,W$8,Gögn!$E$2:$E$11876,W$9))/1000)</f>
        <v>0</v>
      </c>
      <c r="X133" s="155">
        <f>IF(LEN(X$8)=0,"",IF(X$9="samtals",SUMIFS(Gögn!$I$2:$I$11876,Gögn!$F$2:$F$11876,$A133,Gögn!$B$2:$B$11876,X$8),SUMIFS(Gögn!$I$2:$I$11876,Gögn!$F$2:$F$11876,$A133,Gögn!$B$2:$B$11876,X$8,Gögn!$E$2:$E$11876,X$9))/1000)</f>
        <v>0</v>
      </c>
      <c r="Y133" s="155">
        <f>IF(LEN(Y$8)=0,"",IF(Y$9="samtals",SUMIFS(Gögn!$I$2:$I$11876,Gögn!$F$2:$F$11876,$A133,Gögn!$B$2:$B$11876,Y$8),SUMIFS(Gögn!$I$2:$I$11876,Gögn!$F$2:$F$11876,$A133,Gögn!$B$2:$B$11876,Y$8,Gögn!$E$2:$E$11876,Y$9))/1000)</f>
        <v>0</v>
      </c>
      <c r="Z133" s="155">
        <f>IF(LEN(Z$8)=0,"",IF(Z$9="samtals",SUMIFS(Gögn!$I$2:$I$11876,Gögn!$F$2:$F$11876,$A133,Gögn!$B$2:$B$11876,Z$8),SUMIFS(Gögn!$I$2:$I$11876,Gögn!$F$2:$F$11876,$A133,Gögn!$B$2:$B$11876,Z$8,Gögn!$E$2:$E$11876,Z$9))/1000)</f>
        <v>0</v>
      </c>
      <c r="AA133" s="155">
        <f>IF(LEN(AA$8)=0,"",IF(AA$9="samtals",SUMIFS(Gögn!$I$2:$I$11876,Gögn!$F$2:$F$11876,$A133,Gögn!$B$2:$B$11876,AA$8),SUMIFS(Gögn!$I$2:$I$11876,Gögn!$F$2:$F$11876,$A133,Gögn!$B$2:$B$11876,AA$8,Gögn!$E$2:$E$11876,AA$9))/1000)</f>
        <v>0</v>
      </c>
      <c r="AB133" s="155">
        <f>IF(LEN(AB$8)=0,"",IF(AB$9="samtals",SUMIFS(Gögn!$I$2:$I$11876,Gögn!$F$2:$F$11876,$A133,Gögn!$B$2:$B$11876,AB$8),SUMIFS(Gögn!$I$2:$I$11876,Gögn!$F$2:$F$11876,$A133,Gögn!$B$2:$B$11876,AB$8,Gögn!$E$2:$E$11876,AB$9))/1000)</f>
        <v>0</v>
      </c>
      <c r="AC133" s="155">
        <f>IF(LEN(AC$8)=0,"",IF(AC$9="samtals",SUMIFS(Gögn!$I$2:$I$11876,Gögn!$F$2:$F$11876,$A133,Gögn!$B$2:$B$11876,AC$8),SUMIFS(Gögn!$I$2:$I$11876,Gögn!$F$2:$F$11876,$A133,Gögn!$B$2:$B$11876,AC$8,Gögn!$E$2:$E$11876,AC$9))/1000)</f>
        <v>0</v>
      </c>
      <c r="AD133" s="155">
        <f>IF(LEN(AD$8)=0,"",IF(AD$9="samtals",SUMIFS(Gögn!$I$2:$I$11876,Gögn!$F$2:$F$11876,$A133,Gögn!$B$2:$B$11876,AD$8),SUMIFS(Gögn!$I$2:$I$11876,Gögn!$F$2:$F$11876,$A133,Gögn!$B$2:$B$11876,AD$8,Gögn!$E$2:$E$11876,AD$9))/1000)</f>
        <v>0</v>
      </c>
      <c r="AE133" s="155">
        <f>IF(LEN(AE$8)=0,"",IF(AE$9="samtals",SUMIFS(Gögn!$I$2:$I$11876,Gögn!$F$2:$F$11876,$A133,Gögn!$B$2:$B$11876,AE$8),SUMIFS(Gögn!$I$2:$I$11876,Gögn!$F$2:$F$11876,$A133,Gögn!$B$2:$B$11876,AE$8,Gögn!$E$2:$E$11876,AE$9))/1000)</f>
        <v>0</v>
      </c>
      <c r="AF133" s="155">
        <f>IF(LEN(AF$8)=0,"",IF(AF$9="samtals",SUMIFS(Gögn!$I$2:$I$11876,Gögn!$F$2:$F$11876,$A133,Gögn!$B$2:$B$11876,AF$8),SUMIFS(Gögn!$I$2:$I$11876,Gögn!$F$2:$F$11876,$A133,Gögn!$B$2:$B$11876,AF$8,Gögn!$E$2:$E$11876,AF$9))/1000)</f>
        <v>0</v>
      </c>
      <c r="AG133" s="155">
        <f>IF(LEN(AG$8)=0,"",IF(AG$9="samtals",SUMIFS(Gögn!$I$2:$I$11876,Gögn!$F$2:$F$11876,$A133,Gögn!$B$2:$B$11876,AG$8),SUMIFS(Gögn!$I$2:$I$11876,Gögn!$F$2:$F$11876,$A133,Gögn!$B$2:$B$11876,AG$8,Gögn!$E$2:$E$11876,AG$9))/1000)</f>
        <v>0</v>
      </c>
      <c r="AH133" s="155">
        <f>IF(LEN(AH$8)=0,"",IF(AH$9="samtals",SUMIFS(Gögn!$I$2:$I$11876,Gögn!$F$2:$F$11876,$A133,Gögn!$B$2:$B$11876,AH$8),SUMIFS(Gögn!$I$2:$I$11876,Gögn!$F$2:$F$11876,$A133,Gögn!$B$2:$B$11876,AH$8,Gögn!$E$2:$E$11876,AH$9))/1000)</f>
        <v>0</v>
      </c>
      <c r="AI133" s="155">
        <f>IF(LEN(AI$8)=0,"",IF(AI$9="samtals",SUMIFS(Gögn!$I$2:$I$11876,Gögn!$F$2:$F$11876,$A133,Gögn!$B$2:$B$11876,AI$8),SUMIFS(Gögn!$I$2:$I$11876,Gögn!$F$2:$F$11876,$A133,Gögn!$B$2:$B$11876,AI$8,Gögn!$E$2:$E$11876,AI$9))/1000)</f>
        <v>0</v>
      </c>
      <c r="AJ133" s="155">
        <f>IF(LEN(AJ$8)=0,"",IF(AJ$9="samtals",SUMIFS(Gögn!$I$2:$I$11876,Gögn!$F$2:$F$11876,$A133,Gögn!$B$2:$B$11876,AJ$8),SUMIFS(Gögn!$I$2:$I$11876,Gögn!$F$2:$F$11876,$A133,Gögn!$B$2:$B$11876,AJ$8,Gögn!$E$2:$E$11876,AJ$9))/1000)</f>
        <v>0</v>
      </c>
      <c r="AK133" s="155">
        <f>IF(LEN(AK$8)=0,"",IF(AK$9="samtals",SUMIFS(Gögn!$I$2:$I$11876,Gögn!$F$2:$F$11876,$A133,Gögn!$B$2:$B$11876,AK$8),SUMIFS(Gögn!$I$2:$I$11876,Gögn!$F$2:$F$11876,$A133,Gögn!$B$2:$B$11876,AK$8,Gögn!$E$2:$E$11876,AK$9))/1000)</f>
        <v>0</v>
      </c>
      <c r="AL133" s="155">
        <f>IF(LEN(AL$8)=0,"",IF(AL$9="samtals",SUMIFS(Gögn!$I$2:$I$11876,Gögn!$F$2:$F$11876,$A133,Gögn!$B$2:$B$11876,AL$8),SUMIFS(Gögn!$I$2:$I$11876,Gögn!$F$2:$F$11876,$A133,Gögn!$B$2:$B$11876,AL$8,Gögn!$E$2:$E$11876,AL$9))/1000)</f>
        <v>0</v>
      </c>
      <c r="AM133" s="155">
        <f>IF(LEN(AM$8)=0,"",IF(AM$9="samtals",SUMIFS(Gögn!$I$2:$I$11876,Gögn!$F$2:$F$11876,$A133,Gögn!$B$2:$B$11876,AM$8),SUMIFS(Gögn!$I$2:$I$11876,Gögn!$F$2:$F$11876,$A133,Gögn!$B$2:$B$11876,AM$8,Gögn!$E$2:$E$11876,AM$9))/1000)</f>
        <v>0</v>
      </c>
      <c r="AN133" s="155">
        <f>IF(LEN(AN$8)=0,"",IF(AN$9="samtals",SUMIFS(Gögn!$I$2:$I$11876,Gögn!$F$2:$F$11876,$A133,Gögn!$B$2:$B$11876,AN$8),SUMIFS(Gögn!$I$2:$I$11876,Gögn!$F$2:$F$11876,$A133,Gögn!$B$2:$B$11876,AN$8,Gögn!$E$2:$E$11876,AN$9))/1000)</f>
        <v>0</v>
      </c>
      <c r="AO133" s="155">
        <f>IF(LEN(AO$8)=0,"",IF(AO$9="samtals",SUMIFS(Gögn!$I$2:$I$11876,Gögn!$F$2:$F$11876,$A133,Gögn!$B$2:$B$11876,AO$8),SUMIFS(Gögn!$I$2:$I$11876,Gögn!$F$2:$F$11876,$A133,Gögn!$B$2:$B$11876,AO$8,Gögn!$E$2:$E$11876,AO$9))/1000)</f>
        <v>0</v>
      </c>
      <c r="AP133" s="155">
        <f>IF(LEN(AP$8)=0,"",IF(AP$9="samtals",SUMIFS(Gögn!$I$2:$I$11876,Gögn!$F$2:$F$11876,$A133,Gögn!$B$2:$B$11876,AP$8),SUMIFS(Gögn!$I$2:$I$11876,Gögn!$F$2:$F$11876,$A133,Gögn!$B$2:$B$11876,AP$8,Gögn!$E$2:$E$11876,AP$9))/1000)</f>
        <v>0</v>
      </c>
      <c r="AQ133" s="155">
        <f>IF(LEN(AQ$8)=0,"",IF(AQ$9="samtals",SUMIFS(Gögn!$I$2:$I$11876,Gögn!$F$2:$F$11876,$A133,Gögn!$B$2:$B$11876,AQ$8),SUMIFS(Gögn!$I$2:$I$11876,Gögn!$F$2:$F$11876,$A133,Gögn!$B$2:$B$11876,AQ$8,Gögn!$E$2:$E$11876,AQ$9))/1000)</f>
        <v>0</v>
      </c>
      <c r="AR133" s="155">
        <f>IF(LEN(AR$8)=0,"",IF(AR$9="samtals",SUMIFS(Gögn!$I$2:$I$11876,Gögn!$F$2:$F$11876,$A133,Gögn!$B$2:$B$11876,AR$8),SUMIFS(Gögn!$I$2:$I$11876,Gögn!$F$2:$F$11876,$A133,Gögn!$B$2:$B$11876,AR$8,Gögn!$E$2:$E$11876,AR$9))/1000)</f>
        <v>0</v>
      </c>
      <c r="AS133" s="155">
        <f>IF(LEN(AS$8)=0,"",IF(AS$9="samtals",SUMIFS(Gögn!$I$2:$I$11876,Gögn!$F$2:$F$11876,$A133,Gögn!$B$2:$B$11876,AS$8),SUMIFS(Gögn!$I$2:$I$11876,Gögn!$F$2:$F$11876,$A133,Gögn!$B$2:$B$11876,AS$8,Gögn!$E$2:$E$11876,AS$9))/1000)</f>
        <v>0</v>
      </c>
      <c r="AT133" s="155">
        <f>IF(LEN(AT$8)=0,"",IF(AT$9="samtals",SUMIFS(Gögn!$I$2:$I$11876,Gögn!$F$2:$F$11876,$A133,Gögn!$B$2:$B$11876,AT$8),SUMIFS(Gögn!$I$2:$I$11876,Gögn!$F$2:$F$11876,$A133,Gögn!$B$2:$B$11876,AT$8,Gögn!$E$2:$E$11876,AT$9))/1000)</f>
        <v>0</v>
      </c>
      <c r="AU133" s="155">
        <f>IF(LEN(AU$8)=0,"",IF(AU$9="samtals",SUMIFS(Gögn!$I$2:$I$11876,Gögn!$F$2:$F$11876,$A133,Gögn!$B$2:$B$11876,AU$8),SUMIFS(Gögn!$I$2:$I$11876,Gögn!$F$2:$F$11876,$A133,Gögn!$B$2:$B$11876,AU$8,Gögn!$E$2:$E$11876,AU$9))/1000)</f>
        <v>0</v>
      </c>
      <c r="AV133" s="155">
        <f>IF(LEN(AV$8)=0,"",IF(AV$9="samtals",SUMIFS(Gögn!$I$2:$I$11876,Gögn!$F$2:$F$11876,$A133,Gögn!$B$2:$B$11876,AV$8),SUMIFS(Gögn!$I$2:$I$11876,Gögn!$F$2:$F$11876,$A133,Gögn!$B$2:$B$11876,AV$8,Gögn!$E$2:$E$11876,AV$9))/1000)</f>
        <v>0</v>
      </c>
      <c r="AW133" s="155">
        <f>IF(LEN(AW$8)=0,"",IF(AW$9="samtals",SUMIFS(Gögn!$I$2:$I$11876,Gögn!$F$2:$F$11876,$A133,Gögn!$B$2:$B$11876,AW$8),SUMIFS(Gögn!$I$2:$I$11876,Gögn!$F$2:$F$11876,$A133,Gögn!$B$2:$B$11876,AW$8,Gögn!$E$2:$E$11876,AW$9))/1000)</f>
        <v>0</v>
      </c>
      <c r="AX133" s="155">
        <f>IF(LEN(AX$8)=0,"",IF(AX$9="samtals",SUMIFS(Gögn!$I$2:$I$11876,Gögn!$F$2:$F$11876,$A133,Gögn!$B$2:$B$11876,AX$8),SUMIFS(Gögn!$I$2:$I$11876,Gögn!$F$2:$F$11876,$A133,Gögn!$B$2:$B$11876,AX$8,Gögn!$E$2:$E$11876,AX$9))/1000)</f>
        <v>0</v>
      </c>
      <c r="AY133" s="155">
        <f>IF(LEN(AY$8)=0,"",IF(AY$9="samtals",SUMIFS(Gögn!$I$2:$I$11876,Gögn!$F$2:$F$11876,$A133,Gögn!$B$2:$B$11876,AY$8),SUMIFS(Gögn!$I$2:$I$11876,Gögn!$F$2:$F$11876,$A133,Gögn!$B$2:$B$11876,AY$8,Gögn!$E$2:$E$11876,AY$9))/1000)</f>
        <v>0</v>
      </c>
      <c r="AZ133" s="155">
        <f>IF(LEN(AZ$8)=0,"",IF(AZ$9="samtals",SUMIFS(Gögn!$I$2:$I$11876,Gögn!$F$2:$F$11876,$A133,Gögn!$B$2:$B$11876,AZ$8),SUMIFS(Gögn!$I$2:$I$11876,Gögn!$F$2:$F$11876,$A133,Gögn!$B$2:$B$11876,AZ$8,Gögn!$E$2:$E$11876,AZ$9))/1000)</f>
        <v>0</v>
      </c>
      <c r="BA133" s="155">
        <f>IF(LEN(BA$8)=0,"",IF(BA$9="samtals",SUMIFS(Gögn!$I$2:$I$11876,Gögn!$F$2:$F$11876,$A133,Gögn!$B$2:$B$11876,BA$8),SUMIFS(Gögn!$I$2:$I$11876,Gögn!$F$2:$F$11876,$A133,Gögn!$B$2:$B$11876,BA$8,Gögn!$E$2:$E$11876,BA$9))/1000)</f>
        <v>0</v>
      </c>
      <c r="BB133" s="155">
        <f>IF(LEN(BB$8)=0,"",IF(BB$9="samtals",SUMIFS(Gögn!$I$2:$I$11876,Gögn!$F$2:$F$11876,$A133,Gögn!$B$2:$B$11876,BB$8),SUMIFS(Gögn!$I$2:$I$11876,Gögn!$F$2:$F$11876,$A133,Gögn!$B$2:$B$11876,BB$8,Gögn!$E$2:$E$11876,BB$9))/1000)</f>
        <v>0</v>
      </c>
      <c r="BC133" s="155">
        <f>IF(LEN(BC$8)=0,"",IF(BC$9="samtals",SUMIFS(Gögn!$I$2:$I$11876,Gögn!$F$2:$F$11876,$A133,Gögn!$B$2:$B$11876,BC$8),SUMIFS(Gögn!$I$2:$I$11876,Gögn!$F$2:$F$11876,$A133,Gögn!$B$2:$B$11876,BC$8,Gögn!$E$2:$E$11876,BC$9))/1000)</f>
        <v>0</v>
      </c>
      <c r="BD133" s="155">
        <f>IF(LEN(BD$8)=0,"",IF(BD$9="samtals",SUMIFS(Gögn!$I$2:$I$11876,Gögn!$F$2:$F$11876,$A133,Gögn!$B$2:$B$11876,BD$8),SUMIFS(Gögn!$I$2:$I$11876,Gögn!$F$2:$F$11876,$A133,Gögn!$B$2:$B$11876,BD$8,Gögn!$E$2:$E$11876,BD$9))/1000)</f>
        <v>0</v>
      </c>
      <c r="BE133" s="155">
        <f>IF(LEN(BE$8)=0,"",IF(BE$9="samtals",SUMIFS(Gögn!$I$2:$I$11876,Gögn!$F$2:$F$11876,$A133,Gögn!$B$2:$B$11876,BE$8),SUMIFS(Gögn!$I$2:$I$11876,Gögn!$F$2:$F$11876,$A133,Gögn!$B$2:$B$11876,BE$8,Gögn!$E$2:$E$11876,BE$9))/1000)</f>
        <v>0</v>
      </c>
      <c r="BF133" s="155">
        <f>IF(LEN(BF$8)=0,"",IF(BF$9="samtals",SUMIFS(Gögn!$I$2:$I$11876,Gögn!$F$2:$F$11876,$A133,Gögn!$B$2:$B$11876,BF$8),SUMIFS(Gögn!$I$2:$I$11876,Gögn!$F$2:$F$11876,$A133,Gögn!$B$2:$B$11876,BF$8,Gögn!$E$2:$E$11876,BF$9))/1000)</f>
        <v>0</v>
      </c>
      <c r="BG133" s="155">
        <f>IF(LEN(BG$8)=0,"",IF(BG$9="samtals",SUMIFS(Gögn!$I$2:$I$11876,Gögn!$F$2:$F$11876,$A133,Gögn!$B$2:$B$11876,BG$8),SUMIFS(Gögn!$I$2:$I$11876,Gögn!$F$2:$F$11876,$A133,Gögn!$B$2:$B$11876,BG$8,Gögn!$E$2:$E$11876,BG$9))/1000)</f>
        <v>0</v>
      </c>
    </row>
    <row r="134" spans="1:59" s="34" customFormat="1" ht="15" customHeight="1" x14ac:dyDescent="0.25">
      <c r="A134" s="33" t="s">
        <v>458</v>
      </c>
      <c r="B134" s="33"/>
      <c r="C134" s="22" t="s">
        <v>144</v>
      </c>
      <c r="D134" s="158">
        <f t="shared" si="33"/>
        <v>-107499897.29000002</v>
      </c>
      <c r="E134" s="158">
        <f>IF(LEN(E$8)=0,"",SUM(E119:E133))</f>
        <v>-10338188.032000003</v>
      </c>
      <c r="F134" s="158">
        <f t="shared" ref="F134:BG134" si="34">IF(LEN(F$8)=0,"",SUM(F119:F133))</f>
        <v>-4656808.0659999996</v>
      </c>
      <c r="G134" s="158">
        <f t="shared" si="34"/>
        <v>-5681379.9659999963</v>
      </c>
      <c r="H134" s="158">
        <f t="shared" si="34"/>
        <v>-7439105.8270000005</v>
      </c>
      <c r="I134" s="158">
        <f t="shared" si="34"/>
        <v>-6805129.2260000035</v>
      </c>
      <c r="J134" s="158">
        <f t="shared" si="34"/>
        <v>-633976.60100000002</v>
      </c>
      <c r="K134" s="158">
        <f t="shared" si="34"/>
        <v>-18413497.899999999</v>
      </c>
      <c r="L134" s="158">
        <f t="shared" si="34"/>
        <v>-18413497.899999999</v>
      </c>
      <c r="M134" s="158">
        <f t="shared" si="34"/>
        <v>-543748</v>
      </c>
      <c r="N134" s="158">
        <f t="shared" si="34"/>
        <v>-543748</v>
      </c>
      <c r="O134" s="158">
        <f t="shared" si="34"/>
        <v>-6781103.9400000013</v>
      </c>
      <c r="P134" s="158">
        <f t="shared" si="34"/>
        <v>-6629373.8169999979</v>
      </c>
      <c r="Q134" s="158">
        <f t="shared" si="34"/>
        <v>-151730.12299999999</v>
      </c>
      <c r="R134" s="158">
        <f t="shared" si="34"/>
        <v>-18741809</v>
      </c>
      <c r="S134" s="158">
        <f t="shared" si="34"/>
        <v>-8200282</v>
      </c>
      <c r="T134" s="158">
        <f t="shared" si="34"/>
        <v>-10541527</v>
      </c>
      <c r="U134" s="158">
        <f t="shared" si="34"/>
        <v>-25624337.619000006</v>
      </c>
      <c r="V134" s="158">
        <f t="shared" si="34"/>
        <v>-25158516.934</v>
      </c>
      <c r="W134" s="158">
        <f t="shared" si="34"/>
        <v>-465820.68500000006</v>
      </c>
      <c r="X134" s="158">
        <f t="shared" si="34"/>
        <v>-10018278.262</v>
      </c>
      <c r="Y134" s="158">
        <f t="shared" si="34"/>
        <v>-3108909.057</v>
      </c>
      <c r="Z134" s="158">
        <f t="shared" si="34"/>
        <v>-6909369.2050000001</v>
      </c>
      <c r="AA134" s="158">
        <f t="shared" si="34"/>
        <v>1579958.9700000002</v>
      </c>
      <c r="AB134" s="158">
        <f t="shared" si="34"/>
        <v>1579958.9700000002</v>
      </c>
      <c r="AC134" s="158">
        <f t="shared" si="34"/>
        <v>2834369</v>
      </c>
      <c r="AD134" s="158">
        <f t="shared" si="34"/>
        <v>2834369</v>
      </c>
      <c r="AE134" s="158">
        <f t="shared" si="34"/>
        <v>-694831</v>
      </c>
      <c r="AF134" s="158">
        <f t="shared" si="34"/>
        <v>-694831</v>
      </c>
      <c r="AG134" s="158">
        <f t="shared" si="34"/>
        <v>725696.18300000008</v>
      </c>
      <c r="AH134" s="158">
        <f t="shared" si="34"/>
        <v>725696.18300000008</v>
      </c>
      <c r="AI134" s="158">
        <f t="shared" si="34"/>
        <v>1771016</v>
      </c>
      <c r="AJ134" s="158">
        <f t="shared" si="34"/>
        <v>1771016</v>
      </c>
      <c r="AK134" s="158">
        <f t="shared" si="34"/>
        <v>4559000.4750000006</v>
      </c>
      <c r="AL134" s="158">
        <f t="shared" si="34"/>
        <v>4559000.4750000006</v>
      </c>
      <c r="AM134" s="158">
        <f t="shared" si="34"/>
        <v>4107302.0260000112</v>
      </c>
      <c r="AN134" s="158">
        <f t="shared" si="34"/>
        <v>4091775.0220000073</v>
      </c>
      <c r="AO134" s="158">
        <f t="shared" si="34"/>
        <v>15527.003999999986</v>
      </c>
      <c r="AP134" s="158">
        <f t="shared" si="34"/>
        <v>-7403.5590000000957</v>
      </c>
      <c r="AQ134" s="158">
        <f t="shared" si="34"/>
        <v>-50257.225000000006</v>
      </c>
      <c r="AR134" s="158">
        <f t="shared" si="34"/>
        <v>42853.665999999968</v>
      </c>
      <c r="AS134" s="158">
        <f t="shared" si="34"/>
        <v>-12967121.795000002</v>
      </c>
      <c r="AT134" s="158">
        <f t="shared" si="34"/>
        <v>-11278346.285999995</v>
      </c>
      <c r="AU134" s="158">
        <f t="shared" si="34"/>
        <v>-1688775.5090000003</v>
      </c>
      <c r="AV134" s="158">
        <f t="shared" si="34"/>
        <v>682379.29900000046</v>
      </c>
      <c r="AW134" s="158">
        <f t="shared" si="34"/>
        <v>756521.03000000026</v>
      </c>
      <c r="AX134" s="158">
        <f t="shared" si="34"/>
        <v>-74141.731</v>
      </c>
      <c r="AY134" s="158">
        <f t="shared" si="34"/>
        <v>-5867496</v>
      </c>
      <c r="AZ134" s="158">
        <f t="shared" si="34"/>
        <v>-3180628</v>
      </c>
      <c r="BA134" s="158">
        <f t="shared" si="34"/>
        <v>-2686868</v>
      </c>
      <c r="BB134" s="158">
        <f t="shared" si="34"/>
        <v>3585482.9229999986</v>
      </c>
      <c r="BC134" s="158">
        <f t="shared" si="34"/>
        <v>3769681.2019999987</v>
      </c>
      <c r="BD134" s="158">
        <f t="shared" si="34"/>
        <v>-184198.27899999998</v>
      </c>
      <c r="BE134" s="158">
        <f t="shared" si="34"/>
        <v>-9908181.2320000045</v>
      </c>
      <c r="BF134" s="158">
        <f t="shared" si="34"/>
        <v>-9766250.4330000021</v>
      </c>
      <c r="BG134" s="158">
        <f t="shared" si="34"/>
        <v>-141930.799</v>
      </c>
    </row>
    <row r="135" spans="1:59" ht="15" customHeight="1" x14ac:dyDescent="0.25">
      <c r="A135" s="5" t="s">
        <v>458</v>
      </c>
      <c r="B135" s="5"/>
      <c r="C135" s="18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</row>
    <row r="136" spans="1:59" ht="15" customHeight="1" x14ac:dyDescent="0.25">
      <c r="A136" s="5" t="s">
        <v>458</v>
      </c>
      <c r="B136" s="5"/>
      <c r="C136" s="19" t="s">
        <v>145</v>
      </c>
      <c r="D136" s="156">
        <f t="shared" si="33"/>
        <v>-23387073.061000004</v>
      </c>
      <c r="E136" s="156">
        <f>IF(LEN(E$8)=0,"",E109-E116+E134)</f>
        <v>403102.35199999809</v>
      </c>
      <c r="F136" s="156">
        <f t="shared" ref="F136:BG136" si="35">IF(LEN(F$8)=0,"",F109-F116+F134)</f>
        <v>216228.319000002</v>
      </c>
      <c r="G136" s="156">
        <f t="shared" si="35"/>
        <v>186874.03300000262</v>
      </c>
      <c r="H136" s="156">
        <f t="shared" si="35"/>
        <v>-4264344.362999999</v>
      </c>
      <c r="I136" s="156">
        <f t="shared" si="35"/>
        <v>-4525779.6310000084</v>
      </c>
      <c r="J136" s="156">
        <f t="shared" si="35"/>
        <v>261435.26800000016</v>
      </c>
      <c r="K136" s="156">
        <f t="shared" si="35"/>
        <v>-3047875.9279999994</v>
      </c>
      <c r="L136" s="156">
        <f t="shared" si="35"/>
        <v>-3047875.9279999994</v>
      </c>
      <c r="M136" s="156">
        <f t="shared" si="35"/>
        <v>203927</v>
      </c>
      <c r="N136" s="156">
        <f t="shared" si="35"/>
        <v>203927</v>
      </c>
      <c r="O136" s="156">
        <f t="shared" si="35"/>
        <v>856845.17199999839</v>
      </c>
      <c r="P136" s="156">
        <f t="shared" si="35"/>
        <v>853327.40600000042</v>
      </c>
      <c r="Q136" s="156">
        <f t="shared" si="35"/>
        <v>3517.7660000000324</v>
      </c>
      <c r="R136" s="156">
        <f t="shared" si="35"/>
        <v>1671329</v>
      </c>
      <c r="S136" s="156">
        <f t="shared" si="35"/>
        <v>468625</v>
      </c>
      <c r="T136" s="156">
        <f t="shared" si="35"/>
        <v>1202704</v>
      </c>
      <c r="U136" s="156">
        <f t="shared" si="35"/>
        <v>-12210556.095000006</v>
      </c>
      <c r="V136" s="156">
        <f t="shared" si="35"/>
        <v>-12146289.261</v>
      </c>
      <c r="W136" s="156">
        <f t="shared" si="35"/>
        <v>-64266.833999999973</v>
      </c>
      <c r="X136" s="156">
        <f t="shared" si="35"/>
        <v>352219.22799999826</v>
      </c>
      <c r="Y136" s="156">
        <f t="shared" si="35"/>
        <v>225563.04700000025</v>
      </c>
      <c r="Z136" s="156">
        <f t="shared" si="35"/>
        <v>126656.18099999893</v>
      </c>
      <c r="AA136" s="156">
        <f t="shared" si="35"/>
        <v>14752.733999999706</v>
      </c>
      <c r="AB136" s="156">
        <f t="shared" si="35"/>
        <v>14752.733999999706</v>
      </c>
      <c r="AC136" s="156">
        <f t="shared" si="35"/>
        <v>453485</v>
      </c>
      <c r="AD136" s="156">
        <f t="shared" si="35"/>
        <v>453485</v>
      </c>
      <c r="AE136" s="156">
        <f t="shared" si="35"/>
        <v>12751</v>
      </c>
      <c r="AF136" s="156">
        <f t="shared" si="35"/>
        <v>12751</v>
      </c>
      <c r="AG136" s="156">
        <f t="shared" si="35"/>
        <v>-110765.97799999989</v>
      </c>
      <c r="AH136" s="156">
        <f t="shared" si="35"/>
        <v>-110765.97799999989</v>
      </c>
      <c r="AI136" s="156">
        <f t="shared" si="35"/>
        <v>-55049</v>
      </c>
      <c r="AJ136" s="156">
        <f t="shared" si="35"/>
        <v>-55049</v>
      </c>
      <c r="AK136" s="156">
        <f t="shared" si="35"/>
        <v>186195.33300000057</v>
      </c>
      <c r="AL136" s="156">
        <f t="shared" si="35"/>
        <v>186195.33300000057</v>
      </c>
      <c r="AM136" s="156">
        <f t="shared" si="35"/>
        <v>-1633668.1349999872</v>
      </c>
      <c r="AN136" s="156">
        <f t="shared" si="35"/>
        <v>-2154204.360999994</v>
      </c>
      <c r="AO136" s="156">
        <f t="shared" si="35"/>
        <v>520536.22600000014</v>
      </c>
      <c r="AP136" s="156">
        <f t="shared" si="35"/>
        <v>142653.89899999989</v>
      </c>
      <c r="AQ136" s="156">
        <f t="shared" si="35"/>
        <v>54584.65400000001</v>
      </c>
      <c r="AR136" s="156">
        <f t="shared" si="35"/>
        <v>88069.245000000024</v>
      </c>
      <c r="AS136" s="156">
        <f t="shared" si="35"/>
        <v>-1834237.0560000017</v>
      </c>
      <c r="AT136" s="156">
        <f t="shared" si="35"/>
        <v>-1928797.1069999896</v>
      </c>
      <c r="AU136" s="156">
        <f t="shared" si="35"/>
        <v>94560.050999999978</v>
      </c>
      <c r="AV136" s="156">
        <f t="shared" si="35"/>
        <v>-295461.51799999981</v>
      </c>
      <c r="AW136" s="156">
        <f t="shared" si="35"/>
        <v>-295461.51800000016</v>
      </c>
      <c r="AX136" s="156">
        <f t="shared" si="35"/>
        <v>0</v>
      </c>
      <c r="AY136" s="156">
        <f t="shared" si="35"/>
        <v>-763566</v>
      </c>
      <c r="AZ136" s="156">
        <f t="shared" si="35"/>
        <v>-494838</v>
      </c>
      <c r="BA136" s="156">
        <f t="shared" si="35"/>
        <v>-268728</v>
      </c>
      <c r="BB136" s="156">
        <f t="shared" si="35"/>
        <v>-18299.867000002414</v>
      </c>
      <c r="BC136" s="156">
        <f t="shared" si="35"/>
        <v>-907.79600000102073</v>
      </c>
      <c r="BD136" s="156">
        <f t="shared" si="35"/>
        <v>-17392.070999999967</v>
      </c>
      <c r="BE136" s="156">
        <f t="shared" si="35"/>
        <v>-3450509.8390000034</v>
      </c>
      <c r="BF136" s="156">
        <f t="shared" si="35"/>
        <v>-3439811.7550000027</v>
      </c>
      <c r="BG136" s="156">
        <f t="shared" si="35"/>
        <v>-10698.084000000032</v>
      </c>
    </row>
    <row r="137" spans="1:59" ht="15" customHeight="1" x14ac:dyDescent="0.25">
      <c r="A137" s="5" t="s">
        <v>146</v>
      </c>
      <c r="B137" s="5"/>
      <c r="C137" s="18" t="s">
        <v>147</v>
      </c>
      <c r="D137" s="155">
        <f t="shared" si="33"/>
        <v>-67937.103000000061</v>
      </c>
      <c r="E137" s="155">
        <f>IF(LEN(E$8)=0,"",IF(E$9="samtals",SUMIFS(Gögn!$I$2:$I$11876,Gögn!$F$2:$F$11876,$A137,Gögn!$B$2:$B$11876,E$8),SUMIFS(Gögn!$I$2:$I$11876,Gögn!$F$2:$F$11876,$A137,Gögn!$B$2:$B$11876,E$8,Gögn!$E$2:$E$11876,E$9))/1000)</f>
        <v>-104391.33900000001</v>
      </c>
      <c r="F137" s="155">
        <f>IF(LEN(F$8)=0,"",IF(F$9="samtals",SUMIFS(Gögn!$I$2:$I$11876,Gögn!$F$2:$F$11876,$A137,Gögn!$B$2:$B$11876,F$8),SUMIFS(Gögn!$I$2:$I$11876,Gögn!$F$2:$F$11876,$A137,Gögn!$B$2:$B$11876,F$8,Gögn!$E$2:$E$11876,F$9))/1000)</f>
        <v>-46319.849000000002</v>
      </c>
      <c r="G137" s="155">
        <f>IF(LEN(G$8)=0,"",IF(G$9="samtals",SUMIFS(Gögn!$I$2:$I$11876,Gögn!$F$2:$F$11876,$A137,Gögn!$B$2:$B$11876,G$8),SUMIFS(Gögn!$I$2:$I$11876,Gögn!$F$2:$F$11876,$A137,Gögn!$B$2:$B$11876,G$8,Gögn!$E$2:$E$11876,G$9))/1000)</f>
        <v>-58071.49</v>
      </c>
      <c r="H137" s="155">
        <f>IF(LEN(H$8)=0,"",IF(H$9="samtals",SUMIFS(Gögn!$I$2:$I$11876,Gögn!$F$2:$F$11876,$A137,Gögn!$B$2:$B$11876,H$8),SUMIFS(Gögn!$I$2:$I$11876,Gögn!$F$2:$F$11876,$A137,Gögn!$B$2:$B$11876,H$8,Gögn!$E$2:$E$11876,H$9))/1000)</f>
        <v>-27330.968000000001</v>
      </c>
      <c r="I137" s="155">
        <f>IF(LEN(I$8)=0,"",IF(I$9="samtals",SUMIFS(Gögn!$I$2:$I$11876,Gögn!$F$2:$F$11876,$A137,Gögn!$B$2:$B$11876,I$8),SUMIFS(Gögn!$I$2:$I$11876,Gögn!$F$2:$F$11876,$A137,Gögn!$B$2:$B$11876,I$8,Gögn!$E$2:$E$11876,I$9))/1000)</f>
        <v>-18464.795999999998</v>
      </c>
      <c r="J137" s="155">
        <f>IF(LEN(J$8)=0,"",IF(J$9="samtals",SUMIFS(Gögn!$I$2:$I$11876,Gögn!$F$2:$F$11876,$A137,Gögn!$B$2:$B$11876,J$8),SUMIFS(Gögn!$I$2:$I$11876,Gögn!$F$2:$F$11876,$A137,Gögn!$B$2:$B$11876,J$8,Gögn!$E$2:$E$11876,J$9))/1000)</f>
        <v>-8866.1720000000005</v>
      </c>
      <c r="K137" s="155">
        <f>IF(LEN(K$8)=0,"",IF(K$9="samtals",SUMIFS(Gögn!$I$2:$I$11876,Gögn!$F$2:$F$11876,$A137,Gögn!$B$2:$B$11876,K$8),SUMIFS(Gögn!$I$2:$I$11876,Gögn!$F$2:$F$11876,$A137,Gögn!$B$2:$B$11876,K$8,Gögn!$E$2:$E$11876,K$9))/1000)</f>
        <v>9647.8940000000002</v>
      </c>
      <c r="L137" s="155">
        <f>IF(LEN(L$8)=0,"",IF(L$9="samtals",SUMIFS(Gögn!$I$2:$I$11876,Gögn!$F$2:$F$11876,$A137,Gögn!$B$2:$B$11876,L$8),SUMIFS(Gögn!$I$2:$I$11876,Gögn!$F$2:$F$11876,$A137,Gögn!$B$2:$B$11876,L$8,Gögn!$E$2:$E$11876,L$9))/1000)</f>
        <v>9647.8940000000002</v>
      </c>
      <c r="M137" s="155">
        <f>IF(LEN(M$8)=0,"",IF(M$9="samtals",SUMIFS(Gögn!$I$2:$I$11876,Gögn!$F$2:$F$11876,$A137,Gögn!$B$2:$B$11876,M$8),SUMIFS(Gögn!$I$2:$I$11876,Gögn!$F$2:$F$11876,$A137,Gögn!$B$2:$B$11876,M$8,Gögn!$E$2:$E$11876,M$9))/1000)</f>
        <v>10304</v>
      </c>
      <c r="N137" s="155">
        <f>IF(LEN(N$8)=0,"",IF(N$9="samtals",SUMIFS(Gögn!$I$2:$I$11876,Gögn!$F$2:$F$11876,$A137,Gögn!$B$2:$B$11876,N$8),SUMIFS(Gögn!$I$2:$I$11876,Gögn!$F$2:$F$11876,$A137,Gögn!$B$2:$B$11876,N$8,Gögn!$E$2:$E$11876,N$9))/1000)</f>
        <v>10304</v>
      </c>
      <c r="O137" s="155">
        <f>IF(LEN(O$8)=0,"",IF(O$9="samtals",SUMIFS(Gögn!$I$2:$I$11876,Gögn!$F$2:$F$11876,$A137,Gögn!$B$2:$B$11876,O$8),SUMIFS(Gögn!$I$2:$I$11876,Gögn!$F$2:$F$11876,$A137,Gögn!$B$2:$B$11876,O$8,Gögn!$E$2:$E$11876,O$9))/1000)</f>
        <v>-112793.94</v>
      </c>
      <c r="P137" s="155">
        <f>IF(LEN(P$8)=0,"",IF(P$9="samtals",SUMIFS(Gögn!$I$2:$I$11876,Gögn!$F$2:$F$11876,$A137,Gögn!$B$2:$B$11876,P$8),SUMIFS(Gögn!$I$2:$I$11876,Gögn!$F$2:$F$11876,$A137,Gögn!$B$2:$B$11876,P$8,Gögn!$E$2:$E$11876,P$9))/1000)</f>
        <v>-109692.014</v>
      </c>
      <c r="Q137" s="155">
        <f>IF(LEN(Q$8)=0,"",IF(Q$9="samtals",SUMIFS(Gögn!$I$2:$I$11876,Gögn!$F$2:$F$11876,$A137,Gögn!$B$2:$B$11876,Q$8),SUMIFS(Gögn!$I$2:$I$11876,Gögn!$F$2:$F$11876,$A137,Gögn!$B$2:$B$11876,Q$8,Gögn!$E$2:$E$11876,Q$9))/1000)</f>
        <v>-3101.9259999999999</v>
      </c>
      <c r="R137" s="155">
        <f>IF(LEN(R$8)=0,"",IF(R$9="samtals",SUMIFS(Gögn!$I$2:$I$11876,Gögn!$F$2:$F$11876,$A137,Gögn!$B$2:$B$11876,R$8),SUMIFS(Gögn!$I$2:$I$11876,Gögn!$F$2:$F$11876,$A137,Gögn!$B$2:$B$11876,R$8,Gögn!$E$2:$E$11876,R$9))/1000)</f>
        <v>-2429</v>
      </c>
      <c r="S137" s="155">
        <f>IF(LEN(S$8)=0,"",IF(S$9="samtals",SUMIFS(Gögn!$I$2:$I$11876,Gögn!$F$2:$F$11876,$A137,Gögn!$B$2:$B$11876,S$8),SUMIFS(Gögn!$I$2:$I$11876,Gögn!$F$2:$F$11876,$A137,Gögn!$B$2:$B$11876,S$8,Gögn!$E$2:$E$11876,S$9))/1000)</f>
        <v>3238</v>
      </c>
      <c r="T137" s="155">
        <f>IF(LEN(T$8)=0,"",IF(T$9="samtals",SUMIFS(Gögn!$I$2:$I$11876,Gögn!$F$2:$F$11876,$A137,Gögn!$B$2:$B$11876,T$8),SUMIFS(Gögn!$I$2:$I$11876,Gögn!$F$2:$F$11876,$A137,Gögn!$B$2:$B$11876,T$8,Gögn!$E$2:$E$11876,T$9))/1000)</f>
        <v>-5667</v>
      </c>
      <c r="U137" s="155">
        <f>IF(LEN(U$8)=0,"",IF(U$9="samtals",SUMIFS(Gögn!$I$2:$I$11876,Gögn!$F$2:$F$11876,$A137,Gögn!$B$2:$B$11876,U$8),SUMIFS(Gögn!$I$2:$I$11876,Gögn!$F$2:$F$11876,$A137,Gögn!$B$2:$B$11876,U$8,Gögn!$E$2:$E$11876,U$9))/1000)</f>
        <v>65027.517</v>
      </c>
      <c r="V137" s="155">
        <f>IF(LEN(V$8)=0,"",IF(V$9="samtals",SUMIFS(Gögn!$I$2:$I$11876,Gögn!$F$2:$F$11876,$A137,Gögn!$B$2:$B$11876,V$8),SUMIFS(Gögn!$I$2:$I$11876,Gögn!$F$2:$F$11876,$A137,Gögn!$B$2:$B$11876,V$8,Gögn!$E$2:$E$11876,V$9))/1000)</f>
        <v>64938.201999999997</v>
      </c>
      <c r="W137" s="155">
        <f>IF(LEN(W$8)=0,"",IF(W$9="samtals",SUMIFS(Gögn!$I$2:$I$11876,Gögn!$F$2:$F$11876,$A137,Gögn!$B$2:$B$11876,W$8),SUMIFS(Gögn!$I$2:$I$11876,Gögn!$F$2:$F$11876,$A137,Gögn!$B$2:$B$11876,W$8,Gögn!$E$2:$E$11876,W$9))/1000)</f>
        <v>89.314999999999998</v>
      </c>
      <c r="X137" s="155">
        <f>IF(LEN(X$8)=0,"",IF(X$9="samtals",SUMIFS(Gögn!$I$2:$I$11876,Gögn!$F$2:$F$11876,$A137,Gögn!$B$2:$B$11876,X$8),SUMIFS(Gögn!$I$2:$I$11876,Gögn!$F$2:$F$11876,$A137,Gögn!$B$2:$B$11876,X$8,Gögn!$E$2:$E$11876,X$9))/1000)</f>
        <v>-2097.221</v>
      </c>
      <c r="Y137" s="155">
        <f>IF(LEN(Y$8)=0,"",IF(Y$9="samtals",SUMIFS(Gögn!$I$2:$I$11876,Gögn!$F$2:$F$11876,$A137,Gögn!$B$2:$B$11876,Y$8),SUMIFS(Gögn!$I$2:$I$11876,Gögn!$F$2:$F$11876,$A137,Gögn!$B$2:$B$11876,Y$8,Gögn!$E$2:$E$11876,Y$9))/1000)</f>
        <v>-829.529</v>
      </c>
      <c r="Z137" s="155">
        <f>IF(LEN(Z$8)=0,"",IF(Z$9="samtals",SUMIFS(Gögn!$I$2:$I$11876,Gögn!$F$2:$F$11876,$A137,Gögn!$B$2:$B$11876,Z$8),SUMIFS(Gögn!$I$2:$I$11876,Gögn!$F$2:$F$11876,$A137,Gögn!$B$2:$B$11876,Z$8,Gögn!$E$2:$E$11876,Z$9))/1000)</f>
        <v>-1267.692</v>
      </c>
      <c r="AA137" s="155">
        <f>IF(LEN(AA$8)=0,"",IF(AA$9="samtals",SUMIFS(Gögn!$I$2:$I$11876,Gögn!$F$2:$F$11876,$A137,Gögn!$B$2:$B$11876,AA$8),SUMIFS(Gögn!$I$2:$I$11876,Gögn!$F$2:$F$11876,$A137,Gögn!$B$2:$B$11876,AA$8,Gögn!$E$2:$E$11876,AA$9))/1000)</f>
        <v>0</v>
      </c>
      <c r="AB137" s="155">
        <f>IF(LEN(AB$8)=0,"",IF(AB$9="samtals",SUMIFS(Gögn!$I$2:$I$11876,Gögn!$F$2:$F$11876,$A137,Gögn!$B$2:$B$11876,AB$8),SUMIFS(Gögn!$I$2:$I$11876,Gögn!$F$2:$F$11876,$A137,Gögn!$B$2:$B$11876,AB$8,Gögn!$E$2:$E$11876,AB$9))/1000)</f>
        <v>0</v>
      </c>
      <c r="AC137" s="155">
        <f>IF(LEN(AC$8)=0,"",IF(AC$9="samtals",SUMIFS(Gögn!$I$2:$I$11876,Gögn!$F$2:$F$11876,$A137,Gögn!$B$2:$B$11876,AC$8),SUMIFS(Gögn!$I$2:$I$11876,Gögn!$F$2:$F$11876,$A137,Gögn!$B$2:$B$11876,AC$8,Gögn!$E$2:$E$11876,AC$9))/1000)</f>
        <v>0</v>
      </c>
      <c r="AD137" s="155">
        <f>IF(LEN(AD$8)=0,"",IF(AD$9="samtals",SUMIFS(Gögn!$I$2:$I$11876,Gögn!$F$2:$F$11876,$A137,Gögn!$B$2:$B$11876,AD$8),SUMIFS(Gögn!$I$2:$I$11876,Gögn!$F$2:$F$11876,$A137,Gögn!$B$2:$B$11876,AD$8,Gögn!$E$2:$E$11876,AD$9))/1000)</f>
        <v>0</v>
      </c>
      <c r="AE137" s="155">
        <f>IF(LEN(AE$8)=0,"",IF(AE$9="samtals",SUMIFS(Gögn!$I$2:$I$11876,Gögn!$F$2:$F$11876,$A137,Gögn!$B$2:$B$11876,AE$8),SUMIFS(Gögn!$I$2:$I$11876,Gögn!$F$2:$F$11876,$A137,Gögn!$B$2:$B$11876,AE$8,Gögn!$E$2:$E$11876,AE$9))/1000)</f>
        <v>2431</v>
      </c>
      <c r="AF137" s="155">
        <f>IF(LEN(AF$8)=0,"",IF(AF$9="samtals",SUMIFS(Gögn!$I$2:$I$11876,Gögn!$F$2:$F$11876,$A137,Gögn!$B$2:$B$11876,AF$8),SUMIFS(Gögn!$I$2:$I$11876,Gögn!$F$2:$F$11876,$A137,Gögn!$B$2:$B$11876,AF$8,Gögn!$E$2:$E$11876,AF$9))/1000)</f>
        <v>2431</v>
      </c>
      <c r="AG137" s="155">
        <f>IF(LEN(AG$8)=0,"",IF(AG$9="samtals",SUMIFS(Gögn!$I$2:$I$11876,Gögn!$F$2:$F$11876,$A137,Gögn!$B$2:$B$11876,AG$8),SUMIFS(Gögn!$I$2:$I$11876,Gögn!$F$2:$F$11876,$A137,Gögn!$B$2:$B$11876,AG$8,Gögn!$E$2:$E$11876,AG$9))/1000)</f>
        <v>516.85400000000004</v>
      </c>
      <c r="AH137" s="155">
        <f>IF(LEN(AH$8)=0,"",IF(AH$9="samtals",SUMIFS(Gögn!$I$2:$I$11876,Gögn!$F$2:$F$11876,$A137,Gögn!$B$2:$B$11876,AH$8),SUMIFS(Gögn!$I$2:$I$11876,Gögn!$F$2:$F$11876,$A137,Gögn!$B$2:$B$11876,AH$8,Gögn!$E$2:$E$11876,AH$9))/1000)</f>
        <v>516.85400000000004</v>
      </c>
      <c r="AI137" s="155">
        <f>IF(LEN(AI$8)=0,"",IF(AI$9="samtals",SUMIFS(Gögn!$I$2:$I$11876,Gögn!$F$2:$F$11876,$A137,Gögn!$B$2:$B$11876,AI$8),SUMIFS(Gögn!$I$2:$I$11876,Gögn!$F$2:$F$11876,$A137,Gögn!$B$2:$B$11876,AI$8,Gögn!$E$2:$E$11876,AI$9))/1000)</f>
        <v>11033</v>
      </c>
      <c r="AJ137" s="155">
        <f>IF(LEN(AJ$8)=0,"",IF(AJ$9="samtals",SUMIFS(Gögn!$I$2:$I$11876,Gögn!$F$2:$F$11876,$A137,Gögn!$B$2:$B$11876,AJ$8),SUMIFS(Gögn!$I$2:$I$11876,Gögn!$F$2:$F$11876,$A137,Gögn!$B$2:$B$11876,AJ$8,Gögn!$E$2:$E$11876,AJ$9))/1000)</f>
        <v>11033</v>
      </c>
      <c r="AK137" s="155">
        <f>IF(LEN(AK$8)=0,"",IF(AK$9="samtals",SUMIFS(Gögn!$I$2:$I$11876,Gögn!$F$2:$F$11876,$A137,Gögn!$B$2:$B$11876,AK$8),SUMIFS(Gögn!$I$2:$I$11876,Gögn!$F$2:$F$11876,$A137,Gögn!$B$2:$B$11876,AK$8,Gögn!$E$2:$E$11876,AK$9))/1000)</f>
        <v>30702.585999999999</v>
      </c>
      <c r="AL137" s="155">
        <f>IF(LEN(AL$8)=0,"",IF(AL$9="samtals",SUMIFS(Gögn!$I$2:$I$11876,Gögn!$F$2:$F$11876,$A137,Gögn!$B$2:$B$11876,AL$8),SUMIFS(Gögn!$I$2:$I$11876,Gögn!$F$2:$F$11876,$A137,Gögn!$B$2:$B$11876,AL$8,Gögn!$E$2:$E$11876,AL$9))/1000)</f>
        <v>30702.585999999999</v>
      </c>
      <c r="AM137" s="155">
        <f>IF(LEN(AM$8)=0,"",IF(AM$9="samtals",SUMIFS(Gögn!$I$2:$I$11876,Gögn!$F$2:$F$11876,$A137,Gögn!$B$2:$B$11876,AM$8),SUMIFS(Gögn!$I$2:$I$11876,Gögn!$F$2:$F$11876,$A137,Gögn!$B$2:$B$11876,AM$8,Gögn!$E$2:$E$11876,AM$9))/1000)</f>
        <v>-177718.82199999999</v>
      </c>
      <c r="AN137" s="155">
        <f>IF(LEN(AN$8)=0,"",IF(AN$9="samtals",SUMIFS(Gögn!$I$2:$I$11876,Gögn!$F$2:$F$11876,$A137,Gögn!$B$2:$B$11876,AN$8),SUMIFS(Gögn!$I$2:$I$11876,Gögn!$F$2:$F$11876,$A137,Gögn!$B$2:$B$11876,AN$8,Gögn!$E$2:$E$11876,AN$9))/1000)</f>
        <v>-177508.196</v>
      </c>
      <c r="AO137" s="155">
        <f>IF(LEN(AO$8)=0,"",IF(AO$9="samtals",SUMIFS(Gögn!$I$2:$I$11876,Gögn!$F$2:$F$11876,$A137,Gögn!$B$2:$B$11876,AO$8),SUMIFS(Gögn!$I$2:$I$11876,Gögn!$F$2:$F$11876,$A137,Gögn!$B$2:$B$11876,AO$8,Gögn!$E$2:$E$11876,AO$9))/1000)</f>
        <v>-210.626</v>
      </c>
      <c r="AP137" s="155">
        <f>IF(LEN(AP$8)=0,"",IF(AP$9="samtals",SUMIFS(Gögn!$I$2:$I$11876,Gögn!$F$2:$F$11876,$A137,Gögn!$B$2:$B$11876,AP$8),SUMIFS(Gögn!$I$2:$I$11876,Gögn!$F$2:$F$11876,$A137,Gögn!$B$2:$B$11876,AP$8,Gögn!$E$2:$E$11876,AP$9))/1000)</f>
        <v>-538.06299999999999</v>
      </c>
      <c r="AQ137" s="155">
        <f>IF(LEN(AQ$8)=0,"",IF(AQ$9="samtals",SUMIFS(Gögn!$I$2:$I$11876,Gögn!$F$2:$F$11876,$A137,Gögn!$B$2:$B$11876,AQ$8),SUMIFS(Gögn!$I$2:$I$11876,Gögn!$F$2:$F$11876,$A137,Gögn!$B$2:$B$11876,AQ$8,Gögn!$E$2:$E$11876,AQ$9))/1000)</f>
        <v>-417.79199999999997</v>
      </c>
      <c r="AR137" s="155">
        <f>IF(LEN(AR$8)=0,"",IF(AR$9="samtals",SUMIFS(Gögn!$I$2:$I$11876,Gögn!$F$2:$F$11876,$A137,Gögn!$B$2:$B$11876,AR$8),SUMIFS(Gögn!$I$2:$I$11876,Gögn!$F$2:$F$11876,$A137,Gögn!$B$2:$B$11876,AR$8,Gögn!$E$2:$E$11876,AR$9))/1000)</f>
        <v>-120.271</v>
      </c>
      <c r="AS137" s="155">
        <f>IF(LEN(AS$8)=0,"",IF(AS$9="samtals",SUMIFS(Gögn!$I$2:$I$11876,Gögn!$F$2:$F$11876,$A137,Gögn!$B$2:$B$11876,AS$8),SUMIFS(Gögn!$I$2:$I$11876,Gögn!$F$2:$F$11876,$A137,Gögn!$B$2:$B$11876,AS$8,Gögn!$E$2:$E$11876,AS$9))/1000)</f>
        <v>268440.95799999998</v>
      </c>
      <c r="AT137" s="155">
        <f>IF(LEN(AT$8)=0,"",IF(AT$9="samtals",SUMIFS(Gögn!$I$2:$I$11876,Gögn!$F$2:$F$11876,$A137,Gögn!$B$2:$B$11876,AT$8),SUMIFS(Gögn!$I$2:$I$11876,Gögn!$F$2:$F$11876,$A137,Gögn!$B$2:$B$11876,AT$8,Gögn!$E$2:$E$11876,AT$9))/1000)</f>
        <v>262112.318</v>
      </c>
      <c r="AU137" s="155">
        <f>IF(LEN(AU$8)=0,"",IF(AU$9="samtals",SUMIFS(Gögn!$I$2:$I$11876,Gögn!$F$2:$F$11876,$A137,Gögn!$B$2:$B$11876,AU$8),SUMIFS(Gögn!$I$2:$I$11876,Gögn!$F$2:$F$11876,$A137,Gögn!$B$2:$B$11876,AU$8,Gögn!$E$2:$E$11876,AU$9))/1000)</f>
        <v>6328.64</v>
      </c>
      <c r="AV137" s="155">
        <f>IF(LEN(AV$8)=0,"",IF(AV$9="samtals",SUMIFS(Gögn!$I$2:$I$11876,Gögn!$F$2:$F$11876,$A137,Gögn!$B$2:$B$11876,AV$8),SUMIFS(Gögn!$I$2:$I$11876,Gögn!$F$2:$F$11876,$A137,Gögn!$B$2:$B$11876,AV$8,Gögn!$E$2:$E$11876,AV$9))/1000)</f>
        <v>0</v>
      </c>
      <c r="AW137" s="155">
        <f>IF(LEN(AW$8)=0,"",IF(AW$9="samtals",SUMIFS(Gögn!$I$2:$I$11876,Gögn!$F$2:$F$11876,$A137,Gögn!$B$2:$B$11876,AW$8),SUMIFS(Gögn!$I$2:$I$11876,Gögn!$F$2:$F$11876,$A137,Gögn!$B$2:$B$11876,AW$8,Gögn!$E$2:$E$11876,AW$9))/1000)</f>
        <v>0</v>
      </c>
      <c r="AX137" s="155">
        <f>IF(LEN(AX$8)=0,"",IF(AX$9="samtals",SUMIFS(Gögn!$I$2:$I$11876,Gögn!$F$2:$F$11876,$A137,Gögn!$B$2:$B$11876,AX$8),SUMIFS(Gögn!$I$2:$I$11876,Gögn!$F$2:$F$11876,$A137,Gögn!$B$2:$B$11876,AX$8,Gögn!$E$2:$E$11876,AX$9))/1000)</f>
        <v>0</v>
      </c>
      <c r="AY137" s="155">
        <f>IF(LEN(AY$8)=0,"",IF(AY$9="samtals",SUMIFS(Gögn!$I$2:$I$11876,Gögn!$F$2:$F$11876,$A137,Gögn!$B$2:$B$11876,AY$8),SUMIFS(Gögn!$I$2:$I$11876,Gögn!$F$2:$F$11876,$A137,Gögn!$B$2:$B$11876,AY$8,Gögn!$E$2:$E$11876,AY$9))/1000)</f>
        <v>-93045</v>
      </c>
      <c r="AZ137" s="155">
        <f>IF(LEN(AZ$8)=0,"",IF(AZ$9="samtals",SUMIFS(Gögn!$I$2:$I$11876,Gögn!$F$2:$F$11876,$A137,Gögn!$B$2:$B$11876,AZ$8),SUMIFS(Gögn!$I$2:$I$11876,Gögn!$F$2:$F$11876,$A137,Gögn!$B$2:$B$11876,AZ$8,Gögn!$E$2:$E$11876,AZ$9))/1000)</f>
        <v>-74621</v>
      </c>
      <c r="BA137" s="155">
        <f>IF(LEN(BA$8)=0,"",IF(BA$9="samtals",SUMIFS(Gögn!$I$2:$I$11876,Gögn!$F$2:$F$11876,$A137,Gögn!$B$2:$B$11876,BA$8),SUMIFS(Gögn!$I$2:$I$11876,Gögn!$F$2:$F$11876,$A137,Gögn!$B$2:$B$11876,BA$8,Gögn!$E$2:$E$11876,BA$9))/1000)</f>
        <v>-18424</v>
      </c>
      <c r="BB137" s="155">
        <f>IF(LEN(BB$8)=0,"",IF(BB$9="samtals",SUMIFS(Gögn!$I$2:$I$11876,Gögn!$F$2:$F$11876,$A137,Gögn!$B$2:$B$11876,BB$8),SUMIFS(Gögn!$I$2:$I$11876,Gögn!$F$2:$F$11876,$A137,Gögn!$B$2:$B$11876,BB$8,Gögn!$E$2:$E$11876,BB$9))/1000)</f>
        <v>20038.817999999999</v>
      </c>
      <c r="BC137" s="155">
        <f>IF(LEN(BC$8)=0,"",IF(BC$9="samtals",SUMIFS(Gögn!$I$2:$I$11876,Gögn!$F$2:$F$11876,$A137,Gögn!$B$2:$B$11876,BC$8),SUMIFS(Gögn!$I$2:$I$11876,Gögn!$F$2:$F$11876,$A137,Gögn!$B$2:$B$11876,BC$8,Gögn!$E$2:$E$11876,BC$9))/1000)</f>
        <v>19305.875</v>
      </c>
      <c r="BD137" s="155">
        <f>IF(LEN(BD$8)=0,"",IF(BD$9="samtals",SUMIFS(Gögn!$I$2:$I$11876,Gögn!$F$2:$F$11876,$A137,Gögn!$B$2:$B$11876,BD$8),SUMIFS(Gögn!$I$2:$I$11876,Gögn!$F$2:$F$11876,$A137,Gögn!$B$2:$B$11876,BD$8,Gögn!$E$2:$E$11876,BD$9))/1000)</f>
        <v>732.94299999999998</v>
      </c>
      <c r="BE137" s="155">
        <f>IF(LEN(BE$8)=0,"",IF(BE$9="samtals",SUMIFS(Gögn!$I$2:$I$11876,Gögn!$F$2:$F$11876,$A137,Gögn!$B$2:$B$11876,BE$8),SUMIFS(Gögn!$I$2:$I$11876,Gögn!$F$2:$F$11876,$A137,Gögn!$B$2:$B$11876,BE$8,Gögn!$E$2:$E$11876,BE$9))/1000)</f>
        <v>34264.623</v>
      </c>
      <c r="BF137" s="155">
        <f>IF(LEN(BF$8)=0,"",IF(BF$9="samtals",SUMIFS(Gögn!$I$2:$I$11876,Gögn!$F$2:$F$11876,$A137,Gögn!$B$2:$B$11876,BF$8),SUMIFS(Gögn!$I$2:$I$11876,Gögn!$F$2:$F$11876,$A137,Gögn!$B$2:$B$11876,BF$8,Gögn!$E$2:$E$11876,BF$9))/1000)</f>
        <v>36185.241000000002</v>
      </c>
      <c r="BG137" s="155">
        <f>IF(LEN(BG$8)=0,"",IF(BG$9="samtals",SUMIFS(Gögn!$I$2:$I$11876,Gögn!$F$2:$F$11876,$A137,Gögn!$B$2:$B$11876,BG$8),SUMIFS(Gögn!$I$2:$I$11876,Gögn!$F$2:$F$11876,$A137,Gögn!$B$2:$B$11876,BG$8,Gögn!$E$2:$E$11876,BG$9))/1000)</f>
        <v>-1920.6179999999999</v>
      </c>
    </row>
    <row r="138" spans="1:59" ht="15" customHeight="1" x14ac:dyDescent="0.25">
      <c r="A138" s="5" t="s">
        <v>148</v>
      </c>
      <c r="B138" s="5"/>
      <c r="C138" s="19" t="s">
        <v>149</v>
      </c>
      <c r="D138" s="156">
        <f t="shared" si="33"/>
        <v>122296368.96599999</v>
      </c>
      <c r="E138" s="156">
        <f>IF(LEN(E$8)=0,"",IF(E$9="samtals",SUMIFS(Gögn!$I$2:$I$11876,Gögn!$F$2:$F$11876,$A138,Gögn!$B$2:$B$11876,E$8),SUMIFS(Gögn!$I$2:$I$11876,Gögn!$F$2:$F$11876,$A138,Gögn!$B$2:$B$11876,E$8,Gögn!$E$2:$E$11876,E$9))/1000)</f>
        <v>7466398.1320000002</v>
      </c>
      <c r="F138" s="156">
        <f>IF(LEN(F$8)=0,"",IF(F$9="samtals",SUMIFS(Gögn!$I$2:$I$11876,Gögn!$F$2:$F$11876,$A138,Gögn!$B$2:$B$11876,F$8),SUMIFS(Gögn!$I$2:$I$11876,Gögn!$F$2:$F$11876,$A138,Gögn!$B$2:$B$11876,F$8,Gögn!$E$2:$E$11876,F$9))/1000)</f>
        <v>2826977.6880000001</v>
      </c>
      <c r="G138" s="156">
        <f>IF(LEN(G$8)=0,"",IF(G$9="samtals",SUMIFS(Gögn!$I$2:$I$11876,Gögn!$F$2:$F$11876,$A138,Gögn!$B$2:$B$11876,G$8),SUMIFS(Gögn!$I$2:$I$11876,Gögn!$F$2:$F$11876,$A138,Gögn!$B$2:$B$11876,G$8,Gögn!$E$2:$E$11876,G$9))/1000)</f>
        <v>4639420.4440000001</v>
      </c>
      <c r="H138" s="156">
        <f>IF(LEN(H$8)=0,"",IF(H$9="samtals",SUMIFS(Gögn!$I$2:$I$11876,Gögn!$F$2:$F$11876,$A138,Gögn!$B$2:$B$11876,H$8),SUMIFS(Gögn!$I$2:$I$11876,Gögn!$F$2:$F$11876,$A138,Gögn!$B$2:$B$11876,H$8,Gögn!$E$2:$E$11876,H$9))/1000)</f>
        <v>7553073.8370000003</v>
      </c>
      <c r="I138" s="156">
        <f>IF(LEN(I$8)=0,"",IF(I$9="samtals",SUMIFS(Gögn!$I$2:$I$11876,Gögn!$F$2:$F$11876,$A138,Gögn!$B$2:$B$11876,I$8),SUMIFS(Gögn!$I$2:$I$11876,Gögn!$F$2:$F$11876,$A138,Gögn!$B$2:$B$11876,I$8,Gögn!$E$2:$E$11876,I$9))/1000)</f>
        <v>7051407.8130000001</v>
      </c>
      <c r="J138" s="156">
        <f>IF(LEN(J$8)=0,"",IF(J$9="samtals",SUMIFS(Gögn!$I$2:$I$11876,Gögn!$F$2:$F$11876,$A138,Gögn!$B$2:$B$11876,J$8),SUMIFS(Gögn!$I$2:$I$11876,Gögn!$F$2:$F$11876,$A138,Gögn!$B$2:$B$11876,J$8,Gögn!$E$2:$E$11876,J$9))/1000)</f>
        <v>501666.02399999998</v>
      </c>
      <c r="K138" s="156">
        <f>IF(LEN(K$8)=0,"",IF(K$9="samtals",SUMIFS(Gögn!$I$2:$I$11876,Gögn!$F$2:$F$11876,$A138,Gögn!$B$2:$B$11876,K$8),SUMIFS(Gögn!$I$2:$I$11876,Gögn!$F$2:$F$11876,$A138,Gögn!$B$2:$B$11876,K$8,Gögn!$E$2:$E$11876,K$9))/1000)</f>
        <v>7872689.2240000004</v>
      </c>
      <c r="L138" s="156">
        <f>IF(LEN(L$8)=0,"",IF(L$9="samtals",SUMIFS(Gögn!$I$2:$I$11876,Gögn!$F$2:$F$11876,$A138,Gögn!$B$2:$B$11876,L$8),SUMIFS(Gögn!$I$2:$I$11876,Gögn!$F$2:$F$11876,$A138,Gögn!$B$2:$B$11876,L$8,Gögn!$E$2:$E$11876,L$9))/1000)</f>
        <v>7872689.2240000004</v>
      </c>
      <c r="M138" s="156">
        <f>IF(LEN(M$8)=0,"",IF(M$9="samtals",SUMIFS(Gögn!$I$2:$I$11876,Gögn!$F$2:$F$11876,$A138,Gögn!$B$2:$B$11876,M$8),SUMIFS(Gögn!$I$2:$I$11876,Gögn!$F$2:$F$11876,$A138,Gögn!$B$2:$B$11876,M$8,Gögn!$E$2:$E$11876,M$9))/1000)</f>
        <v>702622</v>
      </c>
      <c r="N138" s="156">
        <f>IF(LEN(N$8)=0,"",IF(N$9="samtals",SUMIFS(Gögn!$I$2:$I$11876,Gögn!$F$2:$F$11876,$A138,Gögn!$B$2:$B$11876,N$8),SUMIFS(Gögn!$I$2:$I$11876,Gögn!$F$2:$F$11876,$A138,Gögn!$B$2:$B$11876,N$8,Gögn!$E$2:$E$11876,N$9))/1000)</f>
        <v>702622</v>
      </c>
      <c r="O138" s="156">
        <f>IF(LEN(O$8)=0,"",IF(O$9="samtals",SUMIFS(Gögn!$I$2:$I$11876,Gögn!$F$2:$F$11876,$A138,Gögn!$B$2:$B$11876,O$8),SUMIFS(Gögn!$I$2:$I$11876,Gögn!$F$2:$F$11876,$A138,Gögn!$B$2:$B$11876,O$8,Gögn!$E$2:$E$11876,O$9))/1000)</f>
        <v>3554685.3629999999</v>
      </c>
      <c r="P138" s="156">
        <f>IF(LEN(P$8)=0,"",IF(P$9="samtals",SUMIFS(Gögn!$I$2:$I$11876,Gögn!$F$2:$F$11876,$A138,Gögn!$B$2:$B$11876,P$8),SUMIFS(Gögn!$I$2:$I$11876,Gögn!$F$2:$F$11876,$A138,Gögn!$B$2:$B$11876,P$8,Gögn!$E$2:$E$11876,P$9))/1000)</f>
        <v>3527299.5529999998</v>
      </c>
      <c r="Q138" s="156">
        <f>IF(LEN(Q$8)=0,"",IF(Q$9="samtals",SUMIFS(Gögn!$I$2:$I$11876,Gögn!$F$2:$F$11876,$A138,Gögn!$B$2:$B$11876,Q$8),SUMIFS(Gögn!$I$2:$I$11876,Gögn!$F$2:$F$11876,$A138,Gögn!$B$2:$B$11876,Q$8,Gögn!$E$2:$E$11876,Q$9))/1000)</f>
        <v>27385.81</v>
      </c>
      <c r="R138" s="156">
        <f>IF(LEN(R$8)=0,"",IF(R$9="samtals",SUMIFS(Gögn!$I$2:$I$11876,Gögn!$F$2:$F$11876,$A138,Gögn!$B$2:$B$11876,R$8),SUMIFS(Gögn!$I$2:$I$11876,Gögn!$F$2:$F$11876,$A138,Gögn!$B$2:$B$11876,R$8,Gögn!$E$2:$E$11876,R$9))/1000)</f>
        <v>5240399</v>
      </c>
      <c r="S138" s="156">
        <f>IF(LEN(S$8)=0,"",IF(S$9="samtals",SUMIFS(Gögn!$I$2:$I$11876,Gögn!$F$2:$F$11876,$A138,Gögn!$B$2:$B$11876,S$8),SUMIFS(Gögn!$I$2:$I$11876,Gögn!$F$2:$F$11876,$A138,Gögn!$B$2:$B$11876,S$8,Gögn!$E$2:$E$11876,S$9))/1000)</f>
        <v>1919631</v>
      </c>
      <c r="T138" s="156">
        <f>IF(LEN(T$8)=0,"",IF(T$9="samtals",SUMIFS(Gögn!$I$2:$I$11876,Gögn!$F$2:$F$11876,$A138,Gögn!$B$2:$B$11876,T$8),SUMIFS(Gögn!$I$2:$I$11876,Gögn!$F$2:$F$11876,$A138,Gögn!$B$2:$B$11876,T$8,Gögn!$E$2:$E$11876,T$9))/1000)</f>
        <v>3320768</v>
      </c>
      <c r="U138" s="156">
        <f>IF(LEN(U$8)=0,"",IF(U$9="samtals",SUMIFS(Gögn!$I$2:$I$11876,Gögn!$F$2:$F$11876,$A138,Gögn!$B$2:$B$11876,U$8),SUMIFS(Gögn!$I$2:$I$11876,Gögn!$F$2:$F$11876,$A138,Gögn!$B$2:$B$11876,U$8,Gögn!$E$2:$E$11876,U$9))/1000)</f>
        <v>21584552.158</v>
      </c>
      <c r="V138" s="156">
        <f>IF(LEN(V$8)=0,"",IF(V$9="samtals",SUMIFS(Gögn!$I$2:$I$11876,Gögn!$F$2:$F$11876,$A138,Gögn!$B$2:$B$11876,V$8),SUMIFS(Gögn!$I$2:$I$11876,Gögn!$F$2:$F$11876,$A138,Gögn!$B$2:$B$11876,V$8,Gögn!$E$2:$E$11876,V$9))/1000)</f>
        <v>21448324.256000001</v>
      </c>
      <c r="W138" s="156">
        <f>IF(LEN(W$8)=0,"",IF(W$9="samtals",SUMIFS(Gögn!$I$2:$I$11876,Gögn!$F$2:$F$11876,$A138,Gögn!$B$2:$B$11876,W$8),SUMIFS(Gögn!$I$2:$I$11876,Gögn!$F$2:$F$11876,$A138,Gögn!$B$2:$B$11876,W$8,Gögn!$E$2:$E$11876,W$9))/1000)</f>
        <v>136227.902</v>
      </c>
      <c r="X138" s="156">
        <f>IF(LEN(X$8)=0,"",IF(X$9="samtals",SUMIFS(Gögn!$I$2:$I$11876,Gögn!$F$2:$F$11876,$A138,Gögn!$B$2:$B$11876,X$8),SUMIFS(Gögn!$I$2:$I$11876,Gögn!$F$2:$F$11876,$A138,Gögn!$B$2:$B$11876,X$8,Gögn!$E$2:$E$11876,X$9))/1000)</f>
        <v>1965678.814</v>
      </c>
      <c r="Y138" s="156">
        <f>IF(LEN(Y$8)=0,"",IF(Y$9="samtals",SUMIFS(Gögn!$I$2:$I$11876,Gögn!$F$2:$F$11876,$A138,Gögn!$B$2:$B$11876,Y$8),SUMIFS(Gögn!$I$2:$I$11876,Gögn!$F$2:$F$11876,$A138,Gögn!$B$2:$B$11876,Y$8,Gögn!$E$2:$E$11876,Y$9))/1000)</f>
        <v>156667.94</v>
      </c>
      <c r="Z138" s="156">
        <f>IF(LEN(Z$8)=0,"",IF(Z$9="samtals",SUMIFS(Gögn!$I$2:$I$11876,Gögn!$F$2:$F$11876,$A138,Gögn!$B$2:$B$11876,Z$8),SUMIFS(Gögn!$I$2:$I$11876,Gögn!$F$2:$F$11876,$A138,Gögn!$B$2:$B$11876,Z$8,Gögn!$E$2:$E$11876,Z$9))/1000)</f>
        <v>1809010.8740000001</v>
      </c>
      <c r="AA138" s="156">
        <f>IF(LEN(AA$8)=0,"",IF(AA$9="samtals",SUMIFS(Gögn!$I$2:$I$11876,Gögn!$F$2:$F$11876,$A138,Gögn!$B$2:$B$11876,AA$8),SUMIFS(Gögn!$I$2:$I$11876,Gögn!$F$2:$F$11876,$A138,Gögn!$B$2:$B$11876,AA$8,Gögn!$E$2:$E$11876,AA$9))/1000)</f>
        <v>299935.95600000001</v>
      </c>
      <c r="AB138" s="156">
        <f>IF(LEN(AB$8)=0,"",IF(AB$9="samtals",SUMIFS(Gögn!$I$2:$I$11876,Gögn!$F$2:$F$11876,$A138,Gögn!$B$2:$B$11876,AB$8),SUMIFS(Gögn!$I$2:$I$11876,Gögn!$F$2:$F$11876,$A138,Gögn!$B$2:$B$11876,AB$8,Gögn!$E$2:$E$11876,AB$9))/1000)</f>
        <v>299935.95600000001</v>
      </c>
      <c r="AC138" s="156">
        <f>IF(LEN(AC$8)=0,"",IF(AC$9="samtals",SUMIFS(Gögn!$I$2:$I$11876,Gögn!$F$2:$F$11876,$A138,Gögn!$B$2:$B$11876,AC$8),SUMIFS(Gögn!$I$2:$I$11876,Gögn!$F$2:$F$11876,$A138,Gögn!$B$2:$B$11876,AC$8,Gögn!$E$2:$E$11876,AC$9))/1000)</f>
        <v>2301926</v>
      </c>
      <c r="AD138" s="156">
        <f>IF(LEN(AD$8)=0,"",IF(AD$9="samtals",SUMIFS(Gögn!$I$2:$I$11876,Gögn!$F$2:$F$11876,$A138,Gögn!$B$2:$B$11876,AD$8),SUMIFS(Gögn!$I$2:$I$11876,Gögn!$F$2:$F$11876,$A138,Gögn!$B$2:$B$11876,AD$8,Gögn!$E$2:$E$11876,AD$9))/1000)</f>
        <v>2301926</v>
      </c>
      <c r="AE138" s="156">
        <f>IF(LEN(AE$8)=0,"",IF(AE$9="samtals",SUMIFS(Gögn!$I$2:$I$11876,Gögn!$F$2:$F$11876,$A138,Gögn!$B$2:$B$11876,AE$8),SUMIFS(Gögn!$I$2:$I$11876,Gögn!$F$2:$F$11876,$A138,Gögn!$B$2:$B$11876,AE$8,Gögn!$E$2:$E$11876,AE$9))/1000)</f>
        <v>263976</v>
      </c>
      <c r="AF138" s="156">
        <f>IF(LEN(AF$8)=0,"",IF(AF$9="samtals",SUMIFS(Gögn!$I$2:$I$11876,Gögn!$F$2:$F$11876,$A138,Gögn!$B$2:$B$11876,AF$8),SUMIFS(Gögn!$I$2:$I$11876,Gögn!$F$2:$F$11876,$A138,Gögn!$B$2:$B$11876,AF$8,Gögn!$E$2:$E$11876,AF$9))/1000)</f>
        <v>263976</v>
      </c>
      <c r="AG138" s="156">
        <f>IF(LEN(AG$8)=0,"",IF(AG$9="samtals",SUMIFS(Gögn!$I$2:$I$11876,Gögn!$F$2:$F$11876,$A138,Gögn!$B$2:$B$11876,AG$8),SUMIFS(Gögn!$I$2:$I$11876,Gögn!$F$2:$F$11876,$A138,Gögn!$B$2:$B$11876,AG$8,Gögn!$E$2:$E$11876,AG$9))/1000)</f>
        <v>173871.921</v>
      </c>
      <c r="AH138" s="156">
        <f>IF(LEN(AH$8)=0,"",IF(AH$9="samtals",SUMIFS(Gögn!$I$2:$I$11876,Gögn!$F$2:$F$11876,$A138,Gögn!$B$2:$B$11876,AH$8),SUMIFS(Gögn!$I$2:$I$11876,Gögn!$F$2:$F$11876,$A138,Gögn!$B$2:$B$11876,AH$8,Gögn!$E$2:$E$11876,AH$9))/1000)</f>
        <v>173871.921</v>
      </c>
      <c r="AI138" s="156">
        <f>IF(LEN(AI$8)=0,"",IF(AI$9="samtals",SUMIFS(Gögn!$I$2:$I$11876,Gögn!$F$2:$F$11876,$A138,Gögn!$B$2:$B$11876,AI$8),SUMIFS(Gögn!$I$2:$I$11876,Gögn!$F$2:$F$11876,$A138,Gögn!$B$2:$B$11876,AI$8,Gögn!$E$2:$E$11876,AI$9))/1000)</f>
        <v>330614</v>
      </c>
      <c r="AJ138" s="156">
        <f>IF(LEN(AJ$8)=0,"",IF(AJ$9="samtals",SUMIFS(Gögn!$I$2:$I$11876,Gögn!$F$2:$F$11876,$A138,Gögn!$B$2:$B$11876,AJ$8),SUMIFS(Gögn!$I$2:$I$11876,Gögn!$F$2:$F$11876,$A138,Gögn!$B$2:$B$11876,AJ$8,Gögn!$E$2:$E$11876,AJ$9))/1000)</f>
        <v>330614</v>
      </c>
      <c r="AK138" s="156">
        <f>IF(LEN(AK$8)=0,"",IF(AK$9="samtals",SUMIFS(Gögn!$I$2:$I$11876,Gögn!$F$2:$F$11876,$A138,Gögn!$B$2:$B$11876,AK$8),SUMIFS(Gögn!$I$2:$I$11876,Gögn!$F$2:$F$11876,$A138,Gögn!$B$2:$B$11876,AK$8,Gögn!$E$2:$E$11876,AK$9))/1000)</f>
        <v>1132114.077</v>
      </c>
      <c r="AL138" s="156">
        <f>IF(LEN(AL$8)=0,"",IF(AL$9="samtals",SUMIFS(Gögn!$I$2:$I$11876,Gögn!$F$2:$F$11876,$A138,Gögn!$B$2:$B$11876,AL$8),SUMIFS(Gögn!$I$2:$I$11876,Gögn!$F$2:$F$11876,$A138,Gögn!$B$2:$B$11876,AL$8,Gögn!$E$2:$E$11876,AL$9))/1000)</f>
        <v>1132114.077</v>
      </c>
      <c r="AM138" s="156">
        <f>IF(LEN(AM$8)=0,"",IF(AM$9="samtals",SUMIFS(Gögn!$I$2:$I$11876,Gögn!$F$2:$F$11876,$A138,Gögn!$B$2:$B$11876,AM$8),SUMIFS(Gögn!$I$2:$I$11876,Gögn!$F$2:$F$11876,$A138,Gögn!$B$2:$B$11876,AM$8,Gögn!$E$2:$E$11876,AM$9))/1000)</f>
        <v>36318540.740999997</v>
      </c>
      <c r="AN138" s="156">
        <f>IF(LEN(AN$8)=0,"",IF(AN$9="samtals",SUMIFS(Gögn!$I$2:$I$11876,Gögn!$F$2:$F$11876,$A138,Gögn!$B$2:$B$11876,AN$8),SUMIFS(Gögn!$I$2:$I$11876,Gögn!$F$2:$F$11876,$A138,Gögn!$B$2:$B$11876,AN$8,Gögn!$E$2:$E$11876,AN$9))/1000)</f>
        <v>35783965.968999997</v>
      </c>
      <c r="AO138" s="156">
        <f>IF(LEN(AO$8)=0,"",IF(AO$9="samtals",SUMIFS(Gögn!$I$2:$I$11876,Gögn!$F$2:$F$11876,$A138,Gögn!$B$2:$B$11876,AO$8),SUMIFS(Gögn!$I$2:$I$11876,Gögn!$F$2:$F$11876,$A138,Gögn!$B$2:$B$11876,AO$8,Gögn!$E$2:$E$11876,AO$9))/1000)</f>
        <v>534574.772</v>
      </c>
      <c r="AP138" s="156">
        <f>IF(LEN(AP$8)=0,"",IF(AP$9="samtals",SUMIFS(Gögn!$I$2:$I$11876,Gögn!$F$2:$F$11876,$A138,Gögn!$B$2:$B$11876,AP$8),SUMIFS(Gögn!$I$2:$I$11876,Gögn!$F$2:$F$11876,$A138,Gögn!$B$2:$B$11876,AP$8,Gögn!$E$2:$E$11876,AP$9))/1000)</f>
        <v>105455.77099999999</v>
      </c>
      <c r="AQ138" s="156">
        <f>IF(LEN(AQ$8)=0,"",IF(AQ$9="samtals",SUMIFS(Gögn!$I$2:$I$11876,Gögn!$F$2:$F$11876,$A138,Gögn!$B$2:$B$11876,AQ$8),SUMIFS(Gögn!$I$2:$I$11876,Gögn!$F$2:$F$11876,$A138,Gögn!$B$2:$B$11876,AQ$8,Gögn!$E$2:$E$11876,AQ$9))/1000)</f>
        <v>38688.754000000001</v>
      </c>
      <c r="AR138" s="156">
        <f>IF(LEN(AR$8)=0,"",IF(AR$9="samtals",SUMIFS(Gögn!$I$2:$I$11876,Gögn!$F$2:$F$11876,$A138,Gögn!$B$2:$B$11876,AR$8),SUMIFS(Gögn!$I$2:$I$11876,Gögn!$F$2:$F$11876,$A138,Gögn!$B$2:$B$11876,AR$8,Gögn!$E$2:$E$11876,AR$9))/1000)</f>
        <v>66767.017000000007</v>
      </c>
      <c r="AS138" s="156">
        <f>IF(LEN(AS$8)=0,"",IF(AS$9="samtals",SUMIFS(Gögn!$I$2:$I$11876,Gögn!$F$2:$F$11876,$A138,Gögn!$B$2:$B$11876,AS$8),SUMIFS(Gögn!$I$2:$I$11876,Gögn!$F$2:$F$11876,$A138,Gögn!$B$2:$B$11876,AS$8,Gögn!$E$2:$E$11876,AS$9))/1000)</f>
        <v>12159150.755999999</v>
      </c>
      <c r="AT138" s="156">
        <f>IF(LEN(AT$8)=0,"",IF(AT$9="samtals",SUMIFS(Gögn!$I$2:$I$11876,Gögn!$F$2:$F$11876,$A138,Gögn!$B$2:$B$11876,AT$8),SUMIFS(Gögn!$I$2:$I$11876,Gögn!$F$2:$F$11876,$A138,Gögn!$B$2:$B$11876,AT$8,Gögn!$E$2:$E$11876,AT$9))/1000)</f>
        <v>11756543.710000001</v>
      </c>
      <c r="AU138" s="156">
        <f>IF(LEN(AU$8)=0,"",IF(AU$9="samtals",SUMIFS(Gögn!$I$2:$I$11876,Gögn!$F$2:$F$11876,$A138,Gögn!$B$2:$B$11876,AU$8),SUMIFS(Gögn!$I$2:$I$11876,Gögn!$F$2:$F$11876,$A138,Gögn!$B$2:$B$11876,AU$8,Gögn!$E$2:$E$11876,AU$9))/1000)</f>
        <v>402607.04599999997</v>
      </c>
      <c r="AV138" s="156">
        <f>IF(LEN(AV$8)=0,"",IF(AV$9="samtals",SUMIFS(Gögn!$I$2:$I$11876,Gögn!$F$2:$F$11876,$A138,Gögn!$B$2:$B$11876,AV$8),SUMIFS(Gögn!$I$2:$I$11876,Gögn!$F$2:$F$11876,$A138,Gögn!$B$2:$B$11876,AV$8,Gögn!$E$2:$E$11876,AV$9))/1000)</f>
        <v>522861.84899999999</v>
      </c>
      <c r="AW138" s="156">
        <f>IF(LEN(AW$8)=0,"",IF(AW$9="samtals",SUMIFS(Gögn!$I$2:$I$11876,Gögn!$F$2:$F$11876,$A138,Gögn!$B$2:$B$11876,AW$8),SUMIFS(Gögn!$I$2:$I$11876,Gögn!$F$2:$F$11876,$A138,Gögn!$B$2:$B$11876,AW$8,Gögn!$E$2:$E$11876,AW$9))/1000)</f>
        <v>522861.84899999999</v>
      </c>
      <c r="AX138" s="156">
        <f>IF(LEN(AX$8)=0,"",IF(AX$9="samtals",SUMIFS(Gögn!$I$2:$I$11876,Gögn!$F$2:$F$11876,$A138,Gögn!$B$2:$B$11876,AX$8),SUMIFS(Gögn!$I$2:$I$11876,Gögn!$F$2:$F$11876,$A138,Gögn!$B$2:$B$11876,AX$8,Gögn!$E$2:$E$11876,AX$9))/1000)</f>
        <v>0</v>
      </c>
      <c r="AY138" s="156">
        <f>IF(LEN(AY$8)=0,"",IF(AY$9="samtals",SUMIFS(Gögn!$I$2:$I$11876,Gögn!$F$2:$F$11876,$A138,Gögn!$B$2:$B$11876,AY$8),SUMIFS(Gögn!$I$2:$I$11876,Gögn!$F$2:$F$11876,$A138,Gögn!$B$2:$B$11876,AY$8,Gögn!$E$2:$E$11876,AY$9))/1000)</f>
        <v>3456026.4539999999</v>
      </c>
      <c r="AZ138" s="156">
        <f>IF(LEN(AZ$8)=0,"",IF(AZ$9="samtals",SUMIFS(Gögn!$I$2:$I$11876,Gögn!$F$2:$F$11876,$A138,Gögn!$B$2:$B$11876,AZ$8),SUMIFS(Gögn!$I$2:$I$11876,Gögn!$F$2:$F$11876,$A138,Gögn!$B$2:$B$11876,AZ$8,Gögn!$E$2:$E$11876,AZ$9))/1000)</f>
        <v>2877245.4539999999</v>
      </c>
      <c r="BA138" s="156">
        <f>IF(LEN(BA$8)=0,"",IF(BA$9="samtals",SUMIFS(Gögn!$I$2:$I$11876,Gögn!$F$2:$F$11876,$A138,Gögn!$B$2:$B$11876,BA$8),SUMIFS(Gögn!$I$2:$I$11876,Gögn!$F$2:$F$11876,$A138,Gögn!$B$2:$B$11876,BA$8,Gögn!$E$2:$E$11876,BA$9))/1000)</f>
        <v>578781</v>
      </c>
      <c r="BB138" s="156">
        <f>IF(LEN(BB$8)=0,"",IF(BB$9="samtals",SUMIFS(Gögn!$I$2:$I$11876,Gögn!$F$2:$F$11876,$A138,Gögn!$B$2:$B$11876,BB$8),SUMIFS(Gögn!$I$2:$I$11876,Gögn!$F$2:$F$11876,$A138,Gögn!$B$2:$B$11876,BB$8,Gögn!$E$2:$E$11876,BB$9))/1000)</f>
        <v>918454.32400000002</v>
      </c>
      <c r="BC138" s="156">
        <f>IF(LEN(BC$8)=0,"",IF(BC$9="samtals",SUMIFS(Gögn!$I$2:$I$11876,Gögn!$F$2:$F$11876,$A138,Gögn!$B$2:$B$11876,BC$8),SUMIFS(Gögn!$I$2:$I$11876,Gögn!$F$2:$F$11876,$A138,Gögn!$B$2:$B$11876,BC$8,Gögn!$E$2:$E$11876,BC$9))/1000)</f>
        <v>820584.70600000001</v>
      </c>
      <c r="BD138" s="156">
        <f>IF(LEN(BD$8)=0,"",IF(BD$9="samtals",SUMIFS(Gögn!$I$2:$I$11876,Gögn!$F$2:$F$11876,$A138,Gögn!$B$2:$B$11876,BD$8),SUMIFS(Gögn!$I$2:$I$11876,Gögn!$F$2:$F$11876,$A138,Gögn!$B$2:$B$11876,BD$8,Gögn!$E$2:$E$11876,BD$9))/1000)</f>
        <v>97869.618000000002</v>
      </c>
      <c r="BE138" s="156">
        <f>IF(LEN(BE$8)=0,"",IF(BE$9="samtals",SUMIFS(Gögn!$I$2:$I$11876,Gögn!$F$2:$F$11876,$A138,Gögn!$B$2:$B$11876,BE$8),SUMIFS(Gögn!$I$2:$I$11876,Gögn!$F$2:$F$11876,$A138,Gögn!$B$2:$B$11876,BE$8,Gögn!$E$2:$E$11876,BE$9))/1000)</f>
        <v>8373342.5889999997</v>
      </c>
      <c r="BF138" s="156">
        <f>IF(LEN(BF$8)=0,"",IF(BF$9="samtals",SUMIFS(Gögn!$I$2:$I$11876,Gögn!$F$2:$F$11876,$A138,Gögn!$B$2:$B$11876,BF$8),SUMIFS(Gögn!$I$2:$I$11876,Gögn!$F$2:$F$11876,$A138,Gögn!$B$2:$B$11876,BF$8,Gögn!$E$2:$E$11876,BF$9))/1000)</f>
        <v>7882992.733</v>
      </c>
      <c r="BG138" s="156">
        <f>IF(LEN(BG$8)=0,"",IF(BG$9="samtals",SUMIFS(Gögn!$I$2:$I$11876,Gögn!$F$2:$F$11876,$A138,Gögn!$B$2:$B$11876,BG$8),SUMIFS(Gögn!$I$2:$I$11876,Gögn!$F$2:$F$11876,$A138,Gögn!$B$2:$B$11876,BG$8,Gögn!$E$2:$E$11876,BG$9))/1000)</f>
        <v>490349.85600000003</v>
      </c>
    </row>
    <row r="139" spans="1:59" s="34" customFormat="1" ht="15" customHeight="1" x14ac:dyDescent="0.25">
      <c r="A139" s="33" t="s">
        <v>458</v>
      </c>
      <c r="B139" s="33"/>
      <c r="C139" s="20" t="s">
        <v>150</v>
      </c>
      <c r="D139" s="157">
        <f t="shared" si="33"/>
        <v>98841358.801999971</v>
      </c>
      <c r="E139" s="157">
        <f>IF(LEN(E$8)=0,"",SUM(E136:E138))</f>
        <v>7765109.1449999986</v>
      </c>
      <c r="F139" s="157">
        <f t="shared" ref="F139:BG139" si="36">IF(LEN(F$8)=0,"",SUM(F136:F138))</f>
        <v>2996886.1580000021</v>
      </c>
      <c r="G139" s="157">
        <f t="shared" si="36"/>
        <v>4768222.9870000025</v>
      </c>
      <c r="H139" s="157">
        <f t="shared" si="36"/>
        <v>3261398.506000001</v>
      </c>
      <c r="I139" s="157">
        <f t="shared" si="36"/>
        <v>2507163.3859999916</v>
      </c>
      <c r="J139" s="157">
        <f t="shared" si="36"/>
        <v>754235.12000000011</v>
      </c>
      <c r="K139" s="157">
        <f t="shared" si="36"/>
        <v>4834461.1900000013</v>
      </c>
      <c r="L139" s="157">
        <f t="shared" si="36"/>
        <v>4834461.1900000013</v>
      </c>
      <c r="M139" s="157">
        <f t="shared" si="36"/>
        <v>916853</v>
      </c>
      <c r="N139" s="157">
        <f t="shared" si="36"/>
        <v>916853</v>
      </c>
      <c r="O139" s="157">
        <f t="shared" si="36"/>
        <v>4298736.5949999988</v>
      </c>
      <c r="P139" s="157">
        <f t="shared" si="36"/>
        <v>4270934.9450000003</v>
      </c>
      <c r="Q139" s="157">
        <f t="shared" si="36"/>
        <v>27801.650000000034</v>
      </c>
      <c r="R139" s="157">
        <f t="shared" si="36"/>
        <v>6909299</v>
      </c>
      <c r="S139" s="157">
        <f t="shared" si="36"/>
        <v>2391494</v>
      </c>
      <c r="T139" s="157">
        <f t="shared" si="36"/>
        <v>4517805</v>
      </c>
      <c r="U139" s="157">
        <f t="shared" si="36"/>
        <v>9439023.5799999945</v>
      </c>
      <c r="V139" s="157">
        <f t="shared" si="36"/>
        <v>9366973.1970000006</v>
      </c>
      <c r="W139" s="157">
        <f t="shared" si="36"/>
        <v>72050.383000000031</v>
      </c>
      <c r="X139" s="157">
        <f t="shared" si="36"/>
        <v>2315800.8209999981</v>
      </c>
      <c r="Y139" s="157">
        <f t="shared" si="36"/>
        <v>381401.45800000022</v>
      </c>
      <c r="Z139" s="157">
        <f t="shared" si="36"/>
        <v>1934399.362999999</v>
      </c>
      <c r="AA139" s="157">
        <f t="shared" si="36"/>
        <v>314688.68999999971</v>
      </c>
      <c r="AB139" s="157">
        <f t="shared" si="36"/>
        <v>314688.68999999971</v>
      </c>
      <c r="AC139" s="157">
        <f t="shared" si="36"/>
        <v>2755411</v>
      </c>
      <c r="AD139" s="157">
        <f t="shared" si="36"/>
        <v>2755411</v>
      </c>
      <c r="AE139" s="157">
        <f t="shared" si="36"/>
        <v>279158</v>
      </c>
      <c r="AF139" s="157">
        <f t="shared" si="36"/>
        <v>279158</v>
      </c>
      <c r="AG139" s="157">
        <f t="shared" si="36"/>
        <v>63622.797000000122</v>
      </c>
      <c r="AH139" s="157">
        <f t="shared" si="36"/>
        <v>63622.797000000122</v>
      </c>
      <c r="AI139" s="157">
        <f t="shared" si="36"/>
        <v>286598</v>
      </c>
      <c r="AJ139" s="157">
        <f t="shared" si="36"/>
        <v>286598</v>
      </c>
      <c r="AK139" s="157">
        <f t="shared" si="36"/>
        <v>1349011.9960000007</v>
      </c>
      <c r="AL139" s="157">
        <f t="shared" si="36"/>
        <v>1349011.9960000007</v>
      </c>
      <c r="AM139" s="157">
        <f t="shared" si="36"/>
        <v>34507153.784000009</v>
      </c>
      <c r="AN139" s="157">
        <f t="shared" si="36"/>
        <v>33452253.412000004</v>
      </c>
      <c r="AO139" s="157">
        <f t="shared" si="36"/>
        <v>1054900.3720000002</v>
      </c>
      <c r="AP139" s="157">
        <f t="shared" si="36"/>
        <v>247571.6069999999</v>
      </c>
      <c r="AQ139" s="157">
        <f t="shared" si="36"/>
        <v>92855.616000000009</v>
      </c>
      <c r="AR139" s="157">
        <f t="shared" si="36"/>
        <v>154715.99100000004</v>
      </c>
      <c r="AS139" s="157">
        <f t="shared" si="36"/>
        <v>10593354.657999998</v>
      </c>
      <c r="AT139" s="157">
        <f t="shared" si="36"/>
        <v>10089858.921000011</v>
      </c>
      <c r="AU139" s="157">
        <f t="shared" si="36"/>
        <v>503495.73699999996</v>
      </c>
      <c r="AV139" s="157">
        <f t="shared" si="36"/>
        <v>227400.33100000018</v>
      </c>
      <c r="AW139" s="157">
        <f t="shared" si="36"/>
        <v>227400.33099999983</v>
      </c>
      <c r="AX139" s="157">
        <f t="shared" si="36"/>
        <v>0</v>
      </c>
      <c r="AY139" s="157">
        <f t="shared" si="36"/>
        <v>2599415.4539999999</v>
      </c>
      <c r="AZ139" s="157">
        <f t="shared" si="36"/>
        <v>2307786.4539999999</v>
      </c>
      <c r="BA139" s="157">
        <f t="shared" si="36"/>
        <v>291629</v>
      </c>
      <c r="BB139" s="157">
        <f t="shared" si="36"/>
        <v>920193.27499999758</v>
      </c>
      <c r="BC139" s="157">
        <f t="shared" si="36"/>
        <v>838982.78499999898</v>
      </c>
      <c r="BD139" s="157">
        <f t="shared" si="36"/>
        <v>81210.490000000034</v>
      </c>
      <c r="BE139" s="157">
        <f t="shared" si="36"/>
        <v>4957097.3729999959</v>
      </c>
      <c r="BF139" s="157">
        <f t="shared" si="36"/>
        <v>4479366.2189999968</v>
      </c>
      <c r="BG139" s="157">
        <f t="shared" si="36"/>
        <v>477731.15399999998</v>
      </c>
    </row>
    <row r="140" spans="1:59" ht="15" customHeight="1" thickBot="1" x14ac:dyDescent="0.3">
      <c r="A140" s="5" t="s">
        <v>458</v>
      </c>
      <c r="B140" s="5"/>
      <c r="C140" s="19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</row>
    <row r="141" spans="1:59" ht="15" customHeight="1" x14ac:dyDescent="0.25">
      <c r="A141" s="5" t="s">
        <v>458</v>
      </c>
      <c r="B141" s="5"/>
      <c r="C141" s="27" t="s">
        <v>288</v>
      </c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</row>
    <row r="142" spans="1:59" ht="15" customHeight="1" x14ac:dyDescent="0.25">
      <c r="A142" s="5" t="s">
        <v>458</v>
      </c>
      <c r="B142" s="5"/>
      <c r="C142" s="19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</row>
    <row r="143" spans="1:59" ht="15" customHeight="1" x14ac:dyDescent="0.25">
      <c r="A143" s="15" t="s">
        <v>49</v>
      </c>
      <c r="B143" s="15"/>
      <c r="C143" s="18" t="s">
        <v>299</v>
      </c>
      <c r="D143" s="160">
        <f>SUMPRODUCT(E143:BG143,$E$83:$BG$83)/SUM($E$83:$BG$83)</f>
        <v>0.43069002152912245</v>
      </c>
      <c r="E143" s="160">
        <f t="array" ref="E143">IF(LEN(E$8)=0,"",IFERROR(IF(E$9="Samtals",SUMPRODUCT(((Gögn!$F$2:$F$11876=$A143)*(Gögn!$B$2:$B$11876=E$8)),Gögn!$I$2:$I$11876,Gögn!$L$2:$L$11876)/SUMIFS(Gögn!$L$2:$L$11876,Gögn!$B$2:$B$11876,E$8,Gögn!$F$2:$F$11876,$A143),SUMPRODUCT(((Gögn!$F$2:$F$11876=$A143)*(Gögn!$B$2:$B$11876=E$8)*(Gögn!$E$2:$E$11876=E$9)),Gögn!$I$2:$I$11876,Gögn!$L$2:$L$11876)/SUMIFS(Gögn!$L$2:$L$11876,Gögn!$B$2:$B$11876,E$8,Gögn!$E$2:$E$11876,E$9,Gögn!$F$2:$F$11876,$A143)),""))</f>
        <v>2.0149946821596374</v>
      </c>
      <c r="F143" s="160">
        <f t="array" ref="F143">IF(LEN(F$8)=0,"",IFERROR(IF(F$9="Samtals",SUMPRODUCT(((Gögn!$F$2:$F$11876=$A143)*(Gögn!$B$2:$B$11876=F$8)),Gögn!$I$2:$I$11876,Gögn!$L$2:$L$11876)/SUMIFS(Gögn!$L$2:$L$11876,Gögn!$B$2:$B$11876,F$8,Gögn!$F$2:$F$11876,$A143),SUMPRODUCT(((Gögn!$F$2:$F$11876=$A143)*(Gögn!$B$2:$B$11876=F$8)*(Gögn!$E$2:$E$11876=F$9)),Gögn!$I$2:$I$11876,Gögn!$L$2:$L$11876)/SUMIFS(Gögn!$L$2:$L$11876,Gögn!$B$2:$B$11876,F$8,Gögn!$E$2:$E$11876,F$9,Gögn!$F$2:$F$11876,$A143)),""))</f>
        <v>2</v>
      </c>
      <c r="G143" s="160">
        <f t="array" ref="G143">IF(LEN(G$8)=0,"",IFERROR(IF(G$9="Samtals",SUMPRODUCT(((Gögn!$F$2:$F$11876=$A143)*(Gögn!$B$2:$B$11876=G$8)),Gögn!$I$2:$I$11876,Gögn!$L$2:$L$11876)/SUMIFS(Gögn!$L$2:$L$11876,Gögn!$B$2:$B$11876,G$8,Gögn!$F$2:$F$11876,$A143),SUMPRODUCT(((Gögn!$F$2:$F$11876=$A143)*(Gögn!$B$2:$B$11876=G$8)*(Gögn!$E$2:$E$11876=G$9)),Gögn!$I$2:$I$11876,Gögn!$L$2:$L$11876)/SUMIFS(Gögn!$L$2:$L$11876,Gögn!$B$2:$B$11876,G$8,Gögn!$E$2:$E$11876,G$9,Gögn!$F$2:$F$11876,$A143)),""))</f>
        <v>2.0308651409690794</v>
      </c>
      <c r="H143" s="160">
        <f t="array" ref="H143">IF(LEN(H$8)=0,"",IFERROR(IF(H$9="Samtals",SUMPRODUCT(((Gögn!$F$2:$F$11876=$A143)*(Gögn!$B$2:$B$11876=H$8)),Gögn!$I$2:$I$11876,Gögn!$L$2:$L$11876)/SUMIFS(Gögn!$L$2:$L$11876,Gögn!$B$2:$B$11876,H$8,Gögn!$F$2:$F$11876,$A143),SUMPRODUCT(((Gögn!$F$2:$F$11876=$A143)*(Gögn!$B$2:$B$11876=H$8)*(Gögn!$E$2:$E$11876=H$9)),Gögn!$I$2:$I$11876,Gögn!$L$2:$L$11876)/SUMIFS(Gögn!$L$2:$L$11876,Gögn!$B$2:$B$11876,H$8,Gögn!$E$2:$E$11876,H$9,Gögn!$F$2:$F$11876,$A143)),""))</f>
        <v>1.1222711152812817</v>
      </c>
      <c r="I143" s="160">
        <f t="array" ref="I143">IF(LEN(I$8)=0,"",IFERROR(IF(I$9="Samtals",SUMPRODUCT(((Gögn!$F$2:$F$11876=$A143)*(Gögn!$B$2:$B$11876=I$8)),Gögn!$I$2:$I$11876,Gögn!$L$2:$L$11876)/SUMIFS(Gögn!$L$2:$L$11876,Gögn!$B$2:$B$11876,I$8,Gögn!$F$2:$F$11876,$A143),SUMPRODUCT(((Gögn!$F$2:$F$11876=$A143)*(Gögn!$B$2:$B$11876=I$8)*(Gögn!$E$2:$E$11876=I$9)),Gögn!$I$2:$I$11876,Gögn!$L$2:$L$11876)/SUMIFS(Gögn!$L$2:$L$11876,Gögn!$B$2:$B$11876,I$8,Gögn!$E$2:$E$11876,I$9,Gögn!$F$2:$F$11876,$A143)),""))</f>
        <v>1.18</v>
      </c>
      <c r="J143" s="160">
        <f t="array" ref="J143">IF(LEN(J$8)=0,"",IFERROR(IF(J$9="Samtals",SUMPRODUCT(((Gögn!$F$2:$F$11876=$A143)*(Gögn!$B$2:$B$11876=J$8)),Gögn!$I$2:$I$11876,Gögn!$L$2:$L$11876)/SUMIFS(Gögn!$L$2:$L$11876,Gögn!$B$2:$B$11876,J$8,Gögn!$F$2:$F$11876,$A143),SUMPRODUCT(((Gögn!$F$2:$F$11876=$A143)*(Gögn!$B$2:$B$11876=J$8)*(Gögn!$E$2:$E$11876=J$9)),Gögn!$I$2:$I$11876,Gögn!$L$2:$L$11876)/SUMIFS(Gögn!$L$2:$L$11876,Gögn!$B$2:$B$11876,J$8,Gögn!$E$2:$E$11876,J$9,Gögn!$F$2:$F$11876,$A143)),""))</f>
        <v>-0.3020011686725973</v>
      </c>
      <c r="K143" s="160">
        <f t="array" ref="K143">IF(LEN(K$8)=0,"",IFERROR(IF(K$9="Samtals",SUMPRODUCT(((Gögn!$F$2:$F$11876=$A143)*(Gögn!$B$2:$B$11876=K$8)),Gögn!$I$2:$I$11876,Gögn!$L$2:$L$11876)/SUMIFS(Gögn!$L$2:$L$11876,Gögn!$B$2:$B$11876,K$8,Gögn!$F$2:$F$11876,$A143),SUMPRODUCT(((Gögn!$F$2:$F$11876=$A143)*(Gögn!$B$2:$B$11876=K$8)*(Gögn!$E$2:$E$11876=K$9)),Gögn!$I$2:$I$11876,Gögn!$L$2:$L$11876)/SUMIFS(Gögn!$L$2:$L$11876,Gögn!$B$2:$B$11876,K$8,Gögn!$E$2:$E$11876,K$9,Gögn!$F$2:$F$11876,$A143)),""))</f>
        <v>2.3612703780781694</v>
      </c>
      <c r="L143" s="160">
        <f t="array" ref="L143">IF(LEN(L$8)=0,"",IFERROR(IF(L$9="Samtals",SUMPRODUCT(((Gögn!$F$2:$F$11876=$A143)*(Gögn!$B$2:$B$11876=L$8)),Gögn!$I$2:$I$11876,Gögn!$L$2:$L$11876)/SUMIFS(Gögn!$L$2:$L$11876,Gögn!$B$2:$B$11876,L$8,Gögn!$F$2:$F$11876,$A143),SUMPRODUCT(((Gögn!$F$2:$F$11876=$A143)*(Gögn!$B$2:$B$11876=L$8)*(Gögn!$E$2:$E$11876=L$9)),Gögn!$I$2:$I$11876,Gögn!$L$2:$L$11876)/SUMIFS(Gögn!$L$2:$L$11876,Gögn!$B$2:$B$11876,L$8,Gögn!$E$2:$E$11876,L$9,Gögn!$F$2:$F$11876,$A143)),""))</f>
        <v>2.3612703780781694</v>
      </c>
      <c r="M143" s="160">
        <f t="array" ref="M143">IF(LEN(M$8)=0,"",IFERROR(IF(M$9="Samtals",SUMPRODUCT(((Gögn!$F$2:$F$11876=$A143)*(Gögn!$B$2:$B$11876=M$8)),Gögn!$I$2:$I$11876,Gögn!$L$2:$L$11876)/SUMIFS(Gögn!$L$2:$L$11876,Gögn!$B$2:$B$11876,M$8,Gögn!$F$2:$F$11876,$A143),SUMPRODUCT(((Gögn!$F$2:$F$11876=$A143)*(Gögn!$B$2:$B$11876=M$8)*(Gögn!$E$2:$E$11876=M$9)),Gögn!$I$2:$I$11876,Gögn!$L$2:$L$11876)/SUMIFS(Gögn!$L$2:$L$11876,Gögn!$B$2:$B$11876,M$8,Gögn!$E$2:$E$11876,M$9,Gögn!$F$2:$F$11876,$A143)),""))</f>
        <v>-0.73</v>
      </c>
      <c r="N143" s="160">
        <f t="array" ref="N143">IF(LEN(N$8)=0,"",IFERROR(IF(N$9="Samtals",SUMPRODUCT(((Gögn!$F$2:$F$11876=$A143)*(Gögn!$B$2:$B$11876=N$8)),Gögn!$I$2:$I$11876,Gögn!$L$2:$L$11876)/SUMIFS(Gögn!$L$2:$L$11876,Gögn!$B$2:$B$11876,N$8,Gögn!$F$2:$F$11876,$A143),SUMPRODUCT(((Gögn!$F$2:$F$11876=$A143)*(Gögn!$B$2:$B$11876=N$8)*(Gögn!$E$2:$E$11876=N$9)),Gögn!$I$2:$I$11876,Gögn!$L$2:$L$11876)/SUMIFS(Gögn!$L$2:$L$11876,Gögn!$B$2:$B$11876,N$8,Gögn!$E$2:$E$11876,N$9,Gögn!$F$2:$F$11876,$A143)),""))</f>
        <v>-0.73</v>
      </c>
      <c r="O143" s="160">
        <f t="array" ref="O143">IF(LEN(O$8)=0,"",IFERROR(IF(O$9="Samtals",SUMPRODUCT(((Gögn!$F$2:$F$11876=$A143)*(Gögn!$B$2:$B$11876=O$8)),Gögn!$I$2:$I$11876,Gögn!$L$2:$L$11876)/SUMIFS(Gögn!$L$2:$L$11876,Gögn!$B$2:$B$11876,O$8,Gögn!$F$2:$F$11876,$A143),SUMPRODUCT(((Gögn!$F$2:$F$11876=$A143)*(Gögn!$B$2:$B$11876=O$8)*(Gögn!$E$2:$E$11876=O$9)),Gögn!$I$2:$I$11876,Gögn!$L$2:$L$11876)/SUMIFS(Gögn!$L$2:$L$11876,Gögn!$B$2:$B$11876,O$8,Gögn!$E$2:$E$11876,O$9,Gögn!$F$2:$F$11876,$A143)),""))</f>
        <v>-0.45801035630317599</v>
      </c>
      <c r="P143" s="160">
        <f t="array" ref="P143">IF(LEN(P$8)=0,"",IFERROR(IF(P$9="Samtals",SUMPRODUCT(((Gögn!$F$2:$F$11876=$A143)*(Gögn!$B$2:$B$11876=P$8)),Gögn!$I$2:$I$11876,Gögn!$L$2:$L$11876)/SUMIFS(Gögn!$L$2:$L$11876,Gögn!$B$2:$B$11876,P$8,Gögn!$F$2:$F$11876,$A143),SUMPRODUCT(((Gögn!$F$2:$F$11876=$A143)*(Gögn!$B$2:$B$11876=P$8)*(Gögn!$E$2:$E$11876=P$9)),Gögn!$I$2:$I$11876,Gögn!$L$2:$L$11876)/SUMIFS(Gögn!$L$2:$L$11876,Gögn!$B$2:$B$11876,P$8,Gögn!$E$2:$E$11876,P$9,Gögn!$F$2:$F$11876,$A143)),""))</f>
        <v>-0.47199999999999998</v>
      </c>
      <c r="Q143" s="160">
        <f t="array" ref="Q143">IF(LEN(Q$8)=0,"",IFERROR(IF(Q$9="Samtals",SUMPRODUCT(((Gögn!$F$2:$F$11876=$A143)*(Gögn!$B$2:$B$11876=Q$8)),Gögn!$I$2:$I$11876,Gögn!$L$2:$L$11876)/SUMIFS(Gögn!$L$2:$L$11876,Gögn!$B$2:$B$11876,Q$8,Gögn!$F$2:$F$11876,$A143),SUMPRODUCT(((Gögn!$F$2:$F$11876=$A143)*(Gögn!$B$2:$B$11876=Q$8)*(Gögn!$E$2:$E$11876=Q$9)),Gögn!$I$2:$I$11876,Gögn!$L$2:$L$11876)/SUMIFS(Gögn!$L$2:$L$11876,Gögn!$B$2:$B$11876,Q$8,Gögn!$E$2:$E$11876,Q$9,Gögn!$F$2:$F$11876,$A143)),""))</f>
        <v>2.1720639089338984</v>
      </c>
      <c r="R143" s="160">
        <f t="array" ref="R143">IF(LEN(R$8)=0,"",IFERROR(IF(R$9="Samtals",SUMPRODUCT(((Gögn!$F$2:$F$11876=$A143)*(Gögn!$B$2:$B$11876=R$8)),Gögn!$I$2:$I$11876,Gögn!$L$2:$L$11876)/SUMIFS(Gögn!$L$2:$L$11876,Gögn!$B$2:$B$11876,R$8,Gögn!$F$2:$F$11876,$A143),SUMPRODUCT(((Gögn!$F$2:$F$11876=$A143)*(Gögn!$B$2:$B$11876=R$8)*(Gögn!$E$2:$E$11876=R$9)),Gögn!$I$2:$I$11876,Gögn!$L$2:$L$11876)/SUMIFS(Gögn!$L$2:$L$11876,Gögn!$B$2:$B$11876,R$8,Gögn!$E$2:$E$11876,R$9,Gögn!$F$2:$F$11876,$A143)),""))</f>
        <v>-0.10060894581400651</v>
      </c>
      <c r="S143" s="160">
        <f t="array" ref="S143">IF(LEN(S$8)=0,"",IFERROR(IF(S$9="Samtals",SUMPRODUCT(((Gögn!$F$2:$F$11876=$A143)*(Gögn!$B$2:$B$11876=S$8)),Gögn!$I$2:$I$11876,Gögn!$L$2:$L$11876)/SUMIFS(Gögn!$L$2:$L$11876,Gögn!$B$2:$B$11876,S$8,Gögn!$F$2:$F$11876,$A143),SUMPRODUCT(((Gögn!$F$2:$F$11876=$A143)*(Gögn!$B$2:$B$11876=S$8)*(Gögn!$E$2:$E$11876=S$9)),Gögn!$I$2:$I$11876,Gögn!$L$2:$L$11876)/SUMIFS(Gögn!$L$2:$L$11876,Gögn!$B$2:$B$11876,S$8,Gögn!$E$2:$E$11876,S$9,Gögn!$F$2:$F$11876,$A143)),""))</f>
        <v>0.15</v>
      </c>
      <c r="T143" s="160">
        <f t="array" ref="T143">IF(LEN(T$8)=0,"",IFERROR(IF(T$9="Samtals",SUMPRODUCT(((Gögn!$F$2:$F$11876=$A143)*(Gögn!$B$2:$B$11876=T$8)),Gögn!$I$2:$I$11876,Gögn!$L$2:$L$11876)/SUMIFS(Gögn!$L$2:$L$11876,Gögn!$B$2:$B$11876,T$8,Gögn!$F$2:$F$11876,$A143),SUMPRODUCT(((Gögn!$F$2:$F$11876=$A143)*(Gögn!$B$2:$B$11876=T$8)*(Gögn!$E$2:$E$11876=T$9)),Gögn!$I$2:$I$11876,Gögn!$L$2:$L$11876)/SUMIFS(Gögn!$L$2:$L$11876,Gögn!$B$2:$B$11876,T$8,Gögn!$E$2:$E$11876,T$9,Gögn!$F$2:$F$11876,$A143)),""))</f>
        <v>-0.22518031466588928</v>
      </c>
      <c r="U143" s="160">
        <f t="array" ref="U143">IF(LEN(U$8)=0,"",IFERROR(IF(U$9="Samtals",SUMPRODUCT(((Gögn!$F$2:$F$11876=$A143)*(Gögn!$B$2:$B$11876=U$8)),Gögn!$I$2:$I$11876,Gögn!$L$2:$L$11876)/SUMIFS(Gögn!$L$2:$L$11876,Gögn!$B$2:$B$11876,U$8,Gögn!$F$2:$F$11876,$A143),SUMPRODUCT(((Gögn!$F$2:$F$11876=$A143)*(Gögn!$B$2:$B$11876=U$8)*(Gögn!$E$2:$E$11876=U$9)),Gögn!$I$2:$I$11876,Gögn!$L$2:$L$11876)/SUMIFS(Gögn!$L$2:$L$11876,Gögn!$B$2:$B$11876,U$8,Gögn!$E$2:$E$11876,U$9,Gögn!$F$2:$F$11876,$A143)),""))</f>
        <v>-1.2049705742155385</v>
      </c>
      <c r="V143" s="160">
        <f t="array" ref="V143">IF(LEN(V$8)=0,"",IFERROR(IF(V$9="Samtals",SUMPRODUCT(((Gögn!$F$2:$F$11876=$A143)*(Gögn!$B$2:$B$11876=V$8)),Gögn!$I$2:$I$11876,Gögn!$L$2:$L$11876)/SUMIFS(Gögn!$L$2:$L$11876,Gögn!$B$2:$B$11876,V$8,Gögn!$F$2:$F$11876,$A143),SUMPRODUCT(((Gögn!$F$2:$F$11876=$A143)*(Gögn!$B$2:$B$11876=V$8)*(Gögn!$E$2:$E$11876=V$9)),Gögn!$I$2:$I$11876,Gögn!$L$2:$L$11876)/SUMIFS(Gögn!$L$2:$L$11876,Gögn!$B$2:$B$11876,V$8,Gögn!$E$2:$E$11876,V$9,Gögn!$F$2:$F$11876,$A143)),""))</f>
        <v>-1.2</v>
      </c>
      <c r="W143" s="160">
        <f t="array" ref="W143">IF(LEN(W$8)=0,"",IFERROR(IF(W$9="Samtals",SUMPRODUCT(((Gögn!$F$2:$F$11876=$A143)*(Gögn!$B$2:$B$11876=W$8)),Gögn!$I$2:$I$11876,Gögn!$L$2:$L$11876)/SUMIFS(Gögn!$L$2:$L$11876,Gögn!$B$2:$B$11876,W$8,Gögn!$F$2:$F$11876,$A143),SUMPRODUCT(((Gögn!$F$2:$F$11876=$A143)*(Gögn!$B$2:$B$11876=W$8)*(Gögn!$E$2:$E$11876=W$9)),Gögn!$I$2:$I$11876,Gögn!$L$2:$L$11876)/SUMIFS(Gögn!$L$2:$L$11876,Gögn!$B$2:$B$11876,W$8,Gögn!$E$2:$E$11876,W$9,Gögn!$F$2:$F$11876,$A143)),""))</f>
        <v>-1.7435146774651422</v>
      </c>
      <c r="X143" s="160">
        <f t="array" ref="X143">IF(LEN(X$8)=0,"",IFERROR(IF(X$9="Samtals",SUMPRODUCT(((Gögn!$F$2:$F$11876=$A143)*(Gögn!$B$2:$B$11876=X$8)),Gögn!$I$2:$I$11876,Gögn!$L$2:$L$11876)/SUMIFS(Gögn!$L$2:$L$11876,Gögn!$B$2:$B$11876,X$8,Gögn!$F$2:$F$11876,$A143),SUMPRODUCT(((Gögn!$F$2:$F$11876=$A143)*(Gögn!$B$2:$B$11876=X$8)*(Gögn!$E$2:$E$11876=X$9)),Gögn!$I$2:$I$11876,Gögn!$L$2:$L$11876)/SUMIFS(Gögn!$L$2:$L$11876,Gögn!$B$2:$B$11876,X$8,Gögn!$E$2:$E$11876,X$9,Gögn!$F$2:$F$11876,$A143)),""))</f>
        <v>-0.80330721174917741</v>
      </c>
      <c r="Y143" s="160">
        <f t="array" ref="Y143">IF(LEN(Y$8)=0,"",IFERROR(IF(Y$9="Samtals",SUMPRODUCT(((Gögn!$F$2:$F$11876=$A143)*(Gögn!$B$2:$B$11876=Y$8)),Gögn!$I$2:$I$11876,Gögn!$L$2:$L$11876)/SUMIFS(Gögn!$L$2:$L$11876,Gögn!$B$2:$B$11876,Y$8,Gögn!$F$2:$F$11876,$A143),SUMPRODUCT(((Gögn!$F$2:$F$11876=$A143)*(Gögn!$B$2:$B$11876=Y$8)*(Gögn!$E$2:$E$11876=Y$9)),Gögn!$I$2:$I$11876,Gögn!$L$2:$L$11876)/SUMIFS(Gögn!$L$2:$L$11876,Gögn!$B$2:$B$11876,Y$8,Gögn!$E$2:$E$11876,Y$9,Gögn!$F$2:$F$11876,$A143)),""))</f>
        <v>-0.73</v>
      </c>
      <c r="Z143" s="160">
        <f t="array" ref="Z143">IF(LEN(Z$8)=0,"",IFERROR(IF(Z$9="Samtals",SUMPRODUCT(((Gögn!$F$2:$F$11876=$A143)*(Gögn!$B$2:$B$11876=Z$8)),Gögn!$I$2:$I$11876,Gögn!$L$2:$L$11876)/SUMIFS(Gögn!$L$2:$L$11876,Gögn!$B$2:$B$11876,Z$8,Gögn!$F$2:$F$11876,$A143),SUMPRODUCT(((Gögn!$F$2:$F$11876=$A143)*(Gögn!$B$2:$B$11876=Z$8)*(Gögn!$E$2:$E$11876=Z$9)),Gögn!$I$2:$I$11876,Gögn!$L$2:$L$11876)/SUMIFS(Gögn!$L$2:$L$11876,Gögn!$B$2:$B$11876,Z$8,Gögn!$E$2:$E$11876,Z$9,Gögn!$F$2:$F$11876,$A143)),""))</f>
        <v>-0.82677669660918662</v>
      </c>
      <c r="AA143" s="160">
        <f t="array" ref="AA143">IF(LEN(AA$8)=0,"",IFERROR(IF(AA$9="Samtals",SUMPRODUCT(((Gögn!$F$2:$F$11876=$A143)*(Gögn!$B$2:$B$11876=AA$8)),Gögn!$I$2:$I$11876,Gögn!$L$2:$L$11876)/SUMIFS(Gögn!$L$2:$L$11876,Gögn!$B$2:$B$11876,AA$8,Gögn!$F$2:$F$11876,$A143),SUMPRODUCT(((Gögn!$F$2:$F$11876=$A143)*(Gögn!$B$2:$B$11876=AA$8)*(Gögn!$E$2:$E$11876=AA$9)),Gögn!$I$2:$I$11876,Gögn!$L$2:$L$11876)/SUMIFS(Gögn!$L$2:$L$11876,Gögn!$B$2:$B$11876,AA$8,Gögn!$E$2:$E$11876,AA$9,Gögn!$F$2:$F$11876,$A143)),""))</f>
        <v>-0.4</v>
      </c>
      <c r="AB143" s="160">
        <f t="array" ref="AB143">IF(LEN(AB$8)=0,"",IFERROR(IF(AB$9="Samtals",SUMPRODUCT(((Gögn!$F$2:$F$11876=$A143)*(Gögn!$B$2:$B$11876=AB$8)),Gögn!$I$2:$I$11876,Gögn!$L$2:$L$11876)/SUMIFS(Gögn!$L$2:$L$11876,Gögn!$B$2:$B$11876,AB$8,Gögn!$F$2:$F$11876,$A143),SUMPRODUCT(((Gögn!$F$2:$F$11876=$A143)*(Gögn!$B$2:$B$11876=AB$8)*(Gögn!$E$2:$E$11876=AB$9)),Gögn!$I$2:$I$11876,Gögn!$L$2:$L$11876)/SUMIFS(Gögn!$L$2:$L$11876,Gögn!$B$2:$B$11876,AB$8,Gögn!$E$2:$E$11876,AB$9,Gögn!$F$2:$F$11876,$A143)),""))</f>
        <v>-0.4</v>
      </c>
      <c r="AC143" s="160">
        <f t="array" ref="AC143">IF(LEN(AC$8)=0,"",IFERROR(IF(AC$9="Samtals",SUMPRODUCT(((Gögn!$F$2:$F$11876=$A143)*(Gögn!$B$2:$B$11876=AC$8)),Gögn!$I$2:$I$11876,Gögn!$L$2:$L$11876)/SUMIFS(Gögn!$L$2:$L$11876,Gögn!$B$2:$B$11876,AC$8,Gögn!$F$2:$F$11876,$A143),SUMPRODUCT(((Gögn!$F$2:$F$11876=$A143)*(Gögn!$B$2:$B$11876=AC$8)*(Gögn!$E$2:$E$11876=AC$9)),Gögn!$I$2:$I$11876,Gögn!$L$2:$L$11876)/SUMIFS(Gögn!$L$2:$L$11876,Gögn!$B$2:$B$11876,AC$8,Gögn!$E$2:$E$11876,AC$9,Gögn!$F$2:$F$11876,$A143)),""))</f>
        <v>1.8466727388172055</v>
      </c>
      <c r="AD143" s="160">
        <f t="array" ref="AD143">IF(LEN(AD$8)=0,"",IFERROR(IF(AD$9="Samtals",SUMPRODUCT(((Gögn!$F$2:$F$11876=$A143)*(Gögn!$B$2:$B$11876=AD$8)),Gögn!$I$2:$I$11876,Gögn!$L$2:$L$11876)/SUMIFS(Gögn!$L$2:$L$11876,Gögn!$B$2:$B$11876,AD$8,Gögn!$F$2:$F$11876,$A143),SUMPRODUCT(((Gögn!$F$2:$F$11876=$A143)*(Gögn!$B$2:$B$11876=AD$8)*(Gögn!$E$2:$E$11876=AD$9)),Gögn!$I$2:$I$11876,Gögn!$L$2:$L$11876)/SUMIFS(Gögn!$L$2:$L$11876,Gögn!$B$2:$B$11876,AD$8,Gögn!$E$2:$E$11876,AD$9,Gögn!$F$2:$F$11876,$A143)),""))</f>
        <v>1.8466727388172055</v>
      </c>
      <c r="AE143" s="160">
        <f t="array" ref="AE143">IF(LEN(AE$8)=0,"",IFERROR(IF(AE$9="Samtals",SUMPRODUCT(((Gögn!$F$2:$F$11876=$A143)*(Gögn!$B$2:$B$11876=AE$8)),Gögn!$I$2:$I$11876,Gögn!$L$2:$L$11876)/SUMIFS(Gögn!$L$2:$L$11876,Gögn!$B$2:$B$11876,AE$8,Gögn!$F$2:$F$11876,$A143),SUMPRODUCT(((Gögn!$F$2:$F$11876=$A143)*(Gögn!$B$2:$B$11876=AE$8)*(Gögn!$E$2:$E$11876=AE$9)),Gögn!$I$2:$I$11876,Gögn!$L$2:$L$11876)/SUMIFS(Gögn!$L$2:$L$11876,Gögn!$B$2:$B$11876,AE$8,Gögn!$E$2:$E$11876,AE$9,Gögn!$F$2:$F$11876,$A143)),""))</f>
        <v>-1.21</v>
      </c>
      <c r="AF143" s="160">
        <f t="array" ref="AF143">IF(LEN(AF$8)=0,"",IFERROR(IF(AF$9="Samtals",SUMPRODUCT(((Gögn!$F$2:$F$11876=$A143)*(Gögn!$B$2:$B$11876=AF$8)),Gögn!$I$2:$I$11876,Gögn!$L$2:$L$11876)/SUMIFS(Gögn!$L$2:$L$11876,Gögn!$B$2:$B$11876,AF$8,Gögn!$F$2:$F$11876,$A143),SUMPRODUCT(((Gögn!$F$2:$F$11876=$A143)*(Gögn!$B$2:$B$11876=AF$8)*(Gögn!$E$2:$E$11876=AF$9)),Gögn!$I$2:$I$11876,Gögn!$L$2:$L$11876)/SUMIFS(Gögn!$L$2:$L$11876,Gögn!$B$2:$B$11876,AF$8,Gögn!$E$2:$E$11876,AF$9,Gögn!$F$2:$F$11876,$A143)),""))</f>
        <v>-1.21</v>
      </c>
      <c r="AG143" s="160">
        <f t="array" ref="AG143">IF(LEN(AG$8)=0,"",IFERROR(IF(AG$9="Samtals",SUMPRODUCT(((Gögn!$F$2:$F$11876=$A143)*(Gögn!$B$2:$B$11876=AG$8)),Gögn!$I$2:$I$11876,Gögn!$L$2:$L$11876)/SUMIFS(Gögn!$L$2:$L$11876,Gögn!$B$2:$B$11876,AG$8,Gögn!$F$2:$F$11876,$A143),SUMPRODUCT(((Gögn!$F$2:$F$11876=$A143)*(Gögn!$B$2:$B$11876=AG$8)*(Gögn!$E$2:$E$11876=AG$9)),Gögn!$I$2:$I$11876,Gögn!$L$2:$L$11876)/SUMIFS(Gögn!$L$2:$L$11876,Gögn!$B$2:$B$11876,AG$8,Gögn!$E$2:$E$11876,AG$9,Gögn!$F$2:$F$11876,$A143)),""))</f>
        <v>-0.33</v>
      </c>
      <c r="AH143" s="160">
        <f t="array" ref="AH143">IF(LEN(AH$8)=0,"",IFERROR(IF(AH$9="Samtals",SUMPRODUCT(((Gögn!$F$2:$F$11876=$A143)*(Gögn!$B$2:$B$11876=AH$8)),Gögn!$I$2:$I$11876,Gögn!$L$2:$L$11876)/SUMIFS(Gögn!$L$2:$L$11876,Gögn!$B$2:$B$11876,AH$8,Gögn!$F$2:$F$11876,$A143),SUMPRODUCT(((Gögn!$F$2:$F$11876=$A143)*(Gögn!$B$2:$B$11876=AH$8)*(Gögn!$E$2:$E$11876=AH$9)),Gögn!$I$2:$I$11876,Gögn!$L$2:$L$11876)/SUMIFS(Gögn!$L$2:$L$11876,Gögn!$B$2:$B$11876,AH$8,Gögn!$E$2:$E$11876,AH$9,Gögn!$F$2:$F$11876,$A143)),""))</f>
        <v>-0.33</v>
      </c>
      <c r="AI143" s="160">
        <f t="array" ref="AI143">IF(LEN(AI$8)=0,"",IFERROR(IF(AI$9="Samtals",SUMPRODUCT(((Gögn!$F$2:$F$11876=$A143)*(Gögn!$B$2:$B$11876=AI$8)),Gögn!$I$2:$I$11876,Gögn!$L$2:$L$11876)/SUMIFS(Gögn!$L$2:$L$11876,Gögn!$B$2:$B$11876,AI$8,Gögn!$F$2:$F$11876,$A143),SUMPRODUCT(((Gögn!$F$2:$F$11876=$A143)*(Gögn!$B$2:$B$11876=AI$8)*(Gögn!$E$2:$E$11876=AI$9)),Gögn!$I$2:$I$11876,Gögn!$L$2:$L$11876)/SUMIFS(Gögn!$L$2:$L$11876,Gögn!$B$2:$B$11876,AI$8,Gögn!$E$2:$E$11876,AI$9,Gögn!$F$2:$F$11876,$A143)),""))</f>
        <v>-0.99</v>
      </c>
      <c r="AJ143" s="160">
        <f t="array" ref="AJ143">IF(LEN(AJ$8)=0,"",IFERROR(IF(AJ$9="Samtals",SUMPRODUCT(((Gögn!$F$2:$F$11876=$A143)*(Gögn!$B$2:$B$11876=AJ$8)),Gögn!$I$2:$I$11876,Gögn!$L$2:$L$11876)/SUMIFS(Gögn!$L$2:$L$11876,Gögn!$B$2:$B$11876,AJ$8,Gögn!$F$2:$F$11876,$A143),SUMPRODUCT(((Gögn!$F$2:$F$11876=$A143)*(Gögn!$B$2:$B$11876=AJ$8)*(Gögn!$E$2:$E$11876=AJ$9)),Gögn!$I$2:$I$11876,Gögn!$L$2:$L$11876)/SUMIFS(Gögn!$L$2:$L$11876,Gögn!$B$2:$B$11876,AJ$8,Gögn!$E$2:$E$11876,AJ$9,Gögn!$F$2:$F$11876,$A143)),""))</f>
        <v>-0.99</v>
      </c>
      <c r="AK143" s="160">
        <f t="array" ref="AK143">IF(LEN(AK$8)=0,"",IFERROR(IF(AK$9="Samtals",SUMPRODUCT(((Gögn!$F$2:$F$11876=$A143)*(Gögn!$B$2:$B$11876=AK$8)),Gögn!$I$2:$I$11876,Gögn!$L$2:$L$11876)/SUMIFS(Gögn!$L$2:$L$11876,Gögn!$B$2:$B$11876,AK$8,Gögn!$F$2:$F$11876,$A143),SUMPRODUCT(((Gögn!$F$2:$F$11876=$A143)*(Gögn!$B$2:$B$11876=AK$8)*(Gögn!$E$2:$E$11876=AK$9)),Gögn!$I$2:$I$11876,Gögn!$L$2:$L$11876)/SUMIFS(Gögn!$L$2:$L$11876,Gögn!$B$2:$B$11876,AK$8,Gögn!$E$2:$E$11876,AK$9,Gögn!$F$2:$F$11876,$A143)),""))</f>
        <v>2</v>
      </c>
      <c r="AL143" s="160">
        <f t="array" ref="AL143">IF(LEN(AL$8)=0,"",IFERROR(IF(AL$9="Samtals",SUMPRODUCT(((Gögn!$F$2:$F$11876=$A143)*(Gögn!$B$2:$B$11876=AL$8)),Gögn!$I$2:$I$11876,Gögn!$L$2:$L$11876)/SUMIFS(Gögn!$L$2:$L$11876,Gögn!$B$2:$B$11876,AL$8,Gögn!$F$2:$F$11876,$A143),SUMPRODUCT(((Gögn!$F$2:$F$11876=$A143)*(Gögn!$B$2:$B$11876=AL$8)*(Gögn!$E$2:$E$11876=AL$9)),Gögn!$I$2:$I$11876,Gögn!$L$2:$L$11876)/SUMIFS(Gögn!$L$2:$L$11876,Gögn!$B$2:$B$11876,AL$8,Gögn!$E$2:$E$11876,AL$9,Gögn!$F$2:$F$11876,$A143)),""))</f>
        <v>2</v>
      </c>
      <c r="AM143" s="160">
        <f t="array" ref="AM143">IF(LEN(AM$8)=0,"",IFERROR(IF(AM$9="Samtals",SUMPRODUCT(((Gögn!$F$2:$F$11876=$A143)*(Gögn!$B$2:$B$11876=AM$8)),Gögn!$I$2:$I$11876,Gögn!$L$2:$L$11876)/SUMIFS(Gögn!$L$2:$L$11876,Gögn!$B$2:$B$11876,AM$8,Gögn!$F$2:$F$11876,$A143),SUMPRODUCT(((Gögn!$F$2:$F$11876=$A143)*(Gögn!$B$2:$B$11876=AM$8)*(Gögn!$E$2:$E$11876=AM$9)),Gögn!$I$2:$I$11876,Gögn!$L$2:$L$11876)/SUMIFS(Gögn!$L$2:$L$11876,Gögn!$B$2:$B$11876,AM$8,Gögn!$E$2:$E$11876,AM$9,Gögn!$F$2:$F$11876,$A143)),""))</f>
        <v>0.98366522201037254</v>
      </c>
      <c r="AN143" s="160">
        <f t="array" ref="AN143">IF(LEN(AN$8)=0,"",IFERROR(IF(AN$9="Samtals",SUMPRODUCT(((Gögn!$F$2:$F$11876=$A143)*(Gögn!$B$2:$B$11876=AN$8)),Gögn!$I$2:$I$11876,Gögn!$L$2:$L$11876)/SUMIFS(Gögn!$L$2:$L$11876,Gögn!$B$2:$B$11876,AN$8,Gögn!$F$2:$F$11876,$A143),SUMPRODUCT(((Gögn!$F$2:$F$11876=$A143)*(Gögn!$B$2:$B$11876=AN$8)*(Gögn!$E$2:$E$11876=AN$9)),Gögn!$I$2:$I$11876,Gögn!$L$2:$L$11876)/SUMIFS(Gögn!$L$2:$L$11876,Gögn!$B$2:$B$11876,AN$8,Gögn!$E$2:$E$11876,AN$9,Gögn!$F$2:$F$11876,$A143)),""))</f>
        <v>0.97537687985822985</v>
      </c>
      <c r="AO143" s="160">
        <f t="array" ref="AO143">IF(LEN(AO$8)=0,"",IFERROR(IF(AO$9="Samtals",SUMPRODUCT(((Gögn!$F$2:$F$11876=$A143)*(Gögn!$B$2:$B$11876=AO$8)),Gögn!$I$2:$I$11876,Gögn!$L$2:$L$11876)/SUMIFS(Gögn!$L$2:$L$11876,Gögn!$B$2:$B$11876,AO$8,Gögn!$F$2:$F$11876,$A143),SUMPRODUCT(((Gögn!$F$2:$F$11876=$A143)*(Gögn!$B$2:$B$11876=AO$8)*(Gögn!$E$2:$E$11876=AO$9)),Gögn!$I$2:$I$11876,Gögn!$L$2:$L$11876)/SUMIFS(Gögn!$L$2:$L$11876,Gögn!$B$2:$B$11876,AO$8,Gögn!$E$2:$E$11876,AO$9,Gögn!$F$2:$F$11876,$A143)),""))</f>
        <v>1.3927251594657108</v>
      </c>
      <c r="AP143" s="160">
        <f t="array" ref="AP143">IF(LEN(AP$8)=0,"",IFERROR(IF(AP$9="Samtals",SUMPRODUCT(((Gögn!$F$2:$F$11876=$A143)*(Gögn!$B$2:$B$11876=AP$8)),Gögn!$I$2:$I$11876,Gögn!$L$2:$L$11876)/SUMIFS(Gögn!$L$2:$L$11876,Gögn!$B$2:$B$11876,AP$8,Gögn!$F$2:$F$11876,$A143),SUMPRODUCT(((Gögn!$F$2:$F$11876=$A143)*(Gögn!$B$2:$B$11876=AP$8)*(Gögn!$E$2:$E$11876=AP$9)),Gögn!$I$2:$I$11876,Gögn!$L$2:$L$11876)/SUMIFS(Gögn!$L$2:$L$11876,Gögn!$B$2:$B$11876,AP$8,Gögn!$E$2:$E$11876,AP$9,Gögn!$F$2:$F$11876,$A143)),""))</f>
        <v>0.60621817220090668</v>
      </c>
      <c r="AQ143" s="160">
        <f t="array" ref="AQ143">IF(LEN(AQ$8)=0,"",IFERROR(IF(AQ$9="Samtals",SUMPRODUCT(((Gögn!$F$2:$F$11876=$A143)*(Gögn!$B$2:$B$11876=AQ$8)),Gögn!$I$2:$I$11876,Gögn!$L$2:$L$11876)/SUMIFS(Gögn!$L$2:$L$11876,Gögn!$B$2:$B$11876,AQ$8,Gögn!$F$2:$F$11876,$A143),SUMPRODUCT(((Gögn!$F$2:$F$11876=$A143)*(Gögn!$B$2:$B$11876=AQ$8)*(Gögn!$E$2:$E$11876=AQ$9)),Gögn!$I$2:$I$11876,Gögn!$L$2:$L$11876)/SUMIFS(Gögn!$L$2:$L$11876,Gögn!$B$2:$B$11876,AQ$8,Gögn!$E$2:$E$11876,AQ$9,Gögn!$F$2:$F$11876,$A143)),""))</f>
        <v>0.51</v>
      </c>
      <c r="AR143" s="160">
        <f t="array" ref="AR143">IF(LEN(AR$8)=0,"",IFERROR(IF(AR$9="Samtals",SUMPRODUCT(((Gögn!$F$2:$F$11876=$A143)*(Gögn!$B$2:$B$11876=AR$8)),Gögn!$I$2:$I$11876,Gögn!$L$2:$L$11876)/SUMIFS(Gögn!$L$2:$L$11876,Gögn!$B$2:$B$11876,AR$8,Gögn!$F$2:$F$11876,$A143),SUMPRODUCT(((Gögn!$F$2:$F$11876=$A143)*(Gögn!$B$2:$B$11876=AR$8)*(Gögn!$E$2:$E$11876=AR$9)),Gögn!$I$2:$I$11876,Gögn!$L$2:$L$11876)/SUMIFS(Gögn!$L$2:$L$11876,Gögn!$B$2:$B$11876,AR$8,Gögn!$E$2:$E$11876,AR$9,Gögn!$F$2:$F$11876,$A143)),""))</f>
        <v>0.64</v>
      </c>
      <c r="AS143" s="160">
        <f t="array" ref="AS143">IF(LEN(AS$8)=0,"",IFERROR(IF(AS$9="Samtals",SUMPRODUCT(((Gögn!$F$2:$F$11876=$A143)*(Gögn!$B$2:$B$11876=AS$8)),Gögn!$I$2:$I$11876,Gögn!$L$2:$L$11876)/SUMIFS(Gögn!$L$2:$L$11876,Gögn!$B$2:$B$11876,AS$8,Gögn!$F$2:$F$11876,$A143),SUMPRODUCT(((Gögn!$F$2:$F$11876=$A143)*(Gögn!$B$2:$B$11876=AS$8)*(Gögn!$E$2:$E$11876=AS$9)),Gögn!$I$2:$I$11876,Gögn!$L$2:$L$11876)/SUMIFS(Gögn!$L$2:$L$11876,Gögn!$B$2:$B$11876,AS$8,Gögn!$E$2:$E$11876,AS$9,Gögn!$F$2:$F$11876,$A143)),""))</f>
        <v>0.48518549473406669</v>
      </c>
      <c r="AT143" s="160">
        <f t="array" ref="AT143">IF(LEN(AT$8)=0,"",IFERROR(IF(AT$9="Samtals",SUMPRODUCT(((Gögn!$F$2:$F$11876=$A143)*(Gögn!$B$2:$B$11876=AT$8)),Gögn!$I$2:$I$11876,Gögn!$L$2:$L$11876)/SUMIFS(Gögn!$L$2:$L$11876,Gögn!$B$2:$B$11876,AT$8,Gögn!$F$2:$F$11876,$A143),SUMPRODUCT(((Gögn!$F$2:$F$11876=$A143)*(Gögn!$B$2:$B$11876=AT$8)*(Gögn!$E$2:$E$11876=AT$9)),Gögn!$I$2:$I$11876,Gögn!$L$2:$L$11876)/SUMIFS(Gögn!$L$2:$L$11876,Gögn!$B$2:$B$11876,AT$8,Gögn!$E$2:$E$11876,AT$9,Gögn!$F$2:$F$11876,$A143)),""))</f>
        <v>0.5</v>
      </c>
      <c r="AU143" s="160">
        <f t="array" ref="AU143">IF(LEN(AU$8)=0,"",IFERROR(IF(AU$9="Samtals",SUMPRODUCT(((Gögn!$F$2:$F$11876=$A143)*(Gögn!$B$2:$B$11876=AU$8)),Gögn!$I$2:$I$11876,Gögn!$L$2:$L$11876)/SUMIFS(Gögn!$L$2:$L$11876,Gögn!$B$2:$B$11876,AU$8,Gögn!$F$2:$F$11876,$A143),SUMPRODUCT(((Gögn!$F$2:$F$11876=$A143)*(Gögn!$B$2:$B$11876=AU$8)*(Gögn!$E$2:$E$11876=AU$9)),Gögn!$I$2:$I$11876,Gögn!$L$2:$L$11876)/SUMIFS(Gögn!$L$2:$L$11876,Gögn!$B$2:$B$11876,AU$8,Gögn!$E$2:$E$11876,AU$9,Gögn!$F$2:$F$11876,$A143)),""))</f>
        <v>-0.11471659397904152</v>
      </c>
      <c r="AV143" s="160">
        <f t="array" ref="AV143">IF(LEN(AV$8)=0,"",IFERROR(IF(AV$9="Samtals",SUMPRODUCT(((Gögn!$F$2:$F$11876=$A143)*(Gögn!$B$2:$B$11876=AV$8)),Gögn!$I$2:$I$11876,Gögn!$L$2:$L$11876)/SUMIFS(Gögn!$L$2:$L$11876,Gögn!$B$2:$B$11876,AV$8,Gögn!$F$2:$F$11876,$A143),SUMPRODUCT(((Gögn!$F$2:$F$11876=$A143)*(Gögn!$B$2:$B$11876=AV$8)*(Gögn!$E$2:$E$11876=AV$9)),Gögn!$I$2:$I$11876,Gögn!$L$2:$L$11876)/SUMIFS(Gögn!$L$2:$L$11876,Gögn!$B$2:$B$11876,AV$8,Gögn!$E$2:$E$11876,AV$9,Gögn!$F$2:$F$11876,$A143)),""))</f>
        <v>0.17651580344074863</v>
      </c>
      <c r="AW143" s="160">
        <f t="array" ref="AW143">IF(LEN(AW$8)=0,"",IFERROR(IF(AW$9="Samtals",SUMPRODUCT(((Gögn!$F$2:$F$11876=$A143)*(Gögn!$B$2:$B$11876=AW$8)),Gögn!$I$2:$I$11876,Gögn!$L$2:$L$11876)/SUMIFS(Gögn!$L$2:$L$11876,Gögn!$B$2:$B$11876,AW$8,Gögn!$F$2:$F$11876,$A143),SUMPRODUCT(((Gögn!$F$2:$F$11876=$A143)*(Gögn!$B$2:$B$11876=AW$8)*(Gögn!$E$2:$E$11876=AW$9)),Gögn!$I$2:$I$11876,Gögn!$L$2:$L$11876)/SUMIFS(Gögn!$L$2:$L$11876,Gögn!$B$2:$B$11876,AW$8,Gögn!$E$2:$E$11876,AW$9,Gögn!$F$2:$F$11876,$A143)),""))</f>
        <v>0.17</v>
      </c>
      <c r="AX143" s="160">
        <f t="array" ref="AX143">IF(LEN(AX$8)=0,"",IFERROR(IF(AX$9="Samtals",SUMPRODUCT(((Gögn!$F$2:$F$11876=$A143)*(Gögn!$B$2:$B$11876=AX$8)),Gögn!$I$2:$I$11876,Gögn!$L$2:$L$11876)/SUMIFS(Gögn!$L$2:$L$11876,Gögn!$B$2:$B$11876,AX$8,Gögn!$F$2:$F$11876,$A143),SUMPRODUCT(((Gögn!$F$2:$F$11876=$A143)*(Gögn!$B$2:$B$11876=AX$8)*(Gögn!$E$2:$E$11876=AX$9)),Gögn!$I$2:$I$11876,Gögn!$L$2:$L$11876)/SUMIFS(Gögn!$L$2:$L$11876,Gögn!$B$2:$B$11876,AX$8,Gögn!$E$2:$E$11876,AX$9,Gögn!$F$2:$F$11876,$A143)),""))</f>
        <v>0.71897022407493971</v>
      </c>
      <c r="AY143" s="160">
        <f t="array" ref="AY143">IF(LEN(AY$8)=0,"",IFERROR(IF(AY$9="Samtals",SUMPRODUCT(((Gögn!$F$2:$F$11876=$A143)*(Gögn!$B$2:$B$11876=AY$8)),Gögn!$I$2:$I$11876,Gögn!$L$2:$L$11876)/SUMIFS(Gögn!$L$2:$L$11876,Gögn!$B$2:$B$11876,AY$8,Gögn!$F$2:$F$11876,$A143),SUMPRODUCT(((Gögn!$F$2:$F$11876=$A143)*(Gögn!$B$2:$B$11876=AY$8)*(Gögn!$E$2:$E$11876=AY$9)),Gögn!$I$2:$I$11876,Gögn!$L$2:$L$11876)/SUMIFS(Gögn!$L$2:$L$11876,Gögn!$B$2:$B$11876,AY$8,Gögn!$E$2:$E$11876,AY$9,Gögn!$F$2:$F$11876,$A143)),""))</f>
        <v>-0.91385059529885804</v>
      </c>
      <c r="AZ143" s="160">
        <f t="array" ref="AZ143">IF(LEN(AZ$8)=0,"",IFERROR(IF(AZ$9="Samtals",SUMPRODUCT(((Gögn!$F$2:$F$11876=$A143)*(Gögn!$B$2:$B$11876=AZ$8)),Gögn!$I$2:$I$11876,Gögn!$L$2:$L$11876)/SUMIFS(Gögn!$L$2:$L$11876,Gögn!$B$2:$B$11876,AZ$8,Gögn!$F$2:$F$11876,$A143),SUMPRODUCT(((Gögn!$F$2:$F$11876=$A143)*(Gögn!$B$2:$B$11876=AZ$8)*(Gögn!$E$2:$E$11876=AZ$9)),Gögn!$I$2:$I$11876,Gögn!$L$2:$L$11876)/SUMIFS(Gögn!$L$2:$L$11876,Gögn!$B$2:$B$11876,AZ$8,Gögn!$E$2:$E$11876,AZ$9,Gögn!$F$2:$F$11876,$A143)),""))</f>
        <v>-0.65</v>
      </c>
      <c r="BA143" s="160">
        <f t="array" ref="BA143">IF(LEN(BA$8)=0,"",IFERROR(IF(BA$9="Samtals",SUMPRODUCT(((Gögn!$F$2:$F$11876=$A143)*(Gögn!$B$2:$B$11876=BA$8)),Gögn!$I$2:$I$11876,Gögn!$L$2:$L$11876)/SUMIFS(Gögn!$L$2:$L$11876,Gögn!$B$2:$B$11876,BA$8,Gögn!$F$2:$F$11876,$A143),SUMPRODUCT(((Gögn!$F$2:$F$11876=$A143)*(Gögn!$B$2:$B$11876=BA$8)*(Gögn!$E$2:$E$11876=BA$9)),Gögn!$I$2:$I$11876,Gögn!$L$2:$L$11876)/SUMIFS(Gögn!$L$2:$L$11876,Gögn!$B$2:$B$11876,BA$8,Gögn!$E$2:$E$11876,BA$9,Gögn!$F$2:$F$11876,$A143)),""))</f>
        <v>-1.9649621368773948</v>
      </c>
      <c r="BB143" s="160">
        <f t="array" ref="BB143">IF(LEN(BB$8)=0,"",IFERROR(IF(BB$9="Samtals",SUMPRODUCT(((Gögn!$F$2:$F$11876=$A143)*(Gögn!$B$2:$B$11876=BB$8)),Gögn!$I$2:$I$11876,Gögn!$L$2:$L$11876)/SUMIFS(Gögn!$L$2:$L$11876,Gögn!$B$2:$B$11876,BB$8,Gögn!$F$2:$F$11876,$A143),SUMPRODUCT(((Gögn!$F$2:$F$11876=$A143)*(Gögn!$B$2:$B$11876=BB$8)*(Gögn!$E$2:$E$11876=BB$9)),Gögn!$I$2:$I$11876,Gögn!$L$2:$L$11876)/SUMIFS(Gögn!$L$2:$L$11876,Gögn!$B$2:$B$11876,BB$8,Gögn!$E$2:$E$11876,BB$9,Gögn!$F$2:$F$11876,$A143)),""))</f>
        <v>2.4623629029274827</v>
      </c>
      <c r="BC143" s="160">
        <f t="array" ref="BC143">IF(LEN(BC$8)=0,"",IFERROR(IF(BC$9="Samtals",SUMPRODUCT(((Gögn!$F$2:$F$11876=$A143)*(Gögn!$B$2:$B$11876=BC$8)),Gögn!$I$2:$I$11876,Gögn!$L$2:$L$11876)/SUMIFS(Gögn!$L$2:$L$11876,Gögn!$B$2:$B$11876,BC$8,Gögn!$F$2:$F$11876,$A143),SUMPRODUCT(((Gögn!$F$2:$F$11876=$A143)*(Gögn!$B$2:$B$11876=BC$8)*(Gögn!$E$2:$E$11876=BC$9)),Gögn!$I$2:$I$11876,Gögn!$L$2:$L$11876)/SUMIFS(Gögn!$L$2:$L$11876,Gögn!$B$2:$B$11876,BC$8,Gögn!$E$2:$E$11876,BC$9,Gögn!$F$2:$F$11876,$A143)),""))</f>
        <v>2.5</v>
      </c>
      <c r="BD143" s="160">
        <f t="array" ref="BD143">IF(LEN(BD$8)=0,"",IFERROR(IF(BD$9="Samtals",SUMPRODUCT(((Gögn!$F$2:$F$11876=$A143)*(Gögn!$B$2:$B$11876=BD$8)),Gögn!$I$2:$I$11876,Gögn!$L$2:$L$11876)/SUMIFS(Gögn!$L$2:$L$11876,Gögn!$B$2:$B$11876,BD$8,Gögn!$F$2:$F$11876,$A143),SUMPRODUCT(((Gögn!$F$2:$F$11876=$A143)*(Gögn!$B$2:$B$11876=BD$8)*(Gögn!$E$2:$E$11876=BD$9)),Gögn!$I$2:$I$11876,Gögn!$L$2:$L$11876)/SUMIFS(Gögn!$L$2:$L$11876,Gögn!$B$2:$B$11876,BD$8,Gögn!$E$2:$E$11876,BD$9,Gögn!$F$2:$F$11876,$A143)),""))</f>
        <v>0.26577137000166245</v>
      </c>
      <c r="BE143" s="160">
        <f t="array" ref="BE143">IF(LEN(BE$8)=0,"",IFERROR(IF(BE$9="Samtals",SUMPRODUCT(((Gögn!$F$2:$F$11876=$A143)*(Gögn!$B$2:$B$11876=BE$8)),Gögn!$I$2:$I$11876,Gögn!$L$2:$L$11876)/SUMIFS(Gögn!$L$2:$L$11876,Gögn!$B$2:$B$11876,BE$8,Gögn!$F$2:$F$11876,$A143),SUMPRODUCT(((Gögn!$F$2:$F$11876=$A143)*(Gögn!$B$2:$B$11876=BE$8)*(Gögn!$E$2:$E$11876=BE$9)),Gögn!$I$2:$I$11876,Gögn!$L$2:$L$11876)/SUMIFS(Gögn!$L$2:$L$11876,Gögn!$B$2:$B$11876,BE$8,Gögn!$E$2:$E$11876,BE$9,Gögn!$F$2:$F$11876,$A143)),""))</f>
        <v>-1.6679102801510126</v>
      </c>
      <c r="BF143" s="160">
        <f t="array" ref="BF143">IF(LEN(BF$8)=0,"",IFERROR(IF(BF$9="Samtals",SUMPRODUCT(((Gögn!$F$2:$F$11876=$A143)*(Gögn!$B$2:$B$11876=BF$8)),Gögn!$I$2:$I$11876,Gögn!$L$2:$L$11876)/SUMIFS(Gögn!$L$2:$L$11876,Gögn!$B$2:$B$11876,BF$8,Gögn!$F$2:$F$11876,$A143),SUMPRODUCT(((Gögn!$F$2:$F$11876=$A143)*(Gögn!$B$2:$B$11876=BF$8)*(Gögn!$E$2:$E$11876=BF$9)),Gögn!$I$2:$I$11876,Gögn!$L$2:$L$11876)/SUMIFS(Gögn!$L$2:$L$11876,Gögn!$B$2:$B$11876,BF$8,Gögn!$E$2:$E$11876,BF$9,Gögn!$F$2:$F$11876,$A143)),""))</f>
        <v>-1.71</v>
      </c>
      <c r="BG143" s="160">
        <f t="array" ref="BG143">IF(LEN(BG$8)=0,"",IFERROR(IF(BG$9="Samtals",SUMPRODUCT(((Gögn!$F$2:$F$11876=$A143)*(Gögn!$B$2:$B$11876=BG$8)),Gögn!$I$2:$I$11876,Gögn!$L$2:$L$11876)/SUMIFS(Gögn!$L$2:$L$11876,Gögn!$B$2:$B$11876,BG$8,Gögn!$F$2:$F$11876,$A143),SUMPRODUCT(((Gögn!$F$2:$F$11876=$A143)*(Gögn!$B$2:$B$11876=BG$8)*(Gögn!$E$2:$E$11876=BG$9)),Gögn!$I$2:$I$11876,Gögn!$L$2:$L$11876)/SUMIFS(Gögn!$L$2:$L$11876,Gögn!$B$2:$B$11876,BG$8,Gögn!$E$2:$E$11876,BG$9,Gögn!$F$2:$F$11876,$A143)),""))</f>
        <v>2.5946116217569069E-2</v>
      </c>
    </row>
    <row r="144" spans="1:59" ht="15" customHeight="1" x14ac:dyDescent="0.25">
      <c r="A144" s="15" t="s">
        <v>51</v>
      </c>
      <c r="B144" s="15"/>
      <c r="C144" s="19" t="s">
        <v>296</v>
      </c>
      <c r="D144" s="162">
        <f>SUMPRODUCT(E144:BG144,$E$83:$BG$83)/SUM($E$83:$BG$83)</f>
        <v>3.7154264661494505</v>
      </c>
      <c r="E144" s="162" cm="1">
        <f t="array" ref="E144">IF(LEN(E$8)=0,"",IFERROR(IF(E$9="Samtals",SUMPRODUCT(((Gögn!$F$2:$F$11876=$A144)*(Gögn!$B$2:$B$11876=E$8)),Gögn!$I$2:$I$11876,Gögn!$L$2:$L$11876)/SUMIFS(Gögn!$L$2:$L$11876,Gögn!$B$2:$B$11876,E$8,Gögn!$F$2:$F$11876,$A144),SUMPRODUCT(((Gögn!$F$2:$F$11876=$A144)*(Gögn!$B$2:$B$11876=E$8)*(Gögn!$E$2:$E$11876=E$9)),Gögn!$I$2:$I$11876,Gögn!$L$2:$L$11876)/SUMIFS(Gögn!$L$2:$L$11876,Gögn!$B$2:$B$11876,E$8,Gögn!$E$2:$E$11876,E$9,Gögn!$F$2:$F$11876,$A144)),""))</f>
        <v>3.2498828309334482</v>
      </c>
      <c r="F144" s="162" cm="1">
        <f t="array" ref="F144">IF(LEN(F$8)=0,"",IFERROR(IF(F$9="Samtals",SUMPRODUCT(((Gögn!$F$2:$F$11876=$A144)*(Gögn!$B$2:$B$11876=F$8)),Gögn!$I$2:$I$11876,Gögn!$L$2:$L$11876)/SUMIFS(Gögn!$L$2:$L$11876,Gögn!$B$2:$B$11876,F$8,Gögn!$F$2:$F$11876,$A144),SUMPRODUCT(((Gögn!$F$2:$F$11876=$A144)*(Gögn!$B$2:$B$11876=F$8)*(Gögn!$E$2:$E$11876=F$9)),Gögn!$I$2:$I$11876,Gögn!$L$2:$L$11876)/SUMIFS(Gögn!$L$2:$L$11876,Gögn!$B$2:$B$11876,F$8,Gögn!$E$2:$E$11876,F$9,Gögn!$F$2:$F$11876,$A144)),""))</f>
        <v>3</v>
      </c>
      <c r="G144" s="162" cm="1">
        <f t="array" ref="G144">IF(LEN(G$8)=0,"",IFERROR(IF(G$9="Samtals",SUMPRODUCT(((Gögn!$F$2:$F$11876=$A144)*(Gögn!$B$2:$B$11876=G$8)),Gögn!$I$2:$I$11876,Gögn!$L$2:$L$11876)/SUMIFS(Gögn!$L$2:$L$11876,Gögn!$B$2:$B$11876,G$8,Gögn!$F$2:$F$11876,$A144),SUMPRODUCT(((Gögn!$F$2:$F$11876=$A144)*(Gögn!$B$2:$B$11876=G$8)*(Gögn!$E$2:$E$11876=G$9)),Gögn!$I$2:$I$11876,Gögn!$L$2:$L$11876)/SUMIFS(Gögn!$L$2:$L$11876,Gögn!$B$2:$B$11876,G$8,Gögn!$E$2:$E$11876,G$9,Gögn!$F$2:$F$11876,$A144)),""))</f>
        <v>3.5124227090117093</v>
      </c>
      <c r="H144" s="162" cm="1">
        <f t="array" ref="H144">IF(LEN(H$8)=0,"",IFERROR(IF(H$9="Samtals",SUMPRODUCT(((Gögn!$F$2:$F$11876=$A144)*(Gögn!$B$2:$B$11876=H$8)),Gögn!$I$2:$I$11876,Gögn!$L$2:$L$11876)/SUMIFS(Gögn!$L$2:$L$11876,Gögn!$B$2:$B$11876,H$8,Gögn!$F$2:$F$11876,$A144),SUMPRODUCT(((Gögn!$F$2:$F$11876=$A144)*(Gögn!$B$2:$B$11876=H$8)*(Gögn!$E$2:$E$11876=H$9)),Gögn!$I$2:$I$11876,Gögn!$L$2:$L$11876)/SUMIFS(Gögn!$L$2:$L$11876,Gögn!$B$2:$B$11876,H$8,Gögn!$E$2:$E$11876,H$9,Gögn!$F$2:$F$11876,$A144)),""))</f>
        <v>3.8893671995220291</v>
      </c>
      <c r="I144" s="162" cm="1">
        <f t="array" ref="I144">IF(LEN(I$8)=0,"",IFERROR(IF(I$9="Samtals",SUMPRODUCT(((Gögn!$F$2:$F$11876=$A144)*(Gögn!$B$2:$B$11876=I$8)),Gögn!$I$2:$I$11876,Gögn!$L$2:$L$11876)/SUMIFS(Gögn!$L$2:$L$11876,Gögn!$B$2:$B$11876,I$8,Gögn!$F$2:$F$11876,$A144),SUMPRODUCT(((Gögn!$F$2:$F$11876=$A144)*(Gögn!$B$2:$B$11876=I$8)*(Gögn!$E$2:$E$11876=I$9)),Gögn!$I$2:$I$11876,Gögn!$L$2:$L$11876)/SUMIFS(Gögn!$L$2:$L$11876,Gögn!$B$2:$B$11876,I$8,Gögn!$E$2:$E$11876,I$9,Gögn!$F$2:$F$11876,$A144)),""))</f>
        <v>3.98</v>
      </c>
      <c r="J144" s="162" cm="1">
        <f t="array" ref="J144">IF(LEN(J$8)=0,"",IFERROR(IF(J$9="Samtals",SUMPRODUCT(((Gögn!$F$2:$F$11876=$A144)*(Gögn!$B$2:$B$11876=J$8)),Gögn!$I$2:$I$11876,Gögn!$L$2:$L$11876)/SUMIFS(Gögn!$L$2:$L$11876,Gögn!$B$2:$B$11876,J$8,Gögn!$F$2:$F$11876,$A144),SUMPRODUCT(((Gögn!$F$2:$F$11876=$A144)*(Gögn!$B$2:$B$11876=J$8)*(Gögn!$E$2:$E$11876=J$9)),Gögn!$I$2:$I$11876,Gögn!$L$2:$L$11876)/SUMIFS(Gögn!$L$2:$L$11876,Gögn!$B$2:$B$11876,J$8,Gögn!$E$2:$E$11876,J$9,Gögn!$F$2:$F$11876,$A144)),""))</f>
        <v>1.6532979186609524</v>
      </c>
      <c r="K144" s="162" cm="1">
        <f t="array" ref="K144">IF(LEN(K$8)=0,"",IFERROR(IF(K$9="Samtals",SUMPRODUCT(((Gögn!$F$2:$F$11876=$A144)*(Gögn!$B$2:$B$11876=K$8)),Gögn!$I$2:$I$11876,Gögn!$L$2:$L$11876)/SUMIFS(Gögn!$L$2:$L$11876,Gögn!$B$2:$B$11876,K$8,Gögn!$F$2:$F$11876,$A144),SUMPRODUCT(((Gögn!$F$2:$F$11876=$A144)*(Gögn!$B$2:$B$11876=K$8)*(Gögn!$E$2:$E$11876=K$9)),Gögn!$I$2:$I$11876,Gögn!$L$2:$L$11876)/SUMIFS(Gögn!$L$2:$L$11876,Gögn!$B$2:$B$11876,K$8,Gögn!$E$2:$E$11876,K$9,Gögn!$F$2:$F$11876,$A144)),""))</f>
        <v>2.2496514915016199</v>
      </c>
      <c r="L144" s="162" cm="1">
        <f t="array" ref="L144">IF(LEN(L$8)=0,"",IFERROR(IF(L$9="Samtals",SUMPRODUCT(((Gögn!$F$2:$F$11876=$A144)*(Gögn!$B$2:$B$11876=L$8)),Gögn!$I$2:$I$11876,Gögn!$L$2:$L$11876)/SUMIFS(Gögn!$L$2:$L$11876,Gögn!$B$2:$B$11876,L$8,Gögn!$F$2:$F$11876,$A144),SUMPRODUCT(((Gögn!$F$2:$F$11876=$A144)*(Gögn!$B$2:$B$11876=L$8)*(Gögn!$E$2:$E$11876=L$9)),Gögn!$I$2:$I$11876,Gögn!$L$2:$L$11876)/SUMIFS(Gögn!$L$2:$L$11876,Gögn!$B$2:$B$11876,L$8,Gögn!$E$2:$E$11876,L$9,Gögn!$F$2:$F$11876,$A144)),""))</f>
        <v>2.2496514915016199</v>
      </c>
      <c r="M144" s="162" cm="1">
        <f t="array" ref="M144">IF(LEN(M$8)=0,"",IFERROR(IF(M$9="Samtals",SUMPRODUCT(((Gögn!$F$2:$F$11876=$A144)*(Gögn!$B$2:$B$11876=M$8)),Gögn!$I$2:$I$11876,Gögn!$L$2:$L$11876)/SUMIFS(Gögn!$L$2:$L$11876,Gögn!$B$2:$B$11876,M$8,Gögn!$F$2:$F$11876,$A144),SUMPRODUCT(((Gögn!$F$2:$F$11876=$A144)*(Gögn!$B$2:$B$11876=M$8)*(Gögn!$E$2:$E$11876=M$9)),Gögn!$I$2:$I$11876,Gögn!$L$2:$L$11876)/SUMIFS(Gögn!$L$2:$L$11876,Gögn!$B$2:$B$11876,M$8,Gögn!$E$2:$E$11876,M$9,Gögn!$F$2:$F$11876,$A144)),""))</f>
        <v>2.4900000000000002</v>
      </c>
      <c r="N144" s="162" cm="1">
        <f t="array" ref="N144">IF(LEN(N$8)=0,"",IFERROR(IF(N$9="Samtals",SUMPRODUCT(((Gögn!$F$2:$F$11876=$A144)*(Gögn!$B$2:$B$11876=N$8)),Gögn!$I$2:$I$11876,Gögn!$L$2:$L$11876)/SUMIFS(Gögn!$L$2:$L$11876,Gögn!$B$2:$B$11876,N$8,Gögn!$F$2:$F$11876,$A144),SUMPRODUCT(((Gögn!$F$2:$F$11876=$A144)*(Gögn!$B$2:$B$11876=N$8)*(Gögn!$E$2:$E$11876=N$9)),Gögn!$I$2:$I$11876,Gögn!$L$2:$L$11876)/SUMIFS(Gögn!$L$2:$L$11876,Gögn!$B$2:$B$11876,N$8,Gögn!$E$2:$E$11876,N$9,Gögn!$F$2:$F$11876,$A144)),""))</f>
        <v>2.4900000000000002</v>
      </c>
      <c r="O144" s="162" cm="1">
        <f t="array" ref="O144">IF(LEN(O$8)=0,"",IFERROR(IF(O$9="Samtals",SUMPRODUCT(((Gögn!$F$2:$F$11876=$A144)*(Gögn!$B$2:$B$11876=O$8)),Gögn!$I$2:$I$11876,Gögn!$L$2:$L$11876)/SUMIFS(Gögn!$L$2:$L$11876,Gögn!$B$2:$B$11876,O$8,Gögn!$F$2:$F$11876,$A144),SUMPRODUCT(((Gögn!$F$2:$F$11876=$A144)*(Gögn!$B$2:$B$11876=O$8)*(Gögn!$E$2:$E$11876=O$9)),Gögn!$I$2:$I$11876,Gögn!$L$2:$L$11876)/SUMIFS(Gögn!$L$2:$L$11876,Gögn!$B$2:$B$11876,O$8,Gögn!$E$2:$E$11876,O$9,Gögn!$F$2:$F$11876,$A144)),""))</f>
        <v>3.6663451117931638</v>
      </c>
      <c r="P144" s="162" cm="1">
        <f t="array" ref="P144">IF(LEN(P$8)=0,"",IFERROR(IF(P$9="Samtals",SUMPRODUCT(((Gögn!$F$2:$F$11876=$A144)*(Gögn!$B$2:$B$11876=P$8)),Gögn!$I$2:$I$11876,Gögn!$L$2:$L$11876)/SUMIFS(Gögn!$L$2:$L$11876,Gögn!$B$2:$B$11876,P$8,Gögn!$F$2:$F$11876,$A144),SUMPRODUCT(((Gögn!$F$2:$F$11876=$A144)*(Gögn!$B$2:$B$11876=P$8)*(Gögn!$E$2:$E$11876=P$9)),Gögn!$I$2:$I$11876,Gögn!$L$2:$L$11876)/SUMIFS(Gögn!$L$2:$L$11876,Gögn!$B$2:$B$11876,P$8,Gögn!$E$2:$E$11876,P$9,Gögn!$F$2:$F$11876,$A144)),""))</f>
        <v>3.68</v>
      </c>
      <c r="Q144" s="162" cm="1">
        <f t="array" ref="Q144">IF(LEN(Q$8)=0,"",IFERROR(IF(Q$9="Samtals",SUMPRODUCT(((Gögn!$F$2:$F$11876=$A144)*(Gögn!$B$2:$B$11876=Q$8)),Gögn!$I$2:$I$11876,Gögn!$L$2:$L$11876)/SUMIFS(Gögn!$L$2:$L$11876,Gögn!$B$2:$B$11876,Q$8,Gögn!$F$2:$F$11876,$A144),SUMPRODUCT(((Gögn!$F$2:$F$11876=$A144)*(Gögn!$B$2:$B$11876=Q$8)*(Gögn!$E$2:$E$11876=Q$9)),Gögn!$I$2:$I$11876,Gögn!$L$2:$L$11876)/SUMIFS(Gögn!$L$2:$L$11876,Gögn!$B$2:$B$11876,Q$8,Gögn!$E$2:$E$11876,Q$9,Gögn!$F$2:$F$11876,$A144)),""))</f>
        <v>1.0992053871665401</v>
      </c>
      <c r="R144" s="162" cm="1">
        <f t="array" ref="R144">IF(LEN(R$8)=0,"",IFERROR(IF(R$9="Samtals",SUMPRODUCT(((Gögn!$F$2:$F$11876=$A144)*(Gögn!$B$2:$B$11876=R$8)),Gögn!$I$2:$I$11876,Gögn!$L$2:$L$11876)/SUMIFS(Gögn!$L$2:$L$11876,Gögn!$B$2:$B$11876,R$8,Gögn!$F$2:$F$11876,$A144),SUMPRODUCT(((Gögn!$F$2:$F$11876=$A144)*(Gögn!$B$2:$B$11876=R$8)*(Gögn!$E$2:$E$11876=R$9)),Gögn!$I$2:$I$11876,Gögn!$L$2:$L$11876)/SUMIFS(Gögn!$L$2:$L$11876,Gögn!$B$2:$B$11876,R$8,Gögn!$E$2:$E$11876,R$9,Gögn!$F$2:$F$11876,$A144)),""))</f>
        <v>2.2533736599792489</v>
      </c>
      <c r="S144" s="162" cm="1">
        <f t="array" ref="S144">IF(LEN(S$8)=0,"",IFERROR(IF(S$9="Samtals",SUMPRODUCT(((Gögn!$F$2:$F$11876=$A144)*(Gögn!$B$2:$B$11876=S$8)),Gögn!$I$2:$I$11876,Gögn!$L$2:$L$11876)/SUMIFS(Gögn!$L$2:$L$11876,Gögn!$B$2:$B$11876,S$8,Gögn!$F$2:$F$11876,$A144),SUMPRODUCT(((Gögn!$F$2:$F$11876=$A144)*(Gögn!$B$2:$B$11876=S$8)*(Gögn!$E$2:$E$11876=S$9)),Gögn!$I$2:$I$11876,Gögn!$L$2:$L$11876)/SUMIFS(Gögn!$L$2:$L$11876,Gögn!$B$2:$B$11876,S$8,Gögn!$E$2:$E$11876,S$9,Gögn!$F$2:$F$11876,$A144)),""))</f>
        <v>1.83</v>
      </c>
      <c r="T144" s="162" cm="1">
        <f t="array" ref="T144">IF(LEN(T$8)=0,"",IFERROR(IF(T$9="Samtals",SUMPRODUCT(((Gögn!$F$2:$F$11876=$A144)*(Gögn!$B$2:$B$11876=T$8)),Gögn!$I$2:$I$11876,Gögn!$L$2:$L$11876)/SUMIFS(Gögn!$L$2:$L$11876,Gögn!$B$2:$B$11876,T$8,Gögn!$F$2:$F$11876,$A144),SUMPRODUCT(((Gögn!$F$2:$F$11876=$A144)*(Gögn!$B$2:$B$11876=T$8)*(Gögn!$E$2:$E$11876=T$9)),Gögn!$I$2:$I$11876,Gögn!$L$2:$L$11876)/SUMIFS(Gögn!$L$2:$L$11876,Gögn!$B$2:$B$11876,T$8,Gögn!$E$2:$E$11876,T$9,Gögn!$F$2:$F$11876,$A144)),""))</f>
        <v>2.4638219988768899</v>
      </c>
      <c r="U144" s="162" cm="1">
        <f t="array" ref="U144">IF(LEN(U$8)=0,"",IFERROR(IF(U$9="Samtals",SUMPRODUCT(((Gögn!$F$2:$F$11876=$A144)*(Gögn!$B$2:$B$11876=U$8)),Gögn!$I$2:$I$11876,Gögn!$L$2:$L$11876)/SUMIFS(Gögn!$L$2:$L$11876,Gögn!$B$2:$B$11876,U$8,Gögn!$F$2:$F$11876,$A144),SUMPRODUCT(((Gögn!$F$2:$F$11876=$A144)*(Gögn!$B$2:$B$11876=U$8)*(Gögn!$E$2:$E$11876=U$9)),Gögn!$I$2:$I$11876,Gögn!$L$2:$L$11876)/SUMIFS(Gögn!$L$2:$L$11876,Gögn!$B$2:$B$11876,U$8,Gögn!$E$2:$E$11876,U$9,Gögn!$F$2:$F$11876,$A144)),""))</f>
        <v>4.0470688828906143</v>
      </c>
      <c r="V144" s="162" cm="1">
        <f t="array" ref="V144">IF(LEN(V$8)=0,"",IFERROR(IF(V$9="Samtals",SUMPRODUCT(((Gögn!$F$2:$F$11876=$A144)*(Gögn!$B$2:$B$11876=V$8)),Gögn!$I$2:$I$11876,Gögn!$L$2:$L$11876)/SUMIFS(Gögn!$L$2:$L$11876,Gögn!$B$2:$B$11876,V$8,Gögn!$F$2:$F$11876,$A144),SUMPRODUCT(((Gögn!$F$2:$F$11876=$A144)*(Gögn!$B$2:$B$11876=V$8)*(Gögn!$E$2:$E$11876=V$9)),Gögn!$I$2:$I$11876,Gögn!$L$2:$L$11876)/SUMIFS(Gögn!$L$2:$L$11876,Gögn!$B$2:$B$11876,V$8,Gögn!$E$2:$E$11876,V$9,Gögn!$F$2:$F$11876,$A144)),""))</f>
        <v>4.07</v>
      </c>
      <c r="W144" s="162" cm="1">
        <f t="array" ref="W144">IF(LEN(W$8)=0,"",IFERROR(IF(W$9="Samtals",SUMPRODUCT(((Gögn!$F$2:$F$11876=$A144)*(Gögn!$B$2:$B$11876=W$8)),Gögn!$I$2:$I$11876,Gögn!$L$2:$L$11876)/SUMIFS(Gögn!$L$2:$L$11876,Gögn!$B$2:$B$11876,W$8,Gögn!$F$2:$F$11876,$A144),SUMPRODUCT(((Gögn!$F$2:$F$11876=$A144)*(Gögn!$B$2:$B$11876=W$8)*(Gögn!$E$2:$E$11876=W$9)),Gögn!$I$2:$I$11876,Gögn!$L$2:$L$11876)/SUMIFS(Gögn!$L$2:$L$11876,Gögn!$B$2:$B$11876,W$8,Gögn!$E$2:$E$11876,W$9,Gögn!$F$2:$F$11876,$A144)),""))</f>
        <v>1.5625635994606886</v>
      </c>
      <c r="X144" s="162" cm="1">
        <f t="array" ref="X144">IF(LEN(X$8)=0,"",IFERROR(IF(X$9="Samtals",SUMPRODUCT(((Gögn!$F$2:$F$11876=$A144)*(Gögn!$B$2:$B$11876=X$8)),Gögn!$I$2:$I$11876,Gögn!$L$2:$L$11876)/SUMIFS(Gögn!$L$2:$L$11876,Gögn!$B$2:$B$11876,X$8,Gögn!$F$2:$F$11876,$A144),SUMPRODUCT(((Gögn!$F$2:$F$11876=$A144)*(Gögn!$B$2:$B$11876=X$8)*(Gögn!$E$2:$E$11876=X$9)),Gögn!$I$2:$I$11876,Gögn!$L$2:$L$11876)/SUMIFS(Gögn!$L$2:$L$11876,Gögn!$B$2:$B$11876,X$8,Gögn!$E$2:$E$11876,X$9,Gögn!$F$2:$F$11876,$A144)),""))</f>
        <v>1.415823244579878</v>
      </c>
      <c r="Y144" s="162" cm="1">
        <f t="array" ref="Y144">IF(LEN(Y$8)=0,"",IFERROR(IF(Y$9="Samtals",SUMPRODUCT(((Gögn!$F$2:$F$11876=$A144)*(Gögn!$B$2:$B$11876=Y$8)),Gögn!$I$2:$I$11876,Gögn!$L$2:$L$11876)/SUMIFS(Gögn!$L$2:$L$11876,Gögn!$B$2:$B$11876,Y$8,Gögn!$F$2:$F$11876,$A144),SUMPRODUCT(((Gögn!$F$2:$F$11876=$A144)*(Gögn!$B$2:$B$11876=Y$8)*(Gögn!$E$2:$E$11876=Y$9)),Gögn!$I$2:$I$11876,Gögn!$L$2:$L$11876)/SUMIFS(Gögn!$L$2:$L$11876,Gögn!$B$2:$B$11876,Y$8,Gögn!$E$2:$E$11876,Y$9,Gögn!$F$2:$F$11876,$A144)),""))</f>
        <v>1.57</v>
      </c>
      <c r="Z144" s="162" cm="1">
        <f t="array" ref="Z144">IF(LEN(Z$8)=0,"",IFERROR(IF(Z$9="Samtals",SUMPRODUCT(((Gögn!$F$2:$F$11876=$A144)*(Gögn!$B$2:$B$11876=Z$8)),Gögn!$I$2:$I$11876,Gögn!$L$2:$L$11876)/SUMIFS(Gögn!$L$2:$L$11876,Gögn!$B$2:$B$11876,Z$8,Gögn!$F$2:$F$11876,$A144),SUMPRODUCT(((Gögn!$F$2:$F$11876=$A144)*(Gögn!$B$2:$B$11876=Z$8)*(Gögn!$E$2:$E$11876=Z$9)),Gögn!$I$2:$I$11876,Gögn!$L$2:$L$11876)/SUMIFS(Gögn!$L$2:$L$11876,Gögn!$B$2:$B$11876,Z$8,Gögn!$E$2:$E$11876,Z$9,Gögn!$F$2:$F$11876,$A144)),""))</f>
        <v>1.3664631756213355</v>
      </c>
      <c r="AA144" s="162" cm="1">
        <f t="array" ref="AA144">IF(LEN(AA$8)=0,"",IFERROR(IF(AA$9="Samtals",SUMPRODUCT(((Gögn!$F$2:$F$11876=$A144)*(Gögn!$B$2:$B$11876=AA$8)),Gögn!$I$2:$I$11876,Gögn!$L$2:$L$11876)/SUMIFS(Gögn!$L$2:$L$11876,Gögn!$B$2:$B$11876,AA$8,Gögn!$F$2:$F$11876,$A144),SUMPRODUCT(((Gögn!$F$2:$F$11876=$A144)*(Gögn!$B$2:$B$11876=AA$8)*(Gögn!$E$2:$E$11876=AA$9)),Gögn!$I$2:$I$11876,Gögn!$L$2:$L$11876)/SUMIFS(Gögn!$L$2:$L$11876,Gögn!$B$2:$B$11876,AA$8,Gögn!$E$2:$E$11876,AA$9,Gögn!$F$2:$F$11876,$A144)),""))</f>
        <v>2.1</v>
      </c>
      <c r="AB144" s="162" cm="1">
        <f t="array" ref="AB144">IF(LEN(AB$8)=0,"",IFERROR(IF(AB$9="Samtals",SUMPRODUCT(((Gögn!$F$2:$F$11876=$A144)*(Gögn!$B$2:$B$11876=AB$8)),Gögn!$I$2:$I$11876,Gögn!$L$2:$L$11876)/SUMIFS(Gögn!$L$2:$L$11876,Gögn!$B$2:$B$11876,AB$8,Gögn!$F$2:$F$11876,$A144),SUMPRODUCT(((Gögn!$F$2:$F$11876=$A144)*(Gögn!$B$2:$B$11876=AB$8)*(Gögn!$E$2:$E$11876=AB$9)),Gögn!$I$2:$I$11876,Gögn!$L$2:$L$11876)/SUMIFS(Gögn!$L$2:$L$11876,Gögn!$B$2:$B$11876,AB$8,Gögn!$E$2:$E$11876,AB$9,Gögn!$F$2:$F$11876,$A144)),""))</f>
        <v>2.1</v>
      </c>
      <c r="AC144" s="162" cm="1">
        <f t="array" ref="AC144">IF(LEN(AC$8)=0,"",IFERROR(IF(AC$9="Samtals",SUMPRODUCT(((Gögn!$F$2:$F$11876=$A144)*(Gögn!$B$2:$B$11876=AC$8)),Gögn!$I$2:$I$11876,Gögn!$L$2:$L$11876)/SUMIFS(Gögn!$L$2:$L$11876,Gögn!$B$2:$B$11876,AC$8,Gögn!$F$2:$F$11876,$A144),SUMPRODUCT(((Gögn!$F$2:$F$11876=$A144)*(Gögn!$B$2:$B$11876=AC$8)*(Gögn!$E$2:$E$11876=AC$9)),Gögn!$I$2:$I$11876,Gögn!$L$2:$L$11876)/SUMIFS(Gögn!$L$2:$L$11876,Gögn!$B$2:$B$11876,AC$8,Gögn!$E$2:$E$11876,AC$9,Gögn!$F$2:$F$11876,$A144)),""))</f>
        <v>3.3914589470561487</v>
      </c>
      <c r="AD144" s="162" cm="1">
        <f t="array" ref="AD144">IF(LEN(AD$8)=0,"",IFERROR(IF(AD$9="Samtals",SUMPRODUCT(((Gögn!$F$2:$F$11876=$A144)*(Gögn!$B$2:$B$11876=AD$8)),Gögn!$I$2:$I$11876,Gögn!$L$2:$L$11876)/SUMIFS(Gögn!$L$2:$L$11876,Gögn!$B$2:$B$11876,AD$8,Gögn!$F$2:$F$11876,$A144),SUMPRODUCT(((Gögn!$F$2:$F$11876=$A144)*(Gögn!$B$2:$B$11876=AD$8)*(Gögn!$E$2:$E$11876=AD$9)),Gögn!$I$2:$I$11876,Gögn!$L$2:$L$11876)/SUMIFS(Gögn!$L$2:$L$11876,Gögn!$B$2:$B$11876,AD$8,Gögn!$E$2:$E$11876,AD$9,Gögn!$F$2:$F$11876,$A144)),""))</f>
        <v>3.3914589470561487</v>
      </c>
      <c r="AE144" s="162" cm="1">
        <f t="array" ref="AE144">IF(LEN(AE$8)=0,"",IFERROR(IF(AE$9="Samtals",SUMPRODUCT(((Gögn!$F$2:$F$11876=$A144)*(Gögn!$B$2:$B$11876=AE$8)),Gögn!$I$2:$I$11876,Gögn!$L$2:$L$11876)/SUMIFS(Gögn!$L$2:$L$11876,Gögn!$B$2:$B$11876,AE$8,Gögn!$F$2:$F$11876,$A144),SUMPRODUCT(((Gögn!$F$2:$F$11876=$A144)*(Gögn!$B$2:$B$11876=AE$8)*(Gögn!$E$2:$E$11876=AE$9)),Gögn!$I$2:$I$11876,Gögn!$L$2:$L$11876)/SUMIFS(Gögn!$L$2:$L$11876,Gögn!$B$2:$B$11876,AE$8,Gögn!$E$2:$E$11876,AE$9,Gögn!$F$2:$F$11876,$A144)),""))</f>
        <v>1.04</v>
      </c>
      <c r="AF144" s="162" cm="1">
        <f t="array" ref="AF144">IF(LEN(AF$8)=0,"",IFERROR(IF(AF$9="Samtals",SUMPRODUCT(((Gögn!$F$2:$F$11876=$A144)*(Gögn!$B$2:$B$11876=AF$8)),Gögn!$I$2:$I$11876,Gögn!$L$2:$L$11876)/SUMIFS(Gögn!$L$2:$L$11876,Gögn!$B$2:$B$11876,AF$8,Gögn!$F$2:$F$11876,$A144),SUMPRODUCT(((Gögn!$F$2:$F$11876=$A144)*(Gögn!$B$2:$B$11876=AF$8)*(Gögn!$E$2:$E$11876=AF$9)),Gögn!$I$2:$I$11876,Gögn!$L$2:$L$11876)/SUMIFS(Gögn!$L$2:$L$11876,Gögn!$B$2:$B$11876,AF$8,Gögn!$E$2:$E$11876,AF$9,Gögn!$F$2:$F$11876,$A144)),""))</f>
        <v>1.04</v>
      </c>
      <c r="AG144" s="162" cm="1">
        <f t="array" ref="AG144">IF(LEN(AG$8)=0,"",IFERROR(IF(AG$9="Samtals",SUMPRODUCT(((Gögn!$F$2:$F$11876=$A144)*(Gögn!$B$2:$B$11876=AG$8)),Gögn!$I$2:$I$11876,Gögn!$L$2:$L$11876)/SUMIFS(Gögn!$L$2:$L$11876,Gögn!$B$2:$B$11876,AG$8,Gögn!$F$2:$F$11876,$A144),SUMPRODUCT(((Gögn!$F$2:$F$11876=$A144)*(Gögn!$B$2:$B$11876=AG$8)*(Gögn!$E$2:$E$11876=AG$9)),Gögn!$I$2:$I$11876,Gögn!$L$2:$L$11876)/SUMIFS(Gögn!$L$2:$L$11876,Gögn!$B$2:$B$11876,AG$8,Gögn!$E$2:$E$11876,AG$9,Gögn!$F$2:$F$11876,$A144)),""))</f>
        <v>2.21</v>
      </c>
      <c r="AH144" s="162" cm="1">
        <f t="array" ref="AH144">IF(LEN(AH$8)=0,"",IFERROR(IF(AH$9="Samtals",SUMPRODUCT(((Gögn!$F$2:$F$11876=$A144)*(Gögn!$B$2:$B$11876=AH$8)),Gögn!$I$2:$I$11876,Gögn!$L$2:$L$11876)/SUMIFS(Gögn!$L$2:$L$11876,Gögn!$B$2:$B$11876,AH$8,Gögn!$F$2:$F$11876,$A144),SUMPRODUCT(((Gögn!$F$2:$F$11876=$A144)*(Gögn!$B$2:$B$11876=AH$8)*(Gögn!$E$2:$E$11876=AH$9)),Gögn!$I$2:$I$11876,Gögn!$L$2:$L$11876)/SUMIFS(Gögn!$L$2:$L$11876,Gögn!$B$2:$B$11876,AH$8,Gögn!$E$2:$E$11876,AH$9,Gögn!$F$2:$F$11876,$A144)),""))</f>
        <v>2.21</v>
      </c>
      <c r="AI144" s="162" cm="1">
        <f t="array" ref="AI144">IF(LEN(AI$8)=0,"",IFERROR(IF(AI$9="Samtals",SUMPRODUCT(((Gögn!$F$2:$F$11876=$A144)*(Gögn!$B$2:$B$11876=AI$8)),Gögn!$I$2:$I$11876,Gögn!$L$2:$L$11876)/SUMIFS(Gögn!$L$2:$L$11876,Gögn!$B$2:$B$11876,AI$8,Gögn!$F$2:$F$11876,$A144),SUMPRODUCT(((Gögn!$F$2:$F$11876=$A144)*(Gögn!$B$2:$B$11876=AI$8)*(Gögn!$E$2:$E$11876=AI$9)),Gögn!$I$2:$I$11876,Gögn!$L$2:$L$11876)/SUMIFS(Gögn!$L$2:$L$11876,Gögn!$B$2:$B$11876,AI$8,Gögn!$E$2:$E$11876,AI$9,Gögn!$F$2:$F$11876,$A144)),""))</f>
        <v>1.04</v>
      </c>
      <c r="AJ144" s="162" cm="1">
        <f t="array" ref="AJ144">IF(LEN(AJ$8)=0,"",IFERROR(IF(AJ$9="Samtals",SUMPRODUCT(((Gögn!$F$2:$F$11876=$A144)*(Gögn!$B$2:$B$11876=AJ$8)),Gögn!$I$2:$I$11876,Gögn!$L$2:$L$11876)/SUMIFS(Gögn!$L$2:$L$11876,Gögn!$B$2:$B$11876,AJ$8,Gögn!$F$2:$F$11876,$A144),SUMPRODUCT(((Gögn!$F$2:$F$11876=$A144)*(Gögn!$B$2:$B$11876=AJ$8)*(Gögn!$E$2:$E$11876=AJ$9)),Gögn!$I$2:$I$11876,Gögn!$L$2:$L$11876)/SUMIFS(Gögn!$L$2:$L$11876,Gögn!$B$2:$B$11876,AJ$8,Gögn!$E$2:$E$11876,AJ$9,Gögn!$F$2:$F$11876,$A144)),""))</f>
        <v>1.04</v>
      </c>
      <c r="AK144" s="162" cm="1">
        <f t="array" ref="AK144">IF(LEN(AK$8)=0,"",IFERROR(IF(AK$9="Samtals",SUMPRODUCT(((Gögn!$F$2:$F$11876=$A144)*(Gögn!$B$2:$B$11876=AK$8)),Gögn!$I$2:$I$11876,Gögn!$L$2:$L$11876)/SUMIFS(Gögn!$L$2:$L$11876,Gögn!$B$2:$B$11876,AK$8,Gögn!$F$2:$F$11876,$A144),SUMPRODUCT(((Gögn!$F$2:$F$11876=$A144)*(Gögn!$B$2:$B$11876=AK$8)*(Gögn!$E$2:$E$11876=AK$9)),Gögn!$I$2:$I$11876,Gögn!$L$2:$L$11876)/SUMIFS(Gögn!$L$2:$L$11876,Gögn!$B$2:$B$11876,AK$8,Gögn!$E$2:$E$11876,AK$9,Gögn!$F$2:$F$11876,$A144)),""))</f>
        <v>1.3</v>
      </c>
      <c r="AL144" s="162" cm="1">
        <f t="array" ref="AL144">IF(LEN(AL$8)=0,"",IFERROR(IF(AL$9="Samtals",SUMPRODUCT(((Gögn!$F$2:$F$11876=$A144)*(Gögn!$B$2:$B$11876=AL$8)),Gögn!$I$2:$I$11876,Gögn!$L$2:$L$11876)/SUMIFS(Gögn!$L$2:$L$11876,Gögn!$B$2:$B$11876,AL$8,Gögn!$F$2:$F$11876,$A144),SUMPRODUCT(((Gögn!$F$2:$F$11876=$A144)*(Gögn!$B$2:$B$11876=AL$8)*(Gögn!$E$2:$E$11876=AL$9)),Gögn!$I$2:$I$11876,Gögn!$L$2:$L$11876)/SUMIFS(Gögn!$L$2:$L$11876,Gögn!$B$2:$B$11876,AL$8,Gögn!$E$2:$E$11876,AL$9,Gögn!$F$2:$F$11876,$A144)),""))</f>
        <v>1.3</v>
      </c>
      <c r="AM144" s="162" cm="1">
        <f t="array" ref="AM144">IF(LEN(AM$8)=0,"",IFERROR(IF(AM$9="Samtals",SUMPRODUCT(((Gögn!$F$2:$F$11876=$A144)*(Gögn!$B$2:$B$11876=AM$8)),Gögn!$I$2:$I$11876,Gögn!$L$2:$L$11876)/SUMIFS(Gögn!$L$2:$L$11876,Gögn!$B$2:$B$11876,AM$8,Gögn!$F$2:$F$11876,$A144),SUMPRODUCT(((Gögn!$F$2:$F$11876=$A144)*(Gögn!$B$2:$B$11876=AM$8)*(Gögn!$E$2:$E$11876=AM$9)),Gögn!$I$2:$I$11876,Gögn!$L$2:$L$11876)/SUMIFS(Gögn!$L$2:$L$11876,Gögn!$B$2:$B$11876,AM$8,Gögn!$E$2:$E$11876,AM$9,Gögn!$F$2:$F$11876,$A144)),""))</f>
        <v>4.0073430298755719</v>
      </c>
      <c r="AN144" s="162" cm="1">
        <f t="array" ref="AN144">IF(LEN(AN$8)=0,"",IFERROR(IF(AN$9="Samtals",SUMPRODUCT(((Gögn!$F$2:$F$11876=$A144)*(Gögn!$B$2:$B$11876=AN$8)),Gögn!$I$2:$I$11876,Gögn!$L$2:$L$11876)/SUMIFS(Gögn!$L$2:$L$11876,Gögn!$B$2:$B$11876,AN$8,Gögn!$F$2:$F$11876,$A144),SUMPRODUCT(((Gögn!$F$2:$F$11876=$A144)*(Gögn!$B$2:$B$11876=AN$8)*(Gögn!$E$2:$E$11876=AN$9)),Gögn!$I$2:$I$11876,Gögn!$L$2:$L$11876)/SUMIFS(Gögn!$L$2:$L$11876,Gögn!$B$2:$B$11876,AN$8,Gögn!$E$2:$E$11876,AN$9,Gögn!$F$2:$F$11876,$A144)),""))</f>
        <v>4.044562366647571</v>
      </c>
      <c r="AO144" s="162" cm="1">
        <f t="array" ref="AO144">IF(LEN(AO$8)=0,"",IFERROR(IF(AO$9="Samtals",SUMPRODUCT(((Gögn!$F$2:$F$11876=$A144)*(Gögn!$B$2:$B$11876=AO$8)),Gögn!$I$2:$I$11876,Gögn!$L$2:$L$11876)/SUMIFS(Gögn!$L$2:$L$11876,Gögn!$B$2:$B$11876,AO$8,Gögn!$F$2:$F$11876,$A144),SUMPRODUCT(((Gögn!$F$2:$F$11876=$A144)*(Gögn!$B$2:$B$11876=AO$8)*(Gögn!$E$2:$E$11876=AO$9)),Gögn!$I$2:$I$11876,Gögn!$L$2:$L$11876)/SUMIFS(Gögn!$L$2:$L$11876,Gögn!$B$2:$B$11876,AO$8,Gögn!$E$2:$E$11876,AO$9,Gögn!$F$2:$F$11876,$A144)),""))</f>
        <v>2.1704329105042119</v>
      </c>
      <c r="AP144" s="162" cm="1">
        <f t="array" ref="AP144">IF(LEN(AP$8)=0,"",IFERROR(IF(AP$9="Samtals",SUMPRODUCT(((Gögn!$F$2:$F$11876=$A144)*(Gögn!$B$2:$B$11876=AP$8)),Gögn!$I$2:$I$11876,Gögn!$L$2:$L$11876)/SUMIFS(Gögn!$L$2:$L$11876,Gögn!$B$2:$B$11876,AP$8,Gögn!$F$2:$F$11876,$A144),SUMPRODUCT(((Gögn!$F$2:$F$11876=$A144)*(Gögn!$B$2:$B$11876=AP$8)*(Gögn!$E$2:$E$11876=AP$9)),Gögn!$I$2:$I$11876,Gögn!$L$2:$L$11876)/SUMIFS(Gögn!$L$2:$L$11876,Gögn!$B$2:$B$11876,AP$8,Gögn!$E$2:$E$11876,AP$9,Gögn!$F$2:$F$11876,$A144)),""))</f>
        <v>1.1994433337098542</v>
      </c>
      <c r="AQ144" s="162" cm="1">
        <f t="array" ref="AQ144">IF(LEN(AQ$8)=0,"",IFERROR(IF(AQ$9="Samtals",SUMPRODUCT(((Gögn!$F$2:$F$11876=$A144)*(Gögn!$B$2:$B$11876=AQ$8)),Gögn!$I$2:$I$11876,Gögn!$L$2:$L$11876)/SUMIFS(Gögn!$L$2:$L$11876,Gögn!$B$2:$B$11876,AQ$8,Gögn!$F$2:$F$11876,$A144),SUMPRODUCT(((Gögn!$F$2:$F$11876=$A144)*(Gögn!$B$2:$B$11876=AQ$8)*(Gögn!$E$2:$E$11876=AQ$9)),Gögn!$I$2:$I$11876,Gögn!$L$2:$L$11876)/SUMIFS(Gögn!$L$2:$L$11876,Gögn!$B$2:$B$11876,AQ$8,Gögn!$E$2:$E$11876,AQ$9,Gögn!$F$2:$F$11876,$A144)),""))</f>
        <v>0.97</v>
      </c>
      <c r="AR144" s="162" cm="1">
        <f t="array" ref="AR144">IF(LEN(AR$8)=0,"",IFERROR(IF(AR$9="Samtals",SUMPRODUCT(((Gögn!$F$2:$F$11876=$A144)*(Gögn!$B$2:$B$11876=AR$8)),Gögn!$I$2:$I$11876,Gögn!$L$2:$L$11876)/SUMIFS(Gögn!$L$2:$L$11876,Gögn!$B$2:$B$11876,AR$8,Gögn!$F$2:$F$11876,$A144),SUMPRODUCT(((Gögn!$F$2:$F$11876=$A144)*(Gögn!$B$2:$B$11876=AR$8)*(Gögn!$E$2:$E$11876=AR$9)),Gögn!$I$2:$I$11876,Gögn!$L$2:$L$11876)/SUMIFS(Gögn!$L$2:$L$11876,Gögn!$B$2:$B$11876,AR$8,Gögn!$E$2:$E$11876,AR$9,Gögn!$F$2:$F$11876,$A144)),""))</f>
        <v>1.28</v>
      </c>
      <c r="AS144" s="162" cm="1">
        <f t="array" ref="AS144">IF(LEN(AS$8)=0,"",IFERROR(IF(AS$9="Samtals",SUMPRODUCT(((Gögn!$F$2:$F$11876=$A144)*(Gögn!$B$2:$B$11876=AS$8)),Gögn!$I$2:$I$11876,Gögn!$L$2:$L$11876)/SUMIFS(Gögn!$L$2:$L$11876,Gögn!$B$2:$B$11876,AS$8,Gögn!$F$2:$F$11876,$A144),SUMPRODUCT(((Gögn!$F$2:$F$11876=$A144)*(Gögn!$B$2:$B$11876=AS$8)*(Gögn!$E$2:$E$11876=AS$9)),Gögn!$I$2:$I$11876,Gögn!$L$2:$L$11876)/SUMIFS(Gögn!$L$2:$L$11876,Gögn!$B$2:$B$11876,AS$8,Gögn!$E$2:$E$11876,AS$9,Gögn!$F$2:$F$11876,$A144)),""))</f>
        <v>4.7722051672574635</v>
      </c>
      <c r="AT144" s="162" cm="1">
        <f t="array" ref="AT144">IF(LEN(AT$8)=0,"",IFERROR(IF(AT$9="Samtals",SUMPRODUCT(((Gögn!$F$2:$F$11876=$A144)*(Gögn!$B$2:$B$11876=AT$8)),Gögn!$I$2:$I$11876,Gögn!$L$2:$L$11876)/SUMIFS(Gögn!$L$2:$L$11876,Gögn!$B$2:$B$11876,AT$8,Gögn!$F$2:$F$11876,$A144),SUMPRODUCT(((Gögn!$F$2:$F$11876=$A144)*(Gögn!$B$2:$B$11876=AT$8)*(Gögn!$E$2:$E$11876=AT$9)),Gögn!$I$2:$I$11876,Gögn!$L$2:$L$11876)/SUMIFS(Gögn!$L$2:$L$11876,Gögn!$B$2:$B$11876,AT$8,Gögn!$E$2:$E$11876,AT$9,Gögn!$F$2:$F$11876,$A144)),""))</f>
        <v>4.8</v>
      </c>
      <c r="AU144" s="162" cm="1">
        <f t="array" ref="AU144">IF(LEN(AU$8)=0,"",IFERROR(IF(AU$9="Samtals",SUMPRODUCT(((Gögn!$F$2:$F$11876=$A144)*(Gögn!$B$2:$B$11876=AU$8)),Gögn!$I$2:$I$11876,Gögn!$L$2:$L$11876)/SUMIFS(Gögn!$L$2:$L$11876,Gögn!$B$2:$B$11876,AU$8,Gögn!$F$2:$F$11876,$A144),SUMPRODUCT(((Gögn!$F$2:$F$11876=$A144)*(Gögn!$B$2:$B$11876=AU$8)*(Gögn!$E$2:$E$11876=AU$9)),Gögn!$I$2:$I$11876,Gögn!$L$2:$L$11876)/SUMIFS(Gögn!$L$2:$L$11876,Gögn!$B$2:$B$11876,AU$8,Gögn!$E$2:$E$11876,AU$9,Gögn!$F$2:$F$11876,$A144)),""))</f>
        <v>3.6466746201103626</v>
      </c>
      <c r="AV144" s="162" cm="1">
        <f t="array" ref="AV144">IF(LEN(AV$8)=0,"",IFERROR(IF(AV$9="Samtals",SUMPRODUCT(((Gögn!$F$2:$F$11876=$A144)*(Gögn!$B$2:$B$11876=AV$8)),Gögn!$I$2:$I$11876,Gögn!$L$2:$L$11876)/SUMIFS(Gögn!$L$2:$L$11876,Gögn!$B$2:$B$11876,AV$8,Gögn!$F$2:$F$11876,$A144),SUMPRODUCT(((Gögn!$F$2:$F$11876=$A144)*(Gögn!$B$2:$B$11876=AV$8)*(Gögn!$E$2:$E$11876=AV$9)),Gögn!$I$2:$I$11876,Gögn!$L$2:$L$11876)/SUMIFS(Gögn!$L$2:$L$11876,Gögn!$B$2:$B$11876,AV$8,Gögn!$E$2:$E$11876,AV$9,Gögn!$F$2:$F$11876,$A144)),""))</f>
        <v>5.2592975444840313</v>
      </c>
      <c r="AW144" s="162" cm="1">
        <f t="array" ref="AW144">IF(LEN(AW$8)=0,"",IFERROR(IF(AW$9="Samtals",SUMPRODUCT(((Gögn!$F$2:$F$11876=$A144)*(Gögn!$B$2:$B$11876=AW$8)),Gögn!$I$2:$I$11876,Gögn!$L$2:$L$11876)/SUMIFS(Gögn!$L$2:$L$11876,Gögn!$B$2:$B$11876,AW$8,Gögn!$F$2:$F$11876,$A144),SUMPRODUCT(((Gögn!$F$2:$F$11876=$A144)*(Gögn!$B$2:$B$11876=AW$8)*(Gögn!$E$2:$E$11876=AW$9)),Gögn!$I$2:$I$11876,Gögn!$L$2:$L$11876)/SUMIFS(Gögn!$L$2:$L$11876,Gögn!$B$2:$B$11876,AW$8,Gögn!$E$2:$E$11876,AW$9,Gögn!$F$2:$F$11876,$A144)),""))</f>
        <v>5.3</v>
      </c>
      <c r="AX144" s="162" cm="1">
        <f t="array" ref="AX144">IF(LEN(AX$8)=0,"",IFERROR(IF(AX$9="Samtals",SUMPRODUCT(((Gögn!$F$2:$F$11876=$A144)*(Gögn!$B$2:$B$11876=AX$8)),Gögn!$I$2:$I$11876,Gögn!$L$2:$L$11876)/SUMIFS(Gögn!$L$2:$L$11876,Gögn!$B$2:$B$11876,AX$8,Gögn!$F$2:$F$11876,$A144),SUMPRODUCT(((Gögn!$F$2:$F$11876=$A144)*(Gögn!$B$2:$B$11876=AX$8)*(Gögn!$E$2:$E$11876=AX$9)),Gögn!$I$2:$I$11876,Gögn!$L$2:$L$11876)/SUMIFS(Gögn!$L$2:$L$11876,Gögn!$B$2:$B$11876,AX$8,Gögn!$E$2:$E$11876,AX$9,Gögn!$F$2:$F$11876,$A144)),""))</f>
        <v>1.870732016674457</v>
      </c>
      <c r="AY144" s="162" cm="1">
        <f t="array" ref="AY144">IF(LEN(AY$8)=0,"",IFERROR(IF(AY$9="Samtals",SUMPRODUCT(((Gögn!$F$2:$F$11876=$A144)*(Gögn!$B$2:$B$11876=AY$8)),Gögn!$I$2:$I$11876,Gögn!$L$2:$L$11876)/SUMIFS(Gögn!$L$2:$L$11876,Gögn!$B$2:$B$11876,AY$8,Gögn!$F$2:$F$11876,$A144),SUMPRODUCT(((Gögn!$F$2:$F$11876=$A144)*(Gögn!$B$2:$B$11876=AY$8)*(Gögn!$E$2:$E$11876=AY$9)),Gögn!$I$2:$I$11876,Gögn!$L$2:$L$11876)/SUMIFS(Gögn!$L$2:$L$11876,Gögn!$B$2:$B$11876,AY$8,Gögn!$E$2:$E$11876,AY$9,Gögn!$F$2:$F$11876,$A144)),""))</f>
        <v>3.3194871861833262</v>
      </c>
      <c r="AZ144" s="162" cm="1">
        <f t="array" ref="AZ144">IF(LEN(AZ$8)=0,"",IFERROR(IF(AZ$9="Samtals",SUMPRODUCT(((Gögn!$F$2:$F$11876=$A144)*(Gögn!$B$2:$B$11876=AZ$8)),Gögn!$I$2:$I$11876,Gögn!$L$2:$L$11876)/SUMIFS(Gögn!$L$2:$L$11876,Gögn!$B$2:$B$11876,AZ$8,Gögn!$F$2:$F$11876,$A144),SUMPRODUCT(((Gögn!$F$2:$F$11876=$A144)*(Gögn!$B$2:$B$11876=AZ$8)*(Gögn!$E$2:$E$11876=AZ$9)),Gögn!$I$2:$I$11876,Gögn!$L$2:$L$11876)/SUMIFS(Gögn!$L$2:$L$11876,Gögn!$B$2:$B$11876,AZ$8,Gögn!$E$2:$E$11876,AZ$9,Gögn!$F$2:$F$11876,$A144)),""))</f>
        <v>3.68</v>
      </c>
      <c r="BA144" s="162" cm="1">
        <f t="array" ref="BA144">IF(LEN(BA$8)=0,"",IFERROR(IF(BA$9="Samtals",SUMPRODUCT(((Gögn!$F$2:$F$11876=$A144)*(Gögn!$B$2:$B$11876=BA$8)),Gögn!$I$2:$I$11876,Gögn!$L$2:$L$11876)/SUMIFS(Gögn!$L$2:$L$11876,Gögn!$B$2:$B$11876,BA$8,Gögn!$F$2:$F$11876,$A144),SUMPRODUCT(((Gögn!$F$2:$F$11876=$A144)*(Gögn!$B$2:$B$11876=BA$8)*(Gögn!$E$2:$E$11876=BA$9)),Gögn!$I$2:$I$11876,Gögn!$L$2:$L$11876)/SUMIFS(Gögn!$L$2:$L$11876,Gögn!$B$2:$B$11876,BA$8,Gögn!$E$2:$E$11876,BA$9,Gögn!$F$2:$F$11876,$A144)),""))</f>
        <v>1.8832987286191365</v>
      </c>
      <c r="BB144" s="162" cm="1">
        <f t="array" ref="BB144">IF(LEN(BB$8)=0,"",IFERROR(IF(BB$9="Samtals",SUMPRODUCT(((Gögn!$F$2:$F$11876=$A144)*(Gögn!$B$2:$B$11876=BB$8)),Gögn!$I$2:$I$11876,Gögn!$L$2:$L$11876)/SUMIFS(Gögn!$L$2:$L$11876,Gögn!$B$2:$B$11876,BB$8,Gögn!$F$2:$F$11876,$A144),SUMPRODUCT(((Gögn!$F$2:$F$11876=$A144)*(Gögn!$B$2:$B$11876=BB$8)*(Gögn!$E$2:$E$11876=BB$9)),Gögn!$I$2:$I$11876,Gögn!$L$2:$L$11876)/SUMIFS(Gögn!$L$2:$L$11876,Gögn!$B$2:$B$11876,BB$8,Gögn!$E$2:$E$11876,BB$9,Gögn!$F$2:$F$11876,$A144)),""))</f>
        <v>5.0095437557097391</v>
      </c>
      <c r="BC144" s="162" cm="1">
        <f t="array" ref="BC144">IF(LEN(BC$8)=0,"",IFERROR(IF(BC$9="Samtals",SUMPRODUCT(((Gögn!$F$2:$F$11876=$A144)*(Gögn!$B$2:$B$11876=BC$8)),Gögn!$I$2:$I$11876,Gögn!$L$2:$L$11876)/SUMIFS(Gögn!$L$2:$L$11876,Gögn!$B$2:$B$11876,BC$8,Gögn!$F$2:$F$11876,$A144),SUMPRODUCT(((Gögn!$F$2:$F$11876=$A144)*(Gögn!$B$2:$B$11876=BC$8)*(Gögn!$E$2:$E$11876=BC$9)),Gögn!$I$2:$I$11876,Gögn!$L$2:$L$11876)/SUMIFS(Gögn!$L$2:$L$11876,Gögn!$B$2:$B$11876,BC$8,Gögn!$E$2:$E$11876,BC$9,Gögn!$F$2:$F$11876,$A144)),""))</f>
        <v>5.0999999999999996</v>
      </c>
      <c r="BD144" s="162" cm="1">
        <f t="array" ref="BD144">IF(LEN(BD$8)=0,"",IFERROR(IF(BD$9="Samtals",SUMPRODUCT(((Gögn!$F$2:$F$11876=$A144)*(Gögn!$B$2:$B$11876=BD$8)),Gögn!$I$2:$I$11876,Gögn!$L$2:$L$11876)/SUMIFS(Gögn!$L$2:$L$11876,Gögn!$B$2:$B$11876,BD$8,Gögn!$F$2:$F$11876,$A144),SUMPRODUCT(((Gögn!$F$2:$F$11876=$A144)*(Gögn!$B$2:$B$11876=BD$8)*(Gögn!$E$2:$E$11876=BD$9)),Gögn!$I$2:$I$11876,Gögn!$L$2:$L$11876)/SUMIFS(Gögn!$L$2:$L$11876,Gögn!$B$2:$B$11876,BD$8,Gögn!$E$2:$E$11876,BD$9,Gögn!$F$2:$F$11876,$A144)),""))</f>
        <v>-0.26970028177326355</v>
      </c>
      <c r="BE144" s="162" cm="1">
        <f t="array" ref="BE144">IF(LEN(BE$8)=0,"",IFERROR(IF(BE$9="Samtals",SUMPRODUCT(((Gögn!$F$2:$F$11876=$A144)*(Gögn!$B$2:$B$11876=BE$8)),Gögn!$I$2:$I$11876,Gögn!$L$2:$L$11876)/SUMIFS(Gögn!$L$2:$L$11876,Gögn!$B$2:$B$11876,BE$8,Gögn!$F$2:$F$11876,$A144),SUMPRODUCT(((Gögn!$F$2:$F$11876=$A144)*(Gögn!$B$2:$B$11876=BE$8)*(Gögn!$E$2:$E$11876=BE$9)),Gögn!$I$2:$I$11876,Gögn!$L$2:$L$11876)/SUMIFS(Gögn!$L$2:$L$11876,Gögn!$B$2:$B$11876,BE$8,Gögn!$E$2:$E$11876,BE$9,Gögn!$F$2:$F$11876,$A144)),""))</f>
        <v>3.0695807392375491</v>
      </c>
      <c r="BF144" s="162" cm="1">
        <f t="array" ref="BF144">IF(LEN(BF$8)=0,"",IFERROR(IF(BF$9="Samtals",SUMPRODUCT(((Gögn!$F$2:$F$11876=$A144)*(Gögn!$B$2:$B$11876=BF$8)),Gögn!$I$2:$I$11876,Gögn!$L$2:$L$11876)/SUMIFS(Gögn!$L$2:$L$11876,Gögn!$B$2:$B$11876,BF$8,Gögn!$F$2:$F$11876,$A144),SUMPRODUCT(((Gögn!$F$2:$F$11876=$A144)*(Gögn!$B$2:$B$11876=BF$8)*(Gögn!$E$2:$E$11876=BF$9)),Gögn!$I$2:$I$11876,Gögn!$L$2:$L$11876)/SUMIFS(Gögn!$L$2:$L$11876,Gögn!$B$2:$B$11876,BF$8,Gögn!$E$2:$E$11876,BF$9,Gögn!$F$2:$F$11876,$A144)),""))</f>
        <v>3.08</v>
      </c>
      <c r="BG144" s="162" cm="1">
        <f t="array" ref="BG144">IF(LEN(BG$8)=0,"",IFERROR(IF(BG$9="Samtals",SUMPRODUCT(((Gögn!$F$2:$F$11876=$A144)*(Gögn!$B$2:$B$11876=BG$8)),Gögn!$I$2:$I$11876,Gögn!$L$2:$L$11876)/SUMIFS(Gögn!$L$2:$L$11876,Gögn!$B$2:$B$11876,BG$8,Gögn!$F$2:$F$11876,$A144),SUMPRODUCT(((Gögn!$F$2:$F$11876=$A144)*(Gögn!$B$2:$B$11876=BG$8)*(Gögn!$E$2:$E$11876=BG$9)),Gögn!$I$2:$I$11876,Gögn!$L$2:$L$11876)/SUMIFS(Gögn!$L$2:$L$11876,Gögn!$B$2:$B$11876,BG$8,Gögn!$E$2:$E$11876,BG$9,Gögn!$F$2:$F$11876,$A144)),""))</f>
        <v>2.6502685758106792</v>
      </c>
    </row>
    <row r="145" spans="1:59" ht="15" customHeight="1" x14ac:dyDescent="0.25">
      <c r="A145" s="15" t="s">
        <v>53</v>
      </c>
      <c r="B145" s="15"/>
      <c r="C145" s="18" t="s">
        <v>298</v>
      </c>
      <c r="D145" s="160">
        <f>SUMPRODUCT(E145:BG145,$E$83:$BG$83)/SUM($E$83:$BG$83)</f>
        <v>4.0561763189666564</v>
      </c>
      <c r="E145" s="160">
        <f t="array" ref="E145">IF(LEN(E$8)=0,"",IFERROR(IF(E$9="Samtals",SUMPRODUCT(((Gögn!$F$2:$F$11876=$A145)*(Gögn!$B$2:$B$11876=E$8)),Gögn!$I$2:$I$11876,Gögn!$L$2:$L$11876)/SUMIFS(Gögn!$L$2:$L$11876,Gögn!$B$2:$B$11876,E$8,Gögn!$F$2:$F$11876,$A145),SUMPRODUCT(((Gögn!$F$2:$F$11876=$A145)*(Gögn!$B$2:$B$11876=E$8)*(Gögn!$E$2:$E$11876=E$9)),Gögn!$I$2:$I$11876,Gögn!$L$2:$L$11876)/SUMIFS(Gögn!$L$2:$L$11876,Gögn!$B$2:$B$11876,E$8,Gögn!$E$2:$E$11876,E$9,Gögn!$F$2:$F$11876,$A145)),""))</f>
        <v>3.0622351464780797</v>
      </c>
      <c r="F145" s="160">
        <f t="array" ref="F145">IF(LEN(F$8)=0,"",IFERROR(IF(F$9="Samtals",SUMPRODUCT(((Gögn!$F$2:$F$11876=$A145)*(Gögn!$B$2:$B$11876=F$8)),Gögn!$I$2:$I$11876,Gögn!$L$2:$L$11876)/SUMIFS(Gögn!$L$2:$L$11876,Gögn!$B$2:$B$11876,F$8,Gögn!$F$2:$F$11876,$A145),SUMPRODUCT(((Gögn!$F$2:$F$11876=$A145)*(Gögn!$B$2:$B$11876=F$8)*(Gögn!$E$2:$E$11876=F$9)),Gögn!$I$2:$I$11876,Gögn!$L$2:$L$11876)/SUMIFS(Gögn!$L$2:$L$11876,Gögn!$B$2:$B$11876,F$8,Gögn!$E$2:$E$11876,F$9,Gögn!$F$2:$F$11876,$A145)),""))</f>
        <v>3</v>
      </c>
      <c r="G145" s="160">
        <f t="array" ref="G145">IF(LEN(G$8)=0,"",IFERROR(IF(G$9="Samtals",SUMPRODUCT(((Gögn!$F$2:$F$11876=$A145)*(Gögn!$B$2:$B$11876=G$8)),Gögn!$I$2:$I$11876,Gögn!$L$2:$L$11876)/SUMIFS(Gögn!$L$2:$L$11876,Gögn!$B$2:$B$11876,G$8,Gögn!$F$2:$F$11876,$A145),SUMPRODUCT(((Gögn!$F$2:$F$11876=$A145)*(Gögn!$B$2:$B$11876=G$8)*(Gögn!$E$2:$E$11876=G$9)),Gögn!$I$2:$I$11876,Gögn!$L$2:$L$11876)/SUMIFS(Gögn!$L$2:$L$11876,Gögn!$B$2:$B$11876,G$8,Gögn!$E$2:$E$11876,G$9,Gögn!$F$2:$F$11876,$A145)),""))</f>
        <v>3.1176026121260185</v>
      </c>
      <c r="H145" s="160">
        <f t="array" ref="H145">IF(LEN(H$8)=0,"",IFERROR(IF(H$9="Samtals",SUMPRODUCT(((Gögn!$F$2:$F$11876=$A145)*(Gögn!$B$2:$B$11876=H$8)),Gögn!$I$2:$I$11876,Gögn!$L$2:$L$11876)/SUMIFS(Gögn!$L$2:$L$11876,Gögn!$B$2:$B$11876,H$8,Gögn!$F$2:$F$11876,$A145),SUMPRODUCT(((Gögn!$F$2:$F$11876=$A145)*(Gögn!$B$2:$B$11876=H$8)*(Gögn!$E$2:$E$11876=H$9)),Gögn!$I$2:$I$11876,Gögn!$L$2:$L$11876)/SUMIFS(Gögn!$L$2:$L$11876,Gögn!$B$2:$B$11876,H$8,Gögn!$E$2:$E$11876,H$9,Gögn!$F$2:$F$11876,$A145)),""))</f>
        <v>3.9775975658731806</v>
      </c>
      <c r="I145" s="160">
        <f t="array" ref="I145">IF(LEN(I$8)=0,"",IFERROR(IF(I$9="Samtals",SUMPRODUCT(((Gögn!$F$2:$F$11876=$A145)*(Gögn!$B$2:$B$11876=I$8)),Gögn!$I$2:$I$11876,Gögn!$L$2:$L$11876)/SUMIFS(Gögn!$L$2:$L$11876,Gögn!$B$2:$B$11876,I$8,Gögn!$F$2:$F$11876,$A145),SUMPRODUCT(((Gögn!$F$2:$F$11876=$A145)*(Gögn!$B$2:$B$11876=I$8)*(Gögn!$E$2:$E$11876=I$9)),Gögn!$I$2:$I$11876,Gögn!$L$2:$L$11876)/SUMIFS(Gögn!$L$2:$L$11876,Gögn!$B$2:$B$11876,I$8,Gögn!$E$2:$E$11876,I$9,Gögn!$F$2:$F$11876,$A145)),""))</f>
        <v>4.03</v>
      </c>
      <c r="J145" s="160">
        <f t="array" ref="J145">IF(LEN(J$8)=0,"",IFERROR(IF(J$9="Samtals",SUMPRODUCT(((Gögn!$F$2:$F$11876=$A145)*(Gögn!$B$2:$B$11876=J$8)),Gögn!$I$2:$I$11876,Gögn!$L$2:$L$11876)/SUMIFS(Gögn!$L$2:$L$11876,Gögn!$B$2:$B$11876,J$8,Gögn!$F$2:$F$11876,$A145),SUMPRODUCT(((Gögn!$F$2:$F$11876=$A145)*(Gögn!$B$2:$B$11876=J$8)*(Gögn!$E$2:$E$11876=J$9)),Gögn!$I$2:$I$11876,Gögn!$L$2:$L$11876)/SUMIFS(Gögn!$L$2:$L$11876,Gögn!$B$2:$B$11876,J$8,Gögn!$E$2:$E$11876,J$9,Gögn!$F$2:$F$11876,$A145)),""))</f>
        <v>2.6847381090829558</v>
      </c>
      <c r="K145" s="160">
        <f t="array" ref="K145">IF(LEN(K$8)=0,"",IFERROR(IF(K$9="Samtals",SUMPRODUCT(((Gögn!$F$2:$F$11876=$A145)*(Gögn!$B$2:$B$11876=K$8)),Gögn!$I$2:$I$11876,Gögn!$L$2:$L$11876)/SUMIFS(Gögn!$L$2:$L$11876,Gögn!$B$2:$B$11876,K$8,Gögn!$F$2:$F$11876,$A145),SUMPRODUCT(((Gögn!$F$2:$F$11876=$A145)*(Gögn!$B$2:$B$11876=K$8)*(Gögn!$E$2:$E$11876=K$9)),Gögn!$I$2:$I$11876,Gögn!$L$2:$L$11876)/SUMIFS(Gögn!$L$2:$L$11876,Gögn!$B$2:$B$11876,K$8,Gögn!$E$2:$E$11876,K$9,Gögn!$F$2:$F$11876,$A145)),""))</f>
        <v>3.361270378078169</v>
      </c>
      <c r="L145" s="160">
        <f t="array" ref="L145">IF(LEN(L$8)=0,"",IFERROR(IF(L$9="Samtals",SUMPRODUCT(((Gögn!$F$2:$F$11876=$A145)*(Gögn!$B$2:$B$11876=L$8)),Gögn!$I$2:$I$11876,Gögn!$L$2:$L$11876)/SUMIFS(Gögn!$L$2:$L$11876,Gögn!$B$2:$B$11876,L$8,Gögn!$F$2:$F$11876,$A145),SUMPRODUCT(((Gögn!$F$2:$F$11876=$A145)*(Gögn!$B$2:$B$11876=L$8)*(Gögn!$E$2:$E$11876=L$9)),Gögn!$I$2:$I$11876,Gögn!$L$2:$L$11876)/SUMIFS(Gögn!$L$2:$L$11876,Gögn!$B$2:$B$11876,L$8,Gögn!$E$2:$E$11876,L$9,Gögn!$F$2:$F$11876,$A145)),""))</f>
        <v>3.361270378078169</v>
      </c>
      <c r="M145" s="160">
        <f t="array" ref="M145">IF(LEN(M$8)=0,"",IFERROR(IF(M$9="Samtals",SUMPRODUCT(((Gögn!$F$2:$F$11876=$A145)*(Gögn!$B$2:$B$11876=M$8)),Gögn!$I$2:$I$11876,Gögn!$L$2:$L$11876)/SUMIFS(Gögn!$L$2:$L$11876,Gögn!$B$2:$B$11876,M$8,Gögn!$F$2:$F$11876,$A145),SUMPRODUCT(((Gögn!$F$2:$F$11876=$A145)*(Gögn!$B$2:$B$11876=M$8)*(Gögn!$E$2:$E$11876=M$9)),Gögn!$I$2:$I$11876,Gögn!$L$2:$L$11876)/SUMIFS(Gögn!$L$2:$L$11876,Gögn!$B$2:$B$11876,M$8,Gögn!$E$2:$E$11876,M$9,Gögn!$F$2:$F$11876,$A145)),""))</f>
        <v>3.43</v>
      </c>
      <c r="N145" s="160">
        <f t="array" ref="N145">IF(LEN(N$8)=0,"",IFERROR(IF(N$9="Samtals",SUMPRODUCT(((Gögn!$F$2:$F$11876=$A145)*(Gögn!$B$2:$B$11876=N$8)),Gögn!$I$2:$I$11876,Gögn!$L$2:$L$11876)/SUMIFS(Gögn!$L$2:$L$11876,Gögn!$B$2:$B$11876,N$8,Gögn!$F$2:$F$11876,$A145),SUMPRODUCT(((Gögn!$F$2:$F$11876=$A145)*(Gögn!$B$2:$B$11876=N$8)*(Gögn!$E$2:$E$11876=N$9)),Gögn!$I$2:$I$11876,Gögn!$L$2:$L$11876)/SUMIFS(Gögn!$L$2:$L$11876,Gögn!$B$2:$B$11876,N$8,Gögn!$E$2:$E$11876,N$9,Gögn!$F$2:$F$11876,$A145)),""))</f>
        <v>3.43</v>
      </c>
      <c r="O145" s="160">
        <f t="array" ref="O145">IF(LEN(O$8)=0,"",IFERROR(IF(O$9="Samtals",SUMPRODUCT(((Gögn!$F$2:$F$11876=$A145)*(Gögn!$B$2:$B$11876=O$8)),Gögn!$I$2:$I$11876,Gögn!$L$2:$L$11876)/SUMIFS(Gögn!$L$2:$L$11876,Gögn!$B$2:$B$11876,O$8,Gögn!$F$2:$F$11876,$A145),SUMPRODUCT(((Gögn!$F$2:$F$11876=$A145)*(Gögn!$B$2:$B$11876=O$8)*(Gögn!$E$2:$E$11876=O$9)),Gögn!$I$2:$I$11876,Gögn!$L$2:$L$11876)/SUMIFS(Gögn!$L$2:$L$11876,Gögn!$B$2:$B$11876,O$8,Gögn!$E$2:$E$11876,O$9,Gögn!$F$2:$F$11876,$A145)),""))</f>
        <v>4.1697191128122446</v>
      </c>
      <c r="P145" s="160">
        <f t="array" ref="P145">IF(LEN(P$8)=0,"",IFERROR(IF(P$9="Samtals",SUMPRODUCT(((Gögn!$F$2:$F$11876=$A145)*(Gögn!$B$2:$B$11876=P$8)),Gögn!$I$2:$I$11876,Gögn!$L$2:$L$11876)/SUMIFS(Gögn!$L$2:$L$11876,Gögn!$B$2:$B$11876,P$8,Gögn!$F$2:$F$11876,$A145),SUMPRODUCT(((Gögn!$F$2:$F$11876=$A145)*(Gögn!$B$2:$B$11876=P$8)*(Gögn!$E$2:$E$11876=P$9)),Gögn!$I$2:$I$11876,Gögn!$L$2:$L$11876)/SUMIFS(Gögn!$L$2:$L$11876,Gögn!$B$2:$B$11876,P$8,Gögn!$E$2:$E$11876,P$9,Gögn!$F$2:$F$11876,$A145)),""))</f>
        <v>4.18</v>
      </c>
      <c r="Q145" s="160">
        <f t="array" ref="Q145">IF(LEN(Q$8)=0,"",IFERROR(IF(Q$9="Samtals",SUMPRODUCT(((Gögn!$F$2:$F$11876=$A145)*(Gögn!$B$2:$B$11876=Q$8)),Gögn!$I$2:$I$11876,Gögn!$L$2:$L$11876)/SUMIFS(Gögn!$L$2:$L$11876,Gögn!$B$2:$B$11876,Q$8,Gögn!$F$2:$F$11876,$A145),SUMPRODUCT(((Gögn!$F$2:$F$11876=$A145)*(Gögn!$B$2:$B$11876=Q$8)*(Gögn!$E$2:$E$11876=Q$9)),Gögn!$I$2:$I$11876,Gögn!$L$2:$L$11876)/SUMIFS(Gögn!$L$2:$L$11876,Gögn!$B$2:$B$11876,Q$8,Gögn!$E$2:$E$11876,Q$9,Gögn!$F$2:$F$11876,$A145)),""))</f>
        <v>2.2368967048720263</v>
      </c>
      <c r="R145" s="160">
        <f t="array" ref="R145">IF(LEN(R$8)=0,"",IFERROR(IF(R$9="Samtals",SUMPRODUCT(((Gögn!$F$2:$F$11876=$A145)*(Gögn!$B$2:$B$11876=R$8)),Gögn!$I$2:$I$11876,Gögn!$L$2:$L$11876)/SUMIFS(Gögn!$L$2:$L$11876,Gögn!$B$2:$B$11876,R$8,Gögn!$F$2:$F$11876,$A145),SUMPRODUCT(((Gögn!$F$2:$F$11876=$A145)*(Gögn!$B$2:$B$11876=R$8)*(Gögn!$E$2:$E$11876=R$9)),Gögn!$I$2:$I$11876,Gögn!$L$2:$L$11876)/SUMIFS(Gögn!$L$2:$L$11876,Gögn!$B$2:$B$11876,R$8,Gögn!$E$2:$E$11876,R$9,Gögn!$F$2:$F$11876,$A145)),""))</f>
        <v>3.0890498887092233</v>
      </c>
      <c r="S145" s="160">
        <f t="array" ref="S145">IF(LEN(S$8)=0,"",IFERROR(IF(S$9="Samtals",SUMPRODUCT(((Gögn!$F$2:$F$11876=$A145)*(Gögn!$B$2:$B$11876=S$8)),Gögn!$I$2:$I$11876,Gögn!$L$2:$L$11876)/SUMIFS(Gögn!$L$2:$L$11876,Gögn!$B$2:$B$11876,S$8,Gögn!$F$2:$F$11876,$A145),SUMPRODUCT(((Gögn!$F$2:$F$11876=$A145)*(Gögn!$B$2:$B$11876=S$8)*(Gögn!$E$2:$E$11876=S$9)),Gögn!$I$2:$I$11876,Gögn!$L$2:$L$11876)/SUMIFS(Gögn!$L$2:$L$11876,Gögn!$B$2:$B$11876,S$8,Gögn!$E$2:$E$11876,S$9,Gögn!$F$2:$F$11876,$A145)),""))</f>
        <v>3.02</v>
      </c>
      <c r="T145" s="160">
        <f t="array" ref="T145">IF(LEN(T$8)=0,"",IFERROR(IF(T$9="Samtals",SUMPRODUCT(((Gögn!$F$2:$F$11876=$A145)*(Gögn!$B$2:$B$11876=T$8)),Gögn!$I$2:$I$11876,Gögn!$L$2:$L$11876)/SUMIFS(Gögn!$L$2:$L$11876,Gögn!$B$2:$B$11876,T$8,Gögn!$F$2:$F$11876,$A145),SUMPRODUCT(((Gögn!$F$2:$F$11876=$A145)*(Gögn!$B$2:$B$11876=T$8)*(Gögn!$E$2:$E$11876=T$9)),Gögn!$I$2:$I$11876,Gögn!$L$2:$L$11876)/SUMIFS(Gögn!$L$2:$L$11876,Gögn!$B$2:$B$11876,T$8,Gögn!$E$2:$E$11876,T$9,Gögn!$F$2:$F$11876,$A145)),""))</f>
        <v>3.123372842056475</v>
      </c>
      <c r="U145" s="160">
        <f t="array" ref="U145">IF(LEN(U$8)=0,"",IFERROR(IF(U$9="Samtals",SUMPRODUCT(((Gögn!$F$2:$F$11876=$A145)*(Gögn!$B$2:$B$11876=U$8)),Gögn!$I$2:$I$11876,Gögn!$L$2:$L$11876)/SUMIFS(Gögn!$L$2:$L$11876,Gögn!$B$2:$B$11876,U$8,Gögn!$F$2:$F$11876,$A145),SUMPRODUCT(((Gögn!$F$2:$F$11876=$A145)*(Gögn!$B$2:$B$11876=U$8)*(Gögn!$E$2:$E$11876=U$9)),Gögn!$I$2:$I$11876,Gögn!$L$2:$L$11876)/SUMIFS(Gögn!$L$2:$L$11876,Gögn!$B$2:$B$11876,U$8,Gögn!$E$2:$E$11876,U$9,Gögn!$F$2:$F$11876,$A145)),""))</f>
        <v>4.4334191634445297</v>
      </c>
      <c r="V145" s="160">
        <f t="array" ref="V145">IF(LEN(V$8)=0,"",IFERROR(IF(V$9="Samtals",SUMPRODUCT(((Gögn!$F$2:$F$11876=$A145)*(Gögn!$B$2:$B$11876=V$8)),Gögn!$I$2:$I$11876,Gögn!$L$2:$L$11876)/SUMIFS(Gögn!$L$2:$L$11876,Gögn!$B$2:$B$11876,V$8,Gögn!$F$2:$F$11876,$A145),SUMPRODUCT(((Gögn!$F$2:$F$11876=$A145)*(Gögn!$B$2:$B$11876=V$8)*(Gögn!$E$2:$E$11876=V$9)),Gögn!$I$2:$I$11876,Gögn!$L$2:$L$11876)/SUMIFS(Gögn!$L$2:$L$11876,Gögn!$B$2:$B$11876,V$8,Gögn!$E$2:$E$11876,V$9,Gögn!$F$2:$F$11876,$A145)),""))</f>
        <v>4.45</v>
      </c>
      <c r="W145" s="160">
        <f t="array" ref="W145">IF(LEN(W$8)=0,"",IFERROR(IF(W$9="Samtals",SUMPRODUCT(((Gögn!$F$2:$F$11876=$A145)*(Gögn!$B$2:$B$11876=W$8)),Gögn!$I$2:$I$11876,Gögn!$L$2:$L$11876)/SUMIFS(Gögn!$L$2:$L$11876,Gögn!$B$2:$B$11876,W$8,Gögn!$F$2:$F$11876,$A145),SUMPRODUCT(((Gögn!$F$2:$F$11876=$A145)*(Gögn!$B$2:$B$11876=W$8)*(Gögn!$E$2:$E$11876=W$9)),Gögn!$I$2:$I$11876,Gögn!$L$2:$L$11876)/SUMIFS(Gögn!$L$2:$L$11876,Gögn!$B$2:$B$11876,W$8,Gögn!$E$2:$E$11876,W$9,Gögn!$F$2:$F$11876,$A145)),""))</f>
        <v>2.6369442761006017</v>
      </c>
      <c r="X145" s="160">
        <f t="array" ref="X145">IF(LEN(X$8)=0,"",IFERROR(IF(X$9="Samtals",SUMPRODUCT(((Gögn!$F$2:$F$11876=$A145)*(Gögn!$B$2:$B$11876=X$8)),Gögn!$I$2:$I$11876,Gögn!$L$2:$L$11876)/SUMIFS(Gögn!$L$2:$L$11876,Gögn!$B$2:$B$11876,X$8,Gögn!$F$2:$F$11876,$A145),SUMPRODUCT(((Gögn!$F$2:$F$11876=$A145)*(Gögn!$B$2:$B$11876=X$8)*(Gögn!$E$2:$E$11876=X$9)),Gögn!$I$2:$I$11876,Gögn!$L$2:$L$11876)/SUMIFS(Gögn!$L$2:$L$11876,Gögn!$B$2:$B$11876,X$8,Gögn!$E$2:$E$11876,X$9,Gögn!$F$2:$F$11876,$A145)),""))</f>
        <v>2.853142150814024</v>
      </c>
      <c r="Y145" s="160">
        <f t="array" ref="Y145">IF(LEN(Y$8)=0,"",IFERROR(IF(Y$9="Samtals",SUMPRODUCT(((Gögn!$F$2:$F$11876=$A145)*(Gögn!$B$2:$B$11876=Y$8)),Gögn!$I$2:$I$11876,Gögn!$L$2:$L$11876)/SUMIFS(Gögn!$L$2:$L$11876,Gögn!$B$2:$B$11876,Y$8,Gögn!$F$2:$F$11876,$A145),SUMPRODUCT(((Gögn!$F$2:$F$11876=$A145)*(Gögn!$B$2:$B$11876=Y$8)*(Gögn!$E$2:$E$11876=Y$9)),Gögn!$I$2:$I$11876,Gögn!$L$2:$L$11876)/SUMIFS(Gögn!$L$2:$L$11876,Gögn!$B$2:$B$11876,Y$8,Gögn!$E$2:$E$11876,Y$9,Gögn!$F$2:$F$11876,$A145)),""))</f>
        <v>3.31</v>
      </c>
      <c r="Z145" s="160">
        <f t="array" ref="Z145">IF(LEN(Z$8)=0,"",IFERROR(IF(Z$9="Samtals",SUMPRODUCT(((Gögn!$F$2:$F$11876=$A145)*(Gögn!$B$2:$B$11876=Z$8)),Gögn!$I$2:$I$11876,Gögn!$L$2:$L$11876)/SUMIFS(Gögn!$L$2:$L$11876,Gögn!$B$2:$B$11876,Z$8,Gögn!$F$2:$F$11876,$A145),SUMPRODUCT(((Gögn!$F$2:$F$11876=$A145)*(Gögn!$B$2:$B$11876=Z$8)*(Gögn!$E$2:$E$11876=Z$9)),Gögn!$I$2:$I$11876,Gögn!$L$2:$L$11876)/SUMIFS(Gögn!$L$2:$L$11876,Gögn!$B$2:$B$11876,Z$8,Gögn!$E$2:$E$11876,Z$9,Gögn!$F$2:$F$11876,$A145)),""))</f>
        <v>2.706877982271739</v>
      </c>
      <c r="AA145" s="160">
        <f t="array" ref="AA145">IF(LEN(AA$8)=0,"",IFERROR(IF(AA$9="Samtals",SUMPRODUCT(((Gögn!$F$2:$F$11876=$A145)*(Gögn!$B$2:$B$11876=AA$8)),Gögn!$I$2:$I$11876,Gögn!$L$2:$L$11876)/SUMIFS(Gögn!$L$2:$L$11876,Gögn!$B$2:$B$11876,AA$8,Gögn!$F$2:$F$11876,$A145),SUMPRODUCT(((Gögn!$F$2:$F$11876=$A145)*(Gögn!$B$2:$B$11876=AA$8)*(Gögn!$E$2:$E$11876=AA$9)),Gögn!$I$2:$I$11876,Gögn!$L$2:$L$11876)/SUMIFS(Gögn!$L$2:$L$11876,Gögn!$B$2:$B$11876,AA$8,Gögn!$E$2:$E$11876,AA$9,Gögn!$F$2:$F$11876,$A145)),""))</f>
        <v>3</v>
      </c>
      <c r="AB145" s="160">
        <f t="array" ref="AB145">IF(LEN(AB$8)=0,"",IFERROR(IF(AB$9="Samtals",SUMPRODUCT(((Gögn!$F$2:$F$11876=$A145)*(Gögn!$B$2:$B$11876=AB$8)),Gögn!$I$2:$I$11876,Gögn!$L$2:$L$11876)/SUMIFS(Gögn!$L$2:$L$11876,Gögn!$B$2:$B$11876,AB$8,Gögn!$F$2:$F$11876,$A145),SUMPRODUCT(((Gögn!$F$2:$F$11876=$A145)*(Gögn!$B$2:$B$11876=AB$8)*(Gögn!$E$2:$E$11876=AB$9)),Gögn!$I$2:$I$11876,Gögn!$L$2:$L$11876)/SUMIFS(Gögn!$L$2:$L$11876,Gögn!$B$2:$B$11876,AB$8,Gögn!$E$2:$E$11876,AB$9,Gögn!$F$2:$F$11876,$A145)),""))</f>
        <v>3</v>
      </c>
      <c r="AC145" s="160">
        <f t="array" ref="AC145">IF(LEN(AC$8)=0,"",IFERROR(IF(AC$9="Samtals",SUMPRODUCT(((Gögn!$F$2:$F$11876=$A145)*(Gögn!$B$2:$B$11876=AC$8)),Gögn!$I$2:$I$11876,Gögn!$L$2:$L$11876)/SUMIFS(Gögn!$L$2:$L$11876,Gögn!$B$2:$B$11876,AC$8,Gögn!$F$2:$F$11876,$A145),SUMPRODUCT(((Gögn!$F$2:$F$11876=$A145)*(Gögn!$B$2:$B$11876=AC$8)*(Gögn!$E$2:$E$11876=AC$9)),Gögn!$I$2:$I$11876,Gögn!$L$2:$L$11876)/SUMIFS(Gögn!$L$2:$L$11876,Gögn!$B$2:$B$11876,AC$8,Gögn!$E$2:$E$11876,AC$9,Gögn!$F$2:$F$11876,$A145)),""))</f>
        <v>3.5525850361385887</v>
      </c>
      <c r="AD145" s="160">
        <f t="array" ref="AD145">IF(LEN(AD$8)=0,"",IFERROR(IF(AD$9="Samtals",SUMPRODUCT(((Gögn!$F$2:$F$11876=$A145)*(Gögn!$B$2:$B$11876=AD$8)),Gögn!$I$2:$I$11876,Gögn!$L$2:$L$11876)/SUMIFS(Gögn!$L$2:$L$11876,Gögn!$B$2:$B$11876,AD$8,Gögn!$F$2:$F$11876,$A145),SUMPRODUCT(((Gögn!$F$2:$F$11876=$A145)*(Gögn!$B$2:$B$11876=AD$8)*(Gögn!$E$2:$E$11876=AD$9)),Gögn!$I$2:$I$11876,Gögn!$L$2:$L$11876)/SUMIFS(Gögn!$L$2:$L$11876,Gögn!$B$2:$B$11876,AD$8,Gögn!$E$2:$E$11876,AD$9,Gögn!$F$2:$F$11876,$A145)),""))</f>
        <v>3.5525850361385887</v>
      </c>
      <c r="AE145" s="160">
        <f t="array" ref="AE145">IF(LEN(AE$8)=0,"",IFERROR(IF(AE$9="Samtals",SUMPRODUCT(((Gögn!$F$2:$F$11876=$A145)*(Gögn!$B$2:$B$11876=AE$8)),Gögn!$I$2:$I$11876,Gögn!$L$2:$L$11876)/SUMIFS(Gögn!$L$2:$L$11876,Gögn!$B$2:$B$11876,AE$8,Gögn!$F$2:$F$11876,$A145),SUMPRODUCT(((Gögn!$F$2:$F$11876=$A145)*(Gögn!$B$2:$B$11876=AE$8)*(Gögn!$E$2:$E$11876=AE$9)),Gögn!$I$2:$I$11876,Gögn!$L$2:$L$11876)/SUMIFS(Gögn!$L$2:$L$11876,Gögn!$B$2:$B$11876,AE$8,Gögn!$E$2:$E$11876,AE$9,Gögn!$F$2:$F$11876,$A145)),""))</f>
        <v>2.52</v>
      </c>
      <c r="AF145" s="160">
        <f t="array" ref="AF145">IF(LEN(AF$8)=0,"",IFERROR(IF(AF$9="Samtals",SUMPRODUCT(((Gögn!$F$2:$F$11876=$A145)*(Gögn!$B$2:$B$11876=AF$8)),Gögn!$I$2:$I$11876,Gögn!$L$2:$L$11876)/SUMIFS(Gögn!$L$2:$L$11876,Gögn!$B$2:$B$11876,AF$8,Gögn!$F$2:$F$11876,$A145),SUMPRODUCT(((Gögn!$F$2:$F$11876=$A145)*(Gögn!$B$2:$B$11876=AF$8)*(Gögn!$E$2:$E$11876=AF$9)),Gögn!$I$2:$I$11876,Gögn!$L$2:$L$11876)/SUMIFS(Gögn!$L$2:$L$11876,Gögn!$B$2:$B$11876,AF$8,Gögn!$E$2:$E$11876,AF$9,Gögn!$F$2:$F$11876,$A145)),""))</f>
        <v>2.52</v>
      </c>
      <c r="AG145" s="160">
        <f t="array" ref="AG145">IF(LEN(AG$8)=0,"",IFERROR(IF(AG$9="Samtals",SUMPRODUCT(((Gögn!$F$2:$F$11876=$A145)*(Gögn!$B$2:$B$11876=AG$8)),Gögn!$I$2:$I$11876,Gögn!$L$2:$L$11876)/SUMIFS(Gögn!$L$2:$L$11876,Gögn!$B$2:$B$11876,AG$8,Gögn!$F$2:$F$11876,$A145),SUMPRODUCT(((Gögn!$F$2:$F$11876=$A145)*(Gögn!$B$2:$B$11876=AG$8)*(Gögn!$E$2:$E$11876=AG$9)),Gögn!$I$2:$I$11876,Gögn!$L$2:$L$11876)/SUMIFS(Gögn!$L$2:$L$11876,Gögn!$B$2:$B$11876,AG$8,Gögn!$E$2:$E$11876,AG$9,Gögn!$F$2:$F$11876,$A145)),""))</f>
        <v>3.08</v>
      </c>
      <c r="AH145" s="160">
        <f t="array" ref="AH145">IF(LEN(AH$8)=0,"",IFERROR(IF(AH$9="Samtals",SUMPRODUCT(((Gögn!$F$2:$F$11876=$A145)*(Gögn!$B$2:$B$11876=AH$8)),Gögn!$I$2:$I$11876,Gögn!$L$2:$L$11876)/SUMIFS(Gögn!$L$2:$L$11876,Gögn!$B$2:$B$11876,AH$8,Gögn!$F$2:$F$11876,$A145),SUMPRODUCT(((Gögn!$F$2:$F$11876=$A145)*(Gögn!$B$2:$B$11876=AH$8)*(Gögn!$E$2:$E$11876=AH$9)),Gögn!$I$2:$I$11876,Gögn!$L$2:$L$11876)/SUMIFS(Gögn!$L$2:$L$11876,Gögn!$B$2:$B$11876,AH$8,Gögn!$E$2:$E$11876,AH$9,Gögn!$F$2:$F$11876,$A145)),""))</f>
        <v>3.08</v>
      </c>
      <c r="AI145" s="160">
        <f t="array" ref="AI145">IF(LEN(AI$8)=0,"",IFERROR(IF(AI$9="Samtals",SUMPRODUCT(((Gögn!$F$2:$F$11876=$A145)*(Gögn!$B$2:$B$11876=AI$8)),Gögn!$I$2:$I$11876,Gögn!$L$2:$L$11876)/SUMIFS(Gögn!$L$2:$L$11876,Gögn!$B$2:$B$11876,AI$8,Gögn!$F$2:$F$11876,$A145),SUMPRODUCT(((Gögn!$F$2:$F$11876=$A145)*(Gögn!$B$2:$B$11876=AI$8)*(Gögn!$E$2:$E$11876=AI$9)),Gögn!$I$2:$I$11876,Gögn!$L$2:$L$11876)/SUMIFS(Gögn!$L$2:$L$11876,Gögn!$B$2:$B$11876,AI$8,Gögn!$E$2:$E$11876,AI$9,Gögn!$F$2:$F$11876,$A145)),""))</f>
        <v>3.36</v>
      </c>
      <c r="AJ145" s="160">
        <f t="array" ref="AJ145">IF(LEN(AJ$8)=0,"",IFERROR(IF(AJ$9="Samtals",SUMPRODUCT(((Gögn!$F$2:$F$11876=$A145)*(Gögn!$B$2:$B$11876=AJ$8)),Gögn!$I$2:$I$11876,Gögn!$L$2:$L$11876)/SUMIFS(Gögn!$L$2:$L$11876,Gögn!$B$2:$B$11876,AJ$8,Gögn!$F$2:$F$11876,$A145),SUMPRODUCT(((Gögn!$F$2:$F$11876=$A145)*(Gögn!$B$2:$B$11876=AJ$8)*(Gögn!$E$2:$E$11876=AJ$9)),Gögn!$I$2:$I$11876,Gögn!$L$2:$L$11876)/SUMIFS(Gögn!$L$2:$L$11876,Gögn!$B$2:$B$11876,AJ$8,Gögn!$E$2:$E$11876,AJ$9,Gögn!$F$2:$F$11876,$A145)),""))</f>
        <v>3.36</v>
      </c>
      <c r="AK145" s="160">
        <f t="array" ref="AK145">IF(LEN(AK$8)=0,"",IFERROR(IF(AK$9="Samtals",SUMPRODUCT(((Gögn!$F$2:$F$11876=$A145)*(Gögn!$B$2:$B$11876=AK$8)),Gögn!$I$2:$I$11876,Gögn!$L$2:$L$11876)/SUMIFS(Gögn!$L$2:$L$11876,Gögn!$B$2:$B$11876,AK$8,Gögn!$F$2:$F$11876,$A145),SUMPRODUCT(((Gögn!$F$2:$F$11876=$A145)*(Gögn!$B$2:$B$11876=AK$8)*(Gögn!$E$2:$E$11876=AK$9)),Gögn!$I$2:$I$11876,Gögn!$L$2:$L$11876)/SUMIFS(Gögn!$L$2:$L$11876,Gögn!$B$2:$B$11876,AK$8,Gögn!$E$2:$E$11876,AK$9,Gögn!$F$2:$F$11876,$A145)),""))</f>
        <v>2.5</v>
      </c>
      <c r="AL145" s="160">
        <f t="array" ref="AL145">IF(LEN(AL$8)=0,"",IFERROR(IF(AL$9="Samtals",SUMPRODUCT(((Gögn!$F$2:$F$11876=$A145)*(Gögn!$B$2:$B$11876=AL$8)),Gögn!$I$2:$I$11876,Gögn!$L$2:$L$11876)/SUMIFS(Gögn!$L$2:$L$11876,Gögn!$B$2:$B$11876,AL$8,Gögn!$F$2:$F$11876,$A145),SUMPRODUCT(((Gögn!$F$2:$F$11876=$A145)*(Gögn!$B$2:$B$11876=AL$8)*(Gögn!$E$2:$E$11876=AL$9)),Gögn!$I$2:$I$11876,Gögn!$L$2:$L$11876)/SUMIFS(Gögn!$L$2:$L$11876,Gögn!$B$2:$B$11876,AL$8,Gögn!$E$2:$E$11876,AL$9,Gögn!$F$2:$F$11876,$A145)),""))</f>
        <v>2.5</v>
      </c>
      <c r="AM145" s="160">
        <f t="array" ref="AM145">IF(LEN(AM$8)=0,"",IFERROR(IF(AM$9="Samtals",SUMPRODUCT(((Gögn!$F$2:$F$11876=$A145)*(Gögn!$B$2:$B$11876=AM$8)),Gögn!$I$2:$I$11876,Gögn!$L$2:$L$11876)/SUMIFS(Gögn!$L$2:$L$11876,Gögn!$B$2:$B$11876,AM$8,Gögn!$F$2:$F$11876,$A145),SUMPRODUCT(((Gögn!$F$2:$F$11876=$A145)*(Gögn!$B$2:$B$11876=AM$8)*(Gögn!$E$2:$E$11876=AM$9)),Gögn!$I$2:$I$11876,Gögn!$L$2:$L$11876)/SUMIFS(Gögn!$L$2:$L$11876,Gögn!$B$2:$B$11876,AM$8,Gögn!$E$2:$E$11876,AM$9,Gögn!$F$2:$F$11876,$A145)),""))</f>
        <v>4.3686584453106647</v>
      </c>
      <c r="AN145" s="160">
        <f t="array" ref="AN145">IF(LEN(AN$8)=0,"",IFERROR(IF(AN$9="Samtals",SUMPRODUCT(((Gögn!$F$2:$F$11876=$A145)*(Gögn!$B$2:$B$11876=AN$8)),Gögn!$I$2:$I$11876,Gögn!$L$2:$L$11876)/SUMIFS(Gögn!$L$2:$L$11876,Gögn!$B$2:$B$11876,AN$8,Gögn!$F$2:$F$11876,$A145),SUMPRODUCT(((Gögn!$F$2:$F$11876=$A145)*(Gögn!$B$2:$B$11876=AN$8)*(Gögn!$E$2:$E$11876=AN$9)),Gögn!$I$2:$I$11876,Gögn!$L$2:$L$11876)/SUMIFS(Gögn!$L$2:$L$11876,Gögn!$B$2:$B$11876,AN$8,Gögn!$E$2:$E$11876,AN$9,Gögn!$F$2:$F$11876,$A145)),""))</f>
        <v>4.4055591403408272</v>
      </c>
      <c r="AO145" s="160">
        <f t="array" ref="AO145">IF(LEN(AO$8)=0,"",IFERROR(IF(AO$9="Samtals",SUMPRODUCT(((Gögn!$F$2:$F$11876=$A145)*(Gögn!$B$2:$B$11876=AO$8)),Gögn!$I$2:$I$11876,Gögn!$L$2:$L$11876)/SUMIFS(Gögn!$L$2:$L$11876,Gögn!$B$2:$B$11876,AO$8,Gögn!$F$2:$F$11876,$A145),SUMPRODUCT(((Gögn!$F$2:$F$11876=$A145)*(Gögn!$B$2:$B$11876=AO$8)*(Gögn!$E$2:$E$11876=AO$9)),Gögn!$I$2:$I$11876,Gögn!$L$2:$L$11876)/SUMIFS(Gögn!$L$2:$L$11876,Gögn!$B$2:$B$11876,AO$8,Gögn!$E$2:$E$11876,AO$9,Gögn!$F$2:$F$11876,$A145)),""))</f>
        <v>2.5474744589335274</v>
      </c>
      <c r="AP145" s="160">
        <f t="array" ref="AP145">IF(LEN(AP$8)=0,"",IFERROR(IF(AP$9="Samtals",SUMPRODUCT(((Gögn!$F$2:$F$11876=$A145)*(Gögn!$B$2:$B$11876=AP$8)),Gögn!$I$2:$I$11876,Gögn!$L$2:$L$11876)/SUMIFS(Gögn!$L$2:$L$11876,Gögn!$B$2:$B$11876,AP$8,Gögn!$F$2:$F$11876,$A145),SUMPRODUCT(((Gögn!$F$2:$F$11876=$A145)*(Gögn!$B$2:$B$11876=AP$8)*(Gögn!$E$2:$E$11876=AP$9)),Gögn!$I$2:$I$11876,Gögn!$L$2:$L$11876)/SUMIFS(Gögn!$L$2:$L$11876,Gögn!$B$2:$B$11876,AP$8,Gögn!$E$2:$E$11876,AP$9,Gögn!$F$2:$F$11876,$A145)),""))</f>
        <v>2.9257538705669295</v>
      </c>
      <c r="AQ145" s="160">
        <f t="array" ref="AQ145">IF(LEN(AQ$8)=0,"",IFERROR(IF(AQ$9="Samtals",SUMPRODUCT(((Gögn!$F$2:$F$11876=$A145)*(Gögn!$B$2:$B$11876=AQ$8)),Gögn!$I$2:$I$11876,Gögn!$L$2:$L$11876)/SUMIFS(Gögn!$L$2:$L$11876,Gögn!$B$2:$B$11876,AQ$8,Gögn!$F$2:$F$11876,$A145),SUMPRODUCT(((Gögn!$F$2:$F$11876=$A145)*(Gögn!$B$2:$B$11876=AQ$8)*(Gögn!$E$2:$E$11876=AQ$9)),Gögn!$I$2:$I$11876,Gögn!$L$2:$L$11876)/SUMIFS(Gögn!$L$2:$L$11876,Gögn!$B$2:$B$11876,AQ$8,Gögn!$E$2:$E$11876,AQ$9,Gögn!$F$2:$F$11876,$A145)),""))</f>
        <v>3.17</v>
      </c>
      <c r="AR145" s="160">
        <f t="array" ref="AR145">IF(LEN(AR$8)=0,"",IFERROR(IF(AR$9="Samtals",SUMPRODUCT(((Gögn!$F$2:$F$11876=$A145)*(Gögn!$B$2:$B$11876=AR$8)),Gögn!$I$2:$I$11876,Gögn!$L$2:$L$11876)/SUMIFS(Gögn!$L$2:$L$11876,Gögn!$B$2:$B$11876,AR$8,Gögn!$F$2:$F$11876,$A145),SUMPRODUCT(((Gögn!$F$2:$F$11876=$A145)*(Gögn!$B$2:$B$11876=AR$8)*(Gögn!$E$2:$E$11876=AR$9)),Gögn!$I$2:$I$11876,Gögn!$L$2:$L$11876)/SUMIFS(Gögn!$L$2:$L$11876,Gögn!$B$2:$B$11876,AR$8,Gögn!$E$2:$E$11876,AR$9,Gögn!$F$2:$F$11876,$A145)),""))</f>
        <v>2.84</v>
      </c>
      <c r="AS145" s="160">
        <f t="array" ref="AS145">IF(LEN(AS$8)=0,"",IFERROR(IF(AS$9="Samtals",SUMPRODUCT(((Gögn!$F$2:$F$11876=$A145)*(Gögn!$B$2:$B$11876=AS$8)),Gögn!$I$2:$I$11876,Gögn!$L$2:$L$11876)/SUMIFS(Gögn!$L$2:$L$11876,Gögn!$B$2:$B$11876,AS$8,Gögn!$F$2:$F$11876,$A145),SUMPRODUCT(((Gögn!$F$2:$F$11876=$A145)*(Gögn!$B$2:$B$11876=AS$8)*(Gögn!$E$2:$E$11876=AS$9)),Gögn!$I$2:$I$11876,Gögn!$L$2:$L$11876)/SUMIFS(Gögn!$L$2:$L$11876,Gögn!$B$2:$B$11876,AS$8,Gögn!$E$2:$E$11876,AS$9,Gögn!$F$2:$F$11876,$A145)),""))</f>
        <v>4.7621864803988982</v>
      </c>
      <c r="AT145" s="160">
        <f t="array" ref="AT145">IF(LEN(AT$8)=0,"",IFERROR(IF(AT$9="Samtals",SUMPRODUCT(((Gögn!$F$2:$F$11876=$A145)*(Gögn!$B$2:$B$11876=AT$8)),Gögn!$I$2:$I$11876,Gögn!$L$2:$L$11876)/SUMIFS(Gögn!$L$2:$L$11876,Gögn!$B$2:$B$11876,AT$8,Gögn!$F$2:$F$11876,$A145),SUMPRODUCT(((Gögn!$F$2:$F$11876=$A145)*(Gögn!$B$2:$B$11876=AT$8)*(Gögn!$E$2:$E$11876=AT$9)),Gögn!$I$2:$I$11876,Gögn!$L$2:$L$11876)/SUMIFS(Gögn!$L$2:$L$11876,Gögn!$B$2:$B$11876,AT$8,Gögn!$E$2:$E$11876,AT$9,Gögn!$F$2:$F$11876,$A145)),""))</f>
        <v>4.8</v>
      </c>
      <c r="AU145" s="160">
        <f t="array" ref="AU145">IF(LEN(AU$8)=0,"",IFERROR(IF(AU$9="Samtals",SUMPRODUCT(((Gögn!$F$2:$F$11876=$A145)*(Gögn!$B$2:$B$11876=AU$8)),Gögn!$I$2:$I$11876,Gögn!$L$2:$L$11876)/SUMIFS(Gögn!$L$2:$L$11876,Gögn!$B$2:$B$11876,AU$8,Gögn!$F$2:$F$11876,$A145),SUMPRODUCT(((Gögn!$F$2:$F$11876=$A145)*(Gögn!$B$2:$B$11876=AU$8)*(Gögn!$E$2:$E$11876=AU$9)),Gögn!$I$2:$I$11876,Gögn!$L$2:$L$11876)/SUMIFS(Gögn!$L$2:$L$11876,Gögn!$B$2:$B$11876,AU$8,Gögn!$E$2:$E$11876,AU$9,Gögn!$F$2:$F$11876,$A145)),""))</f>
        <v>3.2309568522007104</v>
      </c>
      <c r="AV145" s="160">
        <f t="array" ref="AV145">IF(LEN(AV$8)=0,"",IFERROR(IF(AV$9="Samtals",SUMPRODUCT(((Gögn!$F$2:$F$11876=$A145)*(Gögn!$B$2:$B$11876=AV$8)),Gögn!$I$2:$I$11876,Gögn!$L$2:$L$11876)/SUMIFS(Gögn!$L$2:$L$11876,Gögn!$B$2:$B$11876,AV$8,Gögn!$F$2:$F$11876,$A145),SUMPRODUCT(((Gögn!$F$2:$F$11876=$A145)*(Gögn!$B$2:$B$11876=AV$8)*(Gögn!$E$2:$E$11876=AV$9)),Gögn!$I$2:$I$11876,Gögn!$L$2:$L$11876)/SUMIFS(Gögn!$L$2:$L$11876,Gögn!$B$2:$B$11876,AV$8,Gögn!$E$2:$E$11876,AV$9,Gögn!$F$2:$F$11876,$A145)),""))</f>
        <v>5.2086670479947657</v>
      </c>
      <c r="AW145" s="160">
        <f t="array" ref="AW145">IF(LEN(AW$8)=0,"",IFERROR(IF(AW$9="Samtals",SUMPRODUCT(((Gögn!$F$2:$F$11876=$A145)*(Gögn!$B$2:$B$11876=AW$8)),Gögn!$I$2:$I$11876,Gögn!$L$2:$L$11876)/SUMIFS(Gögn!$L$2:$L$11876,Gögn!$B$2:$B$11876,AW$8,Gögn!$F$2:$F$11876,$A145),SUMPRODUCT(((Gögn!$F$2:$F$11876=$A145)*(Gögn!$B$2:$B$11876=AW$8)*(Gögn!$E$2:$E$11876=AW$9)),Gögn!$I$2:$I$11876,Gögn!$L$2:$L$11876)/SUMIFS(Gögn!$L$2:$L$11876,Gögn!$B$2:$B$11876,AW$8,Gögn!$E$2:$E$11876,AW$9,Gögn!$F$2:$F$11876,$A145)),""))</f>
        <v>5.2</v>
      </c>
      <c r="AX145" s="160">
        <f t="array" ref="AX145">IF(LEN(AX$8)=0,"",IFERROR(IF(AX$9="Samtals",SUMPRODUCT(((Gögn!$F$2:$F$11876=$A145)*(Gögn!$B$2:$B$11876=AX$8)),Gögn!$I$2:$I$11876,Gögn!$L$2:$L$11876)/SUMIFS(Gögn!$L$2:$L$11876,Gögn!$B$2:$B$11876,AX$8,Gögn!$F$2:$F$11876,$A145),SUMPRODUCT(((Gögn!$F$2:$F$11876=$A145)*(Gögn!$B$2:$B$11876=AX$8)*(Gögn!$E$2:$E$11876=AX$9)),Gögn!$I$2:$I$11876,Gögn!$L$2:$L$11876)/SUMIFS(Gögn!$L$2:$L$11876,Gögn!$B$2:$B$11876,AX$8,Gögn!$E$2:$E$11876,AX$9,Gögn!$F$2:$F$11876,$A145)),""))</f>
        <v>5.9302171287119272</v>
      </c>
      <c r="AY145" s="160">
        <f t="array" ref="AY145">IF(LEN(AY$8)=0,"",IFERROR(IF(AY$9="Samtals",SUMPRODUCT(((Gögn!$F$2:$F$11876=$A145)*(Gögn!$B$2:$B$11876=AY$8)),Gögn!$I$2:$I$11876,Gögn!$L$2:$L$11876)/SUMIFS(Gögn!$L$2:$L$11876,Gögn!$B$2:$B$11876,AY$8,Gögn!$F$2:$F$11876,$A145),SUMPRODUCT(((Gögn!$F$2:$F$11876=$A145)*(Gögn!$B$2:$B$11876=AY$8)*(Gögn!$E$2:$E$11876=AY$9)),Gögn!$I$2:$I$11876,Gögn!$L$2:$L$11876)/SUMIFS(Gögn!$L$2:$L$11876,Gögn!$B$2:$B$11876,AY$8,Gögn!$E$2:$E$11876,AY$9,Gögn!$F$2:$F$11876,$A145)),""))</f>
        <v>3.97</v>
      </c>
      <c r="AZ145" s="160">
        <f t="array" ref="AZ145">IF(LEN(AZ$8)=0,"",IFERROR(IF(AZ$9="Samtals",SUMPRODUCT(((Gögn!$F$2:$F$11876=$A145)*(Gögn!$B$2:$B$11876=AZ$8)),Gögn!$I$2:$I$11876,Gögn!$L$2:$L$11876)/SUMIFS(Gögn!$L$2:$L$11876,Gögn!$B$2:$B$11876,AZ$8,Gögn!$F$2:$F$11876,$A145),SUMPRODUCT(((Gögn!$F$2:$F$11876=$A145)*(Gögn!$B$2:$B$11876=AZ$8)*(Gögn!$E$2:$E$11876=AZ$9)),Gögn!$I$2:$I$11876,Gögn!$L$2:$L$11876)/SUMIFS(Gögn!$L$2:$L$11876,Gögn!$B$2:$B$11876,AZ$8,Gögn!$E$2:$E$11876,AZ$9,Gögn!$F$2:$F$11876,$A145)),""))</f>
        <v>3.97</v>
      </c>
      <c r="BA145" s="160" t="str">
        <f t="array" ref="BA145">IF(LEN(BA$8)=0,"",IFERROR(IF(BA$9="Samtals",SUMPRODUCT(((Gögn!$F$2:$F$11876=$A145)*(Gögn!$B$2:$B$11876=BA$8)),Gögn!$I$2:$I$11876,Gögn!$L$2:$L$11876)/SUMIFS(Gögn!$L$2:$L$11876,Gögn!$B$2:$B$11876,BA$8,Gögn!$F$2:$F$11876,$A145),SUMPRODUCT(((Gögn!$F$2:$F$11876=$A145)*(Gögn!$B$2:$B$11876=BA$8)*(Gögn!$E$2:$E$11876=BA$9)),Gögn!$I$2:$I$11876,Gögn!$L$2:$L$11876)/SUMIFS(Gögn!$L$2:$L$11876,Gögn!$B$2:$B$11876,BA$8,Gögn!$E$2:$E$11876,BA$9,Gögn!$F$2:$F$11876,$A145)),""))</f>
        <v/>
      </c>
      <c r="BB145" s="160">
        <f t="array" ref="BB145">IF(LEN(BB$8)=0,"",IFERROR(IF(BB$9="Samtals",SUMPRODUCT(((Gögn!$F$2:$F$11876=$A145)*(Gögn!$B$2:$B$11876=BB$8)),Gögn!$I$2:$I$11876,Gögn!$L$2:$L$11876)/SUMIFS(Gögn!$L$2:$L$11876,Gögn!$B$2:$B$11876,BB$8,Gögn!$F$2:$F$11876,$A145),SUMPRODUCT(((Gögn!$F$2:$F$11876=$A145)*(Gögn!$B$2:$B$11876=BB$8)*(Gögn!$E$2:$E$11876=BB$9)),Gögn!$I$2:$I$11876,Gögn!$L$2:$L$11876)/SUMIFS(Gögn!$L$2:$L$11876,Gögn!$B$2:$B$11876,BB$8,Gögn!$E$2:$E$11876,BB$9,Gögn!$F$2:$F$11876,$A145)),""))</f>
        <v>4.5225098791551561</v>
      </c>
      <c r="BC145" s="160">
        <f t="array" ref="BC145">IF(LEN(BC$8)=0,"",IFERROR(IF(BC$9="Samtals",SUMPRODUCT(((Gögn!$F$2:$F$11876=$A145)*(Gögn!$B$2:$B$11876=BC$8)),Gögn!$I$2:$I$11876,Gögn!$L$2:$L$11876)/SUMIFS(Gögn!$L$2:$L$11876,Gögn!$B$2:$B$11876,BC$8,Gögn!$F$2:$F$11876,$A145),SUMPRODUCT(((Gögn!$F$2:$F$11876=$A145)*(Gögn!$B$2:$B$11876=BC$8)*(Gögn!$E$2:$E$11876=BC$9)),Gögn!$I$2:$I$11876,Gögn!$L$2:$L$11876)/SUMIFS(Gögn!$L$2:$L$11876,Gögn!$B$2:$B$11876,BC$8,Gögn!$E$2:$E$11876,BC$9,Gögn!$F$2:$F$11876,$A145)),""))</f>
        <v>4.5999999999999996</v>
      </c>
      <c r="BD145" s="160">
        <f t="array" ref="BD145">IF(LEN(BD$8)=0,"",IFERROR(IF(BD$9="Samtals",SUMPRODUCT(((Gögn!$F$2:$F$11876=$A145)*(Gögn!$B$2:$B$11876=BD$8)),Gögn!$I$2:$I$11876,Gögn!$L$2:$L$11876)/SUMIFS(Gögn!$L$2:$L$11876,Gögn!$B$2:$B$11876,BD$8,Gögn!$F$2:$F$11876,$A145),SUMPRODUCT(((Gögn!$F$2:$F$11876=$A145)*(Gögn!$B$2:$B$11876=BD$8)*(Gögn!$E$2:$E$11876=BD$9)),Gögn!$I$2:$I$11876,Gögn!$L$2:$L$11876)/SUMIFS(Gögn!$L$2:$L$11876,Gögn!$B$2:$B$11876,BD$8,Gögn!$E$2:$E$11876,BD$9,Gögn!$F$2:$F$11876,$A145)),""))</f>
        <v>0</v>
      </c>
      <c r="BE145" s="160">
        <f t="array" ref="BE145">IF(LEN(BE$8)=0,"",IFERROR(IF(BE$9="Samtals",SUMPRODUCT(((Gögn!$F$2:$F$11876=$A145)*(Gögn!$B$2:$B$11876=BE$8)),Gögn!$I$2:$I$11876,Gögn!$L$2:$L$11876)/SUMIFS(Gögn!$L$2:$L$11876,Gögn!$B$2:$B$11876,BE$8,Gögn!$F$2:$F$11876,$A145),SUMPRODUCT(((Gögn!$F$2:$F$11876=$A145)*(Gögn!$B$2:$B$11876=BE$8)*(Gögn!$E$2:$E$11876=BE$9)),Gögn!$I$2:$I$11876,Gögn!$L$2:$L$11876)/SUMIFS(Gögn!$L$2:$L$11876,Gögn!$B$2:$B$11876,BE$8,Gögn!$E$2:$E$11876,BE$9,Gögn!$F$2:$F$11876,$A145)),""))</f>
        <v>3.5861762679694618</v>
      </c>
      <c r="BF145" s="160">
        <f t="array" ref="BF145">IF(LEN(BF$8)=0,"",IFERROR(IF(BF$9="Samtals",SUMPRODUCT(((Gögn!$F$2:$F$11876=$A145)*(Gögn!$B$2:$B$11876=BF$8)),Gögn!$I$2:$I$11876,Gögn!$L$2:$L$11876)/SUMIFS(Gögn!$L$2:$L$11876,Gögn!$B$2:$B$11876,BF$8,Gögn!$F$2:$F$11876,$A145),SUMPRODUCT(((Gögn!$F$2:$F$11876=$A145)*(Gögn!$B$2:$B$11876=BF$8)*(Gögn!$E$2:$E$11876=BF$9)),Gögn!$I$2:$I$11876,Gögn!$L$2:$L$11876)/SUMIFS(Gögn!$L$2:$L$11876,Gögn!$B$2:$B$11876,BF$8,Gögn!$E$2:$E$11876,BF$9,Gögn!$F$2:$F$11876,$A145)),""))</f>
        <v>3.6</v>
      </c>
      <c r="BG145" s="160">
        <f t="array" ref="BG145">IF(LEN(BG$8)=0,"",IFERROR(IF(BG$9="Samtals",SUMPRODUCT(((Gögn!$F$2:$F$11876=$A145)*(Gögn!$B$2:$B$11876=BG$8)),Gögn!$I$2:$I$11876,Gögn!$L$2:$L$11876)/SUMIFS(Gögn!$L$2:$L$11876,Gögn!$B$2:$B$11876,BG$8,Gögn!$F$2:$F$11876,$A145),SUMPRODUCT(((Gögn!$F$2:$F$11876=$A145)*(Gögn!$B$2:$B$11876=BG$8)*(Gögn!$E$2:$E$11876=BG$9)),Gögn!$I$2:$I$11876,Gögn!$L$2:$L$11876)/SUMIFS(Gögn!$L$2:$L$11876,Gögn!$B$2:$B$11876,BG$8,Gögn!$E$2:$E$11876,BG$9,Gögn!$F$2:$F$11876,$A145)),""))</f>
        <v>3.0298547479967937</v>
      </c>
    </row>
    <row r="146" spans="1:59" ht="15" customHeight="1" x14ac:dyDescent="0.25">
      <c r="A146" s="5" t="s">
        <v>458</v>
      </c>
      <c r="B146" s="5"/>
      <c r="C146" s="19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</row>
    <row r="147" spans="1:59" ht="15" customHeight="1" x14ac:dyDescent="0.25">
      <c r="A147" s="5" t="s">
        <v>55</v>
      </c>
      <c r="B147" s="5"/>
      <c r="C147" s="18" t="s">
        <v>56</v>
      </c>
      <c r="D147" s="160">
        <f t="shared" ref="D147:D159" si="37">SUMPRODUCT(E147:BG147,$E$83:$BG$83)/SUM($E$83:$BG$83)</f>
        <v>42.663506154373579</v>
      </c>
      <c r="E147" s="160">
        <f t="array" ref="E147">IF(LEN(E$8)=0,"",IFERROR(IF(E$9="Samtals",SUMPRODUCT(((Gögn!$F$2:$F$11876=$A147)*(Gögn!$B$2:$B$11876=E$8)),Gögn!$K$2:$K$11876,Gögn!$L$2:$L$11876)/SUMIFS(Gögn!$L$2:$L$11876,Gögn!$B$2:$B$11876,E$8,Gögn!$F$2:$F$11876,$A147),SUMPRODUCT(((Gögn!$F$2:$F$11876=$A147)*(Gögn!$B$2:$B$11876=E$8)*(Gögn!$E$2:$E$11876=E$9)),Gögn!$K$2:$K$11876,Gögn!$L$2:$L$11876)/SUMIFS(Gögn!$L$2:$L$11876,Gögn!$B$2:$B$11876,E$8,Gögn!$E$2:$E$11876,E$9,Gögn!$F$2:$F$11876,$A147)),""))</f>
        <v>43.121653620267139</v>
      </c>
      <c r="F147" s="160">
        <f t="array" ref="F147">IF(LEN(F$8)=0,"",IFERROR(IF(F$9="Samtals",SUMPRODUCT(((Gögn!$F$2:$F$11876=$A147)*(Gögn!$B$2:$B$11876=F$8)),Gögn!$K$2:$K$11876,Gögn!$L$2:$L$11876)/SUMIFS(Gögn!$L$2:$L$11876,Gögn!$B$2:$B$11876,F$8,Gögn!$F$2:$F$11876,$A147),SUMPRODUCT(((Gögn!$F$2:$F$11876=$A147)*(Gögn!$B$2:$B$11876=F$8)*(Gögn!$E$2:$E$11876=F$9)),Gögn!$K$2:$K$11876,Gögn!$L$2:$L$11876)/SUMIFS(Gögn!$L$2:$L$11876,Gögn!$B$2:$B$11876,F$8,Gögn!$E$2:$E$11876,F$9,Gögn!$F$2:$F$11876,$A147)),""))</f>
        <v>46.7</v>
      </c>
      <c r="G147" s="160">
        <f t="array" ref="G147">IF(LEN(G$8)=0,"",IFERROR(IF(G$9="Samtals",SUMPRODUCT(((Gögn!$F$2:$F$11876=$A147)*(Gögn!$B$2:$B$11876=G$8)),Gögn!$K$2:$K$11876,Gögn!$L$2:$L$11876)/SUMIFS(Gögn!$L$2:$L$11876,Gögn!$B$2:$B$11876,G$8,Gögn!$F$2:$F$11876,$A147),SUMPRODUCT(((Gögn!$F$2:$F$11876=$A147)*(Gögn!$B$2:$B$11876=G$8)*(Gögn!$E$2:$E$11876=G$9)),Gögn!$K$2:$K$11876,Gögn!$L$2:$L$11876)/SUMIFS(Gögn!$L$2:$L$11876,Gögn!$B$2:$B$11876,G$8,Gögn!$E$2:$E$11876,G$9,Gögn!$F$2:$F$11876,$A147)),""))</f>
        <v>39.95106669942119</v>
      </c>
      <c r="H147" s="160">
        <f t="array" ref="H147">IF(LEN(H$8)=0,"",IFERROR(IF(H$9="Samtals",SUMPRODUCT(((Gögn!$F$2:$F$11876=$A147)*(Gögn!$B$2:$B$11876=H$8)),Gögn!$K$2:$K$11876,Gögn!$L$2:$L$11876)/SUMIFS(Gögn!$L$2:$L$11876,Gögn!$B$2:$B$11876,H$8,Gögn!$F$2:$F$11876,$A147),SUMPRODUCT(((Gögn!$F$2:$F$11876=$A147)*(Gögn!$B$2:$B$11876=H$8)*(Gögn!$E$2:$E$11876=H$9)),Gögn!$K$2:$K$11876,Gögn!$L$2:$L$11876)/SUMIFS(Gögn!$L$2:$L$11876,Gögn!$B$2:$B$11876,H$8,Gögn!$E$2:$E$11876,H$9,Gögn!$F$2:$F$11876,$A147)),""))</f>
        <v>40.499418496405312</v>
      </c>
      <c r="I147" s="160">
        <f t="array" ref="I147">IF(LEN(I$8)=0,"",IFERROR(IF(I$9="Samtals",SUMPRODUCT(((Gögn!$F$2:$F$11876=$A147)*(Gögn!$B$2:$B$11876=I$8)),Gögn!$K$2:$K$11876,Gögn!$L$2:$L$11876)/SUMIFS(Gögn!$L$2:$L$11876,Gögn!$B$2:$B$11876,I$8,Gögn!$F$2:$F$11876,$A147),SUMPRODUCT(((Gögn!$F$2:$F$11876=$A147)*(Gögn!$B$2:$B$11876=I$8)*(Gögn!$E$2:$E$11876=I$9)),Gögn!$K$2:$K$11876,Gögn!$L$2:$L$11876)/SUMIFS(Gögn!$L$2:$L$11876,Gögn!$B$2:$B$11876,I$8,Gögn!$E$2:$E$11876,I$9,Gögn!$F$2:$F$11876,$A147)),""))</f>
        <v>41.25</v>
      </c>
      <c r="J147" s="160">
        <f t="array" ref="J147">IF(LEN(J$8)=0,"",IFERROR(IF(J$9="Samtals",SUMPRODUCT(((Gögn!$F$2:$F$11876=$A147)*(Gögn!$B$2:$B$11876=J$8)),Gögn!$K$2:$K$11876,Gögn!$L$2:$L$11876)/SUMIFS(Gögn!$L$2:$L$11876,Gögn!$B$2:$B$11876,J$8,Gögn!$F$2:$F$11876,$A147),SUMPRODUCT(((Gögn!$F$2:$F$11876=$A147)*(Gögn!$B$2:$B$11876=J$8)*(Gögn!$E$2:$E$11876=J$9)),Gögn!$K$2:$K$11876,Gögn!$L$2:$L$11876)/SUMIFS(Gögn!$L$2:$L$11876,Gögn!$B$2:$B$11876,J$8,Gögn!$E$2:$E$11876,J$9,Gögn!$F$2:$F$11876,$A147)),""))</f>
        <v>21.981263544561603</v>
      </c>
      <c r="K147" s="160">
        <f t="array" ref="K147">IF(LEN(K$8)=0,"",IFERROR(IF(K$9="Samtals",SUMPRODUCT(((Gögn!$F$2:$F$11876=$A147)*(Gögn!$B$2:$B$11876=K$8)),Gögn!$K$2:$K$11876,Gögn!$L$2:$L$11876)/SUMIFS(Gögn!$L$2:$L$11876,Gögn!$B$2:$B$11876,K$8,Gögn!$F$2:$F$11876,$A147),SUMPRODUCT(((Gögn!$F$2:$F$11876=$A147)*(Gögn!$B$2:$B$11876=K$8)*(Gögn!$E$2:$E$11876=K$9)),Gögn!$K$2:$K$11876,Gögn!$L$2:$L$11876)/SUMIFS(Gögn!$L$2:$L$11876,Gögn!$B$2:$B$11876,K$8,Gögn!$E$2:$E$11876,K$9,Gögn!$F$2:$F$11876,$A147)),""))</f>
        <v>42.603872962192185</v>
      </c>
      <c r="L147" s="160">
        <f t="array" ref="L147">IF(LEN(L$8)=0,"",IFERROR(IF(L$9="Samtals",SUMPRODUCT(((Gögn!$F$2:$F$11876=$A147)*(Gögn!$B$2:$B$11876=L$8)),Gögn!$K$2:$K$11876,Gögn!$L$2:$L$11876)/SUMIFS(Gögn!$L$2:$L$11876,Gögn!$B$2:$B$11876,L$8,Gögn!$F$2:$F$11876,$A147),SUMPRODUCT(((Gögn!$F$2:$F$11876=$A147)*(Gögn!$B$2:$B$11876=L$8)*(Gögn!$E$2:$E$11876=L$9)),Gögn!$K$2:$K$11876,Gögn!$L$2:$L$11876)/SUMIFS(Gögn!$L$2:$L$11876,Gögn!$B$2:$B$11876,L$8,Gögn!$E$2:$E$11876,L$9,Gögn!$F$2:$F$11876,$A147)),""))</f>
        <v>42.603872962192185</v>
      </c>
      <c r="M147" s="160">
        <f t="array" ref="M147">IF(LEN(M$8)=0,"",IFERROR(IF(M$9="Samtals",SUMPRODUCT(((Gögn!$F$2:$F$11876=$A147)*(Gögn!$B$2:$B$11876=M$8)),Gögn!$K$2:$K$11876,Gögn!$L$2:$L$11876)/SUMIFS(Gögn!$L$2:$L$11876,Gögn!$B$2:$B$11876,M$8,Gögn!$F$2:$F$11876,$A147),SUMPRODUCT(((Gögn!$F$2:$F$11876=$A147)*(Gögn!$B$2:$B$11876=M$8)*(Gögn!$E$2:$E$11876=M$9)),Gögn!$K$2:$K$11876,Gögn!$L$2:$L$11876)/SUMIFS(Gögn!$L$2:$L$11876,Gögn!$B$2:$B$11876,M$8,Gögn!$E$2:$E$11876,M$9,Gögn!$F$2:$F$11876,$A147)),""))</f>
        <v>40.36</v>
      </c>
      <c r="N147" s="160">
        <f t="array" ref="N147">IF(LEN(N$8)=0,"",IFERROR(IF(N$9="Samtals",SUMPRODUCT(((Gögn!$F$2:$F$11876=$A147)*(Gögn!$B$2:$B$11876=N$8)),Gögn!$K$2:$K$11876,Gögn!$L$2:$L$11876)/SUMIFS(Gögn!$L$2:$L$11876,Gögn!$B$2:$B$11876,N$8,Gögn!$F$2:$F$11876,$A147),SUMPRODUCT(((Gögn!$F$2:$F$11876=$A147)*(Gögn!$B$2:$B$11876=N$8)*(Gögn!$E$2:$E$11876=N$9)),Gögn!$K$2:$K$11876,Gögn!$L$2:$L$11876)/SUMIFS(Gögn!$L$2:$L$11876,Gögn!$B$2:$B$11876,N$8,Gögn!$E$2:$E$11876,N$9,Gögn!$F$2:$F$11876,$A147)),""))</f>
        <v>40.36</v>
      </c>
      <c r="O147" s="160">
        <f t="array" ref="O147">IF(LEN(O$8)=0,"",IFERROR(IF(O$9="Samtals",SUMPRODUCT(((Gögn!$F$2:$F$11876=$A147)*(Gögn!$B$2:$B$11876=O$8)),Gögn!$K$2:$K$11876,Gögn!$L$2:$L$11876)/SUMIFS(Gögn!$L$2:$L$11876,Gögn!$B$2:$B$11876,O$8,Gögn!$F$2:$F$11876,$A147),SUMPRODUCT(((Gögn!$F$2:$F$11876=$A147)*(Gögn!$B$2:$B$11876=O$8)*(Gögn!$E$2:$E$11876=O$9)),Gögn!$K$2:$K$11876,Gögn!$L$2:$L$11876)/SUMIFS(Gögn!$L$2:$L$11876,Gögn!$B$2:$B$11876,O$8,Gögn!$E$2:$E$11876,O$9,Gögn!$F$2:$F$11876,$A147)),""))</f>
        <v>38.009400862882011</v>
      </c>
      <c r="P147" s="160">
        <f t="array" ref="P147">IF(LEN(P$8)=0,"",IFERROR(IF(P$9="Samtals",SUMPRODUCT(((Gögn!$F$2:$F$11876=$A147)*(Gögn!$B$2:$B$11876=P$8)),Gögn!$K$2:$K$11876,Gögn!$L$2:$L$11876)/SUMIFS(Gögn!$L$2:$L$11876,Gögn!$B$2:$B$11876,P$8,Gögn!$F$2:$F$11876,$A147),SUMPRODUCT(((Gögn!$F$2:$F$11876=$A147)*(Gögn!$B$2:$B$11876=P$8)*(Gögn!$E$2:$E$11876=P$9)),Gögn!$K$2:$K$11876,Gögn!$L$2:$L$11876)/SUMIFS(Gögn!$L$2:$L$11876,Gögn!$B$2:$B$11876,P$8,Gögn!$E$2:$E$11876,P$9,Gögn!$F$2:$F$11876,$A147)),""))</f>
        <v>37.9</v>
      </c>
      <c r="Q147" s="160">
        <f t="array" ref="Q147">IF(LEN(Q$8)=0,"",IFERROR(IF(Q$9="Samtals",SUMPRODUCT(((Gögn!$F$2:$F$11876=$A147)*(Gögn!$B$2:$B$11876=Q$8)),Gögn!$K$2:$K$11876,Gögn!$L$2:$L$11876)/SUMIFS(Gögn!$L$2:$L$11876,Gögn!$B$2:$B$11876,Q$8,Gögn!$F$2:$F$11876,$A147),SUMPRODUCT(((Gögn!$F$2:$F$11876=$A147)*(Gögn!$B$2:$B$11876=Q$8)*(Gögn!$E$2:$E$11876=Q$9)),Gögn!$K$2:$K$11876,Gögn!$L$2:$L$11876)/SUMIFS(Gögn!$L$2:$L$11876,Gögn!$B$2:$B$11876,Q$8,Gögn!$E$2:$E$11876,Q$9,Gögn!$F$2:$F$11876,$A147)),""))</f>
        <v>58.576929264340713</v>
      </c>
      <c r="R147" s="160">
        <f t="array" ref="R147">IF(LEN(R$8)=0,"",IFERROR(IF(R$9="Samtals",SUMPRODUCT(((Gögn!$F$2:$F$11876=$A147)*(Gögn!$B$2:$B$11876=R$8)),Gögn!$K$2:$K$11876,Gögn!$L$2:$L$11876)/SUMIFS(Gögn!$L$2:$L$11876,Gögn!$B$2:$B$11876,R$8,Gögn!$F$2:$F$11876,$A147),SUMPRODUCT(((Gögn!$F$2:$F$11876=$A147)*(Gögn!$B$2:$B$11876=R$8)*(Gögn!$E$2:$E$11876=R$9)),Gögn!$K$2:$K$11876,Gögn!$L$2:$L$11876)/SUMIFS(Gögn!$L$2:$L$11876,Gögn!$B$2:$B$11876,R$8,Gögn!$E$2:$E$11876,R$9,Gögn!$F$2:$F$11876,$A147)),""))</f>
        <v>37.982544622397754</v>
      </c>
      <c r="S147" s="160">
        <f t="array" ref="S147">IF(LEN(S$8)=0,"",IFERROR(IF(S$9="Samtals",SUMPRODUCT(((Gögn!$F$2:$F$11876=$A147)*(Gögn!$B$2:$B$11876=S$8)),Gögn!$K$2:$K$11876,Gögn!$L$2:$L$11876)/SUMIFS(Gögn!$L$2:$L$11876,Gögn!$B$2:$B$11876,S$8,Gögn!$F$2:$F$11876,$A147),SUMPRODUCT(((Gögn!$F$2:$F$11876=$A147)*(Gögn!$B$2:$B$11876=S$8)*(Gögn!$E$2:$E$11876=S$9)),Gögn!$K$2:$K$11876,Gögn!$L$2:$L$11876)/SUMIFS(Gögn!$L$2:$L$11876,Gögn!$B$2:$B$11876,S$8,Gögn!$E$2:$E$11876,S$9,Gögn!$F$2:$F$11876,$A147)),""))</f>
        <v>38.6</v>
      </c>
      <c r="T147" s="160">
        <f t="array" ref="T147">IF(LEN(T$8)=0,"",IFERROR(IF(T$9="Samtals",SUMPRODUCT(((Gögn!$F$2:$F$11876=$A147)*(Gögn!$B$2:$B$11876=T$8)),Gögn!$K$2:$K$11876,Gögn!$L$2:$L$11876)/SUMIFS(Gögn!$L$2:$L$11876,Gögn!$B$2:$B$11876,T$8,Gögn!$F$2:$F$11876,$A147),SUMPRODUCT(((Gögn!$F$2:$F$11876=$A147)*(Gögn!$B$2:$B$11876=T$8)*(Gögn!$E$2:$E$11876=T$9)),Gögn!$K$2:$K$11876,Gögn!$L$2:$L$11876)/SUMIFS(Gögn!$L$2:$L$11876,Gögn!$B$2:$B$11876,T$8,Gögn!$E$2:$E$11876,T$9,Gögn!$F$2:$F$11876,$A147)),""))</f>
        <v>37.675623170160563</v>
      </c>
      <c r="U147" s="160">
        <f t="array" ref="U147">IF(LEN(U$8)=0,"",IFERROR(IF(U$9="Samtals",SUMPRODUCT(((Gögn!$F$2:$F$11876=$A147)*(Gögn!$B$2:$B$11876=U$8)),Gögn!$K$2:$K$11876,Gögn!$L$2:$L$11876)/SUMIFS(Gögn!$L$2:$L$11876,Gögn!$B$2:$B$11876,U$8,Gögn!$F$2:$F$11876,$A147),SUMPRODUCT(((Gögn!$F$2:$F$11876=$A147)*(Gögn!$B$2:$B$11876=U$8)*(Gögn!$E$2:$E$11876=U$9)),Gögn!$K$2:$K$11876,Gögn!$L$2:$L$11876)/SUMIFS(Gögn!$L$2:$L$11876,Gögn!$B$2:$B$11876,U$8,Gögn!$E$2:$E$11876,U$9,Gögn!$F$2:$F$11876,$A147)),""))</f>
        <v>41.677943500654386</v>
      </c>
      <c r="V147" s="160">
        <f t="array" ref="V147">IF(LEN(V$8)=0,"",IFERROR(IF(V$9="Samtals",SUMPRODUCT(((Gögn!$F$2:$F$11876=$A147)*(Gögn!$B$2:$B$11876=V$8)),Gögn!$K$2:$K$11876,Gögn!$L$2:$L$11876)/SUMIFS(Gögn!$L$2:$L$11876,Gögn!$B$2:$B$11876,V$8,Gögn!$F$2:$F$11876,$A147),SUMPRODUCT(((Gögn!$F$2:$F$11876=$A147)*(Gögn!$B$2:$B$11876=V$8)*(Gögn!$E$2:$E$11876=V$9)),Gögn!$K$2:$K$11876,Gögn!$L$2:$L$11876)/SUMIFS(Gögn!$L$2:$L$11876,Gögn!$B$2:$B$11876,V$8,Gögn!$E$2:$E$11876,V$9,Gögn!$F$2:$F$11876,$A147)),""))</f>
        <v>41.82</v>
      </c>
      <c r="W147" s="160">
        <f t="array" ref="W147">IF(LEN(W$8)=0,"",IFERROR(IF(W$9="Samtals",SUMPRODUCT(((Gögn!$F$2:$F$11876=$A147)*(Gögn!$B$2:$B$11876=W$8)),Gögn!$K$2:$K$11876,Gögn!$L$2:$L$11876)/SUMIFS(Gögn!$L$2:$L$11876,Gögn!$B$2:$B$11876,W$8,Gögn!$F$2:$F$11876,$A147),SUMPRODUCT(((Gögn!$F$2:$F$11876=$A147)*(Gögn!$B$2:$B$11876=W$8)*(Gögn!$E$2:$E$11876=W$9)),Gögn!$K$2:$K$11876,Gögn!$L$2:$L$11876)/SUMIFS(Gögn!$L$2:$L$11876,Gögn!$B$2:$B$11876,W$8,Gögn!$E$2:$E$11876,W$9,Gögn!$F$2:$F$11876,$A147)),""))</f>
        <v>26.286625167311247</v>
      </c>
      <c r="X147" s="160">
        <f t="array" ref="X147">IF(LEN(X$8)=0,"",IFERROR(IF(X$9="Samtals",SUMPRODUCT(((Gögn!$F$2:$F$11876=$A147)*(Gögn!$B$2:$B$11876=X$8)),Gögn!$K$2:$K$11876,Gögn!$L$2:$L$11876)/SUMIFS(Gögn!$L$2:$L$11876,Gögn!$B$2:$B$11876,X$8,Gögn!$F$2:$F$11876,$A147),SUMPRODUCT(((Gögn!$F$2:$F$11876=$A147)*(Gögn!$B$2:$B$11876=X$8)*(Gögn!$E$2:$E$11876=X$9)),Gögn!$K$2:$K$11876,Gögn!$L$2:$L$11876)/SUMIFS(Gögn!$L$2:$L$11876,Gögn!$B$2:$B$11876,X$8,Gögn!$E$2:$E$11876,X$9,Gögn!$F$2:$F$11876,$A147)),""))</f>
        <v>34.763212084826492</v>
      </c>
      <c r="Y147" s="160">
        <f t="array" ref="Y147">IF(LEN(Y$8)=0,"",IFERROR(IF(Y$9="Samtals",SUMPRODUCT(((Gögn!$F$2:$F$11876=$A147)*(Gögn!$B$2:$B$11876=Y$8)),Gögn!$K$2:$K$11876,Gögn!$L$2:$L$11876)/SUMIFS(Gögn!$L$2:$L$11876,Gögn!$B$2:$B$11876,Y$8,Gögn!$F$2:$F$11876,$A147),SUMPRODUCT(((Gögn!$F$2:$F$11876=$A147)*(Gögn!$B$2:$B$11876=Y$8)*(Gögn!$E$2:$E$11876=Y$9)),Gögn!$K$2:$K$11876,Gögn!$L$2:$L$11876)/SUMIFS(Gögn!$L$2:$L$11876,Gögn!$B$2:$B$11876,Y$8,Gögn!$E$2:$E$11876,Y$9,Gögn!$F$2:$F$11876,$A147)),""))</f>
        <v>37.700000000000003</v>
      </c>
      <c r="Z147" s="160">
        <f t="array" ref="Z147">IF(LEN(Z$8)=0,"",IFERROR(IF(Z$9="Samtals",SUMPRODUCT(((Gögn!$F$2:$F$11876=$A147)*(Gögn!$B$2:$B$11876=Z$8)),Gögn!$K$2:$K$11876,Gögn!$L$2:$L$11876)/SUMIFS(Gögn!$L$2:$L$11876,Gögn!$B$2:$B$11876,Z$8,Gögn!$F$2:$F$11876,$A147),SUMPRODUCT(((Gögn!$F$2:$F$11876=$A147)*(Gögn!$B$2:$B$11876=Z$8)*(Gögn!$E$2:$E$11876=Z$9)),Gögn!$K$2:$K$11876,Gögn!$L$2:$L$11876)/SUMIFS(Gögn!$L$2:$L$11876,Gögn!$B$2:$B$11876,Z$8,Gögn!$E$2:$E$11876,Z$9,Gögn!$F$2:$F$11876,$A147)),""))</f>
        <v>33.822992181932747</v>
      </c>
      <c r="AA147" s="160">
        <f t="array" ref="AA147">IF(LEN(AA$8)=0,"",IFERROR(IF(AA$9="Samtals",SUMPRODUCT(((Gögn!$F$2:$F$11876=$A147)*(Gögn!$B$2:$B$11876=AA$8)),Gögn!$K$2:$K$11876,Gögn!$L$2:$L$11876)/SUMIFS(Gögn!$L$2:$L$11876,Gögn!$B$2:$B$11876,AA$8,Gögn!$F$2:$F$11876,$A147),SUMPRODUCT(((Gögn!$F$2:$F$11876=$A147)*(Gögn!$B$2:$B$11876=AA$8)*(Gögn!$E$2:$E$11876=AA$9)),Gögn!$K$2:$K$11876,Gögn!$L$2:$L$11876)/SUMIFS(Gögn!$L$2:$L$11876,Gögn!$B$2:$B$11876,AA$8,Gögn!$E$2:$E$11876,AA$9,Gögn!$F$2:$F$11876,$A147)),""))</f>
        <v>38.1</v>
      </c>
      <c r="AB147" s="160">
        <f t="array" ref="AB147">IF(LEN(AB$8)=0,"",IFERROR(IF(AB$9="Samtals",SUMPRODUCT(((Gögn!$F$2:$F$11876=$A147)*(Gögn!$B$2:$B$11876=AB$8)),Gögn!$K$2:$K$11876,Gögn!$L$2:$L$11876)/SUMIFS(Gögn!$L$2:$L$11876,Gögn!$B$2:$B$11876,AB$8,Gögn!$F$2:$F$11876,$A147),SUMPRODUCT(((Gögn!$F$2:$F$11876=$A147)*(Gögn!$B$2:$B$11876=AB$8)*(Gögn!$E$2:$E$11876=AB$9)),Gögn!$K$2:$K$11876,Gögn!$L$2:$L$11876)/SUMIFS(Gögn!$L$2:$L$11876,Gögn!$B$2:$B$11876,AB$8,Gögn!$E$2:$E$11876,AB$9,Gögn!$F$2:$F$11876,$A147)),""))</f>
        <v>38.1</v>
      </c>
      <c r="AC147" s="160">
        <f t="array" ref="AC147">IF(LEN(AC$8)=0,"",IFERROR(IF(AC$9="Samtals",SUMPRODUCT(((Gögn!$F$2:$F$11876=$A147)*(Gögn!$B$2:$B$11876=AC$8)),Gögn!$K$2:$K$11876,Gögn!$L$2:$L$11876)/SUMIFS(Gögn!$L$2:$L$11876,Gögn!$B$2:$B$11876,AC$8,Gögn!$F$2:$F$11876,$A147),SUMPRODUCT(((Gögn!$F$2:$F$11876=$A147)*(Gögn!$B$2:$B$11876=AC$8)*(Gögn!$E$2:$E$11876=AC$9)),Gögn!$K$2:$K$11876,Gögn!$L$2:$L$11876)/SUMIFS(Gögn!$L$2:$L$11876,Gögn!$B$2:$B$11876,AC$8,Gögn!$E$2:$E$11876,AC$9,Gögn!$F$2:$F$11876,$A147)),""))</f>
        <v>26.659533658838619</v>
      </c>
      <c r="AD147" s="160">
        <f t="array" ref="AD147">IF(LEN(AD$8)=0,"",IFERROR(IF(AD$9="Samtals",SUMPRODUCT(((Gögn!$F$2:$F$11876=$A147)*(Gögn!$B$2:$B$11876=AD$8)),Gögn!$K$2:$K$11876,Gögn!$L$2:$L$11876)/SUMIFS(Gögn!$L$2:$L$11876,Gögn!$B$2:$B$11876,AD$8,Gögn!$F$2:$F$11876,$A147),SUMPRODUCT(((Gögn!$F$2:$F$11876=$A147)*(Gögn!$B$2:$B$11876=AD$8)*(Gögn!$E$2:$E$11876=AD$9)),Gögn!$K$2:$K$11876,Gögn!$L$2:$L$11876)/SUMIFS(Gögn!$L$2:$L$11876,Gögn!$B$2:$B$11876,AD$8,Gögn!$E$2:$E$11876,AD$9,Gögn!$F$2:$F$11876,$A147)),""))</f>
        <v>26.659533658838619</v>
      </c>
      <c r="AE147" s="160">
        <f t="array" ref="AE147">IF(LEN(AE$8)=0,"",IFERROR(IF(AE$9="Samtals",SUMPRODUCT(((Gögn!$F$2:$F$11876=$A147)*(Gögn!$B$2:$B$11876=AE$8)),Gögn!$K$2:$K$11876,Gögn!$L$2:$L$11876)/SUMIFS(Gögn!$L$2:$L$11876,Gögn!$B$2:$B$11876,AE$8,Gögn!$F$2:$F$11876,$A147),SUMPRODUCT(((Gögn!$F$2:$F$11876=$A147)*(Gögn!$B$2:$B$11876=AE$8)*(Gögn!$E$2:$E$11876=AE$9)),Gögn!$K$2:$K$11876,Gögn!$L$2:$L$11876)/SUMIFS(Gögn!$L$2:$L$11876,Gögn!$B$2:$B$11876,AE$8,Gögn!$E$2:$E$11876,AE$9,Gögn!$F$2:$F$11876,$A147)),""))</f>
        <v>31.56</v>
      </c>
      <c r="AF147" s="160">
        <f t="array" ref="AF147">IF(LEN(AF$8)=0,"",IFERROR(IF(AF$9="Samtals",SUMPRODUCT(((Gögn!$F$2:$F$11876=$A147)*(Gögn!$B$2:$B$11876=AF$8)),Gögn!$K$2:$K$11876,Gögn!$L$2:$L$11876)/SUMIFS(Gögn!$L$2:$L$11876,Gögn!$B$2:$B$11876,AF$8,Gögn!$F$2:$F$11876,$A147),SUMPRODUCT(((Gögn!$F$2:$F$11876=$A147)*(Gögn!$B$2:$B$11876=AF$8)*(Gögn!$E$2:$E$11876=AF$9)),Gögn!$K$2:$K$11876,Gögn!$L$2:$L$11876)/SUMIFS(Gögn!$L$2:$L$11876,Gögn!$B$2:$B$11876,AF$8,Gögn!$E$2:$E$11876,AF$9,Gögn!$F$2:$F$11876,$A147)),""))</f>
        <v>31.56</v>
      </c>
      <c r="AG147" s="160">
        <f t="array" ref="AG147">IF(LEN(AG$8)=0,"",IFERROR(IF(AG$9="Samtals",SUMPRODUCT(((Gögn!$F$2:$F$11876=$A147)*(Gögn!$B$2:$B$11876=AG$8)),Gögn!$K$2:$K$11876,Gögn!$L$2:$L$11876)/SUMIFS(Gögn!$L$2:$L$11876,Gögn!$B$2:$B$11876,AG$8,Gögn!$F$2:$F$11876,$A147),SUMPRODUCT(((Gögn!$F$2:$F$11876=$A147)*(Gögn!$B$2:$B$11876=AG$8)*(Gögn!$E$2:$E$11876=AG$9)),Gögn!$K$2:$K$11876,Gögn!$L$2:$L$11876)/SUMIFS(Gögn!$L$2:$L$11876,Gögn!$B$2:$B$11876,AG$8,Gögn!$E$2:$E$11876,AG$9,Gögn!$F$2:$F$11876,$A147)),""))</f>
        <v>27.45</v>
      </c>
      <c r="AH147" s="160">
        <f t="array" ref="AH147">IF(LEN(AH$8)=0,"",IFERROR(IF(AH$9="Samtals",SUMPRODUCT(((Gögn!$F$2:$F$11876=$A147)*(Gögn!$B$2:$B$11876=AH$8)),Gögn!$K$2:$K$11876,Gögn!$L$2:$L$11876)/SUMIFS(Gögn!$L$2:$L$11876,Gögn!$B$2:$B$11876,AH$8,Gögn!$F$2:$F$11876,$A147),SUMPRODUCT(((Gögn!$F$2:$F$11876=$A147)*(Gögn!$B$2:$B$11876=AH$8)*(Gögn!$E$2:$E$11876=AH$9)),Gögn!$K$2:$K$11876,Gögn!$L$2:$L$11876)/SUMIFS(Gögn!$L$2:$L$11876,Gögn!$B$2:$B$11876,AH$8,Gögn!$E$2:$E$11876,AH$9,Gögn!$F$2:$F$11876,$A147)),""))</f>
        <v>27.45</v>
      </c>
      <c r="AI147" s="160">
        <f t="array" ref="AI147">IF(LEN(AI$8)=0,"",IFERROR(IF(AI$9="Samtals",SUMPRODUCT(((Gögn!$F$2:$F$11876=$A147)*(Gögn!$B$2:$B$11876=AI$8)),Gögn!$K$2:$K$11876,Gögn!$L$2:$L$11876)/SUMIFS(Gögn!$L$2:$L$11876,Gögn!$B$2:$B$11876,AI$8,Gögn!$F$2:$F$11876,$A147),SUMPRODUCT(((Gögn!$F$2:$F$11876=$A147)*(Gögn!$B$2:$B$11876=AI$8)*(Gögn!$E$2:$E$11876=AI$9)),Gögn!$K$2:$K$11876,Gögn!$L$2:$L$11876)/SUMIFS(Gögn!$L$2:$L$11876,Gögn!$B$2:$B$11876,AI$8,Gögn!$E$2:$E$11876,AI$9,Gögn!$F$2:$F$11876,$A147)),""))</f>
        <v>14.84</v>
      </c>
      <c r="AJ147" s="160">
        <f t="array" ref="AJ147">IF(LEN(AJ$8)=0,"",IFERROR(IF(AJ$9="Samtals",SUMPRODUCT(((Gögn!$F$2:$F$11876=$A147)*(Gögn!$B$2:$B$11876=AJ$8)),Gögn!$K$2:$K$11876,Gögn!$L$2:$L$11876)/SUMIFS(Gögn!$L$2:$L$11876,Gögn!$B$2:$B$11876,AJ$8,Gögn!$F$2:$F$11876,$A147),SUMPRODUCT(((Gögn!$F$2:$F$11876=$A147)*(Gögn!$B$2:$B$11876=AJ$8)*(Gögn!$E$2:$E$11876=AJ$9)),Gögn!$K$2:$K$11876,Gögn!$L$2:$L$11876)/SUMIFS(Gögn!$L$2:$L$11876,Gögn!$B$2:$B$11876,AJ$8,Gögn!$E$2:$E$11876,AJ$9,Gögn!$F$2:$F$11876,$A147)),""))</f>
        <v>14.84</v>
      </c>
      <c r="AK147" s="160">
        <f t="array" ref="AK147">IF(LEN(AK$8)=0,"",IFERROR(IF(AK$9="Samtals",SUMPRODUCT(((Gögn!$F$2:$F$11876=$A147)*(Gögn!$B$2:$B$11876=AK$8)),Gögn!$K$2:$K$11876,Gögn!$L$2:$L$11876)/SUMIFS(Gögn!$L$2:$L$11876,Gögn!$B$2:$B$11876,AK$8,Gögn!$F$2:$F$11876,$A147),SUMPRODUCT(((Gögn!$F$2:$F$11876=$A147)*(Gögn!$B$2:$B$11876=AK$8)*(Gögn!$E$2:$E$11876=AK$9)),Gögn!$K$2:$K$11876,Gögn!$L$2:$L$11876)/SUMIFS(Gögn!$L$2:$L$11876,Gögn!$B$2:$B$11876,AK$8,Gögn!$E$2:$E$11876,AK$9,Gögn!$F$2:$F$11876,$A147)),""))</f>
        <v>30.099999999999998</v>
      </c>
      <c r="AL147" s="160">
        <f t="array" ref="AL147">IF(LEN(AL$8)=0,"",IFERROR(IF(AL$9="Samtals",SUMPRODUCT(((Gögn!$F$2:$F$11876=$A147)*(Gögn!$B$2:$B$11876=AL$8)),Gögn!$K$2:$K$11876,Gögn!$L$2:$L$11876)/SUMIFS(Gögn!$L$2:$L$11876,Gögn!$B$2:$B$11876,AL$8,Gögn!$F$2:$F$11876,$A147),SUMPRODUCT(((Gögn!$F$2:$F$11876=$A147)*(Gögn!$B$2:$B$11876=AL$8)*(Gögn!$E$2:$E$11876=AL$9)),Gögn!$K$2:$K$11876,Gögn!$L$2:$L$11876)/SUMIFS(Gögn!$L$2:$L$11876,Gögn!$B$2:$B$11876,AL$8,Gögn!$E$2:$E$11876,AL$9,Gögn!$F$2:$F$11876,$A147)),""))</f>
        <v>30.099999999999998</v>
      </c>
      <c r="AM147" s="160">
        <f t="array" ref="AM147">IF(LEN(AM$8)=0,"",IFERROR(IF(AM$9="Samtals",SUMPRODUCT(((Gögn!$F$2:$F$11876=$A147)*(Gögn!$B$2:$B$11876=AM$8)),Gögn!$K$2:$K$11876,Gögn!$L$2:$L$11876)/SUMIFS(Gögn!$L$2:$L$11876,Gögn!$B$2:$B$11876,AM$8,Gögn!$F$2:$F$11876,$A147),SUMPRODUCT(((Gögn!$F$2:$F$11876=$A147)*(Gögn!$B$2:$B$11876=AM$8)*(Gögn!$E$2:$E$11876=AM$9)),Gögn!$K$2:$K$11876,Gögn!$L$2:$L$11876)/SUMIFS(Gögn!$L$2:$L$11876,Gögn!$B$2:$B$11876,AM$8,Gögn!$E$2:$E$11876,AM$9,Gögn!$F$2:$F$11876,$A147)),""))</f>
        <v>47.075020206526737</v>
      </c>
      <c r="AN147" s="160">
        <f t="array" ref="AN147">IF(LEN(AN$8)=0,"",IFERROR(IF(AN$9="Samtals",SUMPRODUCT(((Gögn!$F$2:$F$11876=$A147)*(Gögn!$B$2:$B$11876=AN$8)),Gögn!$K$2:$K$11876,Gögn!$L$2:$L$11876)/SUMIFS(Gögn!$L$2:$L$11876,Gögn!$B$2:$B$11876,AN$8,Gögn!$F$2:$F$11876,$A147),SUMPRODUCT(((Gögn!$F$2:$F$11876=$A147)*(Gögn!$B$2:$B$11876=AN$8)*(Gögn!$E$2:$E$11876=AN$9)),Gögn!$K$2:$K$11876,Gögn!$L$2:$L$11876)/SUMIFS(Gögn!$L$2:$L$11876,Gögn!$B$2:$B$11876,AN$8,Gögn!$E$2:$E$11876,AN$9,Gögn!$F$2:$F$11876,$A147)),""))</f>
        <v>47.080503200458288</v>
      </c>
      <c r="AO147" s="160">
        <f t="array" ref="AO147">IF(LEN(AO$8)=0,"",IFERROR(IF(AO$9="Samtals",SUMPRODUCT(((Gögn!$F$2:$F$11876=$A147)*(Gögn!$B$2:$B$11876=AO$8)),Gögn!$K$2:$K$11876,Gögn!$L$2:$L$11876)/SUMIFS(Gögn!$L$2:$L$11876,Gögn!$B$2:$B$11876,AO$8,Gögn!$F$2:$F$11876,$A147),SUMPRODUCT(((Gögn!$F$2:$F$11876=$A147)*(Gögn!$B$2:$B$11876=AO$8)*(Gögn!$E$2:$E$11876=AO$9)),Gögn!$K$2:$K$11876,Gögn!$L$2:$L$11876)/SUMIFS(Gögn!$L$2:$L$11876,Gögn!$B$2:$B$11876,AO$8,Gögn!$E$2:$E$11876,AO$9,Gögn!$F$2:$F$11876,$A147)),""))</f>
        <v>46.804414443210334</v>
      </c>
      <c r="AP147" s="160">
        <f t="array" ref="AP147">IF(LEN(AP$8)=0,"",IFERROR(IF(AP$9="Samtals",SUMPRODUCT(((Gögn!$F$2:$F$11876=$A147)*(Gögn!$B$2:$B$11876=AP$8)),Gögn!$K$2:$K$11876,Gögn!$L$2:$L$11876)/SUMIFS(Gögn!$L$2:$L$11876,Gögn!$B$2:$B$11876,AP$8,Gögn!$F$2:$F$11876,$A147),SUMPRODUCT(((Gögn!$F$2:$F$11876=$A147)*(Gögn!$B$2:$B$11876=AP$8)*(Gögn!$E$2:$E$11876=AP$9)),Gögn!$K$2:$K$11876,Gögn!$L$2:$L$11876)/SUMIFS(Gögn!$L$2:$L$11876,Gögn!$B$2:$B$11876,AP$8,Gögn!$E$2:$E$11876,AP$9,Gögn!$F$2:$F$11876,$A147)),""))</f>
        <v>50.851694948799327</v>
      </c>
      <c r="AQ147" s="160">
        <f t="array" ref="AQ147">IF(LEN(AQ$8)=0,"",IFERROR(IF(AQ$9="Samtals",SUMPRODUCT(((Gögn!$F$2:$F$11876=$A147)*(Gögn!$B$2:$B$11876=AQ$8)),Gögn!$K$2:$K$11876,Gögn!$L$2:$L$11876)/SUMIFS(Gögn!$L$2:$L$11876,Gögn!$B$2:$B$11876,AQ$8,Gögn!$F$2:$F$11876,$A147),SUMPRODUCT(((Gögn!$F$2:$F$11876=$A147)*(Gögn!$B$2:$B$11876=AQ$8)*(Gögn!$E$2:$E$11876=AQ$9)),Gögn!$K$2:$K$11876,Gögn!$L$2:$L$11876)/SUMIFS(Gögn!$L$2:$L$11876,Gögn!$B$2:$B$11876,AQ$8,Gögn!$E$2:$E$11876,AQ$9,Gögn!$F$2:$F$11876,$A147)),""))</f>
        <v>49.29</v>
      </c>
      <c r="AR147" s="160">
        <f t="array" ref="AR147">IF(LEN(AR$8)=0,"",IFERROR(IF(AR$9="Samtals",SUMPRODUCT(((Gögn!$F$2:$F$11876=$A147)*(Gögn!$B$2:$B$11876=AR$8)),Gögn!$K$2:$K$11876,Gögn!$L$2:$L$11876)/SUMIFS(Gögn!$L$2:$L$11876,Gögn!$B$2:$B$11876,AR$8,Gögn!$F$2:$F$11876,$A147),SUMPRODUCT(((Gögn!$F$2:$F$11876=$A147)*(Gögn!$B$2:$B$11876=AR$8)*(Gögn!$E$2:$E$11876=AR$9)),Gögn!$K$2:$K$11876,Gögn!$L$2:$L$11876)/SUMIFS(Gögn!$L$2:$L$11876,Gögn!$B$2:$B$11876,AR$8,Gögn!$E$2:$E$11876,AR$9,Gögn!$F$2:$F$11876,$A147)),""))</f>
        <v>51.399999999999991</v>
      </c>
      <c r="AS147" s="160">
        <f t="array" ref="AS147">IF(LEN(AS$8)=0,"",IFERROR(IF(AS$9="Samtals",SUMPRODUCT(((Gögn!$F$2:$F$11876=$A147)*(Gögn!$B$2:$B$11876=AS$8)),Gögn!$K$2:$K$11876,Gögn!$L$2:$L$11876)/SUMIFS(Gögn!$L$2:$L$11876,Gögn!$B$2:$B$11876,AS$8,Gögn!$F$2:$F$11876,$A147),SUMPRODUCT(((Gögn!$F$2:$F$11876=$A147)*(Gögn!$B$2:$B$11876=AS$8)*(Gögn!$E$2:$E$11876=AS$9)),Gögn!$K$2:$K$11876,Gögn!$L$2:$L$11876)/SUMIFS(Gögn!$L$2:$L$11876,Gögn!$B$2:$B$11876,AS$8,Gögn!$E$2:$E$11876,AS$9,Gögn!$F$2:$F$11876,$A147)),""))</f>
        <v>47.834707107933824</v>
      </c>
      <c r="AT147" s="160">
        <f t="array" ref="AT147">IF(LEN(AT$8)=0,"",IFERROR(IF(AT$9="Samtals",SUMPRODUCT(((Gögn!$F$2:$F$11876=$A147)*(Gögn!$B$2:$B$11876=AT$8)),Gögn!$K$2:$K$11876,Gögn!$L$2:$L$11876)/SUMIFS(Gögn!$L$2:$L$11876,Gögn!$B$2:$B$11876,AT$8,Gögn!$F$2:$F$11876,$A147),SUMPRODUCT(((Gögn!$F$2:$F$11876=$A147)*(Gögn!$B$2:$B$11876=AT$8)*(Gögn!$E$2:$E$11876=AT$9)),Gögn!$K$2:$K$11876,Gögn!$L$2:$L$11876)/SUMIFS(Gögn!$L$2:$L$11876,Gögn!$B$2:$B$11876,AT$8,Gögn!$E$2:$E$11876,AT$9,Gögn!$F$2:$F$11876,$A147)),""))</f>
        <v>47.9</v>
      </c>
      <c r="AU147" s="160">
        <f t="array" ref="AU147">IF(LEN(AU$8)=0,"",IFERROR(IF(AU$9="Samtals",SUMPRODUCT(((Gögn!$F$2:$F$11876=$A147)*(Gögn!$B$2:$B$11876=AU$8)),Gögn!$K$2:$K$11876,Gögn!$L$2:$L$11876)/SUMIFS(Gögn!$L$2:$L$11876,Gögn!$B$2:$B$11876,AU$8,Gögn!$F$2:$F$11876,$A147),SUMPRODUCT(((Gögn!$F$2:$F$11876=$A147)*(Gögn!$B$2:$B$11876=AU$8)*(Gögn!$E$2:$E$11876=AU$9)),Gögn!$K$2:$K$11876,Gögn!$L$2:$L$11876)/SUMIFS(Gögn!$L$2:$L$11876,Gögn!$B$2:$B$11876,AU$8,Gögn!$E$2:$E$11876,AU$9,Gögn!$F$2:$F$11876,$A147)),""))</f>
        <v>45.190721255858591</v>
      </c>
      <c r="AV147" s="160">
        <f t="array" ref="AV147">IF(LEN(AV$8)=0,"",IFERROR(IF(AV$9="Samtals",SUMPRODUCT(((Gögn!$F$2:$F$11876=$A147)*(Gögn!$B$2:$B$11876=AV$8)),Gögn!$K$2:$K$11876,Gögn!$L$2:$L$11876)/SUMIFS(Gögn!$L$2:$L$11876,Gögn!$B$2:$B$11876,AV$8,Gögn!$F$2:$F$11876,$A147),SUMPRODUCT(((Gögn!$F$2:$F$11876=$A147)*(Gögn!$B$2:$B$11876=AV$8)*(Gögn!$E$2:$E$11876=AV$9)),Gögn!$K$2:$K$11876,Gögn!$L$2:$L$11876)/SUMIFS(Gögn!$L$2:$L$11876,Gögn!$B$2:$B$11876,AV$8,Gögn!$E$2:$E$11876,AV$9,Gögn!$F$2:$F$11876,$A147)),""))</f>
        <v>44.102505697488951</v>
      </c>
      <c r="AW147" s="160">
        <f t="array" ref="AW147">IF(LEN(AW$8)=0,"",IFERROR(IF(AW$9="Samtals",SUMPRODUCT(((Gögn!$F$2:$F$11876=$A147)*(Gögn!$B$2:$B$11876=AW$8)),Gögn!$K$2:$K$11876,Gögn!$L$2:$L$11876)/SUMIFS(Gögn!$L$2:$L$11876,Gögn!$B$2:$B$11876,AW$8,Gögn!$F$2:$F$11876,$A147),SUMPRODUCT(((Gögn!$F$2:$F$11876=$A147)*(Gögn!$B$2:$B$11876=AW$8)*(Gögn!$E$2:$E$11876=AW$9)),Gögn!$K$2:$K$11876,Gögn!$L$2:$L$11876)/SUMIFS(Gögn!$L$2:$L$11876,Gögn!$B$2:$B$11876,AW$8,Gögn!$E$2:$E$11876,AW$9,Gögn!$F$2:$F$11876,$A147)),""))</f>
        <v>44.08</v>
      </c>
      <c r="AX147" s="160">
        <f t="array" ref="AX147">IF(LEN(AX$8)=0,"",IFERROR(IF(AX$9="Samtals",SUMPRODUCT(((Gögn!$F$2:$F$11876=$A147)*(Gögn!$B$2:$B$11876=AX$8)),Gögn!$K$2:$K$11876,Gögn!$L$2:$L$11876)/SUMIFS(Gögn!$L$2:$L$11876,Gögn!$B$2:$B$11876,AX$8,Gögn!$F$2:$F$11876,$A147),SUMPRODUCT(((Gögn!$F$2:$F$11876=$A147)*(Gögn!$B$2:$B$11876=AX$8)*(Gögn!$E$2:$E$11876=AX$9)),Gögn!$K$2:$K$11876,Gögn!$L$2:$L$11876)/SUMIFS(Gögn!$L$2:$L$11876,Gögn!$B$2:$B$11876,AX$8,Gögn!$E$2:$E$11876,AX$9,Gögn!$F$2:$F$11876,$A147)),""))</f>
        <v>45.976152624280978</v>
      </c>
      <c r="AY147" s="160">
        <f t="array" ref="AY147">IF(LEN(AY$8)=0,"",IFERROR(IF(AY$9="Samtals",SUMPRODUCT(((Gögn!$F$2:$F$11876=$A147)*(Gögn!$B$2:$B$11876=AY$8)),Gögn!$K$2:$K$11876,Gögn!$L$2:$L$11876)/SUMIFS(Gögn!$L$2:$L$11876,Gögn!$B$2:$B$11876,AY$8,Gögn!$F$2:$F$11876,$A147),SUMPRODUCT(((Gögn!$F$2:$F$11876=$A147)*(Gögn!$B$2:$B$11876=AY$8)*(Gögn!$E$2:$E$11876=AY$9)),Gögn!$K$2:$K$11876,Gögn!$L$2:$L$11876)/SUMIFS(Gögn!$L$2:$L$11876,Gögn!$B$2:$B$11876,AY$8,Gögn!$E$2:$E$11876,AY$9,Gögn!$F$2:$F$11876,$A147)),""))</f>
        <v>38.13649477290749</v>
      </c>
      <c r="AZ147" s="160">
        <f t="array" ref="AZ147">IF(LEN(AZ$8)=0,"",IFERROR(IF(AZ$9="Samtals",SUMPRODUCT(((Gögn!$F$2:$F$11876=$A147)*(Gögn!$B$2:$B$11876=AZ$8)),Gögn!$K$2:$K$11876,Gögn!$L$2:$L$11876)/SUMIFS(Gögn!$L$2:$L$11876,Gögn!$B$2:$B$11876,AZ$8,Gögn!$F$2:$F$11876,$A147),SUMPRODUCT(((Gögn!$F$2:$F$11876=$A147)*(Gögn!$B$2:$B$11876=AZ$8)*(Gögn!$E$2:$E$11876=AZ$9)),Gögn!$K$2:$K$11876,Gögn!$L$2:$L$11876)/SUMIFS(Gögn!$L$2:$L$11876,Gögn!$B$2:$B$11876,AZ$8,Gögn!$E$2:$E$11876,AZ$9,Gögn!$F$2:$F$11876,$A147)),""))</f>
        <v>35.200000000000003</v>
      </c>
      <c r="BA147" s="160">
        <f t="array" ref="BA147">IF(LEN(BA$8)=0,"",IFERROR(IF(BA$9="Samtals",SUMPRODUCT(((Gögn!$F$2:$F$11876=$A147)*(Gögn!$B$2:$B$11876=BA$8)),Gögn!$K$2:$K$11876,Gögn!$L$2:$L$11876)/SUMIFS(Gögn!$L$2:$L$11876,Gögn!$B$2:$B$11876,BA$8,Gögn!$F$2:$F$11876,$A147),SUMPRODUCT(((Gögn!$F$2:$F$11876=$A147)*(Gögn!$B$2:$B$11876=BA$8)*(Gögn!$E$2:$E$11876=BA$9)),Gögn!$K$2:$K$11876,Gögn!$L$2:$L$11876)/SUMIFS(Gögn!$L$2:$L$11876,Gögn!$B$2:$B$11876,BA$8,Gögn!$E$2:$E$11876,BA$9,Gögn!$F$2:$F$11876,$A147)),""))</f>
        <v>49.834719459844422</v>
      </c>
      <c r="BB147" s="160">
        <f t="array" ref="BB147">IF(LEN(BB$8)=0,"",IFERROR(IF(BB$9="Samtals",SUMPRODUCT(((Gögn!$F$2:$F$11876=$A147)*(Gögn!$B$2:$B$11876=BB$8)),Gögn!$K$2:$K$11876,Gögn!$L$2:$L$11876)/SUMIFS(Gögn!$L$2:$L$11876,Gögn!$B$2:$B$11876,BB$8,Gögn!$F$2:$F$11876,$A147),SUMPRODUCT(((Gögn!$F$2:$F$11876=$A147)*(Gögn!$B$2:$B$11876=BB$8)*(Gögn!$E$2:$E$11876=BB$9)),Gögn!$K$2:$K$11876,Gögn!$L$2:$L$11876)/SUMIFS(Gögn!$L$2:$L$11876,Gögn!$B$2:$B$11876,BB$8,Gögn!$E$2:$E$11876,BB$9,Gögn!$F$2:$F$11876,$A147)),""))</f>
        <v>37.636706213393403</v>
      </c>
      <c r="BC147" s="160">
        <f t="array" ref="BC147">IF(LEN(BC$8)=0,"",IFERROR(IF(BC$9="Samtals",SUMPRODUCT(((Gögn!$F$2:$F$11876=$A147)*(Gögn!$B$2:$B$11876=BC$8)),Gögn!$K$2:$K$11876,Gögn!$L$2:$L$11876)/SUMIFS(Gögn!$L$2:$L$11876,Gögn!$B$2:$B$11876,BC$8,Gögn!$F$2:$F$11876,$A147),SUMPRODUCT(((Gögn!$F$2:$F$11876=$A147)*(Gögn!$B$2:$B$11876=BC$8)*(Gögn!$E$2:$E$11876=BC$9)),Gögn!$K$2:$K$11876,Gögn!$L$2:$L$11876)/SUMIFS(Gögn!$L$2:$L$11876,Gögn!$B$2:$B$11876,BC$8,Gögn!$E$2:$E$11876,BC$9,Gögn!$F$2:$F$11876,$A147)),""))</f>
        <v>38</v>
      </c>
      <c r="BD147" s="160">
        <f t="array" ref="BD147">IF(LEN(BD$8)=0,"",IFERROR(IF(BD$9="Samtals",SUMPRODUCT(((Gögn!$F$2:$F$11876=$A147)*(Gögn!$B$2:$B$11876=BD$8)),Gögn!$K$2:$K$11876,Gögn!$L$2:$L$11876)/SUMIFS(Gögn!$L$2:$L$11876,Gögn!$B$2:$B$11876,BD$8,Gögn!$F$2:$F$11876,$A147),SUMPRODUCT(((Gögn!$F$2:$F$11876=$A147)*(Gögn!$B$2:$B$11876=BD$8)*(Gögn!$E$2:$E$11876=BD$9)),Gögn!$K$2:$K$11876,Gögn!$L$2:$L$11876)/SUMIFS(Gögn!$L$2:$L$11876,Gögn!$B$2:$B$11876,BD$8,Gögn!$E$2:$E$11876,BD$9,Gögn!$F$2:$F$11876,$A147)),""))</f>
        <v>16.434006810539834</v>
      </c>
      <c r="BE147" s="160">
        <f t="array" ref="BE147">IF(LEN(BE$8)=0,"",IFERROR(IF(BE$9="Samtals",SUMPRODUCT(((Gögn!$F$2:$F$11876=$A147)*(Gögn!$B$2:$B$11876=BE$8)),Gögn!$K$2:$K$11876,Gögn!$L$2:$L$11876)/SUMIFS(Gögn!$L$2:$L$11876,Gögn!$B$2:$B$11876,BE$8,Gögn!$F$2:$F$11876,$A147),SUMPRODUCT(((Gögn!$F$2:$F$11876=$A147)*(Gögn!$B$2:$B$11876=BE$8)*(Gögn!$E$2:$E$11876=BE$9)),Gögn!$K$2:$K$11876,Gögn!$L$2:$L$11876)/SUMIFS(Gögn!$L$2:$L$11876,Gögn!$B$2:$B$11876,BE$8,Gögn!$E$2:$E$11876,BE$9,Gögn!$F$2:$F$11876,$A147)),""))</f>
        <v>43.336312737042817</v>
      </c>
      <c r="BF147" s="160">
        <f t="array" ref="BF147">IF(LEN(BF$8)=0,"",IFERROR(IF(BF$9="Samtals",SUMPRODUCT(((Gögn!$F$2:$F$11876=$A147)*(Gögn!$B$2:$B$11876=BF$8)),Gögn!$K$2:$K$11876,Gögn!$L$2:$L$11876)/SUMIFS(Gögn!$L$2:$L$11876,Gögn!$B$2:$B$11876,BF$8,Gögn!$F$2:$F$11876,$A147),SUMPRODUCT(((Gögn!$F$2:$F$11876=$A147)*(Gögn!$B$2:$B$11876=BF$8)*(Gögn!$E$2:$E$11876=BF$9)),Gögn!$K$2:$K$11876,Gögn!$L$2:$L$11876)/SUMIFS(Gögn!$L$2:$L$11876,Gögn!$B$2:$B$11876,BF$8,Gögn!$E$2:$E$11876,BF$9,Gögn!$F$2:$F$11876,$A147)),""))</f>
        <v>42.89</v>
      </c>
      <c r="BG147" s="160">
        <f t="array" ref="BG147">IF(LEN(BG$8)=0,"",IFERROR(IF(BG$9="Samtals",SUMPRODUCT(((Gögn!$F$2:$F$11876=$A147)*(Gögn!$B$2:$B$11876=BG$8)),Gögn!$K$2:$K$11876,Gögn!$L$2:$L$11876)/SUMIFS(Gögn!$L$2:$L$11876,Gögn!$B$2:$B$11876,BG$8,Gögn!$F$2:$F$11876,$A147),SUMPRODUCT(((Gögn!$F$2:$F$11876=$A147)*(Gögn!$B$2:$B$11876=BG$8)*(Gögn!$E$2:$E$11876=BG$9)),Gögn!$K$2:$K$11876,Gögn!$L$2:$L$11876)/SUMIFS(Gögn!$L$2:$L$11876,Gögn!$B$2:$B$11876,BG$8,Gögn!$E$2:$E$11876,BG$9,Gögn!$F$2:$F$11876,$A147)),""))</f>
        <v>61.297698251917502</v>
      </c>
    </row>
    <row r="148" spans="1:59" ht="15" customHeight="1" x14ac:dyDescent="0.25">
      <c r="A148" s="5" t="s">
        <v>57</v>
      </c>
      <c r="B148" s="5"/>
      <c r="C148" s="19" t="s">
        <v>58</v>
      </c>
      <c r="D148" s="162">
        <f t="shared" si="37"/>
        <v>31.450799425425611</v>
      </c>
      <c r="E148" s="162">
        <f t="array" ref="E148">IF(LEN(E$8)=0,"",IFERROR(IF(E$9="Samtals",SUMPRODUCT(((Gögn!$F$2:$F$11876=$A148)*(Gögn!$B$2:$B$11876=E$8)),Gögn!$K$2:$K$11876,Gögn!$L$2:$L$11876)/SUMIFS(Gögn!$L$2:$L$11876,Gögn!$B$2:$B$11876,E$8,Gögn!$F$2:$F$11876,$A148),SUMPRODUCT(((Gögn!$F$2:$F$11876=$A148)*(Gögn!$B$2:$B$11876=E$8)*(Gögn!$E$2:$E$11876=E$9)),Gögn!$K$2:$K$11876,Gögn!$L$2:$L$11876)/SUMIFS(Gögn!$L$2:$L$11876,Gögn!$B$2:$B$11876,E$8,Gögn!$E$2:$E$11876,E$9,Gögn!$F$2:$F$11876,$A148)),""))</f>
        <v>23.577417145782285</v>
      </c>
      <c r="F148" s="162">
        <f t="array" ref="F148">IF(LEN(F$8)=0,"",IFERROR(IF(F$9="Samtals",SUMPRODUCT(((Gögn!$F$2:$F$11876=$A148)*(Gögn!$B$2:$B$11876=F$8)),Gögn!$K$2:$K$11876,Gögn!$L$2:$L$11876)/SUMIFS(Gögn!$L$2:$L$11876,Gögn!$B$2:$B$11876,F$8,Gögn!$F$2:$F$11876,$A148),SUMPRODUCT(((Gögn!$F$2:$F$11876=$A148)*(Gögn!$B$2:$B$11876=F$8)*(Gögn!$E$2:$E$11876=F$9)),Gögn!$K$2:$K$11876,Gögn!$L$2:$L$11876)/SUMIFS(Gögn!$L$2:$L$11876,Gögn!$B$2:$B$11876,F$8,Gögn!$E$2:$E$11876,F$9,Gögn!$F$2:$F$11876,$A148)),""))</f>
        <v>26.199999999999996</v>
      </c>
      <c r="G148" s="162">
        <f t="array" ref="G148">IF(LEN(G$8)=0,"",IFERROR(IF(G$9="Samtals",SUMPRODUCT(((Gögn!$F$2:$F$11876=$A148)*(Gögn!$B$2:$B$11876=G$8)),Gögn!$K$2:$K$11876,Gögn!$L$2:$L$11876)/SUMIFS(Gögn!$L$2:$L$11876,Gögn!$B$2:$B$11876,G$8,Gögn!$F$2:$F$11876,$A148),SUMPRODUCT(((Gögn!$F$2:$F$11876=$A148)*(Gögn!$B$2:$B$11876=G$8)*(Gögn!$E$2:$E$11876=G$9)),Gögn!$K$2:$K$11876,Gögn!$L$2:$L$11876)/SUMIFS(Gögn!$L$2:$L$11876,Gögn!$B$2:$B$11876,G$8,Gögn!$E$2:$E$11876,G$9,Gögn!$F$2:$F$11876,$A148)),""))</f>
        <v>21.253682656714101</v>
      </c>
      <c r="H148" s="162">
        <f t="array" ref="H148">IF(LEN(H$8)=0,"",IFERROR(IF(H$9="Samtals",SUMPRODUCT(((Gögn!$F$2:$F$11876=$A148)*(Gögn!$B$2:$B$11876=H$8)),Gögn!$K$2:$K$11876,Gögn!$L$2:$L$11876)/SUMIFS(Gögn!$L$2:$L$11876,Gögn!$B$2:$B$11876,H$8,Gögn!$F$2:$F$11876,$A148),SUMPRODUCT(((Gögn!$F$2:$F$11876=$A148)*(Gögn!$B$2:$B$11876=H$8)*(Gögn!$E$2:$E$11876=H$9)),Gögn!$K$2:$K$11876,Gögn!$L$2:$L$11876)/SUMIFS(Gögn!$L$2:$L$11876,Gögn!$B$2:$B$11876,H$8,Gögn!$E$2:$E$11876,H$9,Gögn!$F$2:$F$11876,$A148)),""))</f>
        <v>27.930264403248653</v>
      </c>
      <c r="I148" s="162">
        <f t="array" ref="I148">IF(LEN(I$8)=0,"",IFERROR(IF(I$9="Samtals",SUMPRODUCT(((Gögn!$F$2:$F$11876=$A148)*(Gögn!$B$2:$B$11876=I$8)),Gögn!$K$2:$K$11876,Gögn!$L$2:$L$11876)/SUMIFS(Gögn!$L$2:$L$11876,Gögn!$B$2:$B$11876,I$8,Gögn!$F$2:$F$11876,$A148),SUMPRODUCT(((Gögn!$F$2:$F$11876=$A148)*(Gögn!$B$2:$B$11876=I$8)*(Gögn!$E$2:$E$11876=I$9)),Gögn!$K$2:$K$11876,Gögn!$L$2:$L$11876)/SUMIFS(Gögn!$L$2:$L$11876,Gögn!$B$2:$B$11876,I$8,Gögn!$E$2:$E$11876,I$9,Gögn!$F$2:$F$11876,$A148)),""))</f>
        <v>27.16</v>
      </c>
      <c r="J148" s="162">
        <f t="array" ref="J148">IF(LEN(J$8)=0,"",IFERROR(IF(J$9="Samtals",SUMPRODUCT(((Gögn!$F$2:$F$11876=$A148)*(Gögn!$B$2:$B$11876=J$8)),Gögn!$K$2:$K$11876,Gögn!$L$2:$L$11876)/SUMIFS(Gögn!$L$2:$L$11876,Gögn!$B$2:$B$11876,J$8,Gögn!$F$2:$F$11876,$A148),SUMPRODUCT(((Gögn!$F$2:$F$11876=$A148)*(Gögn!$B$2:$B$11876=J$8)*(Gögn!$E$2:$E$11876=J$9)),Gögn!$K$2:$K$11876,Gögn!$L$2:$L$11876)/SUMIFS(Gögn!$L$2:$L$11876,Gögn!$B$2:$B$11876,J$8,Gögn!$E$2:$E$11876,J$9,Gögn!$F$2:$F$11876,$A148)),""))</f>
        <v>46.934030822931724</v>
      </c>
      <c r="K148" s="162">
        <f t="array" ref="K148">IF(LEN(K$8)=0,"",IFERROR(IF(K$9="Samtals",SUMPRODUCT(((Gögn!$F$2:$F$11876=$A148)*(Gögn!$B$2:$B$11876=K$8)),Gögn!$K$2:$K$11876,Gögn!$L$2:$L$11876)/SUMIFS(Gögn!$L$2:$L$11876,Gögn!$B$2:$B$11876,K$8,Gögn!$F$2:$F$11876,$A148),SUMPRODUCT(((Gögn!$F$2:$F$11876=$A148)*(Gögn!$B$2:$B$11876=K$8)*(Gögn!$E$2:$E$11876=K$9)),Gögn!$K$2:$K$11876,Gögn!$L$2:$L$11876)/SUMIFS(Gögn!$L$2:$L$11876,Gögn!$B$2:$B$11876,K$8,Gögn!$E$2:$E$11876,K$9,Gögn!$F$2:$F$11876,$A148)),""))</f>
        <v>32.614019077355202</v>
      </c>
      <c r="L148" s="162">
        <f t="array" ref="L148">IF(LEN(L$8)=0,"",IFERROR(IF(L$9="Samtals",SUMPRODUCT(((Gögn!$F$2:$F$11876=$A148)*(Gögn!$B$2:$B$11876=L$8)),Gögn!$K$2:$K$11876,Gögn!$L$2:$L$11876)/SUMIFS(Gögn!$L$2:$L$11876,Gögn!$B$2:$B$11876,L$8,Gögn!$F$2:$F$11876,$A148),SUMPRODUCT(((Gögn!$F$2:$F$11876=$A148)*(Gögn!$B$2:$B$11876=L$8)*(Gögn!$E$2:$E$11876=L$9)),Gögn!$K$2:$K$11876,Gögn!$L$2:$L$11876)/SUMIFS(Gögn!$L$2:$L$11876,Gögn!$B$2:$B$11876,L$8,Gögn!$E$2:$E$11876,L$9,Gögn!$F$2:$F$11876,$A148)),""))</f>
        <v>32.614019077355202</v>
      </c>
      <c r="M148" s="162">
        <f t="array" ref="M148">IF(LEN(M$8)=0,"",IFERROR(IF(M$9="Samtals",SUMPRODUCT(((Gögn!$F$2:$F$11876=$A148)*(Gögn!$B$2:$B$11876=M$8)),Gögn!$K$2:$K$11876,Gögn!$L$2:$L$11876)/SUMIFS(Gögn!$L$2:$L$11876,Gögn!$B$2:$B$11876,M$8,Gögn!$F$2:$F$11876,$A148),SUMPRODUCT(((Gögn!$F$2:$F$11876=$A148)*(Gögn!$B$2:$B$11876=M$8)*(Gögn!$E$2:$E$11876=M$9)),Gögn!$K$2:$K$11876,Gögn!$L$2:$L$11876)/SUMIFS(Gögn!$L$2:$L$11876,Gögn!$B$2:$B$11876,M$8,Gögn!$E$2:$E$11876,M$9,Gögn!$F$2:$F$11876,$A148)),""))</f>
        <v>28.91</v>
      </c>
      <c r="N148" s="162">
        <f t="array" ref="N148">IF(LEN(N$8)=0,"",IFERROR(IF(N$9="Samtals",SUMPRODUCT(((Gögn!$F$2:$F$11876=$A148)*(Gögn!$B$2:$B$11876=N$8)),Gögn!$K$2:$K$11876,Gögn!$L$2:$L$11876)/SUMIFS(Gögn!$L$2:$L$11876,Gögn!$B$2:$B$11876,N$8,Gögn!$F$2:$F$11876,$A148),SUMPRODUCT(((Gögn!$F$2:$F$11876=$A148)*(Gögn!$B$2:$B$11876=N$8)*(Gögn!$E$2:$E$11876=N$9)),Gögn!$K$2:$K$11876,Gögn!$L$2:$L$11876)/SUMIFS(Gögn!$L$2:$L$11876,Gögn!$B$2:$B$11876,N$8,Gögn!$E$2:$E$11876,N$9,Gögn!$F$2:$F$11876,$A148)),""))</f>
        <v>28.91</v>
      </c>
      <c r="O148" s="162">
        <f t="array" ref="O148">IF(LEN(O$8)=0,"",IFERROR(IF(O$9="Samtals",SUMPRODUCT(((Gögn!$F$2:$F$11876=$A148)*(Gögn!$B$2:$B$11876=O$8)),Gögn!$K$2:$K$11876,Gögn!$L$2:$L$11876)/SUMIFS(Gögn!$L$2:$L$11876,Gögn!$B$2:$B$11876,O$8,Gögn!$F$2:$F$11876,$A148),SUMPRODUCT(((Gögn!$F$2:$F$11876=$A148)*(Gögn!$B$2:$B$11876=O$8)*(Gögn!$E$2:$E$11876=O$9)),Gögn!$K$2:$K$11876,Gögn!$L$2:$L$11876)/SUMIFS(Gögn!$L$2:$L$11876,Gögn!$B$2:$B$11876,O$8,Gögn!$E$2:$E$11876,O$9,Gögn!$F$2:$F$11876,$A148)),""))</f>
        <v>45.299381492355138</v>
      </c>
      <c r="P148" s="162">
        <f t="array" ref="P148">IF(LEN(P$8)=0,"",IFERROR(IF(P$9="Samtals",SUMPRODUCT(((Gögn!$F$2:$F$11876=$A148)*(Gögn!$B$2:$B$11876=P$8)),Gögn!$K$2:$K$11876,Gögn!$L$2:$L$11876)/SUMIFS(Gögn!$L$2:$L$11876,Gögn!$B$2:$B$11876,P$8,Gögn!$F$2:$F$11876,$A148),SUMPRODUCT(((Gögn!$F$2:$F$11876=$A148)*(Gögn!$B$2:$B$11876=P$8)*(Gögn!$E$2:$E$11876=P$9)),Gögn!$K$2:$K$11876,Gögn!$L$2:$L$11876)/SUMIFS(Gögn!$L$2:$L$11876,Gögn!$B$2:$B$11876,P$8,Gögn!$E$2:$E$11876,P$9,Gögn!$F$2:$F$11876,$A148)),""))</f>
        <v>45.32</v>
      </c>
      <c r="Q148" s="162">
        <f t="array" ref="Q148">IF(LEN(Q$8)=0,"",IFERROR(IF(Q$9="Samtals",SUMPRODUCT(((Gögn!$F$2:$F$11876=$A148)*(Gögn!$B$2:$B$11876=Q$8)),Gögn!$K$2:$K$11876,Gögn!$L$2:$L$11876)/SUMIFS(Gögn!$L$2:$L$11876,Gögn!$B$2:$B$11876,Q$8,Gögn!$F$2:$F$11876,$A148),SUMPRODUCT(((Gögn!$F$2:$F$11876=$A148)*(Gögn!$B$2:$B$11876=Q$8)*(Gögn!$E$2:$E$11876=Q$9)),Gögn!$K$2:$K$11876,Gögn!$L$2:$L$11876)/SUMIFS(Gögn!$L$2:$L$11876,Gögn!$B$2:$B$11876,Q$8,Gögn!$E$2:$E$11876,Q$9,Gögn!$F$2:$F$11876,$A148)),""))</f>
        <v>41.423070735659287</v>
      </c>
      <c r="R148" s="162">
        <f t="array" ref="R148">IF(LEN(R$8)=0,"",IFERROR(IF(R$9="Samtals",SUMPRODUCT(((Gögn!$F$2:$F$11876=$A148)*(Gögn!$B$2:$B$11876=R$8)),Gögn!$K$2:$K$11876,Gögn!$L$2:$L$11876)/SUMIFS(Gögn!$L$2:$L$11876,Gögn!$B$2:$B$11876,R$8,Gögn!$F$2:$F$11876,$A148),SUMPRODUCT(((Gögn!$F$2:$F$11876=$A148)*(Gögn!$B$2:$B$11876=R$8)*(Gögn!$E$2:$E$11876=R$9)),Gögn!$K$2:$K$11876,Gögn!$L$2:$L$11876)/SUMIFS(Gögn!$L$2:$L$11876,Gögn!$B$2:$B$11876,R$8,Gögn!$E$2:$E$11876,R$9,Gögn!$F$2:$F$11876,$A148)),""))</f>
        <v>42.211180215513174</v>
      </c>
      <c r="S148" s="162">
        <f t="array" ref="S148">IF(LEN(S$8)=0,"",IFERROR(IF(S$9="Samtals",SUMPRODUCT(((Gögn!$F$2:$F$11876=$A148)*(Gögn!$B$2:$B$11876=S$8)),Gögn!$K$2:$K$11876,Gögn!$L$2:$L$11876)/SUMIFS(Gögn!$L$2:$L$11876,Gögn!$B$2:$B$11876,S$8,Gögn!$F$2:$F$11876,$A148),SUMPRODUCT(((Gögn!$F$2:$F$11876=$A148)*(Gögn!$B$2:$B$11876=S$8)*(Gögn!$E$2:$E$11876=S$9)),Gögn!$K$2:$K$11876,Gögn!$L$2:$L$11876)/SUMIFS(Gögn!$L$2:$L$11876,Gögn!$B$2:$B$11876,S$8,Gögn!$E$2:$E$11876,S$9,Gögn!$F$2:$F$11876,$A148)),""))</f>
        <v>40.799999999999997</v>
      </c>
      <c r="T148" s="162">
        <f t="array" ref="T148">IF(LEN(T$8)=0,"",IFERROR(IF(T$9="Samtals",SUMPRODUCT(((Gögn!$F$2:$F$11876=$A148)*(Gögn!$B$2:$B$11876=T$8)),Gögn!$K$2:$K$11876,Gögn!$L$2:$L$11876)/SUMIFS(Gögn!$L$2:$L$11876,Gögn!$B$2:$B$11876,T$8,Gögn!$F$2:$F$11876,$A148),SUMPRODUCT(((Gögn!$F$2:$F$11876=$A148)*(Gögn!$B$2:$B$11876=T$8)*(Gögn!$E$2:$E$11876=T$9)),Gögn!$K$2:$K$11876,Gögn!$L$2:$L$11876)/SUMIFS(Gögn!$L$2:$L$11876,Gögn!$B$2:$B$11876,T$8,Gögn!$E$2:$E$11876,T$9,Gögn!$F$2:$F$11876,$A148)),""))</f>
        <v>42.91264221070324</v>
      </c>
      <c r="U148" s="162">
        <f t="array" ref="U148">IF(LEN(U$8)=0,"",IFERROR(IF(U$9="Samtals",SUMPRODUCT(((Gögn!$F$2:$F$11876=$A148)*(Gögn!$B$2:$B$11876=U$8)),Gögn!$K$2:$K$11876,Gögn!$L$2:$L$11876)/SUMIFS(Gögn!$L$2:$L$11876,Gögn!$B$2:$B$11876,U$8,Gögn!$F$2:$F$11876,$A148),SUMPRODUCT(((Gögn!$F$2:$F$11876=$A148)*(Gögn!$B$2:$B$11876=U$8)*(Gögn!$E$2:$E$11876=U$9)),Gögn!$K$2:$K$11876,Gögn!$L$2:$L$11876)/SUMIFS(Gögn!$L$2:$L$11876,Gögn!$B$2:$B$11876,U$8,Gögn!$E$2:$E$11876,U$9,Gögn!$F$2:$F$11876,$A148)),""))</f>
        <v>24.876077689004756</v>
      </c>
      <c r="V148" s="162">
        <f t="array" ref="V148">IF(LEN(V$8)=0,"",IFERROR(IF(V$9="Samtals",SUMPRODUCT(((Gögn!$F$2:$F$11876=$A148)*(Gögn!$B$2:$B$11876=V$8)),Gögn!$K$2:$K$11876,Gögn!$L$2:$L$11876)/SUMIFS(Gögn!$L$2:$L$11876,Gögn!$B$2:$B$11876,V$8,Gögn!$F$2:$F$11876,$A148),SUMPRODUCT(((Gögn!$F$2:$F$11876=$A148)*(Gögn!$B$2:$B$11876=V$8)*(Gögn!$E$2:$E$11876=V$9)),Gögn!$K$2:$K$11876,Gögn!$L$2:$L$11876)/SUMIFS(Gögn!$L$2:$L$11876,Gögn!$B$2:$B$11876,V$8,Gögn!$E$2:$E$11876,V$9,Gögn!$F$2:$F$11876,$A148)),""))</f>
        <v>24.64</v>
      </c>
      <c r="W148" s="162">
        <f t="array" ref="W148">IF(LEN(W$8)=0,"",IFERROR(IF(W$9="Samtals",SUMPRODUCT(((Gögn!$F$2:$F$11876=$A148)*(Gögn!$B$2:$B$11876=W$8)),Gögn!$K$2:$K$11876,Gögn!$L$2:$L$11876)/SUMIFS(Gögn!$L$2:$L$11876,Gögn!$B$2:$B$11876,W$8,Gögn!$F$2:$F$11876,$A148),SUMPRODUCT(((Gögn!$F$2:$F$11876=$A148)*(Gögn!$B$2:$B$11876=W$8)*(Gögn!$E$2:$E$11876=W$9)),Gögn!$K$2:$K$11876,Gögn!$L$2:$L$11876)/SUMIFS(Gögn!$L$2:$L$11876,Gögn!$B$2:$B$11876,W$8,Gögn!$E$2:$E$11876,W$9,Gögn!$F$2:$F$11876,$A148)),""))</f>
        <v>50.454258762100217</v>
      </c>
      <c r="X148" s="162">
        <f t="array" ref="X148">IF(LEN(X$8)=0,"",IFERROR(IF(X$9="Samtals",SUMPRODUCT(((Gögn!$F$2:$F$11876=$A148)*(Gögn!$B$2:$B$11876=X$8)),Gögn!$K$2:$K$11876,Gögn!$L$2:$L$11876)/SUMIFS(Gögn!$L$2:$L$11876,Gögn!$B$2:$B$11876,X$8,Gögn!$F$2:$F$11876,$A148),SUMPRODUCT(((Gögn!$F$2:$F$11876=$A148)*(Gögn!$B$2:$B$11876=X$8)*(Gögn!$E$2:$E$11876=X$9)),Gögn!$K$2:$K$11876,Gögn!$L$2:$L$11876)/SUMIFS(Gögn!$L$2:$L$11876,Gögn!$B$2:$B$11876,X$8,Gögn!$E$2:$E$11876,X$9,Gögn!$F$2:$F$11876,$A148)),""))</f>
        <v>57.355377098753728</v>
      </c>
      <c r="Y148" s="162">
        <f t="array" ref="Y148">IF(LEN(Y$8)=0,"",IFERROR(IF(Y$9="Samtals",SUMPRODUCT(((Gögn!$F$2:$F$11876=$A148)*(Gögn!$B$2:$B$11876=Y$8)),Gögn!$K$2:$K$11876,Gögn!$L$2:$L$11876)/SUMIFS(Gögn!$L$2:$L$11876,Gögn!$B$2:$B$11876,Y$8,Gögn!$F$2:$F$11876,$A148),SUMPRODUCT(((Gögn!$F$2:$F$11876=$A148)*(Gögn!$B$2:$B$11876=Y$8)*(Gögn!$E$2:$E$11876=Y$9)),Gögn!$K$2:$K$11876,Gögn!$L$2:$L$11876)/SUMIFS(Gögn!$L$2:$L$11876,Gögn!$B$2:$B$11876,Y$8,Gögn!$E$2:$E$11876,Y$9,Gögn!$F$2:$F$11876,$A148)),""))</f>
        <v>54.29</v>
      </c>
      <c r="Z148" s="162">
        <f t="array" ref="Z148">IF(LEN(Z$8)=0,"",IFERROR(IF(Z$9="Samtals",SUMPRODUCT(((Gögn!$F$2:$F$11876=$A148)*(Gögn!$B$2:$B$11876=Z$8)),Gögn!$K$2:$K$11876,Gögn!$L$2:$L$11876)/SUMIFS(Gögn!$L$2:$L$11876,Gögn!$B$2:$B$11876,Z$8,Gögn!$F$2:$F$11876,$A148),SUMPRODUCT(((Gögn!$F$2:$F$11876=$A148)*(Gögn!$B$2:$B$11876=Z$8)*(Gögn!$E$2:$E$11876=Z$9)),Gögn!$K$2:$K$11876,Gögn!$L$2:$L$11876)/SUMIFS(Gögn!$L$2:$L$11876,Gögn!$B$2:$B$11876,Z$8,Gögn!$E$2:$E$11876,Z$9,Gögn!$F$2:$F$11876,$A148)),""))</f>
        <v>58.336765146297729</v>
      </c>
      <c r="AA148" s="162">
        <f t="array" ref="AA148">IF(LEN(AA$8)=0,"",IFERROR(IF(AA$9="Samtals",SUMPRODUCT(((Gögn!$F$2:$F$11876=$A148)*(Gögn!$B$2:$B$11876=AA$8)),Gögn!$K$2:$K$11876,Gögn!$L$2:$L$11876)/SUMIFS(Gögn!$L$2:$L$11876,Gögn!$B$2:$B$11876,AA$8,Gögn!$F$2:$F$11876,$A148),SUMPRODUCT(((Gögn!$F$2:$F$11876=$A148)*(Gögn!$B$2:$B$11876=AA$8)*(Gögn!$E$2:$E$11876=AA$9)),Gögn!$K$2:$K$11876,Gögn!$L$2:$L$11876)/SUMIFS(Gögn!$L$2:$L$11876,Gögn!$B$2:$B$11876,AA$8,Gögn!$E$2:$E$11876,AA$9,Gögn!$F$2:$F$11876,$A148)),""))</f>
        <v>44.3</v>
      </c>
      <c r="AB148" s="162">
        <f t="array" ref="AB148">IF(LEN(AB$8)=0,"",IFERROR(IF(AB$9="Samtals",SUMPRODUCT(((Gögn!$F$2:$F$11876=$A148)*(Gögn!$B$2:$B$11876=AB$8)),Gögn!$K$2:$K$11876,Gögn!$L$2:$L$11876)/SUMIFS(Gögn!$L$2:$L$11876,Gögn!$B$2:$B$11876,AB$8,Gögn!$F$2:$F$11876,$A148),SUMPRODUCT(((Gögn!$F$2:$F$11876=$A148)*(Gögn!$B$2:$B$11876=AB$8)*(Gögn!$E$2:$E$11876=AB$9)),Gögn!$K$2:$K$11876,Gögn!$L$2:$L$11876)/SUMIFS(Gögn!$L$2:$L$11876,Gögn!$B$2:$B$11876,AB$8,Gögn!$E$2:$E$11876,AB$9,Gögn!$F$2:$F$11876,$A148)),""))</f>
        <v>44.3</v>
      </c>
      <c r="AC148" s="162">
        <f t="array" ref="AC148">IF(LEN(AC$8)=0,"",IFERROR(IF(AC$9="Samtals",SUMPRODUCT(((Gögn!$F$2:$F$11876=$A148)*(Gögn!$B$2:$B$11876=AC$8)),Gögn!$K$2:$K$11876,Gögn!$L$2:$L$11876)/SUMIFS(Gögn!$L$2:$L$11876,Gögn!$B$2:$B$11876,AC$8,Gögn!$F$2:$F$11876,$A148),SUMPRODUCT(((Gögn!$F$2:$F$11876=$A148)*(Gögn!$B$2:$B$11876=AC$8)*(Gögn!$E$2:$E$11876=AC$9)),Gögn!$K$2:$K$11876,Gögn!$L$2:$L$11876)/SUMIFS(Gögn!$L$2:$L$11876,Gögn!$B$2:$B$11876,AC$8,Gögn!$E$2:$E$11876,AC$9,Gögn!$F$2:$F$11876,$A148)),""))</f>
        <v>63.925380064561637</v>
      </c>
      <c r="AD148" s="162">
        <f t="array" ref="AD148">IF(LEN(AD$8)=0,"",IFERROR(IF(AD$9="Samtals",SUMPRODUCT(((Gögn!$F$2:$F$11876=$A148)*(Gögn!$B$2:$B$11876=AD$8)),Gögn!$K$2:$K$11876,Gögn!$L$2:$L$11876)/SUMIFS(Gögn!$L$2:$L$11876,Gögn!$B$2:$B$11876,AD$8,Gögn!$F$2:$F$11876,$A148),SUMPRODUCT(((Gögn!$F$2:$F$11876=$A148)*(Gögn!$B$2:$B$11876=AD$8)*(Gögn!$E$2:$E$11876=AD$9)),Gögn!$K$2:$K$11876,Gögn!$L$2:$L$11876)/SUMIFS(Gögn!$L$2:$L$11876,Gögn!$B$2:$B$11876,AD$8,Gögn!$E$2:$E$11876,AD$9,Gögn!$F$2:$F$11876,$A148)),""))</f>
        <v>63.925380064561637</v>
      </c>
      <c r="AE148" s="162">
        <f t="array" ref="AE148">IF(LEN(AE$8)=0,"",IFERROR(IF(AE$9="Samtals",SUMPRODUCT(((Gögn!$F$2:$F$11876=$A148)*(Gögn!$B$2:$B$11876=AE$8)),Gögn!$K$2:$K$11876,Gögn!$L$2:$L$11876)/SUMIFS(Gögn!$L$2:$L$11876,Gögn!$B$2:$B$11876,AE$8,Gögn!$F$2:$F$11876,$A148),SUMPRODUCT(((Gögn!$F$2:$F$11876=$A148)*(Gögn!$B$2:$B$11876=AE$8)*(Gögn!$E$2:$E$11876=AE$9)),Gögn!$K$2:$K$11876,Gögn!$L$2:$L$11876)/SUMIFS(Gögn!$L$2:$L$11876,Gögn!$B$2:$B$11876,AE$8,Gögn!$E$2:$E$11876,AE$9,Gögn!$F$2:$F$11876,$A148)),""))</f>
        <v>50.97</v>
      </c>
      <c r="AF148" s="162">
        <f t="array" ref="AF148">IF(LEN(AF$8)=0,"",IFERROR(IF(AF$9="Samtals",SUMPRODUCT(((Gögn!$F$2:$F$11876=$A148)*(Gögn!$B$2:$B$11876=AF$8)),Gögn!$K$2:$K$11876,Gögn!$L$2:$L$11876)/SUMIFS(Gögn!$L$2:$L$11876,Gögn!$B$2:$B$11876,AF$8,Gögn!$F$2:$F$11876,$A148),SUMPRODUCT(((Gögn!$F$2:$F$11876=$A148)*(Gögn!$B$2:$B$11876=AF$8)*(Gögn!$E$2:$E$11876=AF$9)),Gögn!$K$2:$K$11876,Gögn!$L$2:$L$11876)/SUMIFS(Gögn!$L$2:$L$11876,Gögn!$B$2:$B$11876,AF$8,Gögn!$E$2:$E$11876,AF$9,Gögn!$F$2:$F$11876,$A148)),""))</f>
        <v>50.97</v>
      </c>
      <c r="AG148" s="162">
        <f t="array" ref="AG148">IF(LEN(AG$8)=0,"",IFERROR(IF(AG$9="Samtals",SUMPRODUCT(((Gögn!$F$2:$F$11876=$A148)*(Gögn!$B$2:$B$11876=AG$8)),Gögn!$K$2:$K$11876,Gögn!$L$2:$L$11876)/SUMIFS(Gögn!$L$2:$L$11876,Gögn!$B$2:$B$11876,AG$8,Gögn!$F$2:$F$11876,$A148),SUMPRODUCT(((Gögn!$F$2:$F$11876=$A148)*(Gögn!$B$2:$B$11876=AG$8)*(Gögn!$E$2:$E$11876=AG$9)),Gögn!$K$2:$K$11876,Gögn!$L$2:$L$11876)/SUMIFS(Gögn!$L$2:$L$11876,Gögn!$B$2:$B$11876,AG$8,Gögn!$E$2:$E$11876,AG$9,Gögn!$F$2:$F$11876,$A148)),""))</f>
        <v>58.99</v>
      </c>
      <c r="AH148" s="162">
        <f t="array" ref="AH148">IF(LEN(AH$8)=0,"",IFERROR(IF(AH$9="Samtals",SUMPRODUCT(((Gögn!$F$2:$F$11876=$A148)*(Gögn!$B$2:$B$11876=AH$8)),Gögn!$K$2:$K$11876,Gögn!$L$2:$L$11876)/SUMIFS(Gögn!$L$2:$L$11876,Gögn!$B$2:$B$11876,AH$8,Gögn!$F$2:$F$11876,$A148),SUMPRODUCT(((Gögn!$F$2:$F$11876=$A148)*(Gögn!$B$2:$B$11876=AH$8)*(Gögn!$E$2:$E$11876=AH$9)),Gögn!$K$2:$K$11876,Gögn!$L$2:$L$11876)/SUMIFS(Gögn!$L$2:$L$11876,Gögn!$B$2:$B$11876,AH$8,Gögn!$E$2:$E$11876,AH$9,Gögn!$F$2:$F$11876,$A148)),""))</f>
        <v>58.99</v>
      </c>
      <c r="AI148" s="162">
        <f t="array" ref="AI148">IF(LEN(AI$8)=0,"",IFERROR(IF(AI$9="Samtals",SUMPRODUCT(((Gögn!$F$2:$F$11876=$A148)*(Gögn!$B$2:$B$11876=AI$8)),Gögn!$K$2:$K$11876,Gögn!$L$2:$L$11876)/SUMIFS(Gögn!$L$2:$L$11876,Gögn!$B$2:$B$11876,AI$8,Gögn!$F$2:$F$11876,$A148),SUMPRODUCT(((Gögn!$F$2:$F$11876=$A148)*(Gögn!$B$2:$B$11876=AI$8)*(Gögn!$E$2:$E$11876=AI$9)),Gögn!$K$2:$K$11876,Gögn!$L$2:$L$11876)/SUMIFS(Gögn!$L$2:$L$11876,Gögn!$B$2:$B$11876,AI$8,Gögn!$E$2:$E$11876,AI$9,Gögn!$F$2:$F$11876,$A148)),""))</f>
        <v>68.099999999999994</v>
      </c>
      <c r="AJ148" s="162">
        <f t="array" ref="AJ148">IF(LEN(AJ$8)=0,"",IFERROR(IF(AJ$9="Samtals",SUMPRODUCT(((Gögn!$F$2:$F$11876=$A148)*(Gögn!$B$2:$B$11876=AJ$8)),Gögn!$K$2:$K$11876,Gögn!$L$2:$L$11876)/SUMIFS(Gögn!$L$2:$L$11876,Gögn!$B$2:$B$11876,AJ$8,Gögn!$F$2:$F$11876,$A148),SUMPRODUCT(((Gögn!$F$2:$F$11876=$A148)*(Gögn!$B$2:$B$11876=AJ$8)*(Gögn!$E$2:$E$11876=AJ$9)),Gögn!$K$2:$K$11876,Gögn!$L$2:$L$11876)/SUMIFS(Gögn!$L$2:$L$11876,Gögn!$B$2:$B$11876,AJ$8,Gögn!$E$2:$E$11876,AJ$9,Gögn!$F$2:$F$11876,$A148)),""))</f>
        <v>68.099999999999994</v>
      </c>
      <c r="AK148" s="162">
        <f t="array" ref="AK148">IF(LEN(AK$8)=0,"",IFERROR(IF(AK$9="Samtals",SUMPRODUCT(((Gögn!$F$2:$F$11876=$A148)*(Gögn!$B$2:$B$11876=AK$8)),Gögn!$K$2:$K$11876,Gögn!$L$2:$L$11876)/SUMIFS(Gögn!$L$2:$L$11876,Gögn!$B$2:$B$11876,AK$8,Gögn!$F$2:$F$11876,$A148),SUMPRODUCT(((Gögn!$F$2:$F$11876=$A148)*(Gögn!$B$2:$B$11876=AK$8)*(Gögn!$E$2:$E$11876=AK$9)),Gögn!$K$2:$K$11876,Gögn!$L$2:$L$11876)/SUMIFS(Gögn!$L$2:$L$11876,Gögn!$B$2:$B$11876,AK$8,Gögn!$E$2:$E$11876,AK$9,Gögn!$F$2:$F$11876,$A148)),""))</f>
        <v>36.6</v>
      </c>
      <c r="AL148" s="162">
        <f t="array" ref="AL148">IF(LEN(AL$8)=0,"",IFERROR(IF(AL$9="Samtals",SUMPRODUCT(((Gögn!$F$2:$F$11876=$A148)*(Gögn!$B$2:$B$11876=AL$8)),Gögn!$K$2:$K$11876,Gögn!$L$2:$L$11876)/SUMIFS(Gögn!$L$2:$L$11876,Gögn!$B$2:$B$11876,AL$8,Gögn!$F$2:$F$11876,$A148),SUMPRODUCT(((Gögn!$F$2:$F$11876=$A148)*(Gögn!$B$2:$B$11876=AL$8)*(Gögn!$E$2:$E$11876=AL$9)),Gögn!$K$2:$K$11876,Gögn!$L$2:$L$11876)/SUMIFS(Gögn!$L$2:$L$11876,Gögn!$B$2:$B$11876,AL$8,Gögn!$E$2:$E$11876,AL$9,Gögn!$F$2:$F$11876,$A148)),""))</f>
        <v>36.6</v>
      </c>
      <c r="AM148" s="162">
        <f t="array" ref="AM148">IF(LEN(AM$8)=0,"",IFERROR(IF(AM$9="Samtals",SUMPRODUCT(((Gögn!$F$2:$F$11876=$A148)*(Gögn!$B$2:$B$11876=AM$8)),Gögn!$K$2:$K$11876,Gögn!$L$2:$L$11876)/SUMIFS(Gögn!$L$2:$L$11876,Gögn!$B$2:$B$11876,AM$8,Gögn!$F$2:$F$11876,$A148),SUMPRODUCT(((Gögn!$F$2:$F$11876=$A148)*(Gögn!$B$2:$B$11876=AM$8)*(Gögn!$E$2:$E$11876=AM$9)),Gögn!$K$2:$K$11876,Gögn!$L$2:$L$11876)/SUMIFS(Gögn!$L$2:$L$11876,Gögn!$B$2:$B$11876,AM$8,Gögn!$E$2:$E$11876,AM$9,Gögn!$F$2:$F$11876,$A148)),""))</f>
        <v>25.313553454193066</v>
      </c>
      <c r="AN148" s="162">
        <f t="array" ref="AN148">IF(LEN(AN$8)=0,"",IFERROR(IF(AN$9="Samtals",SUMPRODUCT(((Gögn!$F$2:$F$11876=$A148)*(Gögn!$B$2:$B$11876=AN$8)),Gögn!$K$2:$K$11876,Gögn!$L$2:$L$11876)/SUMIFS(Gögn!$L$2:$L$11876,Gögn!$B$2:$B$11876,AN$8,Gögn!$F$2:$F$11876,$A148),SUMPRODUCT(((Gögn!$F$2:$F$11876=$A148)*(Gögn!$B$2:$B$11876=AN$8)*(Gögn!$E$2:$E$11876=AN$9)),Gögn!$K$2:$K$11876,Gögn!$L$2:$L$11876)/SUMIFS(Gögn!$L$2:$L$11876,Gögn!$B$2:$B$11876,AN$8,Gögn!$E$2:$E$11876,AN$9,Gögn!$F$2:$F$11876,$A148)),""))</f>
        <v>25.7363698809108</v>
      </c>
      <c r="AO148" s="162">
        <f t="array" ref="AO148">IF(LEN(AO$8)=0,"",IFERROR(IF(AO$9="Samtals",SUMPRODUCT(((Gögn!$F$2:$F$11876=$A148)*(Gögn!$B$2:$B$11876=AO$8)),Gögn!$K$2:$K$11876,Gögn!$L$2:$L$11876)/SUMIFS(Gögn!$L$2:$L$11876,Gögn!$B$2:$B$11876,AO$8,Gögn!$F$2:$F$11876,$A148),SUMPRODUCT(((Gögn!$F$2:$F$11876=$A148)*(Gögn!$B$2:$B$11876=AO$8)*(Gögn!$E$2:$E$11876=AO$9)),Gögn!$K$2:$K$11876,Gögn!$L$2:$L$11876)/SUMIFS(Gögn!$L$2:$L$11876,Gögn!$B$2:$B$11876,AO$8,Gögn!$E$2:$E$11876,AO$9,Gögn!$F$2:$F$11876,$A148)),""))</f>
        <v>4.4460195260077802</v>
      </c>
      <c r="AP148" s="162">
        <f t="array" ref="AP148">IF(LEN(AP$8)=0,"",IFERROR(IF(AP$9="Samtals",SUMPRODUCT(((Gögn!$F$2:$F$11876=$A148)*(Gögn!$B$2:$B$11876=AP$8)),Gögn!$K$2:$K$11876,Gögn!$L$2:$L$11876)/SUMIFS(Gögn!$L$2:$L$11876,Gögn!$B$2:$B$11876,AP$8,Gögn!$F$2:$F$11876,$A148),SUMPRODUCT(((Gögn!$F$2:$F$11876=$A148)*(Gögn!$B$2:$B$11876=AP$8)*(Gögn!$E$2:$E$11876=AP$9)),Gögn!$K$2:$K$11876,Gögn!$L$2:$L$11876)/SUMIFS(Gögn!$L$2:$L$11876,Gögn!$B$2:$B$11876,AP$8,Gögn!$E$2:$E$11876,AP$9,Gögn!$F$2:$F$11876,$A148)),""))</f>
        <v>45.893362469316635</v>
      </c>
      <c r="AQ148" s="162">
        <f t="array" ref="AQ148">IF(LEN(AQ$8)=0,"",IFERROR(IF(AQ$9="Samtals",SUMPRODUCT(((Gögn!$F$2:$F$11876=$A148)*(Gögn!$B$2:$B$11876=AQ$8)),Gögn!$K$2:$K$11876,Gögn!$L$2:$L$11876)/SUMIFS(Gögn!$L$2:$L$11876,Gögn!$B$2:$B$11876,AQ$8,Gögn!$F$2:$F$11876,$A148),SUMPRODUCT(((Gögn!$F$2:$F$11876=$A148)*(Gögn!$B$2:$B$11876=AQ$8)*(Gögn!$E$2:$E$11876=AQ$9)),Gögn!$K$2:$K$11876,Gögn!$L$2:$L$11876)/SUMIFS(Gögn!$L$2:$L$11876,Gögn!$B$2:$B$11876,AQ$8,Gögn!$E$2:$E$11876,AQ$9,Gögn!$F$2:$F$11876,$A148)),""))</f>
        <v>48.21</v>
      </c>
      <c r="AR148" s="162">
        <f t="array" ref="AR148">IF(LEN(AR$8)=0,"",IFERROR(IF(AR$9="Samtals",SUMPRODUCT(((Gögn!$F$2:$F$11876=$A148)*(Gögn!$B$2:$B$11876=AR$8)),Gögn!$K$2:$K$11876,Gögn!$L$2:$L$11876)/SUMIFS(Gögn!$L$2:$L$11876,Gögn!$B$2:$B$11876,AR$8,Gögn!$F$2:$F$11876,$A148),SUMPRODUCT(((Gögn!$F$2:$F$11876=$A148)*(Gögn!$B$2:$B$11876=AR$8)*(Gögn!$E$2:$E$11876=AR$9)),Gögn!$K$2:$K$11876,Gögn!$L$2:$L$11876)/SUMIFS(Gögn!$L$2:$L$11876,Gögn!$B$2:$B$11876,AR$8,Gögn!$E$2:$E$11876,AR$9,Gögn!$F$2:$F$11876,$A148)),""))</f>
        <v>45.080000000000005</v>
      </c>
      <c r="AS148" s="162">
        <f t="array" ref="AS148">IF(LEN(AS$8)=0,"",IFERROR(IF(AS$9="Samtals",SUMPRODUCT(((Gögn!$F$2:$F$11876=$A148)*(Gögn!$B$2:$B$11876=AS$8)),Gögn!$K$2:$K$11876,Gögn!$L$2:$L$11876)/SUMIFS(Gögn!$L$2:$L$11876,Gögn!$B$2:$B$11876,AS$8,Gögn!$F$2:$F$11876,$A148),SUMPRODUCT(((Gögn!$F$2:$F$11876=$A148)*(Gögn!$B$2:$B$11876=AS$8)*(Gögn!$E$2:$E$11876=AS$9)),Gögn!$K$2:$K$11876,Gögn!$L$2:$L$11876)/SUMIFS(Gögn!$L$2:$L$11876,Gögn!$B$2:$B$11876,AS$8,Gögn!$E$2:$E$11876,AS$9,Gögn!$F$2:$F$11876,$A148)),""))</f>
        <v>28.255148271730047</v>
      </c>
      <c r="AT148" s="162">
        <f t="array" ref="AT148">IF(LEN(AT$8)=0,"",IFERROR(IF(AT$9="Samtals",SUMPRODUCT(((Gögn!$F$2:$F$11876=$A148)*(Gögn!$B$2:$B$11876=AT$8)),Gögn!$K$2:$K$11876,Gögn!$L$2:$L$11876)/SUMIFS(Gögn!$L$2:$L$11876,Gögn!$B$2:$B$11876,AT$8,Gögn!$F$2:$F$11876,$A148),SUMPRODUCT(((Gögn!$F$2:$F$11876=$A148)*(Gögn!$B$2:$B$11876=AT$8)*(Gögn!$E$2:$E$11876=AT$9)),Gögn!$K$2:$K$11876,Gögn!$L$2:$L$11876)/SUMIFS(Gögn!$L$2:$L$11876,Gögn!$B$2:$B$11876,AT$8,Gögn!$E$2:$E$11876,AT$9,Gögn!$F$2:$F$11876,$A148)),""))</f>
        <v>28</v>
      </c>
      <c r="AU148" s="162">
        <f t="array" ref="AU148">IF(LEN(AU$8)=0,"",IFERROR(IF(AU$9="Samtals",SUMPRODUCT(((Gögn!$F$2:$F$11876=$A148)*(Gögn!$B$2:$B$11876=AU$8)),Gögn!$K$2:$K$11876,Gögn!$L$2:$L$11876)/SUMIFS(Gögn!$L$2:$L$11876,Gögn!$B$2:$B$11876,AU$8,Gögn!$F$2:$F$11876,$A148),SUMPRODUCT(((Gögn!$F$2:$F$11876=$A148)*(Gögn!$B$2:$B$11876=AU$8)*(Gögn!$E$2:$E$11876=AU$9)),Gögn!$K$2:$K$11876,Gögn!$L$2:$L$11876)/SUMIFS(Gögn!$L$2:$L$11876,Gögn!$B$2:$B$11876,AU$8,Gögn!$E$2:$E$11876,AU$9,Gögn!$F$2:$F$11876,$A148)),""))</f>
        <v>38.587182882050342</v>
      </c>
      <c r="AV148" s="162">
        <f t="array" ref="AV148">IF(LEN(AV$8)=0,"",IFERROR(IF(AV$9="Samtals",SUMPRODUCT(((Gögn!$F$2:$F$11876=$A148)*(Gögn!$B$2:$B$11876=AV$8)),Gögn!$K$2:$K$11876,Gögn!$L$2:$L$11876)/SUMIFS(Gögn!$L$2:$L$11876,Gögn!$B$2:$B$11876,AV$8,Gögn!$F$2:$F$11876,$A148),SUMPRODUCT(((Gögn!$F$2:$F$11876=$A148)*(Gögn!$B$2:$B$11876=AV$8)*(Gögn!$E$2:$E$11876=AV$9)),Gögn!$K$2:$K$11876,Gögn!$L$2:$L$11876)/SUMIFS(Gögn!$L$2:$L$11876,Gögn!$B$2:$B$11876,AV$8,Gögn!$E$2:$E$11876,AV$9,Gögn!$F$2:$F$11876,$A148)),""))</f>
        <v>39.504403304750959</v>
      </c>
      <c r="AW148" s="162">
        <f t="array" ref="AW148">IF(LEN(AW$8)=0,"",IFERROR(IF(AW$9="Samtals",SUMPRODUCT(((Gögn!$F$2:$F$11876=$A148)*(Gögn!$B$2:$B$11876=AW$8)),Gögn!$K$2:$K$11876,Gögn!$L$2:$L$11876)/SUMIFS(Gögn!$L$2:$L$11876,Gögn!$B$2:$B$11876,AW$8,Gögn!$F$2:$F$11876,$A148),SUMPRODUCT(((Gögn!$F$2:$F$11876=$A148)*(Gögn!$B$2:$B$11876=AW$8)*(Gögn!$E$2:$E$11876=AW$9)),Gögn!$K$2:$K$11876,Gögn!$L$2:$L$11876)/SUMIFS(Gögn!$L$2:$L$11876,Gögn!$B$2:$B$11876,AW$8,Gögn!$E$2:$E$11876,AW$9,Gögn!$F$2:$F$11876,$A148)),""))</f>
        <v>39.33</v>
      </c>
      <c r="AX148" s="162">
        <f t="array" ref="AX148">IF(LEN(AX$8)=0,"",IFERROR(IF(AX$9="Samtals",SUMPRODUCT(((Gögn!$F$2:$F$11876=$A148)*(Gögn!$B$2:$B$11876=AX$8)),Gögn!$K$2:$K$11876,Gögn!$L$2:$L$11876)/SUMIFS(Gögn!$L$2:$L$11876,Gögn!$B$2:$B$11876,AX$8,Gögn!$F$2:$F$11876,$A148),SUMPRODUCT(((Gögn!$F$2:$F$11876=$A148)*(Gögn!$B$2:$B$11876=AX$8)*(Gögn!$E$2:$E$11876=AX$9)),Gögn!$K$2:$K$11876,Gögn!$L$2:$L$11876)/SUMIFS(Gögn!$L$2:$L$11876,Gögn!$B$2:$B$11876,AX$8,Gögn!$E$2:$E$11876,AX$9,Gögn!$F$2:$F$11876,$A148)),""))</f>
        <v>54.023847375719022</v>
      </c>
      <c r="AY148" s="162">
        <f t="array" ref="AY148">IF(LEN(AY$8)=0,"",IFERROR(IF(AY$9="Samtals",SUMPRODUCT(((Gögn!$F$2:$F$11876=$A148)*(Gögn!$B$2:$B$11876=AY$8)),Gögn!$K$2:$K$11876,Gögn!$L$2:$L$11876)/SUMIFS(Gögn!$L$2:$L$11876,Gögn!$B$2:$B$11876,AY$8,Gögn!$F$2:$F$11876,$A148),SUMPRODUCT(((Gögn!$F$2:$F$11876=$A148)*(Gögn!$B$2:$B$11876=AY$8)*(Gögn!$E$2:$E$11876=AY$9)),Gögn!$K$2:$K$11876,Gögn!$L$2:$L$11876)/SUMIFS(Gögn!$L$2:$L$11876,Gögn!$B$2:$B$11876,AY$8,Gögn!$E$2:$E$11876,AY$9,Gögn!$F$2:$F$11876,$A148)),""))</f>
        <v>31.808043662849812</v>
      </c>
      <c r="AZ148" s="162">
        <f t="array" ref="AZ148">IF(LEN(AZ$8)=0,"",IFERROR(IF(AZ$9="Samtals",SUMPRODUCT(((Gögn!$F$2:$F$11876=$A148)*(Gögn!$B$2:$B$11876=AZ$8)),Gögn!$K$2:$K$11876,Gögn!$L$2:$L$11876)/SUMIFS(Gögn!$L$2:$L$11876,Gögn!$B$2:$B$11876,AZ$8,Gögn!$F$2:$F$11876,$A148),SUMPRODUCT(((Gögn!$F$2:$F$11876=$A148)*(Gögn!$B$2:$B$11876=AZ$8)*(Gögn!$E$2:$E$11876=AZ$9)),Gögn!$K$2:$K$11876,Gögn!$L$2:$L$11876)/SUMIFS(Gögn!$L$2:$L$11876,Gögn!$B$2:$B$11876,AZ$8,Gögn!$E$2:$E$11876,AZ$9,Gögn!$F$2:$F$11876,$A148)),""))</f>
        <v>27.2</v>
      </c>
      <c r="BA148" s="162">
        <f t="array" ref="BA148">IF(LEN(BA$8)=0,"",IFERROR(IF(BA$9="Samtals",SUMPRODUCT(((Gögn!$F$2:$F$11876=$A148)*(Gögn!$B$2:$B$11876=BA$8)),Gögn!$K$2:$K$11876,Gögn!$L$2:$L$11876)/SUMIFS(Gögn!$L$2:$L$11876,Gögn!$B$2:$B$11876,BA$8,Gögn!$F$2:$F$11876,$A148),SUMPRODUCT(((Gögn!$F$2:$F$11876=$A148)*(Gögn!$B$2:$B$11876=BA$8)*(Gögn!$E$2:$E$11876=BA$9)),Gögn!$K$2:$K$11876,Gögn!$L$2:$L$11876)/SUMIFS(Gögn!$L$2:$L$11876,Gögn!$B$2:$B$11876,BA$8,Gögn!$E$2:$E$11876,BA$9,Gögn!$F$2:$F$11876,$A148)),""))</f>
        <v>50.165280540155578</v>
      </c>
      <c r="BB148" s="162">
        <f t="array" ref="BB148">IF(LEN(BB$8)=0,"",IFERROR(IF(BB$9="Samtals",SUMPRODUCT(((Gögn!$F$2:$F$11876=$A148)*(Gögn!$B$2:$B$11876=BB$8)),Gögn!$K$2:$K$11876,Gögn!$L$2:$L$11876)/SUMIFS(Gögn!$L$2:$L$11876,Gögn!$B$2:$B$11876,BB$8,Gögn!$F$2:$F$11876,$A148),SUMPRODUCT(((Gögn!$F$2:$F$11876=$A148)*(Gögn!$B$2:$B$11876=BB$8)*(Gögn!$E$2:$E$11876=BB$9)),Gögn!$K$2:$K$11876,Gögn!$L$2:$L$11876)/SUMIFS(Gögn!$L$2:$L$11876,Gögn!$B$2:$B$11876,BB$8,Gögn!$E$2:$E$11876,BB$9,Gögn!$F$2:$F$11876,$A148)),""))</f>
        <v>44.310796295981739</v>
      </c>
      <c r="BC148" s="162">
        <f t="array" ref="BC148">IF(LEN(BC$8)=0,"",IFERROR(IF(BC$9="Samtals",SUMPRODUCT(((Gögn!$F$2:$F$11876=$A148)*(Gögn!$B$2:$B$11876=BC$8)),Gögn!$K$2:$K$11876,Gögn!$L$2:$L$11876)/SUMIFS(Gögn!$L$2:$L$11876,Gögn!$B$2:$B$11876,BC$8,Gögn!$F$2:$F$11876,$A148),SUMPRODUCT(((Gögn!$F$2:$F$11876=$A148)*(Gögn!$B$2:$B$11876=BC$8)*(Gögn!$E$2:$E$11876=BC$9)),Gögn!$K$2:$K$11876,Gögn!$L$2:$L$11876)/SUMIFS(Gögn!$L$2:$L$11876,Gögn!$B$2:$B$11876,BC$8,Gögn!$E$2:$E$11876,BC$9,Gögn!$F$2:$F$11876,$A148)),""))</f>
        <v>44</v>
      </c>
      <c r="BD148" s="162">
        <f t="array" ref="BD148">IF(LEN(BD$8)=0,"",IFERROR(IF(BD$9="Samtals",SUMPRODUCT(((Gögn!$F$2:$F$11876=$A148)*(Gögn!$B$2:$B$11876=BD$8)),Gögn!$K$2:$K$11876,Gögn!$L$2:$L$11876)/SUMIFS(Gögn!$L$2:$L$11876,Gögn!$B$2:$B$11876,BD$8,Gögn!$F$2:$F$11876,$A148),SUMPRODUCT(((Gögn!$F$2:$F$11876=$A148)*(Gögn!$B$2:$B$11876=BD$8)*(Gögn!$E$2:$E$11876=BD$9)),Gögn!$K$2:$K$11876,Gögn!$L$2:$L$11876)/SUMIFS(Gögn!$L$2:$L$11876,Gögn!$B$2:$B$11876,BD$8,Gögn!$E$2:$E$11876,BD$9,Gögn!$F$2:$F$11876,$A148)),""))</f>
        <v>62.449615846884264</v>
      </c>
      <c r="BE148" s="162">
        <f t="array" ref="BE148">IF(LEN(BE$8)=0,"",IFERROR(IF(BE$9="Samtals",SUMPRODUCT(((Gögn!$F$2:$F$11876=$A148)*(Gögn!$B$2:$B$11876=BE$8)),Gögn!$K$2:$K$11876,Gögn!$L$2:$L$11876)/SUMIFS(Gögn!$L$2:$L$11876,Gögn!$B$2:$B$11876,BE$8,Gögn!$F$2:$F$11876,$A148),SUMPRODUCT(((Gögn!$F$2:$F$11876=$A148)*(Gögn!$B$2:$B$11876=BE$8)*(Gögn!$E$2:$E$11876=BE$9)),Gögn!$K$2:$K$11876,Gögn!$L$2:$L$11876)/SUMIFS(Gögn!$L$2:$L$11876,Gögn!$B$2:$B$11876,BE$8,Gögn!$E$2:$E$11876,BE$9,Gögn!$F$2:$F$11876,$A148)),""))</f>
        <v>33.803442837252618</v>
      </c>
      <c r="BF148" s="162">
        <f t="array" ref="BF148">IF(LEN(BF$8)=0,"",IFERROR(IF(BF$9="Samtals",SUMPRODUCT(((Gögn!$F$2:$F$11876=$A148)*(Gögn!$B$2:$B$11876=BF$8)),Gögn!$K$2:$K$11876,Gögn!$L$2:$L$11876)/SUMIFS(Gögn!$L$2:$L$11876,Gögn!$B$2:$B$11876,BF$8,Gögn!$F$2:$F$11876,$A148),SUMPRODUCT(((Gögn!$F$2:$F$11876=$A148)*(Gögn!$B$2:$B$11876=BF$8)*(Gögn!$E$2:$E$11876=BF$9)),Gögn!$K$2:$K$11876,Gögn!$L$2:$L$11876)/SUMIFS(Gögn!$L$2:$L$11876,Gögn!$B$2:$B$11876,BF$8,Gögn!$E$2:$E$11876,BF$9,Gögn!$F$2:$F$11876,$A148)),""))</f>
        <v>33.770000000000003</v>
      </c>
      <c r="BG148" s="162">
        <f t="array" ref="BG148">IF(LEN(BG$8)=0,"",IFERROR(IF(BG$9="Samtals",SUMPRODUCT(((Gögn!$F$2:$F$11876=$A148)*(Gögn!$B$2:$B$11876=BG$8)),Gögn!$K$2:$K$11876,Gögn!$L$2:$L$11876)/SUMIFS(Gögn!$L$2:$L$11876,Gögn!$B$2:$B$11876,BG$8,Gögn!$F$2:$F$11876,$A148),SUMPRODUCT(((Gögn!$F$2:$F$11876=$A148)*(Gögn!$B$2:$B$11876=BG$8)*(Gögn!$E$2:$E$11876=BG$9)),Gögn!$K$2:$K$11876,Gögn!$L$2:$L$11876)/SUMIFS(Gögn!$L$2:$L$11876,Gögn!$B$2:$B$11876,BG$8,Gögn!$E$2:$E$11876,BG$9,Gögn!$F$2:$F$11876,$A148)),""))</f>
        <v>35.149314560711595</v>
      </c>
    </row>
    <row r="149" spans="1:59" ht="15" customHeight="1" x14ac:dyDescent="0.25">
      <c r="A149" s="5" t="s">
        <v>59</v>
      </c>
      <c r="B149" s="5"/>
      <c r="C149" s="18" t="s">
        <v>60</v>
      </c>
      <c r="D149" s="160">
        <f t="shared" si="37"/>
        <v>12.656400666902194</v>
      </c>
      <c r="E149" s="160">
        <f t="array" ref="E149">IF(LEN(E$8)=0,"",IFERROR(IF(E$9="Samtals",SUMPRODUCT(((Gögn!$F$2:$F$11876=$A149)*(Gögn!$B$2:$B$11876=E$8)),Gögn!$K$2:$K$11876,Gögn!$L$2:$L$11876)/SUMIFS(Gögn!$L$2:$L$11876,Gögn!$B$2:$B$11876,E$8,Gögn!$F$2:$F$11876,$A149),SUMPRODUCT(((Gögn!$F$2:$F$11876=$A149)*(Gögn!$B$2:$B$11876=E$8)*(Gögn!$E$2:$E$11876=E$9)),Gögn!$K$2:$K$11876,Gögn!$L$2:$L$11876)/SUMIFS(Gögn!$L$2:$L$11876,Gögn!$B$2:$B$11876,E$8,Gögn!$E$2:$E$11876,E$9,Gögn!$F$2:$F$11876,$A149)),""))</f>
        <v>11.662949092804087</v>
      </c>
      <c r="F149" s="160">
        <f t="array" ref="F149">IF(LEN(F$8)=0,"",IFERROR(IF(F$9="Samtals",SUMPRODUCT(((Gögn!$F$2:$F$11876=$A149)*(Gögn!$B$2:$B$11876=F$8)),Gögn!$K$2:$K$11876,Gögn!$L$2:$L$11876)/SUMIFS(Gögn!$L$2:$L$11876,Gögn!$B$2:$B$11876,F$8,Gögn!$F$2:$F$11876,$A149),SUMPRODUCT(((Gögn!$F$2:$F$11876=$A149)*(Gögn!$B$2:$B$11876=F$8)*(Gögn!$E$2:$E$11876=F$9)),Gögn!$K$2:$K$11876,Gögn!$L$2:$L$11876)/SUMIFS(Gögn!$L$2:$L$11876,Gögn!$B$2:$B$11876,F$8,Gögn!$E$2:$E$11876,F$9,Gögn!$F$2:$F$11876,$A149)),""))</f>
        <v>12.3</v>
      </c>
      <c r="G149" s="160">
        <f t="array" ref="G149">IF(LEN(G$8)=0,"",IFERROR(IF(G$9="Samtals",SUMPRODUCT(((Gögn!$F$2:$F$11876=$A149)*(Gögn!$B$2:$B$11876=G$8)),Gögn!$K$2:$K$11876,Gögn!$L$2:$L$11876)/SUMIFS(Gögn!$L$2:$L$11876,Gögn!$B$2:$B$11876,G$8,Gögn!$F$2:$F$11876,$A149),SUMPRODUCT(((Gögn!$F$2:$F$11876=$A149)*(Gögn!$B$2:$B$11876=G$8)*(Gögn!$E$2:$E$11876=G$9)),Gögn!$K$2:$K$11876,Gögn!$L$2:$L$11876)/SUMIFS(Gögn!$L$2:$L$11876,Gögn!$B$2:$B$11876,G$8,Gögn!$E$2:$E$11876,G$9,Gögn!$F$2:$F$11876,$A149)),""))</f>
        <v>11.098491362912887</v>
      </c>
      <c r="H149" s="160">
        <f t="array" ref="H149">IF(LEN(H$8)=0,"",IFERROR(IF(H$9="Samtals",SUMPRODUCT(((Gögn!$F$2:$F$11876=$A149)*(Gögn!$B$2:$B$11876=H$8)),Gögn!$K$2:$K$11876,Gögn!$L$2:$L$11876)/SUMIFS(Gögn!$L$2:$L$11876,Gögn!$B$2:$B$11876,H$8,Gögn!$F$2:$F$11876,$A149),SUMPRODUCT(((Gögn!$F$2:$F$11876=$A149)*(Gögn!$B$2:$B$11876=H$8)*(Gögn!$E$2:$E$11876=H$9)),Gögn!$K$2:$K$11876,Gögn!$L$2:$L$11876)/SUMIFS(Gögn!$L$2:$L$11876,Gögn!$B$2:$B$11876,H$8,Gögn!$E$2:$E$11876,H$9,Gögn!$F$2:$F$11876,$A149)),""))</f>
        <v>13.910780403658281</v>
      </c>
      <c r="I149" s="160">
        <f t="array" ref="I149">IF(LEN(I$8)=0,"",IFERROR(IF(I$9="Samtals",SUMPRODUCT(((Gögn!$F$2:$F$11876=$A149)*(Gögn!$B$2:$B$11876=I$8)),Gögn!$K$2:$K$11876,Gögn!$L$2:$L$11876)/SUMIFS(Gögn!$L$2:$L$11876,Gögn!$B$2:$B$11876,I$8,Gögn!$F$2:$F$11876,$A149),SUMPRODUCT(((Gögn!$F$2:$F$11876=$A149)*(Gögn!$B$2:$B$11876=I$8)*(Gögn!$E$2:$E$11876=I$9)),Gögn!$K$2:$K$11876,Gögn!$L$2:$L$11876)/SUMIFS(Gögn!$L$2:$L$11876,Gögn!$B$2:$B$11876,I$8,Gögn!$E$2:$E$11876,I$9,Gögn!$F$2:$F$11876,$A149)),""))</f>
        <v>14.34</v>
      </c>
      <c r="J149" s="160">
        <f t="array" ref="J149">IF(LEN(J$8)=0,"",IFERROR(IF(J$9="Samtals",SUMPRODUCT(((Gögn!$F$2:$F$11876=$A149)*(Gögn!$B$2:$B$11876=J$8)),Gögn!$K$2:$K$11876,Gögn!$L$2:$L$11876)/SUMIFS(Gögn!$L$2:$L$11876,Gögn!$B$2:$B$11876,J$8,Gögn!$F$2:$F$11876,$A149),SUMPRODUCT(((Gögn!$F$2:$F$11876=$A149)*(Gögn!$B$2:$B$11876=J$8)*(Gögn!$E$2:$E$11876=J$9)),Gögn!$K$2:$K$11876,Gögn!$L$2:$L$11876)/SUMIFS(Gögn!$L$2:$L$11876,Gögn!$B$2:$B$11876,J$8,Gögn!$E$2:$E$11876,J$9,Gögn!$F$2:$F$11876,$A149)),""))</f>
        <v>3.3211842633891187</v>
      </c>
      <c r="K149" s="160">
        <f t="array" ref="K149">IF(LEN(K$8)=0,"",IFERROR(IF(K$9="Samtals",SUMPRODUCT(((Gögn!$F$2:$F$11876=$A149)*(Gögn!$B$2:$B$11876=K$8)),Gögn!$K$2:$K$11876,Gögn!$L$2:$L$11876)/SUMIFS(Gögn!$L$2:$L$11876,Gögn!$B$2:$B$11876,K$8,Gögn!$F$2:$F$11876,$A149),SUMPRODUCT(((Gögn!$F$2:$F$11876=$A149)*(Gögn!$B$2:$B$11876=K$8)*(Gögn!$E$2:$E$11876=K$9)),Gögn!$K$2:$K$11876,Gögn!$L$2:$L$11876)/SUMIFS(Gögn!$L$2:$L$11876,Gögn!$B$2:$B$11876,K$8,Gögn!$E$2:$E$11876,K$9,Gögn!$F$2:$F$11876,$A149)),""))</f>
        <v>6.3560033818924664</v>
      </c>
      <c r="L149" s="160">
        <f t="array" ref="L149">IF(LEN(L$8)=0,"",IFERROR(IF(L$9="Samtals",SUMPRODUCT(((Gögn!$F$2:$F$11876=$A149)*(Gögn!$B$2:$B$11876=L$8)),Gögn!$K$2:$K$11876,Gögn!$L$2:$L$11876)/SUMIFS(Gögn!$L$2:$L$11876,Gögn!$B$2:$B$11876,L$8,Gögn!$F$2:$F$11876,$A149),SUMPRODUCT(((Gögn!$F$2:$F$11876=$A149)*(Gögn!$B$2:$B$11876=L$8)*(Gögn!$E$2:$E$11876=L$9)),Gögn!$K$2:$K$11876,Gögn!$L$2:$L$11876)/SUMIFS(Gögn!$L$2:$L$11876,Gögn!$B$2:$B$11876,L$8,Gögn!$E$2:$E$11876,L$9,Gögn!$F$2:$F$11876,$A149)),""))</f>
        <v>6.3560033818924664</v>
      </c>
      <c r="M149" s="160">
        <f t="array" ref="M149">IF(LEN(M$8)=0,"",IFERROR(IF(M$9="Samtals",SUMPRODUCT(((Gögn!$F$2:$F$11876=$A149)*(Gögn!$B$2:$B$11876=M$8)),Gögn!$K$2:$K$11876,Gögn!$L$2:$L$11876)/SUMIFS(Gögn!$L$2:$L$11876,Gögn!$B$2:$B$11876,M$8,Gögn!$F$2:$F$11876,$A149),SUMPRODUCT(((Gögn!$F$2:$F$11876=$A149)*(Gögn!$B$2:$B$11876=M$8)*(Gögn!$E$2:$E$11876=M$9)),Gögn!$K$2:$K$11876,Gögn!$L$2:$L$11876)/SUMIFS(Gögn!$L$2:$L$11876,Gögn!$B$2:$B$11876,M$8,Gögn!$E$2:$E$11876,M$9,Gögn!$F$2:$F$11876,$A149)),""))</f>
        <v>14.73</v>
      </c>
      <c r="N149" s="160">
        <f t="array" ref="N149">IF(LEN(N$8)=0,"",IFERROR(IF(N$9="Samtals",SUMPRODUCT(((Gögn!$F$2:$F$11876=$A149)*(Gögn!$B$2:$B$11876=N$8)),Gögn!$K$2:$K$11876,Gögn!$L$2:$L$11876)/SUMIFS(Gögn!$L$2:$L$11876,Gögn!$B$2:$B$11876,N$8,Gögn!$F$2:$F$11876,$A149),SUMPRODUCT(((Gögn!$F$2:$F$11876=$A149)*(Gögn!$B$2:$B$11876=N$8)*(Gögn!$E$2:$E$11876=N$9)),Gögn!$K$2:$K$11876,Gögn!$L$2:$L$11876)/SUMIFS(Gögn!$L$2:$L$11876,Gögn!$B$2:$B$11876,N$8,Gögn!$E$2:$E$11876,N$9,Gögn!$F$2:$F$11876,$A149)),""))</f>
        <v>14.73</v>
      </c>
      <c r="O149" s="160">
        <f t="array" ref="O149">IF(LEN(O$8)=0,"",IFERROR(IF(O$9="Samtals",SUMPRODUCT(((Gögn!$F$2:$F$11876=$A149)*(Gögn!$B$2:$B$11876=O$8)),Gögn!$K$2:$K$11876,Gögn!$L$2:$L$11876)/SUMIFS(Gögn!$L$2:$L$11876,Gögn!$B$2:$B$11876,O$8,Gögn!$F$2:$F$11876,$A149),SUMPRODUCT(((Gögn!$F$2:$F$11876=$A149)*(Gögn!$B$2:$B$11876=O$8)*(Gögn!$E$2:$E$11876=O$9)),Gögn!$K$2:$K$11876,Gögn!$L$2:$L$11876)/SUMIFS(Gögn!$L$2:$L$11876,Gögn!$B$2:$B$11876,O$8,Gögn!$E$2:$E$11876,O$9,Gögn!$F$2:$F$11876,$A149)),""))</f>
        <v>15.616931884551649</v>
      </c>
      <c r="P149" s="160">
        <f t="array" ref="P149">IF(LEN(P$8)=0,"",IFERROR(IF(P$9="Samtals",SUMPRODUCT(((Gögn!$F$2:$F$11876=$A149)*(Gögn!$B$2:$B$11876=P$8)),Gögn!$K$2:$K$11876,Gögn!$L$2:$L$11876)/SUMIFS(Gögn!$L$2:$L$11876,Gögn!$B$2:$B$11876,P$8,Gögn!$F$2:$F$11876,$A149),SUMPRODUCT(((Gögn!$F$2:$F$11876=$A149)*(Gögn!$B$2:$B$11876=P$8)*(Gögn!$E$2:$E$11876=P$9)),Gögn!$K$2:$K$11876,Gögn!$L$2:$L$11876)/SUMIFS(Gögn!$L$2:$L$11876,Gögn!$B$2:$B$11876,P$8,Gögn!$E$2:$E$11876,P$9,Gögn!$F$2:$F$11876,$A149)),""))</f>
        <v>15.7</v>
      </c>
      <c r="Q149" s="160">
        <f t="array" ref="Q149">IF(LEN(Q$8)=0,"",IFERROR(IF(Q$9="Samtals",SUMPRODUCT(((Gögn!$F$2:$F$11876=$A149)*(Gögn!$B$2:$B$11876=Q$8)),Gögn!$K$2:$K$11876,Gögn!$L$2:$L$11876)/SUMIFS(Gögn!$L$2:$L$11876,Gögn!$B$2:$B$11876,Q$8,Gögn!$F$2:$F$11876,$A149),SUMPRODUCT(((Gögn!$F$2:$F$11876=$A149)*(Gögn!$B$2:$B$11876=Q$8)*(Gögn!$E$2:$E$11876=Q$9)),Gögn!$K$2:$K$11876,Gögn!$L$2:$L$11876)/SUMIFS(Gögn!$L$2:$L$11876,Gögn!$B$2:$B$11876,Q$8,Gögn!$E$2:$E$11876,Q$9,Gögn!$F$2:$F$11876,$A149)),""))</f>
        <v>0</v>
      </c>
      <c r="R149" s="160">
        <f t="array" ref="R149">IF(LEN(R$8)=0,"",IFERROR(IF(R$9="Samtals",SUMPRODUCT(((Gögn!$F$2:$F$11876=$A149)*(Gögn!$B$2:$B$11876=R$8)),Gögn!$K$2:$K$11876,Gögn!$L$2:$L$11876)/SUMIFS(Gögn!$L$2:$L$11876,Gögn!$B$2:$B$11876,R$8,Gögn!$F$2:$F$11876,$A149),SUMPRODUCT(((Gögn!$F$2:$F$11876=$A149)*(Gögn!$B$2:$B$11876=R$8)*(Gögn!$E$2:$E$11876=R$9)),Gögn!$K$2:$K$11876,Gögn!$L$2:$L$11876)/SUMIFS(Gögn!$L$2:$L$11876,Gögn!$B$2:$B$11876,R$8,Gögn!$E$2:$E$11876,R$9,Gögn!$F$2:$F$11876,$A149)),""))</f>
        <v>10.953800583224206</v>
      </c>
      <c r="S149" s="160">
        <f t="array" ref="S149">IF(LEN(S$8)=0,"",IFERROR(IF(S$9="Samtals",SUMPRODUCT(((Gögn!$F$2:$F$11876=$A149)*(Gögn!$B$2:$B$11876=S$8)),Gögn!$K$2:$K$11876,Gögn!$L$2:$L$11876)/SUMIFS(Gögn!$L$2:$L$11876,Gögn!$B$2:$B$11876,S$8,Gögn!$F$2:$F$11876,$A149),SUMPRODUCT(((Gögn!$F$2:$F$11876=$A149)*(Gögn!$B$2:$B$11876=S$8)*(Gögn!$E$2:$E$11876=S$9)),Gögn!$K$2:$K$11876,Gögn!$L$2:$L$11876)/SUMIFS(Gögn!$L$2:$L$11876,Gögn!$B$2:$B$11876,S$8,Gögn!$E$2:$E$11876,S$9,Gögn!$F$2:$F$11876,$A149)),""))</f>
        <v>10.199999999999999</v>
      </c>
      <c r="T149" s="160">
        <f t="array" ref="T149">IF(LEN(T$8)=0,"",IFERROR(IF(T$9="Samtals",SUMPRODUCT(((Gögn!$F$2:$F$11876=$A149)*(Gögn!$B$2:$B$11876=T$8)),Gögn!$K$2:$K$11876,Gögn!$L$2:$L$11876)/SUMIFS(Gögn!$L$2:$L$11876,Gögn!$B$2:$B$11876,T$8,Gögn!$F$2:$F$11876,$A149),SUMPRODUCT(((Gögn!$F$2:$F$11876=$A149)*(Gögn!$B$2:$B$11876=T$8)*(Gögn!$E$2:$E$11876=T$9)),Gögn!$K$2:$K$11876,Gögn!$L$2:$L$11876)/SUMIFS(Gögn!$L$2:$L$11876,Gögn!$B$2:$B$11876,T$8,Gögn!$E$2:$E$11876,T$9,Gögn!$F$2:$F$11876,$A149)),""))</f>
        <v>11.328495788890478</v>
      </c>
      <c r="U149" s="160">
        <f t="array" ref="U149">IF(LEN(U$8)=0,"",IFERROR(IF(U$9="Samtals",SUMPRODUCT(((Gögn!$F$2:$F$11876=$A149)*(Gögn!$B$2:$B$11876=U$8)),Gögn!$K$2:$K$11876,Gögn!$L$2:$L$11876)/SUMIFS(Gögn!$L$2:$L$11876,Gögn!$B$2:$B$11876,U$8,Gögn!$F$2:$F$11876,$A149),SUMPRODUCT(((Gögn!$F$2:$F$11876=$A149)*(Gögn!$B$2:$B$11876=U$8)*(Gögn!$E$2:$E$11876=U$9)),Gögn!$K$2:$K$11876,Gögn!$L$2:$L$11876)/SUMIFS(Gögn!$L$2:$L$11876,Gögn!$B$2:$B$11876,U$8,Gögn!$E$2:$E$11876,U$9,Gögn!$F$2:$F$11876,$A149)),""))</f>
        <v>13.475624684789382</v>
      </c>
      <c r="V149" s="160">
        <f t="array" ref="V149">IF(LEN(V$8)=0,"",IFERROR(IF(V$9="Samtals",SUMPRODUCT(((Gögn!$F$2:$F$11876=$A149)*(Gögn!$B$2:$B$11876=V$8)),Gögn!$K$2:$K$11876,Gögn!$L$2:$L$11876)/SUMIFS(Gögn!$L$2:$L$11876,Gögn!$B$2:$B$11876,V$8,Gögn!$F$2:$F$11876,$A149),SUMPRODUCT(((Gögn!$F$2:$F$11876=$A149)*(Gögn!$B$2:$B$11876=V$8)*(Gögn!$E$2:$E$11876=V$9)),Gögn!$K$2:$K$11876,Gögn!$L$2:$L$11876)/SUMIFS(Gögn!$L$2:$L$11876,Gögn!$B$2:$B$11876,V$8,Gögn!$E$2:$E$11876,V$9,Gögn!$F$2:$F$11876,$A149)),""))</f>
        <v>13.6</v>
      </c>
      <c r="W149" s="160">
        <f t="array" ref="W149">IF(LEN(W$8)=0,"",IFERROR(IF(W$9="Samtals",SUMPRODUCT(((Gögn!$F$2:$F$11876=$A149)*(Gögn!$B$2:$B$11876=W$8)),Gögn!$K$2:$K$11876,Gögn!$L$2:$L$11876)/SUMIFS(Gögn!$L$2:$L$11876,Gögn!$B$2:$B$11876,W$8,Gögn!$F$2:$F$11876,$A149),SUMPRODUCT(((Gögn!$F$2:$F$11876=$A149)*(Gögn!$B$2:$B$11876=W$8)*(Gögn!$E$2:$E$11876=W$9)),Gögn!$K$2:$K$11876,Gögn!$L$2:$L$11876)/SUMIFS(Gögn!$L$2:$L$11876,Gögn!$B$2:$B$11876,W$8,Gögn!$E$2:$E$11876,W$9,Gögn!$F$2:$F$11876,$A149)),""))</f>
        <v>0</v>
      </c>
      <c r="X149" s="160">
        <f t="array" ref="X149">IF(LEN(X$8)=0,"",IFERROR(IF(X$9="Samtals",SUMPRODUCT(((Gögn!$F$2:$F$11876=$A149)*(Gögn!$B$2:$B$11876=X$8)),Gögn!$K$2:$K$11876,Gögn!$L$2:$L$11876)/SUMIFS(Gögn!$L$2:$L$11876,Gögn!$B$2:$B$11876,X$8,Gögn!$F$2:$F$11876,$A149),SUMPRODUCT(((Gögn!$F$2:$F$11876=$A149)*(Gögn!$B$2:$B$11876=X$8)*(Gögn!$E$2:$E$11876=X$9)),Gögn!$K$2:$K$11876,Gögn!$L$2:$L$11876)/SUMIFS(Gögn!$L$2:$L$11876,Gögn!$B$2:$B$11876,X$8,Gögn!$E$2:$E$11876,X$9,Gögn!$F$2:$F$11876,$A149)),""))</f>
        <v>7.7048100983185552</v>
      </c>
      <c r="Y149" s="160">
        <f t="array" ref="Y149">IF(LEN(Y$8)=0,"",IFERROR(IF(Y$9="Samtals",SUMPRODUCT(((Gögn!$F$2:$F$11876=$A149)*(Gögn!$B$2:$B$11876=Y$8)),Gögn!$K$2:$K$11876,Gögn!$L$2:$L$11876)/SUMIFS(Gögn!$L$2:$L$11876,Gögn!$B$2:$B$11876,Y$8,Gögn!$F$2:$F$11876,$A149),SUMPRODUCT(((Gögn!$F$2:$F$11876=$A149)*(Gögn!$B$2:$B$11876=Y$8)*(Gögn!$E$2:$E$11876=Y$9)),Gögn!$K$2:$K$11876,Gögn!$L$2:$L$11876)/SUMIFS(Gögn!$L$2:$L$11876,Gögn!$B$2:$B$11876,Y$8,Gögn!$E$2:$E$11876,Y$9,Gögn!$F$2:$F$11876,$A149)),""))</f>
        <v>7.88</v>
      </c>
      <c r="Z149" s="160">
        <f t="array" ref="Z149">IF(LEN(Z$8)=0,"",IFERROR(IF(Z$9="Samtals",SUMPRODUCT(((Gögn!$F$2:$F$11876=$A149)*(Gögn!$B$2:$B$11876=Z$8)),Gögn!$K$2:$K$11876,Gögn!$L$2:$L$11876)/SUMIFS(Gögn!$L$2:$L$11876,Gögn!$B$2:$B$11876,Z$8,Gögn!$F$2:$F$11876,$A149),SUMPRODUCT(((Gögn!$F$2:$F$11876=$A149)*(Gögn!$B$2:$B$11876=Z$8)*(Gögn!$E$2:$E$11876=Z$9)),Gögn!$K$2:$K$11876,Gögn!$L$2:$L$11876)/SUMIFS(Gögn!$L$2:$L$11876,Gögn!$B$2:$B$11876,Z$8,Gögn!$E$2:$E$11876,Z$9,Gögn!$F$2:$F$11876,$A149)),""))</f>
        <v>7.6487226186963984</v>
      </c>
      <c r="AA149" s="160">
        <f t="array" ref="AA149">IF(LEN(AA$8)=0,"",IFERROR(IF(AA$9="Samtals",SUMPRODUCT(((Gögn!$F$2:$F$11876=$A149)*(Gögn!$B$2:$B$11876=AA$8)),Gögn!$K$2:$K$11876,Gögn!$L$2:$L$11876)/SUMIFS(Gögn!$L$2:$L$11876,Gögn!$B$2:$B$11876,AA$8,Gögn!$F$2:$F$11876,$A149),SUMPRODUCT(((Gögn!$F$2:$F$11876=$A149)*(Gögn!$B$2:$B$11876=AA$8)*(Gögn!$E$2:$E$11876=AA$9)),Gögn!$K$2:$K$11876,Gögn!$L$2:$L$11876)/SUMIFS(Gögn!$L$2:$L$11876,Gögn!$B$2:$B$11876,AA$8,Gögn!$E$2:$E$11876,AA$9,Gögn!$F$2:$F$11876,$A149)),""))</f>
        <v>12</v>
      </c>
      <c r="AB149" s="160">
        <f t="array" ref="AB149">IF(LEN(AB$8)=0,"",IFERROR(IF(AB$9="Samtals",SUMPRODUCT(((Gögn!$F$2:$F$11876=$A149)*(Gögn!$B$2:$B$11876=AB$8)),Gögn!$K$2:$K$11876,Gögn!$L$2:$L$11876)/SUMIFS(Gögn!$L$2:$L$11876,Gögn!$B$2:$B$11876,AB$8,Gögn!$F$2:$F$11876,$A149),SUMPRODUCT(((Gögn!$F$2:$F$11876=$A149)*(Gögn!$B$2:$B$11876=AB$8)*(Gögn!$E$2:$E$11876=AB$9)),Gögn!$K$2:$K$11876,Gögn!$L$2:$L$11876)/SUMIFS(Gögn!$L$2:$L$11876,Gögn!$B$2:$B$11876,AB$8,Gögn!$E$2:$E$11876,AB$9,Gögn!$F$2:$F$11876,$A149)),""))</f>
        <v>12</v>
      </c>
      <c r="AC149" s="160">
        <f t="array" ref="AC149">IF(LEN(AC$8)=0,"",IFERROR(IF(AC$9="Samtals",SUMPRODUCT(((Gögn!$F$2:$F$11876=$A149)*(Gögn!$B$2:$B$11876=AC$8)),Gögn!$K$2:$K$11876,Gögn!$L$2:$L$11876)/SUMIFS(Gögn!$L$2:$L$11876,Gögn!$B$2:$B$11876,AC$8,Gögn!$F$2:$F$11876,$A149),SUMPRODUCT(((Gögn!$F$2:$F$11876=$A149)*(Gögn!$B$2:$B$11876=AC$8)*(Gögn!$E$2:$E$11876=AC$9)),Gögn!$K$2:$K$11876,Gögn!$L$2:$L$11876)/SUMIFS(Gögn!$L$2:$L$11876,Gögn!$B$2:$B$11876,AC$8,Gögn!$E$2:$E$11876,AC$9,Gögn!$F$2:$F$11876,$A149)),""))</f>
        <v>7.27656708339783</v>
      </c>
      <c r="AD149" s="160">
        <f t="array" ref="AD149">IF(LEN(AD$8)=0,"",IFERROR(IF(AD$9="Samtals",SUMPRODUCT(((Gögn!$F$2:$F$11876=$A149)*(Gögn!$B$2:$B$11876=AD$8)),Gögn!$K$2:$K$11876,Gögn!$L$2:$L$11876)/SUMIFS(Gögn!$L$2:$L$11876,Gögn!$B$2:$B$11876,AD$8,Gögn!$F$2:$F$11876,$A149),SUMPRODUCT(((Gögn!$F$2:$F$11876=$A149)*(Gögn!$B$2:$B$11876=AD$8)*(Gögn!$E$2:$E$11876=AD$9)),Gögn!$K$2:$K$11876,Gögn!$L$2:$L$11876)/SUMIFS(Gögn!$L$2:$L$11876,Gögn!$B$2:$B$11876,AD$8,Gögn!$E$2:$E$11876,AD$9,Gögn!$F$2:$F$11876,$A149)),""))</f>
        <v>7.27656708339783</v>
      </c>
      <c r="AE149" s="160">
        <f t="array" ref="AE149">IF(LEN(AE$8)=0,"",IFERROR(IF(AE$9="Samtals",SUMPRODUCT(((Gögn!$F$2:$F$11876=$A149)*(Gögn!$B$2:$B$11876=AE$8)),Gögn!$K$2:$K$11876,Gögn!$L$2:$L$11876)/SUMIFS(Gögn!$L$2:$L$11876,Gögn!$B$2:$B$11876,AE$8,Gögn!$F$2:$F$11876,$A149),SUMPRODUCT(((Gögn!$F$2:$F$11876=$A149)*(Gögn!$B$2:$B$11876=AE$8)*(Gögn!$E$2:$E$11876=AE$9)),Gögn!$K$2:$K$11876,Gögn!$L$2:$L$11876)/SUMIFS(Gögn!$L$2:$L$11876,Gögn!$B$2:$B$11876,AE$8,Gögn!$E$2:$E$11876,AE$9,Gögn!$F$2:$F$11876,$A149)),""))</f>
        <v>14.57</v>
      </c>
      <c r="AF149" s="160">
        <f t="array" ref="AF149">IF(LEN(AF$8)=0,"",IFERROR(IF(AF$9="Samtals",SUMPRODUCT(((Gögn!$F$2:$F$11876=$A149)*(Gögn!$B$2:$B$11876=AF$8)),Gögn!$K$2:$K$11876,Gögn!$L$2:$L$11876)/SUMIFS(Gögn!$L$2:$L$11876,Gögn!$B$2:$B$11876,AF$8,Gögn!$F$2:$F$11876,$A149),SUMPRODUCT(((Gögn!$F$2:$F$11876=$A149)*(Gögn!$B$2:$B$11876=AF$8)*(Gögn!$E$2:$E$11876=AF$9)),Gögn!$K$2:$K$11876,Gögn!$L$2:$L$11876)/SUMIFS(Gögn!$L$2:$L$11876,Gögn!$B$2:$B$11876,AF$8,Gögn!$E$2:$E$11876,AF$9,Gögn!$F$2:$F$11876,$A149)),""))</f>
        <v>14.57</v>
      </c>
      <c r="AG149" s="160">
        <f t="array" ref="AG149">IF(LEN(AG$8)=0,"",IFERROR(IF(AG$9="Samtals",SUMPRODUCT(((Gögn!$F$2:$F$11876=$A149)*(Gögn!$B$2:$B$11876=AG$8)),Gögn!$K$2:$K$11876,Gögn!$L$2:$L$11876)/SUMIFS(Gögn!$L$2:$L$11876,Gögn!$B$2:$B$11876,AG$8,Gögn!$F$2:$F$11876,$A149),SUMPRODUCT(((Gögn!$F$2:$F$11876=$A149)*(Gögn!$B$2:$B$11876=AG$8)*(Gögn!$E$2:$E$11876=AG$9)),Gögn!$K$2:$K$11876,Gögn!$L$2:$L$11876)/SUMIFS(Gögn!$L$2:$L$11876,Gögn!$B$2:$B$11876,AG$8,Gögn!$E$2:$E$11876,AG$9,Gögn!$F$2:$F$11876,$A149)),""))</f>
        <v>5.64</v>
      </c>
      <c r="AH149" s="160">
        <f t="array" ref="AH149">IF(LEN(AH$8)=0,"",IFERROR(IF(AH$9="Samtals",SUMPRODUCT(((Gögn!$F$2:$F$11876=$A149)*(Gögn!$B$2:$B$11876=AH$8)),Gögn!$K$2:$K$11876,Gögn!$L$2:$L$11876)/SUMIFS(Gögn!$L$2:$L$11876,Gögn!$B$2:$B$11876,AH$8,Gögn!$F$2:$F$11876,$A149),SUMPRODUCT(((Gögn!$F$2:$F$11876=$A149)*(Gögn!$B$2:$B$11876=AH$8)*(Gögn!$E$2:$E$11876=AH$9)),Gögn!$K$2:$K$11876,Gögn!$L$2:$L$11876)/SUMIFS(Gögn!$L$2:$L$11876,Gögn!$B$2:$B$11876,AH$8,Gögn!$E$2:$E$11876,AH$9,Gögn!$F$2:$F$11876,$A149)),""))</f>
        <v>5.64</v>
      </c>
      <c r="AI149" s="160">
        <f t="array" ref="AI149">IF(LEN(AI$8)=0,"",IFERROR(IF(AI$9="Samtals",SUMPRODUCT(((Gögn!$F$2:$F$11876=$A149)*(Gögn!$B$2:$B$11876=AI$8)),Gögn!$K$2:$K$11876,Gögn!$L$2:$L$11876)/SUMIFS(Gögn!$L$2:$L$11876,Gögn!$B$2:$B$11876,AI$8,Gögn!$F$2:$F$11876,$A149),SUMPRODUCT(((Gögn!$F$2:$F$11876=$A149)*(Gögn!$B$2:$B$11876=AI$8)*(Gögn!$E$2:$E$11876=AI$9)),Gögn!$K$2:$K$11876,Gögn!$L$2:$L$11876)/SUMIFS(Gögn!$L$2:$L$11876,Gögn!$B$2:$B$11876,AI$8,Gögn!$E$2:$E$11876,AI$9,Gögn!$F$2:$F$11876,$A149)),""))</f>
        <v>15.33</v>
      </c>
      <c r="AJ149" s="160">
        <f t="array" ref="AJ149">IF(LEN(AJ$8)=0,"",IFERROR(IF(AJ$9="Samtals",SUMPRODUCT(((Gögn!$F$2:$F$11876=$A149)*(Gögn!$B$2:$B$11876=AJ$8)),Gögn!$K$2:$K$11876,Gögn!$L$2:$L$11876)/SUMIFS(Gögn!$L$2:$L$11876,Gögn!$B$2:$B$11876,AJ$8,Gögn!$F$2:$F$11876,$A149),SUMPRODUCT(((Gögn!$F$2:$F$11876=$A149)*(Gögn!$B$2:$B$11876=AJ$8)*(Gögn!$E$2:$E$11876=AJ$9)),Gögn!$K$2:$K$11876,Gögn!$L$2:$L$11876)/SUMIFS(Gögn!$L$2:$L$11876,Gögn!$B$2:$B$11876,AJ$8,Gögn!$E$2:$E$11876,AJ$9,Gögn!$F$2:$F$11876,$A149)),""))</f>
        <v>15.33</v>
      </c>
      <c r="AK149" s="160">
        <f t="array" ref="AK149">IF(LEN(AK$8)=0,"",IFERROR(IF(AK$9="Samtals",SUMPRODUCT(((Gögn!$F$2:$F$11876=$A149)*(Gögn!$B$2:$B$11876=AK$8)),Gögn!$K$2:$K$11876,Gögn!$L$2:$L$11876)/SUMIFS(Gögn!$L$2:$L$11876,Gögn!$B$2:$B$11876,AK$8,Gögn!$F$2:$F$11876,$A149),SUMPRODUCT(((Gögn!$F$2:$F$11876=$A149)*(Gögn!$B$2:$B$11876=AK$8)*(Gögn!$E$2:$E$11876=AK$9)),Gögn!$K$2:$K$11876,Gögn!$L$2:$L$11876)/SUMIFS(Gögn!$L$2:$L$11876,Gögn!$B$2:$B$11876,AK$8,Gögn!$E$2:$E$11876,AK$9,Gögn!$F$2:$F$11876,$A149)),""))</f>
        <v>1.8</v>
      </c>
      <c r="AL149" s="160">
        <f t="array" ref="AL149">IF(LEN(AL$8)=0,"",IFERROR(IF(AL$9="Samtals",SUMPRODUCT(((Gögn!$F$2:$F$11876=$A149)*(Gögn!$B$2:$B$11876=AL$8)),Gögn!$K$2:$K$11876,Gögn!$L$2:$L$11876)/SUMIFS(Gögn!$L$2:$L$11876,Gögn!$B$2:$B$11876,AL$8,Gögn!$F$2:$F$11876,$A149),SUMPRODUCT(((Gögn!$F$2:$F$11876=$A149)*(Gögn!$B$2:$B$11876=AL$8)*(Gögn!$E$2:$E$11876=AL$9)),Gögn!$K$2:$K$11876,Gögn!$L$2:$L$11876)/SUMIFS(Gögn!$L$2:$L$11876,Gögn!$B$2:$B$11876,AL$8,Gögn!$E$2:$E$11876,AL$9,Gögn!$F$2:$F$11876,$A149)),""))</f>
        <v>1.8</v>
      </c>
      <c r="AM149" s="160">
        <f t="array" ref="AM149">IF(LEN(AM$8)=0,"",IFERROR(IF(AM$9="Samtals",SUMPRODUCT(((Gögn!$F$2:$F$11876=$A149)*(Gögn!$B$2:$B$11876=AM$8)),Gögn!$K$2:$K$11876,Gögn!$L$2:$L$11876)/SUMIFS(Gögn!$L$2:$L$11876,Gögn!$B$2:$B$11876,AM$8,Gögn!$F$2:$F$11876,$A149),SUMPRODUCT(((Gögn!$F$2:$F$11876=$A149)*(Gögn!$B$2:$B$11876=AM$8)*(Gögn!$E$2:$E$11876=AM$9)),Gögn!$K$2:$K$11876,Gögn!$L$2:$L$11876)/SUMIFS(Gögn!$L$2:$L$11876,Gögn!$B$2:$B$11876,AM$8,Gögn!$E$2:$E$11876,AM$9,Gögn!$F$2:$F$11876,$A149)),""))</f>
        <v>12.084610819835119</v>
      </c>
      <c r="AN149" s="160">
        <f t="array" ref="AN149">IF(LEN(AN$8)=0,"",IFERROR(IF(AN$9="Samtals",SUMPRODUCT(((Gögn!$F$2:$F$11876=$A149)*(Gögn!$B$2:$B$11876=AN$8)),Gögn!$K$2:$K$11876,Gögn!$L$2:$L$11876)/SUMIFS(Gögn!$L$2:$L$11876,Gögn!$B$2:$B$11876,AN$8,Gögn!$F$2:$F$11876,$A149),SUMPRODUCT(((Gögn!$F$2:$F$11876=$A149)*(Gögn!$B$2:$B$11876=AN$8)*(Gögn!$E$2:$E$11876=AN$9)),Gögn!$K$2:$K$11876,Gögn!$L$2:$L$11876)/SUMIFS(Gögn!$L$2:$L$11876,Gögn!$B$2:$B$11876,AN$8,Gögn!$E$2:$E$11876,AN$9,Gögn!$F$2:$F$11876,$A149)),""))</f>
        <v>12.329468309114951</v>
      </c>
      <c r="AO149" s="160">
        <f t="array" ref="AO149">IF(LEN(AO$8)=0,"",IFERROR(IF(AO$9="Samtals",SUMPRODUCT(((Gögn!$F$2:$F$11876=$A149)*(Gögn!$B$2:$B$11876=AO$8)),Gögn!$K$2:$K$11876,Gögn!$L$2:$L$11876)/SUMIFS(Gögn!$L$2:$L$11876,Gögn!$B$2:$B$11876,AO$8,Gögn!$F$2:$F$11876,$A149),SUMPRODUCT(((Gögn!$F$2:$F$11876=$A149)*(Gögn!$B$2:$B$11876=AO$8)*(Gögn!$E$2:$E$11876=AO$9)),Gögn!$K$2:$K$11876,Gögn!$L$2:$L$11876)/SUMIFS(Gögn!$L$2:$L$11876,Gögn!$B$2:$B$11876,AO$8,Gögn!$E$2:$E$11876,AO$9,Gögn!$F$2:$F$11876,$A149)),""))</f>
        <v>0</v>
      </c>
      <c r="AP149" s="160">
        <f t="array" ref="AP149">IF(LEN(AP$8)=0,"",IFERROR(IF(AP$9="Samtals",SUMPRODUCT(((Gögn!$F$2:$F$11876=$A149)*(Gögn!$B$2:$B$11876=AP$8)),Gögn!$K$2:$K$11876,Gögn!$L$2:$L$11876)/SUMIFS(Gögn!$L$2:$L$11876,Gögn!$B$2:$B$11876,AP$8,Gögn!$F$2:$F$11876,$A149),SUMPRODUCT(((Gögn!$F$2:$F$11876=$A149)*(Gögn!$B$2:$B$11876=AP$8)*(Gögn!$E$2:$E$11876=AP$9)),Gögn!$K$2:$K$11876,Gögn!$L$2:$L$11876)/SUMIFS(Gögn!$L$2:$L$11876,Gögn!$B$2:$B$11876,AP$8,Gögn!$E$2:$E$11876,AP$9,Gögn!$F$2:$F$11876,$A149)),""))</f>
        <v>3.1439216139599133</v>
      </c>
      <c r="AQ149" s="160">
        <f t="array" ref="AQ149">IF(LEN(AQ$8)=0,"",IFERROR(IF(AQ$9="Samtals",SUMPRODUCT(((Gögn!$F$2:$F$11876=$A149)*(Gögn!$B$2:$B$11876=AQ$8)),Gögn!$K$2:$K$11876,Gögn!$L$2:$L$11876)/SUMIFS(Gögn!$L$2:$L$11876,Gögn!$B$2:$B$11876,AQ$8,Gögn!$F$2:$F$11876,$A149),SUMPRODUCT(((Gögn!$F$2:$F$11876=$A149)*(Gögn!$B$2:$B$11876=AQ$8)*(Gögn!$E$2:$E$11876=AQ$9)),Gögn!$K$2:$K$11876,Gögn!$L$2:$L$11876)/SUMIFS(Gögn!$L$2:$L$11876,Gögn!$B$2:$B$11876,AQ$8,Gögn!$E$2:$E$11876,AQ$9,Gögn!$F$2:$F$11876,$A149)),""))</f>
        <v>2.5</v>
      </c>
      <c r="AR149" s="160">
        <f t="array" ref="AR149">IF(LEN(AR$8)=0,"",IFERROR(IF(AR$9="Samtals",SUMPRODUCT(((Gögn!$F$2:$F$11876=$A149)*(Gögn!$B$2:$B$11876=AR$8)),Gögn!$K$2:$K$11876,Gögn!$L$2:$L$11876)/SUMIFS(Gögn!$L$2:$L$11876,Gögn!$B$2:$B$11876,AR$8,Gögn!$F$2:$F$11876,$A149),SUMPRODUCT(((Gögn!$F$2:$F$11876=$A149)*(Gögn!$B$2:$B$11876=AR$8)*(Gögn!$E$2:$E$11876=AR$9)),Gögn!$K$2:$K$11876,Gögn!$L$2:$L$11876)/SUMIFS(Gögn!$L$2:$L$11876,Gögn!$B$2:$B$11876,AR$8,Gögn!$E$2:$E$11876,AR$9,Gögn!$F$2:$F$11876,$A149)),""))</f>
        <v>3.3699999999999997</v>
      </c>
      <c r="AS149" s="160">
        <f t="array" ref="AS149">IF(LEN(AS$8)=0,"",IFERROR(IF(AS$9="Samtals",SUMPRODUCT(((Gögn!$F$2:$F$11876=$A149)*(Gögn!$B$2:$B$11876=AS$8)),Gögn!$K$2:$K$11876,Gögn!$L$2:$L$11876)/SUMIFS(Gögn!$L$2:$L$11876,Gögn!$B$2:$B$11876,AS$8,Gögn!$F$2:$F$11876,$A149),SUMPRODUCT(((Gögn!$F$2:$F$11876=$A149)*(Gögn!$B$2:$B$11876=AS$8)*(Gögn!$E$2:$E$11876=AS$9)),Gögn!$K$2:$K$11876,Gögn!$L$2:$L$11876)/SUMIFS(Gögn!$L$2:$L$11876,Gögn!$B$2:$B$11876,AS$8,Gögn!$E$2:$E$11876,AS$9,Gögn!$F$2:$F$11876,$A149)),""))</f>
        <v>13.592073912805187</v>
      </c>
      <c r="AT149" s="160">
        <f t="array" ref="AT149">IF(LEN(AT$8)=0,"",IFERROR(IF(AT$9="Samtals",SUMPRODUCT(((Gögn!$F$2:$F$11876=$A149)*(Gögn!$B$2:$B$11876=AT$8)),Gögn!$K$2:$K$11876,Gögn!$L$2:$L$11876)/SUMIFS(Gögn!$L$2:$L$11876,Gögn!$B$2:$B$11876,AT$8,Gögn!$F$2:$F$11876,$A149),SUMPRODUCT(((Gögn!$F$2:$F$11876=$A149)*(Gögn!$B$2:$B$11876=AT$8)*(Gögn!$E$2:$E$11876=AT$9)),Gögn!$K$2:$K$11876,Gögn!$L$2:$L$11876)/SUMIFS(Gögn!$L$2:$L$11876,Gögn!$B$2:$B$11876,AT$8,Gögn!$E$2:$E$11876,AT$9,Gögn!$F$2:$F$11876,$A149)),""))</f>
        <v>13.7</v>
      </c>
      <c r="AU149" s="160">
        <f t="array" ref="AU149">IF(LEN(AU$8)=0,"",IFERROR(IF(AU$9="Samtals",SUMPRODUCT(((Gögn!$F$2:$F$11876=$A149)*(Gögn!$B$2:$B$11876=AU$8)),Gögn!$K$2:$K$11876,Gögn!$L$2:$L$11876)/SUMIFS(Gögn!$L$2:$L$11876,Gögn!$B$2:$B$11876,AU$8,Gögn!$F$2:$F$11876,$A149),SUMPRODUCT(((Gögn!$F$2:$F$11876=$A149)*(Gögn!$B$2:$B$11876=AU$8)*(Gögn!$E$2:$E$11876=AU$9)),Gögn!$K$2:$K$11876,Gögn!$L$2:$L$11876)/SUMIFS(Gögn!$L$2:$L$11876,Gögn!$B$2:$B$11876,AU$8,Gögn!$E$2:$E$11876,AU$9,Gögn!$F$2:$F$11876,$A149)),""))</f>
        <v>9.2216893489895266</v>
      </c>
      <c r="AV149" s="160">
        <f t="array" ref="AV149">IF(LEN(AV$8)=0,"",IFERROR(IF(AV$9="Samtals",SUMPRODUCT(((Gögn!$F$2:$F$11876=$A149)*(Gögn!$B$2:$B$11876=AV$8)),Gögn!$K$2:$K$11876,Gögn!$L$2:$L$11876)/SUMIFS(Gögn!$L$2:$L$11876,Gögn!$B$2:$B$11876,AV$8,Gögn!$F$2:$F$11876,$A149),SUMPRODUCT(((Gögn!$F$2:$F$11876=$A149)*(Gögn!$B$2:$B$11876=AV$8)*(Gögn!$E$2:$E$11876=AV$9)),Gögn!$K$2:$K$11876,Gögn!$L$2:$L$11876)/SUMIFS(Gögn!$L$2:$L$11876,Gögn!$B$2:$B$11876,AV$8,Gögn!$E$2:$E$11876,AV$9,Gögn!$F$2:$F$11876,$A149)),""))</f>
        <v>15.780449863425471</v>
      </c>
      <c r="AW149" s="160">
        <f t="array" ref="AW149">IF(LEN(AW$8)=0,"",IFERROR(IF(AW$9="Samtals",SUMPRODUCT(((Gögn!$F$2:$F$11876=$A149)*(Gögn!$B$2:$B$11876=AW$8)),Gögn!$K$2:$K$11876,Gögn!$L$2:$L$11876)/SUMIFS(Gögn!$L$2:$L$11876,Gögn!$B$2:$B$11876,AW$8,Gögn!$F$2:$F$11876,$A149),SUMPRODUCT(((Gögn!$F$2:$F$11876=$A149)*(Gögn!$B$2:$B$11876=AW$8)*(Gögn!$E$2:$E$11876=AW$9)),Gögn!$K$2:$K$11876,Gögn!$L$2:$L$11876)/SUMIFS(Gögn!$L$2:$L$11876,Gögn!$B$2:$B$11876,AW$8,Gögn!$E$2:$E$11876,AW$9,Gögn!$F$2:$F$11876,$A149)),""))</f>
        <v>15.97</v>
      </c>
      <c r="AX149" s="160">
        <f t="array" ref="AX149">IF(LEN(AX$8)=0,"",IFERROR(IF(AX$9="Samtals",SUMPRODUCT(((Gögn!$F$2:$F$11876=$A149)*(Gögn!$B$2:$B$11876=AX$8)),Gögn!$K$2:$K$11876,Gögn!$L$2:$L$11876)/SUMIFS(Gögn!$L$2:$L$11876,Gögn!$B$2:$B$11876,AX$8,Gögn!$F$2:$F$11876,$A149),SUMPRODUCT(((Gögn!$F$2:$F$11876=$A149)*(Gögn!$B$2:$B$11876=AX$8)*(Gögn!$E$2:$E$11876=AX$9)),Gögn!$K$2:$K$11876,Gögn!$L$2:$L$11876)/SUMIFS(Gögn!$L$2:$L$11876,Gögn!$B$2:$B$11876,AX$8,Gögn!$E$2:$E$11876,AX$9,Gögn!$F$2:$F$11876,$A149)),""))</f>
        <v>0</v>
      </c>
      <c r="AY149" s="160">
        <f t="array" ref="AY149">IF(LEN(AY$8)=0,"",IFERROR(IF(AY$9="Samtals",SUMPRODUCT(((Gögn!$F$2:$F$11876=$A149)*(Gögn!$B$2:$B$11876=AY$8)),Gögn!$K$2:$K$11876,Gögn!$L$2:$L$11876)/SUMIFS(Gögn!$L$2:$L$11876,Gögn!$B$2:$B$11876,AY$8,Gögn!$F$2:$F$11876,$A149),SUMPRODUCT(((Gögn!$F$2:$F$11876=$A149)*(Gögn!$B$2:$B$11876=AY$8)*(Gögn!$E$2:$E$11876=AY$9)),Gögn!$K$2:$K$11876,Gögn!$L$2:$L$11876)/SUMIFS(Gögn!$L$2:$L$11876,Gögn!$B$2:$B$11876,AY$8,Gögn!$E$2:$E$11876,AY$9,Gögn!$F$2:$F$11876,$A149)),""))</f>
        <v>13.668840232674205</v>
      </c>
      <c r="AZ149" s="160">
        <f t="array" ref="AZ149">IF(LEN(AZ$8)=0,"",IFERROR(IF(AZ$9="Samtals",SUMPRODUCT(((Gögn!$F$2:$F$11876=$A149)*(Gögn!$B$2:$B$11876=AZ$8)),Gögn!$K$2:$K$11876,Gögn!$L$2:$L$11876)/SUMIFS(Gögn!$L$2:$L$11876,Gögn!$B$2:$B$11876,AZ$8,Gögn!$F$2:$F$11876,$A149),SUMPRODUCT(((Gögn!$F$2:$F$11876=$A149)*(Gögn!$B$2:$B$11876=AZ$8)*(Gögn!$E$2:$E$11876=AZ$9)),Gögn!$K$2:$K$11876,Gögn!$L$2:$L$11876)/SUMIFS(Gögn!$L$2:$L$11876,Gögn!$B$2:$B$11876,AZ$8,Gögn!$E$2:$E$11876,AZ$9,Gögn!$F$2:$F$11876,$A149)),""))</f>
        <v>17.100000000000001</v>
      </c>
      <c r="BA149" s="160">
        <f t="array" ref="BA149">IF(LEN(BA$8)=0,"",IFERROR(IF(BA$9="Samtals",SUMPRODUCT(((Gögn!$F$2:$F$11876=$A149)*(Gögn!$B$2:$B$11876=BA$8)),Gögn!$K$2:$K$11876,Gögn!$L$2:$L$11876)/SUMIFS(Gögn!$L$2:$L$11876,Gögn!$B$2:$B$11876,BA$8,Gögn!$F$2:$F$11876,$A149),SUMPRODUCT(((Gögn!$F$2:$F$11876=$A149)*(Gögn!$B$2:$B$11876=BA$8)*(Gögn!$E$2:$E$11876=BA$9)),Gögn!$K$2:$K$11876,Gögn!$L$2:$L$11876)/SUMIFS(Gögn!$L$2:$L$11876,Gögn!$B$2:$B$11876,BA$8,Gögn!$E$2:$E$11876,BA$9,Gögn!$F$2:$F$11876,$A149)),""))</f>
        <v>0</v>
      </c>
      <c r="BB149" s="160">
        <f t="array" ref="BB149">IF(LEN(BB$8)=0,"",IFERROR(IF(BB$9="Samtals",SUMPRODUCT(((Gögn!$F$2:$F$11876=$A149)*(Gögn!$B$2:$B$11876=BB$8)),Gögn!$K$2:$K$11876,Gögn!$L$2:$L$11876)/SUMIFS(Gögn!$L$2:$L$11876,Gögn!$B$2:$B$11876,BB$8,Gögn!$F$2:$F$11876,$A149),SUMPRODUCT(((Gögn!$F$2:$F$11876=$A149)*(Gögn!$B$2:$B$11876=BB$8)*(Gögn!$E$2:$E$11876=BB$9)),Gögn!$K$2:$K$11876,Gögn!$L$2:$L$11876)/SUMIFS(Gögn!$L$2:$L$11876,Gögn!$B$2:$B$11876,BB$8,Gögn!$E$2:$E$11876,BB$9,Gögn!$F$2:$F$11876,$A149)),""))</f>
        <v>17.696777787998439</v>
      </c>
      <c r="BC149" s="160">
        <f t="array" ref="BC149">IF(LEN(BC$8)=0,"",IFERROR(IF(BC$9="Samtals",SUMPRODUCT(((Gögn!$F$2:$F$11876=$A149)*(Gögn!$B$2:$B$11876=BC$8)),Gögn!$K$2:$K$11876,Gögn!$L$2:$L$11876)/SUMIFS(Gögn!$L$2:$L$11876,Gögn!$B$2:$B$11876,BC$8,Gögn!$F$2:$F$11876,$A149),SUMPRODUCT(((Gögn!$F$2:$F$11876=$A149)*(Gögn!$B$2:$B$11876=BC$8)*(Gögn!$E$2:$E$11876=BC$9)),Gögn!$K$2:$K$11876,Gögn!$L$2:$L$11876)/SUMIFS(Gögn!$L$2:$L$11876,Gögn!$B$2:$B$11876,BC$8,Gögn!$E$2:$E$11876,BC$9,Gögn!$F$2:$F$11876,$A149)),""))</f>
        <v>18</v>
      </c>
      <c r="BD149" s="160">
        <f t="array" ref="BD149">IF(LEN(BD$8)=0,"",IFERROR(IF(BD$9="Samtals",SUMPRODUCT(((Gögn!$F$2:$F$11876=$A149)*(Gögn!$B$2:$B$11876=BD$8)),Gögn!$K$2:$K$11876,Gögn!$L$2:$L$11876)/SUMIFS(Gögn!$L$2:$L$11876,Gögn!$B$2:$B$11876,BD$8,Gögn!$F$2:$F$11876,$A149),SUMPRODUCT(((Gögn!$F$2:$F$11876=$A149)*(Gögn!$B$2:$B$11876=BD$8)*(Gögn!$E$2:$E$11876=BD$9)),Gögn!$K$2:$K$11876,Gögn!$L$2:$L$11876)/SUMIFS(Gögn!$L$2:$L$11876,Gögn!$B$2:$B$11876,BD$8,Gögn!$E$2:$E$11876,BD$9,Gögn!$F$2:$F$11876,$A149)),""))</f>
        <v>0</v>
      </c>
      <c r="BE149" s="160">
        <f t="array" ref="BE149">IF(LEN(BE$8)=0,"",IFERROR(IF(BE$9="Samtals",SUMPRODUCT(((Gögn!$F$2:$F$11876=$A149)*(Gögn!$B$2:$B$11876=BE$8)),Gögn!$K$2:$K$11876,Gögn!$L$2:$L$11876)/SUMIFS(Gögn!$L$2:$L$11876,Gögn!$B$2:$B$11876,BE$8,Gögn!$F$2:$F$11876,$A149),SUMPRODUCT(((Gögn!$F$2:$F$11876=$A149)*(Gögn!$B$2:$B$11876=BE$8)*(Gögn!$E$2:$E$11876=BE$9)),Gögn!$K$2:$K$11876,Gögn!$L$2:$L$11876)/SUMIFS(Gögn!$L$2:$L$11876,Gögn!$B$2:$B$11876,BE$8,Gögn!$E$2:$E$11876,BE$9,Gögn!$F$2:$F$11876,$A149)),""))</f>
        <v>16.421940107794406</v>
      </c>
      <c r="BF149" s="160">
        <f t="array" ref="BF149">IF(LEN(BF$8)=0,"",IFERROR(IF(BF$9="Samtals",SUMPRODUCT(((Gögn!$F$2:$F$11876=$A149)*(Gögn!$B$2:$B$11876=BF$8)),Gögn!$K$2:$K$11876,Gögn!$L$2:$L$11876)/SUMIFS(Gögn!$L$2:$L$11876,Gögn!$B$2:$B$11876,BF$8,Gögn!$F$2:$F$11876,$A149),SUMPRODUCT(((Gögn!$F$2:$F$11876=$A149)*(Gögn!$B$2:$B$11876=BF$8)*(Gögn!$E$2:$E$11876=BF$9)),Gögn!$K$2:$K$11876,Gögn!$L$2:$L$11876)/SUMIFS(Gögn!$L$2:$L$11876,Gögn!$B$2:$B$11876,BF$8,Gögn!$E$2:$E$11876,BF$9,Gögn!$F$2:$F$11876,$A149)),""))</f>
        <v>16.829999999999998</v>
      </c>
      <c r="BG149" s="160">
        <f t="array" ref="BG149">IF(LEN(BG$8)=0,"",IFERROR(IF(BG$9="Samtals",SUMPRODUCT(((Gögn!$F$2:$F$11876=$A149)*(Gögn!$B$2:$B$11876=BG$8)),Gögn!$K$2:$K$11876,Gögn!$L$2:$L$11876)/SUMIFS(Gögn!$L$2:$L$11876,Gögn!$B$2:$B$11876,BG$8,Gögn!$F$2:$F$11876,$A149),SUMPRODUCT(((Gögn!$F$2:$F$11876=$A149)*(Gögn!$B$2:$B$11876=BG$8)*(Gögn!$E$2:$E$11876=BG$9)),Gögn!$K$2:$K$11876,Gögn!$L$2:$L$11876)/SUMIFS(Gögn!$L$2:$L$11876,Gögn!$B$2:$B$11876,BG$8,Gögn!$E$2:$E$11876,BG$9,Gögn!$F$2:$F$11876,$A149)),""))</f>
        <v>0</v>
      </c>
    </row>
    <row r="150" spans="1:59" ht="15" customHeight="1" x14ac:dyDescent="0.25">
      <c r="A150" s="5" t="s">
        <v>61</v>
      </c>
      <c r="B150" s="5"/>
      <c r="C150" s="19" t="s">
        <v>62</v>
      </c>
      <c r="D150" s="162">
        <f t="shared" si="37"/>
        <v>12.393694219936057</v>
      </c>
      <c r="E150" s="162">
        <f t="array" ref="E150">IF(LEN(E$8)=0,"",IFERROR(IF(E$9="Samtals",SUMPRODUCT(((Gögn!$F$2:$F$11876=$A150)*(Gögn!$B$2:$B$11876=E$8)),Gögn!$K$2:$K$11876,Gögn!$L$2:$L$11876)/SUMIFS(Gögn!$L$2:$L$11876,Gögn!$B$2:$B$11876,E$8,Gögn!$F$2:$F$11876,$A150),SUMPRODUCT(((Gögn!$F$2:$F$11876=$A150)*(Gögn!$B$2:$B$11876=E$8)*(Gögn!$E$2:$E$11876=E$9)),Gögn!$K$2:$K$11876,Gögn!$L$2:$L$11876)/SUMIFS(Gögn!$L$2:$L$11876,Gögn!$B$2:$B$11876,E$8,Gögn!$E$2:$E$11876,E$9,Gögn!$F$2:$F$11876,$A150)),""))</f>
        <v>12.63490983010306</v>
      </c>
      <c r="F150" s="162">
        <f t="array" ref="F150">IF(LEN(F$8)=0,"",IFERROR(IF(F$9="Samtals",SUMPRODUCT(((Gögn!$F$2:$F$11876=$A150)*(Gögn!$B$2:$B$11876=F$8)),Gögn!$K$2:$K$11876,Gögn!$L$2:$L$11876)/SUMIFS(Gögn!$L$2:$L$11876,Gögn!$B$2:$B$11876,F$8,Gögn!$F$2:$F$11876,$A150),SUMPRODUCT(((Gögn!$F$2:$F$11876=$A150)*(Gögn!$B$2:$B$11876=F$8)*(Gögn!$E$2:$E$11876=F$9)),Gögn!$K$2:$K$11876,Gögn!$L$2:$L$11876)/SUMIFS(Gögn!$L$2:$L$11876,Gögn!$B$2:$B$11876,F$8,Gögn!$E$2:$E$11876,F$9,Gögn!$F$2:$F$11876,$A150)),""))</f>
        <v>14.8</v>
      </c>
      <c r="G150" s="162">
        <f t="array" ref="G150">IF(LEN(G$8)=0,"",IFERROR(IF(G$9="Samtals",SUMPRODUCT(((Gögn!$F$2:$F$11876=$A150)*(Gögn!$B$2:$B$11876=G$8)),Gögn!$K$2:$K$11876,Gögn!$L$2:$L$11876)/SUMIFS(Gögn!$L$2:$L$11876,Gögn!$B$2:$B$11876,G$8,Gögn!$F$2:$F$11876,$A150),SUMPRODUCT(((Gögn!$F$2:$F$11876=$A150)*(Gögn!$B$2:$B$11876=G$8)*(Gögn!$E$2:$E$11876=G$9)),Gögn!$K$2:$K$11876,Gögn!$L$2:$L$11876)/SUMIFS(Gögn!$L$2:$L$11876,Gögn!$B$2:$B$11876,G$8,Gögn!$E$2:$E$11876,G$9,Gögn!$F$2:$F$11876,$A150)),""))</f>
        <v>10.716535853227228</v>
      </c>
      <c r="H150" s="162">
        <f t="array" ref="H150">IF(LEN(H$8)=0,"",IFERROR(IF(H$9="Samtals",SUMPRODUCT(((Gögn!$F$2:$F$11876=$A150)*(Gögn!$B$2:$B$11876=H$8)),Gögn!$K$2:$K$11876,Gögn!$L$2:$L$11876)/SUMIFS(Gögn!$L$2:$L$11876,Gögn!$B$2:$B$11876,H$8,Gögn!$F$2:$F$11876,$A150),SUMPRODUCT(((Gögn!$F$2:$F$11876=$A150)*(Gögn!$B$2:$B$11876=H$8)*(Gögn!$E$2:$E$11876=H$9)),Gögn!$K$2:$K$11876,Gögn!$L$2:$L$11876)/SUMIFS(Gögn!$L$2:$L$11876,Gögn!$B$2:$B$11876,H$8,Gögn!$E$2:$E$11876,H$9,Gögn!$F$2:$F$11876,$A150)),""))</f>
        <v>16.791982021982697</v>
      </c>
      <c r="I150" s="162">
        <f t="array" ref="I150">IF(LEN(I$8)=0,"",IFERROR(IF(I$9="Samtals",SUMPRODUCT(((Gögn!$F$2:$F$11876=$A150)*(Gögn!$B$2:$B$11876=I$8)),Gögn!$K$2:$K$11876,Gögn!$L$2:$L$11876)/SUMIFS(Gögn!$L$2:$L$11876,Gögn!$B$2:$B$11876,I$8,Gögn!$F$2:$F$11876,$A150),SUMPRODUCT(((Gögn!$F$2:$F$11876=$A150)*(Gögn!$B$2:$B$11876=I$8)*(Gögn!$E$2:$E$11876=I$9)),Gögn!$K$2:$K$11876,Gögn!$L$2:$L$11876)/SUMIFS(Gögn!$L$2:$L$11876,Gögn!$B$2:$B$11876,I$8,Gögn!$E$2:$E$11876,I$9,Gögn!$F$2:$F$11876,$A150)),""))</f>
        <v>17.25</v>
      </c>
      <c r="J150" s="162">
        <f t="array" ref="J150">IF(LEN(J$8)=0,"",IFERROR(IF(J$9="Samtals",SUMPRODUCT(((Gögn!$F$2:$F$11876=$A150)*(Gögn!$B$2:$B$11876=J$8)),Gögn!$K$2:$K$11876,Gögn!$L$2:$L$11876)/SUMIFS(Gögn!$L$2:$L$11876,Gögn!$B$2:$B$11876,J$8,Gögn!$F$2:$F$11876,$A150),SUMPRODUCT(((Gögn!$F$2:$F$11876=$A150)*(Gögn!$B$2:$B$11876=J$8)*(Gögn!$E$2:$E$11876=J$9)),Gögn!$K$2:$K$11876,Gögn!$L$2:$L$11876)/SUMIFS(Gögn!$L$2:$L$11876,Gögn!$B$2:$B$11876,J$8,Gögn!$E$2:$E$11876,J$9,Gögn!$F$2:$F$11876,$A150)),""))</f>
        <v>5.4918795720366269</v>
      </c>
      <c r="K150" s="162">
        <f t="array" ref="K150">IF(LEN(K$8)=0,"",IFERROR(IF(K$9="Samtals",SUMPRODUCT(((Gögn!$F$2:$F$11876=$A150)*(Gögn!$B$2:$B$11876=K$8)),Gögn!$K$2:$K$11876,Gögn!$L$2:$L$11876)/SUMIFS(Gögn!$L$2:$L$11876,Gögn!$B$2:$B$11876,K$8,Gögn!$F$2:$F$11876,$A150),SUMPRODUCT(((Gögn!$F$2:$F$11876=$A150)*(Gögn!$B$2:$B$11876=K$8)*(Gögn!$E$2:$E$11876=K$9)),Gögn!$K$2:$K$11876,Gögn!$L$2:$L$11876)/SUMIFS(Gögn!$L$2:$L$11876,Gögn!$B$2:$B$11876,K$8,Gögn!$E$2:$E$11876,K$9,Gögn!$F$2:$F$11876,$A150)),""))</f>
        <v>18.42610457856015</v>
      </c>
      <c r="L150" s="162">
        <f t="array" ref="L150">IF(LEN(L$8)=0,"",IFERROR(IF(L$9="Samtals",SUMPRODUCT(((Gögn!$F$2:$F$11876=$A150)*(Gögn!$B$2:$B$11876=L$8)),Gögn!$K$2:$K$11876,Gögn!$L$2:$L$11876)/SUMIFS(Gögn!$L$2:$L$11876,Gögn!$B$2:$B$11876,L$8,Gögn!$F$2:$F$11876,$A150),SUMPRODUCT(((Gögn!$F$2:$F$11876=$A150)*(Gögn!$B$2:$B$11876=L$8)*(Gögn!$E$2:$E$11876=L$9)),Gögn!$K$2:$K$11876,Gögn!$L$2:$L$11876)/SUMIFS(Gögn!$L$2:$L$11876,Gögn!$B$2:$B$11876,L$8,Gögn!$E$2:$E$11876,L$9,Gögn!$F$2:$F$11876,$A150)),""))</f>
        <v>18.42610457856015</v>
      </c>
      <c r="M150" s="162">
        <f t="array" ref="M150">IF(LEN(M$8)=0,"",IFERROR(IF(M$9="Samtals",SUMPRODUCT(((Gögn!$F$2:$F$11876=$A150)*(Gögn!$B$2:$B$11876=M$8)),Gögn!$K$2:$K$11876,Gögn!$L$2:$L$11876)/SUMIFS(Gögn!$L$2:$L$11876,Gögn!$B$2:$B$11876,M$8,Gögn!$F$2:$F$11876,$A150),SUMPRODUCT(((Gögn!$F$2:$F$11876=$A150)*(Gögn!$B$2:$B$11876=M$8)*(Gögn!$E$2:$E$11876=M$9)),Gögn!$K$2:$K$11876,Gögn!$L$2:$L$11876)/SUMIFS(Gögn!$L$2:$L$11876,Gögn!$B$2:$B$11876,M$8,Gögn!$E$2:$E$11876,M$9,Gögn!$F$2:$F$11876,$A150)),""))</f>
        <v>16</v>
      </c>
      <c r="N150" s="162">
        <f t="array" ref="N150">IF(LEN(N$8)=0,"",IFERROR(IF(N$9="Samtals",SUMPRODUCT(((Gögn!$F$2:$F$11876=$A150)*(Gögn!$B$2:$B$11876=N$8)),Gögn!$K$2:$K$11876,Gögn!$L$2:$L$11876)/SUMIFS(Gögn!$L$2:$L$11876,Gögn!$B$2:$B$11876,N$8,Gögn!$F$2:$F$11876,$A150),SUMPRODUCT(((Gögn!$F$2:$F$11876=$A150)*(Gögn!$B$2:$B$11876=N$8)*(Gögn!$E$2:$E$11876=N$9)),Gögn!$K$2:$K$11876,Gögn!$L$2:$L$11876)/SUMIFS(Gögn!$L$2:$L$11876,Gögn!$B$2:$B$11876,N$8,Gögn!$E$2:$E$11876,N$9,Gögn!$F$2:$F$11876,$A150)),""))</f>
        <v>16</v>
      </c>
      <c r="O150" s="162">
        <f t="array" ref="O150">IF(LEN(O$8)=0,"",IFERROR(IF(O$9="Samtals",SUMPRODUCT(((Gögn!$F$2:$F$11876=$A150)*(Gögn!$B$2:$B$11876=O$8)),Gögn!$K$2:$K$11876,Gögn!$L$2:$L$11876)/SUMIFS(Gögn!$L$2:$L$11876,Gögn!$B$2:$B$11876,O$8,Gögn!$F$2:$F$11876,$A150),SUMPRODUCT(((Gögn!$F$2:$F$11876=$A150)*(Gögn!$B$2:$B$11876=O$8)*(Gögn!$E$2:$E$11876=O$9)),Gögn!$K$2:$K$11876,Gögn!$L$2:$L$11876)/SUMIFS(Gögn!$L$2:$L$11876,Gögn!$B$2:$B$11876,O$8,Gögn!$E$2:$E$11876,O$9,Gögn!$F$2:$F$11876,$A150)),""))</f>
        <v>1.0742857602111964</v>
      </c>
      <c r="P150" s="162">
        <f t="array" ref="P150">IF(LEN(P$8)=0,"",IFERROR(IF(P$9="Samtals",SUMPRODUCT(((Gögn!$F$2:$F$11876=$A150)*(Gögn!$B$2:$B$11876=P$8)),Gögn!$K$2:$K$11876,Gögn!$L$2:$L$11876)/SUMIFS(Gögn!$L$2:$L$11876,Gögn!$B$2:$B$11876,P$8,Gögn!$F$2:$F$11876,$A150),SUMPRODUCT(((Gögn!$F$2:$F$11876=$A150)*(Gögn!$B$2:$B$11876=P$8)*(Gögn!$E$2:$E$11876=P$9)),Gögn!$K$2:$K$11876,Gögn!$L$2:$L$11876)/SUMIFS(Gögn!$L$2:$L$11876,Gögn!$B$2:$B$11876,P$8,Gögn!$E$2:$E$11876,P$9,Gögn!$F$2:$F$11876,$A150)),""))</f>
        <v>1.08</v>
      </c>
      <c r="Q150" s="162">
        <f t="array" ref="Q150">IF(LEN(Q$8)=0,"",IFERROR(IF(Q$9="Samtals",SUMPRODUCT(((Gögn!$F$2:$F$11876=$A150)*(Gögn!$B$2:$B$11876=Q$8)),Gögn!$K$2:$K$11876,Gögn!$L$2:$L$11876)/SUMIFS(Gögn!$L$2:$L$11876,Gögn!$B$2:$B$11876,Q$8,Gögn!$F$2:$F$11876,$A150),SUMPRODUCT(((Gögn!$F$2:$F$11876=$A150)*(Gögn!$B$2:$B$11876=Q$8)*(Gögn!$E$2:$E$11876=Q$9)),Gögn!$K$2:$K$11876,Gögn!$L$2:$L$11876)/SUMIFS(Gögn!$L$2:$L$11876,Gögn!$B$2:$B$11876,Q$8,Gögn!$E$2:$E$11876,Q$9,Gögn!$F$2:$F$11876,$A150)),""))</f>
        <v>0</v>
      </c>
      <c r="R150" s="162">
        <f t="array" ref="R150">IF(LEN(R$8)=0,"",IFERROR(IF(R$9="Samtals",SUMPRODUCT(((Gögn!$F$2:$F$11876=$A150)*(Gögn!$B$2:$B$11876=R$8)),Gögn!$K$2:$K$11876,Gögn!$L$2:$L$11876)/SUMIFS(Gögn!$L$2:$L$11876,Gögn!$B$2:$B$11876,R$8,Gögn!$F$2:$F$11876,$A150),SUMPRODUCT(((Gögn!$F$2:$F$11876=$A150)*(Gögn!$B$2:$B$11876=R$8)*(Gögn!$E$2:$E$11876=R$9)),Gögn!$K$2:$K$11876,Gögn!$L$2:$L$11876)/SUMIFS(Gögn!$L$2:$L$11876,Gögn!$B$2:$B$11876,R$8,Gögn!$E$2:$E$11876,R$9,Gögn!$F$2:$F$11876,$A150)),""))</f>
        <v>8.8524745788648591</v>
      </c>
      <c r="S150" s="162">
        <f t="array" ref="S150">IF(LEN(S$8)=0,"",IFERROR(IF(S$9="Samtals",SUMPRODUCT(((Gögn!$F$2:$F$11876=$A150)*(Gögn!$B$2:$B$11876=S$8)),Gögn!$K$2:$K$11876,Gögn!$L$2:$L$11876)/SUMIFS(Gögn!$L$2:$L$11876,Gögn!$B$2:$B$11876,S$8,Gögn!$F$2:$F$11876,$A150),SUMPRODUCT(((Gögn!$F$2:$F$11876=$A150)*(Gögn!$B$2:$B$11876=S$8)*(Gögn!$E$2:$E$11876=S$9)),Gögn!$K$2:$K$11876,Gögn!$L$2:$L$11876)/SUMIFS(Gögn!$L$2:$L$11876,Gögn!$B$2:$B$11876,S$8,Gögn!$E$2:$E$11876,S$9,Gögn!$F$2:$F$11876,$A150)),""))</f>
        <v>10.4</v>
      </c>
      <c r="T150" s="162">
        <f t="array" ref="T150">IF(LEN(T$8)=0,"",IFERROR(IF(T$9="Samtals",SUMPRODUCT(((Gögn!$F$2:$F$11876=$A150)*(Gögn!$B$2:$B$11876=T$8)),Gögn!$K$2:$K$11876,Gögn!$L$2:$L$11876)/SUMIFS(Gögn!$L$2:$L$11876,Gögn!$B$2:$B$11876,T$8,Gögn!$F$2:$F$11876,$A150),SUMPRODUCT(((Gögn!$F$2:$F$11876=$A150)*(Gögn!$B$2:$B$11876=T$8)*(Gögn!$E$2:$E$11876=T$9)),Gögn!$K$2:$K$11876,Gögn!$L$2:$L$11876)/SUMIFS(Gögn!$L$2:$L$11876,Gögn!$B$2:$B$11876,T$8,Gögn!$E$2:$E$11876,T$9,Gögn!$F$2:$F$11876,$A150)),""))</f>
        <v>8.083238830245719</v>
      </c>
      <c r="U150" s="162">
        <f t="array" ref="U150">IF(LEN(U$8)=0,"",IFERROR(IF(U$9="Samtals",SUMPRODUCT(((Gögn!$F$2:$F$11876=$A150)*(Gögn!$B$2:$B$11876=U$8)),Gögn!$K$2:$K$11876,Gögn!$L$2:$L$11876)/SUMIFS(Gögn!$L$2:$L$11876,Gögn!$B$2:$B$11876,U$8,Gögn!$F$2:$F$11876,$A150),SUMPRODUCT(((Gögn!$F$2:$F$11876=$A150)*(Gögn!$B$2:$B$11876=U$8)*(Gögn!$E$2:$E$11876=U$9)),Gögn!$K$2:$K$11876,Gögn!$L$2:$L$11876)/SUMIFS(Gögn!$L$2:$L$11876,Gögn!$B$2:$B$11876,U$8,Gögn!$E$2:$E$11876,U$9,Gögn!$F$2:$F$11876,$A150)),""))</f>
        <v>19.765478067854186</v>
      </c>
      <c r="V150" s="162">
        <f t="array" ref="V150">IF(LEN(V$8)=0,"",IFERROR(IF(V$9="Samtals",SUMPRODUCT(((Gögn!$F$2:$F$11876=$A150)*(Gögn!$B$2:$B$11876=V$8)),Gögn!$K$2:$K$11876,Gögn!$L$2:$L$11876)/SUMIFS(Gögn!$L$2:$L$11876,Gögn!$B$2:$B$11876,V$8,Gögn!$F$2:$F$11876,$A150),SUMPRODUCT(((Gögn!$F$2:$F$11876=$A150)*(Gögn!$B$2:$B$11876=V$8)*(Gögn!$E$2:$E$11876=V$9)),Gögn!$K$2:$K$11876,Gögn!$L$2:$L$11876)/SUMIFS(Gögn!$L$2:$L$11876,Gögn!$B$2:$B$11876,V$8,Gögn!$E$2:$E$11876,V$9,Gögn!$F$2:$F$11876,$A150)),""))</f>
        <v>19.940000000000001</v>
      </c>
      <c r="W150" s="162">
        <f t="array" ref="W150">IF(LEN(W$8)=0,"",IFERROR(IF(W$9="Samtals",SUMPRODUCT(((Gögn!$F$2:$F$11876=$A150)*(Gögn!$B$2:$B$11876=W$8)),Gögn!$K$2:$K$11876,Gögn!$L$2:$L$11876)/SUMIFS(Gögn!$L$2:$L$11876,Gögn!$B$2:$B$11876,W$8,Gögn!$F$2:$F$11876,$A150),SUMPRODUCT(((Gögn!$F$2:$F$11876=$A150)*(Gögn!$B$2:$B$11876=W$8)*(Gögn!$E$2:$E$11876=W$9)),Gögn!$K$2:$K$11876,Gögn!$L$2:$L$11876)/SUMIFS(Gögn!$L$2:$L$11876,Gögn!$B$2:$B$11876,W$8,Gögn!$E$2:$E$11876,W$9,Gögn!$F$2:$F$11876,$A150)),""))</f>
        <v>0.85664513039549772</v>
      </c>
      <c r="X150" s="162">
        <f t="array" ref="X150">IF(LEN(X$8)=0,"",IFERROR(IF(X$9="Samtals",SUMPRODUCT(((Gögn!$F$2:$F$11876=$A150)*(Gögn!$B$2:$B$11876=X$8)),Gögn!$K$2:$K$11876,Gögn!$L$2:$L$11876)/SUMIFS(Gögn!$L$2:$L$11876,Gögn!$B$2:$B$11876,X$8,Gögn!$F$2:$F$11876,$A150),SUMPRODUCT(((Gögn!$F$2:$F$11876=$A150)*(Gögn!$B$2:$B$11876=X$8)*(Gögn!$E$2:$E$11876=X$9)),Gögn!$K$2:$K$11876,Gögn!$L$2:$L$11876)/SUMIFS(Gögn!$L$2:$L$11876,Gögn!$B$2:$B$11876,X$8,Gögn!$E$2:$E$11876,X$9,Gögn!$F$2:$F$11876,$A150)),""))</f>
        <v>0.17660071810122038</v>
      </c>
      <c r="Y150" s="162">
        <f t="array" ref="Y150">IF(LEN(Y$8)=0,"",IFERROR(IF(Y$9="Samtals",SUMPRODUCT(((Gögn!$F$2:$F$11876=$A150)*(Gögn!$B$2:$B$11876=Y$8)),Gögn!$K$2:$K$11876,Gögn!$L$2:$L$11876)/SUMIFS(Gögn!$L$2:$L$11876,Gögn!$B$2:$B$11876,Y$8,Gögn!$F$2:$F$11876,$A150),SUMPRODUCT(((Gögn!$F$2:$F$11876=$A150)*(Gögn!$B$2:$B$11876=Y$8)*(Gögn!$E$2:$E$11876=Y$9)),Gögn!$K$2:$K$11876,Gögn!$L$2:$L$11876)/SUMIFS(Gögn!$L$2:$L$11876,Gögn!$B$2:$B$11876,Y$8,Gögn!$E$2:$E$11876,Y$9,Gögn!$F$2:$F$11876,$A150)),""))</f>
        <v>0.13</v>
      </c>
      <c r="Z150" s="162">
        <f t="array" ref="Z150">IF(LEN(Z$8)=0,"",IFERROR(IF(Z$9="Samtals",SUMPRODUCT(((Gögn!$F$2:$F$11876=$A150)*(Gögn!$B$2:$B$11876=Z$8)),Gögn!$K$2:$K$11876,Gögn!$L$2:$L$11876)/SUMIFS(Gögn!$L$2:$L$11876,Gögn!$B$2:$B$11876,Z$8,Gögn!$F$2:$F$11876,$A150),SUMPRODUCT(((Gögn!$F$2:$F$11876=$A150)*(Gögn!$B$2:$B$11876=Z$8)*(Gögn!$E$2:$E$11876=Z$9)),Gögn!$K$2:$K$11876,Gögn!$L$2:$L$11876)/SUMIFS(Gögn!$L$2:$L$11876,Gögn!$B$2:$B$11876,Z$8,Gögn!$E$2:$E$11876,Z$9,Gögn!$F$2:$F$11876,$A150)),""))</f>
        <v>0.19152005307312267</v>
      </c>
      <c r="AA150" s="162">
        <f t="array" ref="AA150">IF(LEN(AA$8)=0,"",IFERROR(IF(AA$9="Samtals",SUMPRODUCT(((Gögn!$F$2:$F$11876=$A150)*(Gögn!$B$2:$B$11876=AA$8)),Gögn!$K$2:$K$11876,Gögn!$L$2:$L$11876)/SUMIFS(Gögn!$L$2:$L$11876,Gögn!$B$2:$B$11876,AA$8,Gögn!$F$2:$F$11876,$A150),SUMPRODUCT(((Gögn!$F$2:$F$11876=$A150)*(Gögn!$B$2:$B$11876=AA$8)*(Gögn!$E$2:$E$11876=AA$9)),Gögn!$K$2:$K$11876,Gögn!$L$2:$L$11876)/SUMIFS(Gögn!$L$2:$L$11876,Gögn!$B$2:$B$11876,AA$8,Gögn!$E$2:$E$11876,AA$9,Gögn!$F$2:$F$11876,$A150)),""))</f>
        <v>5.6</v>
      </c>
      <c r="AB150" s="162">
        <f t="array" ref="AB150">IF(LEN(AB$8)=0,"",IFERROR(IF(AB$9="Samtals",SUMPRODUCT(((Gögn!$F$2:$F$11876=$A150)*(Gögn!$B$2:$B$11876=AB$8)),Gögn!$K$2:$K$11876,Gögn!$L$2:$L$11876)/SUMIFS(Gögn!$L$2:$L$11876,Gögn!$B$2:$B$11876,AB$8,Gögn!$F$2:$F$11876,$A150),SUMPRODUCT(((Gögn!$F$2:$F$11876=$A150)*(Gögn!$B$2:$B$11876=AB$8)*(Gögn!$E$2:$E$11876=AB$9)),Gögn!$K$2:$K$11876,Gögn!$L$2:$L$11876)/SUMIFS(Gögn!$L$2:$L$11876,Gögn!$B$2:$B$11876,AB$8,Gögn!$E$2:$E$11876,AB$9,Gögn!$F$2:$F$11876,$A150)),""))</f>
        <v>5.6</v>
      </c>
      <c r="AC150" s="162">
        <f t="array" ref="AC150">IF(LEN(AC$8)=0,"",IFERROR(IF(AC$9="Samtals",SUMPRODUCT(((Gögn!$F$2:$F$11876=$A150)*(Gögn!$B$2:$B$11876=AC$8)),Gögn!$K$2:$K$11876,Gögn!$L$2:$L$11876)/SUMIFS(Gögn!$L$2:$L$11876,Gögn!$B$2:$B$11876,AC$8,Gögn!$F$2:$F$11876,$A150),SUMPRODUCT(((Gögn!$F$2:$F$11876=$A150)*(Gögn!$B$2:$B$11876=AC$8)*(Gögn!$E$2:$E$11876=AC$9)),Gögn!$K$2:$K$11876,Gögn!$L$2:$L$11876)/SUMIFS(Gögn!$L$2:$L$11876,Gögn!$B$2:$B$11876,AC$8,Gögn!$E$2:$E$11876,AC$9,Gögn!$F$2:$F$11876,$A150)),""))</f>
        <v>1.6348262844324992</v>
      </c>
      <c r="AD150" s="162">
        <f t="array" ref="AD150">IF(LEN(AD$8)=0,"",IFERROR(IF(AD$9="Samtals",SUMPRODUCT(((Gögn!$F$2:$F$11876=$A150)*(Gögn!$B$2:$B$11876=AD$8)),Gögn!$K$2:$K$11876,Gögn!$L$2:$L$11876)/SUMIFS(Gögn!$L$2:$L$11876,Gögn!$B$2:$B$11876,AD$8,Gögn!$F$2:$F$11876,$A150),SUMPRODUCT(((Gögn!$F$2:$F$11876=$A150)*(Gögn!$B$2:$B$11876=AD$8)*(Gögn!$E$2:$E$11876=AD$9)),Gögn!$K$2:$K$11876,Gögn!$L$2:$L$11876)/SUMIFS(Gögn!$L$2:$L$11876,Gögn!$B$2:$B$11876,AD$8,Gögn!$E$2:$E$11876,AD$9,Gögn!$F$2:$F$11876,$A150)),""))</f>
        <v>1.6348262844324992</v>
      </c>
      <c r="AE150" s="162">
        <f t="array" ref="AE150">IF(LEN(AE$8)=0,"",IFERROR(IF(AE$9="Samtals",SUMPRODUCT(((Gögn!$F$2:$F$11876=$A150)*(Gögn!$B$2:$B$11876=AE$8)),Gögn!$K$2:$K$11876,Gögn!$L$2:$L$11876)/SUMIFS(Gögn!$L$2:$L$11876,Gögn!$B$2:$B$11876,AE$8,Gögn!$F$2:$F$11876,$A150),SUMPRODUCT(((Gögn!$F$2:$F$11876=$A150)*(Gögn!$B$2:$B$11876=AE$8)*(Gögn!$E$2:$E$11876=AE$9)),Gögn!$K$2:$K$11876,Gögn!$L$2:$L$11876)/SUMIFS(Gögn!$L$2:$L$11876,Gögn!$B$2:$B$11876,AE$8,Gögn!$E$2:$E$11876,AE$9,Gögn!$F$2:$F$11876,$A150)),""))</f>
        <v>1.27</v>
      </c>
      <c r="AF150" s="162">
        <f t="array" ref="AF150">IF(LEN(AF$8)=0,"",IFERROR(IF(AF$9="Samtals",SUMPRODUCT(((Gögn!$F$2:$F$11876=$A150)*(Gögn!$B$2:$B$11876=AF$8)),Gögn!$K$2:$K$11876,Gögn!$L$2:$L$11876)/SUMIFS(Gögn!$L$2:$L$11876,Gögn!$B$2:$B$11876,AF$8,Gögn!$F$2:$F$11876,$A150),SUMPRODUCT(((Gögn!$F$2:$F$11876=$A150)*(Gögn!$B$2:$B$11876=AF$8)*(Gögn!$E$2:$E$11876=AF$9)),Gögn!$K$2:$K$11876,Gögn!$L$2:$L$11876)/SUMIFS(Gögn!$L$2:$L$11876,Gögn!$B$2:$B$11876,AF$8,Gögn!$E$2:$E$11876,AF$9,Gögn!$F$2:$F$11876,$A150)),""))</f>
        <v>1.27</v>
      </c>
      <c r="AG150" s="162">
        <f t="array" ref="AG150">IF(LEN(AG$8)=0,"",IFERROR(IF(AG$9="Samtals",SUMPRODUCT(((Gögn!$F$2:$F$11876=$A150)*(Gögn!$B$2:$B$11876=AG$8)),Gögn!$K$2:$K$11876,Gögn!$L$2:$L$11876)/SUMIFS(Gögn!$L$2:$L$11876,Gögn!$B$2:$B$11876,AG$8,Gögn!$F$2:$F$11876,$A150),SUMPRODUCT(((Gögn!$F$2:$F$11876=$A150)*(Gögn!$B$2:$B$11876=AG$8)*(Gögn!$E$2:$E$11876=AG$9)),Gögn!$K$2:$K$11876,Gögn!$L$2:$L$11876)/SUMIFS(Gögn!$L$2:$L$11876,Gögn!$B$2:$B$11876,AG$8,Gögn!$E$2:$E$11876,AG$9,Gögn!$F$2:$F$11876,$A150)),""))</f>
        <v>7.9200000000000008</v>
      </c>
      <c r="AH150" s="162">
        <f t="array" ref="AH150">IF(LEN(AH$8)=0,"",IFERROR(IF(AH$9="Samtals",SUMPRODUCT(((Gögn!$F$2:$F$11876=$A150)*(Gögn!$B$2:$B$11876=AH$8)),Gögn!$K$2:$K$11876,Gögn!$L$2:$L$11876)/SUMIFS(Gögn!$L$2:$L$11876,Gögn!$B$2:$B$11876,AH$8,Gögn!$F$2:$F$11876,$A150),SUMPRODUCT(((Gögn!$F$2:$F$11876=$A150)*(Gögn!$B$2:$B$11876=AH$8)*(Gögn!$E$2:$E$11876=AH$9)),Gögn!$K$2:$K$11876,Gögn!$L$2:$L$11876)/SUMIFS(Gögn!$L$2:$L$11876,Gögn!$B$2:$B$11876,AH$8,Gögn!$E$2:$E$11876,AH$9,Gögn!$F$2:$F$11876,$A150)),""))</f>
        <v>7.9200000000000008</v>
      </c>
      <c r="AI150" s="162">
        <f t="array" ref="AI150">IF(LEN(AI$8)=0,"",IFERROR(IF(AI$9="Samtals",SUMPRODUCT(((Gögn!$F$2:$F$11876=$A150)*(Gögn!$B$2:$B$11876=AI$8)),Gögn!$K$2:$K$11876,Gögn!$L$2:$L$11876)/SUMIFS(Gögn!$L$2:$L$11876,Gögn!$B$2:$B$11876,AI$8,Gögn!$F$2:$F$11876,$A150),SUMPRODUCT(((Gögn!$F$2:$F$11876=$A150)*(Gögn!$B$2:$B$11876=AI$8)*(Gögn!$E$2:$E$11876=AI$9)),Gögn!$K$2:$K$11876,Gögn!$L$2:$L$11876)/SUMIFS(Gögn!$L$2:$L$11876,Gögn!$B$2:$B$11876,AI$8,Gögn!$E$2:$E$11876,AI$9,Gögn!$F$2:$F$11876,$A150)),""))</f>
        <v>1.73</v>
      </c>
      <c r="AJ150" s="162">
        <f t="array" ref="AJ150">IF(LEN(AJ$8)=0,"",IFERROR(IF(AJ$9="Samtals",SUMPRODUCT(((Gögn!$F$2:$F$11876=$A150)*(Gögn!$B$2:$B$11876=AJ$8)),Gögn!$K$2:$K$11876,Gögn!$L$2:$L$11876)/SUMIFS(Gögn!$L$2:$L$11876,Gögn!$B$2:$B$11876,AJ$8,Gögn!$F$2:$F$11876,$A150),SUMPRODUCT(((Gögn!$F$2:$F$11876=$A150)*(Gögn!$B$2:$B$11876=AJ$8)*(Gögn!$E$2:$E$11876=AJ$9)),Gögn!$K$2:$K$11876,Gögn!$L$2:$L$11876)/SUMIFS(Gögn!$L$2:$L$11876,Gögn!$B$2:$B$11876,AJ$8,Gögn!$E$2:$E$11876,AJ$9,Gögn!$F$2:$F$11876,$A150)),""))</f>
        <v>1.73</v>
      </c>
      <c r="AK150" s="162">
        <f t="array" ref="AK150">IF(LEN(AK$8)=0,"",IFERROR(IF(AK$9="Samtals",SUMPRODUCT(((Gögn!$F$2:$F$11876=$A150)*(Gögn!$B$2:$B$11876=AK$8)),Gögn!$K$2:$K$11876,Gögn!$L$2:$L$11876)/SUMIFS(Gögn!$L$2:$L$11876,Gögn!$B$2:$B$11876,AK$8,Gögn!$F$2:$F$11876,$A150),SUMPRODUCT(((Gögn!$F$2:$F$11876=$A150)*(Gögn!$B$2:$B$11876=AK$8)*(Gögn!$E$2:$E$11876=AK$9)),Gögn!$K$2:$K$11876,Gögn!$L$2:$L$11876)/SUMIFS(Gögn!$L$2:$L$11876,Gögn!$B$2:$B$11876,AK$8,Gögn!$E$2:$E$11876,AK$9,Gögn!$F$2:$F$11876,$A150)),""))</f>
        <v>31.5</v>
      </c>
      <c r="AL150" s="162">
        <f t="array" ref="AL150">IF(LEN(AL$8)=0,"",IFERROR(IF(AL$9="Samtals",SUMPRODUCT(((Gögn!$F$2:$F$11876=$A150)*(Gögn!$B$2:$B$11876=AL$8)),Gögn!$K$2:$K$11876,Gögn!$L$2:$L$11876)/SUMIFS(Gögn!$L$2:$L$11876,Gögn!$B$2:$B$11876,AL$8,Gögn!$F$2:$F$11876,$A150),SUMPRODUCT(((Gögn!$F$2:$F$11876=$A150)*(Gögn!$B$2:$B$11876=AL$8)*(Gögn!$E$2:$E$11876=AL$9)),Gögn!$K$2:$K$11876,Gögn!$L$2:$L$11876)/SUMIFS(Gögn!$L$2:$L$11876,Gögn!$B$2:$B$11876,AL$8,Gögn!$E$2:$E$11876,AL$9,Gögn!$F$2:$F$11876,$A150)),""))</f>
        <v>31.5</v>
      </c>
      <c r="AM150" s="162">
        <f t="array" ref="AM150">IF(LEN(AM$8)=0,"",IFERROR(IF(AM$9="Samtals",SUMPRODUCT(((Gögn!$F$2:$F$11876=$A150)*(Gögn!$B$2:$B$11876=AM$8)),Gögn!$K$2:$K$11876,Gögn!$L$2:$L$11876)/SUMIFS(Gögn!$L$2:$L$11876,Gögn!$B$2:$B$11876,AM$8,Gögn!$F$2:$F$11876,$A150),SUMPRODUCT(((Gögn!$F$2:$F$11876=$A150)*(Gögn!$B$2:$B$11876=AM$8)*(Gögn!$E$2:$E$11876=AM$9)),Gögn!$K$2:$K$11876,Gögn!$L$2:$L$11876)/SUMIFS(Gögn!$L$2:$L$11876,Gögn!$B$2:$B$11876,AM$8,Gögn!$E$2:$E$11876,AM$9,Gögn!$F$2:$F$11876,$A150)),""))</f>
        <v>14.558671878331689</v>
      </c>
      <c r="AN150" s="162">
        <f t="array" ref="AN150">IF(LEN(AN$8)=0,"",IFERROR(IF(AN$9="Samtals",SUMPRODUCT(((Gögn!$F$2:$F$11876=$A150)*(Gögn!$B$2:$B$11876=AN$8)),Gögn!$K$2:$K$11876,Gögn!$L$2:$L$11876)/SUMIFS(Gögn!$L$2:$L$11876,Gögn!$B$2:$B$11876,AN$8,Gögn!$F$2:$F$11876,$A150),SUMPRODUCT(((Gögn!$F$2:$F$11876=$A150)*(Gögn!$B$2:$B$11876=AN$8)*(Gögn!$E$2:$E$11876=AN$9)),Gögn!$K$2:$K$11876,Gögn!$L$2:$L$11876)/SUMIFS(Gögn!$L$2:$L$11876,Gögn!$B$2:$B$11876,AN$8,Gögn!$E$2:$E$11876,AN$9,Gögn!$F$2:$F$11876,$A150)),""))</f>
        <v>14.853658609515955</v>
      </c>
      <c r="AO150" s="162">
        <f t="array" ref="AO150">IF(LEN(AO$8)=0,"",IFERROR(IF(AO$9="Samtals",SUMPRODUCT(((Gögn!$F$2:$F$11876=$A150)*(Gögn!$B$2:$B$11876=AO$8)),Gögn!$K$2:$K$11876,Gögn!$L$2:$L$11876)/SUMIFS(Gögn!$L$2:$L$11876,Gögn!$B$2:$B$11876,AO$8,Gögn!$F$2:$F$11876,$A150),SUMPRODUCT(((Gögn!$F$2:$F$11876=$A150)*(Gögn!$B$2:$B$11876=AO$8)*(Gögn!$E$2:$E$11876=AO$9)),Gögn!$K$2:$K$11876,Gögn!$L$2:$L$11876)/SUMIFS(Gögn!$L$2:$L$11876,Gögn!$B$2:$B$11876,AO$8,Gögn!$E$2:$E$11876,AO$9,Gögn!$F$2:$F$11876,$A150)),""))</f>
        <v>0</v>
      </c>
      <c r="AP150" s="162">
        <f t="array" ref="AP150">IF(LEN(AP$8)=0,"",IFERROR(IF(AP$9="Samtals",SUMPRODUCT(((Gögn!$F$2:$F$11876=$A150)*(Gögn!$B$2:$B$11876=AP$8)),Gögn!$K$2:$K$11876,Gögn!$L$2:$L$11876)/SUMIFS(Gögn!$L$2:$L$11876,Gögn!$B$2:$B$11876,AP$8,Gögn!$F$2:$F$11876,$A150),SUMPRODUCT(((Gögn!$F$2:$F$11876=$A150)*(Gögn!$B$2:$B$11876=AP$8)*(Gögn!$E$2:$E$11876=AP$9)),Gögn!$K$2:$K$11876,Gögn!$L$2:$L$11876)/SUMIFS(Gögn!$L$2:$L$11876,Gögn!$B$2:$B$11876,AP$8,Gögn!$E$2:$E$11876,AP$9,Gögn!$F$2:$F$11876,$A150)),""))</f>
        <v>0</v>
      </c>
      <c r="AQ150" s="162">
        <f t="array" ref="AQ150">IF(LEN(AQ$8)=0,"",IFERROR(IF(AQ$9="Samtals",SUMPRODUCT(((Gögn!$F$2:$F$11876=$A150)*(Gögn!$B$2:$B$11876=AQ$8)),Gögn!$K$2:$K$11876,Gögn!$L$2:$L$11876)/SUMIFS(Gögn!$L$2:$L$11876,Gögn!$B$2:$B$11876,AQ$8,Gögn!$F$2:$F$11876,$A150),SUMPRODUCT(((Gögn!$F$2:$F$11876=$A150)*(Gögn!$B$2:$B$11876=AQ$8)*(Gögn!$E$2:$E$11876=AQ$9)),Gögn!$K$2:$K$11876,Gögn!$L$2:$L$11876)/SUMIFS(Gögn!$L$2:$L$11876,Gögn!$B$2:$B$11876,AQ$8,Gögn!$E$2:$E$11876,AQ$9,Gögn!$F$2:$F$11876,$A150)),""))</f>
        <v>0</v>
      </c>
      <c r="AR150" s="162">
        <f t="array" ref="AR150">IF(LEN(AR$8)=0,"",IFERROR(IF(AR$9="Samtals",SUMPRODUCT(((Gögn!$F$2:$F$11876=$A150)*(Gögn!$B$2:$B$11876=AR$8)),Gögn!$K$2:$K$11876,Gögn!$L$2:$L$11876)/SUMIFS(Gögn!$L$2:$L$11876,Gögn!$B$2:$B$11876,AR$8,Gögn!$F$2:$F$11876,$A150),SUMPRODUCT(((Gögn!$F$2:$F$11876=$A150)*(Gögn!$B$2:$B$11876=AR$8)*(Gögn!$E$2:$E$11876=AR$9)),Gögn!$K$2:$K$11876,Gögn!$L$2:$L$11876)/SUMIFS(Gögn!$L$2:$L$11876,Gögn!$B$2:$B$11876,AR$8,Gögn!$E$2:$E$11876,AR$9,Gögn!$F$2:$F$11876,$A150)),""))</f>
        <v>0</v>
      </c>
      <c r="AS150" s="162">
        <f t="array" ref="AS150">IF(LEN(AS$8)=0,"",IFERROR(IF(AS$9="Samtals",SUMPRODUCT(((Gögn!$F$2:$F$11876=$A150)*(Gögn!$B$2:$B$11876=AS$8)),Gögn!$K$2:$K$11876,Gögn!$L$2:$L$11876)/SUMIFS(Gögn!$L$2:$L$11876,Gögn!$B$2:$B$11876,AS$8,Gögn!$F$2:$F$11876,$A150),SUMPRODUCT(((Gögn!$F$2:$F$11876=$A150)*(Gögn!$B$2:$B$11876=AS$8)*(Gögn!$E$2:$E$11876=AS$9)),Gögn!$K$2:$K$11876,Gögn!$L$2:$L$11876)/SUMIFS(Gögn!$L$2:$L$11876,Gögn!$B$2:$B$11876,AS$8,Gögn!$E$2:$E$11876,AS$9,Gögn!$F$2:$F$11876,$A150)),""))</f>
        <v>10.318070707530945</v>
      </c>
      <c r="AT150" s="162">
        <f t="array" ref="AT150">IF(LEN(AT$8)=0,"",IFERROR(IF(AT$9="Samtals",SUMPRODUCT(((Gögn!$F$2:$F$11876=$A150)*(Gögn!$B$2:$B$11876=AT$8)),Gögn!$K$2:$K$11876,Gögn!$L$2:$L$11876)/SUMIFS(Gögn!$L$2:$L$11876,Gögn!$B$2:$B$11876,AT$8,Gögn!$F$2:$F$11876,$A150),SUMPRODUCT(((Gögn!$F$2:$F$11876=$A150)*(Gögn!$B$2:$B$11876=AT$8)*(Gögn!$E$2:$E$11876=AT$9)),Gögn!$K$2:$K$11876,Gögn!$L$2:$L$11876)/SUMIFS(Gögn!$L$2:$L$11876,Gögn!$B$2:$B$11876,AT$8,Gögn!$E$2:$E$11876,AT$9,Gögn!$F$2:$F$11876,$A150)),""))</f>
        <v>10.4</v>
      </c>
      <c r="AU150" s="162">
        <f t="array" ref="AU150">IF(LEN(AU$8)=0,"",IFERROR(IF(AU$9="Samtals",SUMPRODUCT(((Gögn!$F$2:$F$11876=$A150)*(Gögn!$B$2:$B$11876=AU$8)),Gögn!$K$2:$K$11876,Gögn!$L$2:$L$11876)/SUMIFS(Gögn!$L$2:$L$11876,Gögn!$B$2:$B$11876,AU$8,Gögn!$F$2:$F$11876,$A150),SUMPRODUCT(((Gögn!$F$2:$F$11876=$A150)*(Gögn!$B$2:$B$11876=AU$8)*(Gögn!$E$2:$E$11876=AU$9)),Gögn!$K$2:$K$11876,Gögn!$L$2:$L$11876)/SUMIFS(Gögn!$L$2:$L$11876,Gögn!$B$2:$B$11876,AU$8,Gögn!$E$2:$E$11876,AU$9,Gögn!$F$2:$F$11876,$A150)),""))</f>
        <v>7.0004065131015389</v>
      </c>
      <c r="AV150" s="162">
        <f t="array" ref="AV150">IF(LEN(AV$8)=0,"",IFERROR(IF(AV$9="Samtals",SUMPRODUCT(((Gögn!$F$2:$F$11876=$A150)*(Gögn!$B$2:$B$11876=AV$8)),Gögn!$K$2:$K$11876,Gögn!$L$2:$L$11876)/SUMIFS(Gögn!$L$2:$L$11876,Gögn!$B$2:$B$11876,AV$8,Gögn!$F$2:$F$11876,$A150),SUMPRODUCT(((Gögn!$F$2:$F$11876=$A150)*(Gögn!$B$2:$B$11876=AV$8)*(Gögn!$E$2:$E$11876=AV$9)),Gögn!$K$2:$K$11876,Gögn!$L$2:$L$11876)/SUMIFS(Gögn!$L$2:$L$11876,Gögn!$B$2:$B$11876,AV$8,Gögn!$E$2:$E$11876,AV$9,Gögn!$F$2:$F$11876,$A150)),""))</f>
        <v>0.53359066538821254</v>
      </c>
      <c r="AW150" s="162">
        <f t="array" ref="AW150">IF(LEN(AW$8)=0,"",IFERROR(IF(AW$9="Samtals",SUMPRODUCT(((Gögn!$F$2:$F$11876=$A150)*(Gögn!$B$2:$B$11876=AW$8)),Gögn!$K$2:$K$11876,Gögn!$L$2:$L$11876)/SUMIFS(Gögn!$L$2:$L$11876,Gögn!$B$2:$B$11876,AW$8,Gögn!$F$2:$F$11876,$A150),SUMPRODUCT(((Gögn!$F$2:$F$11876=$A150)*(Gögn!$B$2:$B$11876=AW$8)*(Gögn!$E$2:$E$11876=AW$9)),Gögn!$K$2:$K$11876,Gögn!$L$2:$L$11876)/SUMIFS(Gögn!$L$2:$L$11876,Gögn!$B$2:$B$11876,AW$8,Gögn!$E$2:$E$11876,AW$9,Gögn!$F$2:$F$11876,$A150)),""))</f>
        <v>0.54</v>
      </c>
      <c r="AX150" s="162">
        <f t="array" ref="AX150">IF(LEN(AX$8)=0,"",IFERROR(IF(AX$9="Samtals",SUMPRODUCT(((Gögn!$F$2:$F$11876=$A150)*(Gögn!$B$2:$B$11876=AX$8)),Gögn!$K$2:$K$11876,Gögn!$L$2:$L$11876)/SUMIFS(Gögn!$L$2:$L$11876,Gögn!$B$2:$B$11876,AX$8,Gögn!$F$2:$F$11876,$A150),SUMPRODUCT(((Gögn!$F$2:$F$11876=$A150)*(Gögn!$B$2:$B$11876=AX$8)*(Gögn!$E$2:$E$11876=AX$9)),Gögn!$K$2:$K$11876,Gögn!$L$2:$L$11876)/SUMIFS(Gögn!$L$2:$L$11876,Gögn!$B$2:$B$11876,AX$8,Gögn!$E$2:$E$11876,AX$9,Gögn!$F$2:$F$11876,$A150)),""))</f>
        <v>0</v>
      </c>
      <c r="AY150" s="162">
        <f t="array" ref="AY150">IF(LEN(AY$8)=0,"",IFERROR(IF(AY$9="Samtals",SUMPRODUCT(((Gögn!$F$2:$F$11876=$A150)*(Gögn!$B$2:$B$11876=AY$8)),Gögn!$K$2:$K$11876,Gögn!$L$2:$L$11876)/SUMIFS(Gögn!$L$2:$L$11876,Gögn!$B$2:$B$11876,AY$8,Gögn!$F$2:$F$11876,$A150),SUMPRODUCT(((Gögn!$F$2:$F$11876=$A150)*(Gögn!$B$2:$B$11876=AY$8)*(Gögn!$E$2:$E$11876=AY$9)),Gögn!$K$2:$K$11876,Gögn!$L$2:$L$11876)/SUMIFS(Gögn!$L$2:$L$11876,Gögn!$B$2:$B$11876,AY$8,Gögn!$E$2:$E$11876,AY$9,Gögn!$F$2:$F$11876,$A150)),""))</f>
        <v>16.386621331568492</v>
      </c>
      <c r="AZ150" s="162">
        <f t="array" ref="AZ150">IF(LEN(AZ$8)=0,"",IFERROR(IF(AZ$9="Samtals",SUMPRODUCT(((Gögn!$F$2:$F$11876=$A150)*(Gögn!$B$2:$B$11876=AZ$8)),Gögn!$K$2:$K$11876,Gögn!$L$2:$L$11876)/SUMIFS(Gögn!$L$2:$L$11876,Gögn!$B$2:$B$11876,AZ$8,Gögn!$F$2:$F$11876,$A150),SUMPRODUCT(((Gögn!$F$2:$F$11876=$A150)*(Gögn!$B$2:$B$11876=AZ$8)*(Gögn!$E$2:$E$11876=AZ$9)),Gögn!$K$2:$K$11876,Gögn!$L$2:$L$11876)/SUMIFS(Gögn!$L$2:$L$11876,Gögn!$B$2:$B$11876,AZ$8,Gögn!$E$2:$E$11876,AZ$9,Gögn!$F$2:$F$11876,$A150)),""))</f>
        <v>20.5</v>
      </c>
      <c r="BA150" s="162">
        <f t="array" ref="BA150">IF(LEN(BA$8)=0,"",IFERROR(IF(BA$9="Samtals",SUMPRODUCT(((Gögn!$F$2:$F$11876=$A150)*(Gögn!$B$2:$B$11876=BA$8)),Gögn!$K$2:$K$11876,Gögn!$L$2:$L$11876)/SUMIFS(Gögn!$L$2:$L$11876,Gögn!$B$2:$B$11876,BA$8,Gögn!$F$2:$F$11876,$A150),SUMPRODUCT(((Gögn!$F$2:$F$11876=$A150)*(Gögn!$B$2:$B$11876=BA$8)*(Gögn!$E$2:$E$11876=BA$9)),Gögn!$K$2:$K$11876,Gögn!$L$2:$L$11876)/SUMIFS(Gögn!$L$2:$L$11876,Gögn!$B$2:$B$11876,BA$8,Gögn!$E$2:$E$11876,BA$9,Gögn!$F$2:$F$11876,$A150)),""))</f>
        <v>0</v>
      </c>
      <c r="BB150" s="162">
        <f t="array" ref="BB150">IF(LEN(BB$8)=0,"",IFERROR(IF(BB$9="Samtals",SUMPRODUCT(((Gögn!$F$2:$F$11876=$A150)*(Gögn!$B$2:$B$11876=BB$8)),Gögn!$K$2:$K$11876,Gögn!$L$2:$L$11876)/SUMIFS(Gögn!$L$2:$L$11876,Gögn!$B$2:$B$11876,BB$8,Gögn!$F$2:$F$11876,$A150),SUMPRODUCT(((Gögn!$F$2:$F$11876=$A150)*(Gögn!$B$2:$B$11876=BB$8)*(Gögn!$E$2:$E$11876=BB$9)),Gögn!$K$2:$K$11876,Gögn!$L$2:$L$11876)/SUMIFS(Gögn!$L$2:$L$11876,Gögn!$B$2:$B$11876,BB$8,Gögn!$E$2:$E$11876,BB$9,Gögn!$F$2:$F$11876,$A150)),""))</f>
        <v>0</v>
      </c>
      <c r="BC150" s="162">
        <f t="array" ref="BC150">IF(LEN(BC$8)=0,"",IFERROR(IF(BC$9="Samtals",SUMPRODUCT(((Gögn!$F$2:$F$11876=$A150)*(Gögn!$B$2:$B$11876=BC$8)),Gögn!$K$2:$K$11876,Gögn!$L$2:$L$11876)/SUMIFS(Gögn!$L$2:$L$11876,Gögn!$B$2:$B$11876,BC$8,Gögn!$F$2:$F$11876,$A150),SUMPRODUCT(((Gögn!$F$2:$F$11876=$A150)*(Gögn!$B$2:$B$11876=BC$8)*(Gögn!$E$2:$E$11876=BC$9)),Gögn!$K$2:$K$11876,Gögn!$L$2:$L$11876)/SUMIFS(Gögn!$L$2:$L$11876,Gögn!$B$2:$B$11876,BC$8,Gögn!$E$2:$E$11876,BC$9,Gögn!$F$2:$F$11876,$A150)),""))</f>
        <v>0</v>
      </c>
      <c r="BD150" s="162">
        <f t="array" ref="BD150">IF(LEN(BD$8)=0,"",IFERROR(IF(BD$9="Samtals",SUMPRODUCT(((Gögn!$F$2:$F$11876=$A150)*(Gögn!$B$2:$B$11876=BD$8)),Gögn!$K$2:$K$11876,Gögn!$L$2:$L$11876)/SUMIFS(Gögn!$L$2:$L$11876,Gögn!$B$2:$B$11876,BD$8,Gögn!$F$2:$F$11876,$A150),SUMPRODUCT(((Gögn!$F$2:$F$11876=$A150)*(Gögn!$B$2:$B$11876=BD$8)*(Gögn!$E$2:$E$11876=BD$9)),Gögn!$K$2:$K$11876,Gögn!$L$2:$L$11876)/SUMIFS(Gögn!$L$2:$L$11876,Gögn!$B$2:$B$11876,BD$8,Gögn!$E$2:$E$11876,BD$9,Gögn!$F$2:$F$11876,$A150)),""))</f>
        <v>0</v>
      </c>
      <c r="BE150" s="162">
        <f t="array" ref="BE150">IF(LEN(BE$8)=0,"",IFERROR(IF(BE$9="Samtals",SUMPRODUCT(((Gögn!$F$2:$F$11876=$A150)*(Gögn!$B$2:$B$11876=BE$8)),Gögn!$K$2:$K$11876,Gögn!$L$2:$L$11876)/SUMIFS(Gögn!$L$2:$L$11876,Gögn!$B$2:$B$11876,BE$8,Gögn!$F$2:$F$11876,$A150),SUMPRODUCT(((Gögn!$F$2:$F$11876=$A150)*(Gögn!$B$2:$B$11876=BE$8)*(Gögn!$E$2:$E$11876=BE$9)),Gögn!$K$2:$K$11876,Gögn!$L$2:$L$11876)/SUMIFS(Gögn!$L$2:$L$11876,Gögn!$B$2:$B$11876,BE$8,Gögn!$E$2:$E$11876,BE$9,Gögn!$F$2:$F$11876,$A150)),""))</f>
        <v>6.2740983299535369</v>
      </c>
      <c r="BF150" s="162">
        <f t="array" ref="BF150">IF(LEN(BF$8)=0,"",IFERROR(IF(BF$9="Samtals",SUMPRODUCT(((Gögn!$F$2:$F$11876=$A150)*(Gögn!$B$2:$B$11876=BF$8)),Gögn!$K$2:$K$11876,Gögn!$L$2:$L$11876)/SUMIFS(Gögn!$L$2:$L$11876,Gögn!$B$2:$B$11876,BF$8,Gögn!$F$2:$F$11876,$A150),SUMPRODUCT(((Gögn!$F$2:$F$11876=$A150)*(Gögn!$B$2:$B$11876=BF$8)*(Gögn!$E$2:$E$11876=BF$9)),Gögn!$K$2:$K$11876,Gögn!$L$2:$L$11876)/SUMIFS(Gögn!$L$2:$L$11876,Gögn!$B$2:$B$11876,BF$8,Gögn!$E$2:$E$11876,BF$9,Gögn!$F$2:$F$11876,$A150)),""))</f>
        <v>6.43</v>
      </c>
      <c r="BG150" s="162">
        <f t="array" ref="BG150">IF(LEN(BG$8)=0,"",IFERROR(IF(BG$9="Samtals",SUMPRODUCT(((Gögn!$F$2:$F$11876=$A150)*(Gögn!$B$2:$B$11876=BG$8)),Gögn!$K$2:$K$11876,Gögn!$L$2:$L$11876)/SUMIFS(Gögn!$L$2:$L$11876,Gögn!$B$2:$B$11876,BG$8,Gögn!$F$2:$F$11876,$A150),SUMPRODUCT(((Gögn!$F$2:$F$11876=$A150)*(Gögn!$B$2:$B$11876=BG$8)*(Gögn!$E$2:$E$11876=BG$9)),Gögn!$K$2:$K$11876,Gögn!$L$2:$L$11876)/SUMIFS(Gögn!$L$2:$L$11876,Gögn!$B$2:$B$11876,BG$8,Gögn!$E$2:$E$11876,BG$9,Gögn!$F$2:$F$11876,$A150)),""))</f>
        <v>0</v>
      </c>
    </row>
    <row r="151" spans="1:59" ht="15" customHeight="1" x14ac:dyDescent="0.25">
      <c r="A151" s="5" t="s">
        <v>63</v>
      </c>
      <c r="B151" s="5"/>
      <c r="C151" s="18" t="s">
        <v>64</v>
      </c>
      <c r="D151" s="160">
        <f t="shared" si="37"/>
        <v>9.6729506494381721E-4</v>
      </c>
      <c r="E151" s="160">
        <f t="array" ref="E151">IF(LEN(E$8)=0,"",IFERROR(IF(E$9="Samtals",SUMPRODUCT(((Gögn!$F$2:$F$11876=$A151)*(Gögn!$B$2:$B$11876=E$8)),Gögn!$K$2:$K$11876,Gögn!$L$2:$L$11876)/SUMIFS(Gögn!$L$2:$L$11876,Gögn!$B$2:$B$11876,E$8,Gögn!$F$2:$F$11876,$A151),SUMPRODUCT(((Gögn!$F$2:$F$11876=$A151)*(Gögn!$B$2:$B$11876=E$8)*(Gögn!$E$2:$E$11876=E$9)),Gögn!$K$2:$K$11876,Gögn!$L$2:$L$11876)/SUMIFS(Gögn!$L$2:$L$11876,Gögn!$B$2:$B$11876,E$8,Gögn!$E$2:$E$11876,E$9,Gögn!$F$2:$F$11876,$A151)),""))</f>
        <v>0</v>
      </c>
      <c r="F151" s="160">
        <f t="array" ref="F151">IF(LEN(F$8)=0,"",IFERROR(IF(F$9="Samtals",SUMPRODUCT(((Gögn!$F$2:$F$11876=$A151)*(Gögn!$B$2:$B$11876=F$8)),Gögn!$K$2:$K$11876,Gögn!$L$2:$L$11876)/SUMIFS(Gögn!$L$2:$L$11876,Gögn!$B$2:$B$11876,F$8,Gögn!$F$2:$F$11876,$A151),SUMPRODUCT(((Gögn!$F$2:$F$11876=$A151)*(Gögn!$B$2:$B$11876=F$8)*(Gögn!$E$2:$E$11876=F$9)),Gögn!$K$2:$K$11876,Gögn!$L$2:$L$11876)/SUMIFS(Gögn!$L$2:$L$11876,Gögn!$B$2:$B$11876,F$8,Gögn!$E$2:$E$11876,F$9,Gögn!$F$2:$F$11876,$A151)),""))</f>
        <v>0</v>
      </c>
      <c r="G151" s="160">
        <f t="array" ref="G151">IF(LEN(G$8)=0,"",IFERROR(IF(G$9="Samtals",SUMPRODUCT(((Gögn!$F$2:$F$11876=$A151)*(Gögn!$B$2:$B$11876=G$8)),Gögn!$K$2:$K$11876,Gögn!$L$2:$L$11876)/SUMIFS(Gögn!$L$2:$L$11876,Gögn!$B$2:$B$11876,G$8,Gögn!$F$2:$F$11876,$A151),SUMPRODUCT(((Gögn!$F$2:$F$11876=$A151)*(Gögn!$B$2:$B$11876=G$8)*(Gögn!$E$2:$E$11876=G$9)),Gögn!$K$2:$K$11876,Gögn!$L$2:$L$11876)/SUMIFS(Gögn!$L$2:$L$11876,Gögn!$B$2:$B$11876,G$8,Gögn!$E$2:$E$11876,G$9,Gögn!$F$2:$F$11876,$A151)),""))</f>
        <v>0</v>
      </c>
      <c r="H151" s="160">
        <f t="array" ref="H151">IF(LEN(H$8)=0,"",IFERROR(IF(H$9="Samtals",SUMPRODUCT(((Gögn!$F$2:$F$11876=$A151)*(Gögn!$B$2:$B$11876=H$8)),Gögn!$K$2:$K$11876,Gögn!$L$2:$L$11876)/SUMIFS(Gögn!$L$2:$L$11876,Gögn!$B$2:$B$11876,H$8,Gögn!$F$2:$F$11876,$A151),SUMPRODUCT(((Gögn!$F$2:$F$11876=$A151)*(Gögn!$B$2:$B$11876=H$8)*(Gögn!$E$2:$E$11876=H$9)),Gögn!$K$2:$K$11876,Gögn!$L$2:$L$11876)/SUMIFS(Gögn!$L$2:$L$11876,Gögn!$B$2:$B$11876,H$8,Gögn!$E$2:$E$11876,H$9,Gögn!$F$2:$F$11876,$A151)),""))</f>
        <v>0</v>
      </c>
      <c r="I151" s="160">
        <f t="array" ref="I151">IF(LEN(I$8)=0,"",IFERROR(IF(I$9="Samtals",SUMPRODUCT(((Gögn!$F$2:$F$11876=$A151)*(Gögn!$B$2:$B$11876=I$8)),Gögn!$K$2:$K$11876,Gögn!$L$2:$L$11876)/SUMIFS(Gögn!$L$2:$L$11876,Gögn!$B$2:$B$11876,I$8,Gögn!$F$2:$F$11876,$A151),SUMPRODUCT(((Gögn!$F$2:$F$11876=$A151)*(Gögn!$B$2:$B$11876=I$8)*(Gögn!$E$2:$E$11876=I$9)),Gögn!$K$2:$K$11876,Gögn!$L$2:$L$11876)/SUMIFS(Gögn!$L$2:$L$11876,Gögn!$B$2:$B$11876,I$8,Gögn!$E$2:$E$11876,I$9,Gögn!$F$2:$F$11876,$A151)),""))</f>
        <v>0</v>
      </c>
      <c r="J151" s="160">
        <f t="array" ref="J151">IF(LEN(J$8)=0,"",IFERROR(IF(J$9="Samtals",SUMPRODUCT(((Gögn!$F$2:$F$11876=$A151)*(Gögn!$B$2:$B$11876=J$8)),Gögn!$K$2:$K$11876,Gögn!$L$2:$L$11876)/SUMIFS(Gögn!$L$2:$L$11876,Gögn!$B$2:$B$11876,J$8,Gögn!$F$2:$F$11876,$A151),SUMPRODUCT(((Gögn!$F$2:$F$11876=$A151)*(Gögn!$B$2:$B$11876=J$8)*(Gögn!$E$2:$E$11876=J$9)),Gögn!$K$2:$K$11876,Gögn!$L$2:$L$11876)/SUMIFS(Gögn!$L$2:$L$11876,Gögn!$B$2:$B$11876,J$8,Gögn!$E$2:$E$11876,J$9,Gögn!$F$2:$F$11876,$A151)),""))</f>
        <v>0</v>
      </c>
      <c r="K151" s="160">
        <f t="array" ref="K151">IF(LEN(K$8)=0,"",IFERROR(IF(K$9="Samtals",SUMPRODUCT(((Gögn!$F$2:$F$11876=$A151)*(Gögn!$B$2:$B$11876=K$8)),Gögn!$K$2:$K$11876,Gögn!$L$2:$L$11876)/SUMIFS(Gögn!$L$2:$L$11876,Gögn!$B$2:$B$11876,K$8,Gögn!$F$2:$F$11876,$A151),SUMPRODUCT(((Gögn!$F$2:$F$11876=$A151)*(Gögn!$B$2:$B$11876=K$8)*(Gögn!$E$2:$E$11876=K$9)),Gögn!$K$2:$K$11876,Gögn!$L$2:$L$11876)/SUMIFS(Gögn!$L$2:$L$11876,Gögn!$B$2:$B$11876,K$8,Gögn!$E$2:$E$11876,K$9,Gögn!$F$2:$F$11876,$A151)),""))</f>
        <v>0</v>
      </c>
      <c r="L151" s="160">
        <f t="array" ref="L151">IF(LEN(L$8)=0,"",IFERROR(IF(L$9="Samtals",SUMPRODUCT(((Gögn!$F$2:$F$11876=$A151)*(Gögn!$B$2:$B$11876=L$8)),Gögn!$K$2:$K$11876,Gögn!$L$2:$L$11876)/SUMIFS(Gögn!$L$2:$L$11876,Gögn!$B$2:$B$11876,L$8,Gögn!$F$2:$F$11876,$A151),SUMPRODUCT(((Gögn!$F$2:$F$11876=$A151)*(Gögn!$B$2:$B$11876=L$8)*(Gögn!$E$2:$E$11876=L$9)),Gögn!$K$2:$K$11876,Gögn!$L$2:$L$11876)/SUMIFS(Gögn!$L$2:$L$11876,Gögn!$B$2:$B$11876,L$8,Gögn!$E$2:$E$11876,L$9,Gögn!$F$2:$F$11876,$A151)),""))</f>
        <v>0</v>
      </c>
      <c r="M151" s="160">
        <f t="array" ref="M151">IF(LEN(M$8)=0,"",IFERROR(IF(M$9="Samtals",SUMPRODUCT(((Gögn!$F$2:$F$11876=$A151)*(Gögn!$B$2:$B$11876=M$8)),Gögn!$K$2:$K$11876,Gögn!$L$2:$L$11876)/SUMIFS(Gögn!$L$2:$L$11876,Gögn!$B$2:$B$11876,M$8,Gögn!$F$2:$F$11876,$A151),SUMPRODUCT(((Gögn!$F$2:$F$11876=$A151)*(Gögn!$B$2:$B$11876=M$8)*(Gögn!$E$2:$E$11876=M$9)),Gögn!$K$2:$K$11876,Gögn!$L$2:$L$11876)/SUMIFS(Gögn!$L$2:$L$11876,Gögn!$B$2:$B$11876,M$8,Gögn!$E$2:$E$11876,M$9,Gögn!$F$2:$F$11876,$A151)),""))</f>
        <v>0</v>
      </c>
      <c r="N151" s="160">
        <f t="array" ref="N151">IF(LEN(N$8)=0,"",IFERROR(IF(N$9="Samtals",SUMPRODUCT(((Gögn!$F$2:$F$11876=$A151)*(Gögn!$B$2:$B$11876=N$8)),Gögn!$K$2:$K$11876,Gögn!$L$2:$L$11876)/SUMIFS(Gögn!$L$2:$L$11876,Gögn!$B$2:$B$11876,N$8,Gögn!$F$2:$F$11876,$A151),SUMPRODUCT(((Gögn!$F$2:$F$11876=$A151)*(Gögn!$B$2:$B$11876=N$8)*(Gögn!$E$2:$E$11876=N$9)),Gögn!$K$2:$K$11876,Gögn!$L$2:$L$11876)/SUMIFS(Gögn!$L$2:$L$11876,Gögn!$B$2:$B$11876,N$8,Gögn!$E$2:$E$11876,N$9,Gögn!$F$2:$F$11876,$A151)),""))</f>
        <v>0</v>
      </c>
      <c r="O151" s="160">
        <f t="array" ref="O151">IF(LEN(O$8)=0,"",IFERROR(IF(O$9="Samtals",SUMPRODUCT(((Gögn!$F$2:$F$11876=$A151)*(Gögn!$B$2:$B$11876=O$8)),Gögn!$K$2:$K$11876,Gögn!$L$2:$L$11876)/SUMIFS(Gögn!$L$2:$L$11876,Gögn!$B$2:$B$11876,O$8,Gögn!$F$2:$F$11876,$A151),SUMPRODUCT(((Gögn!$F$2:$F$11876=$A151)*(Gögn!$B$2:$B$11876=O$8)*(Gögn!$E$2:$E$11876=O$9)),Gögn!$K$2:$K$11876,Gögn!$L$2:$L$11876)/SUMIFS(Gögn!$L$2:$L$11876,Gögn!$B$2:$B$11876,O$8,Gögn!$E$2:$E$11876,O$9,Gögn!$F$2:$F$11876,$A151)),""))</f>
        <v>0</v>
      </c>
      <c r="P151" s="160">
        <f t="array" ref="P151">IF(LEN(P$8)=0,"",IFERROR(IF(P$9="Samtals",SUMPRODUCT(((Gögn!$F$2:$F$11876=$A151)*(Gögn!$B$2:$B$11876=P$8)),Gögn!$K$2:$K$11876,Gögn!$L$2:$L$11876)/SUMIFS(Gögn!$L$2:$L$11876,Gögn!$B$2:$B$11876,P$8,Gögn!$F$2:$F$11876,$A151),SUMPRODUCT(((Gögn!$F$2:$F$11876=$A151)*(Gögn!$B$2:$B$11876=P$8)*(Gögn!$E$2:$E$11876=P$9)),Gögn!$K$2:$K$11876,Gögn!$L$2:$L$11876)/SUMIFS(Gögn!$L$2:$L$11876,Gögn!$B$2:$B$11876,P$8,Gögn!$E$2:$E$11876,P$9,Gögn!$F$2:$F$11876,$A151)),""))</f>
        <v>0</v>
      </c>
      <c r="Q151" s="160">
        <f t="array" ref="Q151">IF(LEN(Q$8)=0,"",IFERROR(IF(Q$9="Samtals",SUMPRODUCT(((Gögn!$F$2:$F$11876=$A151)*(Gögn!$B$2:$B$11876=Q$8)),Gögn!$K$2:$K$11876,Gögn!$L$2:$L$11876)/SUMIFS(Gögn!$L$2:$L$11876,Gögn!$B$2:$B$11876,Q$8,Gögn!$F$2:$F$11876,$A151),SUMPRODUCT(((Gögn!$F$2:$F$11876=$A151)*(Gögn!$B$2:$B$11876=Q$8)*(Gögn!$E$2:$E$11876=Q$9)),Gögn!$K$2:$K$11876,Gögn!$L$2:$L$11876)/SUMIFS(Gögn!$L$2:$L$11876,Gögn!$B$2:$B$11876,Q$8,Gögn!$E$2:$E$11876,Q$9,Gögn!$F$2:$F$11876,$A151)),""))</f>
        <v>0</v>
      </c>
      <c r="R151" s="160">
        <f t="array" ref="R151">IF(LEN(R$8)=0,"",IFERROR(IF(R$9="Samtals",SUMPRODUCT(((Gögn!$F$2:$F$11876=$A151)*(Gögn!$B$2:$B$11876=R$8)),Gögn!$K$2:$K$11876,Gögn!$L$2:$L$11876)/SUMIFS(Gögn!$L$2:$L$11876,Gögn!$B$2:$B$11876,R$8,Gögn!$F$2:$F$11876,$A151),SUMPRODUCT(((Gögn!$F$2:$F$11876=$A151)*(Gögn!$B$2:$B$11876=R$8)*(Gögn!$E$2:$E$11876=R$9)),Gögn!$K$2:$K$11876,Gögn!$L$2:$L$11876)/SUMIFS(Gögn!$L$2:$L$11876,Gögn!$B$2:$B$11876,R$8,Gögn!$E$2:$E$11876,R$9,Gögn!$F$2:$F$11876,$A151)),""))</f>
        <v>0</v>
      </c>
      <c r="S151" s="160">
        <f t="array" ref="S151">IF(LEN(S$8)=0,"",IFERROR(IF(S$9="Samtals",SUMPRODUCT(((Gögn!$F$2:$F$11876=$A151)*(Gögn!$B$2:$B$11876=S$8)),Gögn!$K$2:$K$11876,Gögn!$L$2:$L$11876)/SUMIFS(Gögn!$L$2:$L$11876,Gögn!$B$2:$B$11876,S$8,Gögn!$F$2:$F$11876,$A151),SUMPRODUCT(((Gögn!$F$2:$F$11876=$A151)*(Gögn!$B$2:$B$11876=S$8)*(Gögn!$E$2:$E$11876=S$9)),Gögn!$K$2:$K$11876,Gögn!$L$2:$L$11876)/SUMIFS(Gögn!$L$2:$L$11876,Gögn!$B$2:$B$11876,S$8,Gögn!$E$2:$E$11876,S$9,Gögn!$F$2:$F$11876,$A151)),""))</f>
        <v>0</v>
      </c>
      <c r="T151" s="160">
        <f t="array" ref="T151">IF(LEN(T$8)=0,"",IFERROR(IF(T$9="Samtals",SUMPRODUCT(((Gögn!$F$2:$F$11876=$A151)*(Gögn!$B$2:$B$11876=T$8)),Gögn!$K$2:$K$11876,Gögn!$L$2:$L$11876)/SUMIFS(Gögn!$L$2:$L$11876,Gögn!$B$2:$B$11876,T$8,Gögn!$F$2:$F$11876,$A151),SUMPRODUCT(((Gögn!$F$2:$F$11876=$A151)*(Gögn!$B$2:$B$11876=T$8)*(Gögn!$E$2:$E$11876=T$9)),Gögn!$K$2:$K$11876,Gögn!$L$2:$L$11876)/SUMIFS(Gögn!$L$2:$L$11876,Gögn!$B$2:$B$11876,T$8,Gögn!$E$2:$E$11876,T$9,Gögn!$F$2:$F$11876,$A151)),""))</f>
        <v>0</v>
      </c>
      <c r="U151" s="160">
        <f t="array" ref="U151">IF(LEN(U$8)=0,"",IFERROR(IF(U$9="Samtals",SUMPRODUCT(((Gögn!$F$2:$F$11876=$A151)*(Gögn!$B$2:$B$11876=U$8)),Gögn!$K$2:$K$11876,Gögn!$L$2:$L$11876)/SUMIFS(Gögn!$L$2:$L$11876,Gögn!$B$2:$B$11876,U$8,Gögn!$F$2:$F$11876,$A151),SUMPRODUCT(((Gögn!$F$2:$F$11876=$A151)*(Gögn!$B$2:$B$11876=U$8)*(Gögn!$E$2:$E$11876=U$9)),Gögn!$K$2:$K$11876,Gögn!$L$2:$L$11876)/SUMIFS(Gögn!$L$2:$L$11876,Gögn!$B$2:$B$11876,U$8,Gögn!$E$2:$E$11876,U$9,Gögn!$F$2:$F$11876,$A151)),""))</f>
        <v>0</v>
      </c>
      <c r="V151" s="160">
        <f t="array" ref="V151">IF(LEN(V$8)=0,"",IFERROR(IF(V$9="Samtals",SUMPRODUCT(((Gögn!$F$2:$F$11876=$A151)*(Gögn!$B$2:$B$11876=V$8)),Gögn!$K$2:$K$11876,Gögn!$L$2:$L$11876)/SUMIFS(Gögn!$L$2:$L$11876,Gögn!$B$2:$B$11876,V$8,Gögn!$F$2:$F$11876,$A151),SUMPRODUCT(((Gögn!$F$2:$F$11876=$A151)*(Gögn!$B$2:$B$11876=V$8)*(Gögn!$E$2:$E$11876=V$9)),Gögn!$K$2:$K$11876,Gögn!$L$2:$L$11876)/SUMIFS(Gögn!$L$2:$L$11876,Gögn!$B$2:$B$11876,V$8,Gögn!$E$2:$E$11876,V$9,Gögn!$F$2:$F$11876,$A151)),""))</f>
        <v>0</v>
      </c>
      <c r="W151" s="160">
        <f t="array" ref="W151">IF(LEN(W$8)=0,"",IFERROR(IF(W$9="Samtals",SUMPRODUCT(((Gögn!$F$2:$F$11876=$A151)*(Gögn!$B$2:$B$11876=W$8)),Gögn!$K$2:$K$11876,Gögn!$L$2:$L$11876)/SUMIFS(Gögn!$L$2:$L$11876,Gögn!$B$2:$B$11876,W$8,Gögn!$F$2:$F$11876,$A151),SUMPRODUCT(((Gögn!$F$2:$F$11876=$A151)*(Gögn!$B$2:$B$11876=W$8)*(Gögn!$E$2:$E$11876=W$9)),Gögn!$K$2:$K$11876,Gögn!$L$2:$L$11876)/SUMIFS(Gögn!$L$2:$L$11876,Gögn!$B$2:$B$11876,W$8,Gögn!$E$2:$E$11876,W$9,Gögn!$F$2:$F$11876,$A151)),""))</f>
        <v>0</v>
      </c>
      <c r="X151" s="160">
        <f t="array" ref="X151">IF(LEN(X$8)=0,"",IFERROR(IF(X$9="Samtals",SUMPRODUCT(((Gögn!$F$2:$F$11876=$A151)*(Gögn!$B$2:$B$11876=X$8)),Gögn!$K$2:$K$11876,Gögn!$L$2:$L$11876)/SUMIFS(Gögn!$L$2:$L$11876,Gögn!$B$2:$B$11876,X$8,Gögn!$F$2:$F$11876,$A151),SUMPRODUCT(((Gögn!$F$2:$F$11876=$A151)*(Gögn!$B$2:$B$11876=X$8)*(Gögn!$E$2:$E$11876=X$9)),Gögn!$K$2:$K$11876,Gögn!$L$2:$L$11876)/SUMIFS(Gögn!$L$2:$L$11876,Gögn!$B$2:$B$11876,X$8,Gögn!$E$2:$E$11876,X$9,Gögn!$F$2:$F$11876,$A151)),""))</f>
        <v>0</v>
      </c>
      <c r="Y151" s="160">
        <f t="array" ref="Y151">IF(LEN(Y$8)=0,"",IFERROR(IF(Y$9="Samtals",SUMPRODUCT(((Gögn!$F$2:$F$11876=$A151)*(Gögn!$B$2:$B$11876=Y$8)),Gögn!$K$2:$K$11876,Gögn!$L$2:$L$11876)/SUMIFS(Gögn!$L$2:$L$11876,Gögn!$B$2:$B$11876,Y$8,Gögn!$F$2:$F$11876,$A151),SUMPRODUCT(((Gögn!$F$2:$F$11876=$A151)*(Gögn!$B$2:$B$11876=Y$8)*(Gögn!$E$2:$E$11876=Y$9)),Gögn!$K$2:$K$11876,Gögn!$L$2:$L$11876)/SUMIFS(Gögn!$L$2:$L$11876,Gögn!$B$2:$B$11876,Y$8,Gögn!$E$2:$E$11876,Y$9,Gögn!$F$2:$F$11876,$A151)),""))</f>
        <v>0</v>
      </c>
      <c r="Z151" s="160">
        <f t="array" ref="Z151">IF(LEN(Z$8)=0,"",IFERROR(IF(Z$9="Samtals",SUMPRODUCT(((Gögn!$F$2:$F$11876=$A151)*(Gögn!$B$2:$B$11876=Z$8)),Gögn!$K$2:$K$11876,Gögn!$L$2:$L$11876)/SUMIFS(Gögn!$L$2:$L$11876,Gögn!$B$2:$B$11876,Z$8,Gögn!$F$2:$F$11876,$A151),SUMPRODUCT(((Gögn!$F$2:$F$11876=$A151)*(Gögn!$B$2:$B$11876=Z$8)*(Gögn!$E$2:$E$11876=Z$9)),Gögn!$K$2:$K$11876,Gögn!$L$2:$L$11876)/SUMIFS(Gögn!$L$2:$L$11876,Gögn!$B$2:$B$11876,Z$8,Gögn!$E$2:$E$11876,Z$9,Gögn!$F$2:$F$11876,$A151)),""))</f>
        <v>0</v>
      </c>
      <c r="AA151" s="160">
        <f t="array" ref="AA151">IF(LEN(AA$8)=0,"",IFERROR(IF(AA$9="Samtals",SUMPRODUCT(((Gögn!$F$2:$F$11876=$A151)*(Gögn!$B$2:$B$11876=AA$8)),Gögn!$K$2:$K$11876,Gögn!$L$2:$L$11876)/SUMIFS(Gögn!$L$2:$L$11876,Gögn!$B$2:$B$11876,AA$8,Gögn!$F$2:$F$11876,$A151),SUMPRODUCT(((Gögn!$F$2:$F$11876=$A151)*(Gögn!$B$2:$B$11876=AA$8)*(Gögn!$E$2:$E$11876=AA$9)),Gögn!$K$2:$K$11876,Gögn!$L$2:$L$11876)/SUMIFS(Gögn!$L$2:$L$11876,Gögn!$B$2:$B$11876,AA$8,Gögn!$E$2:$E$11876,AA$9,Gögn!$F$2:$F$11876,$A151)),""))</f>
        <v>0</v>
      </c>
      <c r="AB151" s="160">
        <f t="array" ref="AB151">IF(LEN(AB$8)=0,"",IFERROR(IF(AB$9="Samtals",SUMPRODUCT(((Gögn!$F$2:$F$11876=$A151)*(Gögn!$B$2:$B$11876=AB$8)),Gögn!$K$2:$K$11876,Gögn!$L$2:$L$11876)/SUMIFS(Gögn!$L$2:$L$11876,Gögn!$B$2:$B$11876,AB$8,Gögn!$F$2:$F$11876,$A151),SUMPRODUCT(((Gögn!$F$2:$F$11876=$A151)*(Gögn!$B$2:$B$11876=AB$8)*(Gögn!$E$2:$E$11876=AB$9)),Gögn!$K$2:$K$11876,Gögn!$L$2:$L$11876)/SUMIFS(Gögn!$L$2:$L$11876,Gögn!$B$2:$B$11876,AB$8,Gögn!$E$2:$E$11876,AB$9,Gögn!$F$2:$F$11876,$A151)),""))</f>
        <v>0</v>
      </c>
      <c r="AC151" s="160">
        <f t="array" ref="AC151">IF(LEN(AC$8)=0,"",IFERROR(IF(AC$9="Samtals",SUMPRODUCT(((Gögn!$F$2:$F$11876=$A151)*(Gögn!$B$2:$B$11876=AC$8)),Gögn!$K$2:$K$11876,Gögn!$L$2:$L$11876)/SUMIFS(Gögn!$L$2:$L$11876,Gögn!$B$2:$B$11876,AC$8,Gögn!$F$2:$F$11876,$A151),SUMPRODUCT(((Gögn!$F$2:$F$11876=$A151)*(Gögn!$B$2:$B$11876=AC$8)*(Gögn!$E$2:$E$11876=AC$9)),Gögn!$K$2:$K$11876,Gögn!$L$2:$L$11876)/SUMIFS(Gögn!$L$2:$L$11876,Gögn!$B$2:$B$11876,AC$8,Gögn!$E$2:$E$11876,AC$9,Gögn!$F$2:$F$11876,$A151)),""))</f>
        <v>0</v>
      </c>
      <c r="AD151" s="160">
        <f t="array" ref="AD151">IF(LEN(AD$8)=0,"",IFERROR(IF(AD$9="Samtals",SUMPRODUCT(((Gögn!$F$2:$F$11876=$A151)*(Gögn!$B$2:$B$11876=AD$8)),Gögn!$K$2:$K$11876,Gögn!$L$2:$L$11876)/SUMIFS(Gögn!$L$2:$L$11876,Gögn!$B$2:$B$11876,AD$8,Gögn!$F$2:$F$11876,$A151),SUMPRODUCT(((Gögn!$F$2:$F$11876=$A151)*(Gögn!$B$2:$B$11876=AD$8)*(Gögn!$E$2:$E$11876=AD$9)),Gögn!$K$2:$K$11876,Gögn!$L$2:$L$11876)/SUMIFS(Gögn!$L$2:$L$11876,Gögn!$B$2:$B$11876,AD$8,Gögn!$E$2:$E$11876,AD$9,Gögn!$F$2:$F$11876,$A151)),""))</f>
        <v>0</v>
      </c>
      <c r="AE151" s="160">
        <f t="array" ref="AE151">IF(LEN(AE$8)=0,"",IFERROR(IF(AE$9="Samtals",SUMPRODUCT(((Gögn!$F$2:$F$11876=$A151)*(Gögn!$B$2:$B$11876=AE$8)),Gögn!$K$2:$K$11876,Gögn!$L$2:$L$11876)/SUMIFS(Gögn!$L$2:$L$11876,Gögn!$B$2:$B$11876,AE$8,Gögn!$F$2:$F$11876,$A151),SUMPRODUCT(((Gögn!$F$2:$F$11876=$A151)*(Gögn!$B$2:$B$11876=AE$8)*(Gögn!$E$2:$E$11876=AE$9)),Gögn!$K$2:$K$11876,Gögn!$L$2:$L$11876)/SUMIFS(Gögn!$L$2:$L$11876,Gögn!$B$2:$B$11876,AE$8,Gögn!$E$2:$E$11876,AE$9,Gögn!$F$2:$F$11876,$A151)),""))</f>
        <v>0</v>
      </c>
      <c r="AF151" s="160">
        <f t="array" ref="AF151">IF(LEN(AF$8)=0,"",IFERROR(IF(AF$9="Samtals",SUMPRODUCT(((Gögn!$F$2:$F$11876=$A151)*(Gögn!$B$2:$B$11876=AF$8)),Gögn!$K$2:$K$11876,Gögn!$L$2:$L$11876)/SUMIFS(Gögn!$L$2:$L$11876,Gögn!$B$2:$B$11876,AF$8,Gögn!$F$2:$F$11876,$A151),SUMPRODUCT(((Gögn!$F$2:$F$11876=$A151)*(Gögn!$B$2:$B$11876=AF$8)*(Gögn!$E$2:$E$11876=AF$9)),Gögn!$K$2:$K$11876,Gögn!$L$2:$L$11876)/SUMIFS(Gögn!$L$2:$L$11876,Gögn!$B$2:$B$11876,AF$8,Gögn!$E$2:$E$11876,AF$9,Gögn!$F$2:$F$11876,$A151)),""))</f>
        <v>0</v>
      </c>
      <c r="AG151" s="160">
        <f t="array" ref="AG151">IF(LEN(AG$8)=0,"",IFERROR(IF(AG$9="Samtals",SUMPRODUCT(((Gögn!$F$2:$F$11876=$A151)*(Gögn!$B$2:$B$11876=AG$8)),Gögn!$K$2:$K$11876,Gögn!$L$2:$L$11876)/SUMIFS(Gögn!$L$2:$L$11876,Gögn!$B$2:$B$11876,AG$8,Gögn!$F$2:$F$11876,$A151),SUMPRODUCT(((Gögn!$F$2:$F$11876=$A151)*(Gögn!$B$2:$B$11876=AG$8)*(Gögn!$E$2:$E$11876=AG$9)),Gögn!$K$2:$K$11876,Gögn!$L$2:$L$11876)/SUMIFS(Gögn!$L$2:$L$11876,Gögn!$B$2:$B$11876,AG$8,Gögn!$E$2:$E$11876,AG$9,Gögn!$F$2:$F$11876,$A151)),""))</f>
        <v>0</v>
      </c>
      <c r="AH151" s="160">
        <f t="array" ref="AH151">IF(LEN(AH$8)=0,"",IFERROR(IF(AH$9="Samtals",SUMPRODUCT(((Gögn!$F$2:$F$11876=$A151)*(Gögn!$B$2:$B$11876=AH$8)),Gögn!$K$2:$K$11876,Gögn!$L$2:$L$11876)/SUMIFS(Gögn!$L$2:$L$11876,Gögn!$B$2:$B$11876,AH$8,Gögn!$F$2:$F$11876,$A151),SUMPRODUCT(((Gögn!$F$2:$F$11876=$A151)*(Gögn!$B$2:$B$11876=AH$8)*(Gögn!$E$2:$E$11876=AH$9)),Gögn!$K$2:$K$11876,Gögn!$L$2:$L$11876)/SUMIFS(Gögn!$L$2:$L$11876,Gögn!$B$2:$B$11876,AH$8,Gögn!$E$2:$E$11876,AH$9,Gögn!$F$2:$F$11876,$A151)),""))</f>
        <v>0</v>
      </c>
      <c r="AI151" s="160">
        <f t="array" ref="AI151">IF(LEN(AI$8)=0,"",IFERROR(IF(AI$9="Samtals",SUMPRODUCT(((Gögn!$F$2:$F$11876=$A151)*(Gögn!$B$2:$B$11876=AI$8)),Gögn!$K$2:$K$11876,Gögn!$L$2:$L$11876)/SUMIFS(Gögn!$L$2:$L$11876,Gögn!$B$2:$B$11876,AI$8,Gögn!$F$2:$F$11876,$A151),SUMPRODUCT(((Gögn!$F$2:$F$11876=$A151)*(Gögn!$B$2:$B$11876=AI$8)*(Gögn!$E$2:$E$11876=AI$9)),Gögn!$K$2:$K$11876,Gögn!$L$2:$L$11876)/SUMIFS(Gögn!$L$2:$L$11876,Gögn!$B$2:$B$11876,AI$8,Gögn!$E$2:$E$11876,AI$9,Gögn!$F$2:$F$11876,$A151)),""))</f>
        <v>0</v>
      </c>
      <c r="AJ151" s="160">
        <f t="array" ref="AJ151">IF(LEN(AJ$8)=0,"",IFERROR(IF(AJ$9="Samtals",SUMPRODUCT(((Gögn!$F$2:$F$11876=$A151)*(Gögn!$B$2:$B$11876=AJ$8)),Gögn!$K$2:$K$11876,Gögn!$L$2:$L$11876)/SUMIFS(Gögn!$L$2:$L$11876,Gögn!$B$2:$B$11876,AJ$8,Gögn!$F$2:$F$11876,$A151),SUMPRODUCT(((Gögn!$F$2:$F$11876=$A151)*(Gögn!$B$2:$B$11876=AJ$8)*(Gögn!$E$2:$E$11876=AJ$9)),Gögn!$K$2:$K$11876,Gögn!$L$2:$L$11876)/SUMIFS(Gögn!$L$2:$L$11876,Gögn!$B$2:$B$11876,AJ$8,Gögn!$E$2:$E$11876,AJ$9,Gögn!$F$2:$F$11876,$A151)),""))</f>
        <v>0</v>
      </c>
      <c r="AK151" s="160">
        <f t="array" ref="AK151">IF(LEN(AK$8)=0,"",IFERROR(IF(AK$9="Samtals",SUMPRODUCT(((Gögn!$F$2:$F$11876=$A151)*(Gögn!$B$2:$B$11876=AK$8)),Gögn!$K$2:$K$11876,Gögn!$L$2:$L$11876)/SUMIFS(Gögn!$L$2:$L$11876,Gögn!$B$2:$B$11876,AK$8,Gögn!$F$2:$F$11876,$A151),SUMPRODUCT(((Gögn!$F$2:$F$11876=$A151)*(Gögn!$B$2:$B$11876=AK$8)*(Gögn!$E$2:$E$11876=AK$9)),Gögn!$K$2:$K$11876,Gögn!$L$2:$L$11876)/SUMIFS(Gögn!$L$2:$L$11876,Gögn!$B$2:$B$11876,AK$8,Gögn!$E$2:$E$11876,AK$9,Gögn!$F$2:$F$11876,$A151)),""))</f>
        <v>0</v>
      </c>
      <c r="AL151" s="160">
        <f t="array" ref="AL151">IF(LEN(AL$8)=0,"",IFERROR(IF(AL$9="Samtals",SUMPRODUCT(((Gögn!$F$2:$F$11876=$A151)*(Gögn!$B$2:$B$11876=AL$8)),Gögn!$K$2:$K$11876,Gögn!$L$2:$L$11876)/SUMIFS(Gögn!$L$2:$L$11876,Gögn!$B$2:$B$11876,AL$8,Gögn!$F$2:$F$11876,$A151),SUMPRODUCT(((Gögn!$F$2:$F$11876=$A151)*(Gögn!$B$2:$B$11876=AL$8)*(Gögn!$E$2:$E$11876=AL$9)),Gögn!$K$2:$K$11876,Gögn!$L$2:$L$11876)/SUMIFS(Gögn!$L$2:$L$11876,Gögn!$B$2:$B$11876,AL$8,Gögn!$E$2:$E$11876,AL$9,Gögn!$F$2:$F$11876,$A151)),""))</f>
        <v>0</v>
      </c>
      <c r="AM151" s="160">
        <f t="array" ref="AM151">IF(LEN(AM$8)=0,"",IFERROR(IF(AM$9="Samtals",SUMPRODUCT(((Gögn!$F$2:$F$11876=$A151)*(Gögn!$B$2:$B$11876=AM$8)),Gögn!$K$2:$K$11876,Gögn!$L$2:$L$11876)/SUMIFS(Gögn!$L$2:$L$11876,Gögn!$B$2:$B$11876,AM$8,Gögn!$F$2:$F$11876,$A151),SUMPRODUCT(((Gögn!$F$2:$F$11876=$A151)*(Gögn!$B$2:$B$11876=AM$8)*(Gögn!$E$2:$E$11876=AM$9)),Gögn!$K$2:$K$11876,Gögn!$L$2:$L$11876)/SUMIFS(Gögn!$L$2:$L$11876,Gögn!$B$2:$B$11876,AM$8,Gögn!$E$2:$E$11876,AM$9,Gögn!$F$2:$F$11876,$A151)),""))</f>
        <v>0</v>
      </c>
      <c r="AN151" s="160">
        <f t="array" ref="AN151">IF(LEN(AN$8)=0,"",IFERROR(IF(AN$9="Samtals",SUMPRODUCT(((Gögn!$F$2:$F$11876=$A151)*(Gögn!$B$2:$B$11876=AN$8)),Gögn!$K$2:$K$11876,Gögn!$L$2:$L$11876)/SUMIFS(Gögn!$L$2:$L$11876,Gögn!$B$2:$B$11876,AN$8,Gögn!$F$2:$F$11876,$A151),SUMPRODUCT(((Gögn!$F$2:$F$11876=$A151)*(Gögn!$B$2:$B$11876=AN$8)*(Gögn!$E$2:$E$11876=AN$9)),Gögn!$K$2:$K$11876,Gögn!$L$2:$L$11876)/SUMIFS(Gögn!$L$2:$L$11876,Gögn!$B$2:$B$11876,AN$8,Gögn!$E$2:$E$11876,AN$9,Gögn!$F$2:$F$11876,$A151)),""))</f>
        <v>0</v>
      </c>
      <c r="AO151" s="160">
        <f t="array" ref="AO151">IF(LEN(AO$8)=0,"",IFERROR(IF(AO$9="Samtals",SUMPRODUCT(((Gögn!$F$2:$F$11876=$A151)*(Gögn!$B$2:$B$11876=AO$8)),Gögn!$K$2:$K$11876,Gögn!$L$2:$L$11876)/SUMIFS(Gögn!$L$2:$L$11876,Gögn!$B$2:$B$11876,AO$8,Gögn!$F$2:$F$11876,$A151),SUMPRODUCT(((Gögn!$F$2:$F$11876=$A151)*(Gögn!$B$2:$B$11876=AO$8)*(Gögn!$E$2:$E$11876=AO$9)),Gögn!$K$2:$K$11876,Gögn!$L$2:$L$11876)/SUMIFS(Gögn!$L$2:$L$11876,Gögn!$B$2:$B$11876,AO$8,Gögn!$E$2:$E$11876,AO$9,Gögn!$F$2:$F$11876,$A151)),""))</f>
        <v>0</v>
      </c>
      <c r="AP151" s="160">
        <f t="array" ref="AP151">IF(LEN(AP$8)=0,"",IFERROR(IF(AP$9="Samtals",SUMPRODUCT(((Gögn!$F$2:$F$11876=$A151)*(Gögn!$B$2:$B$11876=AP$8)),Gögn!$K$2:$K$11876,Gögn!$L$2:$L$11876)/SUMIFS(Gögn!$L$2:$L$11876,Gögn!$B$2:$B$11876,AP$8,Gögn!$F$2:$F$11876,$A151),SUMPRODUCT(((Gögn!$F$2:$F$11876=$A151)*(Gögn!$B$2:$B$11876=AP$8)*(Gögn!$E$2:$E$11876=AP$9)),Gögn!$K$2:$K$11876,Gögn!$L$2:$L$11876)/SUMIFS(Gögn!$L$2:$L$11876,Gögn!$B$2:$B$11876,AP$8,Gögn!$E$2:$E$11876,AP$9,Gögn!$F$2:$F$11876,$A151)),""))</f>
        <v>0</v>
      </c>
      <c r="AQ151" s="160">
        <f t="array" ref="AQ151">IF(LEN(AQ$8)=0,"",IFERROR(IF(AQ$9="Samtals",SUMPRODUCT(((Gögn!$F$2:$F$11876=$A151)*(Gögn!$B$2:$B$11876=AQ$8)),Gögn!$K$2:$K$11876,Gögn!$L$2:$L$11876)/SUMIFS(Gögn!$L$2:$L$11876,Gögn!$B$2:$B$11876,AQ$8,Gögn!$F$2:$F$11876,$A151),SUMPRODUCT(((Gögn!$F$2:$F$11876=$A151)*(Gögn!$B$2:$B$11876=AQ$8)*(Gögn!$E$2:$E$11876=AQ$9)),Gögn!$K$2:$K$11876,Gögn!$L$2:$L$11876)/SUMIFS(Gögn!$L$2:$L$11876,Gögn!$B$2:$B$11876,AQ$8,Gögn!$E$2:$E$11876,AQ$9,Gögn!$F$2:$F$11876,$A151)),""))</f>
        <v>0</v>
      </c>
      <c r="AR151" s="160">
        <f t="array" ref="AR151">IF(LEN(AR$8)=0,"",IFERROR(IF(AR$9="Samtals",SUMPRODUCT(((Gögn!$F$2:$F$11876=$A151)*(Gögn!$B$2:$B$11876=AR$8)),Gögn!$K$2:$K$11876,Gögn!$L$2:$L$11876)/SUMIFS(Gögn!$L$2:$L$11876,Gögn!$B$2:$B$11876,AR$8,Gögn!$F$2:$F$11876,$A151),SUMPRODUCT(((Gögn!$F$2:$F$11876=$A151)*(Gögn!$B$2:$B$11876=AR$8)*(Gögn!$E$2:$E$11876=AR$9)),Gögn!$K$2:$K$11876,Gögn!$L$2:$L$11876)/SUMIFS(Gögn!$L$2:$L$11876,Gögn!$B$2:$B$11876,AR$8,Gögn!$E$2:$E$11876,AR$9,Gögn!$F$2:$F$11876,$A151)),""))</f>
        <v>0</v>
      </c>
      <c r="AS151" s="160">
        <f t="array" ref="AS151">IF(LEN(AS$8)=0,"",IFERROR(IF(AS$9="Samtals",SUMPRODUCT(((Gögn!$F$2:$F$11876=$A151)*(Gögn!$B$2:$B$11876=AS$8)),Gögn!$K$2:$K$11876,Gögn!$L$2:$L$11876)/SUMIFS(Gögn!$L$2:$L$11876,Gögn!$B$2:$B$11876,AS$8,Gögn!$F$2:$F$11876,$A151),SUMPRODUCT(((Gögn!$F$2:$F$11876=$A151)*(Gögn!$B$2:$B$11876=AS$8)*(Gögn!$E$2:$E$11876=AS$9)),Gögn!$K$2:$K$11876,Gögn!$L$2:$L$11876)/SUMIFS(Gögn!$L$2:$L$11876,Gögn!$B$2:$B$11876,AS$8,Gögn!$E$2:$E$11876,AS$9,Gögn!$F$2:$F$11876,$A151)),""))</f>
        <v>0</v>
      </c>
      <c r="AT151" s="160">
        <f t="array" ref="AT151">IF(LEN(AT$8)=0,"",IFERROR(IF(AT$9="Samtals",SUMPRODUCT(((Gögn!$F$2:$F$11876=$A151)*(Gögn!$B$2:$B$11876=AT$8)),Gögn!$K$2:$K$11876,Gögn!$L$2:$L$11876)/SUMIFS(Gögn!$L$2:$L$11876,Gögn!$B$2:$B$11876,AT$8,Gögn!$F$2:$F$11876,$A151),SUMPRODUCT(((Gögn!$F$2:$F$11876=$A151)*(Gögn!$B$2:$B$11876=AT$8)*(Gögn!$E$2:$E$11876=AT$9)),Gögn!$K$2:$K$11876,Gögn!$L$2:$L$11876)/SUMIFS(Gögn!$L$2:$L$11876,Gögn!$B$2:$B$11876,AT$8,Gögn!$E$2:$E$11876,AT$9,Gögn!$F$2:$F$11876,$A151)),""))</f>
        <v>0</v>
      </c>
      <c r="AU151" s="160">
        <f t="array" ref="AU151">IF(LEN(AU$8)=0,"",IFERROR(IF(AU$9="Samtals",SUMPRODUCT(((Gögn!$F$2:$F$11876=$A151)*(Gögn!$B$2:$B$11876=AU$8)),Gögn!$K$2:$K$11876,Gögn!$L$2:$L$11876)/SUMIFS(Gögn!$L$2:$L$11876,Gögn!$B$2:$B$11876,AU$8,Gögn!$F$2:$F$11876,$A151),SUMPRODUCT(((Gögn!$F$2:$F$11876=$A151)*(Gögn!$B$2:$B$11876=AU$8)*(Gögn!$E$2:$E$11876=AU$9)),Gögn!$K$2:$K$11876,Gögn!$L$2:$L$11876)/SUMIFS(Gögn!$L$2:$L$11876,Gögn!$B$2:$B$11876,AU$8,Gögn!$E$2:$E$11876,AU$9,Gögn!$F$2:$F$11876,$A151)),""))</f>
        <v>0</v>
      </c>
      <c r="AV151" s="160">
        <f t="array" ref="AV151">IF(LEN(AV$8)=0,"",IFERROR(IF(AV$9="Samtals",SUMPRODUCT(((Gögn!$F$2:$F$11876=$A151)*(Gögn!$B$2:$B$11876=AV$8)),Gögn!$K$2:$K$11876,Gögn!$L$2:$L$11876)/SUMIFS(Gögn!$L$2:$L$11876,Gögn!$B$2:$B$11876,AV$8,Gögn!$F$2:$F$11876,$A151),SUMPRODUCT(((Gögn!$F$2:$F$11876=$A151)*(Gögn!$B$2:$B$11876=AV$8)*(Gögn!$E$2:$E$11876=AV$9)),Gögn!$K$2:$K$11876,Gögn!$L$2:$L$11876)/SUMIFS(Gögn!$L$2:$L$11876,Gögn!$B$2:$B$11876,AV$8,Gögn!$E$2:$E$11876,AV$9,Gögn!$F$2:$F$11876,$A151)),""))</f>
        <v>7.9050468946401858E-2</v>
      </c>
      <c r="AW151" s="160">
        <f t="array" ref="AW151">IF(LEN(AW$8)=0,"",IFERROR(IF(AW$9="Samtals",SUMPRODUCT(((Gögn!$F$2:$F$11876=$A151)*(Gögn!$B$2:$B$11876=AW$8)),Gögn!$K$2:$K$11876,Gögn!$L$2:$L$11876)/SUMIFS(Gögn!$L$2:$L$11876,Gögn!$B$2:$B$11876,AW$8,Gögn!$F$2:$F$11876,$A151),SUMPRODUCT(((Gögn!$F$2:$F$11876=$A151)*(Gögn!$B$2:$B$11876=AW$8)*(Gögn!$E$2:$E$11876=AW$9)),Gögn!$K$2:$K$11876,Gögn!$L$2:$L$11876)/SUMIFS(Gögn!$L$2:$L$11876,Gögn!$B$2:$B$11876,AW$8,Gögn!$E$2:$E$11876,AW$9,Gögn!$F$2:$F$11876,$A151)),""))</f>
        <v>0.08</v>
      </c>
      <c r="AX151" s="160">
        <f t="array" ref="AX151">IF(LEN(AX$8)=0,"",IFERROR(IF(AX$9="Samtals",SUMPRODUCT(((Gögn!$F$2:$F$11876=$A151)*(Gögn!$B$2:$B$11876=AX$8)),Gögn!$K$2:$K$11876,Gögn!$L$2:$L$11876)/SUMIFS(Gögn!$L$2:$L$11876,Gögn!$B$2:$B$11876,AX$8,Gögn!$F$2:$F$11876,$A151),SUMPRODUCT(((Gögn!$F$2:$F$11876=$A151)*(Gögn!$B$2:$B$11876=AX$8)*(Gögn!$E$2:$E$11876=AX$9)),Gögn!$K$2:$K$11876,Gögn!$L$2:$L$11876)/SUMIFS(Gögn!$L$2:$L$11876,Gögn!$B$2:$B$11876,AX$8,Gögn!$E$2:$E$11876,AX$9,Gögn!$F$2:$F$11876,$A151)),""))</f>
        <v>0</v>
      </c>
      <c r="AY151" s="160">
        <f t="array" ref="AY151">IF(LEN(AY$8)=0,"",IFERROR(IF(AY$9="Samtals",SUMPRODUCT(((Gögn!$F$2:$F$11876=$A151)*(Gögn!$B$2:$B$11876=AY$8)),Gögn!$K$2:$K$11876,Gögn!$L$2:$L$11876)/SUMIFS(Gögn!$L$2:$L$11876,Gögn!$B$2:$B$11876,AY$8,Gögn!$F$2:$F$11876,$A151),SUMPRODUCT(((Gögn!$F$2:$F$11876=$A151)*(Gögn!$B$2:$B$11876=AY$8)*(Gögn!$E$2:$E$11876=AY$9)),Gögn!$K$2:$K$11876,Gögn!$L$2:$L$11876)/SUMIFS(Gögn!$L$2:$L$11876,Gögn!$B$2:$B$11876,AY$8,Gögn!$E$2:$E$11876,AY$9,Gögn!$F$2:$F$11876,$A151)),""))</f>
        <v>0</v>
      </c>
      <c r="AZ151" s="160">
        <f t="array" ref="AZ151">IF(LEN(AZ$8)=0,"",IFERROR(IF(AZ$9="Samtals",SUMPRODUCT(((Gögn!$F$2:$F$11876=$A151)*(Gögn!$B$2:$B$11876=AZ$8)),Gögn!$K$2:$K$11876,Gögn!$L$2:$L$11876)/SUMIFS(Gögn!$L$2:$L$11876,Gögn!$B$2:$B$11876,AZ$8,Gögn!$F$2:$F$11876,$A151),SUMPRODUCT(((Gögn!$F$2:$F$11876=$A151)*(Gögn!$B$2:$B$11876=AZ$8)*(Gögn!$E$2:$E$11876=AZ$9)),Gögn!$K$2:$K$11876,Gögn!$L$2:$L$11876)/SUMIFS(Gögn!$L$2:$L$11876,Gögn!$B$2:$B$11876,AZ$8,Gögn!$E$2:$E$11876,AZ$9,Gögn!$F$2:$F$11876,$A151)),""))</f>
        <v>0</v>
      </c>
      <c r="BA151" s="160">
        <f t="array" ref="BA151">IF(LEN(BA$8)=0,"",IFERROR(IF(BA$9="Samtals",SUMPRODUCT(((Gögn!$F$2:$F$11876=$A151)*(Gögn!$B$2:$B$11876=BA$8)),Gögn!$K$2:$K$11876,Gögn!$L$2:$L$11876)/SUMIFS(Gögn!$L$2:$L$11876,Gögn!$B$2:$B$11876,BA$8,Gögn!$F$2:$F$11876,$A151),SUMPRODUCT(((Gögn!$F$2:$F$11876=$A151)*(Gögn!$B$2:$B$11876=BA$8)*(Gögn!$E$2:$E$11876=BA$9)),Gögn!$K$2:$K$11876,Gögn!$L$2:$L$11876)/SUMIFS(Gögn!$L$2:$L$11876,Gögn!$B$2:$B$11876,BA$8,Gögn!$E$2:$E$11876,BA$9,Gögn!$F$2:$F$11876,$A151)),""))</f>
        <v>0</v>
      </c>
      <c r="BB151" s="160">
        <f t="array" ref="BB151">IF(LEN(BB$8)=0,"",IFERROR(IF(BB$9="Samtals",SUMPRODUCT(((Gögn!$F$2:$F$11876=$A151)*(Gögn!$B$2:$B$11876=BB$8)),Gögn!$K$2:$K$11876,Gögn!$L$2:$L$11876)/SUMIFS(Gögn!$L$2:$L$11876,Gögn!$B$2:$B$11876,BB$8,Gögn!$F$2:$F$11876,$A151),SUMPRODUCT(((Gögn!$F$2:$F$11876=$A151)*(Gögn!$B$2:$B$11876=BB$8)*(Gögn!$E$2:$E$11876=BB$9)),Gögn!$K$2:$K$11876,Gögn!$L$2:$L$11876)/SUMIFS(Gögn!$L$2:$L$11876,Gögn!$B$2:$B$11876,BB$8,Gögn!$E$2:$E$11876,BB$9,Gögn!$F$2:$F$11876,$A151)),""))</f>
        <v>0</v>
      </c>
      <c r="BC151" s="160">
        <f t="array" ref="BC151">IF(LEN(BC$8)=0,"",IFERROR(IF(BC$9="Samtals",SUMPRODUCT(((Gögn!$F$2:$F$11876=$A151)*(Gögn!$B$2:$B$11876=BC$8)),Gögn!$K$2:$K$11876,Gögn!$L$2:$L$11876)/SUMIFS(Gögn!$L$2:$L$11876,Gögn!$B$2:$B$11876,BC$8,Gögn!$F$2:$F$11876,$A151),SUMPRODUCT(((Gögn!$F$2:$F$11876=$A151)*(Gögn!$B$2:$B$11876=BC$8)*(Gögn!$E$2:$E$11876=BC$9)),Gögn!$K$2:$K$11876,Gögn!$L$2:$L$11876)/SUMIFS(Gögn!$L$2:$L$11876,Gögn!$B$2:$B$11876,BC$8,Gögn!$E$2:$E$11876,BC$9,Gögn!$F$2:$F$11876,$A151)),""))</f>
        <v>0</v>
      </c>
      <c r="BD151" s="160">
        <f t="array" ref="BD151">IF(LEN(BD$8)=0,"",IFERROR(IF(BD$9="Samtals",SUMPRODUCT(((Gögn!$F$2:$F$11876=$A151)*(Gögn!$B$2:$B$11876=BD$8)),Gögn!$K$2:$K$11876,Gögn!$L$2:$L$11876)/SUMIFS(Gögn!$L$2:$L$11876,Gögn!$B$2:$B$11876,BD$8,Gögn!$F$2:$F$11876,$A151),SUMPRODUCT(((Gögn!$F$2:$F$11876=$A151)*(Gögn!$B$2:$B$11876=BD$8)*(Gögn!$E$2:$E$11876=BD$9)),Gögn!$K$2:$K$11876,Gögn!$L$2:$L$11876)/SUMIFS(Gögn!$L$2:$L$11876,Gögn!$B$2:$B$11876,BD$8,Gögn!$E$2:$E$11876,BD$9,Gögn!$F$2:$F$11876,$A151)),""))</f>
        <v>0</v>
      </c>
      <c r="BE151" s="160">
        <f t="array" ref="BE151">IF(LEN(BE$8)=0,"",IFERROR(IF(BE$9="Samtals",SUMPRODUCT(((Gögn!$F$2:$F$11876=$A151)*(Gögn!$B$2:$B$11876=BE$8)),Gögn!$K$2:$K$11876,Gögn!$L$2:$L$11876)/SUMIFS(Gögn!$L$2:$L$11876,Gögn!$B$2:$B$11876,BE$8,Gögn!$F$2:$F$11876,$A151),SUMPRODUCT(((Gögn!$F$2:$F$11876=$A151)*(Gögn!$B$2:$B$11876=BE$8)*(Gögn!$E$2:$E$11876=BE$9)),Gögn!$K$2:$K$11876,Gögn!$L$2:$L$11876)/SUMIFS(Gögn!$L$2:$L$11876,Gögn!$B$2:$B$11876,BE$8,Gögn!$E$2:$E$11876,BE$9,Gögn!$F$2:$F$11876,$A151)),""))</f>
        <v>0</v>
      </c>
      <c r="BF151" s="160">
        <f t="array" ref="BF151">IF(LEN(BF$8)=0,"",IFERROR(IF(BF$9="Samtals",SUMPRODUCT(((Gögn!$F$2:$F$11876=$A151)*(Gögn!$B$2:$B$11876=BF$8)),Gögn!$K$2:$K$11876,Gögn!$L$2:$L$11876)/SUMIFS(Gögn!$L$2:$L$11876,Gögn!$B$2:$B$11876,BF$8,Gögn!$F$2:$F$11876,$A151),SUMPRODUCT(((Gögn!$F$2:$F$11876=$A151)*(Gögn!$B$2:$B$11876=BF$8)*(Gögn!$E$2:$E$11876=BF$9)),Gögn!$K$2:$K$11876,Gögn!$L$2:$L$11876)/SUMIFS(Gögn!$L$2:$L$11876,Gögn!$B$2:$B$11876,BF$8,Gögn!$E$2:$E$11876,BF$9,Gögn!$F$2:$F$11876,$A151)),""))</f>
        <v>0</v>
      </c>
      <c r="BG151" s="160">
        <f t="array" ref="BG151">IF(LEN(BG$8)=0,"",IFERROR(IF(BG$9="Samtals",SUMPRODUCT(((Gögn!$F$2:$F$11876=$A151)*(Gögn!$B$2:$B$11876=BG$8)),Gögn!$K$2:$K$11876,Gögn!$L$2:$L$11876)/SUMIFS(Gögn!$L$2:$L$11876,Gögn!$B$2:$B$11876,BG$8,Gögn!$F$2:$F$11876,$A151),SUMPRODUCT(((Gögn!$F$2:$F$11876=$A151)*(Gögn!$B$2:$B$11876=BG$8)*(Gögn!$E$2:$E$11876=BG$9)),Gögn!$K$2:$K$11876,Gögn!$L$2:$L$11876)/SUMIFS(Gögn!$L$2:$L$11876,Gögn!$B$2:$B$11876,BG$8,Gögn!$E$2:$E$11876,BG$9,Gögn!$F$2:$F$11876,$A151)),""))</f>
        <v>0</v>
      </c>
    </row>
    <row r="152" spans="1:59" ht="15" customHeight="1" x14ac:dyDescent="0.25">
      <c r="A152" s="5" t="s">
        <v>65</v>
      </c>
      <c r="B152" s="5"/>
      <c r="C152" s="19" t="s">
        <v>66</v>
      </c>
      <c r="D152" s="162">
        <f t="shared" si="37"/>
        <v>0.83440585105963583</v>
      </c>
      <c r="E152" s="162">
        <f t="array" ref="E152">IF(LEN(E$8)=0,"",IFERROR(IF(E$9="Samtals",SUMPRODUCT(((Gögn!$F$2:$F$11876=$A152)*(Gögn!$B$2:$B$11876=E$8)),Gögn!$K$2:$K$11876,Gögn!$L$2:$L$11876)/SUMIFS(Gögn!$L$2:$L$11876,Gögn!$B$2:$B$11876,E$8,Gögn!$F$2:$F$11876,$A152),SUMPRODUCT(((Gögn!$F$2:$F$11876=$A152)*(Gögn!$B$2:$B$11876=E$8)*(Gögn!$E$2:$E$11876=E$9)),Gögn!$K$2:$K$11876,Gögn!$L$2:$L$11876)/SUMIFS(Gögn!$L$2:$L$11876,Gögn!$B$2:$B$11876,E$8,Gögn!$E$2:$E$11876,E$9,Gögn!$F$2:$F$11876,$A152)),""))</f>
        <v>9.0030703110434267</v>
      </c>
      <c r="F152" s="162">
        <f t="array" ref="F152">IF(LEN(F$8)=0,"",IFERROR(IF(F$9="Samtals",SUMPRODUCT(((Gögn!$F$2:$F$11876=$A152)*(Gögn!$B$2:$B$11876=F$8)),Gögn!$K$2:$K$11876,Gögn!$L$2:$L$11876)/SUMIFS(Gögn!$L$2:$L$11876,Gögn!$B$2:$B$11876,F$8,Gögn!$F$2:$F$11876,$A152),SUMPRODUCT(((Gögn!$F$2:$F$11876=$A152)*(Gögn!$B$2:$B$11876=F$8)*(Gögn!$E$2:$E$11876=F$9)),Gögn!$K$2:$K$11876,Gögn!$L$2:$L$11876)/SUMIFS(Gögn!$L$2:$L$11876,Gögn!$B$2:$B$11876,F$8,Gögn!$E$2:$E$11876,F$9,Gögn!$F$2:$F$11876,$A152)),""))</f>
        <v>0</v>
      </c>
      <c r="G152" s="162">
        <f t="array" ref="G152">IF(LEN(G$8)=0,"",IFERROR(IF(G$9="Samtals",SUMPRODUCT(((Gögn!$F$2:$F$11876=$A152)*(Gögn!$B$2:$B$11876=G$8)),Gögn!$K$2:$K$11876,Gögn!$L$2:$L$11876)/SUMIFS(Gögn!$L$2:$L$11876,Gögn!$B$2:$B$11876,G$8,Gögn!$F$2:$F$11876,$A152),SUMPRODUCT(((Gögn!$F$2:$F$11876=$A152)*(Gögn!$B$2:$B$11876=G$8)*(Gögn!$E$2:$E$11876=G$9)),Gögn!$K$2:$K$11876,Gögn!$L$2:$L$11876)/SUMIFS(Gögn!$L$2:$L$11876,Gögn!$B$2:$B$11876,G$8,Gögn!$E$2:$E$11876,G$9,Gögn!$F$2:$F$11876,$A152)),""))</f>
        <v>16.980223427724596</v>
      </c>
      <c r="H152" s="162">
        <f t="array" ref="H152">IF(LEN(H$8)=0,"",IFERROR(IF(H$9="Samtals",SUMPRODUCT(((Gögn!$F$2:$F$11876=$A152)*(Gögn!$B$2:$B$11876=H$8)),Gögn!$K$2:$K$11876,Gögn!$L$2:$L$11876)/SUMIFS(Gögn!$L$2:$L$11876,Gögn!$B$2:$B$11876,H$8,Gögn!$F$2:$F$11876,$A152),SUMPRODUCT(((Gögn!$F$2:$F$11876=$A152)*(Gögn!$B$2:$B$11876=H$8)*(Gögn!$E$2:$E$11876=H$9)),Gögn!$K$2:$K$11876,Gögn!$L$2:$L$11876)/SUMIFS(Gögn!$L$2:$L$11876,Gögn!$B$2:$B$11876,H$8,Gögn!$E$2:$E$11876,H$9,Gögn!$F$2:$F$11876,$A152)),""))</f>
        <v>0.86755467470505898</v>
      </c>
      <c r="I152" s="162">
        <f t="array" ref="I152">IF(LEN(I$8)=0,"",IFERROR(IF(I$9="Samtals",SUMPRODUCT(((Gögn!$F$2:$F$11876=$A152)*(Gögn!$B$2:$B$11876=I$8)),Gögn!$K$2:$K$11876,Gögn!$L$2:$L$11876)/SUMIFS(Gögn!$L$2:$L$11876,Gögn!$B$2:$B$11876,I$8,Gögn!$F$2:$F$11876,$A152),SUMPRODUCT(((Gögn!$F$2:$F$11876=$A152)*(Gögn!$B$2:$B$11876=I$8)*(Gögn!$E$2:$E$11876=I$9)),Gögn!$K$2:$K$11876,Gögn!$L$2:$L$11876)/SUMIFS(Gögn!$L$2:$L$11876,Gögn!$B$2:$B$11876,I$8,Gögn!$E$2:$E$11876,I$9,Gögn!$F$2:$F$11876,$A152)),""))</f>
        <v>0</v>
      </c>
      <c r="J152" s="162">
        <f t="array" ref="J152">IF(LEN(J$8)=0,"",IFERROR(IF(J$9="Samtals",SUMPRODUCT(((Gögn!$F$2:$F$11876=$A152)*(Gögn!$B$2:$B$11876=J$8)),Gögn!$K$2:$K$11876,Gögn!$L$2:$L$11876)/SUMIFS(Gögn!$L$2:$L$11876,Gögn!$B$2:$B$11876,J$8,Gögn!$F$2:$F$11876,$A152),SUMPRODUCT(((Gögn!$F$2:$F$11876=$A152)*(Gögn!$B$2:$B$11876=J$8)*(Gögn!$E$2:$E$11876=J$9)),Gögn!$K$2:$K$11876,Gögn!$L$2:$L$11876)/SUMIFS(Gögn!$L$2:$L$11876,Gögn!$B$2:$B$11876,J$8,Gögn!$E$2:$E$11876,J$9,Gögn!$F$2:$F$11876,$A152)),""))</f>
        <v>22.271641797080925</v>
      </c>
      <c r="K152" s="162">
        <f t="array" ref="K152">IF(LEN(K$8)=0,"",IFERROR(IF(K$9="Samtals",SUMPRODUCT(((Gögn!$F$2:$F$11876=$A152)*(Gögn!$B$2:$B$11876=K$8)),Gögn!$K$2:$K$11876,Gögn!$L$2:$L$11876)/SUMIFS(Gögn!$L$2:$L$11876,Gögn!$B$2:$B$11876,K$8,Gögn!$F$2:$F$11876,$A152),SUMPRODUCT(((Gögn!$F$2:$F$11876=$A152)*(Gögn!$B$2:$B$11876=K$8)*(Gögn!$E$2:$E$11876=K$9)),Gögn!$K$2:$K$11876,Gögn!$L$2:$L$11876)/SUMIFS(Gögn!$L$2:$L$11876,Gögn!$B$2:$B$11876,K$8,Gögn!$E$2:$E$11876,K$9,Gögn!$F$2:$F$11876,$A152)),""))</f>
        <v>0</v>
      </c>
      <c r="L152" s="162">
        <f t="array" ref="L152">IF(LEN(L$8)=0,"",IFERROR(IF(L$9="Samtals",SUMPRODUCT(((Gögn!$F$2:$F$11876=$A152)*(Gögn!$B$2:$B$11876=L$8)),Gögn!$K$2:$K$11876,Gögn!$L$2:$L$11876)/SUMIFS(Gögn!$L$2:$L$11876,Gögn!$B$2:$B$11876,L$8,Gögn!$F$2:$F$11876,$A152),SUMPRODUCT(((Gögn!$F$2:$F$11876=$A152)*(Gögn!$B$2:$B$11876=L$8)*(Gögn!$E$2:$E$11876=L$9)),Gögn!$K$2:$K$11876,Gögn!$L$2:$L$11876)/SUMIFS(Gögn!$L$2:$L$11876,Gögn!$B$2:$B$11876,L$8,Gögn!$E$2:$E$11876,L$9,Gögn!$F$2:$F$11876,$A152)),""))</f>
        <v>0</v>
      </c>
      <c r="M152" s="162">
        <f t="array" ref="M152">IF(LEN(M$8)=0,"",IFERROR(IF(M$9="Samtals",SUMPRODUCT(((Gögn!$F$2:$F$11876=$A152)*(Gögn!$B$2:$B$11876=M$8)),Gögn!$K$2:$K$11876,Gögn!$L$2:$L$11876)/SUMIFS(Gögn!$L$2:$L$11876,Gögn!$B$2:$B$11876,M$8,Gögn!$F$2:$F$11876,$A152),SUMPRODUCT(((Gögn!$F$2:$F$11876=$A152)*(Gögn!$B$2:$B$11876=M$8)*(Gögn!$E$2:$E$11876=M$9)),Gögn!$K$2:$K$11876,Gögn!$L$2:$L$11876)/SUMIFS(Gögn!$L$2:$L$11876,Gögn!$B$2:$B$11876,M$8,Gögn!$E$2:$E$11876,M$9,Gögn!$F$2:$F$11876,$A152)),""))</f>
        <v>0</v>
      </c>
      <c r="N152" s="162">
        <f t="array" ref="N152">IF(LEN(N$8)=0,"",IFERROR(IF(N$9="Samtals",SUMPRODUCT(((Gögn!$F$2:$F$11876=$A152)*(Gögn!$B$2:$B$11876=N$8)),Gögn!$K$2:$K$11876,Gögn!$L$2:$L$11876)/SUMIFS(Gögn!$L$2:$L$11876,Gögn!$B$2:$B$11876,N$8,Gögn!$F$2:$F$11876,$A152),SUMPRODUCT(((Gögn!$F$2:$F$11876=$A152)*(Gögn!$B$2:$B$11876=N$8)*(Gögn!$E$2:$E$11876=N$9)),Gögn!$K$2:$K$11876,Gögn!$L$2:$L$11876)/SUMIFS(Gögn!$L$2:$L$11876,Gögn!$B$2:$B$11876,N$8,Gögn!$E$2:$E$11876,N$9,Gögn!$F$2:$F$11876,$A152)),""))</f>
        <v>0</v>
      </c>
      <c r="O152" s="162">
        <f t="array" ref="O152">IF(LEN(O$8)=0,"",IFERROR(IF(O$9="Samtals",SUMPRODUCT(((Gögn!$F$2:$F$11876=$A152)*(Gögn!$B$2:$B$11876=O$8)),Gögn!$K$2:$K$11876,Gögn!$L$2:$L$11876)/SUMIFS(Gögn!$L$2:$L$11876,Gögn!$B$2:$B$11876,O$8,Gögn!$F$2:$F$11876,$A152),SUMPRODUCT(((Gögn!$F$2:$F$11876=$A152)*(Gögn!$B$2:$B$11876=O$8)*(Gögn!$E$2:$E$11876=O$9)),Gögn!$K$2:$K$11876,Gögn!$L$2:$L$11876)/SUMIFS(Gögn!$L$2:$L$11876,Gögn!$B$2:$B$11876,O$8,Gögn!$E$2:$E$11876,O$9,Gögn!$F$2:$F$11876,$A152)),""))</f>
        <v>0</v>
      </c>
      <c r="P152" s="162">
        <f t="array" ref="P152">IF(LEN(P$8)=0,"",IFERROR(IF(P$9="Samtals",SUMPRODUCT(((Gögn!$F$2:$F$11876=$A152)*(Gögn!$B$2:$B$11876=P$8)),Gögn!$K$2:$K$11876,Gögn!$L$2:$L$11876)/SUMIFS(Gögn!$L$2:$L$11876,Gögn!$B$2:$B$11876,P$8,Gögn!$F$2:$F$11876,$A152),SUMPRODUCT(((Gögn!$F$2:$F$11876=$A152)*(Gögn!$B$2:$B$11876=P$8)*(Gögn!$E$2:$E$11876=P$9)),Gögn!$K$2:$K$11876,Gögn!$L$2:$L$11876)/SUMIFS(Gögn!$L$2:$L$11876,Gögn!$B$2:$B$11876,P$8,Gögn!$E$2:$E$11876,P$9,Gögn!$F$2:$F$11876,$A152)),""))</f>
        <v>0</v>
      </c>
      <c r="Q152" s="162">
        <f t="array" ref="Q152">IF(LEN(Q$8)=0,"",IFERROR(IF(Q$9="Samtals",SUMPRODUCT(((Gögn!$F$2:$F$11876=$A152)*(Gögn!$B$2:$B$11876=Q$8)),Gögn!$K$2:$K$11876,Gögn!$L$2:$L$11876)/SUMIFS(Gögn!$L$2:$L$11876,Gögn!$B$2:$B$11876,Q$8,Gögn!$F$2:$F$11876,$A152),SUMPRODUCT(((Gögn!$F$2:$F$11876=$A152)*(Gögn!$B$2:$B$11876=Q$8)*(Gögn!$E$2:$E$11876=Q$9)),Gögn!$K$2:$K$11876,Gögn!$L$2:$L$11876)/SUMIFS(Gögn!$L$2:$L$11876,Gögn!$B$2:$B$11876,Q$8,Gögn!$E$2:$E$11876,Q$9,Gögn!$F$2:$F$11876,$A152)),""))</f>
        <v>0</v>
      </c>
      <c r="R152" s="162">
        <f t="array" ref="R152">IF(LEN(R$8)=0,"",IFERROR(IF(R$9="Samtals",SUMPRODUCT(((Gögn!$F$2:$F$11876=$A152)*(Gögn!$B$2:$B$11876=R$8)),Gögn!$K$2:$K$11876,Gögn!$L$2:$L$11876)/SUMIFS(Gögn!$L$2:$L$11876,Gögn!$B$2:$B$11876,R$8,Gögn!$F$2:$F$11876,$A152),SUMPRODUCT(((Gögn!$F$2:$F$11876=$A152)*(Gögn!$B$2:$B$11876=R$8)*(Gögn!$E$2:$E$11876=R$9)),Gögn!$K$2:$K$11876,Gögn!$L$2:$L$11876)/SUMIFS(Gögn!$L$2:$L$11876,Gögn!$B$2:$B$11876,R$8,Gögn!$E$2:$E$11876,R$9,Gögn!$F$2:$F$11876,$A152)),""))</f>
        <v>0</v>
      </c>
      <c r="S152" s="162">
        <f t="array" ref="S152">IF(LEN(S$8)=0,"",IFERROR(IF(S$9="Samtals",SUMPRODUCT(((Gögn!$F$2:$F$11876=$A152)*(Gögn!$B$2:$B$11876=S$8)),Gögn!$K$2:$K$11876,Gögn!$L$2:$L$11876)/SUMIFS(Gögn!$L$2:$L$11876,Gögn!$B$2:$B$11876,S$8,Gögn!$F$2:$F$11876,$A152),SUMPRODUCT(((Gögn!$F$2:$F$11876=$A152)*(Gögn!$B$2:$B$11876=S$8)*(Gögn!$E$2:$E$11876=S$9)),Gögn!$K$2:$K$11876,Gögn!$L$2:$L$11876)/SUMIFS(Gögn!$L$2:$L$11876,Gögn!$B$2:$B$11876,S$8,Gögn!$E$2:$E$11876,S$9,Gögn!$F$2:$F$11876,$A152)),""))</f>
        <v>0</v>
      </c>
      <c r="T152" s="162">
        <f t="array" ref="T152">IF(LEN(T$8)=0,"",IFERROR(IF(T$9="Samtals",SUMPRODUCT(((Gögn!$F$2:$F$11876=$A152)*(Gögn!$B$2:$B$11876=T$8)),Gögn!$K$2:$K$11876,Gögn!$L$2:$L$11876)/SUMIFS(Gögn!$L$2:$L$11876,Gögn!$B$2:$B$11876,T$8,Gögn!$F$2:$F$11876,$A152),SUMPRODUCT(((Gögn!$F$2:$F$11876=$A152)*(Gögn!$B$2:$B$11876=T$8)*(Gögn!$E$2:$E$11876=T$9)),Gögn!$K$2:$K$11876,Gögn!$L$2:$L$11876)/SUMIFS(Gögn!$L$2:$L$11876,Gögn!$B$2:$B$11876,T$8,Gögn!$E$2:$E$11876,T$9,Gögn!$F$2:$F$11876,$A152)),""))</f>
        <v>0</v>
      </c>
      <c r="U152" s="162">
        <f t="array" ref="U152">IF(LEN(U$8)=0,"",IFERROR(IF(U$9="Samtals",SUMPRODUCT(((Gögn!$F$2:$F$11876=$A152)*(Gögn!$B$2:$B$11876=U$8)),Gögn!$K$2:$K$11876,Gögn!$L$2:$L$11876)/SUMIFS(Gögn!$L$2:$L$11876,Gögn!$B$2:$B$11876,U$8,Gögn!$F$2:$F$11876,$A152),SUMPRODUCT(((Gögn!$F$2:$F$11876=$A152)*(Gögn!$B$2:$B$11876=U$8)*(Gögn!$E$2:$E$11876=U$9)),Gögn!$K$2:$K$11876,Gögn!$L$2:$L$11876)/SUMIFS(Gögn!$L$2:$L$11876,Gögn!$B$2:$B$11876,U$8,Gögn!$E$2:$E$11876,U$9,Gögn!$F$2:$F$11876,$A152)),""))</f>
        <v>0.20487605769729358</v>
      </c>
      <c r="V152" s="162">
        <f t="array" ref="V152">IF(LEN(V$8)=0,"",IFERROR(IF(V$9="Samtals",SUMPRODUCT(((Gögn!$F$2:$F$11876=$A152)*(Gögn!$B$2:$B$11876=V$8)),Gögn!$K$2:$K$11876,Gögn!$L$2:$L$11876)/SUMIFS(Gögn!$L$2:$L$11876,Gögn!$B$2:$B$11876,V$8,Gögn!$F$2:$F$11876,$A152),SUMPRODUCT(((Gögn!$F$2:$F$11876=$A152)*(Gögn!$B$2:$B$11876=V$8)*(Gögn!$E$2:$E$11876=V$9)),Gögn!$K$2:$K$11876,Gögn!$L$2:$L$11876)/SUMIFS(Gögn!$L$2:$L$11876,Gögn!$B$2:$B$11876,V$8,Gögn!$E$2:$E$11876,V$9,Gögn!$F$2:$F$11876,$A152)),""))</f>
        <v>0</v>
      </c>
      <c r="W152" s="162">
        <f t="array" ref="W152">IF(LEN(W$8)=0,"",IFERROR(IF(W$9="Samtals",SUMPRODUCT(((Gögn!$F$2:$F$11876=$A152)*(Gögn!$B$2:$B$11876=W$8)),Gögn!$K$2:$K$11876,Gögn!$L$2:$L$11876)/SUMIFS(Gögn!$L$2:$L$11876,Gögn!$B$2:$B$11876,W$8,Gögn!$F$2:$F$11876,$A152),SUMPRODUCT(((Gögn!$F$2:$F$11876=$A152)*(Gögn!$B$2:$B$11876=W$8)*(Gögn!$E$2:$E$11876=W$9)),Gögn!$K$2:$K$11876,Gögn!$L$2:$L$11876)/SUMIFS(Gögn!$L$2:$L$11876,Gögn!$B$2:$B$11876,W$8,Gögn!$E$2:$E$11876,W$9,Gögn!$F$2:$F$11876,$A152)),""))</f>
        <v>22.402470940193044</v>
      </c>
      <c r="X152" s="162">
        <f t="array" ref="X152">IF(LEN(X$8)=0,"",IFERROR(IF(X$9="Samtals",SUMPRODUCT(((Gögn!$F$2:$F$11876=$A152)*(Gögn!$B$2:$B$11876=X$8)),Gögn!$K$2:$K$11876,Gögn!$L$2:$L$11876)/SUMIFS(Gögn!$L$2:$L$11876,Gögn!$B$2:$B$11876,X$8,Gögn!$F$2:$F$11876,$A152),SUMPRODUCT(((Gögn!$F$2:$F$11876=$A152)*(Gögn!$B$2:$B$11876=X$8)*(Gögn!$E$2:$E$11876=X$9)),Gögn!$K$2:$K$11876,Gögn!$L$2:$L$11876)/SUMIFS(Gögn!$L$2:$L$11876,Gögn!$B$2:$B$11876,X$8,Gögn!$E$2:$E$11876,X$9,Gögn!$F$2:$F$11876,$A152)),""))</f>
        <v>0</v>
      </c>
      <c r="Y152" s="162">
        <f t="array" ref="Y152">IF(LEN(Y$8)=0,"",IFERROR(IF(Y$9="Samtals",SUMPRODUCT(((Gögn!$F$2:$F$11876=$A152)*(Gögn!$B$2:$B$11876=Y$8)),Gögn!$K$2:$K$11876,Gögn!$L$2:$L$11876)/SUMIFS(Gögn!$L$2:$L$11876,Gögn!$B$2:$B$11876,Y$8,Gögn!$F$2:$F$11876,$A152),SUMPRODUCT(((Gögn!$F$2:$F$11876=$A152)*(Gögn!$B$2:$B$11876=Y$8)*(Gögn!$E$2:$E$11876=Y$9)),Gögn!$K$2:$K$11876,Gögn!$L$2:$L$11876)/SUMIFS(Gögn!$L$2:$L$11876,Gögn!$B$2:$B$11876,Y$8,Gögn!$E$2:$E$11876,Y$9,Gögn!$F$2:$F$11876,$A152)),""))</f>
        <v>0</v>
      </c>
      <c r="Z152" s="162">
        <f t="array" ref="Z152">IF(LEN(Z$8)=0,"",IFERROR(IF(Z$9="Samtals",SUMPRODUCT(((Gögn!$F$2:$F$11876=$A152)*(Gögn!$B$2:$B$11876=Z$8)),Gögn!$K$2:$K$11876,Gögn!$L$2:$L$11876)/SUMIFS(Gögn!$L$2:$L$11876,Gögn!$B$2:$B$11876,Z$8,Gögn!$F$2:$F$11876,$A152),SUMPRODUCT(((Gögn!$F$2:$F$11876=$A152)*(Gögn!$B$2:$B$11876=Z$8)*(Gögn!$E$2:$E$11876=Z$9)),Gögn!$K$2:$K$11876,Gögn!$L$2:$L$11876)/SUMIFS(Gögn!$L$2:$L$11876,Gögn!$B$2:$B$11876,Z$8,Gögn!$E$2:$E$11876,Z$9,Gögn!$F$2:$F$11876,$A152)),""))</f>
        <v>0</v>
      </c>
      <c r="AA152" s="162">
        <f t="array" ref="AA152">IF(LEN(AA$8)=0,"",IFERROR(IF(AA$9="Samtals",SUMPRODUCT(((Gögn!$F$2:$F$11876=$A152)*(Gögn!$B$2:$B$11876=AA$8)),Gögn!$K$2:$K$11876,Gögn!$L$2:$L$11876)/SUMIFS(Gögn!$L$2:$L$11876,Gögn!$B$2:$B$11876,AA$8,Gögn!$F$2:$F$11876,$A152),SUMPRODUCT(((Gögn!$F$2:$F$11876=$A152)*(Gögn!$B$2:$B$11876=AA$8)*(Gögn!$E$2:$E$11876=AA$9)),Gögn!$K$2:$K$11876,Gögn!$L$2:$L$11876)/SUMIFS(Gögn!$L$2:$L$11876,Gögn!$B$2:$B$11876,AA$8,Gögn!$E$2:$E$11876,AA$9,Gögn!$F$2:$F$11876,$A152)),""))</f>
        <v>0</v>
      </c>
      <c r="AB152" s="162">
        <f t="array" ref="AB152">IF(LEN(AB$8)=0,"",IFERROR(IF(AB$9="Samtals",SUMPRODUCT(((Gögn!$F$2:$F$11876=$A152)*(Gögn!$B$2:$B$11876=AB$8)),Gögn!$K$2:$K$11876,Gögn!$L$2:$L$11876)/SUMIFS(Gögn!$L$2:$L$11876,Gögn!$B$2:$B$11876,AB$8,Gögn!$F$2:$F$11876,$A152),SUMPRODUCT(((Gögn!$F$2:$F$11876=$A152)*(Gögn!$B$2:$B$11876=AB$8)*(Gögn!$E$2:$E$11876=AB$9)),Gögn!$K$2:$K$11876,Gögn!$L$2:$L$11876)/SUMIFS(Gögn!$L$2:$L$11876,Gögn!$B$2:$B$11876,AB$8,Gögn!$E$2:$E$11876,AB$9,Gögn!$F$2:$F$11876,$A152)),""))</f>
        <v>0</v>
      </c>
      <c r="AC152" s="162">
        <f t="array" ref="AC152">IF(LEN(AC$8)=0,"",IFERROR(IF(AC$9="Samtals",SUMPRODUCT(((Gögn!$F$2:$F$11876=$A152)*(Gögn!$B$2:$B$11876=AC$8)),Gögn!$K$2:$K$11876,Gögn!$L$2:$L$11876)/SUMIFS(Gögn!$L$2:$L$11876,Gögn!$B$2:$B$11876,AC$8,Gögn!$F$2:$F$11876,$A152),SUMPRODUCT(((Gögn!$F$2:$F$11876=$A152)*(Gögn!$B$2:$B$11876=AC$8)*(Gögn!$E$2:$E$11876=AC$9)),Gögn!$K$2:$K$11876,Gögn!$L$2:$L$11876)/SUMIFS(Gögn!$L$2:$L$11876,Gögn!$B$2:$B$11876,AC$8,Gögn!$E$2:$E$11876,AC$9,Gögn!$F$2:$F$11876,$A152)),""))</f>
        <v>0.50369290876941253</v>
      </c>
      <c r="AD152" s="162">
        <f t="array" ref="AD152">IF(LEN(AD$8)=0,"",IFERROR(IF(AD$9="Samtals",SUMPRODUCT(((Gögn!$F$2:$F$11876=$A152)*(Gögn!$B$2:$B$11876=AD$8)),Gögn!$K$2:$K$11876,Gögn!$L$2:$L$11876)/SUMIFS(Gögn!$L$2:$L$11876,Gögn!$B$2:$B$11876,AD$8,Gögn!$F$2:$F$11876,$A152),SUMPRODUCT(((Gögn!$F$2:$F$11876=$A152)*(Gögn!$B$2:$B$11876=AD$8)*(Gögn!$E$2:$E$11876=AD$9)),Gögn!$K$2:$K$11876,Gögn!$L$2:$L$11876)/SUMIFS(Gögn!$L$2:$L$11876,Gögn!$B$2:$B$11876,AD$8,Gögn!$E$2:$E$11876,AD$9,Gögn!$F$2:$F$11876,$A152)),""))</f>
        <v>0.50369290876941253</v>
      </c>
      <c r="AE152" s="162">
        <f t="array" ref="AE152">IF(LEN(AE$8)=0,"",IFERROR(IF(AE$9="Samtals",SUMPRODUCT(((Gögn!$F$2:$F$11876=$A152)*(Gögn!$B$2:$B$11876=AE$8)),Gögn!$K$2:$K$11876,Gögn!$L$2:$L$11876)/SUMIFS(Gögn!$L$2:$L$11876,Gögn!$B$2:$B$11876,AE$8,Gögn!$F$2:$F$11876,$A152),SUMPRODUCT(((Gögn!$F$2:$F$11876=$A152)*(Gögn!$B$2:$B$11876=AE$8)*(Gögn!$E$2:$E$11876=AE$9)),Gögn!$K$2:$K$11876,Gögn!$L$2:$L$11876)/SUMIFS(Gögn!$L$2:$L$11876,Gögn!$B$2:$B$11876,AE$8,Gögn!$E$2:$E$11876,AE$9,Gögn!$F$2:$F$11876,$A152)),""))</f>
        <v>1.6</v>
      </c>
      <c r="AF152" s="162">
        <f t="array" ref="AF152">IF(LEN(AF$8)=0,"",IFERROR(IF(AF$9="Samtals",SUMPRODUCT(((Gögn!$F$2:$F$11876=$A152)*(Gögn!$B$2:$B$11876=AF$8)),Gögn!$K$2:$K$11876,Gögn!$L$2:$L$11876)/SUMIFS(Gögn!$L$2:$L$11876,Gögn!$B$2:$B$11876,AF$8,Gögn!$F$2:$F$11876,$A152),SUMPRODUCT(((Gögn!$F$2:$F$11876=$A152)*(Gögn!$B$2:$B$11876=AF$8)*(Gögn!$E$2:$E$11876=AF$9)),Gögn!$K$2:$K$11876,Gögn!$L$2:$L$11876)/SUMIFS(Gögn!$L$2:$L$11876,Gögn!$B$2:$B$11876,AF$8,Gögn!$E$2:$E$11876,AF$9,Gögn!$F$2:$F$11876,$A152)),""))</f>
        <v>1.6</v>
      </c>
      <c r="AG152" s="162">
        <f t="array" ref="AG152">IF(LEN(AG$8)=0,"",IFERROR(IF(AG$9="Samtals",SUMPRODUCT(((Gögn!$F$2:$F$11876=$A152)*(Gögn!$B$2:$B$11876=AG$8)),Gögn!$K$2:$K$11876,Gögn!$L$2:$L$11876)/SUMIFS(Gögn!$L$2:$L$11876,Gögn!$B$2:$B$11876,AG$8,Gögn!$F$2:$F$11876,$A152),SUMPRODUCT(((Gögn!$F$2:$F$11876=$A152)*(Gögn!$B$2:$B$11876=AG$8)*(Gögn!$E$2:$E$11876=AG$9)),Gögn!$K$2:$K$11876,Gögn!$L$2:$L$11876)/SUMIFS(Gögn!$L$2:$L$11876,Gögn!$B$2:$B$11876,AG$8,Gögn!$E$2:$E$11876,AG$9,Gögn!$F$2:$F$11876,$A152)),""))</f>
        <v>0</v>
      </c>
      <c r="AH152" s="162">
        <f t="array" ref="AH152">IF(LEN(AH$8)=0,"",IFERROR(IF(AH$9="Samtals",SUMPRODUCT(((Gögn!$F$2:$F$11876=$A152)*(Gögn!$B$2:$B$11876=AH$8)),Gögn!$K$2:$K$11876,Gögn!$L$2:$L$11876)/SUMIFS(Gögn!$L$2:$L$11876,Gögn!$B$2:$B$11876,AH$8,Gögn!$F$2:$F$11876,$A152),SUMPRODUCT(((Gögn!$F$2:$F$11876=$A152)*(Gögn!$B$2:$B$11876=AH$8)*(Gögn!$E$2:$E$11876=AH$9)),Gögn!$K$2:$K$11876,Gögn!$L$2:$L$11876)/SUMIFS(Gögn!$L$2:$L$11876,Gögn!$B$2:$B$11876,AH$8,Gögn!$E$2:$E$11876,AH$9,Gögn!$F$2:$F$11876,$A152)),""))</f>
        <v>0</v>
      </c>
      <c r="AI152" s="162">
        <f t="array" ref="AI152">IF(LEN(AI$8)=0,"",IFERROR(IF(AI$9="Samtals",SUMPRODUCT(((Gögn!$F$2:$F$11876=$A152)*(Gögn!$B$2:$B$11876=AI$8)),Gögn!$K$2:$K$11876,Gögn!$L$2:$L$11876)/SUMIFS(Gögn!$L$2:$L$11876,Gögn!$B$2:$B$11876,AI$8,Gögn!$F$2:$F$11876,$A152),SUMPRODUCT(((Gögn!$F$2:$F$11876=$A152)*(Gögn!$B$2:$B$11876=AI$8)*(Gögn!$E$2:$E$11876=AI$9)),Gögn!$K$2:$K$11876,Gögn!$L$2:$L$11876)/SUMIFS(Gögn!$L$2:$L$11876,Gögn!$B$2:$B$11876,AI$8,Gögn!$E$2:$E$11876,AI$9,Gögn!$F$2:$F$11876,$A152)),""))</f>
        <v>0</v>
      </c>
      <c r="AJ152" s="162">
        <f t="array" ref="AJ152">IF(LEN(AJ$8)=0,"",IFERROR(IF(AJ$9="Samtals",SUMPRODUCT(((Gögn!$F$2:$F$11876=$A152)*(Gögn!$B$2:$B$11876=AJ$8)),Gögn!$K$2:$K$11876,Gögn!$L$2:$L$11876)/SUMIFS(Gögn!$L$2:$L$11876,Gögn!$B$2:$B$11876,AJ$8,Gögn!$F$2:$F$11876,$A152),SUMPRODUCT(((Gögn!$F$2:$F$11876=$A152)*(Gögn!$B$2:$B$11876=AJ$8)*(Gögn!$E$2:$E$11876=AJ$9)),Gögn!$K$2:$K$11876,Gögn!$L$2:$L$11876)/SUMIFS(Gögn!$L$2:$L$11876,Gögn!$B$2:$B$11876,AJ$8,Gögn!$E$2:$E$11876,AJ$9,Gögn!$F$2:$F$11876,$A152)),""))</f>
        <v>0</v>
      </c>
      <c r="AK152" s="162">
        <f t="array" ref="AK152">IF(LEN(AK$8)=0,"",IFERROR(IF(AK$9="Samtals",SUMPRODUCT(((Gögn!$F$2:$F$11876=$A152)*(Gögn!$B$2:$B$11876=AK$8)),Gögn!$K$2:$K$11876,Gögn!$L$2:$L$11876)/SUMIFS(Gögn!$L$2:$L$11876,Gögn!$B$2:$B$11876,AK$8,Gögn!$F$2:$F$11876,$A152),SUMPRODUCT(((Gögn!$F$2:$F$11876=$A152)*(Gögn!$B$2:$B$11876=AK$8)*(Gögn!$E$2:$E$11876=AK$9)),Gögn!$K$2:$K$11876,Gögn!$L$2:$L$11876)/SUMIFS(Gögn!$L$2:$L$11876,Gögn!$B$2:$B$11876,AK$8,Gögn!$E$2:$E$11876,AK$9,Gögn!$F$2:$F$11876,$A152)),""))</f>
        <v>0</v>
      </c>
      <c r="AL152" s="162">
        <f t="array" ref="AL152">IF(LEN(AL$8)=0,"",IFERROR(IF(AL$9="Samtals",SUMPRODUCT(((Gögn!$F$2:$F$11876=$A152)*(Gögn!$B$2:$B$11876=AL$8)),Gögn!$K$2:$K$11876,Gögn!$L$2:$L$11876)/SUMIFS(Gögn!$L$2:$L$11876,Gögn!$B$2:$B$11876,AL$8,Gögn!$F$2:$F$11876,$A152),SUMPRODUCT(((Gögn!$F$2:$F$11876=$A152)*(Gögn!$B$2:$B$11876=AL$8)*(Gögn!$E$2:$E$11876=AL$9)),Gögn!$K$2:$K$11876,Gögn!$L$2:$L$11876)/SUMIFS(Gögn!$L$2:$L$11876,Gögn!$B$2:$B$11876,AL$8,Gögn!$E$2:$E$11876,AL$9,Gögn!$F$2:$F$11876,$A152)),""))</f>
        <v>0</v>
      </c>
      <c r="AM152" s="162">
        <f t="array" ref="AM152">IF(LEN(AM$8)=0,"",IFERROR(IF(AM$9="Samtals",SUMPRODUCT(((Gögn!$F$2:$F$11876=$A152)*(Gögn!$B$2:$B$11876=AM$8)),Gögn!$K$2:$K$11876,Gögn!$L$2:$L$11876)/SUMIFS(Gögn!$L$2:$L$11876,Gögn!$B$2:$B$11876,AM$8,Gögn!$F$2:$F$11876,$A152),SUMPRODUCT(((Gögn!$F$2:$F$11876=$A152)*(Gögn!$B$2:$B$11876=AM$8)*(Gögn!$E$2:$E$11876=AM$9)),Gögn!$K$2:$K$11876,Gögn!$L$2:$L$11876)/SUMIFS(Gögn!$L$2:$L$11876,Gögn!$B$2:$B$11876,AM$8,Gögn!$E$2:$E$11876,AM$9,Gögn!$F$2:$F$11876,$A152)),""))</f>
        <v>0.96814364111338647</v>
      </c>
      <c r="AN152" s="162">
        <f t="array" ref="AN152">IF(LEN(AN$8)=0,"",IFERROR(IF(AN$9="Samtals",SUMPRODUCT(((Gögn!$F$2:$F$11876=$A152)*(Gögn!$B$2:$B$11876=AN$8)),Gögn!$K$2:$K$11876,Gögn!$L$2:$L$11876)/SUMIFS(Gögn!$L$2:$L$11876,Gögn!$B$2:$B$11876,AN$8,Gögn!$F$2:$F$11876,$A152),SUMPRODUCT(((Gögn!$F$2:$F$11876=$A152)*(Gögn!$B$2:$B$11876=AN$8)*(Gögn!$E$2:$E$11876=AN$9)),Gögn!$K$2:$K$11876,Gögn!$L$2:$L$11876)/SUMIFS(Gögn!$L$2:$L$11876,Gögn!$B$2:$B$11876,AN$8,Gögn!$E$2:$E$11876,AN$9,Gögn!$F$2:$F$11876,$A152)),""))</f>
        <v>0</v>
      </c>
      <c r="AO152" s="162">
        <f t="array" ref="AO152">IF(LEN(AO$8)=0,"",IFERROR(IF(AO$9="Samtals",SUMPRODUCT(((Gögn!$F$2:$F$11876=$A152)*(Gögn!$B$2:$B$11876=AO$8)),Gögn!$K$2:$K$11876,Gögn!$L$2:$L$11876)/SUMIFS(Gögn!$L$2:$L$11876,Gögn!$B$2:$B$11876,AO$8,Gögn!$F$2:$F$11876,$A152),SUMPRODUCT(((Gögn!$F$2:$F$11876=$A152)*(Gögn!$B$2:$B$11876=AO$8)*(Gögn!$E$2:$E$11876=AO$9)),Gögn!$K$2:$K$11876,Gögn!$L$2:$L$11876)/SUMIFS(Gögn!$L$2:$L$11876,Gögn!$B$2:$B$11876,AO$8,Gögn!$E$2:$E$11876,AO$9,Gögn!$F$2:$F$11876,$A152)),""))</f>
        <v>48.749566030781885</v>
      </c>
      <c r="AP152" s="162">
        <f t="array" ref="AP152">IF(LEN(AP$8)=0,"",IFERROR(IF(AP$9="Samtals",SUMPRODUCT(((Gögn!$F$2:$F$11876=$A152)*(Gögn!$B$2:$B$11876=AP$8)),Gögn!$K$2:$K$11876,Gögn!$L$2:$L$11876)/SUMIFS(Gögn!$L$2:$L$11876,Gögn!$B$2:$B$11876,AP$8,Gögn!$F$2:$F$11876,$A152),SUMPRODUCT(((Gögn!$F$2:$F$11876=$A152)*(Gögn!$B$2:$B$11876=AP$8)*(Gögn!$E$2:$E$11876=AP$9)),Gögn!$K$2:$K$11876,Gögn!$L$2:$L$11876)/SUMIFS(Gögn!$L$2:$L$11876,Gögn!$B$2:$B$11876,AP$8,Gögn!$E$2:$E$11876,AP$9,Gögn!$F$2:$F$11876,$A152)),""))</f>
        <v>0</v>
      </c>
      <c r="AQ152" s="162">
        <f t="array" ref="AQ152">IF(LEN(AQ$8)=0,"",IFERROR(IF(AQ$9="Samtals",SUMPRODUCT(((Gögn!$F$2:$F$11876=$A152)*(Gögn!$B$2:$B$11876=AQ$8)),Gögn!$K$2:$K$11876,Gögn!$L$2:$L$11876)/SUMIFS(Gögn!$L$2:$L$11876,Gögn!$B$2:$B$11876,AQ$8,Gögn!$F$2:$F$11876,$A152),SUMPRODUCT(((Gögn!$F$2:$F$11876=$A152)*(Gögn!$B$2:$B$11876=AQ$8)*(Gögn!$E$2:$E$11876=AQ$9)),Gögn!$K$2:$K$11876,Gögn!$L$2:$L$11876)/SUMIFS(Gögn!$L$2:$L$11876,Gögn!$B$2:$B$11876,AQ$8,Gögn!$E$2:$E$11876,AQ$9,Gögn!$F$2:$F$11876,$A152)),""))</f>
        <v>0</v>
      </c>
      <c r="AR152" s="162">
        <f t="array" ref="AR152">IF(LEN(AR$8)=0,"",IFERROR(IF(AR$9="Samtals",SUMPRODUCT(((Gögn!$F$2:$F$11876=$A152)*(Gögn!$B$2:$B$11876=AR$8)),Gögn!$K$2:$K$11876,Gögn!$L$2:$L$11876)/SUMIFS(Gögn!$L$2:$L$11876,Gögn!$B$2:$B$11876,AR$8,Gögn!$F$2:$F$11876,$A152),SUMPRODUCT(((Gögn!$F$2:$F$11876=$A152)*(Gögn!$B$2:$B$11876=AR$8)*(Gögn!$E$2:$E$11876=AR$9)),Gögn!$K$2:$K$11876,Gögn!$L$2:$L$11876)/SUMIFS(Gögn!$L$2:$L$11876,Gögn!$B$2:$B$11876,AR$8,Gögn!$E$2:$E$11876,AR$9,Gögn!$F$2:$F$11876,$A152)),""))</f>
        <v>0</v>
      </c>
      <c r="AS152" s="162">
        <f t="array" ref="AS152">IF(LEN(AS$8)=0,"",IFERROR(IF(AS$9="Samtals",SUMPRODUCT(((Gögn!$F$2:$F$11876=$A152)*(Gögn!$B$2:$B$11876=AS$8)),Gögn!$K$2:$K$11876,Gögn!$L$2:$L$11876)/SUMIFS(Gögn!$L$2:$L$11876,Gögn!$B$2:$B$11876,AS$8,Gögn!$F$2:$F$11876,$A152),SUMPRODUCT(((Gögn!$F$2:$F$11876=$A152)*(Gögn!$B$2:$B$11876=AS$8)*(Gögn!$E$2:$E$11876=AS$9)),Gögn!$K$2:$K$11876,Gögn!$L$2:$L$11876)/SUMIFS(Gögn!$L$2:$L$11876,Gögn!$B$2:$B$11876,AS$8,Gögn!$E$2:$E$11876,AS$9,Gögn!$F$2:$F$11876,$A152)),""))</f>
        <v>0</v>
      </c>
      <c r="AT152" s="162">
        <f t="array" ref="AT152">IF(LEN(AT$8)=0,"",IFERROR(IF(AT$9="Samtals",SUMPRODUCT(((Gögn!$F$2:$F$11876=$A152)*(Gögn!$B$2:$B$11876=AT$8)),Gögn!$K$2:$K$11876,Gögn!$L$2:$L$11876)/SUMIFS(Gögn!$L$2:$L$11876,Gögn!$B$2:$B$11876,AT$8,Gögn!$F$2:$F$11876,$A152),SUMPRODUCT(((Gögn!$F$2:$F$11876=$A152)*(Gögn!$B$2:$B$11876=AT$8)*(Gögn!$E$2:$E$11876=AT$9)),Gögn!$K$2:$K$11876,Gögn!$L$2:$L$11876)/SUMIFS(Gögn!$L$2:$L$11876,Gögn!$B$2:$B$11876,AT$8,Gögn!$E$2:$E$11876,AT$9,Gögn!$F$2:$F$11876,$A152)),""))</f>
        <v>0</v>
      </c>
      <c r="AU152" s="162">
        <f t="array" ref="AU152">IF(LEN(AU$8)=0,"",IFERROR(IF(AU$9="Samtals",SUMPRODUCT(((Gögn!$F$2:$F$11876=$A152)*(Gögn!$B$2:$B$11876=AU$8)),Gögn!$K$2:$K$11876,Gögn!$L$2:$L$11876)/SUMIFS(Gögn!$L$2:$L$11876,Gögn!$B$2:$B$11876,AU$8,Gögn!$F$2:$F$11876,$A152),SUMPRODUCT(((Gögn!$F$2:$F$11876=$A152)*(Gögn!$B$2:$B$11876=AU$8)*(Gögn!$E$2:$E$11876=AU$9)),Gögn!$K$2:$K$11876,Gögn!$L$2:$L$11876)/SUMIFS(Gögn!$L$2:$L$11876,Gögn!$B$2:$B$11876,AU$8,Gögn!$E$2:$E$11876,AU$9,Gögn!$F$2:$F$11876,$A152)),""))</f>
        <v>0</v>
      </c>
      <c r="AV152" s="162">
        <f t="array" ref="AV152">IF(LEN(AV$8)=0,"",IFERROR(IF(AV$9="Samtals",SUMPRODUCT(((Gögn!$F$2:$F$11876=$A152)*(Gögn!$B$2:$B$11876=AV$8)),Gögn!$K$2:$K$11876,Gögn!$L$2:$L$11876)/SUMIFS(Gögn!$L$2:$L$11876,Gögn!$B$2:$B$11876,AV$8,Gögn!$F$2:$F$11876,$A152),SUMPRODUCT(((Gögn!$F$2:$F$11876=$A152)*(Gögn!$B$2:$B$11876=AV$8)*(Gögn!$E$2:$E$11876=AV$9)),Gögn!$K$2:$K$11876,Gögn!$L$2:$L$11876)/SUMIFS(Gögn!$L$2:$L$11876,Gögn!$B$2:$B$11876,AV$8,Gögn!$E$2:$E$11876,AV$9,Gögn!$F$2:$F$11876,$A152)),""))</f>
        <v>0</v>
      </c>
      <c r="AW152" s="162">
        <f t="array" ref="AW152">IF(LEN(AW$8)=0,"",IFERROR(IF(AW$9="Samtals",SUMPRODUCT(((Gögn!$F$2:$F$11876=$A152)*(Gögn!$B$2:$B$11876=AW$8)),Gögn!$K$2:$K$11876,Gögn!$L$2:$L$11876)/SUMIFS(Gögn!$L$2:$L$11876,Gögn!$B$2:$B$11876,AW$8,Gögn!$F$2:$F$11876,$A152),SUMPRODUCT(((Gögn!$F$2:$F$11876=$A152)*(Gögn!$B$2:$B$11876=AW$8)*(Gögn!$E$2:$E$11876=AW$9)),Gögn!$K$2:$K$11876,Gögn!$L$2:$L$11876)/SUMIFS(Gögn!$L$2:$L$11876,Gögn!$B$2:$B$11876,AW$8,Gögn!$E$2:$E$11876,AW$9,Gögn!$F$2:$F$11876,$A152)),""))</f>
        <v>0</v>
      </c>
      <c r="AX152" s="162">
        <f t="array" ref="AX152">IF(LEN(AX$8)=0,"",IFERROR(IF(AX$9="Samtals",SUMPRODUCT(((Gögn!$F$2:$F$11876=$A152)*(Gögn!$B$2:$B$11876=AX$8)),Gögn!$K$2:$K$11876,Gögn!$L$2:$L$11876)/SUMIFS(Gögn!$L$2:$L$11876,Gögn!$B$2:$B$11876,AX$8,Gögn!$F$2:$F$11876,$A152),SUMPRODUCT(((Gögn!$F$2:$F$11876=$A152)*(Gögn!$B$2:$B$11876=AX$8)*(Gögn!$E$2:$E$11876=AX$9)),Gögn!$K$2:$K$11876,Gögn!$L$2:$L$11876)/SUMIFS(Gögn!$L$2:$L$11876,Gögn!$B$2:$B$11876,AX$8,Gögn!$E$2:$E$11876,AX$9,Gögn!$F$2:$F$11876,$A152)),""))</f>
        <v>0</v>
      </c>
      <c r="AY152" s="162">
        <f t="array" ref="AY152">IF(LEN(AY$8)=0,"",IFERROR(IF(AY$9="Samtals",SUMPRODUCT(((Gögn!$F$2:$F$11876=$A152)*(Gögn!$B$2:$B$11876=AY$8)),Gögn!$K$2:$K$11876,Gögn!$L$2:$L$11876)/SUMIFS(Gögn!$L$2:$L$11876,Gögn!$B$2:$B$11876,AY$8,Gögn!$F$2:$F$11876,$A152),SUMPRODUCT(((Gögn!$F$2:$F$11876=$A152)*(Gögn!$B$2:$B$11876=AY$8)*(Gögn!$E$2:$E$11876=AY$9)),Gögn!$K$2:$K$11876,Gögn!$L$2:$L$11876)/SUMIFS(Gögn!$L$2:$L$11876,Gögn!$B$2:$B$11876,AY$8,Gögn!$E$2:$E$11876,AY$9,Gögn!$F$2:$F$11876,$A152)),""))</f>
        <v>0</v>
      </c>
      <c r="AZ152" s="162">
        <f t="array" ref="AZ152">IF(LEN(AZ$8)=0,"",IFERROR(IF(AZ$9="Samtals",SUMPRODUCT(((Gögn!$F$2:$F$11876=$A152)*(Gögn!$B$2:$B$11876=AZ$8)),Gögn!$K$2:$K$11876,Gögn!$L$2:$L$11876)/SUMIFS(Gögn!$L$2:$L$11876,Gögn!$B$2:$B$11876,AZ$8,Gögn!$F$2:$F$11876,$A152),SUMPRODUCT(((Gögn!$F$2:$F$11876=$A152)*(Gögn!$B$2:$B$11876=AZ$8)*(Gögn!$E$2:$E$11876=AZ$9)),Gögn!$K$2:$K$11876,Gögn!$L$2:$L$11876)/SUMIFS(Gögn!$L$2:$L$11876,Gögn!$B$2:$B$11876,AZ$8,Gögn!$E$2:$E$11876,AZ$9,Gögn!$F$2:$F$11876,$A152)),""))</f>
        <v>0</v>
      </c>
      <c r="BA152" s="162">
        <f t="array" ref="BA152">IF(LEN(BA$8)=0,"",IFERROR(IF(BA$9="Samtals",SUMPRODUCT(((Gögn!$F$2:$F$11876=$A152)*(Gögn!$B$2:$B$11876=BA$8)),Gögn!$K$2:$K$11876,Gögn!$L$2:$L$11876)/SUMIFS(Gögn!$L$2:$L$11876,Gögn!$B$2:$B$11876,BA$8,Gögn!$F$2:$F$11876,$A152),SUMPRODUCT(((Gögn!$F$2:$F$11876=$A152)*(Gögn!$B$2:$B$11876=BA$8)*(Gögn!$E$2:$E$11876=BA$9)),Gögn!$K$2:$K$11876,Gögn!$L$2:$L$11876)/SUMIFS(Gögn!$L$2:$L$11876,Gögn!$B$2:$B$11876,BA$8,Gögn!$E$2:$E$11876,BA$9,Gögn!$F$2:$F$11876,$A152)),""))</f>
        <v>0</v>
      </c>
      <c r="BB152" s="162">
        <f t="array" ref="BB152">IF(LEN(BB$8)=0,"",IFERROR(IF(BB$9="Samtals",SUMPRODUCT(((Gögn!$F$2:$F$11876=$A152)*(Gögn!$B$2:$B$11876=BB$8)),Gögn!$K$2:$K$11876,Gögn!$L$2:$L$11876)/SUMIFS(Gögn!$L$2:$L$11876,Gögn!$B$2:$B$11876,BB$8,Gögn!$F$2:$F$11876,$A152),SUMPRODUCT(((Gögn!$F$2:$F$11876=$A152)*(Gögn!$B$2:$B$11876=BB$8)*(Gögn!$E$2:$E$11876=BB$9)),Gögn!$K$2:$K$11876,Gögn!$L$2:$L$11876)/SUMIFS(Gögn!$L$2:$L$11876,Gögn!$B$2:$B$11876,BB$8,Gögn!$E$2:$E$11876,BB$9,Gögn!$F$2:$F$11876,$A152)),""))</f>
        <v>0.35571970262641694</v>
      </c>
      <c r="BC152" s="162">
        <f t="array" ref="BC152">IF(LEN(BC$8)=0,"",IFERROR(IF(BC$9="Samtals",SUMPRODUCT(((Gögn!$F$2:$F$11876=$A152)*(Gögn!$B$2:$B$11876=BC$8)),Gögn!$K$2:$K$11876,Gögn!$L$2:$L$11876)/SUMIFS(Gögn!$L$2:$L$11876,Gögn!$B$2:$B$11876,BC$8,Gögn!$F$2:$F$11876,$A152),SUMPRODUCT(((Gögn!$F$2:$F$11876=$A152)*(Gögn!$B$2:$B$11876=BC$8)*(Gögn!$E$2:$E$11876=BC$9)),Gögn!$K$2:$K$11876,Gögn!$L$2:$L$11876)/SUMIFS(Gögn!$L$2:$L$11876,Gögn!$B$2:$B$11876,BC$8,Gögn!$E$2:$E$11876,BC$9,Gögn!$F$2:$F$11876,$A152)),""))</f>
        <v>0</v>
      </c>
      <c r="BD152" s="162">
        <f t="array" ref="BD152">IF(LEN(BD$8)=0,"",IFERROR(IF(BD$9="Samtals",SUMPRODUCT(((Gögn!$F$2:$F$11876=$A152)*(Gögn!$B$2:$B$11876=BD$8)),Gögn!$K$2:$K$11876,Gögn!$L$2:$L$11876)/SUMIFS(Gögn!$L$2:$L$11876,Gögn!$B$2:$B$11876,BD$8,Gögn!$F$2:$F$11876,$A152),SUMPRODUCT(((Gögn!$F$2:$F$11876=$A152)*(Gögn!$B$2:$B$11876=BD$8)*(Gögn!$E$2:$E$11876=BD$9)),Gögn!$K$2:$K$11876,Gögn!$L$2:$L$11876)/SUMIFS(Gögn!$L$2:$L$11876,Gögn!$B$2:$B$11876,BD$8,Gögn!$E$2:$E$11876,BD$9,Gögn!$F$2:$F$11876,$A152)),""))</f>
        <v>21.116377342575898</v>
      </c>
      <c r="BE152" s="162">
        <f t="array" ref="BE152">IF(LEN(BE$8)=0,"",IFERROR(IF(BE$9="Samtals",SUMPRODUCT(((Gögn!$F$2:$F$11876=$A152)*(Gögn!$B$2:$B$11876=BE$8)),Gögn!$K$2:$K$11876,Gögn!$L$2:$L$11876)/SUMIFS(Gögn!$L$2:$L$11876,Gögn!$B$2:$B$11876,BE$8,Gögn!$F$2:$F$11876,$A152),SUMPRODUCT(((Gögn!$F$2:$F$11876=$A152)*(Gögn!$B$2:$B$11876=BE$8)*(Gögn!$E$2:$E$11876=BE$9)),Gögn!$K$2:$K$11876,Gögn!$L$2:$L$11876)/SUMIFS(Gögn!$L$2:$L$11876,Gögn!$B$2:$B$11876,BE$8,Gögn!$E$2:$E$11876,BE$9,Gögn!$F$2:$F$11876,$A152)),""))</f>
        <v>0.16420598795662383</v>
      </c>
      <c r="BF152" s="162">
        <f t="array" ref="BF152">IF(LEN(BF$8)=0,"",IFERROR(IF(BF$9="Samtals",SUMPRODUCT(((Gögn!$F$2:$F$11876=$A152)*(Gögn!$B$2:$B$11876=BF$8)),Gögn!$K$2:$K$11876,Gögn!$L$2:$L$11876)/SUMIFS(Gögn!$L$2:$L$11876,Gögn!$B$2:$B$11876,BF$8,Gögn!$F$2:$F$11876,$A152),SUMPRODUCT(((Gögn!$F$2:$F$11876=$A152)*(Gögn!$B$2:$B$11876=BF$8)*(Gögn!$E$2:$E$11876=BF$9)),Gögn!$K$2:$K$11876,Gögn!$L$2:$L$11876)/SUMIFS(Gögn!$L$2:$L$11876,Gögn!$B$2:$B$11876,BF$8,Gögn!$E$2:$E$11876,BF$9,Gögn!$F$2:$F$11876,$A152)),""))</f>
        <v>0.08</v>
      </c>
      <c r="BG152" s="162">
        <f t="array" ref="BG152">IF(LEN(BG$8)=0,"",IFERROR(IF(BG$9="Samtals",SUMPRODUCT(((Gögn!$F$2:$F$11876=$A152)*(Gögn!$B$2:$B$11876=BG$8)),Gögn!$K$2:$K$11876,Gögn!$L$2:$L$11876)/SUMIFS(Gögn!$L$2:$L$11876,Gögn!$B$2:$B$11876,BG$8,Gögn!$F$2:$F$11876,$A152),SUMPRODUCT(((Gögn!$F$2:$F$11876=$A152)*(Gögn!$B$2:$B$11876=BG$8)*(Gögn!$E$2:$E$11876=BG$9)),Gögn!$K$2:$K$11876,Gögn!$L$2:$L$11876)/SUMIFS(Gögn!$L$2:$L$11876,Gögn!$B$2:$B$11876,BG$8,Gögn!$E$2:$E$11876,BG$9,Gögn!$F$2:$F$11876,$A152)),""))</f>
        <v>3.5529871873709009</v>
      </c>
    </row>
    <row r="153" spans="1:59" ht="15" customHeight="1" x14ac:dyDescent="0.25">
      <c r="A153" s="5" t="s">
        <v>67</v>
      </c>
      <c r="B153" s="5"/>
      <c r="C153" s="18" t="s">
        <v>68</v>
      </c>
      <c r="D153" s="160">
        <f t="shared" si="37"/>
        <v>0</v>
      </c>
      <c r="E153" s="160">
        <f t="array" ref="E153">IF(LEN(E$8)=0,"",IFERROR(IF(E$9="Samtals",SUMPRODUCT(((Gögn!$F$2:$F$11876=$A153)*(Gögn!$B$2:$B$11876=E$8)),Gögn!$K$2:$K$11876,Gögn!$L$2:$L$11876)/SUMIFS(Gögn!$L$2:$L$11876,Gögn!$B$2:$B$11876,E$8,Gögn!$F$2:$F$11876,$A153),SUMPRODUCT(((Gögn!$F$2:$F$11876=$A153)*(Gögn!$B$2:$B$11876=E$8)*(Gögn!$E$2:$E$11876=E$9)),Gögn!$K$2:$K$11876,Gögn!$L$2:$L$11876)/SUMIFS(Gögn!$L$2:$L$11876,Gögn!$B$2:$B$11876,E$8,Gögn!$E$2:$E$11876,E$9,Gögn!$F$2:$F$11876,$A153)),""))</f>
        <v>0</v>
      </c>
      <c r="F153" s="160">
        <f t="array" ref="F153">IF(LEN(F$8)=0,"",IFERROR(IF(F$9="Samtals",SUMPRODUCT(((Gögn!$F$2:$F$11876=$A153)*(Gögn!$B$2:$B$11876=F$8)),Gögn!$K$2:$K$11876,Gögn!$L$2:$L$11876)/SUMIFS(Gögn!$L$2:$L$11876,Gögn!$B$2:$B$11876,F$8,Gögn!$F$2:$F$11876,$A153),SUMPRODUCT(((Gögn!$F$2:$F$11876=$A153)*(Gögn!$B$2:$B$11876=F$8)*(Gögn!$E$2:$E$11876=F$9)),Gögn!$K$2:$K$11876,Gögn!$L$2:$L$11876)/SUMIFS(Gögn!$L$2:$L$11876,Gögn!$B$2:$B$11876,F$8,Gögn!$E$2:$E$11876,F$9,Gögn!$F$2:$F$11876,$A153)),""))</f>
        <v>0</v>
      </c>
      <c r="G153" s="160">
        <f t="array" ref="G153">IF(LEN(G$8)=0,"",IFERROR(IF(G$9="Samtals",SUMPRODUCT(((Gögn!$F$2:$F$11876=$A153)*(Gögn!$B$2:$B$11876=G$8)),Gögn!$K$2:$K$11876,Gögn!$L$2:$L$11876)/SUMIFS(Gögn!$L$2:$L$11876,Gögn!$B$2:$B$11876,G$8,Gögn!$F$2:$F$11876,$A153),SUMPRODUCT(((Gögn!$F$2:$F$11876=$A153)*(Gögn!$B$2:$B$11876=G$8)*(Gögn!$E$2:$E$11876=G$9)),Gögn!$K$2:$K$11876,Gögn!$L$2:$L$11876)/SUMIFS(Gögn!$L$2:$L$11876,Gögn!$B$2:$B$11876,G$8,Gögn!$E$2:$E$11876,G$9,Gögn!$F$2:$F$11876,$A153)),""))</f>
        <v>0</v>
      </c>
      <c r="H153" s="160">
        <f t="array" ref="H153">IF(LEN(H$8)=0,"",IFERROR(IF(H$9="Samtals",SUMPRODUCT(((Gögn!$F$2:$F$11876=$A153)*(Gögn!$B$2:$B$11876=H$8)),Gögn!$K$2:$K$11876,Gögn!$L$2:$L$11876)/SUMIFS(Gögn!$L$2:$L$11876,Gögn!$B$2:$B$11876,H$8,Gögn!$F$2:$F$11876,$A153),SUMPRODUCT(((Gögn!$F$2:$F$11876=$A153)*(Gögn!$B$2:$B$11876=H$8)*(Gögn!$E$2:$E$11876=H$9)),Gögn!$K$2:$K$11876,Gögn!$L$2:$L$11876)/SUMIFS(Gögn!$L$2:$L$11876,Gögn!$B$2:$B$11876,H$8,Gögn!$E$2:$E$11876,H$9,Gögn!$F$2:$F$11876,$A153)),""))</f>
        <v>0</v>
      </c>
      <c r="I153" s="160">
        <f t="array" ref="I153">IF(LEN(I$8)=0,"",IFERROR(IF(I$9="Samtals",SUMPRODUCT(((Gögn!$F$2:$F$11876=$A153)*(Gögn!$B$2:$B$11876=I$8)),Gögn!$K$2:$K$11876,Gögn!$L$2:$L$11876)/SUMIFS(Gögn!$L$2:$L$11876,Gögn!$B$2:$B$11876,I$8,Gögn!$F$2:$F$11876,$A153),SUMPRODUCT(((Gögn!$F$2:$F$11876=$A153)*(Gögn!$B$2:$B$11876=I$8)*(Gögn!$E$2:$E$11876=I$9)),Gögn!$K$2:$K$11876,Gögn!$L$2:$L$11876)/SUMIFS(Gögn!$L$2:$L$11876,Gögn!$B$2:$B$11876,I$8,Gögn!$E$2:$E$11876,I$9,Gögn!$F$2:$F$11876,$A153)),""))</f>
        <v>0</v>
      </c>
      <c r="J153" s="160">
        <f t="array" ref="J153">IF(LEN(J$8)=0,"",IFERROR(IF(J$9="Samtals",SUMPRODUCT(((Gögn!$F$2:$F$11876=$A153)*(Gögn!$B$2:$B$11876=J$8)),Gögn!$K$2:$K$11876,Gögn!$L$2:$L$11876)/SUMIFS(Gögn!$L$2:$L$11876,Gögn!$B$2:$B$11876,J$8,Gögn!$F$2:$F$11876,$A153),SUMPRODUCT(((Gögn!$F$2:$F$11876=$A153)*(Gögn!$B$2:$B$11876=J$8)*(Gögn!$E$2:$E$11876=J$9)),Gögn!$K$2:$K$11876,Gögn!$L$2:$L$11876)/SUMIFS(Gögn!$L$2:$L$11876,Gögn!$B$2:$B$11876,J$8,Gögn!$E$2:$E$11876,J$9,Gögn!$F$2:$F$11876,$A153)),""))</f>
        <v>0</v>
      </c>
      <c r="K153" s="160">
        <f t="array" ref="K153">IF(LEN(K$8)=0,"",IFERROR(IF(K$9="Samtals",SUMPRODUCT(((Gögn!$F$2:$F$11876=$A153)*(Gögn!$B$2:$B$11876=K$8)),Gögn!$K$2:$K$11876,Gögn!$L$2:$L$11876)/SUMIFS(Gögn!$L$2:$L$11876,Gögn!$B$2:$B$11876,K$8,Gögn!$F$2:$F$11876,$A153),SUMPRODUCT(((Gögn!$F$2:$F$11876=$A153)*(Gögn!$B$2:$B$11876=K$8)*(Gögn!$E$2:$E$11876=K$9)),Gögn!$K$2:$K$11876,Gögn!$L$2:$L$11876)/SUMIFS(Gögn!$L$2:$L$11876,Gögn!$B$2:$B$11876,K$8,Gögn!$E$2:$E$11876,K$9,Gögn!$F$2:$F$11876,$A153)),""))</f>
        <v>0</v>
      </c>
      <c r="L153" s="160">
        <f t="array" ref="L153">IF(LEN(L$8)=0,"",IFERROR(IF(L$9="Samtals",SUMPRODUCT(((Gögn!$F$2:$F$11876=$A153)*(Gögn!$B$2:$B$11876=L$8)),Gögn!$K$2:$K$11876,Gögn!$L$2:$L$11876)/SUMIFS(Gögn!$L$2:$L$11876,Gögn!$B$2:$B$11876,L$8,Gögn!$F$2:$F$11876,$A153),SUMPRODUCT(((Gögn!$F$2:$F$11876=$A153)*(Gögn!$B$2:$B$11876=L$8)*(Gögn!$E$2:$E$11876=L$9)),Gögn!$K$2:$K$11876,Gögn!$L$2:$L$11876)/SUMIFS(Gögn!$L$2:$L$11876,Gögn!$B$2:$B$11876,L$8,Gögn!$E$2:$E$11876,L$9,Gögn!$F$2:$F$11876,$A153)),""))</f>
        <v>0</v>
      </c>
      <c r="M153" s="160">
        <f t="array" ref="M153">IF(LEN(M$8)=0,"",IFERROR(IF(M$9="Samtals",SUMPRODUCT(((Gögn!$F$2:$F$11876=$A153)*(Gögn!$B$2:$B$11876=M$8)),Gögn!$K$2:$K$11876,Gögn!$L$2:$L$11876)/SUMIFS(Gögn!$L$2:$L$11876,Gögn!$B$2:$B$11876,M$8,Gögn!$F$2:$F$11876,$A153),SUMPRODUCT(((Gögn!$F$2:$F$11876=$A153)*(Gögn!$B$2:$B$11876=M$8)*(Gögn!$E$2:$E$11876=M$9)),Gögn!$K$2:$K$11876,Gögn!$L$2:$L$11876)/SUMIFS(Gögn!$L$2:$L$11876,Gögn!$B$2:$B$11876,M$8,Gögn!$E$2:$E$11876,M$9,Gögn!$F$2:$F$11876,$A153)),""))</f>
        <v>0</v>
      </c>
      <c r="N153" s="160">
        <f t="array" ref="N153">IF(LEN(N$8)=0,"",IFERROR(IF(N$9="Samtals",SUMPRODUCT(((Gögn!$F$2:$F$11876=$A153)*(Gögn!$B$2:$B$11876=N$8)),Gögn!$K$2:$K$11876,Gögn!$L$2:$L$11876)/SUMIFS(Gögn!$L$2:$L$11876,Gögn!$B$2:$B$11876,N$8,Gögn!$F$2:$F$11876,$A153),SUMPRODUCT(((Gögn!$F$2:$F$11876=$A153)*(Gögn!$B$2:$B$11876=N$8)*(Gögn!$E$2:$E$11876=N$9)),Gögn!$K$2:$K$11876,Gögn!$L$2:$L$11876)/SUMIFS(Gögn!$L$2:$L$11876,Gögn!$B$2:$B$11876,N$8,Gögn!$E$2:$E$11876,N$9,Gögn!$F$2:$F$11876,$A153)),""))</f>
        <v>0</v>
      </c>
      <c r="O153" s="160">
        <f t="array" ref="O153">IF(LEN(O$8)=0,"",IFERROR(IF(O$9="Samtals",SUMPRODUCT(((Gögn!$F$2:$F$11876=$A153)*(Gögn!$B$2:$B$11876=O$8)),Gögn!$K$2:$K$11876,Gögn!$L$2:$L$11876)/SUMIFS(Gögn!$L$2:$L$11876,Gögn!$B$2:$B$11876,O$8,Gögn!$F$2:$F$11876,$A153),SUMPRODUCT(((Gögn!$F$2:$F$11876=$A153)*(Gögn!$B$2:$B$11876=O$8)*(Gögn!$E$2:$E$11876=O$9)),Gögn!$K$2:$K$11876,Gögn!$L$2:$L$11876)/SUMIFS(Gögn!$L$2:$L$11876,Gögn!$B$2:$B$11876,O$8,Gögn!$E$2:$E$11876,O$9,Gögn!$F$2:$F$11876,$A153)),""))</f>
        <v>0</v>
      </c>
      <c r="P153" s="160">
        <f t="array" ref="P153">IF(LEN(P$8)=0,"",IFERROR(IF(P$9="Samtals",SUMPRODUCT(((Gögn!$F$2:$F$11876=$A153)*(Gögn!$B$2:$B$11876=P$8)),Gögn!$K$2:$K$11876,Gögn!$L$2:$L$11876)/SUMIFS(Gögn!$L$2:$L$11876,Gögn!$B$2:$B$11876,P$8,Gögn!$F$2:$F$11876,$A153),SUMPRODUCT(((Gögn!$F$2:$F$11876=$A153)*(Gögn!$B$2:$B$11876=P$8)*(Gögn!$E$2:$E$11876=P$9)),Gögn!$K$2:$K$11876,Gögn!$L$2:$L$11876)/SUMIFS(Gögn!$L$2:$L$11876,Gögn!$B$2:$B$11876,P$8,Gögn!$E$2:$E$11876,P$9,Gögn!$F$2:$F$11876,$A153)),""))</f>
        <v>0</v>
      </c>
      <c r="Q153" s="160">
        <f t="array" ref="Q153">IF(LEN(Q$8)=0,"",IFERROR(IF(Q$9="Samtals",SUMPRODUCT(((Gögn!$F$2:$F$11876=$A153)*(Gögn!$B$2:$B$11876=Q$8)),Gögn!$K$2:$K$11876,Gögn!$L$2:$L$11876)/SUMIFS(Gögn!$L$2:$L$11876,Gögn!$B$2:$B$11876,Q$8,Gögn!$F$2:$F$11876,$A153),SUMPRODUCT(((Gögn!$F$2:$F$11876=$A153)*(Gögn!$B$2:$B$11876=Q$8)*(Gögn!$E$2:$E$11876=Q$9)),Gögn!$K$2:$K$11876,Gögn!$L$2:$L$11876)/SUMIFS(Gögn!$L$2:$L$11876,Gögn!$B$2:$B$11876,Q$8,Gögn!$E$2:$E$11876,Q$9,Gögn!$F$2:$F$11876,$A153)),""))</f>
        <v>0</v>
      </c>
      <c r="R153" s="160">
        <f t="array" ref="R153">IF(LEN(R$8)=0,"",IFERROR(IF(R$9="Samtals",SUMPRODUCT(((Gögn!$F$2:$F$11876=$A153)*(Gögn!$B$2:$B$11876=R$8)),Gögn!$K$2:$K$11876,Gögn!$L$2:$L$11876)/SUMIFS(Gögn!$L$2:$L$11876,Gögn!$B$2:$B$11876,R$8,Gögn!$F$2:$F$11876,$A153),SUMPRODUCT(((Gögn!$F$2:$F$11876=$A153)*(Gögn!$B$2:$B$11876=R$8)*(Gögn!$E$2:$E$11876=R$9)),Gögn!$K$2:$K$11876,Gögn!$L$2:$L$11876)/SUMIFS(Gögn!$L$2:$L$11876,Gögn!$B$2:$B$11876,R$8,Gögn!$E$2:$E$11876,R$9,Gögn!$F$2:$F$11876,$A153)),""))</f>
        <v>0</v>
      </c>
      <c r="S153" s="160">
        <f t="array" ref="S153">IF(LEN(S$8)=0,"",IFERROR(IF(S$9="Samtals",SUMPRODUCT(((Gögn!$F$2:$F$11876=$A153)*(Gögn!$B$2:$B$11876=S$8)),Gögn!$K$2:$K$11876,Gögn!$L$2:$L$11876)/SUMIFS(Gögn!$L$2:$L$11876,Gögn!$B$2:$B$11876,S$8,Gögn!$F$2:$F$11876,$A153),SUMPRODUCT(((Gögn!$F$2:$F$11876=$A153)*(Gögn!$B$2:$B$11876=S$8)*(Gögn!$E$2:$E$11876=S$9)),Gögn!$K$2:$K$11876,Gögn!$L$2:$L$11876)/SUMIFS(Gögn!$L$2:$L$11876,Gögn!$B$2:$B$11876,S$8,Gögn!$E$2:$E$11876,S$9,Gögn!$F$2:$F$11876,$A153)),""))</f>
        <v>0</v>
      </c>
      <c r="T153" s="160">
        <f t="array" ref="T153">IF(LEN(T$8)=0,"",IFERROR(IF(T$9="Samtals",SUMPRODUCT(((Gögn!$F$2:$F$11876=$A153)*(Gögn!$B$2:$B$11876=T$8)),Gögn!$K$2:$K$11876,Gögn!$L$2:$L$11876)/SUMIFS(Gögn!$L$2:$L$11876,Gögn!$B$2:$B$11876,T$8,Gögn!$F$2:$F$11876,$A153),SUMPRODUCT(((Gögn!$F$2:$F$11876=$A153)*(Gögn!$B$2:$B$11876=T$8)*(Gögn!$E$2:$E$11876=T$9)),Gögn!$K$2:$K$11876,Gögn!$L$2:$L$11876)/SUMIFS(Gögn!$L$2:$L$11876,Gögn!$B$2:$B$11876,T$8,Gögn!$E$2:$E$11876,T$9,Gögn!$F$2:$F$11876,$A153)),""))</f>
        <v>0</v>
      </c>
      <c r="U153" s="160">
        <f t="array" ref="U153">IF(LEN(U$8)=0,"",IFERROR(IF(U$9="Samtals",SUMPRODUCT(((Gögn!$F$2:$F$11876=$A153)*(Gögn!$B$2:$B$11876=U$8)),Gögn!$K$2:$K$11876,Gögn!$L$2:$L$11876)/SUMIFS(Gögn!$L$2:$L$11876,Gögn!$B$2:$B$11876,U$8,Gögn!$F$2:$F$11876,$A153),SUMPRODUCT(((Gögn!$F$2:$F$11876=$A153)*(Gögn!$B$2:$B$11876=U$8)*(Gögn!$E$2:$E$11876=U$9)),Gögn!$K$2:$K$11876,Gögn!$L$2:$L$11876)/SUMIFS(Gögn!$L$2:$L$11876,Gögn!$B$2:$B$11876,U$8,Gögn!$E$2:$E$11876,U$9,Gögn!$F$2:$F$11876,$A153)),""))</f>
        <v>0</v>
      </c>
      <c r="V153" s="160">
        <f t="array" ref="V153">IF(LEN(V$8)=0,"",IFERROR(IF(V$9="Samtals",SUMPRODUCT(((Gögn!$F$2:$F$11876=$A153)*(Gögn!$B$2:$B$11876=V$8)),Gögn!$K$2:$K$11876,Gögn!$L$2:$L$11876)/SUMIFS(Gögn!$L$2:$L$11876,Gögn!$B$2:$B$11876,V$8,Gögn!$F$2:$F$11876,$A153),SUMPRODUCT(((Gögn!$F$2:$F$11876=$A153)*(Gögn!$B$2:$B$11876=V$8)*(Gögn!$E$2:$E$11876=V$9)),Gögn!$K$2:$K$11876,Gögn!$L$2:$L$11876)/SUMIFS(Gögn!$L$2:$L$11876,Gögn!$B$2:$B$11876,V$8,Gögn!$E$2:$E$11876,V$9,Gögn!$F$2:$F$11876,$A153)),""))</f>
        <v>0</v>
      </c>
      <c r="W153" s="160">
        <f t="array" ref="W153">IF(LEN(W$8)=0,"",IFERROR(IF(W$9="Samtals",SUMPRODUCT(((Gögn!$F$2:$F$11876=$A153)*(Gögn!$B$2:$B$11876=W$8)),Gögn!$K$2:$K$11876,Gögn!$L$2:$L$11876)/SUMIFS(Gögn!$L$2:$L$11876,Gögn!$B$2:$B$11876,W$8,Gögn!$F$2:$F$11876,$A153),SUMPRODUCT(((Gögn!$F$2:$F$11876=$A153)*(Gögn!$B$2:$B$11876=W$8)*(Gögn!$E$2:$E$11876=W$9)),Gögn!$K$2:$K$11876,Gögn!$L$2:$L$11876)/SUMIFS(Gögn!$L$2:$L$11876,Gögn!$B$2:$B$11876,W$8,Gögn!$E$2:$E$11876,W$9,Gögn!$F$2:$F$11876,$A153)),""))</f>
        <v>0</v>
      </c>
      <c r="X153" s="160">
        <f t="array" ref="X153">IF(LEN(X$8)=0,"",IFERROR(IF(X$9="Samtals",SUMPRODUCT(((Gögn!$F$2:$F$11876=$A153)*(Gögn!$B$2:$B$11876=X$8)),Gögn!$K$2:$K$11876,Gögn!$L$2:$L$11876)/SUMIFS(Gögn!$L$2:$L$11876,Gögn!$B$2:$B$11876,X$8,Gögn!$F$2:$F$11876,$A153),SUMPRODUCT(((Gögn!$F$2:$F$11876=$A153)*(Gögn!$B$2:$B$11876=X$8)*(Gögn!$E$2:$E$11876=X$9)),Gögn!$K$2:$K$11876,Gögn!$L$2:$L$11876)/SUMIFS(Gögn!$L$2:$L$11876,Gögn!$B$2:$B$11876,X$8,Gögn!$E$2:$E$11876,X$9,Gögn!$F$2:$F$11876,$A153)),""))</f>
        <v>0</v>
      </c>
      <c r="Y153" s="160">
        <f t="array" ref="Y153">IF(LEN(Y$8)=0,"",IFERROR(IF(Y$9="Samtals",SUMPRODUCT(((Gögn!$F$2:$F$11876=$A153)*(Gögn!$B$2:$B$11876=Y$8)),Gögn!$K$2:$K$11876,Gögn!$L$2:$L$11876)/SUMIFS(Gögn!$L$2:$L$11876,Gögn!$B$2:$B$11876,Y$8,Gögn!$F$2:$F$11876,$A153),SUMPRODUCT(((Gögn!$F$2:$F$11876=$A153)*(Gögn!$B$2:$B$11876=Y$8)*(Gögn!$E$2:$E$11876=Y$9)),Gögn!$K$2:$K$11876,Gögn!$L$2:$L$11876)/SUMIFS(Gögn!$L$2:$L$11876,Gögn!$B$2:$B$11876,Y$8,Gögn!$E$2:$E$11876,Y$9,Gögn!$F$2:$F$11876,$A153)),""))</f>
        <v>0</v>
      </c>
      <c r="Z153" s="160">
        <f t="array" ref="Z153">IF(LEN(Z$8)=0,"",IFERROR(IF(Z$9="Samtals",SUMPRODUCT(((Gögn!$F$2:$F$11876=$A153)*(Gögn!$B$2:$B$11876=Z$8)),Gögn!$K$2:$K$11876,Gögn!$L$2:$L$11876)/SUMIFS(Gögn!$L$2:$L$11876,Gögn!$B$2:$B$11876,Z$8,Gögn!$F$2:$F$11876,$A153),SUMPRODUCT(((Gögn!$F$2:$F$11876=$A153)*(Gögn!$B$2:$B$11876=Z$8)*(Gögn!$E$2:$E$11876=Z$9)),Gögn!$K$2:$K$11876,Gögn!$L$2:$L$11876)/SUMIFS(Gögn!$L$2:$L$11876,Gögn!$B$2:$B$11876,Z$8,Gögn!$E$2:$E$11876,Z$9,Gögn!$F$2:$F$11876,$A153)),""))</f>
        <v>0</v>
      </c>
      <c r="AA153" s="160">
        <f t="array" ref="AA153">IF(LEN(AA$8)=0,"",IFERROR(IF(AA$9="Samtals",SUMPRODUCT(((Gögn!$F$2:$F$11876=$A153)*(Gögn!$B$2:$B$11876=AA$8)),Gögn!$K$2:$K$11876,Gögn!$L$2:$L$11876)/SUMIFS(Gögn!$L$2:$L$11876,Gögn!$B$2:$B$11876,AA$8,Gögn!$F$2:$F$11876,$A153),SUMPRODUCT(((Gögn!$F$2:$F$11876=$A153)*(Gögn!$B$2:$B$11876=AA$8)*(Gögn!$E$2:$E$11876=AA$9)),Gögn!$K$2:$K$11876,Gögn!$L$2:$L$11876)/SUMIFS(Gögn!$L$2:$L$11876,Gögn!$B$2:$B$11876,AA$8,Gögn!$E$2:$E$11876,AA$9,Gögn!$F$2:$F$11876,$A153)),""))</f>
        <v>0</v>
      </c>
      <c r="AB153" s="160">
        <f t="array" ref="AB153">IF(LEN(AB$8)=0,"",IFERROR(IF(AB$9="Samtals",SUMPRODUCT(((Gögn!$F$2:$F$11876=$A153)*(Gögn!$B$2:$B$11876=AB$8)),Gögn!$K$2:$K$11876,Gögn!$L$2:$L$11876)/SUMIFS(Gögn!$L$2:$L$11876,Gögn!$B$2:$B$11876,AB$8,Gögn!$F$2:$F$11876,$A153),SUMPRODUCT(((Gögn!$F$2:$F$11876=$A153)*(Gögn!$B$2:$B$11876=AB$8)*(Gögn!$E$2:$E$11876=AB$9)),Gögn!$K$2:$K$11876,Gögn!$L$2:$L$11876)/SUMIFS(Gögn!$L$2:$L$11876,Gögn!$B$2:$B$11876,AB$8,Gögn!$E$2:$E$11876,AB$9,Gögn!$F$2:$F$11876,$A153)),""))</f>
        <v>0</v>
      </c>
      <c r="AC153" s="160">
        <f t="array" ref="AC153">IF(LEN(AC$8)=0,"",IFERROR(IF(AC$9="Samtals",SUMPRODUCT(((Gögn!$F$2:$F$11876=$A153)*(Gögn!$B$2:$B$11876=AC$8)),Gögn!$K$2:$K$11876,Gögn!$L$2:$L$11876)/SUMIFS(Gögn!$L$2:$L$11876,Gögn!$B$2:$B$11876,AC$8,Gögn!$F$2:$F$11876,$A153),SUMPRODUCT(((Gögn!$F$2:$F$11876=$A153)*(Gögn!$B$2:$B$11876=AC$8)*(Gögn!$E$2:$E$11876=AC$9)),Gögn!$K$2:$K$11876,Gögn!$L$2:$L$11876)/SUMIFS(Gögn!$L$2:$L$11876,Gögn!$B$2:$B$11876,AC$8,Gögn!$E$2:$E$11876,AC$9,Gögn!$F$2:$F$11876,$A153)),""))</f>
        <v>0</v>
      </c>
      <c r="AD153" s="160">
        <f t="array" ref="AD153">IF(LEN(AD$8)=0,"",IFERROR(IF(AD$9="Samtals",SUMPRODUCT(((Gögn!$F$2:$F$11876=$A153)*(Gögn!$B$2:$B$11876=AD$8)),Gögn!$K$2:$K$11876,Gögn!$L$2:$L$11876)/SUMIFS(Gögn!$L$2:$L$11876,Gögn!$B$2:$B$11876,AD$8,Gögn!$F$2:$F$11876,$A153),SUMPRODUCT(((Gögn!$F$2:$F$11876=$A153)*(Gögn!$B$2:$B$11876=AD$8)*(Gögn!$E$2:$E$11876=AD$9)),Gögn!$K$2:$K$11876,Gögn!$L$2:$L$11876)/SUMIFS(Gögn!$L$2:$L$11876,Gögn!$B$2:$B$11876,AD$8,Gögn!$E$2:$E$11876,AD$9,Gögn!$F$2:$F$11876,$A153)),""))</f>
        <v>0</v>
      </c>
      <c r="AE153" s="160">
        <f t="array" ref="AE153">IF(LEN(AE$8)=0,"",IFERROR(IF(AE$9="Samtals",SUMPRODUCT(((Gögn!$F$2:$F$11876=$A153)*(Gögn!$B$2:$B$11876=AE$8)),Gögn!$K$2:$K$11876,Gögn!$L$2:$L$11876)/SUMIFS(Gögn!$L$2:$L$11876,Gögn!$B$2:$B$11876,AE$8,Gögn!$F$2:$F$11876,$A153),SUMPRODUCT(((Gögn!$F$2:$F$11876=$A153)*(Gögn!$B$2:$B$11876=AE$8)*(Gögn!$E$2:$E$11876=AE$9)),Gögn!$K$2:$K$11876,Gögn!$L$2:$L$11876)/SUMIFS(Gögn!$L$2:$L$11876,Gögn!$B$2:$B$11876,AE$8,Gögn!$E$2:$E$11876,AE$9,Gögn!$F$2:$F$11876,$A153)),""))</f>
        <v>0</v>
      </c>
      <c r="AF153" s="160">
        <f t="array" ref="AF153">IF(LEN(AF$8)=0,"",IFERROR(IF(AF$9="Samtals",SUMPRODUCT(((Gögn!$F$2:$F$11876=$A153)*(Gögn!$B$2:$B$11876=AF$8)),Gögn!$K$2:$K$11876,Gögn!$L$2:$L$11876)/SUMIFS(Gögn!$L$2:$L$11876,Gögn!$B$2:$B$11876,AF$8,Gögn!$F$2:$F$11876,$A153),SUMPRODUCT(((Gögn!$F$2:$F$11876=$A153)*(Gögn!$B$2:$B$11876=AF$8)*(Gögn!$E$2:$E$11876=AF$9)),Gögn!$K$2:$K$11876,Gögn!$L$2:$L$11876)/SUMIFS(Gögn!$L$2:$L$11876,Gögn!$B$2:$B$11876,AF$8,Gögn!$E$2:$E$11876,AF$9,Gögn!$F$2:$F$11876,$A153)),""))</f>
        <v>0</v>
      </c>
      <c r="AG153" s="160">
        <f t="array" ref="AG153">IF(LEN(AG$8)=0,"",IFERROR(IF(AG$9="Samtals",SUMPRODUCT(((Gögn!$F$2:$F$11876=$A153)*(Gögn!$B$2:$B$11876=AG$8)),Gögn!$K$2:$K$11876,Gögn!$L$2:$L$11876)/SUMIFS(Gögn!$L$2:$L$11876,Gögn!$B$2:$B$11876,AG$8,Gögn!$F$2:$F$11876,$A153),SUMPRODUCT(((Gögn!$F$2:$F$11876=$A153)*(Gögn!$B$2:$B$11876=AG$8)*(Gögn!$E$2:$E$11876=AG$9)),Gögn!$K$2:$K$11876,Gögn!$L$2:$L$11876)/SUMIFS(Gögn!$L$2:$L$11876,Gögn!$B$2:$B$11876,AG$8,Gögn!$E$2:$E$11876,AG$9,Gögn!$F$2:$F$11876,$A153)),""))</f>
        <v>0</v>
      </c>
      <c r="AH153" s="160">
        <f t="array" ref="AH153">IF(LEN(AH$8)=0,"",IFERROR(IF(AH$9="Samtals",SUMPRODUCT(((Gögn!$F$2:$F$11876=$A153)*(Gögn!$B$2:$B$11876=AH$8)),Gögn!$K$2:$K$11876,Gögn!$L$2:$L$11876)/SUMIFS(Gögn!$L$2:$L$11876,Gögn!$B$2:$B$11876,AH$8,Gögn!$F$2:$F$11876,$A153),SUMPRODUCT(((Gögn!$F$2:$F$11876=$A153)*(Gögn!$B$2:$B$11876=AH$8)*(Gögn!$E$2:$E$11876=AH$9)),Gögn!$K$2:$K$11876,Gögn!$L$2:$L$11876)/SUMIFS(Gögn!$L$2:$L$11876,Gögn!$B$2:$B$11876,AH$8,Gögn!$E$2:$E$11876,AH$9,Gögn!$F$2:$F$11876,$A153)),""))</f>
        <v>0</v>
      </c>
      <c r="AI153" s="160">
        <f t="array" ref="AI153">IF(LEN(AI$8)=0,"",IFERROR(IF(AI$9="Samtals",SUMPRODUCT(((Gögn!$F$2:$F$11876=$A153)*(Gögn!$B$2:$B$11876=AI$8)),Gögn!$K$2:$K$11876,Gögn!$L$2:$L$11876)/SUMIFS(Gögn!$L$2:$L$11876,Gögn!$B$2:$B$11876,AI$8,Gögn!$F$2:$F$11876,$A153),SUMPRODUCT(((Gögn!$F$2:$F$11876=$A153)*(Gögn!$B$2:$B$11876=AI$8)*(Gögn!$E$2:$E$11876=AI$9)),Gögn!$K$2:$K$11876,Gögn!$L$2:$L$11876)/SUMIFS(Gögn!$L$2:$L$11876,Gögn!$B$2:$B$11876,AI$8,Gögn!$E$2:$E$11876,AI$9,Gögn!$F$2:$F$11876,$A153)),""))</f>
        <v>0</v>
      </c>
      <c r="AJ153" s="160">
        <f t="array" ref="AJ153">IF(LEN(AJ$8)=0,"",IFERROR(IF(AJ$9="Samtals",SUMPRODUCT(((Gögn!$F$2:$F$11876=$A153)*(Gögn!$B$2:$B$11876=AJ$8)),Gögn!$K$2:$K$11876,Gögn!$L$2:$L$11876)/SUMIFS(Gögn!$L$2:$L$11876,Gögn!$B$2:$B$11876,AJ$8,Gögn!$F$2:$F$11876,$A153),SUMPRODUCT(((Gögn!$F$2:$F$11876=$A153)*(Gögn!$B$2:$B$11876=AJ$8)*(Gögn!$E$2:$E$11876=AJ$9)),Gögn!$K$2:$K$11876,Gögn!$L$2:$L$11876)/SUMIFS(Gögn!$L$2:$L$11876,Gögn!$B$2:$B$11876,AJ$8,Gögn!$E$2:$E$11876,AJ$9,Gögn!$F$2:$F$11876,$A153)),""))</f>
        <v>0</v>
      </c>
      <c r="AK153" s="160">
        <f t="array" ref="AK153">IF(LEN(AK$8)=0,"",IFERROR(IF(AK$9="Samtals",SUMPRODUCT(((Gögn!$F$2:$F$11876=$A153)*(Gögn!$B$2:$B$11876=AK$8)),Gögn!$K$2:$K$11876,Gögn!$L$2:$L$11876)/SUMIFS(Gögn!$L$2:$L$11876,Gögn!$B$2:$B$11876,AK$8,Gögn!$F$2:$F$11876,$A153),SUMPRODUCT(((Gögn!$F$2:$F$11876=$A153)*(Gögn!$B$2:$B$11876=AK$8)*(Gögn!$E$2:$E$11876=AK$9)),Gögn!$K$2:$K$11876,Gögn!$L$2:$L$11876)/SUMIFS(Gögn!$L$2:$L$11876,Gögn!$B$2:$B$11876,AK$8,Gögn!$E$2:$E$11876,AK$9,Gögn!$F$2:$F$11876,$A153)),""))</f>
        <v>0</v>
      </c>
      <c r="AL153" s="160">
        <f t="array" ref="AL153">IF(LEN(AL$8)=0,"",IFERROR(IF(AL$9="Samtals",SUMPRODUCT(((Gögn!$F$2:$F$11876=$A153)*(Gögn!$B$2:$B$11876=AL$8)),Gögn!$K$2:$K$11876,Gögn!$L$2:$L$11876)/SUMIFS(Gögn!$L$2:$L$11876,Gögn!$B$2:$B$11876,AL$8,Gögn!$F$2:$F$11876,$A153),SUMPRODUCT(((Gögn!$F$2:$F$11876=$A153)*(Gögn!$B$2:$B$11876=AL$8)*(Gögn!$E$2:$E$11876=AL$9)),Gögn!$K$2:$K$11876,Gögn!$L$2:$L$11876)/SUMIFS(Gögn!$L$2:$L$11876,Gögn!$B$2:$B$11876,AL$8,Gögn!$E$2:$E$11876,AL$9,Gögn!$F$2:$F$11876,$A153)),""))</f>
        <v>0</v>
      </c>
      <c r="AM153" s="160">
        <f t="array" ref="AM153">IF(LEN(AM$8)=0,"",IFERROR(IF(AM$9="Samtals",SUMPRODUCT(((Gögn!$F$2:$F$11876=$A153)*(Gögn!$B$2:$B$11876=AM$8)),Gögn!$K$2:$K$11876,Gögn!$L$2:$L$11876)/SUMIFS(Gögn!$L$2:$L$11876,Gögn!$B$2:$B$11876,AM$8,Gögn!$F$2:$F$11876,$A153),SUMPRODUCT(((Gögn!$F$2:$F$11876=$A153)*(Gögn!$B$2:$B$11876=AM$8)*(Gögn!$E$2:$E$11876=AM$9)),Gögn!$K$2:$K$11876,Gögn!$L$2:$L$11876)/SUMIFS(Gögn!$L$2:$L$11876,Gögn!$B$2:$B$11876,AM$8,Gögn!$E$2:$E$11876,AM$9,Gögn!$F$2:$F$11876,$A153)),""))</f>
        <v>0</v>
      </c>
      <c r="AN153" s="160">
        <f t="array" ref="AN153">IF(LEN(AN$8)=0,"",IFERROR(IF(AN$9="Samtals",SUMPRODUCT(((Gögn!$F$2:$F$11876=$A153)*(Gögn!$B$2:$B$11876=AN$8)),Gögn!$K$2:$K$11876,Gögn!$L$2:$L$11876)/SUMIFS(Gögn!$L$2:$L$11876,Gögn!$B$2:$B$11876,AN$8,Gögn!$F$2:$F$11876,$A153),SUMPRODUCT(((Gögn!$F$2:$F$11876=$A153)*(Gögn!$B$2:$B$11876=AN$8)*(Gögn!$E$2:$E$11876=AN$9)),Gögn!$K$2:$K$11876,Gögn!$L$2:$L$11876)/SUMIFS(Gögn!$L$2:$L$11876,Gögn!$B$2:$B$11876,AN$8,Gögn!$E$2:$E$11876,AN$9,Gögn!$F$2:$F$11876,$A153)),""))</f>
        <v>0</v>
      </c>
      <c r="AO153" s="160">
        <f t="array" ref="AO153">IF(LEN(AO$8)=0,"",IFERROR(IF(AO$9="Samtals",SUMPRODUCT(((Gögn!$F$2:$F$11876=$A153)*(Gögn!$B$2:$B$11876=AO$8)),Gögn!$K$2:$K$11876,Gögn!$L$2:$L$11876)/SUMIFS(Gögn!$L$2:$L$11876,Gögn!$B$2:$B$11876,AO$8,Gögn!$F$2:$F$11876,$A153),SUMPRODUCT(((Gögn!$F$2:$F$11876=$A153)*(Gögn!$B$2:$B$11876=AO$8)*(Gögn!$E$2:$E$11876=AO$9)),Gögn!$K$2:$K$11876,Gögn!$L$2:$L$11876)/SUMIFS(Gögn!$L$2:$L$11876,Gögn!$B$2:$B$11876,AO$8,Gögn!$E$2:$E$11876,AO$9,Gögn!$F$2:$F$11876,$A153)),""))</f>
        <v>0</v>
      </c>
      <c r="AP153" s="160">
        <f t="array" ref="AP153">IF(LEN(AP$8)=0,"",IFERROR(IF(AP$9="Samtals",SUMPRODUCT(((Gögn!$F$2:$F$11876=$A153)*(Gögn!$B$2:$B$11876=AP$8)),Gögn!$K$2:$K$11876,Gögn!$L$2:$L$11876)/SUMIFS(Gögn!$L$2:$L$11876,Gögn!$B$2:$B$11876,AP$8,Gögn!$F$2:$F$11876,$A153),SUMPRODUCT(((Gögn!$F$2:$F$11876=$A153)*(Gögn!$B$2:$B$11876=AP$8)*(Gögn!$E$2:$E$11876=AP$9)),Gögn!$K$2:$K$11876,Gögn!$L$2:$L$11876)/SUMIFS(Gögn!$L$2:$L$11876,Gögn!$B$2:$B$11876,AP$8,Gögn!$E$2:$E$11876,AP$9,Gögn!$F$2:$F$11876,$A153)),""))</f>
        <v>0</v>
      </c>
      <c r="AQ153" s="160">
        <f t="array" ref="AQ153">IF(LEN(AQ$8)=0,"",IFERROR(IF(AQ$9="Samtals",SUMPRODUCT(((Gögn!$F$2:$F$11876=$A153)*(Gögn!$B$2:$B$11876=AQ$8)),Gögn!$K$2:$K$11876,Gögn!$L$2:$L$11876)/SUMIFS(Gögn!$L$2:$L$11876,Gögn!$B$2:$B$11876,AQ$8,Gögn!$F$2:$F$11876,$A153),SUMPRODUCT(((Gögn!$F$2:$F$11876=$A153)*(Gögn!$B$2:$B$11876=AQ$8)*(Gögn!$E$2:$E$11876=AQ$9)),Gögn!$K$2:$K$11876,Gögn!$L$2:$L$11876)/SUMIFS(Gögn!$L$2:$L$11876,Gögn!$B$2:$B$11876,AQ$8,Gögn!$E$2:$E$11876,AQ$9,Gögn!$F$2:$F$11876,$A153)),""))</f>
        <v>0</v>
      </c>
      <c r="AR153" s="160">
        <f t="array" ref="AR153">IF(LEN(AR$8)=0,"",IFERROR(IF(AR$9="Samtals",SUMPRODUCT(((Gögn!$F$2:$F$11876=$A153)*(Gögn!$B$2:$B$11876=AR$8)),Gögn!$K$2:$K$11876,Gögn!$L$2:$L$11876)/SUMIFS(Gögn!$L$2:$L$11876,Gögn!$B$2:$B$11876,AR$8,Gögn!$F$2:$F$11876,$A153),SUMPRODUCT(((Gögn!$F$2:$F$11876=$A153)*(Gögn!$B$2:$B$11876=AR$8)*(Gögn!$E$2:$E$11876=AR$9)),Gögn!$K$2:$K$11876,Gögn!$L$2:$L$11876)/SUMIFS(Gögn!$L$2:$L$11876,Gögn!$B$2:$B$11876,AR$8,Gögn!$E$2:$E$11876,AR$9,Gögn!$F$2:$F$11876,$A153)),""))</f>
        <v>0</v>
      </c>
      <c r="AS153" s="160">
        <f t="array" ref="AS153">IF(LEN(AS$8)=0,"",IFERROR(IF(AS$9="Samtals",SUMPRODUCT(((Gögn!$F$2:$F$11876=$A153)*(Gögn!$B$2:$B$11876=AS$8)),Gögn!$K$2:$K$11876,Gögn!$L$2:$L$11876)/SUMIFS(Gögn!$L$2:$L$11876,Gögn!$B$2:$B$11876,AS$8,Gögn!$F$2:$F$11876,$A153),SUMPRODUCT(((Gögn!$F$2:$F$11876=$A153)*(Gögn!$B$2:$B$11876=AS$8)*(Gögn!$E$2:$E$11876=AS$9)),Gögn!$K$2:$K$11876,Gögn!$L$2:$L$11876)/SUMIFS(Gögn!$L$2:$L$11876,Gögn!$B$2:$B$11876,AS$8,Gögn!$E$2:$E$11876,AS$9,Gögn!$F$2:$F$11876,$A153)),""))</f>
        <v>0</v>
      </c>
      <c r="AT153" s="160">
        <f t="array" ref="AT153">IF(LEN(AT$8)=0,"",IFERROR(IF(AT$9="Samtals",SUMPRODUCT(((Gögn!$F$2:$F$11876=$A153)*(Gögn!$B$2:$B$11876=AT$8)),Gögn!$K$2:$K$11876,Gögn!$L$2:$L$11876)/SUMIFS(Gögn!$L$2:$L$11876,Gögn!$B$2:$B$11876,AT$8,Gögn!$F$2:$F$11876,$A153),SUMPRODUCT(((Gögn!$F$2:$F$11876=$A153)*(Gögn!$B$2:$B$11876=AT$8)*(Gögn!$E$2:$E$11876=AT$9)),Gögn!$K$2:$K$11876,Gögn!$L$2:$L$11876)/SUMIFS(Gögn!$L$2:$L$11876,Gögn!$B$2:$B$11876,AT$8,Gögn!$E$2:$E$11876,AT$9,Gögn!$F$2:$F$11876,$A153)),""))</f>
        <v>0</v>
      </c>
      <c r="AU153" s="160">
        <f t="array" ref="AU153">IF(LEN(AU$8)=0,"",IFERROR(IF(AU$9="Samtals",SUMPRODUCT(((Gögn!$F$2:$F$11876=$A153)*(Gögn!$B$2:$B$11876=AU$8)),Gögn!$K$2:$K$11876,Gögn!$L$2:$L$11876)/SUMIFS(Gögn!$L$2:$L$11876,Gögn!$B$2:$B$11876,AU$8,Gögn!$F$2:$F$11876,$A153),SUMPRODUCT(((Gögn!$F$2:$F$11876=$A153)*(Gögn!$B$2:$B$11876=AU$8)*(Gögn!$E$2:$E$11876=AU$9)),Gögn!$K$2:$K$11876,Gögn!$L$2:$L$11876)/SUMIFS(Gögn!$L$2:$L$11876,Gögn!$B$2:$B$11876,AU$8,Gögn!$E$2:$E$11876,AU$9,Gögn!$F$2:$F$11876,$A153)),""))</f>
        <v>0</v>
      </c>
      <c r="AV153" s="160">
        <f t="array" ref="AV153">IF(LEN(AV$8)=0,"",IFERROR(IF(AV$9="Samtals",SUMPRODUCT(((Gögn!$F$2:$F$11876=$A153)*(Gögn!$B$2:$B$11876=AV$8)),Gögn!$K$2:$K$11876,Gögn!$L$2:$L$11876)/SUMIFS(Gögn!$L$2:$L$11876,Gögn!$B$2:$B$11876,AV$8,Gögn!$F$2:$F$11876,$A153),SUMPRODUCT(((Gögn!$F$2:$F$11876=$A153)*(Gögn!$B$2:$B$11876=AV$8)*(Gögn!$E$2:$E$11876=AV$9)),Gögn!$K$2:$K$11876,Gögn!$L$2:$L$11876)/SUMIFS(Gögn!$L$2:$L$11876,Gögn!$B$2:$B$11876,AV$8,Gögn!$E$2:$E$11876,AV$9,Gögn!$F$2:$F$11876,$A153)),""))</f>
        <v>0</v>
      </c>
      <c r="AW153" s="160">
        <f t="array" ref="AW153">IF(LEN(AW$8)=0,"",IFERROR(IF(AW$9="Samtals",SUMPRODUCT(((Gögn!$F$2:$F$11876=$A153)*(Gögn!$B$2:$B$11876=AW$8)),Gögn!$K$2:$K$11876,Gögn!$L$2:$L$11876)/SUMIFS(Gögn!$L$2:$L$11876,Gögn!$B$2:$B$11876,AW$8,Gögn!$F$2:$F$11876,$A153),SUMPRODUCT(((Gögn!$F$2:$F$11876=$A153)*(Gögn!$B$2:$B$11876=AW$8)*(Gögn!$E$2:$E$11876=AW$9)),Gögn!$K$2:$K$11876,Gögn!$L$2:$L$11876)/SUMIFS(Gögn!$L$2:$L$11876,Gögn!$B$2:$B$11876,AW$8,Gögn!$E$2:$E$11876,AW$9,Gögn!$F$2:$F$11876,$A153)),""))</f>
        <v>0</v>
      </c>
      <c r="AX153" s="160">
        <f t="array" ref="AX153">IF(LEN(AX$8)=0,"",IFERROR(IF(AX$9="Samtals",SUMPRODUCT(((Gögn!$F$2:$F$11876=$A153)*(Gögn!$B$2:$B$11876=AX$8)),Gögn!$K$2:$K$11876,Gögn!$L$2:$L$11876)/SUMIFS(Gögn!$L$2:$L$11876,Gögn!$B$2:$B$11876,AX$8,Gögn!$F$2:$F$11876,$A153),SUMPRODUCT(((Gögn!$F$2:$F$11876=$A153)*(Gögn!$B$2:$B$11876=AX$8)*(Gögn!$E$2:$E$11876=AX$9)),Gögn!$K$2:$K$11876,Gögn!$L$2:$L$11876)/SUMIFS(Gögn!$L$2:$L$11876,Gögn!$B$2:$B$11876,AX$8,Gögn!$E$2:$E$11876,AX$9,Gögn!$F$2:$F$11876,$A153)),""))</f>
        <v>0</v>
      </c>
      <c r="AY153" s="160">
        <f t="array" ref="AY153">IF(LEN(AY$8)=0,"",IFERROR(IF(AY$9="Samtals",SUMPRODUCT(((Gögn!$F$2:$F$11876=$A153)*(Gögn!$B$2:$B$11876=AY$8)),Gögn!$K$2:$K$11876,Gögn!$L$2:$L$11876)/SUMIFS(Gögn!$L$2:$L$11876,Gögn!$B$2:$B$11876,AY$8,Gögn!$F$2:$F$11876,$A153),SUMPRODUCT(((Gögn!$F$2:$F$11876=$A153)*(Gögn!$B$2:$B$11876=AY$8)*(Gögn!$E$2:$E$11876=AY$9)),Gögn!$K$2:$K$11876,Gögn!$L$2:$L$11876)/SUMIFS(Gögn!$L$2:$L$11876,Gögn!$B$2:$B$11876,AY$8,Gögn!$E$2:$E$11876,AY$9,Gögn!$F$2:$F$11876,$A153)),""))</f>
        <v>0</v>
      </c>
      <c r="AZ153" s="160">
        <f t="array" ref="AZ153">IF(LEN(AZ$8)=0,"",IFERROR(IF(AZ$9="Samtals",SUMPRODUCT(((Gögn!$F$2:$F$11876=$A153)*(Gögn!$B$2:$B$11876=AZ$8)),Gögn!$K$2:$K$11876,Gögn!$L$2:$L$11876)/SUMIFS(Gögn!$L$2:$L$11876,Gögn!$B$2:$B$11876,AZ$8,Gögn!$F$2:$F$11876,$A153),SUMPRODUCT(((Gögn!$F$2:$F$11876=$A153)*(Gögn!$B$2:$B$11876=AZ$8)*(Gögn!$E$2:$E$11876=AZ$9)),Gögn!$K$2:$K$11876,Gögn!$L$2:$L$11876)/SUMIFS(Gögn!$L$2:$L$11876,Gögn!$B$2:$B$11876,AZ$8,Gögn!$E$2:$E$11876,AZ$9,Gögn!$F$2:$F$11876,$A153)),""))</f>
        <v>0</v>
      </c>
      <c r="BA153" s="160">
        <f t="array" ref="BA153">IF(LEN(BA$8)=0,"",IFERROR(IF(BA$9="Samtals",SUMPRODUCT(((Gögn!$F$2:$F$11876=$A153)*(Gögn!$B$2:$B$11876=BA$8)),Gögn!$K$2:$K$11876,Gögn!$L$2:$L$11876)/SUMIFS(Gögn!$L$2:$L$11876,Gögn!$B$2:$B$11876,BA$8,Gögn!$F$2:$F$11876,$A153),SUMPRODUCT(((Gögn!$F$2:$F$11876=$A153)*(Gögn!$B$2:$B$11876=BA$8)*(Gögn!$E$2:$E$11876=BA$9)),Gögn!$K$2:$K$11876,Gögn!$L$2:$L$11876)/SUMIFS(Gögn!$L$2:$L$11876,Gögn!$B$2:$B$11876,BA$8,Gögn!$E$2:$E$11876,BA$9,Gögn!$F$2:$F$11876,$A153)),""))</f>
        <v>0</v>
      </c>
      <c r="BB153" s="160">
        <f t="array" ref="BB153">IF(LEN(BB$8)=0,"",IFERROR(IF(BB$9="Samtals",SUMPRODUCT(((Gögn!$F$2:$F$11876=$A153)*(Gögn!$B$2:$B$11876=BB$8)),Gögn!$K$2:$K$11876,Gögn!$L$2:$L$11876)/SUMIFS(Gögn!$L$2:$L$11876,Gögn!$B$2:$B$11876,BB$8,Gögn!$F$2:$F$11876,$A153),SUMPRODUCT(((Gögn!$F$2:$F$11876=$A153)*(Gögn!$B$2:$B$11876=BB$8)*(Gögn!$E$2:$E$11876=BB$9)),Gögn!$K$2:$K$11876,Gögn!$L$2:$L$11876)/SUMIFS(Gögn!$L$2:$L$11876,Gögn!$B$2:$B$11876,BB$8,Gögn!$E$2:$E$11876,BB$9,Gögn!$F$2:$F$11876,$A153)),""))</f>
        <v>0</v>
      </c>
      <c r="BC153" s="160">
        <f t="array" ref="BC153">IF(LEN(BC$8)=0,"",IFERROR(IF(BC$9="Samtals",SUMPRODUCT(((Gögn!$F$2:$F$11876=$A153)*(Gögn!$B$2:$B$11876=BC$8)),Gögn!$K$2:$K$11876,Gögn!$L$2:$L$11876)/SUMIFS(Gögn!$L$2:$L$11876,Gögn!$B$2:$B$11876,BC$8,Gögn!$F$2:$F$11876,$A153),SUMPRODUCT(((Gögn!$F$2:$F$11876=$A153)*(Gögn!$B$2:$B$11876=BC$8)*(Gögn!$E$2:$E$11876=BC$9)),Gögn!$K$2:$K$11876,Gögn!$L$2:$L$11876)/SUMIFS(Gögn!$L$2:$L$11876,Gögn!$B$2:$B$11876,BC$8,Gögn!$E$2:$E$11876,BC$9,Gögn!$F$2:$F$11876,$A153)),""))</f>
        <v>0</v>
      </c>
      <c r="BD153" s="160">
        <f t="array" ref="BD153">IF(LEN(BD$8)=0,"",IFERROR(IF(BD$9="Samtals",SUMPRODUCT(((Gögn!$F$2:$F$11876=$A153)*(Gögn!$B$2:$B$11876=BD$8)),Gögn!$K$2:$K$11876,Gögn!$L$2:$L$11876)/SUMIFS(Gögn!$L$2:$L$11876,Gögn!$B$2:$B$11876,BD$8,Gögn!$F$2:$F$11876,$A153),SUMPRODUCT(((Gögn!$F$2:$F$11876=$A153)*(Gögn!$B$2:$B$11876=BD$8)*(Gögn!$E$2:$E$11876=BD$9)),Gögn!$K$2:$K$11876,Gögn!$L$2:$L$11876)/SUMIFS(Gögn!$L$2:$L$11876,Gögn!$B$2:$B$11876,BD$8,Gögn!$E$2:$E$11876,BD$9,Gögn!$F$2:$F$11876,$A153)),""))</f>
        <v>0</v>
      </c>
      <c r="BE153" s="160">
        <f t="array" ref="BE153">IF(LEN(BE$8)=0,"",IFERROR(IF(BE$9="Samtals",SUMPRODUCT(((Gögn!$F$2:$F$11876=$A153)*(Gögn!$B$2:$B$11876=BE$8)),Gögn!$K$2:$K$11876,Gögn!$L$2:$L$11876)/SUMIFS(Gögn!$L$2:$L$11876,Gögn!$B$2:$B$11876,BE$8,Gögn!$F$2:$F$11876,$A153),SUMPRODUCT(((Gögn!$F$2:$F$11876=$A153)*(Gögn!$B$2:$B$11876=BE$8)*(Gögn!$E$2:$E$11876=BE$9)),Gögn!$K$2:$K$11876,Gögn!$L$2:$L$11876)/SUMIFS(Gögn!$L$2:$L$11876,Gögn!$B$2:$B$11876,BE$8,Gögn!$E$2:$E$11876,BE$9,Gögn!$F$2:$F$11876,$A153)),""))</f>
        <v>0</v>
      </c>
      <c r="BF153" s="160">
        <f t="array" ref="BF153">IF(LEN(BF$8)=0,"",IFERROR(IF(BF$9="Samtals",SUMPRODUCT(((Gögn!$F$2:$F$11876=$A153)*(Gögn!$B$2:$B$11876=BF$8)),Gögn!$K$2:$K$11876,Gögn!$L$2:$L$11876)/SUMIFS(Gögn!$L$2:$L$11876,Gögn!$B$2:$B$11876,BF$8,Gögn!$F$2:$F$11876,$A153),SUMPRODUCT(((Gögn!$F$2:$F$11876=$A153)*(Gögn!$B$2:$B$11876=BF$8)*(Gögn!$E$2:$E$11876=BF$9)),Gögn!$K$2:$K$11876,Gögn!$L$2:$L$11876)/SUMIFS(Gögn!$L$2:$L$11876,Gögn!$B$2:$B$11876,BF$8,Gögn!$E$2:$E$11876,BF$9,Gögn!$F$2:$F$11876,$A153)),""))</f>
        <v>0</v>
      </c>
      <c r="BG153" s="160">
        <f t="array" ref="BG153">IF(LEN(BG$8)=0,"",IFERROR(IF(BG$9="Samtals",SUMPRODUCT(((Gögn!$F$2:$F$11876=$A153)*(Gögn!$B$2:$B$11876=BG$8)),Gögn!$K$2:$K$11876,Gögn!$L$2:$L$11876)/SUMIFS(Gögn!$L$2:$L$11876,Gögn!$B$2:$B$11876,BG$8,Gögn!$F$2:$F$11876,$A153),SUMPRODUCT(((Gögn!$F$2:$F$11876=$A153)*(Gögn!$B$2:$B$11876=BG$8)*(Gögn!$E$2:$E$11876=BG$9)),Gögn!$K$2:$K$11876,Gögn!$L$2:$L$11876)/SUMIFS(Gögn!$L$2:$L$11876,Gögn!$B$2:$B$11876,BG$8,Gögn!$E$2:$E$11876,BG$9,Gögn!$F$2:$F$11876,$A153)),""))</f>
        <v>0</v>
      </c>
    </row>
    <row r="154" spans="1:59" ht="15" customHeight="1" x14ac:dyDescent="0.25">
      <c r="A154" s="15" t="s">
        <v>69</v>
      </c>
      <c r="B154" s="15"/>
      <c r="C154" s="19" t="s">
        <v>297</v>
      </c>
      <c r="D154" s="162">
        <f t="shared" si="37"/>
        <v>1.4243533430302881E-4</v>
      </c>
      <c r="E154" s="162">
        <f t="array" ref="E154">IF(LEN(E$8)=0,"",IFERROR(IF(E$9="Samtals",SUMPRODUCT(((Gögn!$F$2:$F$11876=$A154)*(Gögn!$B$2:$B$11876=E$8)),Gögn!$K$2:$K$11876,Gögn!$L$2:$L$11876)/SUMIFS(Gögn!$L$2:$L$11876,Gögn!$B$2:$B$11876,E$8,Gögn!$F$2:$F$11876,$A154),SUMPRODUCT(((Gögn!$F$2:$F$11876=$A154)*(Gögn!$B$2:$B$11876=E$8)*(Gögn!$E$2:$E$11876=E$9)),Gögn!$K$2:$K$11876,Gögn!$L$2:$L$11876)/SUMIFS(Gögn!$L$2:$L$11876,Gögn!$B$2:$B$11876,E$8,Gögn!$E$2:$E$11876,E$9,Gögn!$F$2:$F$11876,$A154)),""))</f>
        <v>0</v>
      </c>
      <c r="F154" s="162">
        <f t="array" ref="F154">IF(LEN(F$8)=0,"",IFERROR(IF(F$9="Samtals",SUMPRODUCT(((Gögn!$F$2:$F$11876=$A154)*(Gögn!$B$2:$B$11876=F$8)),Gögn!$K$2:$K$11876,Gögn!$L$2:$L$11876)/SUMIFS(Gögn!$L$2:$L$11876,Gögn!$B$2:$B$11876,F$8,Gögn!$F$2:$F$11876,$A154),SUMPRODUCT(((Gögn!$F$2:$F$11876=$A154)*(Gögn!$B$2:$B$11876=F$8)*(Gögn!$E$2:$E$11876=F$9)),Gögn!$K$2:$K$11876,Gögn!$L$2:$L$11876)/SUMIFS(Gögn!$L$2:$L$11876,Gögn!$B$2:$B$11876,F$8,Gögn!$E$2:$E$11876,F$9,Gögn!$F$2:$F$11876,$A154)),""))</f>
        <v>0</v>
      </c>
      <c r="G154" s="162">
        <f t="array" ref="G154">IF(LEN(G$8)=0,"",IFERROR(IF(G$9="Samtals",SUMPRODUCT(((Gögn!$F$2:$F$11876=$A154)*(Gögn!$B$2:$B$11876=G$8)),Gögn!$K$2:$K$11876,Gögn!$L$2:$L$11876)/SUMIFS(Gögn!$L$2:$L$11876,Gögn!$B$2:$B$11876,G$8,Gögn!$F$2:$F$11876,$A154),SUMPRODUCT(((Gögn!$F$2:$F$11876=$A154)*(Gögn!$B$2:$B$11876=G$8)*(Gögn!$E$2:$E$11876=G$9)),Gögn!$K$2:$K$11876,Gögn!$L$2:$L$11876)/SUMIFS(Gögn!$L$2:$L$11876,Gögn!$B$2:$B$11876,G$8,Gögn!$E$2:$E$11876,G$9,Gögn!$F$2:$F$11876,$A154)),""))</f>
        <v>0</v>
      </c>
      <c r="H154" s="162">
        <f t="array" ref="H154">IF(LEN(H$8)=0,"",IFERROR(IF(H$9="Samtals",SUMPRODUCT(((Gögn!$F$2:$F$11876=$A154)*(Gögn!$B$2:$B$11876=H$8)),Gögn!$K$2:$K$11876,Gögn!$L$2:$L$11876)/SUMIFS(Gögn!$L$2:$L$11876,Gögn!$B$2:$B$11876,H$8,Gögn!$F$2:$F$11876,$A154),SUMPRODUCT(((Gögn!$F$2:$F$11876=$A154)*(Gögn!$B$2:$B$11876=H$8)*(Gögn!$E$2:$E$11876=H$9)),Gögn!$K$2:$K$11876,Gögn!$L$2:$L$11876)/SUMIFS(Gögn!$L$2:$L$11876,Gögn!$B$2:$B$11876,H$8,Gögn!$E$2:$E$11876,H$9,Gögn!$F$2:$F$11876,$A154)),""))</f>
        <v>0</v>
      </c>
      <c r="I154" s="162">
        <f t="array" ref="I154">IF(LEN(I$8)=0,"",IFERROR(IF(I$9="Samtals",SUMPRODUCT(((Gögn!$F$2:$F$11876=$A154)*(Gögn!$B$2:$B$11876=I$8)),Gögn!$K$2:$K$11876,Gögn!$L$2:$L$11876)/SUMIFS(Gögn!$L$2:$L$11876,Gögn!$B$2:$B$11876,I$8,Gögn!$F$2:$F$11876,$A154),SUMPRODUCT(((Gögn!$F$2:$F$11876=$A154)*(Gögn!$B$2:$B$11876=I$8)*(Gögn!$E$2:$E$11876=I$9)),Gögn!$K$2:$K$11876,Gögn!$L$2:$L$11876)/SUMIFS(Gögn!$L$2:$L$11876,Gögn!$B$2:$B$11876,I$8,Gögn!$E$2:$E$11876,I$9,Gögn!$F$2:$F$11876,$A154)),""))</f>
        <v>0</v>
      </c>
      <c r="J154" s="162">
        <f t="array" ref="J154">IF(LEN(J$8)=0,"",IFERROR(IF(J$9="Samtals",SUMPRODUCT(((Gögn!$F$2:$F$11876=$A154)*(Gögn!$B$2:$B$11876=J$8)),Gögn!$K$2:$K$11876,Gögn!$L$2:$L$11876)/SUMIFS(Gögn!$L$2:$L$11876,Gögn!$B$2:$B$11876,J$8,Gögn!$F$2:$F$11876,$A154),SUMPRODUCT(((Gögn!$F$2:$F$11876=$A154)*(Gögn!$B$2:$B$11876=J$8)*(Gögn!$E$2:$E$11876=J$9)),Gögn!$K$2:$K$11876,Gögn!$L$2:$L$11876)/SUMIFS(Gögn!$L$2:$L$11876,Gögn!$B$2:$B$11876,J$8,Gögn!$E$2:$E$11876,J$9,Gögn!$F$2:$F$11876,$A154)),""))</f>
        <v>0</v>
      </c>
      <c r="K154" s="162">
        <f t="array" ref="K154">IF(LEN(K$8)=0,"",IFERROR(IF(K$9="Samtals",SUMPRODUCT(((Gögn!$F$2:$F$11876=$A154)*(Gögn!$B$2:$B$11876=K$8)),Gögn!$K$2:$K$11876,Gögn!$L$2:$L$11876)/SUMIFS(Gögn!$L$2:$L$11876,Gögn!$B$2:$B$11876,K$8,Gögn!$F$2:$F$11876,$A154),SUMPRODUCT(((Gögn!$F$2:$F$11876=$A154)*(Gögn!$B$2:$B$11876=K$8)*(Gögn!$E$2:$E$11876=K$9)),Gögn!$K$2:$K$11876,Gögn!$L$2:$L$11876)/SUMIFS(Gögn!$L$2:$L$11876,Gögn!$B$2:$B$11876,K$8,Gögn!$E$2:$E$11876,K$9,Gögn!$F$2:$F$11876,$A154)),""))</f>
        <v>0</v>
      </c>
      <c r="L154" s="162">
        <f t="array" ref="L154">IF(LEN(L$8)=0,"",IFERROR(IF(L$9="Samtals",SUMPRODUCT(((Gögn!$F$2:$F$11876=$A154)*(Gögn!$B$2:$B$11876=L$8)),Gögn!$K$2:$K$11876,Gögn!$L$2:$L$11876)/SUMIFS(Gögn!$L$2:$L$11876,Gögn!$B$2:$B$11876,L$8,Gögn!$F$2:$F$11876,$A154),SUMPRODUCT(((Gögn!$F$2:$F$11876=$A154)*(Gögn!$B$2:$B$11876=L$8)*(Gögn!$E$2:$E$11876=L$9)),Gögn!$K$2:$K$11876,Gögn!$L$2:$L$11876)/SUMIFS(Gögn!$L$2:$L$11876,Gögn!$B$2:$B$11876,L$8,Gögn!$E$2:$E$11876,L$9,Gögn!$F$2:$F$11876,$A154)),""))</f>
        <v>0</v>
      </c>
      <c r="M154" s="162">
        <f t="array" ref="M154">IF(LEN(M$8)=0,"",IFERROR(IF(M$9="Samtals",SUMPRODUCT(((Gögn!$F$2:$F$11876=$A154)*(Gögn!$B$2:$B$11876=M$8)),Gögn!$K$2:$K$11876,Gögn!$L$2:$L$11876)/SUMIFS(Gögn!$L$2:$L$11876,Gögn!$B$2:$B$11876,M$8,Gögn!$F$2:$F$11876,$A154),SUMPRODUCT(((Gögn!$F$2:$F$11876=$A154)*(Gögn!$B$2:$B$11876=M$8)*(Gögn!$E$2:$E$11876=M$9)),Gögn!$K$2:$K$11876,Gögn!$L$2:$L$11876)/SUMIFS(Gögn!$L$2:$L$11876,Gögn!$B$2:$B$11876,M$8,Gögn!$E$2:$E$11876,M$9,Gögn!$F$2:$F$11876,$A154)),""))</f>
        <v>0</v>
      </c>
      <c r="N154" s="162">
        <f t="array" ref="N154">IF(LEN(N$8)=0,"",IFERROR(IF(N$9="Samtals",SUMPRODUCT(((Gögn!$F$2:$F$11876=$A154)*(Gögn!$B$2:$B$11876=N$8)),Gögn!$K$2:$K$11876,Gögn!$L$2:$L$11876)/SUMIFS(Gögn!$L$2:$L$11876,Gögn!$B$2:$B$11876,N$8,Gögn!$F$2:$F$11876,$A154),SUMPRODUCT(((Gögn!$F$2:$F$11876=$A154)*(Gögn!$B$2:$B$11876=N$8)*(Gögn!$E$2:$E$11876=N$9)),Gögn!$K$2:$K$11876,Gögn!$L$2:$L$11876)/SUMIFS(Gögn!$L$2:$L$11876,Gögn!$B$2:$B$11876,N$8,Gögn!$E$2:$E$11876,N$9,Gögn!$F$2:$F$11876,$A154)),""))</f>
        <v>0</v>
      </c>
      <c r="O154" s="162">
        <f t="array" ref="O154">IF(LEN(O$8)=0,"",IFERROR(IF(O$9="Samtals",SUMPRODUCT(((Gögn!$F$2:$F$11876=$A154)*(Gögn!$B$2:$B$11876=O$8)),Gögn!$K$2:$K$11876,Gögn!$L$2:$L$11876)/SUMIFS(Gögn!$L$2:$L$11876,Gögn!$B$2:$B$11876,O$8,Gögn!$F$2:$F$11876,$A154),SUMPRODUCT(((Gögn!$F$2:$F$11876=$A154)*(Gögn!$B$2:$B$11876=O$8)*(Gögn!$E$2:$E$11876=O$9)),Gögn!$K$2:$K$11876,Gögn!$L$2:$L$11876)/SUMIFS(Gögn!$L$2:$L$11876,Gögn!$B$2:$B$11876,O$8,Gögn!$E$2:$E$11876,O$9,Gögn!$F$2:$F$11876,$A154)),""))</f>
        <v>0</v>
      </c>
      <c r="P154" s="162">
        <f t="array" ref="P154">IF(LEN(P$8)=0,"",IFERROR(IF(P$9="Samtals",SUMPRODUCT(((Gögn!$F$2:$F$11876=$A154)*(Gögn!$B$2:$B$11876=P$8)),Gögn!$K$2:$K$11876,Gögn!$L$2:$L$11876)/SUMIFS(Gögn!$L$2:$L$11876,Gögn!$B$2:$B$11876,P$8,Gögn!$F$2:$F$11876,$A154),SUMPRODUCT(((Gögn!$F$2:$F$11876=$A154)*(Gögn!$B$2:$B$11876=P$8)*(Gögn!$E$2:$E$11876=P$9)),Gögn!$K$2:$K$11876,Gögn!$L$2:$L$11876)/SUMIFS(Gögn!$L$2:$L$11876,Gögn!$B$2:$B$11876,P$8,Gögn!$E$2:$E$11876,P$9,Gögn!$F$2:$F$11876,$A154)),""))</f>
        <v>0</v>
      </c>
      <c r="Q154" s="162">
        <f t="array" ref="Q154">IF(LEN(Q$8)=0,"",IFERROR(IF(Q$9="Samtals",SUMPRODUCT(((Gögn!$F$2:$F$11876=$A154)*(Gögn!$B$2:$B$11876=Q$8)),Gögn!$K$2:$K$11876,Gögn!$L$2:$L$11876)/SUMIFS(Gögn!$L$2:$L$11876,Gögn!$B$2:$B$11876,Q$8,Gögn!$F$2:$F$11876,$A154),SUMPRODUCT(((Gögn!$F$2:$F$11876=$A154)*(Gögn!$B$2:$B$11876=Q$8)*(Gögn!$E$2:$E$11876=Q$9)),Gögn!$K$2:$K$11876,Gögn!$L$2:$L$11876)/SUMIFS(Gögn!$L$2:$L$11876,Gögn!$B$2:$B$11876,Q$8,Gögn!$E$2:$E$11876,Q$9,Gögn!$F$2:$F$11876,$A154)),""))</f>
        <v>0</v>
      </c>
      <c r="R154" s="162">
        <f t="array" ref="R154">IF(LEN(R$8)=0,"",IFERROR(IF(R$9="Samtals",SUMPRODUCT(((Gögn!$F$2:$F$11876=$A154)*(Gögn!$B$2:$B$11876=R$8)),Gögn!$K$2:$K$11876,Gögn!$L$2:$L$11876)/SUMIFS(Gögn!$L$2:$L$11876,Gögn!$B$2:$B$11876,R$8,Gögn!$F$2:$F$11876,$A154),SUMPRODUCT(((Gögn!$F$2:$F$11876=$A154)*(Gögn!$B$2:$B$11876=R$8)*(Gögn!$E$2:$E$11876=R$9)),Gögn!$K$2:$K$11876,Gögn!$L$2:$L$11876)/SUMIFS(Gögn!$L$2:$L$11876,Gögn!$B$2:$B$11876,R$8,Gögn!$E$2:$E$11876,R$9,Gögn!$F$2:$F$11876,$A154)),""))</f>
        <v>0</v>
      </c>
      <c r="S154" s="162">
        <f t="array" ref="S154">IF(LEN(S$8)=0,"",IFERROR(IF(S$9="Samtals",SUMPRODUCT(((Gögn!$F$2:$F$11876=$A154)*(Gögn!$B$2:$B$11876=S$8)),Gögn!$K$2:$K$11876,Gögn!$L$2:$L$11876)/SUMIFS(Gögn!$L$2:$L$11876,Gögn!$B$2:$B$11876,S$8,Gögn!$F$2:$F$11876,$A154),SUMPRODUCT(((Gögn!$F$2:$F$11876=$A154)*(Gögn!$B$2:$B$11876=S$8)*(Gögn!$E$2:$E$11876=S$9)),Gögn!$K$2:$K$11876,Gögn!$L$2:$L$11876)/SUMIFS(Gögn!$L$2:$L$11876,Gögn!$B$2:$B$11876,S$8,Gögn!$E$2:$E$11876,S$9,Gögn!$F$2:$F$11876,$A154)),""))</f>
        <v>0</v>
      </c>
      <c r="T154" s="162">
        <f t="array" ref="T154">IF(LEN(T$8)=0,"",IFERROR(IF(T$9="Samtals",SUMPRODUCT(((Gögn!$F$2:$F$11876=$A154)*(Gögn!$B$2:$B$11876=T$8)),Gögn!$K$2:$K$11876,Gögn!$L$2:$L$11876)/SUMIFS(Gögn!$L$2:$L$11876,Gögn!$B$2:$B$11876,T$8,Gögn!$F$2:$F$11876,$A154),SUMPRODUCT(((Gögn!$F$2:$F$11876=$A154)*(Gögn!$B$2:$B$11876=T$8)*(Gögn!$E$2:$E$11876=T$9)),Gögn!$K$2:$K$11876,Gögn!$L$2:$L$11876)/SUMIFS(Gögn!$L$2:$L$11876,Gögn!$B$2:$B$11876,T$8,Gögn!$E$2:$E$11876,T$9,Gögn!$F$2:$F$11876,$A154)),""))</f>
        <v>0</v>
      </c>
      <c r="U154" s="162">
        <f t="array" ref="U154">IF(LEN(U$8)=0,"",IFERROR(IF(U$9="Samtals",SUMPRODUCT(((Gögn!$F$2:$F$11876=$A154)*(Gögn!$B$2:$B$11876=U$8)),Gögn!$K$2:$K$11876,Gögn!$L$2:$L$11876)/SUMIFS(Gögn!$L$2:$L$11876,Gögn!$B$2:$B$11876,U$8,Gögn!$F$2:$F$11876,$A154),SUMPRODUCT(((Gögn!$F$2:$F$11876=$A154)*(Gögn!$B$2:$B$11876=U$8)*(Gögn!$E$2:$E$11876=U$9)),Gögn!$K$2:$K$11876,Gögn!$L$2:$L$11876)/SUMIFS(Gögn!$L$2:$L$11876,Gögn!$B$2:$B$11876,U$8,Gögn!$E$2:$E$11876,U$9,Gögn!$F$2:$F$11876,$A154)),""))</f>
        <v>0</v>
      </c>
      <c r="V154" s="162">
        <f t="array" ref="V154">IF(LEN(V$8)=0,"",IFERROR(IF(V$9="Samtals",SUMPRODUCT(((Gögn!$F$2:$F$11876=$A154)*(Gögn!$B$2:$B$11876=V$8)),Gögn!$K$2:$K$11876,Gögn!$L$2:$L$11876)/SUMIFS(Gögn!$L$2:$L$11876,Gögn!$B$2:$B$11876,V$8,Gögn!$F$2:$F$11876,$A154),SUMPRODUCT(((Gögn!$F$2:$F$11876=$A154)*(Gögn!$B$2:$B$11876=V$8)*(Gögn!$E$2:$E$11876=V$9)),Gögn!$K$2:$K$11876,Gögn!$L$2:$L$11876)/SUMIFS(Gögn!$L$2:$L$11876,Gögn!$B$2:$B$11876,V$8,Gögn!$E$2:$E$11876,V$9,Gögn!$F$2:$F$11876,$A154)),""))</f>
        <v>0</v>
      </c>
      <c r="W154" s="162">
        <f t="array" ref="W154">IF(LEN(W$8)=0,"",IFERROR(IF(W$9="Samtals",SUMPRODUCT(((Gögn!$F$2:$F$11876=$A154)*(Gögn!$B$2:$B$11876=W$8)),Gögn!$K$2:$K$11876,Gögn!$L$2:$L$11876)/SUMIFS(Gögn!$L$2:$L$11876,Gögn!$B$2:$B$11876,W$8,Gögn!$F$2:$F$11876,$A154),SUMPRODUCT(((Gögn!$F$2:$F$11876=$A154)*(Gögn!$B$2:$B$11876=W$8)*(Gögn!$E$2:$E$11876=W$9)),Gögn!$K$2:$K$11876,Gögn!$L$2:$L$11876)/SUMIFS(Gögn!$L$2:$L$11876,Gögn!$B$2:$B$11876,W$8,Gögn!$E$2:$E$11876,W$9,Gögn!$F$2:$F$11876,$A154)),""))</f>
        <v>0</v>
      </c>
      <c r="X154" s="162">
        <f t="array" ref="X154">IF(LEN(X$8)=0,"",IFERROR(IF(X$9="Samtals",SUMPRODUCT(((Gögn!$F$2:$F$11876=$A154)*(Gögn!$B$2:$B$11876=X$8)),Gögn!$K$2:$K$11876,Gögn!$L$2:$L$11876)/SUMIFS(Gögn!$L$2:$L$11876,Gögn!$B$2:$B$11876,X$8,Gögn!$F$2:$F$11876,$A154),SUMPRODUCT(((Gögn!$F$2:$F$11876=$A154)*(Gögn!$B$2:$B$11876=X$8)*(Gögn!$E$2:$E$11876=X$9)),Gögn!$K$2:$K$11876,Gögn!$L$2:$L$11876)/SUMIFS(Gögn!$L$2:$L$11876,Gögn!$B$2:$B$11876,X$8,Gögn!$E$2:$E$11876,X$9,Gögn!$F$2:$F$11876,$A154)),""))</f>
        <v>0</v>
      </c>
      <c r="Y154" s="162">
        <f t="array" ref="Y154">IF(LEN(Y$8)=0,"",IFERROR(IF(Y$9="Samtals",SUMPRODUCT(((Gögn!$F$2:$F$11876=$A154)*(Gögn!$B$2:$B$11876=Y$8)),Gögn!$K$2:$K$11876,Gögn!$L$2:$L$11876)/SUMIFS(Gögn!$L$2:$L$11876,Gögn!$B$2:$B$11876,Y$8,Gögn!$F$2:$F$11876,$A154),SUMPRODUCT(((Gögn!$F$2:$F$11876=$A154)*(Gögn!$B$2:$B$11876=Y$8)*(Gögn!$E$2:$E$11876=Y$9)),Gögn!$K$2:$K$11876,Gögn!$L$2:$L$11876)/SUMIFS(Gögn!$L$2:$L$11876,Gögn!$B$2:$B$11876,Y$8,Gögn!$E$2:$E$11876,Y$9,Gögn!$F$2:$F$11876,$A154)),""))</f>
        <v>0</v>
      </c>
      <c r="Z154" s="162">
        <f t="array" ref="Z154">IF(LEN(Z$8)=0,"",IFERROR(IF(Z$9="Samtals",SUMPRODUCT(((Gögn!$F$2:$F$11876=$A154)*(Gögn!$B$2:$B$11876=Z$8)),Gögn!$K$2:$K$11876,Gögn!$L$2:$L$11876)/SUMIFS(Gögn!$L$2:$L$11876,Gögn!$B$2:$B$11876,Z$8,Gögn!$F$2:$F$11876,$A154),SUMPRODUCT(((Gögn!$F$2:$F$11876=$A154)*(Gögn!$B$2:$B$11876=Z$8)*(Gögn!$E$2:$E$11876=Z$9)),Gögn!$K$2:$K$11876,Gögn!$L$2:$L$11876)/SUMIFS(Gögn!$L$2:$L$11876,Gögn!$B$2:$B$11876,Z$8,Gögn!$E$2:$E$11876,Z$9,Gögn!$F$2:$F$11876,$A154)),""))</f>
        <v>0</v>
      </c>
      <c r="AA154" s="162">
        <f t="array" ref="AA154">IF(LEN(AA$8)=0,"",IFERROR(IF(AA$9="Samtals",SUMPRODUCT(((Gögn!$F$2:$F$11876=$A154)*(Gögn!$B$2:$B$11876=AA$8)),Gögn!$K$2:$K$11876,Gögn!$L$2:$L$11876)/SUMIFS(Gögn!$L$2:$L$11876,Gögn!$B$2:$B$11876,AA$8,Gögn!$F$2:$F$11876,$A154),SUMPRODUCT(((Gögn!$F$2:$F$11876=$A154)*(Gögn!$B$2:$B$11876=AA$8)*(Gögn!$E$2:$E$11876=AA$9)),Gögn!$K$2:$K$11876,Gögn!$L$2:$L$11876)/SUMIFS(Gögn!$L$2:$L$11876,Gögn!$B$2:$B$11876,AA$8,Gögn!$E$2:$E$11876,AA$9,Gögn!$F$2:$F$11876,$A154)),""))</f>
        <v>0</v>
      </c>
      <c r="AB154" s="162">
        <f t="array" ref="AB154">IF(LEN(AB$8)=0,"",IFERROR(IF(AB$9="Samtals",SUMPRODUCT(((Gögn!$F$2:$F$11876=$A154)*(Gögn!$B$2:$B$11876=AB$8)),Gögn!$K$2:$K$11876,Gögn!$L$2:$L$11876)/SUMIFS(Gögn!$L$2:$L$11876,Gögn!$B$2:$B$11876,AB$8,Gögn!$F$2:$F$11876,$A154),SUMPRODUCT(((Gögn!$F$2:$F$11876=$A154)*(Gögn!$B$2:$B$11876=AB$8)*(Gögn!$E$2:$E$11876=AB$9)),Gögn!$K$2:$K$11876,Gögn!$L$2:$L$11876)/SUMIFS(Gögn!$L$2:$L$11876,Gögn!$B$2:$B$11876,AB$8,Gögn!$E$2:$E$11876,AB$9,Gögn!$F$2:$F$11876,$A154)),""))</f>
        <v>0</v>
      </c>
      <c r="AC154" s="162">
        <f t="array" ref="AC154">IF(LEN(AC$8)=0,"",IFERROR(IF(AC$9="Samtals",SUMPRODUCT(((Gögn!$F$2:$F$11876=$A154)*(Gögn!$B$2:$B$11876=AC$8)),Gögn!$K$2:$K$11876,Gögn!$L$2:$L$11876)/SUMIFS(Gögn!$L$2:$L$11876,Gögn!$B$2:$B$11876,AC$8,Gögn!$F$2:$F$11876,$A154),SUMPRODUCT(((Gögn!$F$2:$F$11876=$A154)*(Gögn!$B$2:$B$11876=AC$8)*(Gögn!$E$2:$E$11876=AC$9)),Gögn!$K$2:$K$11876,Gögn!$L$2:$L$11876)/SUMIFS(Gögn!$L$2:$L$11876,Gögn!$B$2:$B$11876,AC$8,Gögn!$E$2:$E$11876,AC$9,Gögn!$F$2:$F$11876,$A154)),""))</f>
        <v>0</v>
      </c>
      <c r="AD154" s="162">
        <f t="array" ref="AD154">IF(LEN(AD$8)=0,"",IFERROR(IF(AD$9="Samtals",SUMPRODUCT(((Gögn!$F$2:$F$11876=$A154)*(Gögn!$B$2:$B$11876=AD$8)),Gögn!$K$2:$K$11876,Gögn!$L$2:$L$11876)/SUMIFS(Gögn!$L$2:$L$11876,Gögn!$B$2:$B$11876,AD$8,Gögn!$F$2:$F$11876,$A154),SUMPRODUCT(((Gögn!$F$2:$F$11876=$A154)*(Gögn!$B$2:$B$11876=AD$8)*(Gögn!$E$2:$E$11876=AD$9)),Gögn!$K$2:$K$11876,Gögn!$L$2:$L$11876)/SUMIFS(Gögn!$L$2:$L$11876,Gögn!$B$2:$B$11876,AD$8,Gögn!$E$2:$E$11876,AD$9,Gögn!$F$2:$F$11876,$A154)),""))</f>
        <v>0</v>
      </c>
      <c r="AE154" s="162">
        <f t="array" ref="AE154">IF(LEN(AE$8)=0,"",IFERROR(IF(AE$9="Samtals",SUMPRODUCT(((Gögn!$F$2:$F$11876=$A154)*(Gögn!$B$2:$B$11876=AE$8)),Gögn!$K$2:$K$11876,Gögn!$L$2:$L$11876)/SUMIFS(Gögn!$L$2:$L$11876,Gögn!$B$2:$B$11876,AE$8,Gögn!$F$2:$F$11876,$A154),SUMPRODUCT(((Gögn!$F$2:$F$11876=$A154)*(Gögn!$B$2:$B$11876=AE$8)*(Gögn!$E$2:$E$11876=AE$9)),Gögn!$K$2:$K$11876,Gögn!$L$2:$L$11876)/SUMIFS(Gögn!$L$2:$L$11876,Gögn!$B$2:$B$11876,AE$8,Gögn!$E$2:$E$11876,AE$9,Gögn!$F$2:$F$11876,$A154)),""))</f>
        <v>0</v>
      </c>
      <c r="AF154" s="162">
        <f t="array" ref="AF154">IF(LEN(AF$8)=0,"",IFERROR(IF(AF$9="Samtals",SUMPRODUCT(((Gögn!$F$2:$F$11876=$A154)*(Gögn!$B$2:$B$11876=AF$8)),Gögn!$K$2:$K$11876,Gögn!$L$2:$L$11876)/SUMIFS(Gögn!$L$2:$L$11876,Gögn!$B$2:$B$11876,AF$8,Gögn!$F$2:$F$11876,$A154),SUMPRODUCT(((Gögn!$F$2:$F$11876=$A154)*(Gögn!$B$2:$B$11876=AF$8)*(Gögn!$E$2:$E$11876=AF$9)),Gögn!$K$2:$K$11876,Gögn!$L$2:$L$11876)/SUMIFS(Gögn!$L$2:$L$11876,Gögn!$B$2:$B$11876,AF$8,Gögn!$E$2:$E$11876,AF$9,Gögn!$F$2:$F$11876,$A154)),""))</f>
        <v>0</v>
      </c>
      <c r="AG154" s="162">
        <f t="array" ref="AG154">IF(LEN(AG$8)=0,"",IFERROR(IF(AG$9="Samtals",SUMPRODUCT(((Gögn!$F$2:$F$11876=$A154)*(Gögn!$B$2:$B$11876=AG$8)),Gögn!$K$2:$K$11876,Gögn!$L$2:$L$11876)/SUMIFS(Gögn!$L$2:$L$11876,Gögn!$B$2:$B$11876,AG$8,Gögn!$F$2:$F$11876,$A154),SUMPRODUCT(((Gögn!$F$2:$F$11876=$A154)*(Gögn!$B$2:$B$11876=AG$8)*(Gögn!$E$2:$E$11876=AG$9)),Gögn!$K$2:$K$11876,Gögn!$L$2:$L$11876)/SUMIFS(Gögn!$L$2:$L$11876,Gögn!$B$2:$B$11876,AG$8,Gögn!$E$2:$E$11876,AG$9,Gögn!$F$2:$F$11876,$A154)),""))</f>
        <v>0</v>
      </c>
      <c r="AH154" s="162">
        <f t="array" ref="AH154">IF(LEN(AH$8)=0,"",IFERROR(IF(AH$9="Samtals",SUMPRODUCT(((Gögn!$F$2:$F$11876=$A154)*(Gögn!$B$2:$B$11876=AH$8)),Gögn!$K$2:$K$11876,Gögn!$L$2:$L$11876)/SUMIFS(Gögn!$L$2:$L$11876,Gögn!$B$2:$B$11876,AH$8,Gögn!$F$2:$F$11876,$A154),SUMPRODUCT(((Gögn!$F$2:$F$11876=$A154)*(Gögn!$B$2:$B$11876=AH$8)*(Gögn!$E$2:$E$11876=AH$9)),Gögn!$K$2:$K$11876,Gögn!$L$2:$L$11876)/SUMIFS(Gögn!$L$2:$L$11876,Gögn!$B$2:$B$11876,AH$8,Gögn!$E$2:$E$11876,AH$9,Gögn!$F$2:$F$11876,$A154)),""))</f>
        <v>0</v>
      </c>
      <c r="AI154" s="162">
        <f t="array" ref="AI154">IF(LEN(AI$8)=0,"",IFERROR(IF(AI$9="Samtals",SUMPRODUCT(((Gögn!$F$2:$F$11876=$A154)*(Gögn!$B$2:$B$11876=AI$8)),Gögn!$K$2:$K$11876,Gögn!$L$2:$L$11876)/SUMIFS(Gögn!$L$2:$L$11876,Gögn!$B$2:$B$11876,AI$8,Gögn!$F$2:$F$11876,$A154),SUMPRODUCT(((Gögn!$F$2:$F$11876=$A154)*(Gögn!$B$2:$B$11876=AI$8)*(Gögn!$E$2:$E$11876=AI$9)),Gögn!$K$2:$K$11876,Gögn!$L$2:$L$11876)/SUMIFS(Gögn!$L$2:$L$11876,Gögn!$B$2:$B$11876,AI$8,Gögn!$E$2:$E$11876,AI$9,Gögn!$F$2:$F$11876,$A154)),""))</f>
        <v>0</v>
      </c>
      <c r="AJ154" s="162">
        <f t="array" ref="AJ154">IF(LEN(AJ$8)=0,"",IFERROR(IF(AJ$9="Samtals",SUMPRODUCT(((Gögn!$F$2:$F$11876=$A154)*(Gögn!$B$2:$B$11876=AJ$8)),Gögn!$K$2:$K$11876,Gögn!$L$2:$L$11876)/SUMIFS(Gögn!$L$2:$L$11876,Gögn!$B$2:$B$11876,AJ$8,Gögn!$F$2:$F$11876,$A154),SUMPRODUCT(((Gögn!$F$2:$F$11876=$A154)*(Gögn!$B$2:$B$11876=AJ$8)*(Gögn!$E$2:$E$11876=AJ$9)),Gögn!$K$2:$K$11876,Gögn!$L$2:$L$11876)/SUMIFS(Gögn!$L$2:$L$11876,Gögn!$B$2:$B$11876,AJ$8,Gögn!$E$2:$E$11876,AJ$9,Gögn!$F$2:$F$11876,$A154)),""))</f>
        <v>0</v>
      </c>
      <c r="AK154" s="162">
        <f t="array" ref="AK154">IF(LEN(AK$8)=0,"",IFERROR(IF(AK$9="Samtals",SUMPRODUCT(((Gögn!$F$2:$F$11876=$A154)*(Gögn!$B$2:$B$11876=AK$8)),Gögn!$K$2:$K$11876,Gögn!$L$2:$L$11876)/SUMIFS(Gögn!$L$2:$L$11876,Gögn!$B$2:$B$11876,AK$8,Gögn!$F$2:$F$11876,$A154),SUMPRODUCT(((Gögn!$F$2:$F$11876=$A154)*(Gögn!$B$2:$B$11876=AK$8)*(Gögn!$E$2:$E$11876=AK$9)),Gögn!$K$2:$K$11876,Gögn!$L$2:$L$11876)/SUMIFS(Gögn!$L$2:$L$11876,Gögn!$B$2:$B$11876,AK$8,Gögn!$E$2:$E$11876,AK$9,Gögn!$F$2:$F$11876,$A154)),""))</f>
        <v>0</v>
      </c>
      <c r="AL154" s="162">
        <f t="array" ref="AL154">IF(LEN(AL$8)=0,"",IFERROR(IF(AL$9="Samtals",SUMPRODUCT(((Gögn!$F$2:$F$11876=$A154)*(Gögn!$B$2:$B$11876=AL$8)),Gögn!$K$2:$K$11876,Gögn!$L$2:$L$11876)/SUMIFS(Gögn!$L$2:$L$11876,Gögn!$B$2:$B$11876,AL$8,Gögn!$F$2:$F$11876,$A154),SUMPRODUCT(((Gögn!$F$2:$F$11876=$A154)*(Gögn!$B$2:$B$11876=AL$8)*(Gögn!$E$2:$E$11876=AL$9)),Gögn!$K$2:$K$11876,Gögn!$L$2:$L$11876)/SUMIFS(Gögn!$L$2:$L$11876,Gögn!$B$2:$B$11876,AL$8,Gögn!$E$2:$E$11876,AL$9,Gögn!$F$2:$F$11876,$A154)),""))</f>
        <v>0</v>
      </c>
      <c r="AM154" s="162">
        <f t="array" ref="AM154">IF(LEN(AM$8)=0,"",IFERROR(IF(AM$9="Samtals",SUMPRODUCT(((Gögn!$F$2:$F$11876=$A154)*(Gögn!$B$2:$B$11876=AM$8)),Gögn!$K$2:$K$11876,Gögn!$L$2:$L$11876)/SUMIFS(Gögn!$L$2:$L$11876,Gögn!$B$2:$B$11876,AM$8,Gögn!$F$2:$F$11876,$A154),SUMPRODUCT(((Gögn!$F$2:$F$11876=$A154)*(Gögn!$B$2:$B$11876=AM$8)*(Gögn!$E$2:$E$11876=AM$9)),Gögn!$K$2:$K$11876,Gögn!$L$2:$L$11876)/SUMIFS(Gögn!$L$2:$L$11876,Gögn!$B$2:$B$11876,AM$8,Gögn!$E$2:$E$11876,AM$9,Gögn!$F$2:$F$11876,$A154)),""))</f>
        <v>0</v>
      </c>
      <c r="AN154" s="162">
        <f t="array" ref="AN154">IF(LEN(AN$8)=0,"",IFERROR(IF(AN$9="Samtals",SUMPRODUCT(((Gögn!$F$2:$F$11876=$A154)*(Gögn!$B$2:$B$11876=AN$8)),Gögn!$K$2:$K$11876,Gögn!$L$2:$L$11876)/SUMIFS(Gögn!$L$2:$L$11876,Gögn!$B$2:$B$11876,AN$8,Gögn!$F$2:$F$11876,$A154),SUMPRODUCT(((Gögn!$F$2:$F$11876=$A154)*(Gögn!$B$2:$B$11876=AN$8)*(Gögn!$E$2:$E$11876=AN$9)),Gögn!$K$2:$K$11876,Gögn!$L$2:$L$11876)/SUMIFS(Gögn!$L$2:$L$11876,Gögn!$B$2:$B$11876,AN$8,Gögn!$E$2:$E$11876,AN$9,Gögn!$F$2:$F$11876,$A154)),""))</f>
        <v>0</v>
      </c>
      <c r="AO154" s="162">
        <f t="array" ref="AO154">IF(LEN(AO$8)=0,"",IFERROR(IF(AO$9="Samtals",SUMPRODUCT(((Gögn!$F$2:$F$11876=$A154)*(Gögn!$B$2:$B$11876=AO$8)),Gögn!$K$2:$K$11876,Gögn!$L$2:$L$11876)/SUMIFS(Gögn!$L$2:$L$11876,Gögn!$B$2:$B$11876,AO$8,Gögn!$F$2:$F$11876,$A154),SUMPRODUCT(((Gögn!$F$2:$F$11876=$A154)*(Gögn!$B$2:$B$11876=AO$8)*(Gögn!$E$2:$E$11876=AO$9)),Gögn!$K$2:$K$11876,Gögn!$L$2:$L$11876)/SUMIFS(Gögn!$L$2:$L$11876,Gögn!$B$2:$B$11876,AO$8,Gögn!$E$2:$E$11876,AO$9,Gögn!$F$2:$F$11876,$A154)),""))</f>
        <v>0</v>
      </c>
      <c r="AP154" s="162">
        <f t="array" ref="AP154">IF(LEN(AP$8)=0,"",IFERROR(IF(AP$9="Samtals",SUMPRODUCT(((Gögn!$F$2:$F$11876=$A154)*(Gögn!$B$2:$B$11876=AP$8)),Gögn!$K$2:$K$11876,Gögn!$L$2:$L$11876)/SUMIFS(Gögn!$L$2:$L$11876,Gögn!$B$2:$B$11876,AP$8,Gögn!$F$2:$F$11876,$A154),SUMPRODUCT(((Gögn!$F$2:$F$11876=$A154)*(Gögn!$B$2:$B$11876=AP$8)*(Gögn!$E$2:$E$11876=AP$9)),Gögn!$K$2:$K$11876,Gögn!$L$2:$L$11876)/SUMIFS(Gögn!$L$2:$L$11876,Gögn!$B$2:$B$11876,AP$8,Gögn!$E$2:$E$11876,AP$9,Gögn!$F$2:$F$11876,$A154)),""))</f>
        <v>0.11102096792412297</v>
      </c>
      <c r="AQ154" s="162">
        <f t="array" ref="AQ154">IF(LEN(AQ$8)=0,"",IFERROR(IF(AQ$9="Samtals",SUMPRODUCT(((Gögn!$F$2:$F$11876=$A154)*(Gögn!$B$2:$B$11876=AQ$8)),Gögn!$K$2:$K$11876,Gögn!$L$2:$L$11876)/SUMIFS(Gögn!$L$2:$L$11876,Gögn!$B$2:$B$11876,AQ$8,Gögn!$F$2:$F$11876,$A154),SUMPRODUCT(((Gögn!$F$2:$F$11876=$A154)*(Gögn!$B$2:$B$11876=AQ$8)*(Gögn!$E$2:$E$11876=AQ$9)),Gögn!$K$2:$K$11876,Gögn!$L$2:$L$11876)/SUMIFS(Gögn!$L$2:$L$11876,Gögn!$B$2:$B$11876,AQ$8,Gögn!$E$2:$E$11876,AQ$9,Gögn!$F$2:$F$11876,$A154)),""))</f>
        <v>0</v>
      </c>
      <c r="AR154" s="162">
        <f t="array" ref="AR154">IF(LEN(AR$8)=0,"",IFERROR(IF(AR$9="Samtals",SUMPRODUCT(((Gögn!$F$2:$F$11876=$A154)*(Gögn!$B$2:$B$11876=AR$8)),Gögn!$K$2:$K$11876,Gögn!$L$2:$L$11876)/SUMIFS(Gögn!$L$2:$L$11876,Gögn!$B$2:$B$11876,AR$8,Gögn!$F$2:$F$11876,$A154),SUMPRODUCT(((Gögn!$F$2:$F$11876=$A154)*(Gögn!$B$2:$B$11876=AR$8)*(Gögn!$E$2:$E$11876=AR$9)),Gögn!$K$2:$K$11876,Gögn!$L$2:$L$11876)/SUMIFS(Gögn!$L$2:$L$11876,Gögn!$B$2:$B$11876,AR$8,Gögn!$E$2:$E$11876,AR$9,Gögn!$F$2:$F$11876,$A154)),""))</f>
        <v>0.15</v>
      </c>
      <c r="AS154" s="162">
        <f t="array" ref="AS154">IF(LEN(AS$8)=0,"",IFERROR(IF(AS$9="Samtals",SUMPRODUCT(((Gögn!$F$2:$F$11876=$A154)*(Gögn!$B$2:$B$11876=AS$8)),Gögn!$K$2:$K$11876,Gögn!$L$2:$L$11876)/SUMIFS(Gögn!$L$2:$L$11876,Gögn!$B$2:$B$11876,AS$8,Gögn!$F$2:$F$11876,$A154),SUMPRODUCT(((Gögn!$F$2:$F$11876=$A154)*(Gögn!$B$2:$B$11876=AS$8)*(Gögn!$E$2:$E$11876=AS$9)),Gögn!$K$2:$K$11876,Gögn!$L$2:$L$11876)/SUMIFS(Gögn!$L$2:$L$11876,Gögn!$B$2:$B$11876,AS$8,Gögn!$E$2:$E$11876,AS$9,Gögn!$F$2:$F$11876,$A154)),""))</f>
        <v>0</v>
      </c>
      <c r="AT154" s="162">
        <f t="array" ref="AT154">IF(LEN(AT$8)=0,"",IFERROR(IF(AT$9="Samtals",SUMPRODUCT(((Gögn!$F$2:$F$11876=$A154)*(Gögn!$B$2:$B$11876=AT$8)),Gögn!$K$2:$K$11876,Gögn!$L$2:$L$11876)/SUMIFS(Gögn!$L$2:$L$11876,Gögn!$B$2:$B$11876,AT$8,Gögn!$F$2:$F$11876,$A154),SUMPRODUCT(((Gögn!$F$2:$F$11876=$A154)*(Gögn!$B$2:$B$11876=AT$8)*(Gögn!$E$2:$E$11876=AT$9)),Gögn!$K$2:$K$11876,Gögn!$L$2:$L$11876)/SUMIFS(Gögn!$L$2:$L$11876,Gögn!$B$2:$B$11876,AT$8,Gögn!$E$2:$E$11876,AT$9,Gögn!$F$2:$F$11876,$A154)),""))</f>
        <v>0</v>
      </c>
      <c r="AU154" s="162">
        <f t="array" ref="AU154">IF(LEN(AU$8)=0,"",IFERROR(IF(AU$9="Samtals",SUMPRODUCT(((Gögn!$F$2:$F$11876=$A154)*(Gögn!$B$2:$B$11876=AU$8)),Gögn!$K$2:$K$11876,Gögn!$L$2:$L$11876)/SUMIFS(Gögn!$L$2:$L$11876,Gögn!$B$2:$B$11876,AU$8,Gögn!$F$2:$F$11876,$A154),SUMPRODUCT(((Gögn!$F$2:$F$11876=$A154)*(Gögn!$B$2:$B$11876=AU$8)*(Gögn!$E$2:$E$11876=AU$9)),Gögn!$K$2:$K$11876,Gögn!$L$2:$L$11876)/SUMIFS(Gögn!$L$2:$L$11876,Gögn!$B$2:$B$11876,AU$8,Gögn!$E$2:$E$11876,AU$9,Gögn!$F$2:$F$11876,$A154)),""))</f>
        <v>0</v>
      </c>
      <c r="AV154" s="162">
        <f t="array" ref="AV154">IF(LEN(AV$8)=0,"",IFERROR(IF(AV$9="Samtals",SUMPRODUCT(((Gögn!$F$2:$F$11876=$A154)*(Gögn!$B$2:$B$11876=AV$8)),Gögn!$K$2:$K$11876,Gögn!$L$2:$L$11876)/SUMIFS(Gögn!$L$2:$L$11876,Gögn!$B$2:$B$11876,AV$8,Gögn!$F$2:$F$11876,$A154),SUMPRODUCT(((Gögn!$F$2:$F$11876=$A154)*(Gögn!$B$2:$B$11876=AV$8)*(Gögn!$E$2:$E$11876=AV$9)),Gögn!$K$2:$K$11876,Gögn!$L$2:$L$11876)/SUMIFS(Gögn!$L$2:$L$11876,Gögn!$B$2:$B$11876,AV$8,Gögn!$E$2:$E$11876,AV$9,Gögn!$F$2:$F$11876,$A154)),""))</f>
        <v>0</v>
      </c>
      <c r="AW154" s="162">
        <f t="array" ref="AW154">IF(LEN(AW$8)=0,"",IFERROR(IF(AW$9="Samtals",SUMPRODUCT(((Gögn!$F$2:$F$11876=$A154)*(Gögn!$B$2:$B$11876=AW$8)),Gögn!$K$2:$K$11876,Gögn!$L$2:$L$11876)/SUMIFS(Gögn!$L$2:$L$11876,Gögn!$B$2:$B$11876,AW$8,Gögn!$F$2:$F$11876,$A154),SUMPRODUCT(((Gögn!$F$2:$F$11876=$A154)*(Gögn!$B$2:$B$11876=AW$8)*(Gögn!$E$2:$E$11876=AW$9)),Gögn!$K$2:$K$11876,Gögn!$L$2:$L$11876)/SUMIFS(Gögn!$L$2:$L$11876,Gögn!$B$2:$B$11876,AW$8,Gögn!$E$2:$E$11876,AW$9,Gögn!$F$2:$F$11876,$A154)),""))</f>
        <v>0</v>
      </c>
      <c r="AX154" s="162">
        <f t="array" ref="AX154">IF(LEN(AX$8)=0,"",IFERROR(IF(AX$9="Samtals",SUMPRODUCT(((Gögn!$F$2:$F$11876=$A154)*(Gögn!$B$2:$B$11876=AX$8)),Gögn!$K$2:$K$11876,Gögn!$L$2:$L$11876)/SUMIFS(Gögn!$L$2:$L$11876,Gögn!$B$2:$B$11876,AX$8,Gögn!$F$2:$F$11876,$A154),SUMPRODUCT(((Gögn!$F$2:$F$11876=$A154)*(Gögn!$B$2:$B$11876=AX$8)*(Gögn!$E$2:$E$11876=AX$9)),Gögn!$K$2:$K$11876,Gögn!$L$2:$L$11876)/SUMIFS(Gögn!$L$2:$L$11876,Gögn!$B$2:$B$11876,AX$8,Gögn!$E$2:$E$11876,AX$9,Gögn!$F$2:$F$11876,$A154)),""))</f>
        <v>0</v>
      </c>
      <c r="AY154" s="162">
        <f t="array" ref="AY154">IF(LEN(AY$8)=0,"",IFERROR(IF(AY$9="Samtals",SUMPRODUCT(((Gögn!$F$2:$F$11876=$A154)*(Gögn!$B$2:$B$11876=AY$8)),Gögn!$K$2:$K$11876,Gögn!$L$2:$L$11876)/SUMIFS(Gögn!$L$2:$L$11876,Gögn!$B$2:$B$11876,AY$8,Gögn!$F$2:$F$11876,$A154),SUMPRODUCT(((Gögn!$F$2:$F$11876=$A154)*(Gögn!$B$2:$B$11876=AY$8)*(Gögn!$E$2:$E$11876=AY$9)),Gögn!$K$2:$K$11876,Gögn!$L$2:$L$11876)/SUMIFS(Gögn!$L$2:$L$11876,Gögn!$B$2:$B$11876,AY$8,Gögn!$E$2:$E$11876,AY$9,Gögn!$F$2:$F$11876,$A154)),""))</f>
        <v>0</v>
      </c>
      <c r="AZ154" s="162">
        <f t="array" ref="AZ154">IF(LEN(AZ$8)=0,"",IFERROR(IF(AZ$9="Samtals",SUMPRODUCT(((Gögn!$F$2:$F$11876=$A154)*(Gögn!$B$2:$B$11876=AZ$8)),Gögn!$K$2:$K$11876,Gögn!$L$2:$L$11876)/SUMIFS(Gögn!$L$2:$L$11876,Gögn!$B$2:$B$11876,AZ$8,Gögn!$F$2:$F$11876,$A154),SUMPRODUCT(((Gögn!$F$2:$F$11876=$A154)*(Gögn!$B$2:$B$11876=AZ$8)*(Gögn!$E$2:$E$11876=AZ$9)),Gögn!$K$2:$K$11876,Gögn!$L$2:$L$11876)/SUMIFS(Gögn!$L$2:$L$11876,Gögn!$B$2:$B$11876,AZ$8,Gögn!$E$2:$E$11876,AZ$9,Gögn!$F$2:$F$11876,$A154)),""))</f>
        <v>0</v>
      </c>
      <c r="BA154" s="162">
        <f t="array" ref="BA154">IF(LEN(BA$8)=0,"",IFERROR(IF(BA$9="Samtals",SUMPRODUCT(((Gögn!$F$2:$F$11876=$A154)*(Gögn!$B$2:$B$11876=BA$8)),Gögn!$K$2:$K$11876,Gögn!$L$2:$L$11876)/SUMIFS(Gögn!$L$2:$L$11876,Gögn!$B$2:$B$11876,BA$8,Gögn!$F$2:$F$11876,$A154),SUMPRODUCT(((Gögn!$F$2:$F$11876=$A154)*(Gögn!$B$2:$B$11876=BA$8)*(Gögn!$E$2:$E$11876=BA$9)),Gögn!$K$2:$K$11876,Gögn!$L$2:$L$11876)/SUMIFS(Gögn!$L$2:$L$11876,Gögn!$B$2:$B$11876,BA$8,Gögn!$E$2:$E$11876,BA$9,Gögn!$F$2:$F$11876,$A154)),""))</f>
        <v>0</v>
      </c>
      <c r="BB154" s="162">
        <f t="array" ref="BB154">IF(LEN(BB$8)=0,"",IFERROR(IF(BB$9="Samtals",SUMPRODUCT(((Gögn!$F$2:$F$11876=$A154)*(Gögn!$B$2:$B$11876=BB$8)),Gögn!$K$2:$K$11876,Gögn!$L$2:$L$11876)/SUMIFS(Gögn!$L$2:$L$11876,Gögn!$B$2:$B$11876,BB$8,Gögn!$F$2:$F$11876,$A154),SUMPRODUCT(((Gögn!$F$2:$F$11876=$A154)*(Gögn!$B$2:$B$11876=BB$8)*(Gögn!$E$2:$E$11876=BB$9)),Gögn!$K$2:$K$11876,Gögn!$L$2:$L$11876)/SUMIFS(Gögn!$L$2:$L$11876,Gögn!$B$2:$B$11876,BB$8,Gögn!$E$2:$E$11876,BB$9,Gögn!$F$2:$F$11876,$A154)),""))</f>
        <v>0</v>
      </c>
      <c r="BC154" s="162">
        <f t="array" ref="BC154">IF(LEN(BC$8)=0,"",IFERROR(IF(BC$9="Samtals",SUMPRODUCT(((Gögn!$F$2:$F$11876=$A154)*(Gögn!$B$2:$B$11876=BC$8)),Gögn!$K$2:$K$11876,Gögn!$L$2:$L$11876)/SUMIFS(Gögn!$L$2:$L$11876,Gögn!$B$2:$B$11876,BC$8,Gögn!$F$2:$F$11876,$A154),SUMPRODUCT(((Gögn!$F$2:$F$11876=$A154)*(Gögn!$B$2:$B$11876=BC$8)*(Gögn!$E$2:$E$11876=BC$9)),Gögn!$K$2:$K$11876,Gögn!$L$2:$L$11876)/SUMIFS(Gögn!$L$2:$L$11876,Gögn!$B$2:$B$11876,BC$8,Gögn!$E$2:$E$11876,BC$9,Gögn!$F$2:$F$11876,$A154)),""))</f>
        <v>0</v>
      </c>
      <c r="BD154" s="162">
        <f t="array" ref="BD154">IF(LEN(BD$8)=0,"",IFERROR(IF(BD$9="Samtals",SUMPRODUCT(((Gögn!$F$2:$F$11876=$A154)*(Gögn!$B$2:$B$11876=BD$8)),Gögn!$K$2:$K$11876,Gögn!$L$2:$L$11876)/SUMIFS(Gögn!$L$2:$L$11876,Gögn!$B$2:$B$11876,BD$8,Gögn!$F$2:$F$11876,$A154),SUMPRODUCT(((Gögn!$F$2:$F$11876=$A154)*(Gögn!$B$2:$B$11876=BD$8)*(Gögn!$E$2:$E$11876=BD$9)),Gögn!$K$2:$K$11876,Gögn!$L$2:$L$11876)/SUMIFS(Gögn!$L$2:$L$11876,Gögn!$B$2:$B$11876,BD$8,Gögn!$E$2:$E$11876,BD$9,Gögn!$F$2:$F$11876,$A154)),""))</f>
        <v>0</v>
      </c>
      <c r="BE154" s="162">
        <f t="array" ref="BE154">IF(LEN(BE$8)=0,"",IFERROR(IF(BE$9="Samtals",SUMPRODUCT(((Gögn!$F$2:$F$11876=$A154)*(Gögn!$B$2:$B$11876=BE$8)),Gögn!$K$2:$K$11876,Gögn!$L$2:$L$11876)/SUMIFS(Gögn!$L$2:$L$11876,Gögn!$B$2:$B$11876,BE$8,Gögn!$F$2:$F$11876,$A154),SUMPRODUCT(((Gögn!$F$2:$F$11876=$A154)*(Gögn!$B$2:$B$11876=BE$8)*(Gögn!$E$2:$E$11876=BE$9)),Gögn!$K$2:$K$11876,Gögn!$L$2:$L$11876)/SUMIFS(Gögn!$L$2:$L$11876,Gögn!$B$2:$B$11876,BE$8,Gögn!$E$2:$E$11876,BE$9,Gögn!$F$2:$F$11876,$A154)),""))</f>
        <v>0</v>
      </c>
      <c r="BF154" s="162">
        <f t="array" ref="BF154">IF(LEN(BF$8)=0,"",IFERROR(IF(BF$9="Samtals",SUMPRODUCT(((Gögn!$F$2:$F$11876=$A154)*(Gögn!$B$2:$B$11876=BF$8)),Gögn!$K$2:$K$11876,Gögn!$L$2:$L$11876)/SUMIFS(Gögn!$L$2:$L$11876,Gögn!$B$2:$B$11876,BF$8,Gögn!$F$2:$F$11876,$A154),SUMPRODUCT(((Gögn!$F$2:$F$11876=$A154)*(Gögn!$B$2:$B$11876=BF$8)*(Gögn!$E$2:$E$11876=BF$9)),Gögn!$K$2:$K$11876,Gögn!$L$2:$L$11876)/SUMIFS(Gögn!$L$2:$L$11876,Gögn!$B$2:$B$11876,BF$8,Gögn!$E$2:$E$11876,BF$9,Gögn!$F$2:$F$11876,$A154)),""))</f>
        <v>0</v>
      </c>
      <c r="BG154" s="162">
        <f t="array" ref="BG154">IF(LEN(BG$8)=0,"",IFERROR(IF(BG$9="Samtals",SUMPRODUCT(((Gögn!$F$2:$F$11876=$A154)*(Gögn!$B$2:$B$11876=BG$8)),Gögn!$K$2:$K$11876,Gögn!$L$2:$L$11876)/SUMIFS(Gögn!$L$2:$L$11876,Gögn!$B$2:$B$11876,BG$8,Gögn!$F$2:$F$11876,$A154),SUMPRODUCT(((Gögn!$F$2:$F$11876=$A154)*(Gögn!$B$2:$B$11876=BG$8)*(Gögn!$E$2:$E$11876=BG$9)),Gögn!$K$2:$K$11876,Gögn!$L$2:$L$11876)/SUMIFS(Gögn!$L$2:$L$11876,Gögn!$B$2:$B$11876,BG$8,Gögn!$E$2:$E$11876,BG$9,Gögn!$F$2:$F$11876,$A154)),""))</f>
        <v>0</v>
      </c>
    </row>
    <row r="155" spans="1:59" ht="15" customHeight="1" x14ac:dyDescent="0.25">
      <c r="A155" s="5" t="s">
        <v>458</v>
      </c>
      <c r="B155" s="5"/>
      <c r="C155" s="18" t="s">
        <v>289</v>
      </c>
      <c r="D155" s="155">
        <f t="shared" si="37"/>
        <v>99.999916048096296</v>
      </c>
      <c r="E155" s="155">
        <f>IF(LEN(E$8)=0,"",SUM(E147:E154))</f>
        <v>100</v>
      </c>
      <c r="F155" s="155">
        <f t="shared" ref="F155:BG155" si="38">IF(LEN(F$8)=0,"",SUM(F147:F154))</f>
        <v>100</v>
      </c>
      <c r="G155" s="155">
        <f t="shared" si="38"/>
        <v>100</v>
      </c>
      <c r="H155" s="155">
        <f t="shared" si="38"/>
        <v>100.00000000000001</v>
      </c>
      <c r="I155" s="155">
        <f t="shared" si="38"/>
        <v>100</v>
      </c>
      <c r="J155" s="155">
        <f t="shared" si="38"/>
        <v>100</v>
      </c>
      <c r="K155" s="155">
        <f t="shared" si="38"/>
        <v>100</v>
      </c>
      <c r="L155" s="155">
        <f t="shared" si="38"/>
        <v>100</v>
      </c>
      <c r="M155" s="155">
        <f t="shared" si="38"/>
        <v>100</v>
      </c>
      <c r="N155" s="155">
        <f t="shared" si="38"/>
        <v>100</v>
      </c>
      <c r="O155" s="155">
        <f t="shared" si="38"/>
        <v>100</v>
      </c>
      <c r="P155" s="155">
        <f t="shared" si="38"/>
        <v>100</v>
      </c>
      <c r="Q155" s="155">
        <f t="shared" si="38"/>
        <v>100</v>
      </c>
      <c r="R155" s="155">
        <f t="shared" si="38"/>
        <v>100</v>
      </c>
      <c r="S155" s="155">
        <f t="shared" si="38"/>
        <v>100.00000000000001</v>
      </c>
      <c r="T155" s="155">
        <f t="shared" si="38"/>
        <v>100</v>
      </c>
      <c r="U155" s="155">
        <f t="shared" si="38"/>
        <v>100</v>
      </c>
      <c r="V155" s="155">
        <f t="shared" si="38"/>
        <v>100</v>
      </c>
      <c r="W155" s="155">
        <f t="shared" si="38"/>
        <v>100</v>
      </c>
      <c r="X155" s="155">
        <f t="shared" si="38"/>
        <v>100</v>
      </c>
      <c r="Y155" s="155">
        <f t="shared" si="38"/>
        <v>100</v>
      </c>
      <c r="Z155" s="155">
        <f t="shared" si="38"/>
        <v>100</v>
      </c>
      <c r="AA155" s="155">
        <f t="shared" si="38"/>
        <v>100</v>
      </c>
      <c r="AB155" s="155">
        <f t="shared" si="38"/>
        <v>100</v>
      </c>
      <c r="AC155" s="155">
        <f t="shared" si="38"/>
        <v>100</v>
      </c>
      <c r="AD155" s="155">
        <f t="shared" si="38"/>
        <v>100</v>
      </c>
      <c r="AE155" s="155">
        <f t="shared" si="38"/>
        <v>99.969999999999985</v>
      </c>
      <c r="AF155" s="155">
        <f t="shared" si="38"/>
        <v>99.969999999999985</v>
      </c>
      <c r="AG155" s="155">
        <f t="shared" si="38"/>
        <v>100</v>
      </c>
      <c r="AH155" s="155">
        <f t="shared" si="38"/>
        <v>100</v>
      </c>
      <c r="AI155" s="155">
        <f t="shared" si="38"/>
        <v>100</v>
      </c>
      <c r="AJ155" s="155">
        <f t="shared" si="38"/>
        <v>100</v>
      </c>
      <c r="AK155" s="155">
        <f t="shared" si="38"/>
        <v>100</v>
      </c>
      <c r="AL155" s="155">
        <f t="shared" si="38"/>
        <v>100</v>
      </c>
      <c r="AM155" s="155">
        <f t="shared" si="38"/>
        <v>100</v>
      </c>
      <c r="AN155" s="155">
        <f t="shared" si="38"/>
        <v>100.00000000000001</v>
      </c>
      <c r="AO155" s="155">
        <f t="shared" si="38"/>
        <v>100</v>
      </c>
      <c r="AP155" s="155">
        <f t="shared" si="38"/>
        <v>100</v>
      </c>
      <c r="AQ155" s="155">
        <f t="shared" si="38"/>
        <v>100</v>
      </c>
      <c r="AR155" s="155">
        <f t="shared" si="38"/>
        <v>100</v>
      </c>
      <c r="AS155" s="155">
        <f t="shared" si="38"/>
        <v>100.00000000000001</v>
      </c>
      <c r="AT155" s="155">
        <f t="shared" si="38"/>
        <v>100.00000000000001</v>
      </c>
      <c r="AU155" s="155">
        <f t="shared" si="38"/>
        <v>100</v>
      </c>
      <c r="AV155" s="155">
        <f t="shared" si="38"/>
        <v>100.00000000000001</v>
      </c>
      <c r="AW155" s="155">
        <f t="shared" si="38"/>
        <v>100</v>
      </c>
      <c r="AX155" s="155">
        <f t="shared" si="38"/>
        <v>100</v>
      </c>
      <c r="AY155" s="155">
        <f t="shared" si="38"/>
        <v>99.999999999999986</v>
      </c>
      <c r="AZ155" s="155">
        <f t="shared" si="38"/>
        <v>100</v>
      </c>
      <c r="BA155" s="155">
        <f t="shared" si="38"/>
        <v>100</v>
      </c>
      <c r="BB155" s="155">
        <f t="shared" si="38"/>
        <v>100</v>
      </c>
      <c r="BC155" s="155">
        <f t="shared" si="38"/>
        <v>100</v>
      </c>
      <c r="BD155" s="155">
        <f t="shared" si="38"/>
        <v>100</v>
      </c>
      <c r="BE155" s="155">
        <f t="shared" si="38"/>
        <v>99.999999999999986</v>
      </c>
      <c r="BF155" s="155">
        <f t="shared" si="38"/>
        <v>99.999999999999986</v>
      </c>
      <c r="BG155" s="155">
        <f t="shared" si="38"/>
        <v>100</v>
      </c>
    </row>
    <row r="156" spans="1:59" ht="15" customHeight="1" x14ac:dyDescent="0.25">
      <c r="A156" s="5" t="s">
        <v>458</v>
      </c>
      <c r="B156" s="5"/>
      <c r="C156" s="19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</row>
    <row r="157" spans="1:59" ht="15" customHeight="1" x14ac:dyDescent="0.25">
      <c r="A157" s="5" t="s">
        <v>70</v>
      </c>
      <c r="B157" s="5"/>
      <c r="C157" s="18" t="s">
        <v>71</v>
      </c>
      <c r="D157" s="160">
        <f t="shared" si="37"/>
        <v>61.367204699412213</v>
      </c>
      <c r="E157" s="160">
        <f t="array" ref="E157">IF(LEN(E$8)=0,"",IFERROR(IF(E$9="Samtals",SUMPRODUCT(((Gögn!$F$2:$F$11876=$A157)*(Gögn!$B$2:$B$11876=E$8)),Gögn!$K$2:$K$11876,Gögn!$L$2:$L$11876)/SUMIFS(Gögn!$L$2:$L$11876,Gögn!$B$2:$B$11876,E$8,Gögn!$F$2:$F$11876,$A157),SUMPRODUCT(((Gögn!$F$2:$F$11876=$A157)*(Gögn!$B$2:$B$11876=E$8)*(Gögn!$E$2:$E$11876=E$9)),Gögn!$K$2:$K$11876,Gögn!$L$2:$L$11876)/SUMIFS(Gögn!$L$2:$L$11876,Gögn!$B$2:$B$11876,E$8,Gögn!$E$2:$E$11876,E$9,Gögn!$F$2:$F$11876,$A157)),""))</f>
        <v>57.513752829683234</v>
      </c>
      <c r="F157" s="160">
        <f t="array" ref="F157">IF(LEN(F$8)=0,"",IFERROR(IF(F$9="Samtals",SUMPRODUCT(((Gögn!$F$2:$F$11876=$A157)*(Gögn!$B$2:$B$11876=F$8)),Gögn!$K$2:$K$11876,Gögn!$L$2:$L$11876)/SUMIFS(Gögn!$L$2:$L$11876,Gögn!$B$2:$B$11876,F$8,Gögn!$F$2:$F$11876,$A157),SUMPRODUCT(((Gögn!$F$2:$F$11876=$A157)*(Gögn!$B$2:$B$11876=F$8)*(Gögn!$E$2:$E$11876=F$9)),Gögn!$K$2:$K$11876,Gögn!$L$2:$L$11876)/SUMIFS(Gögn!$L$2:$L$11876,Gögn!$B$2:$B$11876,F$8,Gögn!$E$2:$E$11876,F$9,Gögn!$F$2:$F$11876,$A157)),""))</f>
        <v>54.5</v>
      </c>
      <c r="G157" s="160">
        <f t="array" ref="G157">IF(LEN(G$8)=0,"",IFERROR(IF(G$9="Samtals",SUMPRODUCT(((Gögn!$F$2:$F$11876=$A157)*(Gögn!$B$2:$B$11876=G$8)),Gögn!$K$2:$K$11876,Gögn!$L$2:$L$11876)/SUMIFS(Gögn!$L$2:$L$11876,Gögn!$B$2:$B$11876,G$8,Gögn!$F$2:$F$11876,$A157),SUMPRODUCT(((Gögn!$F$2:$F$11876=$A157)*(Gögn!$B$2:$B$11876=G$8)*(Gögn!$E$2:$E$11876=G$9)),Gögn!$K$2:$K$11876,Gögn!$L$2:$L$11876)/SUMIFS(Gögn!$L$2:$L$11876,Gögn!$B$2:$B$11876,G$8,Gögn!$E$2:$E$11876,G$9,Gögn!$F$2:$F$11876,$A157)),""))</f>
        <v>60.184082722444906</v>
      </c>
      <c r="H157" s="160">
        <f t="array" ref="H157">IF(LEN(H$8)=0,"",IFERROR(IF(H$9="Samtals",SUMPRODUCT(((Gögn!$F$2:$F$11876=$A157)*(Gögn!$B$2:$B$11876=H$8)),Gögn!$K$2:$K$11876,Gögn!$L$2:$L$11876)/SUMIFS(Gögn!$L$2:$L$11876,Gögn!$B$2:$B$11876,H$8,Gögn!$F$2:$F$11876,$A157),SUMPRODUCT(((Gögn!$F$2:$F$11876=$A157)*(Gögn!$B$2:$B$11876=H$8)*(Gögn!$E$2:$E$11876=H$9)),Gögn!$K$2:$K$11876,Gögn!$L$2:$L$11876)/SUMIFS(Gögn!$L$2:$L$11876,Gögn!$B$2:$B$11876,H$8,Gögn!$E$2:$E$11876,H$9,Gögn!$F$2:$F$11876,$A157)),""))</f>
        <v>63.298645780349077</v>
      </c>
      <c r="I157" s="160">
        <f t="array" ref="I157">IF(LEN(I$8)=0,"",IFERROR(IF(I$9="Samtals",SUMPRODUCT(((Gögn!$F$2:$F$11876=$A157)*(Gögn!$B$2:$B$11876=I$8)),Gögn!$K$2:$K$11876,Gögn!$L$2:$L$11876)/SUMIFS(Gögn!$L$2:$L$11876,Gögn!$B$2:$B$11876,I$8,Gögn!$F$2:$F$11876,$A157),SUMPRODUCT(((Gögn!$F$2:$F$11876=$A157)*(Gögn!$B$2:$B$11876=I$8)*(Gögn!$E$2:$E$11876=I$9)),Gögn!$K$2:$K$11876,Gögn!$L$2:$L$11876)/SUMIFS(Gögn!$L$2:$L$11876,Gögn!$B$2:$B$11876,I$8,Gögn!$E$2:$E$11876,I$9,Gögn!$F$2:$F$11876,$A157)),""))</f>
        <v>62.43</v>
      </c>
      <c r="J157" s="160">
        <f t="array" ref="J157">IF(LEN(J$8)=0,"",IFERROR(IF(J$9="Samtals",SUMPRODUCT(((Gögn!$F$2:$F$11876=$A157)*(Gögn!$B$2:$B$11876=J$8)),Gögn!$K$2:$K$11876,Gögn!$L$2:$L$11876)/SUMIFS(Gögn!$L$2:$L$11876,Gögn!$B$2:$B$11876,J$8,Gögn!$F$2:$F$11876,$A157),SUMPRODUCT(((Gögn!$F$2:$F$11876=$A157)*(Gögn!$B$2:$B$11876=J$8)*(Gögn!$E$2:$E$11876=J$9)),Gögn!$K$2:$K$11876,Gögn!$L$2:$L$11876)/SUMIFS(Gögn!$L$2:$L$11876,Gögn!$B$2:$B$11876,J$8,Gögn!$E$2:$E$11876,J$9,Gögn!$F$2:$F$11876,$A157)),""))</f>
        <v>84.729652382205828</v>
      </c>
      <c r="K157" s="160">
        <f t="array" ref="K157">IF(LEN(K$8)=0,"",IFERROR(IF(K$9="Samtals",SUMPRODUCT(((Gögn!$F$2:$F$11876=$A157)*(Gögn!$B$2:$B$11876=K$8)),Gögn!$K$2:$K$11876,Gögn!$L$2:$L$11876)/SUMIFS(Gögn!$L$2:$L$11876,Gögn!$B$2:$B$11876,K$8,Gögn!$F$2:$F$11876,$A157),SUMPRODUCT(((Gögn!$F$2:$F$11876=$A157)*(Gögn!$B$2:$B$11876=K$8)*(Gögn!$E$2:$E$11876=K$9)),Gögn!$K$2:$K$11876,Gögn!$L$2:$L$11876)/SUMIFS(Gögn!$L$2:$L$11876,Gögn!$B$2:$B$11876,K$8,Gögn!$E$2:$E$11876,K$9,Gögn!$F$2:$F$11876,$A157)),""))</f>
        <v>67.133074748527733</v>
      </c>
      <c r="L157" s="160">
        <f t="array" ref="L157">IF(LEN(L$8)=0,"",IFERROR(IF(L$9="Samtals",SUMPRODUCT(((Gögn!$F$2:$F$11876=$A157)*(Gögn!$B$2:$B$11876=L$8)),Gögn!$K$2:$K$11876,Gögn!$L$2:$L$11876)/SUMIFS(Gögn!$L$2:$L$11876,Gögn!$B$2:$B$11876,L$8,Gögn!$F$2:$F$11876,$A157),SUMPRODUCT(((Gögn!$F$2:$F$11876=$A157)*(Gögn!$B$2:$B$11876=L$8)*(Gögn!$E$2:$E$11876=L$9)),Gögn!$K$2:$K$11876,Gögn!$L$2:$L$11876)/SUMIFS(Gögn!$L$2:$L$11876,Gögn!$B$2:$B$11876,L$8,Gögn!$E$2:$E$11876,L$9,Gögn!$F$2:$F$11876,$A157)),""))</f>
        <v>67.133074748527733</v>
      </c>
      <c r="M157" s="160">
        <f t="array" ref="M157">IF(LEN(M$8)=0,"",IFERROR(IF(M$9="Samtals",SUMPRODUCT(((Gögn!$F$2:$F$11876=$A157)*(Gögn!$B$2:$B$11876=M$8)),Gögn!$K$2:$K$11876,Gögn!$L$2:$L$11876)/SUMIFS(Gögn!$L$2:$L$11876,Gögn!$B$2:$B$11876,M$8,Gögn!$F$2:$F$11876,$A157),SUMPRODUCT(((Gögn!$F$2:$F$11876=$A157)*(Gögn!$B$2:$B$11876=M$8)*(Gögn!$E$2:$E$11876=M$9)),Gögn!$K$2:$K$11876,Gögn!$L$2:$L$11876)/SUMIFS(Gögn!$L$2:$L$11876,Gögn!$B$2:$B$11876,M$8,Gögn!$E$2:$E$11876,M$9,Gögn!$F$2:$F$11876,$A157)),""))</f>
        <v>61.69</v>
      </c>
      <c r="N157" s="160">
        <f t="array" ref="N157">IF(LEN(N$8)=0,"",IFERROR(IF(N$9="Samtals",SUMPRODUCT(((Gögn!$F$2:$F$11876=$A157)*(Gögn!$B$2:$B$11876=N$8)),Gögn!$K$2:$K$11876,Gögn!$L$2:$L$11876)/SUMIFS(Gögn!$L$2:$L$11876,Gögn!$B$2:$B$11876,N$8,Gögn!$F$2:$F$11876,$A157),SUMPRODUCT(((Gögn!$F$2:$F$11876=$A157)*(Gögn!$B$2:$B$11876=N$8)*(Gögn!$E$2:$E$11876=N$9)),Gögn!$K$2:$K$11876,Gögn!$L$2:$L$11876)/SUMIFS(Gögn!$L$2:$L$11876,Gögn!$B$2:$B$11876,N$8,Gögn!$E$2:$E$11876,N$9,Gögn!$F$2:$F$11876,$A157)),""))</f>
        <v>61.69</v>
      </c>
      <c r="O157" s="160">
        <f t="array" ref="O157">IF(LEN(O$8)=0,"",IFERROR(IF(O$9="Samtals",SUMPRODUCT(((Gögn!$F$2:$F$11876=$A157)*(Gögn!$B$2:$B$11876=O$8)),Gögn!$K$2:$K$11876,Gögn!$L$2:$L$11876)/SUMIFS(Gögn!$L$2:$L$11876,Gögn!$B$2:$B$11876,O$8,Gögn!$F$2:$F$11876,$A157),SUMPRODUCT(((Gögn!$F$2:$F$11876=$A157)*(Gögn!$B$2:$B$11876=O$8)*(Gögn!$E$2:$E$11876=O$9)),Gögn!$K$2:$K$11876,Gögn!$L$2:$L$11876)/SUMIFS(Gögn!$L$2:$L$11876,Gögn!$B$2:$B$11876,O$8,Gögn!$E$2:$E$11876,O$9,Gögn!$F$2:$F$11876,$A157)),""))</f>
        <v>64.362756366569513</v>
      </c>
      <c r="P157" s="160">
        <f t="array" ref="P157">IF(LEN(P$8)=0,"",IFERROR(IF(P$9="Samtals",SUMPRODUCT(((Gögn!$F$2:$F$11876=$A157)*(Gögn!$B$2:$B$11876=P$8)),Gögn!$K$2:$K$11876,Gögn!$L$2:$L$11876)/SUMIFS(Gögn!$L$2:$L$11876,Gögn!$B$2:$B$11876,P$8,Gögn!$F$2:$F$11876,$A157),SUMPRODUCT(((Gögn!$F$2:$F$11876=$A157)*(Gögn!$B$2:$B$11876=P$8)*(Gögn!$E$2:$E$11876=P$9)),Gögn!$K$2:$K$11876,Gögn!$L$2:$L$11876)/SUMIFS(Gögn!$L$2:$L$11876,Gögn!$B$2:$B$11876,P$8,Gögn!$E$2:$E$11876,P$9,Gögn!$F$2:$F$11876,$A157)),""))</f>
        <v>64.349999999999994</v>
      </c>
      <c r="Q157" s="160">
        <f t="array" ref="Q157">IF(LEN(Q$8)=0,"",IFERROR(IF(Q$9="Samtals",SUMPRODUCT(((Gögn!$F$2:$F$11876=$A157)*(Gögn!$B$2:$B$11876=Q$8)),Gögn!$K$2:$K$11876,Gögn!$L$2:$L$11876)/SUMIFS(Gögn!$L$2:$L$11876,Gögn!$B$2:$B$11876,Q$8,Gögn!$F$2:$F$11876,$A157),SUMPRODUCT(((Gögn!$F$2:$F$11876=$A157)*(Gögn!$B$2:$B$11876=Q$8)*(Gögn!$E$2:$E$11876=Q$9)),Gögn!$K$2:$K$11876,Gögn!$L$2:$L$11876)/SUMIFS(Gögn!$L$2:$L$11876,Gögn!$B$2:$B$11876,Q$8,Gögn!$E$2:$E$11876,Q$9,Gögn!$F$2:$F$11876,$A157)),""))</f>
        <v>66.760972658528118</v>
      </c>
      <c r="R157" s="160">
        <f t="array" ref="R157">IF(LEN(R$8)=0,"",IFERROR(IF(R$9="Samtals",SUMPRODUCT(((Gögn!$F$2:$F$11876=$A157)*(Gögn!$B$2:$B$11876=R$8)),Gögn!$K$2:$K$11876,Gögn!$L$2:$L$11876)/SUMIFS(Gögn!$L$2:$L$11876,Gögn!$B$2:$B$11876,R$8,Gögn!$F$2:$F$11876,$A157),SUMPRODUCT(((Gögn!$F$2:$F$11876=$A157)*(Gögn!$B$2:$B$11876=R$8)*(Gögn!$E$2:$E$11876=R$9)),Gögn!$K$2:$K$11876,Gögn!$L$2:$L$11876)/SUMIFS(Gögn!$L$2:$L$11876,Gögn!$B$2:$B$11876,R$8,Gögn!$E$2:$E$11876,R$9,Gögn!$F$2:$F$11876,$A157)),""))</f>
        <v>65.404247255102788</v>
      </c>
      <c r="S157" s="160">
        <f t="array" ref="S157">IF(LEN(S$8)=0,"",IFERROR(IF(S$9="Samtals",SUMPRODUCT(((Gögn!$F$2:$F$11876=$A157)*(Gögn!$B$2:$B$11876=S$8)),Gögn!$K$2:$K$11876,Gögn!$L$2:$L$11876)/SUMIFS(Gögn!$L$2:$L$11876,Gögn!$B$2:$B$11876,S$8,Gögn!$F$2:$F$11876,$A157),SUMPRODUCT(((Gögn!$F$2:$F$11876=$A157)*(Gögn!$B$2:$B$11876=S$8)*(Gögn!$E$2:$E$11876=S$9)),Gögn!$K$2:$K$11876,Gögn!$L$2:$L$11876)/SUMIFS(Gögn!$L$2:$L$11876,Gögn!$B$2:$B$11876,S$8,Gögn!$E$2:$E$11876,S$9,Gögn!$F$2:$F$11876,$A157)),""))</f>
        <v>62.5</v>
      </c>
      <c r="T157" s="160">
        <f t="array" ref="T157">IF(LEN(T$8)=0,"",IFERROR(IF(T$9="Samtals",SUMPRODUCT(((Gögn!$F$2:$F$11876=$A157)*(Gögn!$B$2:$B$11876=T$8)),Gögn!$K$2:$K$11876,Gögn!$L$2:$L$11876)/SUMIFS(Gögn!$L$2:$L$11876,Gögn!$B$2:$B$11876,T$8,Gögn!$F$2:$F$11876,$A157),SUMPRODUCT(((Gögn!$F$2:$F$11876=$A157)*(Gögn!$B$2:$B$11876=T$8)*(Gögn!$E$2:$E$11876=T$9)),Gögn!$K$2:$K$11876,Gögn!$L$2:$L$11876)/SUMIFS(Gögn!$L$2:$L$11876,Gögn!$B$2:$B$11876,T$8,Gögn!$E$2:$E$11876,T$9,Gögn!$F$2:$F$11876,$A157)),""))</f>
        <v>66.847875114744241</v>
      </c>
      <c r="U157" s="160">
        <f t="array" ref="U157">IF(LEN(U$8)=0,"",IFERROR(IF(U$9="Samtals",SUMPRODUCT(((Gögn!$F$2:$F$11876=$A157)*(Gögn!$B$2:$B$11876=U$8)),Gögn!$K$2:$K$11876,Gögn!$L$2:$L$11876)/SUMIFS(Gögn!$L$2:$L$11876,Gögn!$B$2:$B$11876,U$8,Gögn!$F$2:$F$11876,$A157),SUMPRODUCT(((Gögn!$F$2:$F$11876=$A157)*(Gögn!$B$2:$B$11876=U$8)*(Gögn!$E$2:$E$11876=U$9)),Gögn!$K$2:$K$11876,Gögn!$L$2:$L$11876)/SUMIFS(Gögn!$L$2:$L$11876,Gögn!$B$2:$B$11876,U$8,Gögn!$E$2:$E$11876,U$9,Gögn!$F$2:$F$11876,$A157)),""))</f>
        <v>64.855012207236342</v>
      </c>
      <c r="V157" s="160">
        <f t="array" ref="V157">IF(LEN(V$8)=0,"",IFERROR(IF(V$9="Samtals",SUMPRODUCT(((Gögn!$F$2:$F$11876=$A157)*(Gögn!$B$2:$B$11876=V$8)),Gögn!$K$2:$K$11876,Gögn!$L$2:$L$11876)/SUMIFS(Gögn!$L$2:$L$11876,Gögn!$B$2:$B$11876,V$8,Gögn!$F$2:$F$11876,$A157),SUMPRODUCT(((Gögn!$F$2:$F$11876=$A157)*(Gögn!$B$2:$B$11876=V$8)*(Gögn!$E$2:$E$11876=V$9)),Gögn!$K$2:$K$11876,Gögn!$L$2:$L$11876)/SUMIFS(Gögn!$L$2:$L$11876,Gögn!$B$2:$B$11876,V$8,Gögn!$E$2:$E$11876,V$9,Gögn!$F$2:$F$11876,$A157)),""))</f>
        <v>64.67</v>
      </c>
      <c r="W157" s="160">
        <f t="array" ref="W157">IF(LEN(W$8)=0,"",IFERROR(IF(W$9="Samtals",SUMPRODUCT(((Gögn!$F$2:$F$11876=$A157)*(Gögn!$B$2:$B$11876=W$8)),Gögn!$K$2:$K$11876,Gögn!$L$2:$L$11876)/SUMIFS(Gögn!$L$2:$L$11876,Gögn!$B$2:$B$11876,W$8,Gögn!$F$2:$F$11876,$A157),SUMPRODUCT(((Gögn!$F$2:$F$11876=$A157)*(Gögn!$B$2:$B$11876=W$8)*(Gögn!$E$2:$E$11876=W$9)),Gögn!$K$2:$K$11876,Gögn!$L$2:$L$11876)/SUMIFS(Gögn!$L$2:$L$11876,Gögn!$B$2:$B$11876,W$8,Gögn!$E$2:$E$11876,W$9,Gögn!$F$2:$F$11876,$A157)),""))</f>
        <v>84.900429278939697</v>
      </c>
      <c r="X157" s="160">
        <f t="array" ref="X157">IF(LEN(X$8)=0,"",IFERROR(IF(X$9="Samtals",SUMPRODUCT(((Gögn!$F$2:$F$11876=$A157)*(Gögn!$B$2:$B$11876=X$8)),Gögn!$K$2:$K$11876,Gögn!$L$2:$L$11876)/SUMIFS(Gögn!$L$2:$L$11876,Gögn!$B$2:$B$11876,X$8,Gögn!$F$2:$F$11876,$A157),SUMPRODUCT(((Gögn!$F$2:$F$11876=$A157)*(Gögn!$B$2:$B$11876=X$8)*(Gögn!$E$2:$E$11876=X$9)),Gögn!$K$2:$K$11876,Gögn!$L$2:$L$11876)/SUMIFS(Gögn!$L$2:$L$11876,Gögn!$B$2:$B$11876,X$8,Gögn!$E$2:$E$11876,X$9,Gögn!$F$2:$F$11876,$A157)),""))</f>
        <v>72.461316669605395</v>
      </c>
      <c r="Y157" s="160">
        <f t="array" ref="Y157">IF(LEN(Y$8)=0,"",IFERROR(IF(Y$9="Samtals",SUMPRODUCT(((Gögn!$F$2:$F$11876=$A157)*(Gögn!$B$2:$B$11876=Y$8)),Gögn!$K$2:$K$11876,Gögn!$L$2:$L$11876)/SUMIFS(Gögn!$L$2:$L$11876,Gögn!$B$2:$B$11876,Y$8,Gögn!$F$2:$F$11876,$A157),SUMPRODUCT(((Gögn!$F$2:$F$11876=$A157)*(Gögn!$B$2:$B$11876=Y$8)*(Gögn!$E$2:$E$11876=Y$9)),Gögn!$K$2:$K$11876,Gögn!$L$2:$L$11876)/SUMIFS(Gögn!$L$2:$L$11876,Gögn!$B$2:$B$11876,Y$8,Gögn!$E$2:$E$11876,Y$9,Gögn!$F$2:$F$11876,$A157)),""))</f>
        <v>70.56</v>
      </c>
      <c r="Z157" s="160">
        <f t="array" ref="Z157">IF(LEN(Z$8)=0,"",IFERROR(IF(Z$9="Samtals",SUMPRODUCT(((Gögn!$F$2:$F$11876=$A157)*(Gögn!$B$2:$B$11876=Z$8)),Gögn!$K$2:$K$11876,Gögn!$L$2:$L$11876)/SUMIFS(Gögn!$L$2:$L$11876,Gögn!$B$2:$B$11876,Z$8,Gögn!$F$2:$F$11876,$A157),SUMPRODUCT(((Gögn!$F$2:$F$11876=$A157)*(Gögn!$B$2:$B$11876=Z$8)*(Gögn!$E$2:$E$11876=Z$9)),Gögn!$K$2:$K$11876,Gögn!$L$2:$L$11876)/SUMIFS(Gögn!$L$2:$L$11876,Gögn!$B$2:$B$11876,Z$8,Gögn!$E$2:$E$11876,Z$9,Gögn!$F$2:$F$11876,$A157)),""))</f>
        <v>73.070027896327048</v>
      </c>
      <c r="AA157" s="160">
        <f t="array" ref="AA157">IF(LEN(AA$8)=0,"",IFERROR(IF(AA$9="Samtals",SUMPRODUCT(((Gögn!$F$2:$F$11876=$A157)*(Gögn!$B$2:$B$11876=AA$8)),Gögn!$K$2:$K$11876,Gögn!$L$2:$L$11876)/SUMIFS(Gögn!$L$2:$L$11876,Gögn!$B$2:$B$11876,AA$8,Gögn!$F$2:$F$11876,$A157),SUMPRODUCT(((Gögn!$F$2:$F$11876=$A157)*(Gögn!$B$2:$B$11876=AA$8)*(Gögn!$E$2:$E$11876=AA$9)),Gögn!$K$2:$K$11876,Gögn!$L$2:$L$11876)/SUMIFS(Gögn!$L$2:$L$11876,Gögn!$B$2:$B$11876,AA$8,Gögn!$E$2:$E$11876,AA$9,Gögn!$F$2:$F$11876,$A157)),""))</f>
        <v>69.599999999999994</v>
      </c>
      <c r="AB157" s="160">
        <f t="array" ref="AB157">IF(LEN(AB$8)=0,"",IFERROR(IF(AB$9="Samtals",SUMPRODUCT(((Gögn!$F$2:$F$11876=$A157)*(Gögn!$B$2:$B$11876=AB$8)),Gögn!$K$2:$K$11876,Gögn!$L$2:$L$11876)/SUMIFS(Gögn!$L$2:$L$11876,Gögn!$B$2:$B$11876,AB$8,Gögn!$F$2:$F$11876,$A157),SUMPRODUCT(((Gögn!$F$2:$F$11876=$A157)*(Gögn!$B$2:$B$11876=AB$8)*(Gögn!$E$2:$E$11876=AB$9)),Gögn!$K$2:$K$11876,Gögn!$L$2:$L$11876)/SUMIFS(Gögn!$L$2:$L$11876,Gögn!$B$2:$B$11876,AB$8,Gögn!$E$2:$E$11876,AB$9,Gögn!$F$2:$F$11876,$A157)),""))</f>
        <v>69.599999999999994</v>
      </c>
      <c r="AC157" s="160">
        <f t="array" ref="AC157">IF(LEN(AC$8)=0,"",IFERROR(IF(AC$9="Samtals",SUMPRODUCT(((Gögn!$F$2:$F$11876=$A157)*(Gögn!$B$2:$B$11876=AC$8)),Gögn!$K$2:$K$11876,Gögn!$L$2:$L$11876)/SUMIFS(Gögn!$L$2:$L$11876,Gögn!$B$2:$B$11876,AC$8,Gögn!$F$2:$F$11876,$A157),SUMPRODUCT(((Gögn!$F$2:$F$11876=$A157)*(Gögn!$B$2:$B$11876=AC$8)*(Gögn!$E$2:$E$11876=AC$9)),Gögn!$K$2:$K$11876,Gögn!$L$2:$L$11876)/SUMIFS(Gögn!$L$2:$L$11876,Gögn!$B$2:$B$11876,AC$8,Gögn!$E$2:$E$11876,AC$9,Gögn!$F$2:$F$11876,$A157)),""))</f>
        <v>81.573728023118363</v>
      </c>
      <c r="AD157" s="160">
        <f t="array" ref="AD157">IF(LEN(AD$8)=0,"",IFERROR(IF(AD$9="Samtals",SUMPRODUCT(((Gögn!$F$2:$F$11876=$A157)*(Gögn!$B$2:$B$11876=AD$8)),Gögn!$K$2:$K$11876,Gögn!$L$2:$L$11876)/SUMIFS(Gögn!$L$2:$L$11876,Gögn!$B$2:$B$11876,AD$8,Gögn!$F$2:$F$11876,$A157),SUMPRODUCT(((Gögn!$F$2:$F$11876=$A157)*(Gögn!$B$2:$B$11876=AD$8)*(Gögn!$E$2:$E$11876=AD$9)),Gögn!$K$2:$K$11876,Gögn!$L$2:$L$11876)/SUMIFS(Gögn!$L$2:$L$11876,Gögn!$B$2:$B$11876,AD$8,Gögn!$E$2:$E$11876,AD$9,Gögn!$F$2:$F$11876,$A157)),""))</f>
        <v>81.573728023118363</v>
      </c>
      <c r="AE157" s="160">
        <f t="array" ref="AE157">IF(LEN(AE$8)=0,"",IFERROR(IF(AE$9="Samtals",SUMPRODUCT(((Gögn!$F$2:$F$11876=$A157)*(Gögn!$B$2:$B$11876=AE$8)),Gögn!$K$2:$K$11876,Gögn!$L$2:$L$11876)/SUMIFS(Gögn!$L$2:$L$11876,Gögn!$B$2:$B$11876,AE$8,Gögn!$F$2:$F$11876,$A157),SUMPRODUCT(((Gögn!$F$2:$F$11876=$A157)*(Gögn!$B$2:$B$11876=AE$8)*(Gögn!$E$2:$E$11876=AE$9)),Gögn!$K$2:$K$11876,Gögn!$L$2:$L$11876)/SUMIFS(Gögn!$L$2:$L$11876,Gögn!$B$2:$B$11876,AE$8,Gögn!$E$2:$E$11876,AE$9,Gögn!$F$2:$F$11876,$A157)),""))</f>
        <v>67.599999999999994</v>
      </c>
      <c r="AF157" s="160">
        <f t="array" ref="AF157">IF(LEN(AF$8)=0,"",IFERROR(IF(AF$9="Samtals",SUMPRODUCT(((Gögn!$F$2:$F$11876=$A157)*(Gögn!$B$2:$B$11876=AF$8)),Gögn!$K$2:$K$11876,Gögn!$L$2:$L$11876)/SUMIFS(Gögn!$L$2:$L$11876,Gögn!$B$2:$B$11876,AF$8,Gögn!$F$2:$F$11876,$A157),SUMPRODUCT(((Gögn!$F$2:$F$11876=$A157)*(Gögn!$B$2:$B$11876=AF$8)*(Gögn!$E$2:$E$11876=AF$9)),Gögn!$K$2:$K$11876,Gögn!$L$2:$L$11876)/SUMIFS(Gögn!$L$2:$L$11876,Gögn!$B$2:$B$11876,AF$8,Gögn!$E$2:$E$11876,AF$9,Gögn!$F$2:$F$11876,$A157)),""))</f>
        <v>67.599999999999994</v>
      </c>
      <c r="AG157" s="160">
        <f t="array" ref="AG157">IF(LEN(AG$8)=0,"",IFERROR(IF(AG$9="Samtals",SUMPRODUCT(((Gögn!$F$2:$F$11876=$A157)*(Gögn!$B$2:$B$11876=AG$8)),Gögn!$K$2:$K$11876,Gögn!$L$2:$L$11876)/SUMIFS(Gögn!$L$2:$L$11876,Gögn!$B$2:$B$11876,AG$8,Gögn!$F$2:$F$11876,$A157),SUMPRODUCT(((Gögn!$F$2:$F$11876=$A157)*(Gögn!$B$2:$B$11876=AG$8)*(Gögn!$E$2:$E$11876=AG$9)),Gögn!$K$2:$K$11876,Gögn!$L$2:$L$11876)/SUMIFS(Gögn!$L$2:$L$11876,Gögn!$B$2:$B$11876,AG$8,Gögn!$E$2:$E$11876,AG$9,Gögn!$F$2:$F$11876,$A157)),""))</f>
        <v>88</v>
      </c>
      <c r="AH157" s="160">
        <f t="array" ref="AH157">IF(LEN(AH$8)=0,"",IFERROR(IF(AH$9="Samtals",SUMPRODUCT(((Gögn!$F$2:$F$11876=$A157)*(Gögn!$B$2:$B$11876=AH$8)),Gögn!$K$2:$K$11876,Gögn!$L$2:$L$11876)/SUMIFS(Gögn!$L$2:$L$11876,Gögn!$B$2:$B$11876,AH$8,Gögn!$F$2:$F$11876,$A157),SUMPRODUCT(((Gögn!$F$2:$F$11876=$A157)*(Gögn!$B$2:$B$11876=AH$8)*(Gögn!$E$2:$E$11876=AH$9)),Gögn!$K$2:$K$11876,Gögn!$L$2:$L$11876)/SUMIFS(Gögn!$L$2:$L$11876,Gögn!$B$2:$B$11876,AH$8,Gögn!$E$2:$E$11876,AH$9,Gögn!$F$2:$F$11876,$A157)),""))</f>
        <v>88</v>
      </c>
      <c r="AI157" s="160">
        <f t="array" ref="AI157">IF(LEN(AI$8)=0,"",IFERROR(IF(AI$9="Samtals",SUMPRODUCT(((Gögn!$F$2:$F$11876=$A157)*(Gögn!$B$2:$B$11876=AI$8)),Gögn!$K$2:$K$11876,Gögn!$L$2:$L$11876)/SUMIFS(Gögn!$L$2:$L$11876,Gögn!$B$2:$B$11876,AI$8,Gögn!$F$2:$F$11876,$A157),SUMPRODUCT(((Gögn!$F$2:$F$11876=$A157)*(Gögn!$B$2:$B$11876=AI$8)*(Gögn!$E$2:$E$11876=AI$9)),Gögn!$K$2:$K$11876,Gögn!$L$2:$L$11876)/SUMIFS(Gögn!$L$2:$L$11876,Gögn!$B$2:$B$11876,AI$8,Gögn!$E$2:$E$11876,AI$9,Gögn!$F$2:$F$11876,$A157)),""))</f>
        <v>88.17</v>
      </c>
      <c r="AJ157" s="160">
        <f t="array" ref="AJ157">IF(LEN(AJ$8)=0,"",IFERROR(IF(AJ$9="Samtals",SUMPRODUCT(((Gögn!$F$2:$F$11876=$A157)*(Gögn!$B$2:$B$11876=AJ$8)),Gögn!$K$2:$K$11876,Gögn!$L$2:$L$11876)/SUMIFS(Gögn!$L$2:$L$11876,Gögn!$B$2:$B$11876,AJ$8,Gögn!$F$2:$F$11876,$A157),SUMPRODUCT(((Gögn!$F$2:$F$11876=$A157)*(Gögn!$B$2:$B$11876=AJ$8)*(Gögn!$E$2:$E$11876=AJ$9)),Gögn!$K$2:$K$11876,Gögn!$L$2:$L$11876)/SUMIFS(Gögn!$L$2:$L$11876,Gögn!$B$2:$B$11876,AJ$8,Gögn!$E$2:$E$11876,AJ$9,Gögn!$F$2:$F$11876,$A157)),""))</f>
        <v>88.17</v>
      </c>
      <c r="AK157" s="160">
        <f t="array" ref="AK157">IF(LEN(AK$8)=0,"",IFERROR(IF(AK$9="Samtals",SUMPRODUCT(((Gögn!$F$2:$F$11876=$A157)*(Gögn!$B$2:$B$11876=AK$8)),Gögn!$K$2:$K$11876,Gögn!$L$2:$L$11876)/SUMIFS(Gögn!$L$2:$L$11876,Gögn!$B$2:$B$11876,AK$8,Gögn!$F$2:$F$11876,$A157),SUMPRODUCT(((Gögn!$F$2:$F$11876=$A157)*(Gögn!$B$2:$B$11876=AK$8)*(Gögn!$E$2:$E$11876=AK$9)),Gögn!$K$2:$K$11876,Gögn!$L$2:$L$11876)/SUMIFS(Gögn!$L$2:$L$11876,Gögn!$B$2:$B$11876,AK$8,Gögn!$E$2:$E$11876,AK$9,Gögn!$F$2:$F$11876,$A157)),""))</f>
        <v>84.4</v>
      </c>
      <c r="AL157" s="160">
        <f t="array" ref="AL157">IF(LEN(AL$8)=0,"",IFERROR(IF(AL$9="Samtals",SUMPRODUCT(((Gögn!$F$2:$F$11876=$A157)*(Gögn!$B$2:$B$11876=AL$8)),Gögn!$K$2:$K$11876,Gögn!$L$2:$L$11876)/SUMIFS(Gögn!$L$2:$L$11876,Gögn!$B$2:$B$11876,AL$8,Gögn!$F$2:$F$11876,$A157),SUMPRODUCT(((Gögn!$F$2:$F$11876=$A157)*(Gögn!$B$2:$B$11876=AL$8)*(Gögn!$E$2:$E$11876=AL$9)),Gögn!$K$2:$K$11876,Gögn!$L$2:$L$11876)/SUMIFS(Gögn!$L$2:$L$11876,Gögn!$B$2:$B$11876,AL$8,Gögn!$E$2:$E$11876,AL$9,Gögn!$F$2:$F$11876,$A157)),""))</f>
        <v>84.4</v>
      </c>
      <c r="AM157" s="160">
        <f t="array" ref="AM157">IF(LEN(AM$8)=0,"",IFERROR(IF(AM$9="Samtals",SUMPRODUCT(((Gögn!$F$2:$F$11876=$A157)*(Gögn!$B$2:$B$11876=AM$8)),Gögn!$K$2:$K$11876,Gögn!$L$2:$L$11876)/SUMIFS(Gögn!$L$2:$L$11876,Gögn!$B$2:$B$11876,AM$8,Gögn!$F$2:$F$11876,$A157),SUMPRODUCT(((Gögn!$F$2:$F$11876=$A157)*(Gögn!$B$2:$B$11876=AM$8)*(Gögn!$E$2:$E$11876=AM$9)),Gögn!$K$2:$K$11876,Gögn!$L$2:$L$11876)/SUMIFS(Gögn!$L$2:$L$11876,Gögn!$B$2:$B$11876,AM$8,Gögn!$E$2:$E$11876,AM$9,Gögn!$F$2:$F$11876,$A157)),""))</f>
        <v>56.518388611903681</v>
      </c>
      <c r="AN157" s="160">
        <f t="array" ref="AN157">IF(LEN(AN$8)=0,"",IFERROR(IF(AN$9="Samtals",SUMPRODUCT(((Gögn!$F$2:$F$11876=$A157)*(Gögn!$B$2:$B$11876=AN$8)),Gögn!$K$2:$K$11876,Gögn!$L$2:$L$11876)/SUMIFS(Gögn!$L$2:$L$11876,Gögn!$B$2:$B$11876,AN$8,Gögn!$F$2:$F$11876,$A157),SUMPRODUCT(((Gögn!$F$2:$F$11876=$A157)*(Gögn!$B$2:$B$11876=AN$8)*(Gögn!$E$2:$E$11876=AN$9)),Gögn!$K$2:$K$11876,Gögn!$L$2:$L$11876)/SUMIFS(Gögn!$L$2:$L$11876,Gögn!$B$2:$B$11876,AN$8,Gögn!$E$2:$E$11876,AN$9,Gögn!$F$2:$F$11876,$A157)),""))</f>
        <v>56.134558594006883</v>
      </c>
      <c r="AO157" s="160">
        <f t="array" ref="AO157">IF(LEN(AO$8)=0,"",IFERROR(IF(AO$9="Samtals",SUMPRODUCT(((Gögn!$F$2:$F$11876=$A157)*(Gögn!$B$2:$B$11876=AO$8)),Gögn!$K$2:$K$11876,Gögn!$L$2:$L$11876)/SUMIFS(Gögn!$L$2:$L$11876,Gögn!$B$2:$B$11876,AO$8,Gögn!$F$2:$F$11876,$A157),SUMPRODUCT(((Gögn!$F$2:$F$11876=$A157)*(Gögn!$B$2:$B$11876=AO$8)*(Gögn!$E$2:$E$11876=AO$9)),Gögn!$K$2:$K$11876,Gögn!$L$2:$L$11876)/SUMIFS(Gögn!$L$2:$L$11876,Gögn!$B$2:$B$11876,AO$8,Gögn!$E$2:$E$11876,AO$9,Gögn!$F$2:$F$11876,$A157)),""))</f>
        <v>75.46180096533287</v>
      </c>
      <c r="AP157" s="160">
        <f t="array" ref="AP157">IF(LEN(AP$8)=0,"",IFERROR(IF(AP$9="Samtals",SUMPRODUCT(((Gögn!$F$2:$F$11876=$A157)*(Gögn!$B$2:$B$11876=AP$8)),Gögn!$K$2:$K$11876,Gögn!$L$2:$L$11876)/SUMIFS(Gögn!$L$2:$L$11876,Gögn!$B$2:$B$11876,AP$8,Gögn!$F$2:$F$11876,$A157),SUMPRODUCT(((Gögn!$F$2:$F$11876=$A157)*(Gögn!$B$2:$B$11876=AP$8)*(Gögn!$E$2:$E$11876=AP$9)),Gögn!$K$2:$K$11876,Gögn!$L$2:$L$11876)/SUMIFS(Gögn!$L$2:$L$11876,Gögn!$B$2:$B$11876,AP$8,Gögn!$E$2:$E$11876,AP$9,Gögn!$F$2:$F$11876,$A157)),""))</f>
        <v>60.183037953843481</v>
      </c>
      <c r="AQ157" s="160">
        <f t="array" ref="AQ157">IF(LEN(AQ$8)=0,"",IFERROR(IF(AQ$9="Samtals",SUMPRODUCT(((Gögn!$F$2:$F$11876=$A157)*(Gögn!$B$2:$B$11876=AQ$8)),Gögn!$K$2:$K$11876,Gögn!$L$2:$L$11876)/SUMIFS(Gögn!$L$2:$L$11876,Gögn!$B$2:$B$11876,AQ$8,Gögn!$F$2:$F$11876,$A157),SUMPRODUCT(((Gögn!$F$2:$F$11876=$A157)*(Gögn!$B$2:$B$11876=AQ$8)*(Gögn!$E$2:$E$11876=AQ$9)),Gögn!$K$2:$K$11876,Gögn!$L$2:$L$11876)/SUMIFS(Gögn!$L$2:$L$11876,Gögn!$B$2:$B$11876,AQ$8,Gögn!$E$2:$E$11876,AQ$9,Gögn!$F$2:$F$11876,$A157)),""))</f>
        <v>62.100000000000009</v>
      </c>
      <c r="AR157" s="160">
        <f t="array" ref="AR157">IF(LEN(AR$8)=0,"",IFERROR(IF(AR$9="Samtals",SUMPRODUCT(((Gögn!$F$2:$F$11876=$A157)*(Gögn!$B$2:$B$11876=AR$8)),Gögn!$K$2:$K$11876,Gögn!$L$2:$L$11876)/SUMIFS(Gögn!$L$2:$L$11876,Gögn!$B$2:$B$11876,AR$8,Gögn!$F$2:$F$11876,$A157),SUMPRODUCT(((Gögn!$F$2:$F$11876=$A157)*(Gögn!$B$2:$B$11876=AR$8)*(Gögn!$E$2:$E$11876=AR$9)),Gögn!$K$2:$K$11876,Gögn!$L$2:$L$11876)/SUMIFS(Gögn!$L$2:$L$11876,Gögn!$B$2:$B$11876,AR$8,Gögn!$E$2:$E$11876,AR$9,Gögn!$F$2:$F$11876,$A157)),""))</f>
        <v>59.51</v>
      </c>
      <c r="AS157" s="160">
        <f t="array" ref="AS157">IF(LEN(AS$8)=0,"",IFERROR(IF(AS$9="Samtals",SUMPRODUCT(((Gögn!$F$2:$F$11876=$A157)*(Gögn!$B$2:$B$11876=AS$8)),Gögn!$K$2:$K$11876,Gögn!$L$2:$L$11876)/SUMIFS(Gögn!$L$2:$L$11876,Gögn!$B$2:$B$11876,AS$8,Gögn!$F$2:$F$11876,$A157),SUMPRODUCT(((Gögn!$F$2:$F$11876=$A157)*(Gögn!$B$2:$B$11876=AS$8)*(Gögn!$E$2:$E$11876=AS$9)),Gögn!$K$2:$K$11876,Gögn!$L$2:$L$11876)/SUMIFS(Gögn!$L$2:$L$11876,Gögn!$B$2:$B$11876,AS$8,Gögn!$E$2:$E$11876,AS$9,Gögn!$F$2:$F$11876,$A157)),""))</f>
        <v>54.409107020659555</v>
      </c>
      <c r="AT157" s="160">
        <f t="array" ref="AT157">IF(LEN(AT$8)=0,"",IFERROR(IF(AT$9="Samtals",SUMPRODUCT(((Gögn!$F$2:$F$11876=$A157)*(Gögn!$B$2:$B$11876=AT$8)),Gögn!$K$2:$K$11876,Gögn!$L$2:$L$11876)/SUMIFS(Gögn!$L$2:$L$11876,Gögn!$B$2:$B$11876,AT$8,Gögn!$F$2:$F$11876,$A157),SUMPRODUCT(((Gögn!$F$2:$F$11876=$A157)*(Gögn!$B$2:$B$11876=AT$8)*(Gögn!$E$2:$E$11876=AT$9)),Gögn!$K$2:$K$11876,Gögn!$L$2:$L$11876)/SUMIFS(Gögn!$L$2:$L$11876,Gögn!$B$2:$B$11876,AT$8,Gögn!$E$2:$E$11876,AT$9,Gögn!$F$2:$F$11876,$A157)),""))</f>
        <v>54.2</v>
      </c>
      <c r="AU157" s="160">
        <f t="array" ref="AU157">IF(LEN(AU$8)=0,"",IFERROR(IF(AU$9="Samtals",SUMPRODUCT(((Gögn!$F$2:$F$11876=$A157)*(Gögn!$B$2:$B$11876=AU$8)),Gögn!$K$2:$K$11876,Gögn!$L$2:$L$11876)/SUMIFS(Gögn!$L$2:$L$11876,Gögn!$B$2:$B$11876,AU$8,Gögn!$F$2:$F$11876,$A157),SUMPRODUCT(((Gögn!$F$2:$F$11876=$A157)*(Gögn!$B$2:$B$11876=AU$8)*(Gögn!$E$2:$E$11876=AU$9)),Gögn!$K$2:$K$11876,Gögn!$L$2:$L$11876)/SUMIFS(Gögn!$L$2:$L$11876,Gögn!$B$2:$B$11876,AU$8,Gögn!$E$2:$E$11876,AU$9,Gögn!$F$2:$F$11876,$A157)),""))</f>
        <v>62.87673629388965</v>
      </c>
      <c r="AV157" s="160">
        <f t="array" ref="AV157">IF(LEN(AV$8)=0,"",IFERROR(IF(AV$9="Samtals",SUMPRODUCT(((Gögn!$F$2:$F$11876=$A157)*(Gögn!$B$2:$B$11876=AV$8)),Gögn!$K$2:$K$11876,Gögn!$L$2:$L$11876)/SUMIFS(Gögn!$L$2:$L$11876,Gögn!$B$2:$B$11876,AV$8,Gögn!$F$2:$F$11876,$A157),SUMPRODUCT(((Gögn!$F$2:$F$11876=$A157)*(Gögn!$B$2:$B$11876=AV$8)*(Gögn!$E$2:$E$11876=AV$9)),Gögn!$K$2:$K$11876,Gögn!$L$2:$L$11876)/SUMIFS(Gögn!$L$2:$L$11876,Gögn!$B$2:$B$11876,AV$8,Gögn!$E$2:$E$11876,AV$9,Gögn!$F$2:$F$11876,$A157)),""))</f>
        <v>64.688178977539835</v>
      </c>
      <c r="AW157" s="160">
        <f t="array" ref="AW157">IF(LEN(AW$8)=0,"",IFERROR(IF(AW$9="Samtals",SUMPRODUCT(((Gögn!$F$2:$F$11876=$A157)*(Gögn!$B$2:$B$11876=AW$8)),Gögn!$K$2:$K$11876,Gögn!$L$2:$L$11876)/SUMIFS(Gögn!$L$2:$L$11876,Gögn!$B$2:$B$11876,AW$8,Gögn!$F$2:$F$11876,$A157),SUMPRODUCT(((Gögn!$F$2:$F$11876=$A157)*(Gögn!$B$2:$B$11876=AW$8)*(Gögn!$E$2:$E$11876=AW$9)),Gögn!$K$2:$K$11876,Gögn!$L$2:$L$11876)/SUMIFS(Gögn!$L$2:$L$11876,Gögn!$B$2:$B$11876,AW$8,Gögn!$E$2:$E$11876,AW$9,Gögn!$F$2:$F$11876,$A157)),""))</f>
        <v>64.59</v>
      </c>
      <c r="AX157" s="160">
        <f t="array" ref="AX157">IF(LEN(AX$8)=0,"",IFERROR(IF(AX$9="Samtals",SUMPRODUCT(((Gögn!$F$2:$F$11876=$A157)*(Gögn!$B$2:$B$11876=AX$8)),Gögn!$K$2:$K$11876,Gögn!$L$2:$L$11876)/SUMIFS(Gögn!$L$2:$L$11876,Gögn!$B$2:$B$11876,AX$8,Gögn!$F$2:$F$11876,$A157),SUMPRODUCT(((Gögn!$F$2:$F$11876=$A157)*(Gögn!$B$2:$B$11876=AX$8)*(Gögn!$E$2:$E$11876=AX$9)),Gögn!$K$2:$K$11876,Gögn!$L$2:$L$11876)/SUMIFS(Gögn!$L$2:$L$11876,Gögn!$B$2:$B$11876,AX$8,Gögn!$E$2:$E$11876,AX$9,Gögn!$F$2:$F$11876,$A157)),""))</f>
        <v>72.861786555503627</v>
      </c>
      <c r="AY157" s="160">
        <f t="array" ref="AY157">IF(LEN(AY$8)=0,"",IFERROR(IF(AY$9="Samtals",SUMPRODUCT(((Gögn!$F$2:$F$11876=$A157)*(Gögn!$B$2:$B$11876=AY$8)),Gögn!$K$2:$K$11876,Gögn!$L$2:$L$11876)/SUMIFS(Gögn!$L$2:$L$11876,Gögn!$B$2:$B$11876,AY$8,Gögn!$F$2:$F$11876,$A157),SUMPRODUCT(((Gögn!$F$2:$F$11876=$A157)*(Gögn!$B$2:$B$11876=AY$8)*(Gögn!$E$2:$E$11876=AY$9)),Gögn!$K$2:$K$11876,Gögn!$L$2:$L$11876)/SUMIFS(Gögn!$L$2:$L$11876,Gögn!$B$2:$B$11876,AY$8,Gögn!$E$2:$E$11876,AY$9,Gögn!$F$2:$F$11876,$A157)),""))</f>
        <v>71.678486333080343</v>
      </c>
      <c r="AZ157" s="160">
        <f t="array" ref="AZ157">IF(LEN(AZ$8)=0,"",IFERROR(IF(AZ$9="Samtals",SUMPRODUCT(((Gögn!$F$2:$F$11876=$A157)*(Gögn!$B$2:$B$11876=AZ$8)),Gögn!$K$2:$K$11876,Gögn!$L$2:$L$11876)/SUMIFS(Gögn!$L$2:$L$11876,Gögn!$B$2:$B$11876,AZ$8,Gögn!$F$2:$F$11876,$A157),SUMPRODUCT(((Gögn!$F$2:$F$11876=$A157)*(Gögn!$B$2:$B$11876=AZ$8)*(Gögn!$E$2:$E$11876=AZ$9)),Gögn!$K$2:$K$11876,Gögn!$L$2:$L$11876)/SUMIFS(Gögn!$L$2:$L$11876,Gögn!$B$2:$B$11876,AZ$8,Gögn!$E$2:$E$11876,AZ$9,Gögn!$F$2:$F$11876,$A157)),""))</f>
        <v>70</v>
      </c>
      <c r="BA157" s="160">
        <f t="array" ref="BA157">IF(LEN(BA$8)=0,"",IFERROR(IF(BA$9="Samtals",SUMPRODUCT(((Gögn!$F$2:$F$11876=$A157)*(Gögn!$B$2:$B$11876=BA$8)),Gögn!$K$2:$K$11876,Gögn!$L$2:$L$11876)/SUMIFS(Gögn!$L$2:$L$11876,Gögn!$B$2:$B$11876,BA$8,Gögn!$F$2:$F$11876,$A157),SUMPRODUCT(((Gögn!$F$2:$F$11876=$A157)*(Gögn!$B$2:$B$11876=BA$8)*(Gögn!$E$2:$E$11876=BA$9)),Gögn!$K$2:$K$11876,Gögn!$L$2:$L$11876)/SUMIFS(Gögn!$L$2:$L$11876,Gögn!$B$2:$B$11876,BA$8,Gögn!$E$2:$E$11876,BA$9,Gögn!$F$2:$F$11876,$A157)),""))</f>
        <v>78.365135476639111</v>
      </c>
      <c r="BB157" s="160">
        <f t="array" ref="BB157">IF(LEN(BB$8)=0,"",IFERROR(IF(BB$9="Samtals",SUMPRODUCT(((Gögn!$F$2:$F$11876=$A157)*(Gögn!$B$2:$B$11876=BB$8)),Gögn!$K$2:$K$11876,Gögn!$L$2:$L$11876)/SUMIFS(Gögn!$L$2:$L$11876,Gögn!$B$2:$B$11876,BB$8,Gögn!$F$2:$F$11876,$A157),SUMPRODUCT(((Gögn!$F$2:$F$11876=$A157)*(Gögn!$B$2:$B$11876=BB$8)*(Gögn!$E$2:$E$11876=BB$9)),Gögn!$K$2:$K$11876,Gögn!$L$2:$L$11876)/SUMIFS(Gögn!$L$2:$L$11876,Gögn!$B$2:$B$11876,BB$8,Gögn!$E$2:$E$11876,BB$9,Gögn!$F$2:$F$11876,$A157)),""))</f>
        <v>57.495400235694454</v>
      </c>
      <c r="BC157" s="160">
        <f t="array" ref="BC157">IF(LEN(BC$8)=0,"",IFERROR(IF(BC$9="Samtals",SUMPRODUCT(((Gögn!$F$2:$F$11876=$A157)*(Gögn!$B$2:$B$11876=BC$8)),Gögn!$K$2:$K$11876,Gögn!$L$2:$L$11876)/SUMIFS(Gögn!$L$2:$L$11876,Gögn!$B$2:$B$11876,BC$8,Gögn!$F$2:$F$11876,$A157),SUMPRODUCT(((Gögn!$F$2:$F$11876=$A157)*(Gögn!$B$2:$B$11876=BC$8)*(Gögn!$E$2:$E$11876=BC$9)),Gögn!$K$2:$K$11876,Gögn!$L$2:$L$11876)/SUMIFS(Gögn!$L$2:$L$11876,Gögn!$B$2:$B$11876,BC$8,Gögn!$E$2:$E$11876,BC$9,Gögn!$F$2:$F$11876,$A157)),""))</f>
        <v>57</v>
      </c>
      <c r="BD157" s="160">
        <f t="array" ref="BD157">IF(LEN(BD$8)=0,"",IFERROR(IF(BD$9="Samtals",SUMPRODUCT(((Gögn!$F$2:$F$11876=$A157)*(Gögn!$B$2:$B$11876=BD$8)),Gögn!$K$2:$K$11876,Gögn!$L$2:$L$11876)/SUMIFS(Gögn!$L$2:$L$11876,Gögn!$B$2:$B$11876,BD$8,Gögn!$F$2:$F$11876,$A157),SUMPRODUCT(((Gögn!$F$2:$F$11876=$A157)*(Gögn!$B$2:$B$11876=BD$8)*(Gögn!$E$2:$E$11876=BD$9)),Gögn!$K$2:$K$11876,Gögn!$L$2:$L$11876)/SUMIFS(Gögn!$L$2:$L$11876,Gögn!$B$2:$B$11876,BD$8,Gögn!$E$2:$E$11876,BD$9,Gögn!$F$2:$F$11876,$A157)),""))</f>
        <v>86.408149830574615</v>
      </c>
      <c r="BE157" s="160">
        <f t="array" ref="BE157">IF(LEN(BE$8)=0,"",IFERROR(IF(BE$9="Samtals",SUMPRODUCT(((Gögn!$F$2:$F$11876=$A157)*(Gögn!$B$2:$B$11876=BE$8)),Gögn!$K$2:$K$11876,Gögn!$L$2:$L$11876)/SUMIFS(Gögn!$L$2:$L$11876,Gögn!$B$2:$B$11876,BE$8,Gögn!$F$2:$F$11876,$A157),SUMPRODUCT(((Gögn!$F$2:$F$11876=$A157)*(Gögn!$B$2:$B$11876=BE$8)*(Gögn!$E$2:$E$11876=BE$9)),Gögn!$K$2:$K$11876,Gögn!$L$2:$L$11876)/SUMIFS(Gögn!$L$2:$L$11876,Gögn!$B$2:$B$11876,BE$8,Gögn!$E$2:$E$11876,BE$9,Gögn!$F$2:$F$11876,$A157)),""))</f>
        <v>59.086224399243001</v>
      </c>
      <c r="BF157" s="160">
        <f t="array" ref="BF157">IF(LEN(BF$8)=0,"",IFERROR(IF(BF$9="Samtals",SUMPRODUCT(((Gögn!$F$2:$F$11876=$A157)*(Gögn!$B$2:$B$11876=BF$8)),Gögn!$K$2:$K$11876,Gögn!$L$2:$L$11876)/SUMIFS(Gögn!$L$2:$L$11876,Gögn!$B$2:$B$11876,BF$8,Gögn!$F$2:$F$11876,$A157),SUMPRODUCT(((Gögn!$F$2:$F$11876=$A157)*(Gögn!$B$2:$B$11876=BF$8)*(Gögn!$E$2:$E$11876=BF$9)),Gögn!$K$2:$K$11876,Gögn!$L$2:$L$11876)/SUMIFS(Gögn!$L$2:$L$11876,Gögn!$B$2:$B$11876,BF$8,Gögn!$E$2:$E$11876,BF$9,Gögn!$F$2:$F$11876,$A157)),""))</f>
        <v>59.07</v>
      </c>
      <c r="BG157" s="160">
        <f t="array" ref="BG157">IF(LEN(BG$8)=0,"",IFERROR(IF(BG$9="Samtals",SUMPRODUCT(((Gögn!$F$2:$F$11876=$A157)*(Gögn!$B$2:$B$11876=BG$8)),Gögn!$K$2:$K$11876,Gögn!$L$2:$L$11876)/SUMIFS(Gögn!$L$2:$L$11876,Gögn!$B$2:$B$11876,BG$8,Gögn!$F$2:$F$11876,$A157),SUMPRODUCT(((Gögn!$F$2:$F$11876=$A157)*(Gögn!$B$2:$B$11876=BG$8)*(Gögn!$E$2:$E$11876=BG$9)),Gögn!$K$2:$K$11876,Gögn!$L$2:$L$11876)/SUMIFS(Gögn!$L$2:$L$11876,Gögn!$B$2:$B$11876,BG$8,Gögn!$E$2:$E$11876,BG$9,Gögn!$F$2:$F$11876,$A157)),""))</f>
        <v>59.739158239943201</v>
      </c>
    </row>
    <row r="158" spans="1:59" ht="15" customHeight="1" x14ac:dyDescent="0.25">
      <c r="A158" s="5" t="s">
        <v>72</v>
      </c>
      <c r="B158" s="5"/>
      <c r="C158" s="19" t="s">
        <v>73</v>
      </c>
      <c r="D158" s="162">
        <f t="shared" si="37"/>
        <v>38.632795300587837</v>
      </c>
      <c r="E158" s="162">
        <f t="array" ref="E158">IF(LEN(E$8)=0,"",IFERROR(IF(E$9="Samtals",SUMPRODUCT(((Gögn!$F$2:$F$11876=$A158)*(Gögn!$B$2:$B$11876=E$8)),Gögn!$K$2:$K$11876,Gögn!$L$2:$L$11876)/SUMIFS(Gögn!$L$2:$L$11876,Gögn!$B$2:$B$11876,E$8,Gögn!$F$2:$F$11876,$A158),SUMPRODUCT(((Gögn!$F$2:$F$11876=$A158)*(Gögn!$B$2:$B$11876=E$8)*(Gögn!$E$2:$E$11876=E$9)),Gögn!$K$2:$K$11876,Gögn!$L$2:$L$11876)/SUMIFS(Gögn!$L$2:$L$11876,Gögn!$B$2:$B$11876,E$8,Gögn!$E$2:$E$11876,E$9,Gögn!$F$2:$F$11876,$A158)),""))</f>
        <v>42.486247170316759</v>
      </c>
      <c r="F158" s="162">
        <f t="array" ref="F158">IF(LEN(F$8)=0,"",IFERROR(IF(F$9="Samtals",SUMPRODUCT(((Gögn!$F$2:$F$11876=$A158)*(Gögn!$B$2:$B$11876=F$8)),Gögn!$K$2:$K$11876,Gögn!$L$2:$L$11876)/SUMIFS(Gögn!$L$2:$L$11876,Gögn!$B$2:$B$11876,F$8,Gögn!$F$2:$F$11876,$A158),SUMPRODUCT(((Gögn!$F$2:$F$11876=$A158)*(Gögn!$B$2:$B$11876=F$8)*(Gögn!$E$2:$E$11876=F$9)),Gögn!$K$2:$K$11876,Gögn!$L$2:$L$11876)/SUMIFS(Gögn!$L$2:$L$11876,Gögn!$B$2:$B$11876,F$8,Gögn!$E$2:$E$11876,F$9,Gögn!$F$2:$F$11876,$A158)),""))</f>
        <v>45.5</v>
      </c>
      <c r="G158" s="162">
        <f t="array" ref="G158">IF(LEN(G$8)=0,"",IFERROR(IF(G$9="Samtals",SUMPRODUCT(((Gögn!$F$2:$F$11876=$A158)*(Gögn!$B$2:$B$11876=G$8)),Gögn!$K$2:$K$11876,Gögn!$L$2:$L$11876)/SUMIFS(Gögn!$L$2:$L$11876,Gögn!$B$2:$B$11876,G$8,Gögn!$F$2:$F$11876,$A158),SUMPRODUCT(((Gögn!$F$2:$F$11876=$A158)*(Gögn!$B$2:$B$11876=G$8)*(Gögn!$E$2:$E$11876=G$9)),Gögn!$K$2:$K$11876,Gögn!$L$2:$L$11876)/SUMIFS(Gögn!$L$2:$L$11876,Gögn!$B$2:$B$11876,G$8,Gögn!$E$2:$E$11876,G$9,Gögn!$F$2:$F$11876,$A158)),""))</f>
        <v>39.815917277555087</v>
      </c>
      <c r="H158" s="162">
        <f t="array" ref="H158">IF(LEN(H$8)=0,"",IFERROR(IF(H$9="Samtals",SUMPRODUCT(((Gögn!$F$2:$F$11876=$A158)*(Gögn!$B$2:$B$11876=H$8)),Gögn!$K$2:$K$11876,Gögn!$L$2:$L$11876)/SUMIFS(Gögn!$L$2:$L$11876,Gögn!$B$2:$B$11876,H$8,Gögn!$F$2:$F$11876,$A158),SUMPRODUCT(((Gögn!$F$2:$F$11876=$A158)*(Gögn!$B$2:$B$11876=H$8)*(Gögn!$E$2:$E$11876=H$9)),Gögn!$K$2:$K$11876,Gögn!$L$2:$L$11876)/SUMIFS(Gögn!$L$2:$L$11876,Gögn!$B$2:$B$11876,H$8,Gögn!$E$2:$E$11876,H$9,Gögn!$F$2:$F$11876,$A158)),""))</f>
        <v>36.701354219650923</v>
      </c>
      <c r="I158" s="162">
        <f t="array" ref="I158">IF(LEN(I$8)=0,"",IFERROR(IF(I$9="Samtals",SUMPRODUCT(((Gögn!$F$2:$F$11876=$A158)*(Gögn!$B$2:$B$11876=I$8)),Gögn!$K$2:$K$11876,Gögn!$L$2:$L$11876)/SUMIFS(Gögn!$L$2:$L$11876,Gögn!$B$2:$B$11876,I$8,Gögn!$F$2:$F$11876,$A158),SUMPRODUCT(((Gögn!$F$2:$F$11876=$A158)*(Gögn!$B$2:$B$11876=I$8)*(Gögn!$E$2:$E$11876=I$9)),Gögn!$K$2:$K$11876,Gögn!$L$2:$L$11876)/SUMIFS(Gögn!$L$2:$L$11876,Gögn!$B$2:$B$11876,I$8,Gögn!$E$2:$E$11876,I$9,Gögn!$F$2:$F$11876,$A158)),""))</f>
        <v>37.57</v>
      </c>
      <c r="J158" s="162">
        <f t="array" ref="J158">IF(LEN(J$8)=0,"",IFERROR(IF(J$9="Samtals",SUMPRODUCT(((Gögn!$F$2:$F$11876=$A158)*(Gögn!$B$2:$B$11876=J$8)),Gögn!$K$2:$K$11876,Gögn!$L$2:$L$11876)/SUMIFS(Gögn!$L$2:$L$11876,Gögn!$B$2:$B$11876,J$8,Gögn!$F$2:$F$11876,$A158),SUMPRODUCT(((Gögn!$F$2:$F$11876=$A158)*(Gögn!$B$2:$B$11876=J$8)*(Gögn!$E$2:$E$11876=J$9)),Gögn!$K$2:$K$11876,Gögn!$L$2:$L$11876)/SUMIFS(Gögn!$L$2:$L$11876,Gögn!$B$2:$B$11876,J$8,Gögn!$E$2:$E$11876,J$9,Gögn!$F$2:$F$11876,$A158)),""))</f>
        <v>15.270347617794167</v>
      </c>
      <c r="K158" s="162">
        <f t="array" ref="K158">IF(LEN(K$8)=0,"",IFERROR(IF(K$9="Samtals",SUMPRODUCT(((Gögn!$F$2:$F$11876=$A158)*(Gögn!$B$2:$B$11876=K$8)),Gögn!$K$2:$K$11876,Gögn!$L$2:$L$11876)/SUMIFS(Gögn!$L$2:$L$11876,Gögn!$B$2:$B$11876,K$8,Gögn!$F$2:$F$11876,$A158),SUMPRODUCT(((Gögn!$F$2:$F$11876=$A158)*(Gögn!$B$2:$B$11876=K$8)*(Gögn!$E$2:$E$11876=K$9)),Gögn!$K$2:$K$11876,Gögn!$L$2:$L$11876)/SUMIFS(Gögn!$L$2:$L$11876,Gögn!$B$2:$B$11876,K$8,Gögn!$E$2:$E$11876,K$9,Gögn!$F$2:$F$11876,$A158)),""))</f>
        <v>32.86692525147226</v>
      </c>
      <c r="L158" s="162">
        <f t="array" ref="L158">IF(LEN(L$8)=0,"",IFERROR(IF(L$9="Samtals",SUMPRODUCT(((Gögn!$F$2:$F$11876=$A158)*(Gögn!$B$2:$B$11876=L$8)),Gögn!$K$2:$K$11876,Gögn!$L$2:$L$11876)/SUMIFS(Gögn!$L$2:$L$11876,Gögn!$B$2:$B$11876,L$8,Gögn!$F$2:$F$11876,$A158),SUMPRODUCT(((Gögn!$F$2:$F$11876=$A158)*(Gögn!$B$2:$B$11876=L$8)*(Gögn!$E$2:$E$11876=L$9)),Gögn!$K$2:$K$11876,Gögn!$L$2:$L$11876)/SUMIFS(Gögn!$L$2:$L$11876,Gögn!$B$2:$B$11876,L$8,Gögn!$E$2:$E$11876,L$9,Gögn!$F$2:$F$11876,$A158)),""))</f>
        <v>32.86692525147226</v>
      </c>
      <c r="M158" s="162">
        <f t="array" ref="M158">IF(LEN(M$8)=0,"",IFERROR(IF(M$9="Samtals",SUMPRODUCT(((Gögn!$F$2:$F$11876=$A158)*(Gögn!$B$2:$B$11876=M$8)),Gögn!$K$2:$K$11876,Gögn!$L$2:$L$11876)/SUMIFS(Gögn!$L$2:$L$11876,Gögn!$B$2:$B$11876,M$8,Gögn!$F$2:$F$11876,$A158),SUMPRODUCT(((Gögn!$F$2:$F$11876=$A158)*(Gögn!$B$2:$B$11876=M$8)*(Gögn!$E$2:$E$11876=M$9)),Gögn!$K$2:$K$11876,Gögn!$L$2:$L$11876)/SUMIFS(Gögn!$L$2:$L$11876,Gögn!$B$2:$B$11876,M$8,Gögn!$E$2:$E$11876,M$9,Gögn!$F$2:$F$11876,$A158)),""))</f>
        <v>38.31</v>
      </c>
      <c r="N158" s="162">
        <f t="array" ref="N158">IF(LEN(N$8)=0,"",IFERROR(IF(N$9="Samtals",SUMPRODUCT(((Gögn!$F$2:$F$11876=$A158)*(Gögn!$B$2:$B$11876=N$8)),Gögn!$K$2:$K$11876,Gögn!$L$2:$L$11876)/SUMIFS(Gögn!$L$2:$L$11876,Gögn!$B$2:$B$11876,N$8,Gögn!$F$2:$F$11876,$A158),SUMPRODUCT(((Gögn!$F$2:$F$11876=$A158)*(Gögn!$B$2:$B$11876=N$8)*(Gögn!$E$2:$E$11876=N$9)),Gögn!$K$2:$K$11876,Gögn!$L$2:$L$11876)/SUMIFS(Gögn!$L$2:$L$11876,Gögn!$B$2:$B$11876,N$8,Gögn!$E$2:$E$11876,N$9,Gögn!$F$2:$F$11876,$A158)),""))</f>
        <v>38.31</v>
      </c>
      <c r="O158" s="162">
        <f t="array" ref="O158">IF(LEN(O$8)=0,"",IFERROR(IF(O$9="Samtals",SUMPRODUCT(((Gögn!$F$2:$F$11876=$A158)*(Gögn!$B$2:$B$11876=O$8)),Gögn!$K$2:$K$11876,Gögn!$L$2:$L$11876)/SUMIFS(Gögn!$L$2:$L$11876,Gögn!$B$2:$B$11876,O$8,Gögn!$F$2:$F$11876,$A158),SUMPRODUCT(((Gögn!$F$2:$F$11876=$A158)*(Gögn!$B$2:$B$11876=O$8)*(Gögn!$E$2:$E$11876=O$9)),Gögn!$K$2:$K$11876,Gögn!$L$2:$L$11876)/SUMIFS(Gögn!$L$2:$L$11876,Gögn!$B$2:$B$11876,O$8,Gögn!$E$2:$E$11876,O$9,Gögn!$F$2:$F$11876,$A158)),""))</f>
        <v>35.637243633430479</v>
      </c>
      <c r="P158" s="162">
        <f t="array" ref="P158">IF(LEN(P$8)=0,"",IFERROR(IF(P$9="Samtals",SUMPRODUCT(((Gögn!$F$2:$F$11876=$A158)*(Gögn!$B$2:$B$11876=P$8)),Gögn!$K$2:$K$11876,Gögn!$L$2:$L$11876)/SUMIFS(Gögn!$L$2:$L$11876,Gögn!$B$2:$B$11876,P$8,Gögn!$F$2:$F$11876,$A158),SUMPRODUCT(((Gögn!$F$2:$F$11876=$A158)*(Gögn!$B$2:$B$11876=P$8)*(Gögn!$E$2:$E$11876=P$9)),Gögn!$K$2:$K$11876,Gögn!$L$2:$L$11876)/SUMIFS(Gögn!$L$2:$L$11876,Gögn!$B$2:$B$11876,P$8,Gögn!$E$2:$E$11876,P$9,Gögn!$F$2:$F$11876,$A158)),""))</f>
        <v>35.65</v>
      </c>
      <c r="Q158" s="162">
        <f t="array" ref="Q158">IF(LEN(Q$8)=0,"",IFERROR(IF(Q$9="Samtals",SUMPRODUCT(((Gögn!$F$2:$F$11876=$A158)*(Gögn!$B$2:$B$11876=Q$8)),Gögn!$K$2:$K$11876,Gögn!$L$2:$L$11876)/SUMIFS(Gögn!$L$2:$L$11876,Gögn!$B$2:$B$11876,Q$8,Gögn!$F$2:$F$11876,$A158),SUMPRODUCT(((Gögn!$F$2:$F$11876=$A158)*(Gögn!$B$2:$B$11876=Q$8)*(Gögn!$E$2:$E$11876=Q$9)),Gögn!$K$2:$K$11876,Gögn!$L$2:$L$11876)/SUMIFS(Gögn!$L$2:$L$11876,Gögn!$B$2:$B$11876,Q$8,Gögn!$E$2:$E$11876,Q$9,Gögn!$F$2:$F$11876,$A158)),""))</f>
        <v>33.239027341471875</v>
      </c>
      <c r="R158" s="162">
        <f t="array" ref="R158">IF(LEN(R$8)=0,"",IFERROR(IF(R$9="Samtals",SUMPRODUCT(((Gögn!$F$2:$F$11876=$A158)*(Gögn!$B$2:$B$11876=R$8)),Gögn!$K$2:$K$11876,Gögn!$L$2:$L$11876)/SUMIFS(Gögn!$L$2:$L$11876,Gögn!$B$2:$B$11876,R$8,Gögn!$F$2:$F$11876,$A158),SUMPRODUCT(((Gögn!$F$2:$F$11876=$A158)*(Gögn!$B$2:$B$11876=R$8)*(Gögn!$E$2:$E$11876=R$9)),Gögn!$K$2:$K$11876,Gögn!$L$2:$L$11876)/SUMIFS(Gögn!$L$2:$L$11876,Gögn!$B$2:$B$11876,R$8,Gögn!$E$2:$E$11876,R$9,Gögn!$F$2:$F$11876,$A158)),""))</f>
        <v>34.595752744897219</v>
      </c>
      <c r="S158" s="162">
        <f t="array" ref="S158">IF(LEN(S$8)=0,"",IFERROR(IF(S$9="Samtals",SUMPRODUCT(((Gögn!$F$2:$F$11876=$A158)*(Gögn!$B$2:$B$11876=S$8)),Gögn!$K$2:$K$11876,Gögn!$L$2:$L$11876)/SUMIFS(Gögn!$L$2:$L$11876,Gögn!$B$2:$B$11876,S$8,Gögn!$F$2:$F$11876,$A158),SUMPRODUCT(((Gögn!$F$2:$F$11876=$A158)*(Gögn!$B$2:$B$11876=S$8)*(Gögn!$E$2:$E$11876=S$9)),Gögn!$K$2:$K$11876,Gögn!$L$2:$L$11876)/SUMIFS(Gögn!$L$2:$L$11876,Gögn!$B$2:$B$11876,S$8,Gögn!$E$2:$E$11876,S$9,Gögn!$F$2:$F$11876,$A158)),""))</f>
        <v>37.5</v>
      </c>
      <c r="T158" s="162">
        <f t="array" ref="T158">IF(LEN(T$8)=0,"",IFERROR(IF(T$9="Samtals",SUMPRODUCT(((Gögn!$F$2:$F$11876=$A158)*(Gögn!$B$2:$B$11876=T$8)),Gögn!$K$2:$K$11876,Gögn!$L$2:$L$11876)/SUMIFS(Gögn!$L$2:$L$11876,Gögn!$B$2:$B$11876,T$8,Gögn!$F$2:$F$11876,$A158),SUMPRODUCT(((Gögn!$F$2:$F$11876=$A158)*(Gögn!$B$2:$B$11876=T$8)*(Gögn!$E$2:$E$11876=T$9)),Gögn!$K$2:$K$11876,Gögn!$L$2:$L$11876)/SUMIFS(Gögn!$L$2:$L$11876,Gögn!$B$2:$B$11876,T$8,Gögn!$E$2:$E$11876,T$9,Gögn!$F$2:$F$11876,$A158)),""))</f>
        <v>33.152124885255759</v>
      </c>
      <c r="U158" s="162">
        <f t="array" ref="U158">IF(LEN(U$8)=0,"",IFERROR(IF(U$9="Samtals",SUMPRODUCT(((Gögn!$F$2:$F$11876=$A158)*(Gögn!$B$2:$B$11876=U$8)),Gögn!$K$2:$K$11876,Gögn!$L$2:$L$11876)/SUMIFS(Gögn!$L$2:$L$11876,Gögn!$B$2:$B$11876,U$8,Gögn!$F$2:$F$11876,$A158),SUMPRODUCT(((Gögn!$F$2:$F$11876=$A158)*(Gögn!$B$2:$B$11876=U$8)*(Gögn!$E$2:$E$11876=U$9)),Gögn!$K$2:$K$11876,Gögn!$L$2:$L$11876)/SUMIFS(Gögn!$L$2:$L$11876,Gögn!$B$2:$B$11876,U$8,Gögn!$E$2:$E$11876,U$9,Gögn!$F$2:$F$11876,$A158)),""))</f>
        <v>35.144987792763658</v>
      </c>
      <c r="V158" s="162">
        <f t="array" ref="V158">IF(LEN(V$8)=0,"",IFERROR(IF(V$9="Samtals",SUMPRODUCT(((Gögn!$F$2:$F$11876=$A158)*(Gögn!$B$2:$B$11876=V$8)),Gögn!$K$2:$K$11876,Gögn!$L$2:$L$11876)/SUMIFS(Gögn!$L$2:$L$11876,Gögn!$B$2:$B$11876,V$8,Gögn!$F$2:$F$11876,$A158),SUMPRODUCT(((Gögn!$F$2:$F$11876=$A158)*(Gögn!$B$2:$B$11876=V$8)*(Gögn!$E$2:$E$11876=V$9)),Gögn!$K$2:$K$11876,Gögn!$L$2:$L$11876)/SUMIFS(Gögn!$L$2:$L$11876,Gögn!$B$2:$B$11876,V$8,Gögn!$E$2:$E$11876,V$9,Gögn!$F$2:$F$11876,$A158)),""))</f>
        <v>35.33</v>
      </c>
      <c r="W158" s="162">
        <f t="array" ref="W158">IF(LEN(W$8)=0,"",IFERROR(IF(W$9="Samtals",SUMPRODUCT(((Gögn!$F$2:$F$11876=$A158)*(Gögn!$B$2:$B$11876=W$8)),Gögn!$K$2:$K$11876,Gögn!$L$2:$L$11876)/SUMIFS(Gögn!$L$2:$L$11876,Gögn!$B$2:$B$11876,W$8,Gögn!$F$2:$F$11876,$A158),SUMPRODUCT(((Gögn!$F$2:$F$11876=$A158)*(Gögn!$B$2:$B$11876=W$8)*(Gögn!$E$2:$E$11876=W$9)),Gögn!$K$2:$K$11876,Gögn!$L$2:$L$11876)/SUMIFS(Gögn!$L$2:$L$11876,Gögn!$B$2:$B$11876,W$8,Gögn!$E$2:$E$11876,W$9,Gögn!$F$2:$F$11876,$A158)),""))</f>
        <v>15.099570721060308</v>
      </c>
      <c r="X158" s="162">
        <f t="array" ref="X158">IF(LEN(X$8)=0,"",IFERROR(IF(X$9="Samtals",SUMPRODUCT(((Gögn!$F$2:$F$11876=$A158)*(Gögn!$B$2:$B$11876=X$8)),Gögn!$K$2:$K$11876,Gögn!$L$2:$L$11876)/SUMIFS(Gögn!$L$2:$L$11876,Gögn!$B$2:$B$11876,X$8,Gögn!$F$2:$F$11876,$A158),SUMPRODUCT(((Gögn!$F$2:$F$11876=$A158)*(Gögn!$B$2:$B$11876=X$8)*(Gögn!$E$2:$E$11876=X$9)),Gögn!$K$2:$K$11876,Gögn!$L$2:$L$11876)/SUMIFS(Gögn!$L$2:$L$11876,Gögn!$B$2:$B$11876,X$8,Gögn!$E$2:$E$11876,X$9,Gögn!$F$2:$F$11876,$A158)),""))</f>
        <v>27.538683330394626</v>
      </c>
      <c r="Y158" s="162">
        <f t="array" ref="Y158">IF(LEN(Y$8)=0,"",IFERROR(IF(Y$9="Samtals",SUMPRODUCT(((Gögn!$F$2:$F$11876=$A158)*(Gögn!$B$2:$B$11876=Y$8)),Gögn!$K$2:$K$11876,Gögn!$L$2:$L$11876)/SUMIFS(Gögn!$L$2:$L$11876,Gögn!$B$2:$B$11876,Y$8,Gögn!$F$2:$F$11876,$A158),SUMPRODUCT(((Gögn!$F$2:$F$11876=$A158)*(Gögn!$B$2:$B$11876=Y$8)*(Gögn!$E$2:$E$11876=Y$9)),Gögn!$K$2:$K$11876,Gögn!$L$2:$L$11876)/SUMIFS(Gögn!$L$2:$L$11876,Gögn!$B$2:$B$11876,Y$8,Gögn!$E$2:$E$11876,Y$9,Gögn!$F$2:$F$11876,$A158)),""))</f>
        <v>29.439999999999998</v>
      </c>
      <c r="Z158" s="162">
        <f t="array" ref="Z158">IF(LEN(Z$8)=0,"",IFERROR(IF(Z$9="Samtals",SUMPRODUCT(((Gögn!$F$2:$F$11876=$A158)*(Gögn!$B$2:$B$11876=Z$8)),Gögn!$K$2:$K$11876,Gögn!$L$2:$L$11876)/SUMIFS(Gögn!$L$2:$L$11876,Gögn!$B$2:$B$11876,Z$8,Gögn!$F$2:$F$11876,$A158),SUMPRODUCT(((Gögn!$F$2:$F$11876=$A158)*(Gögn!$B$2:$B$11876=Z$8)*(Gögn!$E$2:$E$11876=Z$9)),Gögn!$K$2:$K$11876,Gögn!$L$2:$L$11876)/SUMIFS(Gögn!$L$2:$L$11876,Gögn!$B$2:$B$11876,Z$8,Gögn!$E$2:$E$11876,Z$9,Gögn!$F$2:$F$11876,$A158)),""))</f>
        <v>26.929972103672963</v>
      </c>
      <c r="AA158" s="162">
        <f t="array" ref="AA158">IF(LEN(AA$8)=0,"",IFERROR(IF(AA$9="Samtals",SUMPRODUCT(((Gögn!$F$2:$F$11876=$A158)*(Gögn!$B$2:$B$11876=AA$8)),Gögn!$K$2:$K$11876,Gögn!$L$2:$L$11876)/SUMIFS(Gögn!$L$2:$L$11876,Gögn!$B$2:$B$11876,AA$8,Gögn!$F$2:$F$11876,$A158),SUMPRODUCT(((Gögn!$F$2:$F$11876=$A158)*(Gögn!$B$2:$B$11876=AA$8)*(Gögn!$E$2:$E$11876=AA$9)),Gögn!$K$2:$K$11876,Gögn!$L$2:$L$11876)/SUMIFS(Gögn!$L$2:$L$11876,Gögn!$B$2:$B$11876,AA$8,Gögn!$E$2:$E$11876,AA$9,Gögn!$F$2:$F$11876,$A158)),""))</f>
        <v>30.4</v>
      </c>
      <c r="AB158" s="162">
        <f t="array" ref="AB158">IF(LEN(AB$8)=0,"",IFERROR(IF(AB$9="Samtals",SUMPRODUCT(((Gögn!$F$2:$F$11876=$A158)*(Gögn!$B$2:$B$11876=AB$8)),Gögn!$K$2:$K$11876,Gögn!$L$2:$L$11876)/SUMIFS(Gögn!$L$2:$L$11876,Gögn!$B$2:$B$11876,AB$8,Gögn!$F$2:$F$11876,$A158),SUMPRODUCT(((Gögn!$F$2:$F$11876=$A158)*(Gögn!$B$2:$B$11876=AB$8)*(Gögn!$E$2:$E$11876=AB$9)),Gögn!$K$2:$K$11876,Gögn!$L$2:$L$11876)/SUMIFS(Gögn!$L$2:$L$11876,Gögn!$B$2:$B$11876,AB$8,Gögn!$E$2:$E$11876,AB$9,Gögn!$F$2:$F$11876,$A158)),""))</f>
        <v>30.4</v>
      </c>
      <c r="AC158" s="162">
        <f t="array" ref="AC158">IF(LEN(AC$8)=0,"",IFERROR(IF(AC$9="Samtals",SUMPRODUCT(((Gögn!$F$2:$F$11876=$A158)*(Gögn!$B$2:$B$11876=AC$8)),Gögn!$K$2:$K$11876,Gögn!$L$2:$L$11876)/SUMIFS(Gögn!$L$2:$L$11876,Gögn!$B$2:$B$11876,AC$8,Gögn!$F$2:$F$11876,$A158),SUMPRODUCT(((Gögn!$F$2:$F$11876=$A158)*(Gögn!$B$2:$B$11876=AC$8)*(Gögn!$E$2:$E$11876=AC$9)),Gögn!$K$2:$K$11876,Gögn!$L$2:$L$11876)/SUMIFS(Gögn!$L$2:$L$11876,Gögn!$B$2:$B$11876,AC$8,Gögn!$E$2:$E$11876,AC$9,Gögn!$F$2:$F$11876,$A158)),""))</f>
        <v>18.426271976881644</v>
      </c>
      <c r="AD158" s="162">
        <f t="array" ref="AD158">IF(LEN(AD$8)=0,"",IFERROR(IF(AD$9="Samtals",SUMPRODUCT(((Gögn!$F$2:$F$11876=$A158)*(Gögn!$B$2:$B$11876=AD$8)),Gögn!$K$2:$K$11876,Gögn!$L$2:$L$11876)/SUMIFS(Gögn!$L$2:$L$11876,Gögn!$B$2:$B$11876,AD$8,Gögn!$F$2:$F$11876,$A158),SUMPRODUCT(((Gögn!$F$2:$F$11876=$A158)*(Gögn!$B$2:$B$11876=AD$8)*(Gögn!$E$2:$E$11876=AD$9)),Gögn!$K$2:$K$11876,Gögn!$L$2:$L$11876)/SUMIFS(Gögn!$L$2:$L$11876,Gögn!$B$2:$B$11876,AD$8,Gögn!$E$2:$E$11876,AD$9,Gögn!$F$2:$F$11876,$A158)),""))</f>
        <v>18.426271976881644</v>
      </c>
      <c r="AE158" s="162">
        <f t="array" ref="AE158">IF(LEN(AE$8)=0,"",IFERROR(IF(AE$9="Samtals",SUMPRODUCT(((Gögn!$F$2:$F$11876=$A158)*(Gögn!$B$2:$B$11876=AE$8)),Gögn!$K$2:$K$11876,Gögn!$L$2:$L$11876)/SUMIFS(Gögn!$L$2:$L$11876,Gögn!$B$2:$B$11876,AE$8,Gögn!$F$2:$F$11876,$A158),SUMPRODUCT(((Gögn!$F$2:$F$11876=$A158)*(Gögn!$B$2:$B$11876=AE$8)*(Gögn!$E$2:$E$11876=AE$9)),Gögn!$K$2:$K$11876,Gögn!$L$2:$L$11876)/SUMIFS(Gögn!$L$2:$L$11876,Gögn!$B$2:$B$11876,AE$8,Gögn!$E$2:$E$11876,AE$9,Gögn!$F$2:$F$11876,$A158)),""))</f>
        <v>32.4</v>
      </c>
      <c r="AF158" s="162">
        <f t="array" ref="AF158">IF(LEN(AF$8)=0,"",IFERROR(IF(AF$9="Samtals",SUMPRODUCT(((Gögn!$F$2:$F$11876=$A158)*(Gögn!$B$2:$B$11876=AF$8)),Gögn!$K$2:$K$11876,Gögn!$L$2:$L$11876)/SUMIFS(Gögn!$L$2:$L$11876,Gögn!$B$2:$B$11876,AF$8,Gögn!$F$2:$F$11876,$A158),SUMPRODUCT(((Gögn!$F$2:$F$11876=$A158)*(Gögn!$B$2:$B$11876=AF$8)*(Gögn!$E$2:$E$11876=AF$9)),Gögn!$K$2:$K$11876,Gögn!$L$2:$L$11876)/SUMIFS(Gögn!$L$2:$L$11876,Gögn!$B$2:$B$11876,AF$8,Gögn!$E$2:$E$11876,AF$9,Gögn!$F$2:$F$11876,$A158)),""))</f>
        <v>32.4</v>
      </c>
      <c r="AG158" s="162">
        <f t="array" ref="AG158">IF(LEN(AG$8)=0,"",IFERROR(IF(AG$9="Samtals",SUMPRODUCT(((Gögn!$F$2:$F$11876=$A158)*(Gögn!$B$2:$B$11876=AG$8)),Gögn!$K$2:$K$11876,Gögn!$L$2:$L$11876)/SUMIFS(Gögn!$L$2:$L$11876,Gögn!$B$2:$B$11876,AG$8,Gögn!$F$2:$F$11876,$A158),SUMPRODUCT(((Gögn!$F$2:$F$11876=$A158)*(Gögn!$B$2:$B$11876=AG$8)*(Gögn!$E$2:$E$11876=AG$9)),Gögn!$K$2:$K$11876,Gögn!$L$2:$L$11876)/SUMIFS(Gögn!$L$2:$L$11876,Gögn!$B$2:$B$11876,AG$8,Gögn!$E$2:$E$11876,AG$9,Gögn!$F$2:$F$11876,$A158)),""))</f>
        <v>12</v>
      </c>
      <c r="AH158" s="162">
        <f t="array" ref="AH158">IF(LEN(AH$8)=0,"",IFERROR(IF(AH$9="Samtals",SUMPRODUCT(((Gögn!$F$2:$F$11876=$A158)*(Gögn!$B$2:$B$11876=AH$8)),Gögn!$K$2:$K$11876,Gögn!$L$2:$L$11876)/SUMIFS(Gögn!$L$2:$L$11876,Gögn!$B$2:$B$11876,AH$8,Gögn!$F$2:$F$11876,$A158),SUMPRODUCT(((Gögn!$F$2:$F$11876=$A158)*(Gögn!$B$2:$B$11876=AH$8)*(Gögn!$E$2:$E$11876=AH$9)),Gögn!$K$2:$K$11876,Gögn!$L$2:$L$11876)/SUMIFS(Gögn!$L$2:$L$11876,Gögn!$B$2:$B$11876,AH$8,Gögn!$E$2:$E$11876,AH$9,Gögn!$F$2:$F$11876,$A158)),""))</f>
        <v>12</v>
      </c>
      <c r="AI158" s="162">
        <f t="array" ref="AI158">IF(LEN(AI$8)=0,"",IFERROR(IF(AI$9="Samtals",SUMPRODUCT(((Gögn!$F$2:$F$11876=$A158)*(Gögn!$B$2:$B$11876=AI$8)),Gögn!$K$2:$K$11876,Gögn!$L$2:$L$11876)/SUMIFS(Gögn!$L$2:$L$11876,Gögn!$B$2:$B$11876,AI$8,Gögn!$F$2:$F$11876,$A158),SUMPRODUCT(((Gögn!$F$2:$F$11876=$A158)*(Gögn!$B$2:$B$11876=AI$8)*(Gögn!$E$2:$E$11876=AI$9)),Gögn!$K$2:$K$11876,Gögn!$L$2:$L$11876)/SUMIFS(Gögn!$L$2:$L$11876,Gögn!$B$2:$B$11876,AI$8,Gögn!$E$2:$E$11876,AI$9,Gögn!$F$2:$F$11876,$A158)),""))</f>
        <v>11.83</v>
      </c>
      <c r="AJ158" s="162">
        <f t="array" ref="AJ158">IF(LEN(AJ$8)=0,"",IFERROR(IF(AJ$9="Samtals",SUMPRODUCT(((Gögn!$F$2:$F$11876=$A158)*(Gögn!$B$2:$B$11876=AJ$8)),Gögn!$K$2:$K$11876,Gögn!$L$2:$L$11876)/SUMIFS(Gögn!$L$2:$L$11876,Gögn!$B$2:$B$11876,AJ$8,Gögn!$F$2:$F$11876,$A158),SUMPRODUCT(((Gögn!$F$2:$F$11876=$A158)*(Gögn!$B$2:$B$11876=AJ$8)*(Gögn!$E$2:$E$11876=AJ$9)),Gögn!$K$2:$K$11876,Gögn!$L$2:$L$11876)/SUMIFS(Gögn!$L$2:$L$11876,Gögn!$B$2:$B$11876,AJ$8,Gögn!$E$2:$E$11876,AJ$9,Gögn!$F$2:$F$11876,$A158)),""))</f>
        <v>11.83</v>
      </c>
      <c r="AK158" s="162">
        <f t="array" ref="AK158">IF(LEN(AK$8)=0,"",IFERROR(IF(AK$9="Samtals",SUMPRODUCT(((Gögn!$F$2:$F$11876=$A158)*(Gögn!$B$2:$B$11876=AK$8)),Gögn!$K$2:$K$11876,Gögn!$L$2:$L$11876)/SUMIFS(Gögn!$L$2:$L$11876,Gögn!$B$2:$B$11876,AK$8,Gögn!$F$2:$F$11876,$A158),SUMPRODUCT(((Gögn!$F$2:$F$11876=$A158)*(Gögn!$B$2:$B$11876=AK$8)*(Gögn!$E$2:$E$11876=AK$9)),Gögn!$K$2:$K$11876,Gögn!$L$2:$L$11876)/SUMIFS(Gögn!$L$2:$L$11876,Gögn!$B$2:$B$11876,AK$8,Gögn!$E$2:$E$11876,AK$9,Gögn!$F$2:$F$11876,$A158)),""))</f>
        <v>15.6</v>
      </c>
      <c r="AL158" s="162">
        <f t="array" ref="AL158">IF(LEN(AL$8)=0,"",IFERROR(IF(AL$9="Samtals",SUMPRODUCT(((Gögn!$F$2:$F$11876=$A158)*(Gögn!$B$2:$B$11876=AL$8)),Gögn!$K$2:$K$11876,Gögn!$L$2:$L$11876)/SUMIFS(Gögn!$L$2:$L$11876,Gögn!$B$2:$B$11876,AL$8,Gögn!$F$2:$F$11876,$A158),SUMPRODUCT(((Gögn!$F$2:$F$11876=$A158)*(Gögn!$B$2:$B$11876=AL$8)*(Gögn!$E$2:$E$11876=AL$9)),Gögn!$K$2:$K$11876,Gögn!$L$2:$L$11876)/SUMIFS(Gögn!$L$2:$L$11876,Gögn!$B$2:$B$11876,AL$8,Gögn!$E$2:$E$11876,AL$9,Gögn!$F$2:$F$11876,$A158)),""))</f>
        <v>15.6</v>
      </c>
      <c r="AM158" s="162">
        <f t="array" ref="AM158">IF(LEN(AM$8)=0,"",IFERROR(IF(AM$9="Samtals",SUMPRODUCT(((Gögn!$F$2:$F$11876=$A158)*(Gögn!$B$2:$B$11876=AM$8)),Gögn!$K$2:$K$11876,Gögn!$L$2:$L$11876)/SUMIFS(Gögn!$L$2:$L$11876,Gögn!$B$2:$B$11876,AM$8,Gögn!$F$2:$F$11876,$A158),SUMPRODUCT(((Gögn!$F$2:$F$11876=$A158)*(Gögn!$B$2:$B$11876=AM$8)*(Gögn!$E$2:$E$11876=AM$9)),Gögn!$K$2:$K$11876,Gögn!$L$2:$L$11876)/SUMIFS(Gögn!$L$2:$L$11876,Gögn!$B$2:$B$11876,AM$8,Gögn!$E$2:$E$11876,AM$9,Gögn!$F$2:$F$11876,$A158)),""))</f>
        <v>43.481611388096312</v>
      </c>
      <c r="AN158" s="162">
        <f t="array" ref="AN158">IF(LEN(AN$8)=0,"",IFERROR(IF(AN$9="Samtals",SUMPRODUCT(((Gögn!$F$2:$F$11876=$A158)*(Gögn!$B$2:$B$11876=AN$8)),Gögn!$K$2:$K$11876,Gögn!$L$2:$L$11876)/SUMIFS(Gögn!$L$2:$L$11876,Gögn!$B$2:$B$11876,AN$8,Gögn!$F$2:$F$11876,$A158),SUMPRODUCT(((Gögn!$F$2:$F$11876=$A158)*(Gögn!$B$2:$B$11876=AN$8)*(Gögn!$E$2:$E$11876=AN$9)),Gögn!$K$2:$K$11876,Gögn!$L$2:$L$11876)/SUMIFS(Gögn!$L$2:$L$11876,Gögn!$B$2:$B$11876,AN$8,Gögn!$E$2:$E$11876,AN$9,Gögn!$F$2:$F$11876,$A158)),""))</f>
        <v>43.865441405993117</v>
      </c>
      <c r="AO158" s="162">
        <f t="array" ref="AO158">IF(LEN(AO$8)=0,"",IFERROR(IF(AO$9="Samtals",SUMPRODUCT(((Gögn!$F$2:$F$11876=$A158)*(Gögn!$B$2:$B$11876=AO$8)),Gögn!$K$2:$K$11876,Gögn!$L$2:$L$11876)/SUMIFS(Gögn!$L$2:$L$11876,Gögn!$B$2:$B$11876,AO$8,Gögn!$F$2:$F$11876,$A158),SUMPRODUCT(((Gögn!$F$2:$F$11876=$A158)*(Gögn!$B$2:$B$11876=AO$8)*(Gögn!$E$2:$E$11876=AO$9)),Gögn!$K$2:$K$11876,Gögn!$L$2:$L$11876)/SUMIFS(Gögn!$L$2:$L$11876,Gögn!$B$2:$B$11876,AO$8,Gögn!$E$2:$E$11876,AO$9,Gögn!$F$2:$F$11876,$A158)),""))</f>
        <v>24.538199034667123</v>
      </c>
      <c r="AP158" s="162">
        <f t="array" ref="AP158">IF(LEN(AP$8)=0,"",IFERROR(IF(AP$9="Samtals",SUMPRODUCT(((Gögn!$F$2:$F$11876=$A158)*(Gögn!$B$2:$B$11876=AP$8)),Gögn!$K$2:$K$11876,Gögn!$L$2:$L$11876)/SUMIFS(Gögn!$L$2:$L$11876,Gögn!$B$2:$B$11876,AP$8,Gögn!$F$2:$F$11876,$A158),SUMPRODUCT(((Gögn!$F$2:$F$11876=$A158)*(Gögn!$B$2:$B$11876=AP$8)*(Gögn!$E$2:$E$11876=AP$9)),Gögn!$K$2:$K$11876,Gögn!$L$2:$L$11876)/SUMIFS(Gögn!$L$2:$L$11876,Gögn!$B$2:$B$11876,AP$8,Gögn!$E$2:$E$11876,AP$9,Gögn!$F$2:$F$11876,$A158)),""))</f>
        <v>39.816962046156526</v>
      </c>
      <c r="AQ158" s="162">
        <f t="array" ref="AQ158">IF(LEN(AQ$8)=0,"",IFERROR(IF(AQ$9="Samtals",SUMPRODUCT(((Gögn!$F$2:$F$11876=$A158)*(Gögn!$B$2:$B$11876=AQ$8)),Gögn!$K$2:$K$11876,Gögn!$L$2:$L$11876)/SUMIFS(Gögn!$L$2:$L$11876,Gögn!$B$2:$B$11876,AQ$8,Gögn!$F$2:$F$11876,$A158),SUMPRODUCT(((Gögn!$F$2:$F$11876=$A158)*(Gögn!$B$2:$B$11876=AQ$8)*(Gögn!$E$2:$E$11876=AQ$9)),Gögn!$K$2:$K$11876,Gögn!$L$2:$L$11876)/SUMIFS(Gögn!$L$2:$L$11876,Gögn!$B$2:$B$11876,AQ$8,Gögn!$E$2:$E$11876,AQ$9,Gögn!$F$2:$F$11876,$A158)),""))</f>
        <v>37.9</v>
      </c>
      <c r="AR158" s="162">
        <f t="array" ref="AR158">IF(LEN(AR$8)=0,"",IFERROR(IF(AR$9="Samtals",SUMPRODUCT(((Gögn!$F$2:$F$11876=$A158)*(Gögn!$B$2:$B$11876=AR$8)),Gögn!$K$2:$K$11876,Gögn!$L$2:$L$11876)/SUMIFS(Gögn!$L$2:$L$11876,Gögn!$B$2:$B$11876,AR$8,Gögn!$F$2:$F$11876,$A158),SUMPRODUCT(((Gögn!$F$2:$F$11876=$A158)*(Gögn!$B$2:$B$11876=AR$8)*(Gögn!$E$2:$E$11876=AR$9)),Gögn!$K$2:$K$11876,Gögn!$L$2:$L$11876)/SUMIFS(Gögn!$L$2:$L$11876,Gögn!$B$2:$B$11876,AR$8,Gögn!$E$2:$E$11876,AR$9,Gögn!$F$2:$F$11876,$A158)),""))</f>
        <v>40.49</v>
      </c>
      <c r="AS158" s="162">
        <f t="array" ref="AS158">IF(LEN(AS$8)=0,"",IFERROR(IF(AS$9="Samtals",SUMPRODUCT(((Gögn!$F$2:$F$11876=$A158)*(Gögn!$B$2:$B$11876=AS$8)),Gögn!$K$2:$K$11876,Gögn!$L$2:$L$11876)/SUMIFS(Gögn!$L$2:$L$11876,Gögn!$B$2:$B$11876,AS$8,Gögn!$F$2:$F$11876,$A158),SUMPRODUCT(((Gögn!$F$2:$F$11876=$A158)*(Gögn!$B$2:$B$11876=AS$8)*(Gögn!$E$2:$E$11876=AS$9)),Gögn!$K$2:$K$11876,Gögn!$L$2:$L$11876)/SUMIFS(Gögn!$L$2:$L$11876,Gögn!$B$2:$B$11876,AS$8,Gögn!$E$2:$E$11876,AS$9,Gögn!$F$2:$F$11876,$A158)),""))</f>
        <v>45.590892979340445</v>
      </c>
      <c r="AT158" s="162">
        <f t="array" ref="AT158">IF(LEN(AT$8)=0,"",IFERROR(IF(AT$9="Samtals",SUMPRODUCT(((Gögn!$F$2:$F$11876=$A158)*(Gögn!$B$2:$B$11876=AT$8)),Gögn!$K$2:$K$11876,Gögn!$L$2:$L$11876)/SUMIFS(Gögn!$L$2:$L$11876,Gögn!$B$2:$B$11876,AT$8,Gögn!$F$2:$F$11876,$A158),SUMPRODUCT(((Gögn!$F$2:$F$11876=$A158)*(Gögn!$B$2:$B$11876=AT$8)*(Gögn!$E$2:$E$11876=AT$9)),Gögn!$K$2:$K$11876,Gögn!$L$2:$L$11876)/SUMIFS(Gögn!$L$2:$L$11876,Gögn!$B$2:$B$11876,AT$8,Gögn!$E$2:$E$11876,AT$9,Gögn!$F$2:$F$11876,$A158)),""))</f>
        <v>45.8</v>
      </c>
      <c r="AU158" s="162">
        <f t="array" ref="AU158">IF(LEN(AU$8)=0,"",IFERROR(IF(AU$9="Samtals",SUMPRODUCT(((Gögn!$F$2:$F$11876=$A158)*(Gögn!$B$2:$B$11876=AU$8)),Gögn!$K$2:$K$11876,Gögn!$L$2:$L$11876)/SUMIFS(Gögn!$L$2:$L$11876,Gögn!$B$2:$B$11876,AU$8,Gögn!$F$2:$F$11876,$A158),SUMPRODUCT(((Gögn!$F$2:$F$11876=$A158)*(Gögn!$B$2:$B$11876=AU$8)*(Gögn!$E$2:$E$11876=AU$9)),Gögn!$K$2:$K$11876,Gögn!$L$2:$L$11876)/SUMIFS(Gögn!$L$2:$L$11876,Gögn!$B$2:$B$11876,AU$8,Gögn!$E$2:$E$11876,AU$9,Gögn!$F$2:$F$11876,$A158)),""))</f>
        <v>37.12326370611035</v>
      </c>
      <c r="AV158" s="162">
        <f t="array" ref="AV158">IF(LEN(AV$8)=0,"",IFERROR(IF(AV$9="Samtals",SUMPRODUCT(((Gögn!$F$2:$F$11876=$A158)*(Gögn!$B$2:$B$11876=AV$8)),Gögn!$K$2:$K$11876,Gögn!$L$2:$L$11876)/SUMIFS(Gögn!$L$2:$L$11876,Gögn!$B$2:$B$11876,AV$8,Gögn!$F$2:$F$11876,$A158),SUMPRODUCT(((Gögn!$F$2:$F$11876=$A158)*(Gögn!$B$2:$B$11876=AV$8)*(Gögn!$E$2:$E$11876=AV$9)),Gögn!$K$2:$K$11876,Gögn!$L$2:$L$11876)/SUMIFS(Gögn!$L$2:$L$11876,Gögn!$B$2:$B$11876,AV$8,Gögn!$E$2:$E$11876,AV$9,Gögn!$F$2:$F$11876,$A158)),""))</f>
        <v>35.311821022460165</v>
      </c>
      <c r="AW158" s="162">
        <f t="array" ref="AW158">IF(LEN(AW$8)=0,"",IFERROR(IF(AW$9="Samtals",SUMPRODUCT(((Gögn!$F$2:$F$11876=$A158)*(Gögn!$B$2:$B$11876=AW$8)),Gögn!$K$2:$K$11876,Gögn!$L$2:$L$11876)/SUMIFS(Gögn!$L$2:$L$11876,Gögn!$B$2:$B$11876,AW$8,Gögn!$F$2:$F$11876,$A158),SUMPRODUCT(((Gögn!$F$2:$F$11876=$A158)*(Gögn!$B$2:$B$11876=AW$8)*(Gögn!$E$2:$E$11876=AW$9)),Gögn!$K$2:$K$11876,Gögn!$L$2:$L$11876)/SUMIFS(Gögn!$L$2:$L$11876,Gögn!$B$2:$B$11876,AW$8,Gögn!$E$2:$E$11876,AW$9,Gögn!$F$2:$F$11876,$A158)),""))</f>
        <v>35.409999999999997</v>
      </c>
      <c r="AX158" s="162">
        <f t="array" ref="AX158">IF(LEN(AX$8)=0,"",IFERROR(IF(AX$9="Samtals",SUMPRODUCT(((Gögn!$F$2:$F$11876=$A158)*(Gögn!$B$2:$B$11876=AX$8)),Gögn!$K$2:$K$11876,Gögn!$L$2:$L$11876)/SUMIFS(Gögn!$L$2:$L$11876,Gögn!$B$2:$B$11876,AX$8,Gögn!$F$2:$F$11876,$A158),SUMPRODUCT(((Gögn!$F$2:$F$11876=$A158)*(Gögn!$B$2:$B$11876=AX$8)*(Gögn!$E$2:$E$11876=AX$9)),Gögn!$K$2:$K$11876,Gögn!$L$2:$L$11876)/SUMIFS(Gögn!$L$2:$L$11876,Gögn!$B$2:$B$11876,AX$8,Gögn!$E$2:$E$11876,AX$9,Gögn!$F$2:$F$11876,$A158)),""))</f>
        <v>27.13821344449638</v>
      </c>
      <c r="AY158" s="162">
        <f t="array" ref="AY158">IF(LEN(AY$8)=0,"",IFERROR(IF(AY$9="Samtals",SUMPRODUCT(((Gögn!$F$2:$F$11876=$A158)*(Gögn!$B$2:$B$11876=AY$8)),Gögn!$K$2:$K$11876,Gögn!$L$2:$L$11876)/SUMIFS(Gögn!$L$2:$L$11876,Gögn!$B$2:$B$11876,AY$8,Gögn!$F$2:$F$11876,$A158),SUMPRODUCT(((Gögn!$F$2:$F$11876=$A158)*(Gögn!$B$2:$B$11876=AY$8)*(Gögn!$E$2:$E$11876=AY$9)),Gögn!$K$2:$K$11876,Gögn!$L$2:$L$11876)/SUMIFS(Gögn!$L$2:$L$11876,Gögn!$B$2:$B$11876,AY$8,Gögn!$E$2:$E$11876,AY$9,Gögn!$F$2:$F$11876,$A158)),""))</f>
        <v>28.32151366691966</v>
      </c>
      <c r="AZ158" s="162">
        <f t="array" ref="AZ158">IF(LEN(AZ$8)=0,"",IFERROR(IF(AZ$9="Samtals",SUMPRODUCT(((Gögn!$F$2:$F$11876=$A158)*(Gögn!$B$2:$B$11876=AZ$8)),Gögn!$K$2:$K$11876,Gögn!$L$2:$L$11876)/SUMIFS(Gögn!$L$2:$L$11876,Gögn!$B$2:$B$11876,AZ$8,Gögn!$F$2:$F$11876,$A158),SUMPRODUCT(((Gögn!$F$2:$F$11876=$A158)*(Gögn!$B$2:$B$11876=AZ$8)*(Gögn!$E$2:$E$11876=AZ$9)),Gögn!$K$2:$K$11876,Gögn!$L$2:$L$11876)/SUMIFS(Gögn!$L$2:$L$11876,Gögn!$B$2:$B$11876,AZ$8,Gögn!$E$2:$E$11876,AZ$9,Gögn!$F$2:$F$11876,$A158)),""))</f>
        <v>30</v>
      </c>
      <c r="BA158" s="162">
        <f t="array" ref="BA158">IF(LEN(BA$8)=0,"",IFERROR(IF(BA$9="Samtals",SUMPRODUCT(((Gögn!$F$2:$F$11876=$A158)*(Gögn!$B$2:$B$11876=BA$8)),Gögn!$K$2:$K$11876,Gögn!$L$2:$L$11876)/SUMIFS(Gögn!$L$2:$L$11876,Gögn!$B$2:$B$11876,BA$8,Gögn!$F$2:$F$11876,$A158),SUMPRODUCT(((Gögn!$F$2:$F$11876=$A158)*(Gögn!$B$2:$B$11876=BA$8)*(Gögn!$E$2:$E$11876=BA$9)),Gögn!$K$2:$K$11876,Gögn!$L$2:$L$11876)/SUMIFS(Gögn!$L$2:$L$11876,Gögn!$B$2:$B$11876,BA$8,Gögn!$E$2:$E$11876,BA$9,Gögn!$F$2:$F$11876,$A158)),""))</f>
        <v>21.634864523360886</v>
      </c>
      <c r="BB158" s="162">
        <f t="array" ref="BB158">IF(LEN(BB$8)=0,"",IFERROR(IF(BB$9="Samtals",SUMPRODUCT(((Gögn!$F$2:$F$11876=$A158)*(Gögn!$B$2:$B$11876=BB$8)),Gögn!$K$2:$K$11876,Gögn!$L$2:$L$11876)/SUMIFS(Gögn!$L$2:$L$11876,Gögn!$B$2:$B$11876,BB$8,Gögn!$F$2:$F$11876,$A158),SUMPRODUCT(((Gögn!$F$2:$F$11876=$A158)*(Gögn!$B$2:$B$11876=BB$8)*(Gögn!$E$2:$E$11876=BB$9)),Gögn!$K$2:$K$11876,Gögn!$L$2:$L$11876)/SUMIFS(Gögn!$L$2:$L$11876,Gögn!$B$2:$B$11876,BB$8,Gögn!$E$2:$E$11876,BB$9,Gögn!$F$2:$F$11876,$A158)),""))</f>
        <v>42.504599764305546</v>
      </c>
      <c r="BC158" s="162">
        <f t="array" ref="BC158">IF(LEN(BC$8)=0,"",IFERROR(IF(BC$9="Samtals",SUMPRODUCT(((Gögn!$F$2:$F$11876=$A158)*(Gögn!$B$2:$B$11876=BC$8)),Gögn!$K$2:$K$11876,Gögn!$L$2:$L$11876)/SUMIFS(Gögn!$L$2:$L$11876,Gögn!$B$2:$B$11876,BC$8,Gögn!$F$2:$F$11876,$A158),SUMPRODUCT(((Gögn!$F$2:$F$11876=$A158)*(Gögn!$B$2:$B$11876=BC$8)*(Gögn!$E$2:$E$11876=BC$9)),Gögn!$K$2:$K$11876,Gögn!$L$2:$L$11876)/SUMIFS(Gögn!$L$2:$L$11876,Gögn!$B$2:$B$11876,BC$8,Gögn!$E$2:$E$11876,BC$9,Gögn!$F$2:$F$11876,$A158)),""))</f>
        <v>43</v>
      </c>
      <c r="BD158" s="162">
        <f t="array" ref="BD158">IF(LEN(BD$8)=0,"",IFERROR(IF(BD$9="Samtals",SUMPRODUCT(((Gögn!$F$2:$F$11876=$A158)*(Gögn!$B$2:$B$11876=BD$8)),Gögn!$K$2:$K$11876,Gögn!$L$2:$L$11876)/SUMIFS(Gögn!$L$2:$L$11876,Gögn!$B$2:$B$11876,BD$8,Gögn!$F$2:$F$11876,$A158),SUMPRODUCT(((Gögn!$F$2:$F$11876=$A158)*(Gögn!$B$2:$B$11876=BD$8)*(Gögn!$E$2:$E$11876=BD$9)),Gögn!$K$2:$K$11876,Gögn!$L$2:$L$11876)/SUMIFS(Gögn!$L$2:$L$11876,Gögn!$B$2:$B$11876,BD$8,Gögn!$E$2:$E$11876,BD$9,Gögn!$F$2:$F$11876,$A158)),""))</f>
        <v>13.59185016942539</v>
      </c>
      <c r="BE158" s="162">
        <f t="array" ref="BE158">IF(LEN(BE$8)=0,"",IFERROR(IF(BE$9="Samtals",SUMPRODUCT(((Gögn!$F$2:$F$11876=$A158)*(Gögn!$B$2:$B$11876=BE$8)),Gögn!$K$2:$K$11876,Gögn!$L$2:$L$11876)/SUMIFS(Gögn!$L$2:$L$11876,Gögn!$B$2:$B$11876,BE$8,Gögn!$F$2:$F$11876,$A158),SUMPRODUCT(((Gögn!$F$2:$F$11876=$A158)*(Gögn!$B$2:$B$11876=BE$8)*(Gögn!$E$2:$E$11876=BE$9)),Gögn!$K$2:$K$11876,Gögn!$L$2:$L$11876)/SUMIFS(Gögn!$L$2:$L$11876,Gögn!$B$2:$B$11876,BE$8,Gögn!$E$2:$E$11876,BE$9,Gögn!$F$2:$F$11876,$A158)),""))</f>
        <v>40.913775600756999</v>
      </c>
      <c r="BF158" s="162">
        <f t="array" ref="BF158">IF(LEN(BF$8)=0,"",IFERROR(IF(BF$9="Samtals",SUMPRODUCT(((Gögn!$F$2:$F$11876=$A158)*(Gögn!$B$2:$B$11876=BF$8)),Gögn!$K$2:$K$11876,Gögn!$L$2:$L$11876)/SUMIFS(Gögn!$L$2:$L$11876,Gögn!$B$2:$B$11876,BF$8,Gögn!$F$2:$F$11876,$A158),SUMPRODUCT(((Gögn!$F$2:$F$11876=$A158)*(Gögn!$B$2:$B$11876=BF$8)*(Gögn!$E$2:$E$11876=BF$9)),Gögn!$K$2:$K$11876,Gögn!$L$2:$L$11876)/SUMIFS(Gögn!$L$2:$L$11876,Gögn!$B$2:$B$11876,BF$8,Gögn!$E$2:$E$11876,BF$9,Gögn!$F$2:$F$11876,$A158)),""))</f>
        <v>40.93</v>
      </c>
      <c r="BG158" s="162">
        <f t="array" ref="BG158">IF(LEN(BG$8)=0,"",IFERROR(IF(BG$9="Samtals",SUMPRODUCT(((Gögn!$F$2:$F$11876=$A158)*(Gögn!$B$2:$B$11876=BG$8)),Gögn!$K$2:$K$11876,Gögn!$L$2:$L$11876)/SUMIFS(Gögn!$L$2:$L$11876,Gögn!$B$2:$B$11876,BG$8,Gögn!$F$2:$F$11876,$A158),SUMPRODUCT(((Gögn!$F$2:$F$11876=$A158)*(Gögn!$B$2:$B$11876=BG$8)*(Gögn!$E$2:$E$11876=BG$9)),Gögn!$K$2:$K$11876,Gögn!$L$2:$L$11876)/SUMIFS(Gögn!$L$2:$L$11876,Gögn!$B$2:$B$11876,BG$8,Gögn!$E$2:$E$11876,BG$9,Gögn!$F$2:$F$11876,$A158)),""))</f>
        <v>40.260841760056799</v>
      </c>
    </row>
    <row r="159" spans="1:59" ht="15" customHeight="1" x14ac:dyDescent="0.25">
      <c r="A159" s="5" t="s">
        <v>458</v>
      </c>
      <c r="B159" s="5"/>
      <c r="C159" s="18" t="s">
        <v>290</v>
      </c>
      <c r="D159" s="155">
        <f t="shared" si="37"/>
        <v>99.999999999999972</v>
      </c>
      <c r="E159" s="155">
        <f>IF(LEN(E$8)=0,"",SUM(E157:E158))</f>
        <v>100</v>
      </c>
      <c r="F159" s="155">
        <f t="shared" ref="F159:BG159" si="39">IF(LEN(F$8)=0,"",SUM(F157:F158))</f>
        <v>100</v>
      </c>
      <c r="G159" s="155">
        <f t="shared" si="39"/>
        <v>100</v>
      </c>
      <c r="H159" s="155">
        <f t="shared" si="39"/>
        <v>100</v>
      </c>
      <c r="I159" s="155">
        <f t="shared" si="39"/>
        <v>100</v>
      </c>
      <c r="J159" s="155">
        <f t="shared" si="39"/>
        <v>100</v>
      </c>
      <c r="K159" s="155">
        <f t="shared" si="39"/>
        <v>100</v>
      </c>
      <c r="L159" s="155">
        <f t="shared" si="39"/>
        <v>100</v>
      </c>
      <c r="M159" s="155">
        <f t="shared" si="39"/>
        <v>100</v>
      </c>
      <c r="N159" s="155">
        <f t="shared" si="39"/>
        <v>100</v>
      </c>
      <c r="O159" s="155">
        <f t="shared" si="39"/>
        <v>100</v>
      </c>
      <c r="P159" s="155">
        <f t="shared" si="39"/>
        <v>100</v>
      </c>
      <c r="Q159" s="155">
        <f t="shared" si="39"/>
        <v>100</v>
      </c>
      <c r="R159" s="155">
        <f t="shared" si="39"/>
        <v>100</v>
      </c>
      <c r="S159" s="155">
        <f t="shared" si="39"/>
        <v>100</v>
      </c>
      <c r="T159" s="155">
        <f t="shared" si="39"/>
        <v>100</v>
      </c>
      <c r="U159" s="155">
        <f t="shared" si="39"/>
        <v>100</v>
      </c>
      <c r="V159" s="155">
        <f t="shared" si="39"/>
        <v>100</v>
      </c>
      <c r="W159" s="155">
        <f t="shared" si="39"/>
        <v>100</v>
      </c>
      <c r="X159" s="155">
        <f t="shared" si="39"/>
        <v>100.00000000000003</v>
      </c>
      <c r="Y159" s="155">
        <f t="shared" si="39"/>
        <v>100</v>
      </c>
      <c r="Z159" s="155">
        <f t="shared" si="39"/>
        <v>100.00000000000001</v>
      </c>
      <c r="AA159" s="155">
        <f t="shared" si="39"/>
        <v>100</v>
      </c>
      <c r="AB159" s="155">
        <f t="shared" si="39"/>
        <v>100</v>
      </c>
      <c r="AC159" s="155">
        <f t="shared" si="39"/>
        <v>100</v>
      </c>
      <c r="AD159" s="155">
        <f t="shared" si="39"/>
        <v>100</v>
      </c>
      <c r="AE159" s="155">
        <f t="shared" si="39"/>
        <v>100</v>
      </c>
      <c r="AF159" s="155">
        <f t="shared" si="39"/>
        <v>100</v>
      </c>
      <c r="AG159" s="155">
        <f t="shared" si="39"/>
        <v>100</v>
      </c>
      <c r="AH159" s="155">
        <f t="shared" si="39"/>
        <v>100</v>
      </c>
      <c r="AI159" s="155">
        <f t="shared" si="39"/>
        <v>100</v>
      </c>
      <c r="AJ159" s="155">
        <f t="shared" si="39"/>
        <v>100</v>
      </c>
      <c r="AK159" s="155">
        <f t="shared" si="39"/>
        <v>100</v>
      </c>
      <c r="AL159" s="155">
        <f t="shared" si="39"/>
        <v>100</v>
      </c>
      <c r="AM159" s="155">
        <f t="shared" si="39"/>
        <v>100</v>
      </c>
      <c r="AN159" s="155">
        <f t="shared" si="39"/>
        <v>100</v>
      </c>
      <c r="AO159" s="155">
        <f t="shared" si="39"/>
        <v>100</v>
      </c>
      <c r="AP159" s="155">
        <f t="shared" si="39"/>
        <v>100</v>
      </c>
      <c r="AQ159" s="155">
        <f t="shared" si="39"/>
        <v>100</v>
      </c>
      <c r="AR159" s="155">
        <f t="shared" si="39"/>
        <v>100</v>
      </c>
      <c r="AS159" s="155">
        <f t="shared" si="39"/>
        <v>100</v>
      </c>
      <c r="AT159" s="155">
        <f t="shared" si="39"/>
        <v>100</v>
      </c>
      <c r="AU159" s="155">
        <f t="shared" si="39"/>
        <v>100</v>
      </c>
      <c r="AV159" s="155">
        <f t="shared" si="39"/>
        <v>100</v>
      </c>
      <c r="AW159" s="155">
        <f t="shared" si="39"/>
        <v>100</v>
      </c>
      <c r="AX159" s="155">
        <f t="shared" si="39"/>
        <v>100</v>
      </c>
      <c r="AY159" s="155">
        <f t="shared" si="39"/>
        <v>100</v>
      </c>
      <c r="AZ159" s="155">
        <f t="shared" si="39"/>
        <v>100</v>
      </c>
      <c r="BA159" s="155">
        <f t="shared" si="39"/>
        <v>100</v>
      </c>
      <c r="BB159" s="155">
        <f t="shared" si="39"/>
        <v>100</v>
      </c>
      <c r="BC159" s="155">
        <f t="shared" si="39"/>
        <v>100</v>
      </c>
      <c r="BD159" s="155">
        <f t="shared" si="39"/>
        <v>100</v>
      </c>
      <c r="BE159" s="155">
        <f t="shared" si="39"/>
        <v>100</v>
      </c>
      <c r="BF159" s="155">
        <f t="shared" si="39"/>
        <v>100</v>
      </c>
      <c r="BG159" s="155">
        <f t="shared" si="39"/>
        <v>100</v>
      </c>
    </row>
    <row r="160" spans="1:59" ht="15" customHeight="1" x14ac:dyDescent="0.25">
      <c r="A160" s="5" t="s">
        <v>458</v>
      </c>
      <c r="B160" s="5"/>
      <c r="C160" s="19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</row>
    <row r="161" spans="1:59" ht="15" customHeight="1" x14ac:dyDescent="0.25">
      <c r="A161" s="5" t="s">
        <v>74</v>
      </c>
      <c r="B161" s="5"/>
      <c r="C161" s="18" t="s">
        <v>75</v>
      </c>
      <c r="D161" s="155">
        <f>SUMIF($E$9:$BG$9,"Samtals",E161:BG161)</f>
        <v>306523</v>
      </c>
      <c r="E161" s="155">
        <f>IF(LEN(E$8)=0,"",IF(E$9="samtals",SUMIFS(Gögn!$J$2:$J$11876,Gögn!$F$2:$F$11876,$A161,Gögn!$B$2:$B$11876,E$8),SUMIFS(Gögn!$J$2:$J$11876,Gögn!$F$2:$F$11876,$A161,Gögn!$B$2:$B$11876,E$8,Gögn!$E$2:$E$11876,E$9)))</f>
        <v>27719</v>
      </c>
      <c r="F161" s="155">
        <f>IF(LEN(F$8)=0,"",IF(F$9="samtals",SUMIFS(Gögn!$J$2:$J$11876,Gögn!$F$2:$F$11876,$A161,Gögn!$B$2:$B$11876,F$8),SUMIFS(Gögn!$J$2:$J$11876,Gögn!$F$2:$F$11876,$A161,Gögn!$B$2:$B$11876,F$8,Gögn!$E$2:$E$11876,F$9)))</f>
        <v>11671</v>
      </c>
      <c r="G161" s="155">
        <f>IF(LEN(G$8)=0,"",IF(G$9="samtals",SUMIFS(Gögn!$J$2:$J$11876,Gögn!$F$2:$F$11876,$A161,Gögn!$B$2:$B$11876,G$8),SUMIFS(Gögn!$J$2:$J$11876,Gögn!$F$2:$F$11876,$A161,Gögn!$B$2:$B$11876,G$8,Gögn!$E$2:$E$11876,G$9)))</f>
        <v>16048</v>
      </c>
      <c r="H161" s="155">
        <f>IF(LEN(H$8)=0,"",IF(H$9="samtals",SUMIFS(Gögn!$J$2:$J$11876,Gögn!$F$2:$F$11876,$A161,Gögn!$B$2:$B$11876,H$8),SUMIFS(Gögn!$J$2:$J$11876,Gögn!$F$2:$F$11876,$A161,Gögn!$B$2:$B$11876,H$8,Gögn!$E$2:$E$11876,H$9)))</f>
        <v>20926</v>
      </c>
      <c r="I161" s="155">
        <f>IF(LEN(I$8)=0,"",IF(I$9="samtals",SUMIFS(Gögn!$J$2:$J$11876,Gögn!$F$2:$F$11876,$A161,Gögn!$B$2:$B$11876,I$8),SUMIFS(Gögn!$J$2:$J$11876,Gögn!$F$2:$F$11876,$A161,Gögn!$B$2:$B$11876,I$8,Gögn!$E$2:$E$11876,I$9)))</f>
        <v>16934</v>
      </c>
      <c r="J161" s="155">
        <f>IF(LEN(J$8)=0,"",IF(J$9="samtals",SUMIFS(Gögn!$J$2:$J$11876,Gögn!$F$2:$F$11876,$A161,Gögn!$B$2:$B$11876,J$8),SUMIFS(Gögn!$J$2:$J$11876,Gögn!$F$2:$F$11876,$A161,Gögn!$B$2:$B$11876,J$8,Gögn!$E$2:$E$11876,J$9)))</f>
        <v>3992</v>
      </c>
      <c r="K161" s="155">
        <f>IF(LEN(K$8)=0,"",IF(K$9="samtals",SUMIFS(Gögn!$J$2:$J$11876,Gögn!$F$2:$F$11876,$A161,Gögn!$B$2:$B$11876,K$8),SUMIFS(Gögn!$J$2:$J$11876,Gögn!$F$2:$F$11876,$A161,Gögn!$B$2:$B$11876,K$8,Gögn!$E$2:$E$11876,K$9)))</f>
        <v>21759</v>
      </c>
      <c r="L161" s="155">
        <f>IF(LEN(L$8)=0,"",IF(L$9="samtals",SUMIFS(Gögn!$J$2:$J$11876,Gögn!$F$2:$F$11876,$A161,Gögn!$B$2:$B$11876,L$8),SUMIFS(Gögn!$J$2:$J$11876,Gögn!$F$2:$F$11876,$A161,Gögn!$B$2:$B$11876,L$8,Gögn!$E$2:$E$11876,L$9)))</f>
        <v>21759</v>
      </c>
      <c r="M161" s="155">
        <f>IF(LEN(M$8)=0,"",IF(M$9="samtals",SUMIFS(Gögn!$J$2:$J$11876,Gögn!$F$2:$F$11876,$A161,Gögn!$B$2:$B$11876,M$8),SUMIFS(Gögn!$J$2:$J$11876,Gögn!$F$2:$F$11876,$A161,Gögn!$B$2:$B$11876,M$8,Gögn!$E$2:$E$11876,M$9)))</f>
        <v>768</v>
      </c>
      <c r="N161" s="155">
        <f>IF(LEN(N$8)=0,"",IF(N$9="samtals",SUMIFS(Gögn!$J$2:$J$11876,Gögn!$F$2:$F$11876,$A161,Gögn!$B$2:$B$11876,N$8),SUMIFS(Gögn!$J$2:$J$11876,Gögn!$F$2:$F$11876,$A161,Gögn!$B$2:$B$11876,N$8,Gögn!$E$2:$E$11876,N$9)))</f>
        <v>768</v>
      </c>
      <c r="O161" s="155">
        <f>IF(LEN(O$8)=0,"",IF(O$9="samtals",SUMIFS(Gögn!$J$2:$J$11876,Gögn!$F$2:$F$11876,$A161,Gögn!$B$2:$B$11876,O$8),SUMIFS(Gögn!$J$2:$J$11876,Gögn!$F$2:$F$11876,$A161,Gögn!$B$2:$B$11876,O$8,Gögn!$E$2:$E$11876,O$9)))</f>
        <v>16213</v>
      </c>
      <c r="P161" s="155">
        <f>IF(LEN(P$8)=0,"",IF(P$9="samtals",SUMIFS(Gögn!$J$2:$J$11876,Gögn!$F$2:$F$11876,$A161,Gögn!$B$2:$B$11876,P$8),SUMIFS(Gögn!$J$2:$J$11876,Gögn!$F$2:$F$11876,$A161,Gögn!$B$2:$B$11876,P$8,Gögn!$E$2:$E$11876,P$9)))</f>
        <v>15553</v>
      </c>
      <c r="Q161" s="155">
        <f>IF(LEN(Q$8)=0,"",IF(Q$9="samtals",SUMIFS(Gögn!$J$2:$J$11876,Gögn!$F$2:$F$11876,$A161,Gögn!$B$2:$B$11876,Q$8),SUMIFS(Gögn!$J$2:$J$11876,Gögn!$F$2:$F$11876,$A161,Gögn!$B$2:$B$11876,Q$8,Gögn!$E$2:$E$11876,Q$9)))</f>
        <v>660</v>
      </c>
      <c r="R161" s="155">
        <f>IF(LEN(R$8)=0,"",IF(R$9="samtals",SUMIFS(Gögn!$J$2:$J$11876,Gögn!$F$2:$F$11876,$A161,Gögn!$B$2:$B$11876,R$8),SUMIFS(Gögn!$J$2:$J$11876,Gögn!$F$2:$F$11876,$A161,Gögn!$B$2:$B$11876,R$8,Gögn!$E$2:$E$11876,R$9)))</f>
        <v>38295</v>
      </c>
      <c r="S161" s="155">
        <f>IF(LEN(S$8)=0,"",IF(S$9="samtals",SUMIFS(Gögn!$J$2:$J$11876,Gögn!$F$2:$F$11876,$A161,Gögn!$B$2:$B$11876,S$8),SUMIFS(Gögn!$J$2:$J$11876,Gögn!$F$2:$F$11876,$A161,Gögn!$B$2:$B$11876,S$8,Gögn!$E$2:$E$11876,S$9)))</f>
        <v>16639</v>
      </c>
      <c r="T161" s="155">
        <f>IF(LEN(T$8)=0,"",IF(T$9="samtals",SUMIFS(Gögn!$J$2:$J$11876,Gögn!$F$2:$F$11876,$A161,Gögn!$B$2:$B$11876,T$8),SUMIFS(Gögn!$J$2:$J$11876,Gögn!$F$2:$F$11876,$A161,Gögn!$B$2:$B$11876,T$8,Gögn!$E$2:$E$11876,T$9)))</f>
        <v>21656</v>
      </c>
      <c r="U161" s="155">
        <f>IF(LEN(U$8)=0,"",IF(U$9="samtals",SUMIFS(Gögn!$J$2:$J$11876,Gögn!$F$2:$F$11876,$A161,Gögn!$B$2:$B$11876,U$8),SUMIFS(Gögn!$J$2:$J$11876,Gögn!$F$2:$F$11876,$A161,Gögn!$B$2:$B$11876,U$8,Gögn!$E$2:$E$11876,U$9)))</f>
        <v>42035</v>
      </c>
      <c r="V161" s="155">
        <f>IF(LEN(V$8)=0,"",IF(V$9="samtals",SUMIFS(Gögn!$J$2:$J$11876,Gögn!$F$2:$F$11876,$A161,Gögn!$B$2:$B$11876,V$8),SUMIFS(Gögn!$J$2:$J$11876,Gögn!$F$2:$F$11876,$A161,Gögn!$B$2:$B$11876,V$8,Gögn!$E$2:$E$11876,V$9)))</f>
        <v>40091</v>
      </c>
      <c r="W161" s="155">
        <f>IF(LEN(W$8)=0,"",IF(W$9="samtals",SUMIFS(Gögn!$J$2:$J$11876,Gögn!$F$2:$F$11876,$A161,Gögn!$B$2:$B$11876,W$8),SUMIFS(Gögn!$J$2:$J$11876,Gögn!$F$2:$F$11876,$A161,Gögn!$B$2:$B$11876,W$8,Gögn!$E$2:$E$11876,W$9)))</f>
        <v>1944</v>
      </c>
      <c r="X161" s="155">
        <f>IF(LEN(X$8)=0,"",IF(X$9="samtals",SUMIFS(Gögn!$J$2:$J$11876,Gögn!$F$2:$F$11876,$A161,Gögn!$B$2:$B$11876,X$8),SUMIFS(Gögn!$J$2:$J$11876,Gögn!$F$2:$F$11876,$A161,Gögn!$B$2:$B$11876,X$8,Gögn!$E$2:$E$11876,X$9)))</f>
        <v>23419</v>
      </c>
      <c r="Y161" s="155">
        <f>IF(LEN(Y$8)=0,"",IF(Y$9="samtals",SUMIFS(Gögn!$J$2:$J$11876,Gögn!$F$2:$F$11876,$A161,Gögn!$B$2:$B$11876,Y$8),SUMIFS(Gögn!$J$2:$J$11876,Gögn!$F$2:$F$11876,$A161,Gögn!$B$2:$B$11876,Y$8,Gögn!$E$2:$E$11876,Y$9)))</f>
        <v>4839</v>
      </c>
      <c r="Z161" s="155">
        <f>IF(LEN(Z$8)=0,"",IF(Z$9="samtals",SUMIFS(Gögn!$J$2:$J$11876,Gögn!$F$2:$F$11876,$A161,Gögn!$B$2:$B$11876,Z$8),SUMIFS(Gögn!$J$2:$J$11876,Gögn!$F$2:$F$11876,$A161,Gögn!$B$2:$B$11876,Z$8,Gögn!$E$2:$E$11876,Z$9)))</f>
        <v>18580</v>
      </c>
      <c r="AA161" s="155">
        <f>IF(LEN(AA$8)=0,"",IF(AA$9="samtals",SUMIFS(Gögn!$J$2:$J$11876,Gögn!$F$2:$F$11876,$A161,Gögn!$B$2:$B$11876,AA$8),SUMIFS(Gögn!$J$2:$J$11876,Gögn!$F$2:$F$11876,$A161,Gögn!$B$2:$B$11876,AA$8,Gögn!$E$2:$E$11876,AA$9)))</f>
        <v>1885</v>
      </c>
      <c r="AB161" s="155">
        <f>IF(LEN(AB$8)=0,"",IF(AB$9="samtals",SUMIFS(Gögn!$J$2:$J$11876,Gögn!$F$2:$F$11876,$A161,Gögn!$B$2:$B$11876,AB$8),SUMIFS(Gögn!$J$2:$J$11876,Gögn!$F$2:$F$11876,$A161,Gögn!$B$2:$B$11876,AB$8,Gögn!$E$2:$E$11876,AB$9)))</f>
        <v>1885</v>
      </c>
      <c r="AC161" s="155">
        <f>IF(LEN(AC$8)=0,"",IF(AC$9="samtals",SUMIFS(Gögn!$J$2:$J$11876,Gögn!$F$2:$F$11876,$A161,Gögn!$B$2:$B$11876,AC$8),SUMIFS(Gögn!$J$2:$J$11876,Gögn!$F$2:$F$11876,$A161,Gögn!$B$2:$B$11876,AC$8,Gögn!$E$2:$E$11876,AC$9)))</f>
        <v>1545</v>
      </c>
      <c r="AD161" s="155">
        <f>IF(LEN(AD$8)=0,"",IF(AD$9="samtals",SUMIFS(Gögn!$J$2:$J$11876,Gögn!$F$2:$F$11876,$A161,Gögn!$B$2:$B$11876,AD$8),SUMIFS(Gögn!$J$2:$J$11876,Gögn!$F$2:$F$11876,$A161,Gögn!$B$2:$B$11876,AD$8,Gögn!$E$2:$E$11876,AD$9)))</f>
        <v>1545</v>
      </c>
      <c r="AE161" s="155">
        <f>IF(LEN(AE$8)=0,"",IF(AE$9="samtals",SUMIFS(Gögn!$J$2:$J$11876,Gögn!$F$2:$F$11876,$A161,Gögn!$B$2:$B$11876,AE$8),SUMIFS(Gögn!$J$2:$J$11876,Gögn!$F$2:$F$11876,$A161,Gögn!$B$2:$B$11876,AE$8,Gögn!$E$2:$E$11876,AE$9)))</f>
        <v>1316</v>
      </c>
      <c r="AF161" s="155">
        <f>IF(LEN(AF$8)=0,"",IF(AF$9="samtals",SUMIFS(Gögn!$J$2:$J$11876,Gögn!$F$2:$F$11876,$A161,Gögn!$B$2:$B$11876,AF$8),SUMIFS(Gögn!$J$2:$J$11876,Gögn!$F$2:$F$11876,$A161,Gögn!$B$2:$B$11876,AF$8,Gögn!$E$2:$E$11876,AF$9)))</f>
        <v>1316</v>
      </c>
      <c r="AG161" s="155">
        <f>IF(LEN(AG$8)=0,"",IF(AG$9="samtals",SUMIFS(Gögn!$J$2:$J$11876,Gögn!$F$2:$F$11876,$A161,Gögn!$B$2:$B$11876,AG$8),SUMIFS(Gögn!$J$2:$J$11876,Gögn!$F$2:$F$11876,$A161,Gögn!$B$2:$B$11876,AG$8,Gögn!$E$2:$E$11876,AG$9)))</f>
        <v>32</v>
      </c>
      <c r="AH161" s="155">
        <f>IF(LEN(AH$8)=0,"",IF(AH$9="samtals",SUMIFS(Gögn!$J$2:$J$11876,Gögn!$F$2:$F$11876,$A161,Gögn!$B$2:$B$11876,AH$8),SUMIFS(Gögn!$J$2:$J$11876,Gögn!$F$2:$F$11876,$A161,Gögn!$B$2:$B$11876,AH$8,Gögn!$E$2:$E$11876,AH$9)))</f>
        <v>32</v>
      </c>
      <c r="AI161" s="155">
        <f>IF(LEN(AI$8)=0,"",IF(AI$9="samtals",SUMIFS(Gögn!$J$2:$J$11876,Gögn!$F$2:$F$11876,$A161,Gögn!$B$2:$B$11876,AI$8),SUMIFS(Gögn!$J$2:$J$11876,Gögn!$F$2:$F$11876,$A161,Gögn!$B$2:$B$11876,AI$8,Gögn!$E$2:$E$11876,AI$9)))</f>
        <v>6</v>
      </c>
      <c r="AJ161" s="155">
        <f>IF(LEN(AJ$8)=0,"",IF(AJ$9="samtals",SUMIFS(Gögn!$J$2:$J$11876,Gögn!$F$2:$F$11876,$A161,Gögn!$B$2:$B$11876,AJ$8),SUMIFS(Gögn!$J$2:$J$11876,Gögn!$F$2:$F$11876,$A161,Gögn!$B$2:$B$11876,AJ$8,Gögn!$E$2:$E$11876,AJ$9)))</f>
        <v>6</v>
      </c>
      <c r="AK161" s="155">
        <f>IF(LEN(AK$8)=0,"",IF(AK$9="samtals",SUMIFS(Gögn!$J$2:$J$11876,Gögn!$F$2:$F$11876,$A161,Gögn!$B$2:$B$11876,AK$8),SUMIFS(Gögn!$J$2:$J$11876,Gögn!$F$2:$F$11876,$A161,Gögn!$B$2:$B$11876,AK$8,Gögn!$E$2:$E$11876,AK$9)))</f>
        <v>167</v>
      </c>
      <c r="AL161" s="155">
        <f>IF(LEN(AL$8)=0,"",IF(AL$9="samtals",SUMIFS(Gögn!$J$2:$J$11876,Gögn!$F$2:$F$11876,$A161,Gögn!$B$2:$B$11876,AL$8),SUMIFS(Gögn!$J$2:$J$11876,Gögn!$F$2:$F$11876,$A161,Gögn!$B$2:$B$11876,AL$8,Gögn!$E$2:$E$11876,AL$9)))</f>
        <v>167</v>
      </c>
      <c r="AM161" s="155">
        <f>IF(LEN(AM$8)=0,"",IF(AM$9="samtals",SUMIFS(Gögn!$J$2:$J$11876,Gögn!$F$2:$F$11876,$A161,Gögn!$B$2:$B$11876,AM$8),SUMIFS(Gögn!$J$2:$J$11876,Gögn!$F$2:$F$11876,$A161,Gögn!$B$2:$B$11876,AM$8,Gögn!$E$2:$E$11876,AM$9)))</f>
        <v>34383</v>
      </c>
      <c r="AN161" s="155">
        <f>IF(LEN(AN$8)=0,"",IF(AN$9="samtals",SUMIFS(Gögn!$J$2:$J$11876,Gögn!$F$2:$F$11876,$A161,Gögn!$B$2:$B$11876,AN$8),SUMIFS(Gögn!$J$2:$J$11876,Gögn!$F$2:$F$11876,$A161,Gögn!$B$2:$B$11876,AN$8,Gögn!$E$2:$E$11876,AN$9)))</f>
        <v>31197</v>
      </c>
      <c r="AO161" s="155">
        <f>IF(LEN(AO$8)=0,"",IF(AO$9="samtals",SUMIFS(Gögn!$J$2:$J$11876,Gögn!$F$2:$F$11876,$A161,Gögn!$B$2:$B$11876,AO$8),SUMIFS(Gögn!$J$2:$J$11876,Gögn!$F$2:$F$11876,$A161,Gögn!$B$2:$B$11876,AO$8,Gögn!$E$2:$E$11876,AO$9)))</f>
        <v>3186</v>
      </c>
      <c r="AP161" s="155">
        <f>IF(LEN(AP$8)=0,"",IF(AP$9="samtals",SUMIFS(Gögn!$J$2:$J$11876,Gögn!$F$2:$F$11876,$A161,Gögn!$B$2:$B$11876,AP$8),SUMIFS(Gögn!$J$2:$J$11876,Gögn!$F$2:$F$11876,$A161,Gögn!$B$2:$B$11876,AP$8,Gögn!$E$2:$E$11876,AP$9)))</f>
        <v>351</v>
      </c>
      <c r="AQ161" s="155">
        <f>IF(LEN(AQ$8)=0,"",IF(AQ$9="samtals",SUMIFS(Gögn!$J$2:$J$11876,Gögn!$F$2:$F$11876,$A161,Gögn!$B$2:$B$11876,AQ$8),SUMIFS(Gögn!$J$2:$J$11876,Gögn!$F$2:$F$11876,$A161,Gögn!$B$2:$B$11876,AQ$8,Gögn!$E$2:$E$11876,AQ$9)))</f>
        <v>172</v>
      </c>
      <c r="AR161" s="155">
        <f>IF(LEN(AR$8)=0,"",IF(AR$9="samtals",SUMIFS(Gögn!$J$2:$J$11876,Gögn!$F$2:$F$11876,$A161,Gögn!$B$2:$B$11876,AR$8),SUMIFS(Gögn!$J$2:$J$11876,Gögn!$F$2:$F$11876,$A161,Gögn!$B$2:$B$11876,AR$8,Gögn!$E$2:$E$11876,AR$9)))</f>
        <v>179</v>
      </c>
      <c r="AS161" s="155">
        <f>IF(LEN(AS$8)=0,"",IF(AS$9="samtals",SUMIFS(Gögn!$J$2:$J$11876,Gögn!$F$2:$F$11876,$A161,Gögn!$B$2:$B$11876,AS$8),SUMIFS(Gögn!$J$2:$J$11876,Gögn!$F$2:$F$11876,$A161,Gögn!$B$2:$B$11876,AS$8,Gögn!$E$2:$E$11876,AS$9)))</f>
        <v>42858</v>
      </c>
      <c r="AT161" s="155">
        <f>IF(LEN(AT$8)=0,"",IF(AT$9="samtals",SUMIFS(Gögn!$J$2:$J$11876,Gögn!$F$2:$F$11876,$A161,Gögn!$B$2:$B$11876,AT$8),SUMIFS(Gögn!$J$2:$J$11876,Gögn!$F$2:$F$11876,$A161,Gögn!$B$2:$B$11876,AT$8,Gögn!$E$2:$E$11876,AT$9)))</f>
        <v>37152</v>
      </c>
      <c r="AU161" s="155">
        <f>IF(LEN(AU$8)=0,"",IF(AU$9="samtals",SUMIFS(Gögn!$J$2:$J$11876,Gögn!$F$2:$F$11876,$A161,Gögn!$B$2:$B$11876,AU$8),SUMIFS(Gögn!$J$2:$J$11876,Gögn!$F$2:$F$11876,$A161,Gögn!$B$2:$B$11876,AU$8,Gögn!$E$2:$E$11876,AU$9)))</f>
        <v>5706</v>
      </c>
      <c r="AV161" s="155">
        <f>IF(LEN(AV$8)=0,"",IF(AV$9="samtals",SUMIFS(Gögn!$J$2:$J$11876,Gögn!$F$2:$F$11876,$A161,Gögn!$B$2:$B$11876,AV$8),SUMIFS(Gögn!$J$2:$J$11876,Gögn!$F$2:$F$11876,$A161,Gögn!$B$2:$B$11876,AV$8,Gögn!$E$2:$E$11876,AV$9)))</f>
        <v>1931</v>
      </c>
      <c r="AW161" s="155">
        <f>IF(LEN(AW$8)=0,"",IF(AW$9="samtals",SUMIFS(Gögn!$J$2:$J$11876,Gögn!$F$2:$F$11876,$A161,Gögn!$B$2:$B$11876,AW$8),SUMIFS(Gögn!$J$2:$J$11876,Gögn!$F$2:$F$11876,$A161,Gögn!$B$2:$B$11876,AW$8,Gögn!$E$2:$E$11876,AW$9)))</f>
        <v>1725</v>
      </c>
      <c r="AX161" s="155">
        <f>IF(LEN(AX$8)=0,"",IF(AX$9="samtals",SUMIFS(Gögn!$J$2:$J$11876,Gögn!$F$2:$F$11876,$A161,Gögn!$B$2:$B$11876,AX$8),SUMIFS(Gögn!$J$2:$J$11876,Gögn!$F$2:$F$11876,$A161,Gögn!$B$2:$B$11876,AX$8,Gögn!$E$2:$E$11876,AX$9)))</f>
        <v>206</v>
      </c>
      <c r="AY161" s="155">
        <f>IF(LEN(AY$8)=0,"",IF(AY$9="samtals",SUMIFS(Gögn!$J$2:$J$11876,Gögn!$F$2:$F$11876,$A161,Gögn!$B$2:$B$11876,AY$8),SUMIFS(Gögn!$J$2:$J$11876,Gögn!$F$2:$F$11876,$A161,Gögn!$B$2:$B$11876,AY$8,Gögn!$E$2:$E$11876,AY$9)))</f>
        <v>7136</v>
      </c>
      <c r="AZ161" s="155">
        <f>IF(LEN(AZ$8)=0,"",IF(AZ$9="samtals",SUMIFS(Gögn!$J$2:$J$11876,Gögn!$F$2:$F$11876,$A161,Gögn!$B$2:$B$11876,AZ$8),SUMIFS(Gögn!$J$2:$J$11876,Gögn!$F$2:$F$11876,$A161,Gögn!$B$2:$B$11876,AZ$8,Gögn!$E$2:$E$11876,AZ$9)))</f>
        <v>3430</v>
      </c>
      <c r="BA161" s="155">
        <f>IF(LEN(BA$8)=0,"",IF(BA$9="samtals",SUMIFS(Gögn!$J$2:$J$11876,Gögn!$F$2:$F$11876,$A161,Gögn!$B$2:$B$11876,BA$8),SUMIFS(Gögn!$J$2:$J$11876,Gögn!$F$2:$F$11876,$A161,Gögn!$B$2:$B$11876,BA$8,Gögn!$E$2:$E$11876,BA$9)))</f>
        <v>3706</v>
      </c>
      <c r="BB161" s="155">
        <f>IF(LEN(BB$8)=0,"",IF(BB$9="samtals",SUMIFS(Gögn!$J$2:$J$11876,Gögn!$F$2:$F$11876,$A161,Gögn!$B$2:$B$11876,BB$8),SUMIFS(Gögn!$J$2:$J$11876,Gögn!$F$2:$F$11876,$A161,Gögn!$B$2:$B$11876,BB$8,Gögn!$E$2:$E$11876,BB$9)))</f>
        <v>6223</v>
      </c>
      <c r="BC161" s="155">
        <f>IF(LEN(BC$8)=0,"",IF(BC$9="samtals",SUMIFS(Gögn!$J$2:$J$11876,Gögn!$F$2:$F$11876,$A161,Gögn!$B$2:$B$11876,BC$8),SUMIFS(Gögn!$J$2:$J$11876,Gögn!$F$2:$F$11876,$A161,Gögn!$B$2:$B$11876,BC$8,Gögn!$E$2:$E$11876,BC$9)))</f>
        <v>5569</v>
      </c>
      <c r="BD161" s="155">
        <f>IF(LEN(BD$8)=0,"",IF(BD$9="samtals",SUMIFS(Gögn!$J$2:$J$11876,Gögn!$F$2:$F$11876,$A161,Gögn!$B$2:$B$11876,BD$8),SUMIFS(Gögn!$J$2:$J$11876,Gögn!$F$2:$F$11876,$A161,Gögn!$B$2:$B$11876,BD$8,Gögn!$E$2:$E$11876,BD$9)))</f>
        <v>654</v>
      </c>
      <c r="BE161" s="155">
        <f>IF(LEN(BE$8)=0,"",IF(BE$9="samtals",SUMIFS(Gögn!$J$2:$J$11876,Gögn!$F$2:$F$11876,$A161,Gögn!$B$2:$B$11876,BE$8),SUMIFS(Gögn!$J$2:$J$11876,Gögn!$F$2:$F$11876,$A161,Gögn!$B$2:$B$11876,BE$8,Gögn!$E$2:$E$11876,BE$9)))</f>
        <v>17556</v>
      </c>
      <c r="BF161" s="155">
        <f>IF(LEN(BF$8)=0,"",IF(BF$9="samtals",SUMIFS(Gögn!$J$2:$J$11876,Gögn!$F$2:$F$11876,$A161,Gögn!$B$2:$B$11876,BF$8),SUMIFS(Gögn!$J$2:$J$11876,Gögn!$F$2:$F$11876,$A161,Gögn!$B$2:$B$11876,BF$8,Gögn!$E$2:$E$11876,BF$9)))</f>
        <v>16239</v>
      </c>
      <c r="BG161" s="155">
        <f>IF(LEN(BG$8)=0,"",IF(BG$9="samtals",SUMIFS(Gögn!$J$2:$J$11876,Gögn!$F$2:$F$11876,$A161,Gögn!$B$2:$B$11876,BG$8),SUMIFS(Gögn!$J$2:$J$11876,Gögn!$F$2:$F$11876,$A161,Gögn!$B$2:$B$11876,BG$8,Gögn!$E$2:$E$11876,BG$9)))</f>
        <v>1317</v>
      </c>
    </row>
    <row r="162" spans="1:59" ht="15" customHeight="1" x14ac:dyDescent="0.25">
      <c r="A162" s="5" t="s">
        <v>76</v>
      </c>
      <c r="B162" s="5"/>
      <c r="C162" s="19" t="s">
        <v>77</v>
      </c>
      <c r="D162" s="156">
        <f>SUMIF($E$9:$BG$9,"Samtals",E162:BG162)</f>
        <v>1709178</v>
      </c>
      <c r="E162" s="156">
        <f>IF(LEN(E$8)=0,"",IF(E$9="samtals",SUMIFS(Gögn!$J$2:$J$11876,Gögn!$F$2:$F$11876,$A162,Gögn!$B$2:$B$11876,E$8),SUMIFS(Gögn!$J$2:$J$11876,Gögn!$F$2:$F$11876,$A162,Gögn!$B$2:$B$11876,E$8,Gögn!$E$2:$E$11876,E$9)))</f>
        <v>115144</v>
      </c>
      <c r="F162" s="156">
        <f>IF(LEN(F$8)=0,"",IF(F$9="samtals",SUMIFS(Gögn!$J$2:$J$11876,Gögn!$F$2:$F$11876,$A162,Gögn!$B$2:$B$11876,F$8),SUMIFS(Gögn!$J$2:$J$11876,Gögn!$F$2:$F$11876,$A162,Gögn!$B$2:$B$11876,F$8,Gögn!$E$2:$E$11876,F$9)))</f>
        <v>40759</v>
      </c>
      <c r="G162" s="156">
        <f>IF(LEN(G$8)=0,"",IF(G$9="samtals",SUMIFS(Gögn!$J$2:$J$11876,Gögn!$F$2:$F$11876,$A162,Gögn!$B$2:$B$11876,G$8),SUMIFS(Gögn!$J$2:$J$11876,Gögn!$F$2:$F$11876,$A162,Gögn!$B$2:$B$11876,G$8,Gögn!$E$2:$E$11876,G$9)))</f>
        <v>74385</v>
      </c>
      <c r="H162" s="156">
        <f>IF(LEN(H$8)=0,"",IF(H$9="samtals",SUMIFS(Gögn!$J$2:$J$11876,Gögn!$F$2:$F$11876,$A162,Gögn!$B$2:$B$11876,H$8),SUMIFS(Gögn!$J$2:$J$11876,Gögn!$F$2:$F$11876,$A162,Gögn!$B$2:$B$11876,H$8,Gögn!$E$2:$E$11876,H$9)))</f>
        <v>136083</v>
      </c>
      <c r="I162" s="156">
        <f>IF(LEN(I$8)=0,"",IF(I$9="samtals",SUMIFS(Gögn!$J$2:$J$11876,Gögn!$F$2:$F$11876,$A162,Gögn!$B$2:$B$11876,I$8),SUMIFS(Gögn!$J$2:$J$11876,Gögn!$F$2:$F$11876,$A162,Gögn!$B$2:$B$11876,I$8,Gögn!$E$2:$E$11876,I$9)))</f>
        <v>102741</v>
      </c>
      <c r="J162" s="156">
        <f>IF(LEN(J$8)=0,"",IF(J$9="samtals",SUMIFS(Gögn!$J$2:$J$11876,Gögn!$F$2:$F$11876,$A162,Gögn!$B$2:$B$11876,J$8),SUMIFS(Gögn!$J$2:$J$11876,Gögn!$F$2:$F$11876,$A162,Gögn!$B$2:$B$11876,J$8,Gögn!$E$2:$E$11876,J$9)))</f>
        <v>33342</v>
      </c>
      <c r="K162" s="156">
        <f>IF(LEN(K$8)=0,"",IF(K$9="samtals",SUMIFS(Gögn!$J$2:$J$11876,Gögn!$F$2:$F$11876,$A162,Gögn!$B$2:$B$11876,K$8),SUMIFS(Gögn!$J$2:$J$11876,Gögn!$F$2:$F$11876,$A162,Gögn!$B$2:$B$11876,K$8,Gögn!$E$2:$E$11876,K$9)))</f>
        <v>125933</v>
      </c>
      <c r="L162" s="156">
        <f>IF(LEN(L$8)=0,"",IF(L$9="samtals",SUMIFS(Gögn!$J$2:$J$11876,Gögn!$F$2:$F$11876,$A162,Gögn!$B$2:$B$11876,L$8),SUMIFS(Gögn!$J$2:$J$11876,Gögn!$F$2:$F$11876,$A162,Gögn!$B$2:$B$11876,L$8,Gögn!$E$2:$E$11876,L$9)))</f>
        <v>125933</v>
      </c>
      <c r="M162" s="156">
        <f>IF(LEN(M$8)=0,"",IF(M$9="samtals",SUMIFS(Gögn!$J$2:$J$11876,Gögn!$F$2:$F$11876,$A162,Gögn!$B$2:$B$11876,M$8),SUMIFS(Gögn!$J$2:$J$11876,Gögn!$F$2:$F$11876,$A162,Gögn!$B$2:$B$11876,M$8,Gögn!$E$2:$E$11876,M$9)))</f>
        <v>1205</v>
      </c>
      <c r="N162" s="156">
        <f>IF(LEN(N$8)=0,"",IF(N$9="samtals",SUMIFS(Gögn!$J$2:$J$11876,Gögn!$F$2:$F$11876,$A162,Gögn!$B$2:$B$11876,N$8),SUMIFS(Gögn!$J$2:$J$11876,Gögn!$F$2:$F$11876,$A162,Gögn!$B$2:$B$11876,N$8,Gögn!$E$2:$E$11876,N$9)))</f>
        <v>1205</v>
      </c>
      <c r="O162" s="156">
        <f>IF(LEN(O$8)=0,"",IF(O$9="samtals",SUMIFS(Gögn!$J$2:$J$11876,Gögn!$F$2:$F$11876,$A162,Gögn!$B$2:$B$11876,O$8),SUMIFS(Gögn!$J$2:$J$11876,Gögn!$F$2:$F$11876,$A162,Gögn!$B$2:$B$11876,O$8,Gögn!$E$2:$E$11876,O$9)))</f>
        <v>116982</v>
      </c>
      <c r="P162" s="156">
        <f>IF(LEN(P$8)=0,"",IF(P$9="samtals",SUMIFS(Gögn!$J$2:$J$11876,Gögn!$F$2:$F$11876,$A162,Gögn!$B$2:$B$11876,P$8),SUMIFS(Gögn!$J$2:$J$11876,Gögn!$F$2:$F$11876,$A162,Gögn!$B$2:$B$11876,P$8,Gögn!$E$2:$E$11876,P$9)))</f>
        <v>110316</v>
      </c>
      <c r="Q162" s="156">
        <f>IF(LEN(Q$8)=0,"",IF(Q$9="samtals",SUMIFS(Gögn!$J$2:$J$11876,Gögn!$F$2:$F$11876,$A162,Gögn!$B$2:$B$11876,Q$8),SUMIFS(Gögn!$J$2:$J$11876,Gögn!$F$2:$F$11876,$A162,Gögn!$B$2:$B$11876,Q$8,Gögn!$E$2:$E$11876,Q$9)))</f>
        <v>6666</v>
      </c>
      <c r="R162" s="156">
        <f>IF(LEN(R$8)=0,"",IF(R$9="samtals",SUMIFS(Gögn!$J$2:$J$11876,Gögn!$F$2:$F$11876,$A162,Gögn!$B$2:$B$11876,R$8),SUMIFS(Gögn!$J$2:$J$11876,Gögn!$F$2:$F$11876,$A162,Gögn!$B$2:$B$11876,R$8,Gögn!$E$2:$E$11876,R$9)))</f>
        <v>127144</v>
      </c>
      <c r="S162" s="156">
        <f>IF(LEN(S$8)=0,"",IF(S$9="samtals",SUMIFS(Gögn!$J$2:$J$11876,Gögn!$F$2:$F$11876,$A162,Gögn!$B$2:$B$11876,S$8),SUMIFS(Gögn!$J$2:$J$11876,Gögn!$F$2:$F$11876,$A162,Gögn!$B$2:$B$11876,S$8,Gögn!$E$2:$E$11876,S$9)))</f>
        <v>54338</v>
      </c>
      <c r="T162" s="156">
        <f>IF(LEN(T$8)=0,"",IF(T$9="samtals",SUMIFS(Gögn!$J$2:$J$11876,Gögn!$F$2:$F$11876,$A162,Gögn!$B$2:$B$11876,T$8),SUMIFS(Gögn!$J$2:$J$11876,Gögn!$F$2:$F$11876,$A162,Gögn!$B$2:$B$11876,T$8,Gögn!$E$2:$E$11876,T$9)))</f>
        <v>72806</v>
      </c>
      <c r="U162" s="156">
        <f>IF(LEN(U$8)=0,"",IF(U$9="samtals",SUMIFS(Gögn!$J$2:$J$11876,Gögn!$F$2:$F$11876,$A162,Gögn!$B$2:$B$11876,U$8),SUMIFS(Gögn!$J$2:$J$11876,Gögn!$F$2:$F$11876,$A162,Gögn!$B$2:$B$11876,U$8,Gögn!$E$2:$E$11876,U$9)))</f>
        <v>307766</v>
      </c>
      <c r="V162" s="156">
        <f>IF(LEN(V$8)=0,"",IF(V$9="samtals",SUMIFS(Gögn!$J$2:$J$11876,Gögn!$F$2:$F$11876,$A162,Gögn!$B$2:$B$11876,V$8),SUMIFS(Gögn!$J$2:$J$11876,Gögn!$F$2:$F$11876,$A162,Gögn!$B$2:$B$11876,V$8,Gögn!$E$2:$E$11876,V$9)))</f>
        <v>271352</v>
      </c>
      <c r="W162" s="156">
        <f>IF(LEN(W$8)=0,"",IF(W$9="samtals",SUMIFS(Gögn!$J$2:$J$11876,Gögn!$F$2:$F$11876,$A162,Gögn!$B$2:$B$11876,W$8),SUMIFS(Gögn!$J$2:$J$11876,Gögn!$F$2:$F$11876,$A162,Gögn!$B$2:$B$11876,W$8,Gögn!$E$2:$E$11876,W$9)))</f>
        <v>36414</v>
      </c>
      <c r="X162" s="156">
        <f>IF(LEN(X$8)=0,"",IF(X$9="samtals",SUMIFS(Gögn!$J$2:$J$11876,Gögn!$F$2:$F$11876,$A162,Gögn!$B$2:$B$11876,X$8),SUMIFS(Gögn!$J$2:$J$11876,Gögn!$F$2:$F$11876,$A162,Gögn!$B$2:$B$11876,X$8,Gögn!$E$2:$E$11876,X$9)))</f>
        <v>64138</v>
      </c>
      <c r="Y162" s="156">
        <f>IF(LEN(Y$8)=0,"",IF(Y$9="samtals",SUMIFS(Gögn!$J$2:$J$11876,Gögn!$F$2:$F$11876,$A162,Gögn!$B$2:$B$11876,Y$8),SUMIFS(Gögn!$J$2:$J$11876,Gögn!$F$2:$F$11876,$A162,Gögn!$B$2:$B$11876,Y$8,Gögn!$E$2:$E$11876,Y$9)))</f>
        <v>14655</v>
      </c>
      <c r="Z162" s="156">
        <f>IF(LEN(Z$8)=0,"",IF(Z$9="samtals",SUMIFS(Gögn!$J$2:$J$11876,Gögn!$F$2:$F$11876,$A162,Gögn!$B$2:$B$11876,Z$8),SUMIFS(Gögn!$J$2:$J$11876,Gögn!$F$2:$F$11876,$A162,Gögn!$B$2:$B$11876,Z$8,Gögn!$E$2:$E$11876,Z$9)))</f>
        <v>49483</v>
      </c>
      <c r="AA162" s="156">
        <f>IF(LEN(AA$8)=0,"",IF(AA$9="samtals",SUMIFS(Gögn!$J$2:$J$11876,Gögn!$F$2:$F$11876,$A162,Gögn!$B$2:$B$11876,AA$8),SUMIFS(Gögn!$J$2:$J$11876,Gögn!$F$2:$F$11876,$A162,Gögn!$B$2:$B$11876,AA$8,Gögn!$E$2:$E$11876,AA$9)))</f>
        <v>10715</v>
      </c>
      <c r="AB162" s="156">
        <f>IF(LEN(AB$8)=0,"",IF(AB$9="samtals",SUMIFS(Gögn!$J$2:$J$11876,Gögn!$F$2:$F$11876,$A162,Gögn!$B$2:$B$11876,AB$8),SUMIFS(Gögn!$J$2:$J$11876,Gögn!$F$2:$F$11876,$A162,Gögn!$B$2:$B$11876,AB$8,Gögn!$E$2:$E$11876,AB$9)))</f>
        <v>10715</v>
      </c>
      <c r="AC162" s="156">
        <f>IF(LEN(AC$8)=0,"",IF(AC$9="samtals",SUMIFS(Gögn!$J$2:$J$11876,Gögn!$F$2:$F$11876,$A162,Gögn!$B$2:$B$11876,AC$8),SUMIFS(Gögn!$J$2:$J$11876,Gögn!$F$2:$F$11876,$A162,Gögn!$B$2:$B$11876,AC$8,Gögn!$E$2:$E$11876,AC$9)))</f>
        <v>10963</v>
      </c>
      <c r="AD162" s="156">
        <f>IF(LEN(AD$8)=0,"",IF(AD$9="samtals",SUMIFS(Gögn!$J$2:$J$11876,Gögn!$F$2:$F$11876,$A162,Gögn!$B$2:$B$11876,AD$8),SUMIFS(Gögn!$J$2:$J$11876,Gögn!$F$2:$F$11876,$A162,Gögn!$B$2:$B$11876,AD$8,Gögn!$E$2:$E$11876,AD$9)))</f>
        <v>10963</v>
      </c>
      <c r="AE162" s="156">
        <f>IF(LEN(AE$8)=0,"",IF(AE$9="samtals",SUMIFS(Gögn!$J$2:$J$11876,Gögn!$F$2:$F$11876,$A162,Gögn!$B$2:$B$11876,AE$8),SUMIFS(Gögn!$J$2:$J$11876,Gögn!$F$2:$F$11876,$A162,Gögn!$B$2:$B$11876,AE$8,Gögn!$E$2:$E$11876,AE$9)))</f>
        <v>12593</v>
      </c>
      <c r="AF162" s="156">
        <f>IF(LEN(AF$8)=0,"",IF(AF$9="samtals",SUMIFS(Gögn!$J$2:$J$11876,Gögn!$F$2:$F$11876,$A162,Gögn!$B$2:$B$11876,AF$8),SUMIFS(Gögn!$J$2:$J$11876,Gögn!$F$2:$F$11876,$A162,Gögn!$B$2:$B$11876,AF$8,Gögn!$E$2:$E$11876,AF$9)))</f>
        <v>12593</v>
      </c>
      <c r="AG162" s="156">
        <f>IF(LEN(AG$8)=0,"",IF(AG$9="samtals",SUMIFS(Gögn!$J$2:$J$11876,Gögn!$F$2:$F$11876,$A162,Gögn!$B$2:$B$11876,AG$8),SUMIFS(Gögn!$J$2:$J$11876,Gögn!$F$2:$F$11876,$A162,Gögn!$B$2:$B$11876,AG$8,Gögn!$E$2:$E$11876,AG$9)))</f>
        <v>2145</v>
      </c>
      <c r="AH162" s="156">
        <f>IF(LEN(AH$8)=0,"",IF(AH$9="samtals",SUMIFS(Gögn!$J$2:$J$11876,Gögn!$F$2:$F$11876,$A162,Gögn!$B$2:$B$11876,AH$8),SUMIFS(Gögn!$J$2:$J$11876,Gögn!$F$2:$F$11876,$A162,Gögn!$B$2:$B$11876,AH$8,Gögn!$E$2:$E$11876,AH$9)))</f>
        <v>2145</v>
      </c>
      <c r="AI162" s="156">
        <f>IF(LEN(AI$8)=0,"",IF(AI$9="samtals",SUMIFS(Gögn!$J$2:$J$11876,Gögn!$F$2:$F$11876,$A162,Gögn!$B$2:$B$11876,AI$8),SUMIFS(Gögn!$J$2:$J$11876,Gögn!$F$2:$F$11876,$A162,Gögn!$B$2:$B$11876,AI$8,Gögn!$E$2:$E$11876,AI$9)))</f>
        <v>439</v>
      </c>
      <c r="AJ162" s="156">
        <f>IF(LEN(AJ$8)=0,"",IF(AJ$9="samtals",SUMIFS(Gögn!$J$2:$J$11876,Gögn!$F$2:$F$11876,$A162,Gögn!$B$2:$B$11876,AJ$8),SUMIFS(Gögn!$J$2:$J$11876,Gögn!$F$2:$F$11876,$A162,Gögn!$B$2:$B$11876,AJ$8,Gögn!$E$2:$E$11876,AJ$9)))</f>
        <v>439</v>
      </c>
      <c r="AK162" s="156">
        <f>IF(LEN(AK$8)=0,"",IF(AK$9="samtals",SUMIFS(Gögn!$J$2:$J$11876,Gögn!$F$2:$F$11876,$A162,Gögn!$B$2:$B$11876,AK$8),SUMIFS(Gögn!$J$2:$J$11876,Gögn!$F$2:$F$11876,$A162,Gögn!$B$2:$B$11876,AK$8,Gögn!$E$2:$E$11876,AK$9)))</f>
        <v>15301</v>
      </c>
      <c r="AL162" s="156">
        <f>IF(LEN(AL$8)=0,"",IF(AL$9="samtals",SUMIFS(Gögn!$J$2:$J$11876,Gögn!$F$2:$F$11876,$A162,Gögn!$B$2:$B$11876,AL$8),SUMIFS(Gögn!$J$2:$J$11876,Gögn!$F$2:$F$11876,$A162,Gögn!$B$2:$B$11876,AL$8,Gögn!$E$2:$E$11876,AL$9)))</f>
        <v>15301</v>
      </c>
      <c r="AM162" s="156">
        <f>IF(LEN(AM$8)=0,"",IF(AM$9="samtals",SUMIFS(Gögn!$J$2:$J$11876,Gögn!$F$2:$F$11876,$A162,Gögn!$B$2:$B$11876,AM$8),SUMIFS(Gögn!$J$2:$J$11876,Gögn!$F$2:$F$11876,$A162,Gögn!$B$2:$B$11876,AM$8,Gögn!$E$2:$E$11876,AM$9)))</f>
        <v>122893</v>
      </c>
      <c r="AN162" s="156">
        <f>IF(LEN(AN$8)=0,"",IF(AN$9="samtals",SUMIFS(Gögn!$J$2:$J$11876,Gögn!$F$2:$F$11876,$A162,Gögn!$B$2:$B$11876,AN$8),SUMIFS(Gögn!$J$2:$J$11876,Gögn!$F$2:$F$11876,$A162,Gögn!$B$2:$B$11876,AN$8,Gögn!$E$2:$E$11876,AN$9)))</f>
        <v>114799</v>
      </c>
      <c r="AO162" s="156">
        <f>IF(LEN(AO$8)=0,"",IF(AO$9="samtals",SUMIFS(Gögn!$J$2:$J$11876,Gögn!$F$2:$F$11876,$A162,Gögn!$B$2:$B$11876,AO$8),SUMIFS(Gögn!$J$2:$J$11876,Gögn!$F$2:$F$11876,$A162,Gögn!$B$2:$B$11876,AO$8,Gögn!$E$2:$E$11876,AO$9)))</f>
        <v>8094</v>
      </c>
      <c r="AP162" s="156">
        <f>IF(LEN(AP$8)=0,"",IF(AP$9="samtals",SUMIFS(Gögn!$J$2:$J$11876,Gögn!$F$2:$F$11876,$A162,Gögn!$B$2:$B$11876,AP$8),SUMIFS(Gögn!$J$2:$J$11876,Gögn!$F$2:$F$11876,$A162,Gögn!$B$2:$B$11876,AP$8,Gögn!$E$2:$E$11876,AP$9)))</f>
        <v>792</v>
      </c>
      <c r="AQ162" s="156">
        <f>IF(LEN(AQ$8)=0,"",IF(AQ$9="samtals",SUMIFS(Gögn!$J$2:$J$11876,Gögn!$F$2:$F$11876,$A162,Gögn!$B$2:$B$11876,AQ$8),SUMIFS(Gögn!$J$2:$J$11876,Gögn!$F$2:$F$11876,$A162,Gögn!$B$2:$B$11876,AQ$8,Gögn!$E$2:$E$11876,AQ$9)))</f>
        <v>402</v>
      </c>
      <c r="AR162" s="156">
        <f>IF(LEN(AR$8)=0,"",IF(AR$9="samtals",SUMIFS(Gögn!$J$2:$J$11876,Gögn!$F$2:$F$11876,$A162,Gögn!$B$2:$B$11876,AR$8),SUMIFS(Gögn!$J$2:$J$11876,Gögn!$F$2:$F$11876,$A162,Gögn!$B$2:$B$11876,AR$8,Gögn!$E$2:$E$11876,AR$9)))</f>
        <v>390</v>
      </c>
      <c r="AS162" s="156">
        <f>IF(LEN(AS$8)=0,"",IF(AS$9="samtals",SUMIFS(Gögn!$J$2:$J$11876,Gögn!$F$2:$F$11876,$A162,Gögn!$B$2:$B$11876,AS$8),SUMIFS(Gögn!$J$2:$J$11876,Gögn!$F$2:$F$11876,$A162,Gögn!$B$2:$B$11876,AS$8,Gögn!$E$2:$E$11876,AS$9)))</f>
        <v>240732</v>
      </c>
      <c r="AT162" s="156">
        <f>IF(LEN(AT$8)=0,"",IF(AT$9="samtals",SUMIFS(Gögn!$J$2:$J$11876,Gögn!$F$2:$F$11876,$A162,Gögn!$B$2:$B$11876,AT$8),SUMIFS(Gögn!$J$2:$J$11876,Gögn!$F$2:$F$11876,$A162,Gögn!$B$2:$B$11876,AT$8,Gögn!$E$2:$E$11876,AT$9)))</f>
        <v>186351</v>
      </c>
      <c r="AU162" s="156">
        <f>IF(LEN(AU$8)=0,"",IF(AU$9="samtals",SUMIFS(Gögn!$J$2:$J$11876,Gögn!$F$2:$F$11876,$A162,Gögn!$B$2:$B$11876,AU$8),SUMIFS(Gögn!$J$2:$J$11876,Gögn!$F$2:$F$11876,$A162,Gögn!$B$2:$B$11876,AU$8,Gögn!$E$2:$E$11876,AU$9)))</f>
        <v>54381</v>
      </c>
      <c r="AV162" s="156">
        <f>IF(LEN(AV$8)=0,"",IF(AV$9="samtals",SUMIFS(Gögn!$J$2:$J$11876,Gögn!$F$2:$F$11876,$A162,Gögn!$B$2:$B$11876,AV$8),SUMIFS(Gögn!$J$2:$J$11876,Gögn!$F$2:$F$11876,$A162,Gögn!$B$2:$B$11876,AV$8,Gögn!$E$2:$E$11876,AV$9)))</f>
        <v>20008</v>
      </c>
      <c r="AW162" s="156">
        <f>IF(LEN(AW$8)=0,"",IF(AW$9="samtals",SUMIFS(Gögn!$J$2:$J$11876,Gögn!$F$2:$F$11876,$A162,Gögn!$B$2:$B$11876,AW$8),SUMIFS(Gögn!$J$2:$J$11876,Gögn!$F$2:$F$11876,$A162,Gögn!$B$2:$B$11876,AW$8,Gögn!$E$2:$E$11876,AW$9)))</f>
        <v>15224</v>
      </c>
      <c r="AX162" s="156">
        <f>IF(LEN(AX$8)=0,"",IF(AX$9="samtals",SUMIFS(Gögn!$J$2:$J$11876,Gögn!$F$2:$F$11876,$A162,Gögn!$B$2:$B$11876,AX$8),SUMIFS(Gögn!$J$2:$J$11876,Gögn!$F$2:$F$11876,$A162,Gögn!$B$2:$B$11876,AX$8,Gögn!$E$2:$E$11876,AX$9)))</f>
        <v>4784</v>
      </c>
      <c r="AY162" s="156">
        <f>IF(LEN(AY$8)=0,"",IF(AY$9="samtals",SUMIFS(Gögn!$J$2:$J$11876,Gögn!$F$2:$F$11876,$A162,Gögn!$B$2:$B$11876,AY$8),SUMIFS(Gögn!$J$2:$J$11876,Gögn!$F$2:$F$11876,$A162,Gögn!$B$2:$B$11876,AY$8,Gögn!$E$2:$E$11876,AY$9)))</f>
        <v>6039</v>
      </c>
      <c r="AZ162" s="156">
        <f>IF(LEN(AZ$8)=0,"",IF(AZ$9="samtals",SUMIFS(Gögn!$J$2:$J$11876,Gögn!$F$2:$F$11876,$A162,Gögn!$B$2:$B$11876,AZ$8),SUMIFS(Gögn!$J$2:$J$11876,Gögn!$F$2:$F$11876,$A162,Gögn!$B$2:$B$11876,AZ$8,Gögn!$E$2:$E$11876,AZ$9)))</f>
        <v>6039</v>
      </c>
      <c r="BA162" s="156">
        <f>IF(LEN(BA$8)=0,"",IF(BA$9="samtals",SUMIFS(Gögn!$J$2:$J$11876,Gögn!$F$2:$F$11876,$A162,Gögn!$B$2:$B$11876,BA$8),SUMIFS(Gögn!$J$2:$J$11876,Gögn!$F$2:$F$11876,$A162,Gögn!$B$2:$B$11876,BA$8,Gögn!$E$2:$E$11876,BA$9)))</f>
        <v>0</v>
      </c>
      <c r="BB162" s="156">
        <f>IF(LEN(BB$8)=0,"",IF(BB$9="samtals",SUMIFS(Gögn!$J$2:$J$11876,Gögn!$F$2:$F$11876,$A162,Gögn!$B$2:$B$11876,BB$8),SUMIFS(Gögn!$J$2:$J$11876,Gögn!$F$2:$F$11876,$A162,Gögn!$B$2:$B$11876,BB$8,Gögn!$E$2:$E$11876,BB$9)))</f>
        <v>158245</v>
      </c>
      <c r="BC162" s="156">
        <f>IF(LEN(BC$8)=0,"",IF(BC$9="samtals",SUMIFS(Gögn!$J$2:$J$11876,Gögn!$F$2:$F$11876,$A162,Gögn!$B$2:$B$11876,BC$8),SUMIFS(Gögn!$J$2:$J$11876,Gögn!$F$2:$F$11876,$A162,Gögn!$B$2:$B$11876,BC$8,Gögn!$E$2:$E$11876,BC$9)))</f>
        <v>150209</v>
      </c>
      <c r="BD162" s="156">
        <f>IF(LEN(BD$8)=0,"",IF(BD$9="samtals",SUMIFS(Gögn!$J$2:$J$11876,Gögn!$F$2:$F$11876,$A162,Gögn!$B$2:$B$11876,BD$8),SUMIFS(Gögn!$J$2:$J$11876,Gögn!$F$2:$F$11876,$A162,Gögn!$B$2:$B$11876,BD$8,Gögn!$E$2:$E$11876,BD$9)))</f>
        <v>8036</v>
      </c>
      <c r="BE162" s="156">
        <f>IF(LEN(BE$8)=0,"",IF(BE$9="samtals",SUMIFS(Gögn!$J$2:$J$11876,Gögn!$F$2:$F$11876,$A162,Gögn!$B$2:$B$11876,BE$8),SUMIFS(Gögn!$J$2:$J$11876,Gögn!$F$2:$F$11876,$A162,Gögn!$B$2:$B$11876,BE$8,Gögn!$E$2:$E$11876,BE$9)))</f>
        <v>113918</v>
      </c>
      <c r="BF162" s="156">
        <f>IF(LEN(BF$8)=0,"",IF(BF$9="samtals",SUMIFS(Gögn!$J$2:$J$11876,Gögn!$F$2:$F$11876,$A162,Gögn!$B$2:$B$11876,BF$8),SUMIFS(Gögn!$J$2:$J$11876,Gögn!$F$2:$F$11876,$A162,Gögn!$B$2:$B$11876,BF$8,Gögn!$E$2:$E$11876,BF$9)))</f>
        <v>97415</v>
      </c>
      <c r="BG162" s="156">
        <f>IF(LEN(BG$8)=0,"",IF(BG$9="samtals",SUMIFS(Gögn!$J$2:$J$11876,Gögn!$F$2:$F$11876,$A162,Gögn!$B$2:$B$11876,BG$8),SUMIFS(Gögn!$J$2:$J$11876,Gögn!$F$2:$F$11876,$A162,Gögn!$B$2:$B$11876,BG$8,Gögn!$E$2:$E$11876,BG$9)))</f>
        <v>16503</v>
      </c>
    </row>
    <row r="163" spans="1:59" ht="15" customHeight="1" x14ac:dyDescent="0.25">
      <c r="A163" s="5" t="s">
        <v>78</v>
      </c>
      <c r="B163" s="5"/>
      <c r="C163" s="18" t="s">
        <v>79</v>
      </c>
      <c r="D163" s="155">
        <f>SUMIF($E$9:$BG$9,"Samtals",E163:BG163)</f>
        <v>190856</v>
      </c>
      <c r="E163" s="155">
        <f>IF(LEN(E$8)=0,"",IF(E$9="samtals",SUMIFS(Gögn!$J$2:$J$11876,Gögn!$F$2:$F$11876,$A163,Gögn!$B$2:$B$11876,E$8),SUMIFS(Gögn!$J$2:$J$11876,Gögn!$F$2:$F$11876,$A163,Gögn!$B$2:$B$11876,E$8,Gögn!$E$2:$E$11876,E$9)))</f>
        <v>5503</v>
      </c>
      <c r="F163" s="155">
        <f>IF(LEN(F$8)=0,"",IF(F$9="samtals",SUMIFS(Gögn!$J$2:$J$11876,Gögn!$F$2:$F$11876,$A163,Gögn!$B$2:$B$11876,F$8),SUMIFS(Gögn!$J$2:$J$11876,Gögn!$F$2:$F$11876,$A163,Gögn!$B$2:$B$11876,F$8,Gögn!$E$2:$E$11876,F$9)))</f>
        <v>2687</v>
      </c>
      <c r="G163" s="155">
        <f>IF(LEN(G$8)=0,"",IF(G$9="samtals",SUMIFS(Gögn!$J$2:$J$11876,Gögn!$F$2:$F$11876,$A163,Gögn!$B$2:$B$11876,G$8),SUMIFS(Gögn!$J$2:$J$11876,Gögn!$F$2:$F$11876,$A163,Gögn!$B$2:$B$11876,G$8,Gögn!$E$2:$E$11876,G$9)))</f>
        <v>2816</v>
      </c>
      <c r="H163" s="155">
        <f>IF(LEN(H$8)=0,"",IF(H$9="samtals",SUMIFS(Gögn!$J$2:$J$11876,Gögn!$F$2:$F$11876,$A163,Gögn!$B$2:$B$11876,H$8),SUMIFS(Gögn!$J$2:$J$11876,Gögn!$F$2:$F$11876,$A163,Gögn!$B$2:$B$11876,H$8,Gögn!$E$2:$E$11876,H$9)))</f>
        <v>18484</v>
      </c>
      <c r="I163" s="155">
        <f>IF(LEN(I$8)=0,"",IF(I$9="samtals",SUMIFS(Gögn!$J$2:$J$11876,Gögn!$F$2:$F$11876,$A163,Gögn!$B$2:$B$11876,I$8),SUMIFS(Gögn!$J$2:$J$11876,Gögn!$F$2:$F$11876,$A163,Gögn!$B$2:$B$11876,I$8,Gögn!$E$2:$E$11876,I$9)))</f>
        <v>17750</v>
      </c>
      <c r="J163" s="155">
        <f>IF(LEN(J$8)=0,"",IF(J$9="samtals",SUMIFS(Gögn!$J$2:$J$11876,Gögn!$F$2:$F$11876,$A163,Gögn!$B$2:$B$11876,J$8),SUMIFS(Gögn!$J$2:$J$11876,Gögn!$F$2:$F$11876,$A163,Gögn!$B$2:$B$11876,J$8,Gögn!$E$2:$E$11876,J$9)))</f>
        <v>734</v>
      </c>
      <c r="K163" s="155">
        <f>IF(LEN(K$8)=0,"",IF(K$9="samtals",SUMIFS(Gögn!$J$2:$J$11876,Gögn!$F$2:$F$11876,$A163,Gögn!$B$2:$B$11876,K$8),SUMIFS(Gögn!$J$2:$J$11876,Gögn!$F$2:$F$11876,$A163,Gögn!$B$2:$B$11876,K$8,Gögn!$E$2:$E$11876,K$9)))</f>
        <v>11420</v>
      </c>
      <c r="L163" s="155">
        <f>IF(LEN(L$8)=0,"",IF(L$9="samtals",SUMIFS(Gögn!$J$2:$J$11876,Gögn!$F$2:$F$11876,$A163,Gögn!$B$2:$B$11876,L$8),SUMIFS(Gögn!$J$2:$J$11876,Gögn!$F$2:$F$11876,$A163,Gögn!$B$2:$B$11876,L$8,Gögn!$E$2:$E$11876,L$9)))</f>
        <v>11420</v>
      </c>
      <c r="M163" s="155">
        <f>IF(LEN(M$8)=0,"",IF(M$9="samtals",SUMIFS(Gögn!$J$2:$J$11876,Gögn!$F$2:$F$11876,$A163,Gögn!$B$2:$B$11876,M$8),SUMIFS(Gögn!$J$2:$J$11876,Gögn!$F$2:$F$11876,$A163,Gögn!$B$2:$B$11876,M$8,Gögn!$E$2:$E$11876,M$9)))</f>
        <v>228</v>
      </c>
      <c r="N163" s="155">
        <f>IF(LEN(N$8)=0,"",IF(N$9="samtals",SUMIFS(Gögn!$J$2:$J$11876,Gögn!$F$2:$F$11876,$A163,Gögn!$B$2:$B$11876,N$8),SUMIFS(Gögn!$J$2:$J$11876,Gögn!$F$2:$F$11876,$A163,Gögn!$B$2:$B$11876,N$8,Gögn!$E$2:$E$11876,N$9)))</f>
        <v>228</v>
      </c>
      <c r="O163" s="155">
        <f>IF(LEN(O$8)=0,"",IF(O$9="samtals",SUMIFS(Gögn!$J$2:$J$11876,Gögn!$F$2:$F$11876,$A163,Gögn!$B$2:$B$11876,O$8),SUMIFS(Gögn!$J$2:$J$11876,Gögn!$F$2:$F$11876,$A163,Gögn!$B$2:$B$11876,O$8,Gögn!$E$2:$E$11876,O$9)))</f>
        <v>12529</v>
      </c>
      <c r="P163" s="155">
        <f>IF(LEN(P$8)=0,"",IF(P$9="samtals",SUMIFS(Gögn!$J$2:$J$11876,Gögn!$F$2:$F$11876,$A163,Gögn!$B$2:$B$11876,P$8),SUMIFS(Gögn!$J$2:$J$11876,Gögn!$F$2:$F$11876,$A163,Gögn!$B$2:$B$11876,P$8,Gögn!$E$2:$E$11876,P$9)))</f>
        <v>12466</v>
      </c>
      <c r="Q163" s="155">
        <f>IF(LEN(Q$8)=0,"",IF(Q$9="samtals",SUMIFS(Gögn!$J$2:$J$11876,Gögn!$F$2:$F$11876,$A163,Gögn!$B$2:$B$11876,Q$8),SUMIFS(Gögn!$J$2:$J$11876,Gögn!$F$2:$F$11876,$A163,Gögn!$B$2:$B$11876,Q$8,Gögn!$E$2:$E$11876,Q$9)))</f>
        <v>63</v>
      </c>
      <c r="R163" s="155">
        <f>IF(LEN(R$8)=0,"",IF(R$9="samtals",SUMIFS(Gögn!$J$2:$J$11876,Gögn!$F$2:$F$11876,$A163,Gögn!$B$2:$B$11876,R$8),SUMIFS(Gögn!$J$2:$J$11876,Gögn!$F$2:$F$11876,$A163,Gögn!$B$2:$B$11876,R$8,Gögn!$E$2:$E$11876,R$9)))</f>
        <v>5522</v>
      </c>
      <c r="S163" s="155">
        <f>IF(LEN(S$8)=0,"",IF(S$9="samtals",SUMIFS(Gögn!$J$2:$J$11876,Gögn!$F$2:$F$11876,$A163,Gögn!$B$2:$B$11876,S$8),SUMIFS(Gögn!$J$2:$J$11876,Gögn!$F$2:$F$11876,$A163,Gögn!$B$2:$B$11876,S$8,Gögn!$E$2:$E$11876,S$9)))</f>
        <v>3041</v>
      </c>
      <c r="T163" s="155">
        <f>IF(LEN(T$8)=0,"",IF(T$9="samtals",SUMIFS(Gögn!$J$2:$J$11876,Gögn!$F$2:$F$11876,$A163,Gögn!$B$2:$B$11876,T$8),SUMIFS(Gögn!$J$2:$J$11876,Gögn!$F$2:$F$11876,$A163,Gögn!$B$2:$B$11876,T$8,Gögn!$E$2:$E$11876,T$9)))</f>
        <v>2481</v>
      </c>
      <c r="U163" s="155">
        <f>IF(LEN(U$8)=0,"",IF(U$9="samtals",SUMIFS(Gögn!$J$2:$J$11876,Gögn!$F$2:$F$11876,$A163,Gögn!$B$2:$B$11876,U$8),SUMIFS(Gögn!$J$2:$J$11876,Gögn!$F$2:$F$11876,$A163,Gögn!$B$2:$B$11876,U$8,Gögn!$E$2:$E$11876,U$9)))</f>
        <v>29146</v>
      </c>
      <c r="V163" s="155">
        <f>IF(LEN(V$8)=0,"",IF(V$9="samtals",SUMIFS(Gögn!$J$2:$J$11876,Gögn!$F$2:$F$11876,$A163,Gögn!$B$2:$B$11876,V$8),SUMIFS(Gögn!$J$2:$J$11876,Gögn!$F$2:$F$11876,$A163,Gögn!$B$2:$B$11876,V$8,Gögn!$E$2:$E$11876,V$9)))</f>
        <v>28780</v>
      </c>
      <c r="W163" s="155">
        <f>IF(LEN(W$8)=0,"",IF(W$9="samtals",SUMIFS(Gögn!$J$2:$J$11876,Gögn!$F$2:$F$11876,$A163,Gögn!$B$2:$B$11876,W$8),SUMIFS(Gögn!$J$2:$J$11876,Gögn!$F$2:$F$11876,$A163,Gögn!$B$2:$B$11876,W$8,Gögn!$E$2:$E$11876,W$9)))</f>
        <v>366</v>
      </c>
      <c r="X163" s="155">
        <f>IF(LEN(X$8)=0,"",IF(X$9="samtals",SUMIFS(Gögn!$J$2:$J$11876,Gögn!$F$2:$F$11876,$A163,Gögn!$B$2:$B$11876,X$8),SUMIFS(Gögn!$J$2:$J$11876,Gögn!$F$2:$F$11876,$A163,Gögn!$B$2:$B$11876,X$8,Gögn!$E$2:$E$11876,X$9)))</f>
        <v>2040</v>
      </c>
      <c r="Y163" s="155">
        <f>IF(LEN(Y$8)=0,"",IF(Y$9="samtals",SUMIFS(Gögn!$J$2:$J$11876,Gögn!$F$2:$F$11876,$A163,Gögn!$B$2:$B$11876,Y$8),SUMIFS(Gögn!$J$2:$J$11876,Gögn!$F$2:$F$11876,$A163,Gögn!$B$2:$B$11876,Y$8,Gögn!$E$2:$E$11876,Y$9)))</f>
        <v>700</v>
      </c>
      <c r="Z163" s="155">
        <f>IF(LEN(Z$8)=0,"",IF(Z$9="samtals",SUMIFS(Gögn!$J$2:$J$11876,Gögn!$F$2:$F$11876,$A163,Gögn!$B$2:$B$11876,Z$8),SUMIFS(Gögn!$J$2:$J$11876,Gögn!$F$2:$F$11876,$A163,Gögn!$B$2:$B$11876,Z$8,Gögn!$E$2:$E$11876,Z$9)))</f>
        <v>1340</v>
      </c>
      <c r="AA163" s="155">
        <f>IF(LEN(AA$8)=0,"",IF(AA$9="samtals",SUMIFS(Gögn!$J$2:$J$11876,Gögn!$F$2:$F$11876,$A163,Gögn!$B$2:$B$11876,AA$8),SUMIFS(Gögn!$J$2:$J$11876,Gögn!$F$2:$F$11876,$A163,Gögn!$B$2:$B$11876,AA$8,Gögn!$E$2:$E$11876,AA$9)))</f>
        <v>4021</v>
      </c>
      <c r="AB163" s="155">
        <f>IF(LEN(AB$8)=0,"",IF(AB$9="samtals",SUMIFS(Gögn!$J$2:$J$11876,Gögn!$F$2:$F$11876,$A163,Gögn!$B$2:$B$11876,AB$8),SUMIFS(Gögn!$J$2:$J$11876,Gögn!$F$2:$F$11876,$A163,Gögn!$B$2:$B$11876,AB$8,Gögn!$E$2:$E$11876,AB$9)))</f>
        <v>4021</v>
      </c>
      <c r="AC163" s="155">
        <f>IF(LEN(AC$8)=0,"",IF(AC$9="samtals",SUMIFS(Gögn!$J$2:$J$11876,Gögn!$F$2:$F$11876,$A163,Gögn!$B$2:$B$11876,AC$8),SUMIFS(Gögn!$J$2:$J$11876,Gögn!$F$2:$F$11876,$A163,Gögn!$B$2:$B$11876,AC$8,Gögn!$E$2:$E$11876,AC$9)))</f>
        <v>2070</v>
      </c>
      <c r="AD163" s="155">
        <f>IF(LEN(AD$8)=0,"",IF(AD$9="samtals",SUMIFS(Gögn!$J$2:$J$11876,Gögn!$F$2:$F$11876,$A163,Gögn!$B$2:$B$11876,AD$8),SUMIFS(Gögn!$J$2:$J$11876,Gögn!$F$2:$F$11876,$A163,Gögn!$B$2:$B$11876,AD$8,Gögn!$E$2:$E$11876,AD$9)))</f>
        <v>2070</v>
      </c>
      <c r="AE163" s="155">
        <f>IF(LEN(AE$8)=0,"",IF(AE$9="samtals",SUMIFS(Gögn!$J$2:$J$11876,Gögn!$F$2:$F$11876,$A163,Gögn!$B$2:$B$11876,AE$8),SUMIFS(Gögn!$J$2:$J$11876,Gögn!$F$2:$F$11876,$A163,Gögn!$B$2:$B$11876,AE$8,Gögn!$E$2:$E$11876,AE$9)))</f>
        <v>899</v>
      </c>
      <c r="AF163" s="155">
        <f>IF(LEN(AF$8)=0,"",IF(AF$9="samtals",SUMIFS(Gögn!$J$2:$J$11876,Gögn!$F$2:$F$11876,$A163,Gögn!$B$2:$B$11876,AF$8),SUMIFS(Gögn!$J$2:$J$11876,Gögn!$F$2:$F$11876,$A163,Gögn!$B$2:$B$11876,AF$8,Gögn!$E$2:$E$11876,AF$9)))</f>
        <v>899</v>
      </c>
      <c r="AG163" s="155">
        <f>IF(LEN(AG$8)=0,"",IF(AG$9="samtals",SUMIFS(Gögn!$J$2:$J$11876,Gögn!$F$2:$F$11876,$A163,Gögn!$B$2:$B$11876,AG$8),SUMIFS(Gögn!$J$2:$J$11876,Gögn!$F$2:$F$11876,$A163,Gögn!$B$2:$B$11876,AG$8,Gögn!$E$2:$E$11876,AG$9)))</f>
        <v>771</v>
      </c>
      <c r="AH163" s="155">
        <f>IF(LEN(AH$8)=0,"",IF(AH$9="samtals",SUMIFS(Gögn!$J$2:$J$11876,Gögn!$F$2:$F$11876,$A163,Gögn!$B$2:$B$11876,AH$8),SUMIFS(Gögn!$J$2:$J$11876,Gögn!$F$2:$F$11876,$A163,Gögn!$B$2:$B$11876,AH$8,Gögn!$E$2:$E$11876,AH$9)))</f>
        <v>771</v>
      </c>
      <c r="AI163" s="155">
        <f>IF(LEN(AI$8)=0,"",IF(AI$9="samtals",SUMIFS(Gögn!$J$2:$J$11876,Gögn!$F$2:$F$11876,$A163,Gögn!$B$2:$B$11876,AI$8),SUMIFS(Gögn!$J$2:$J$11876,Gögn!$F$2:$F$11876,$A163,Gögn!$B$2:$B$11876,AI$8,Gögn!$E$2:$E$11876,AI$9)))</f>
        <v>395</v>
      </c>
      <c r="AJ163" s="155">
        <f>IF(LEN(AJ$8)=0,"",IF(AJ$9="samtals",SUMIFS(Gögn!$J$2:$J$11876,Gögn!$F$2:$F$11876,$A163,Gögn!$B$2:$B$11876,AJ$8),SUMIFS(Gögn!$J$2:$J$11876,Gögn!$F$2:$F$11876,$A163,Gögn!$B$2:$B$11876,AJ$8,Gögn!$E$2:$E$11876,AJ$9)))</f>
        <v>395</v>
      </c>
      <c r="AK163" s="155">
        <f>IF(LEN(AK$8)=0,"",IF(AK$9="samtals",SUMIFS(Gögn!$J$2:$J$11876,Gögn!$F$2:$F$11876,$A163,Gögn!$B$2:$B$11876,AK$8),SUMIFS(Gögn!$J$2:$J$11876,Gögn!$F$2:$F$11876,$A163,Gögn!$B$2:$B$11876,AK$8,Gögn!$E$2:$E$11876,AK$9)))</f>
        <v>3809</v>
      </c>
      <c r="AL163" s="155">
        <f>IF(LEN(AL$8)=0,"",IF(AL$9="samtals",SUMIFS(Gögn!$J$2:$J$11876,Gögn!$F$2:$F$11876,$A163,Gögn!$B$2:$B$11876,AL$8),SUMIFS(Gögn!$J$2:$J$11876,Gögn!$F$2:$F$11876,$A163,Gögn!$B$2:$B$11876,AL$8,Gögn!$E$2:$E$11876,AL$9)))</f>
        <v>3809</v>
      </c>
      <c r="AM163" s="155">
        <f>IF(LEN(AM$8)=0,"",IF(AM$9="samtals",SUMIFS(Gögn!$J$2:$J$11876,Gögn!$F$2:$F$11876,$A163,Gögn!$B$2:$B$11876,AM$8),SUMIFS(Gögn!$J$2:$J$11876,Gögn!$F$2:$F$11876,$A163,Gögn!$B$2:$B$11876,AM$8,Gögn!$E$2:$E$11876,AM$9)))</f>
        <v>31428</v>
      </c>
      <c r="AN163" s="155">
        <f>IF(LEN(AN$8)=0,"",IF(AN$9="samtals",SUMIFS(Gögn!$J$2:$J$11876,Gögn!$F$2:$F$11876,$A163,Gögn!$B$2:$B$11876,AN$8),SUMIFS(Gögn!$J$2:$J$11876,Gögn!$F$2:$F$11876,$A163,Gögn!$B$2:$B$11876,AN$8,Gögn!$E$2:$E$11876,AN$9)))</f>
        <v>31125</v>
      </c>
      <c r="AO163" s="155">
        <f>IF(LEN(AO$8)=0,"",IF(AO$9="samtals",SUMIFS(Gögn!$J$2:$J$11876,Gögn!$F$2:$F$11876,$A163,Gögn!$B$2:$B$11876,AO$8),SUMIFS(Gögn!$J$2:$J$11876,Gögn!$F$2:$F$11876,$A163,Gögn!$B$2:$B$11876,AO$8,Gögn!$E$2:$E$11876,AO$9)))</f>
        <v>303</v>
      </c>
      <c r="AP163" s="155">
        <f>IF(LEN(AP$8)=0,"",IF(AP$9="samtals",SUMIFS(Gögn!$J$2:$J$11876,Gögn!$F$2:$F$11876,$A163,Gögn!$B$2:$B$11876,AP$8),SUMIFS(Gögn!$J$2:$J$11876,Gögn!$F$2:$F$11876,$A163,Gögn!$B$2:$B$11876,AP$8,Gögn!$E$2:$E$11876,AP$9)))</f>
        <v>105</v>
      </c>
      <c r="AQ163" s="155">
        <f>IF(LEN(AQ$8)=0,"",IF(AQ$9="samtals",SUMIFS(Gögn!$J$2:$J$11876,Gögn!$F$2:$F$11876,$A163,Gögn!$B$2:$B$11876,AQ$8),SUMIFS(Gögn!$J$2:$J$11876,Gögn!$F$2:$F$11876,$A163,Gögn!$B$2:$B$11876,AQ$8,Gögn!$E$2:$E$11876,AQ$9)))</f>
        <v>37</v>
      </c>
      <c r="AR163" s="155">
        <f>IF(LEN(AR$8)=0,"",IF(AR$9="samtals",SUMIFS(Gögn!$J$2:$J$11876,Gögn!$F$2:$F$11876,$A163,Gögn!$B$2:$B$11876,AR$8),SUMIFS(Gögn!$J$2:$J$11876,Gögn!$F$2:$F$11876,$A163,Gögn!$B$2:$B$11876,AR$8,Gögn!$E$2:$E$11876,AR$9)))</f>
        <v>68</v>
      </c>
      <c r="AS163" s="155">
        <f>IF(LEN(AS$8)=0,"",IF(AS$9="samtals",SUMIFS(Gögn!$J$2:$J$11876,Gögn!$F$2:$F$11876,$A163,Gögn!$B$2:$B$11876,AS$8),SUMIFS(Gögn!$J$2:$J$11876,Gögn!$F$2:$F$11876,$A163,Gögn!$B$2:$B$11876,AS$8,Gögn!$E$2:$E$11876,AS$9)))</f>
        <v>24495</v>
      </c>
      <c r="AT163" s="155">
        <f>IF(LEN(AT$8)=0,"",IF(AT$9="samtals",SUMIFS(Gögn!$J$2:$J$11876,Gögn!$F$2:$F$11876,$A163,Gögn!$B$2:$B$11876,AT$8),SUMIFS(Gögn!$J$2:$J$11876,Gögn!$F$2:$F$11876,$A163,Gögn!$B$2:$B$11876,AT$8,Gögn!$E$2:$E$11876,AT$9)))</f>
        <v>24222</v>
      </c>
      <c r="AU163" s="155">
        <f>IF(LEN(AU$8)=0,"",IF(AU$9="samtals",SUMIFS(Gögn!$J$2:$J$11876,Gögn!$F$2:$F$11876,$A163,Gögn!$B$2:$B$11876,AU$8),SUMIFS(Gögn!$J$2:$J$11876,Gögn!$F$2:$F$11876,$A163,Gögn!$B$2:$B$11876,AU$8,Gögn!$E$2:$E$11876,AU$9)))</f>
        <v>273</v>
      </c>
      <c r="AV163" s="155">
        <f>IF(LEN(AV$8)=0,"",IF(AV$9="samtals",SUMIFS(Gögn!$J$2:$J$11876,Gögn!$F$2:$F$11876,$A163,Gögn!$B$2:$B$11876,AV$8),SUMIFS(Gögn!$J$2:$J$11876,Gögn!$F$2:$F$11876,$A163,Gögn!$B$2:$B$11876,AV$8,Gögn!$E$2:$E$11876,AV$9)))</f>
        <v>2327</v>
      </c>
      <c r="AW163" s="155">
        <f>IF(LEN(AW$8)=0,"",IF(AW$9="samtals",SUMIFS(Gögn!$J$2:$J$11876,Gögn!$F$2:$F$11876,$A163,Gögn!$B$2:$B$11876,AW$8),SUMIFS(Gögn!$J$2:$J$11876,Gögn!$F$2:$F$11876,$A163,Gögn!$B$2:$B$11876,AW$8,Gögn!$E$2:$E$11876,AW$9)))</f>
        <v>2309</v>
      </c>
      <c r="AX163" s="155">
        <f>IF(LEN(AX$8)=0,"",IF(AX$9="samtals",SUMIFS(Gögn!$J$2:$J$11876,Gögn!$F$2:$F$11876,$A163,Gögn!$B$2:$B$11876,AX$8),SUMIFS(Gögn!$J$2:$J$11876,Gögn!$F$2:$F$11876,$A163,Gögn!$B$2:$B$11876,AX$8,Gögn!$E$2:$E$11876,AX$9)))</f>
        <v>18</v>
      </c>
      <c r="AY163" s="155">
        <f>IF(LEN(AY$8)=0,"",IF(AY$9="samtals",SUMIFS(Gögn!$J$2:$J$11876,Gögn!$F$2:$F$11876,$A163,Gögn!$B$2:$B$11876,AY$8),SUMIFS(Gögn!$J$2:$J$11876,Gögn!$F$2:$F$11876,$A163,Gögn!$B$2:$B$11876,AY$8,Gögn!$E$2:$E$11876,AY$9)))</f>
        <v>983</v>
      </c>
      <c r="AZ163" s="155">
        <f>IF(LEN(AZ$8)=0,"",IF(AZ$9="samtals",SUMIFS(Gögn!$J$2:$J$11876,Gögn!$F$2:$F$11876,$A163,Gögn!$B$2:$B$11876,AZ$8),SUMIFS(Gögn!$J$2:$J$11876,Gögn!$F$2:$F$11876,$A163,Gögn!$B$2:$B$11876,AZ$8,Gögn!$E$2:$E$11876,AZ$9)))</f>
        <v>746</v>
      </c>
      <c r="BA163" s="155">
        <f>IF(LEN(BA$8)=0,"",IF(BA$9="samtals",SUMIFS(Gögn!$J$2:$J$11876,Gögn!$F$2:$F$11876,$A163,Gögn!$B$2:$B$11876,BA$8),SUMIFS(Gögn!$J$2:$J$11876,Gögn!$F$2:$F$11876,$A163,Gögn!$B$2:$B$11876,BA$8,Gögn!$E$2:$E$11876,BA$9)))</f>
        <v>237</v>
      </c>
      <c r="BB163" s="155">
        <f>IF(LEN(BB$8)=0,"",IF(BB$9="samtals",SUMIFS(Gögn!$J$2:$J$11876,Gögn!$F$2:$F$11876,$A163,Gögn!$B$2:$B$11876,BB$8),SUMIFS(Gögn!$J$2:$J$11876,Gögn!$F$2:$F$11876,$A163,Gögn!$B$2:$B$11876,BB$8,Gögn!$E$2:$E$11876,BB$9)))</f>
        <v>21799</v>
      </c>
      <c r="BC163" s="155">
        <f>IF(LEN(BC$8)=0,"",IF(BC$9="samtals",SUMIFS(Gögn!$J$2:$J$11876,Gögn!$F$2:$F$11876,$A163,Gögn!$B$2:$B$11876,BC$8),SUMIFS(Gögn!$J$2:$J$11876,Gögn!$F$2:$F$11876,$A163,Gögn!$B$2:$B$11876,BC$8,Gögn!$E$2:$E$11876,BC$9)))</f>
        <v>21628</v>
      </c>
      <c r="BD163" s="155">
        <f>IF(LEN(BD$8)=0,"",IF(BD$9="samtals",SUMIFS(Gögn!$J$2:$J$11876,Gögn!$F$2:$F$11876,$A163,Gögn!$B$2:$B$11876,BD$8),SUMIFS(Gögn!$J$2:$J$11876,Gögn!$F$2:$F$11876,$A163,Gögn!$B$2:$B$11876,BD$8,Gögn!$E$2:$E$11876,BD$9)))</f>
        <v>171</v>
      </c>
      <c r="BE163" s="155">
        <f>IF(LEN(BE$8)=0,"",IF(BE$9="samtals",SUMIFS(Gögn!$J$2:$J$11876,Gögn!$F$2:$F$11876,$A163,Gögn!$B$2:$B$11876,BE$8),SUMIFS(Gögn!$J$2:$J$11876,Gögn!$F$2:$F$11876,$A163,Gögn!$B$2:$B$11876,BE$8,Gögn!$E$2:$E$11876,BE$9)))</f>
        <v>12882</v>
      </c>
      <c r="BF163" s="155">
        <f>IF(LEN(BF$8)=0,"",IF(BF$9="samtals",SUMIFS(Gögn!$J$2:$J$11876,Gögn!$F$2:$F$11876,$A163,Gögn!$B$2:$B$11876,BF$8),SUMIFS(Gögn!$J$2:$J$11876,Gögn!$F$2:$F$11876,$A163,Gögn!$B$2:$B$11876,BF$8,Gögn!$E$2:$E$11876,BF$9)))</f>
        <v>12528</v>
      </c>
      <c r="BG163" s="155">
        <f>IF(LEN(BG$8)=0,"",IF(BG$9="samtals",SUMIFS(Gögn!$J$2:$J$11876,Gögn!$F$2:$F$11876,$A163,Gögn!$B$2:$B$11876,BG$8),SUMIFS(Gögn!$J$2:$J$11876,Gögn!$F$2:$F$11876,$A163,Gögn!$B$2:$B$11876,BG$8,Gögn!$E$2:$E$11876,BG$9)))</f>
        <v>354</v>
      </c>
    </row>
    <row r="164" spans="1:59" ht="15" customHeight="1" x14ac:dyDescent="0.25">
      <c r="A164" s="5" t="s">
        <v>458</v>
      </c>
      <c r="B164" s="5"/>
      <c r="C164" s="19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</row>
    <row r="165" spans="1:59" ht="15" customHeight="1" x14ac:dyDescent="0.25">
      <c r="A165" s="5" t="s">
        <v>80</v>
      </c>
      <c r="B165" s="5"/>
      <c r="C165" s="131" t="s">
        <v>81</v>
      </c>
      <c r="D165" s="160">
        <f>SUMPRODUCT(E165:BG165,$E$18:$BG$18)/SUM($E$18:$BG$18)</f>
        <v>77.675680531471571</v>
      </c>
      <c r="E165" s="160">
        <f t="array" ref="E165">IF(LEN(E$8)=0,"",IFERROR(IF(E$9="Samtals",SUMPRODUCT(((Gögn!$F$2:$F$11876=$A165)*(Gögn!$B$2:$B$11876=E$8)),Gögn!$K$2:$K$11876,Gögn!$L$2:$L$11876)/SUMIFS(Gögn!$L$2:$L$11876,Gögn!$B$2:$B$11876,E$8,Gögn!$F$2:$F$11876,$A165),SUMPRODUCT(((Gögn!$F$2:$F$11876=$A165)*(Gögn!$B$2:$B$11876=E$8)*(Gögn!$E$2:$E$11876=E$9)),Gögn!$K$2:$K$11876,Gögn!$L$2:$L$11876)/SUMIFS(Gögn!$L$2:$L$11876,Gögn!$B$2:$B$11876,E$8,Gögn!$E$2:$E$11876,E$9,Gögn!$F$2:$F$11876,$A165)),""))</f>
        <v>88.309368381133112</v>
      </c>
      <c r="F165" s="160">
        <f t="array" ref="F165">IF(LEN(F$8)=0,"",IFERROR(IF(F$9="Samtals",SUMPRODUCT(((Gögn!$F$2:$F$11876=$A165)*(Gögn!$B$2:$B$11876=F$8)),Gögn!$K$2:$K$11876,Gögn!$L$2:$L$11876)/SUMIFS(Gögn!$L$2:$L$11876,Gögn!$B$2:$B$11876,F$8,Gögn!$F$2:$F$11876,$A165),SUMPRODUCT(((Gögn!$F$2:$F$11876=$A165)*(Gögn!$B$2:$B$11876=F$8)*(Gögn!$E$2:$E$11876=F$9)),Gögn!$K$2:$K$11876,Gögn!$L$2:$L$11876)/SUMIFS(Gögn!$L$2:$L$11876,Gögn!$B$2:$B$11876,F$8,Gögn!$E$2:$E$11876,F$9,Gögn!$F$2:$F$11876,$A165)),""))</f>
        <v>82.6</v>
      </c>
      <c r="G165" s="160">
        <f t="array" ref="G165">IF(LEN(G$8)=0,"",IFERROR(IF(G$9="Samtals",SUMPRODUCT(((Gögn!$F$2:$F$11876=$A165)*(Gögn!$B$2:$B$11876=G$8)),Gögn!$K$2:$K$11876,Gögn!$L$2:$L$11876)/SUMIFS(Gögn!$L$2:$L$11876,Gögn!$B$2:$B$11876,G$8,Gögn!$F$2:$F$11876,$A165),SUMPRODUCT(((Gögn!$F$2:$F$11876=$A165)*(Gögn!$B$2:$B$11876=G$8)*(Gögn!$E$2:$E$11876=G$9)),Gögn!$K$2:$K$11876,Gögn!$L$2:$L$11876)/SUMIFS(Gögn!$L$2:$L$11876,Gögn!$B$2:$B$11876,G$8,Gögn!$E$2:$E$11876,G$9,Gögn!$F$2:$F$11876,$A165)),""))</f>
        <v>93.368143243745337</v>
      </c>
      <c r="H165" s="160">
        <f t="array" ref="H165">IF(LEN(H$8)=0,"",IFERROR(IF(H$9="Samtals",SUMPRODUCT(((Gögn!$F$2:$F$11876=$A165)*(Gögn!$B$2:$B$11876=H$8)),Gögn!$K$2:$K$11876,Gögn!$L$2:$L$11876)/SUMIFS(Gögn!$L$2:$L$11876,Gögn!$B$2:$B$11876,H$8,Gögn!$F$2:$F$11876,$A165),SUMPRODUCT(((Gögn!$F$2:$F$11876=$A165)*(Gögn!$B$2:$B$11876=H$8)*(Gögn!$E$2:$E$11876=H$9)),Gögn!$K$2:$K$11876,Gögn!$L$2:$L$11876)/SUMIFS(Gögn!$L$2:$L$11876,Gögn!$B$2:$B$11876,H$8,Gögn!$E$2:$E$11876,H$9,Gögn!$F$2:$F$11876,$A165)),""))</f>
        <v>83.095189123779008</v>
      </c>
      <c r="I165" s="160">
        <f t="array" ref="I165">IF(LEN(I$8)=0,"",IFERROR(IF(I$9="Samtals",SUMPRODUCT(((Gögn!$F$2:$F$11876=$A165)*(Gögn!$B$2:$B$11876=I$8)),Gögn!$K$2:$K$11876,Gögn!$L$2:$L$11876)/SUMIFS(Gögn!$L$2:$L$11876,Gögn!$B$2:$B$11876,I$8,Gögn!$F$2:$F$11876,$A165),SUMPRODUCT(((Gögn!$F$2:$F$11876=$A165)*(Gögn!$B$2:$B$11876=I$8)*(Gögn!$E$2:$E$11876=I$9)),Gögn!$K$2:$K$11876,Gögn!$L$2:$L$11876)/SUMIFS(Gögn!$L$2:$L$11876,Gögn!$B$2:$B$11876,I$8,Gögn!$E$2:$E$11876,I$9,Gögn!$F$2:$F$11876,$A165)),""))</f>
        <v>82.41</v>
      </c>
      <c r="J165" s="160">
        <f t="array" ref="J165">IF(LEN(J$8)=0,"",IFERROR(IF(J$9="Samtals",SUMPRODUCT(((Gögn!$F$2:$F$11876=$A165)*(Gögn!$B$2:$B$11876=J$8)),Gögn!$K$2:$K$11876,Gögn!$L$2:$L$11876)/SUMIFS(Gögn!$L$2:$L$11876,Gögn!$B$2:$B$11876,J$8,Gögn!$F$2:$F$11876,$A165),SUMPRODUCT(((Gögn!$F$2:$F$11876=$A165)*(Gögn!$B$2:$B$11876=J$8)*(Gögn!$E$2:$E$11876=J$9)),Gögn!$K$2:$K$11876,Gögn!$L$2:$L$11876)/SUMIFS(Gögn!$L$2:$L$11876,Gögn!$B$2:$B$11876,J$8,Gögn!$E$2:$E$11876,J$9,Gögn!$F$2:$F$11876,$A165)),""))</f>
        <v>100</v>
      </c>
      <c r="K165" s="160">
        <f t="array" ref="K165">IF(LEN(K$8)=0,"",IFERROR(IF(K$9="Samtals",SUMPRODUCT(((Gögn!$F$2:$F$11876=$A165)*(Gögn!$B$2:$B$11876=K$8)),Gögn!$K$2:$K$11876,Gögn!$L$2:$L$11876)/SUMIFS(Gögn!$L$2:$L$11876,Gögn!$B$2:$B$11876,K$8,Gögn!$F$2:$F$11876,$A165),SUMPRODUCT(((Gögn!$F$2:$F$11876=$A165)*(Gögn!$B$2:$B$11876=K$8)*(Gögn!$E$2:$E$11876=K$9)),Gögn!$K$2:$K$11876,Gögn!$L$2:$L$11876)/SUMIFS(Gögn!$L$2:$L$11876,Gögn!$B$2:$B$11876,K$8,Gögn!$E$2:$E$11876,K$9,Gögn!$F$2:$F$11876,$A165)),""))</f>
        <v>64.356780554915602</v>
      </c>
      <c r="L165" s="160">
        <f t="array" ref="L165">IF(LEN(L$8)=0,"",IFERROR(IF(L$9="Samtals",SUMPRODUCT(((Gögn!$F$2:$F$11876=$A165)*(Gögn!$B$2:$B$11876=L$8)),Gögn!$K$2:$K$11876,Gögn!$L$2:$L$11876)/SUMIFS(Gögn!$L$2:$L$11876,Gögn!$B$2:$B$11876,L$8,Gögn!$F$2:$F$11876,$A165),SUMPRODUCT(((Gögn!$F$2:$F$11876=$A165)*(Gögn!$B$2:$B$11876=L$8)*(Gögn!$E$2:$E$11876=L$9)),Gögn!$K$2:$K$11876,Gögn!$L$2:$L$11876)/SUMIFS(Gögn!$L$2:$L$11876,Gögn!$B$2:$B$11876,L$8,Gögn!$E$2:$E$11876,L$9,Gögn!$F$2:$F$11876,$A165)),""))</f>
        <v>64.356780554915602</v>
      </c>
      <c r="M165" s="160">
        <f t="array" ref="M165">IF(LEN(M$8)=0,"",IFERROR(IF(M$9="Samtals",SUMPRODUCT(((Gögn!$F$2:$F$11876=$A165)*(Gögn!$B$2:$B$11876=M$8)),Gögn!$K$2:$K$11876,Gögn!$L$2:$L$11876)/SUMIFS(Gögn!$L$2:$L$11876,Gögn!$B$2:$B$11876,M$8,Gögn!$F$2:$F$11876,$A165),SUMPRODUCT(((Gögn!$F$2:$F$11876=$A165)*(Gögn!$B$2:$B$11876=M$8)*(Gögn!$E$2:$E$11876=M$9)),Gögn!$K$2:$K$11876,Gögn!$L$2:$L$11876)/SUMIFS(Gögn!$L$2:$L$11876,Gögn!$B$2:$B$11876,M$8,Gögn!$E$2:$E$11876,M$9,Gögn!$F$2:$F$11876,$A165)),""))</f>
        <v>79.89</v>
      </c>
      <c r="N165" s="160">
        <f t="array" ref="N165">IF(LEN(N$8)=0,"",IFERROR(IF(N$9="Samtals",SUMPRODUCT(((Gögn!$F$2:$F$11876=$A165)*(Gögn!$B$2:$B$11876=N$8)),Gögn!$K$2:$K$11876,Gögn!$L$2:$L$11876)/SUMIFS(Gögn!$L$2:$L$11876,Gögn!$B$2:$B$11876,N$8,Gögn!$F$2:$F$11876,$A165),SUMPRODUCT(((Gögn!$F$2:$F$11876=$A165)*(Gögn!$B$2:$B$11876=N$8)*(Gögn!$E$2:$E$11876=N$9)),Gögn!$K$2:$K$11876,Gögn!$L$2:$L$11876)/SUMIFS(Gögn!$L$2:$L$11876,Gögn!$B$2:$B$11876,N$8,Gögn!$E$2:$E$11876,N$9,Gögn!$F$2:$F$11876,$A165)),""))</f>
        <v>79.89</v>
      </c>
      <c r="O165" s="160">
        <f t="array" ref="O165">IF(LEN(O$8)=0,"",IFERROR(IF(O$9="Samtals",SUMPRODUCT(((Gögn!$F$2:$F$11876=$A165)*(Gögn!$B$2:$B$11876=O$8)),Gögn!$K$2:$K$11876,Gögn!$L$2:$L$11876)/SUMIFS(Gögn!$L$2:$L$11876,Gögn!$B$2:$B$11876,O$8,Gögn!$F$2:$F$11876,$A165),SUMPRODUCT(((Gögn!$F$2:$F$11876=$A165)*(Gögn!$B$2:$B$11876=O$8)*(Gögn!$E$2:$E$11876=O$9)),Gögn!$K$2:$K$11876,Gögn!$L$2:$L$11876)/SUMIFS(Gögn!$L$2:$L$11876,Gögn!$B$2:$B$11876,O$8,Gögn!$E$2:$E$11876,O$9,Gögn!$F$2:$F$11876,$A165)),""))</f>
        <v>67.941612458966389</v>
      </c>
      <c r="P165" s="160">
        <f t="array" ref="P165">IF(LEN(P$8)=0,"",IFERROR(IF(P$9="Samtals",SUMPRODUCT(((Gögn!$F$2:$F$11876=$A165)*(Gögn!$B$2:$B$11876=P$8)),Gögn!$K$2:$K$11876,Gögn!$L$2:$L$11876)/SUMIFS(Gögn!$L$2:$L$11876,Gögn!$B$2:$B$11876,P$8,Gögn!$F$2:$F$11876,$A165),SUMPRODUCT(((Gögn!$F$2:$F$11876=$A165)*(Gögn!$B$2:$B$11876=P$8)*(Gögn!$E$2:$E$11876=P$9)),Gögn!$K$2:$K$11876,Gögn!$L$2:$L$11876)/SUMIFS(Gögn!$L$2:$L$11876,Gögn!$B$2:$B$11876,P$8,Gögn!$E$2:$E$11876,P$9,Gögn!$F$2:$F$11876,$A165)),""))</f>
        <v>67.8</v>
      </c>
      <c r="Q165" s="160">
        <f t="array" ref="Q165">IF(LEN(Q$8)=0,"",IFERROR(IF(Q$9="Samtals",SUMPRODUCT(((Gögn!$F$2:$F$11876=$A165)*(Gögn!$B$2:$B$11876=Q$8)),Gögn!$K$2:$K$11876,Gögn!$L$2:$L$11876)/SUMIFS(Gögn!$L$2:$L$11876,Gögn!$B$2:$B$11876,Q$8,Gögn!$F$2:$F$11876,$A165),SUMPRODUCT(((Gögn!$F$2:$F$11876=$A165)*(Gögn!$B$2:$B$11876=Q$8)*(Gögn!$E$2:$E$11876=Q$9)),Gögn!$K$2:$K$11876,Gögn!$L$2:$L$11876)/SUMIFS(Gögn!$L$2:$L$11876,Gögn!$B$2:$B$11876,Q$8,Gögn!$E$2:$E$11876,Q$9,Gögn!$F$2:$F$11876,$A165)),""))</f>
        <v>94.564969853624206</v>
      </c>
      <c r="R165" s="160">
        <f t="array" ref="R165">IF(LEN(R$8)=0,"",IFERROR(IF(R$9="Samtals",SUMPRODUCT(((Gögn!$F$2:$F$11876=$A165)*(Gögn!$B$2:$B$11876=R$8)),Gögn!$K$2:$K$11876,Gögn!$L$2:$L$11876)/SUMIFS(Gögn!$L$2:$L$11876,Gögn!$B$2:$B$11876,R$8,Gögn!$F$2:$F$11876,$A165),SUMPRODUCT(((Gögn!$F$2:$F$11876=$A165)*(Gögn!$B$2:$B$11876=R$8)*(Gögn!$E$2:$E$11876=R$9)),Gögn!$K$2:$K$11876,Gögn!$L$2:$L$11876)/SUMIFS(Gögn!$L$2:$L$11876,Gögn!$B$2:$B$11876,R$8,Gögn!$E$2:$E$11876,R$9,Gögn!$F$2:$F$11876,$A165)),""))</f>
        <v>82.576623413983526</v>
      </c>
      <c r="S165" s="160">
        <f t="array" ref="S165">IF(LEN(S$8)=0,"",IFERROR(IF(S$9="Samtals",SUMPRODUCT(((Gögn!$F$2:$F$11876=$A165)*(Gögn!$B$2:$B$11876=S$8)),Gögn!$K$2:$K$11876,Gögn!$L$2:$L$11876)/SUMIFS(Gögn!$L$2:$L$11876,Gögn!$B$2:$B$11876,S$8,Gögn!$F$2:$F$11876,$A165),SUMPRODUCT(((Gögn!$F$2:$F$11876=$A165)*(Gögn!$B$2:$B$11876=S$8)*(Gögn!$E$2:$E$11876=S$9)),Gögn!$K$2:$K$11876,Gögn!$L$2:$L$11876)/SUMIFS(Gögn!$L$2:$L$11876,Gögn!$B$2:$B$11876,S$8,Gögn!$E$2:$E$11876,S$9,Gögn!$F$2:$F$11876,$A165)),""))</f>
        <v>48.6</v>
      </c>
      <c r="T165" s="160">
        <f t="array" ref="T165">IF(LEN(T$8)=0,"",IFERROR(IF(T$9="Samtals",SUMPRODUCT(((Gögn!$F$2:$F$11876=$A165)*(Gögn!$B$2:$B$11876=T$8)),Gögn!$K$2:$K$11876,Gögn!$L$2:$L$11876)/SUMIFS(Gögn!$L$2:$L$11876,Gögn!$B$2:$B$11876,T$8,Gögn!$F$2:$F$11876,$A165),SUMPRODUCT(((Gögn!$F$2:$F$11876=$A165)*(Gögn!$B$2:$B$11876=T$8)*(Gögn!$E$2:$E$11876=T$9)),Gögn!$K$2:$K$11876,Gögn!$L$2:$L$11876)/SUMIFS(Gögn!$L$2:$L$11876,Gögn!$B$2:$B$11876,T$8,Gögn!$E$2:$E$11876,T$9,Gögn!$F$2:$F$11876,$A165)),""))</f>
        <v>99.465543615523686</v>
      </c>
      <c r="U165" s="160">
        <f t="array" ref="U165">IF(LEN(U$8)=0,"",IFERROR(IF(U$9="Samtals",SUMPRODUCT(((Gögn!$F$2:$F$11876=$A165)*(Gögn!$B$2:$B$11876=U$8)),Gögn!$K$2:$K$11876,Gögn!$L$2:$L$11876)/SUMIFS(Gögn!$L$2:$L$11876,Gögn!$B$2:$B$11876,U$8,Gögn!$F$2:$F$11876,$A165),SUMPRODUCT(((Gögn!$F$2:$F$11876=$A165)*(Gögn!$B$2:$B$11876=U$8)*(Gögn!$E$2:$E$11876=U$9)),Gögn!$K$2:$K$11876,Gögn!$L$2:$L$11876)/SUMIFS(Gögn!$L$2:$L$11876,Gögn!$B$2:$B$11876,U$8,Gögn!$E$2:$E$11876,U$9,Gögn!$F$2:$F$11876,$A165)),""))</f>
        <v>66.373268359226799</v>
      </c>
      <c r="V165" s="160">
        <f t="array" ref="V165">IF(LEN(V$8)=0,"",IFERROR(IF(V$9="Samtals",SUMPRODUCT(((Gögn!$F$2:$F$11876=$A165)*(Gögn!$B$2:$B$11876=V$8)),Gögn!$K$2:$K$11876,Gögn!$L$2:$L$11876)/SUMIFS(Gögn!$L$2:$L$11876,Gögn!$B$2:$B$11876,V$8,Gögn!$F$2:$F$11876,$A165),SUMPRODUCT(((Gögn!$F$2:$F$11876=$A165)*(Gögn!$B$2:$B$11876=V$8)*(Gögn!$E$2:$E$11876=V$9)),Gögn!$K$2:$K$11876,Gögn!$L$2:$L$11876)/SUMIFS(Gögn!$L$2:$L$11876,Gögn!$B$2:$B$11876,V$8,Gögn!$E$2:$E$11876,V$9,Gögn!$F$2:$F$11876,$A165)),""))</f>
        <v>66.08</v>
      </c>
      <c r="W165" s="160">
        <f t="array" ref="W165">IF(LEN(W$8)=0,"",IFERROR(IF(W$9="Samtals",SUMPRODUCT(((Gögn!$F$2:$F$11876=$A165)*(Gögn!$B$2:$B$11876=W$8)),Gögn!$K$2:$K$11876,Gögn!$L$2:$L$11876)/SUMIFS(Gögn!$L$2:$L$11876,Gögn!$B$2:$B$11876,W$8,Gögn!$F$2:$F$11876,$A165),SUMPRODUCT(((Gögn!$F$2:$F$11876=$A165)*(Gögn!$B$2:$B$11876=W$8)*(Gögn!$E$2:$E$11876=W$9)),Gögn!$K$2:$K$11876,Gögn!$L$2:$L$11876)/SUMIFS(Gögn!$L$2:$L$11876,Gögn!$B$2:$B$11876,W$8,Gögn!$E$2:$E$11876,W$9,Gögn!$F$2:$F$11876,$A165)),""))</f>
        <v>98.147855898339458</v>
      </c>
      <c r="X165" s="160">
        <f t="array" ref="X165">IF(LEN(X$8)=0,"",IFERROR(IF(X$9="Samtals",SUMPRODUCT(((Gögn!$F$2:$F$11876=$A165)*(Gögn!$B$2:$B$11876=X$8)),Gögn!$K$2:$K$11876,Gögn!$L$2:$L$11876)/SUMIFS(Gögn!$L$2:$L$11876,Gögn!$B$2:$B$11876,X$8,Gögn!$F$2:$F$11876,$A165),SUMPRODUCT(((Gögn!$F$2:$F$11876=$A165)*(Gögn!$B$2:$B$11876=X$8)*(Gögn!$E$2:$E$11876=X$9)),Gögn!$K$2:$K$11876,Gögn!$L$2:$L$11876)/SUMIFS(Gögn!$L$2:$L$11876,Gögn!$B$2:$B$11876,X$8,Gögn!$E$2:$E$11876,X$9,Gögn!$F$2:$F$11876,$A165)),""))</f>
        <v>68.89008466203839</v>
      </c>
      <c r="Y165" s="160">
        <f t="array" ref="Y165">IF(LEN(Y$8)=0,"",IFERROR(IF(Y$9="Samtals",SUMPRODUCT(((Gögn!$F$2:$F$11876=$A165)*(Gögn!$B$2:$B$11876=Y$8)),Gögn!$K$2:$K$11876,Gögn!$L$2:$L$11876)/SUMIFS(Gögn!$L$2:$L$11876,Gögn!$B$2:$B$11876,Y$8,Gögn!$F$2:$F$11876,$A165),SUMPRODUCT(((Gögn!$F$2:$F$11876=$A165)*(Gögn!$B$2:$B$11876=Y$8)*(Gögn!$E$2:$E$11876=Y$9)),Gögn!$K$2:$K$11876,Gögn!$L$2:$L$11876)/SUMIFS(Gögn!$L$2:$L$11876,Gögn!$B$2:$B$11876,Y$8,Gögn!$E$2:$E$11876,Y$9,Gögn!$F$2:$F$11876,$A165)),""))</f>
        <v>42.8</v>
      </c>
      <c r="Z165" s="160">
        <f t="array" ref="Z165">IF(LEN(Z$8)=0,"",IFERROR(IF(Z$9="Samtals",SUMPRODUCT(((Gögn!$F$2:$F$11876=$A165)*(Gögn!$B$2:$B$11876=Z$8)),Gögn!$K$2:$K$11876,Gögn!$L$2:$L$11876)/SUMIFS(Gögn!$L$2:$L$11876,Gögn!$B$2:$B$11876,Z$8,Gögn!$F$2:$F$11876,$A165),SUMPRODUCT(((Gögn!$F$2:$F$11876=$A165)*(Gögn!$B$2:$B$11876=Z$8)*(Gögn!$E$2:$E$11876=Z$9)),Gögn!$K$2:$K$11876,Gögn!$L$2:$L$11876)/SUMIFS(Gögn!$L$2:$L$11876,Gögn!$B$2:$B$11876,Z$8,Gögn!$E$2:$E$11876,Z$9,Gögn!$F$2:$F$11876,$A165)),""))</f>
        <v>77.242889691196211</v>
      </c>
      <c r="AA165" s="160">
        <f t="array" ref="AA165">IF(LEN(AA$8)=0,"",IFERROR(IF(AA$9="Samtals",SUMPRODUCT(((Gögn!$F$2:$F$11876=$A165)*(Gögn!$B$2:$B$11876=AA$8)),Gögn!$K$2:$K$11876,Gögn!$L$2:$L$11876)/SUMIFS(Gögn!$L$2:$L$11876,Gögn!$B$2:$B$11876,AA$8,Gögn!$F$2:$F$11876,$A165),SUMPRODUCT(((Gögn!$F$2:$F$11876=$A165)*(Gögn!$B$2:$B$11876=AA$8)*(Gögn!$E$2:$E$11876=AA$9)),Gögn!$K$2:$K$11876,Gögn!$L$2:$L$11876)/SUMIFS(Gögn!$L$2:$L$11876,Gögn!$B$2:$B$11876,AA$8,Gögn!$E$2:$E$11876,AA$9,Gögn!$F$2:$F$11876,$A165)),""))</f>
        <v>88.5</v>
      </c>
      <c r="AB165" s="160">
        <f t="array" ref="AB165">IF(LEN(AB$8)=0,"",IFERROR(IF(AB$9="Samtals",SUMPRODUCT(((Gögn!$F$2:$F$11876=$A165)*(Gögn!$B$2:$B$11876=AB$8)),Gögn!$K$2:$K$11876,Gögn!$L$2:$L$11876)/SUMIFS(Gögn!$L$2:$L$11876,Gögn!$B$2:$B$11876,AB$8,Gögn!$F$2:$F$11876,$A165),SUMPRODUCT(((Gögn!$F$2:$F$11876=$A165)*(Gögn!$B$2:$B$11876=AB$8)*(Gögn!$E$2:$E$11876=AB$9)),Gögn!$K$2:$K$11876,Gögn!$L$2:$L$11876)/SUMIFS(Gögn!$L$2:$L$11876,Gögn!$B$2:$B$11876,AB$8,Gögn!$E$2:$E$11876,AB$9,Gögn!$F$2:$F$11876,$A165)),""))</f>
        <v>88.5</v>
      </c>
      <c r="AC165" s="160">
        <f t="array" ref="AC165">IF(LEN(AC$8)=0,"",IFERROR(IF(AC$9="Samtals",SUMPRODUCT(((Gögn!$F$2:$F$11876=$A165)*(Gögn!$B$2:$B$11876=AC$8)),Gögn!$K$2:$K$11876,Gögn!$L$2:$L$11876)/SUMIFS(Gögn!$L$2:$L$11876,Gögn!$B$2:$B$11876,AC$8,Gögn!$F$2:$F$11876,$A165),SUMPRODUCT(((Gögn!$F$2:$F$11876=$A165)*(Gögn!$B$2:$B$11876=AC$8)*(Gögn!$E$2:$E$11876=AC$9)),Gögn!$K$2:$K$11876,Gögn!$L$2:$L$11876)/SUMIFS(Gögn!$L$2:$L$11876,Gögn!$B$2:$B$11876,AC$8,Gögn!$E$2:$E$11876,AC$9,Gögn!$F$2:$F$11876,$A165)),""))</f>
        <v>78.415026665400276</v>
      </c>
      <c r="AD165" s="160">
        <f t="array" ref="AD165">IF(LEN(AD$8)=0,"",IFERROR(IF(AD$9="Samtals",SUMPRODUCT(((Gögn!$F$2:$F$11876=$A165)*(Gögn!$B$2:$B$11876=AD$8)),Gögn!$K$2:$K$11876,Gögn!$L$2:$L$11876)/SUMIFS(Gögn!$L$2:$L$11876,Gögn!$B$2:$B$11876,AD$8,Gögn!$F$2:$F$11876,$A165),SUMPRODUCT(((Gögn!$F$2:$F$11876=$A165)*(Gögn!$B$2:$B$11876=AD$8)*(Gögn!$E$2:$E$11876=AD$9)),Gögn!$K$2:$K$11876,Gögn!$L$2:$L$11876)/SUMIFS(Gögn!$L$2:$L$11876,Gögn!$B$2:$B$11876,AD$8,Gögn!$E$2:$E$11876,AD$9,Gögn!$F$2:$F$11876,$A165)),""))</f>
        <v>78.415026665400276</v>
      </c>
      <c r="AE165" s="160">
        <f t="array" ref="AE165">IF(LEN(AE$8)=0,"",IFERROR(IF(AE$9="Samtals",SUMPRODUCT(((Gögn!$F$2:$F$11876=$A165)*(Gögn!$B$2:$B$11876=AE$8)),Gögn!$K$2:$K$11876,Gögn!$L$2:$L$11876)/SUMIFS(Gögn!$L$2:$L$11876,Gögn!$B$2:$B$11876,AE$8,Gögn!$F$2:$F$11876,$A165),SUMPRODUCT(((Gögn!$F$2:$F$11876=$A165)*(Gögn!$B$2:$B$11876=AE$8)*(Gögn!$E$2:$E$11876=AE$9)),Gögn!$K$2:$K$11876,Gögn!$L$2:$L$11876)/SUMIFS(Gögn!$L$2:$L$11876,Gögn!$B$2:$B$11876,AE$8,Gögn!$E$2:$E$11876,AE$9,Gögn!$F$2:$F$11876,$A165)),""))</f>
        <v>77.06</v>
      </c>
      <c r="AF165" s="160">
        <f t="array" ref="AF165">IF(LEN(AF$8)=0,"",IFERROR(IF(AF$9="Samtals",SUMPRODUCT(((Gögn!$F$2:$F$11876=$A165)*(Gögn!$B$2:$B$11876=AF$8)),Gögn!$K$2:$K$11876,Gögn!$L$2:$L$11876)/SUMIFS(Gögn!$L$2:$L$11876,Gögn!$B$2:$B$11876,AF$8,Gögn!$F$2:$F$11876,$A165),SUMPRODUCT(((Gögn!$F$2:$F$11876=$A165)*(Gögn!$B$2:$B$11876=AF$8)*(Gögn!$E$2:$E$11876=AF$9)),Gögn!$K$2:$K$11876,Gögn!$L$2:$L$11876)/SUMIFS(Gögn!$L$2:$L$11876,Gögn!$B$2:$B$11876,AF$8,Gögn!$E$2:$E$11876,AF$9,Gögn!$F$2:$F$11876,$A165)),""))</f>
        <v>77.06</v>
      </c>
      <c r="AG165" s="160">
        <f t="array" ref="AG165">IF(LEN(AG$8)=0,"",IFERROR(IF(AG$9="Samtals",SUMPRODUCT(((Gögn!$F$2:$F$11876=$A165)*(Gögn!$B$2:$B$11876=AG$8)),Gögn!$K$2:$K$11876,Gögn!$L$2:$L$11876)/SUMIFS(Gögn!$L$2:$L$11876,Gögn!$B$2:$B$11876,AG$8,Gögn!$F$2:$F$11876,$A165),SUMPRODUCT(((Gögn!$F$2:$F$11876=$A165)*(Gögn!$B$2:$B$11876=AG$8)*(Gögn!$E$2:$E$11876=AG$9)),Gögn!$K$2:$K$11876,Gögn!$L$2:$L$11876)/SUMIFS(Gögn!$L$2:$L$11876,Gögn!$B$2:$B$11876,AG$8,Gögn!$E$2:$E$11876,AG$9,Gögn!$F$2:$F$11876,$A165)),""))</f>
        <v>83.4</v>
      </c>
      <c r="AH165" s="160">
        <f t="array" ref="AH165">IF(LEN(AH$8)=0,"",IFERROR(IF(AH$9="Samtals",SUMPRODUCT(((Gögn!$F$2:$F$11876=$A165)*(Gögn!$B$2:$B$11876=AH$8)),Gögn!$K$2:$K$11876,Gögn!$L$2:$L$11876)/SUMIFS(Gögn!$L$2:$L$11876,Gögn!$B$2:$B$11876,AH$8,Gögn!$F$2:$F$11876,$A165),SUMPRODUCT(((Gögn!$F$2:$F$11876=$A165)*(Gögn!$B$2:$B$11876=AH$8)*(Gögn!$E$2:$E$11876=AH$9)),Gögn!$K$2:$K$11876,Gögn!$L$2:$L$11876)/SUMIFS(Gögn!$L$2:$L$11876,Gögn!$B$2:$B$11876,AH$8,Gögn!$E$2:$E$11876,AH$9,Gögn!$F$2:$F$11876,$A165)),""))</f>
        <v>83.4</v>
      </c>
      <c r="AI165" s="160">
        <f t="array" ref="AI165">IF(LEN(AI$8)=0,"",IFERROR(IF(AI$9="Samtals",SUMPRODUCT(((Gögn!$F$2:$F$11876=$A165)*(Gögn!$B$2:$B$11876=AI$8)),Gögn!$K$2:$K$11876,Gögn!$L$2:$L$11876)/SUMIFS(Gögn!$L$2:$L$11876,Gögn!$B$2:$B$11876,AI$8,Gögn!$F$2:$F$11876,$A165),SUMPRODUCT(((Gögn!$F$2:$F$11876=$A165)*(Gögn!$B$2:$B$11876=AI$8)*(Gögn!$E$2:$E$11876=AI$9)),Gögn!$K$2:$K$11876,Gögn!$L$2:$L$11876)/SUMIFS(Gögn!$L$2:$L$11876,Gögn!$B$2:$B$11876,AI$8,Gögn!$E$2:$E$11876,AI$9,Gögn!$F$2:$F$11876,$A165)),""))</f>
        <v>90.17</v>
      </c>
      <c r="AJ165" s="160">
        <f t="array" ref="AJ165">IF(LEN(AJ$8)=0,"",IFERROR(IF(AJ$9="Samtals",SUMPRODUCT(((Gögn!$F$2:$F$11876=$A165)*(Gögn!$B$2:$B$11876=AJ$8)),Gögn!$K$2:$K$11876,Gögn!$L$2:$L$11876)/SUMIFS(Gögn!$L$2:$L$11876,Gögn!$B$2:$B$11876,AJ$8,Gögn!$F$2:$F$11876,$A165),SUMPRODUCT(((Gögn!$F$2:$F$11876=$A165)*(Gögn!$B$2:$B$11876=AJ$8)*(Gögn!$E$2:$E$11876=AJ$9)),Gögn!$K$2:$K$11876,Gögn!$L$2:$L$11876)/SUMIFS(Gögn!$L$2:$L$11876,Gögn!$B$2:$B$11876,AJ$8,Gögn!$E$2:$E$11876,AJ$9,Gögn!$F$2:$F$11876,$A165)),""))</f>
        <v>90.17</v>
      </c>
      <c r="AK165" s="160">
        <f t="array" ref="AK165">IF(LEN(AK$8)=0,"",IFERROR(IF(AK$9="Samtals",SUMPRODUCT(((Gögn!$F$2:$F$11876=$A165)*(Gögn!$B$2:$B$11876=AK$8)),Gögn!$K$2:$K$11876,Gögn!$L$2:$L$11876)/SUMIFS(Gögn!$L$2:$L$11876,Gögn!$B$2:$B$11876,AK$8,Gögn!$F$2:$F$11876,$A165),SUMPRODUCT(((Gögn!$F$2:$F$11876=$A165)*(Gögn!$B$2:$B$11876=AK$8)*(Gögn!$E$2:$E$11876=AK$9)),Gögn!$K$2:$K$11876,Gögn!$L$2:$L$11876)/SUMIFS(Gögn!$L$2:$L$11876,Gögn!$B$2:$B$11876,AK$8,Gögn!$E$2:$E$11876,AK$9,Gögn!$F$2:$F$11876,$A165)),""))</f>
        <v>84.9</v>
      </c>
      <c r="AL165" s="160">
        <f t="array" ref="AL165">IF(LEN(AL$8)=0,"",IFERROR(IF(AL$9="Samtals",SUMPRODUCT(((Gögn!$F$2:$F$11876=$A165)*(Gögn!$B$2:$B$11876=AL$8)),Gögn!$K$2:$K$11876,Gögn!$L$2:$L$11876)/SUMIFS(Gögn!$L$2:$L$11876,Gögn!$B$2:$B$11876,AL$8,Gögn!$F$2:$F$11876,$A165),SUMPRODUCT(((Gögn!$F$2:$F$11876=$A165)*(Gögn!$B$2:$B$11876=AL$8)*(Gögn!$E$2:$E$11876=AL$9)),Gögn!$K$2:$K$11876,Gögn!$L$2:$L$11876)/SUMIFS(Gögn!$L$2:$L$11876,Gögn!$B$2:$B$11876,AL$8,Gögn!$E$2:$E$11876,AL$9,Gögn!$F$2:$F$11876,$A165)),""))</f>
        <v>84.9</v>
      </c>
      <c r="AM165" s="160">
        <f t="array" ref="AM165">IF(LEN(AM$8)=0,"",IFERROR(IF(AM$9="Samtals",SUMPRODUCT(((Gögn!$F$2:$F$11876=$A165)*(Gögn!$B$2:$B$11876=AM$8)),Gögn!$K$2:$K$11876,Gögn!$L$2:$L$11876)/SUMIFS(Gögn!$L$2:$L$11876,Gögn!$B$2:$B$11876,AM$8,Gögn!$F$2:$F$11876,$A165),SUMPRODUCT(((Gögn!$F$2:$F$11876=$A165)*(Gögn!$B$2:$B$11876=AM$8)*(Gögn!$E$2:$E$11876=AM$9)),Gögn!$K$2:$K$11876,Gögn!$L$2:$L$11876)/SUMIFS(Gögn!$L$2:$L$11876,Gögn!$B$2:$B$11876,AM$8,Gögn!$E$2:$E$11876,AM$9,Gögn!$F$2:$F$11876,$A165)),""))</f>
        <v>78.563247274359881</v>
      </c>
      <c r="AN165" s="160">
        <f t="array" ref="AN165">IF(LEN(AN$8)=0,"",IFERROR(IF(AN$9="Samtals",SUMPRODUCT(((Gögn!$F$2:$F$11876=$A165)*(Gögn!$B$2:$B$11876=AN$8)),Gögn!$K$2:$K$11876,Gögn!$L$2:$L$11876)/SUMIFS(Gögn!$L$2:$L$11876,Gögn!$B$2:$B$11876,AN$8,Gögn!$F$2:$F$11876,$A165),SUMPRODUCT(((Gögn!$F$2:$F$11876=$A165)*(Gögn!$B$2:$B$11876=AN$8)*(Gögn!$E$2:$E$11876=AN$9)),Gögn!$K$2:$K$11876,Gögn!$L$2:$L$11876)/SUMIFS(Gögn!$L$2:$L$11876,Gögn!$B$2:$B$11876,AN$8,Gögn!$E$2:$E$11876,AN$9,Gögn!$F$2:$F$11876,$A165)),""))</f>
        <v>78.27017094256054</v>
      </c>
      <c r="AO165" s="160">
        <f t="array" ref="AO165">IF(LEN(AO$8)=0,"",IFERROR(IF(AO$9="Samtals",SUMPRODUCT(((Gögn!$F$2:$F$11876=$A165)*(Gögn!$B$2:$B$11876=AO$8)),Gögn!$K$2:$K$11876,Gögn!$L$2:$L$11876)/SUMIFS(Gögn!$L$2:$L$11876,Gögn!$B$2:$B$11876,AO$8,Gögn!$F$2:$F$11876,$A165),SUMPRODUCT(((Gögn!$F$2:$F$11876=$A165)*(Gögn!$B$2:$B$11876=AO$8)*(Gögn!$E$2:$E$11876=AO$9)),Gögn!$K$2:$K$11876,Gögn!$L$2:$L$11876)/SUMIFS(Gögn!$L$2:$L$11876,Gögn!$B$2:$B$11876,AO$8,Gögn!$E$2:$E$11876,AO$9,Gögn!$F$2:$F$11876,$A165)),""))</f>
        <v>93.027633970134232</v>
      </c>
      <c r="AP165" s="160">
        <f t="array" ref="AP165">IF(LEN(AP$8)=0,"",IFERROR(IF(AP$9="Samtals",SUMPRODUCT(((Gögn!$F$2:$F$11876=$A165)*(Gögn!$B$2:$B$11876=AP$8)),Gögn!$K$2:$K$11876,Gögn!$L$2:$L$11876)/SUMIFS(Gögn!$L$2:$L$11876,Gögn!$B$2:$B$11876,AP$8,Gögn!$F$2:$F$11876,$A165),SUMPRODUCT(((Gögn!$F$2:$F$11876=$A165)*(Gögn!$B$2:$B$11876=AP$8)*(Gögn!$E$2:$E$11876=AP$9)),Gögn!$K$2:$K$11876,Gögn!$L$2:$L$11876)/SUMIFS(Gögn!$L$2:$L$11876,Gögn!$B$2:$B$11876,AP$8,Gögn!$E$2:$E$11876,AP$9,Gögn!$F$2:$F$11876,$A165)),""))</f>
        <v>93.626500222875677</v>
      </c>
      <c r="AQ165" s="160">
        <f t="array" ref="AQ165">IF(LEN(AQ$8)=0,"",IFERROR(IF(AQ$9="Samtals",SUMPRODUCT(((Gögn!$F$2:$F$11876=$A165)*(Gögn!$B$2:$B$11876=AQ$8)),Gögn!$K$2:$K$11876,Gögn!$L$2:$L$11876)/SUMIFS(Gögn!$L$2:$L$11876,Gögn!$B$2:$B$11876,AQ$8,Gögn!$F$2:$F$11876,$A165),SUMPRODUCT(((Gögn!$F$2:$F$11876=$A165)*(Gögn!$B$2:$B$11876=AQ$8)*(Gögn!$E$2:$E$11876=AQ$9)),Gögn!$K$2:$K$11876,Gögn!$L$2:$L$11876)/SUMIFS(Gögn!$L$2:$L$11876,Gögn!$B$2:$B$11876,AQ$8,Gögn!$E$2:$E$11876,AQ$9,Gögn!$F$2:$F$11876,$A165)),""))</f>
        <v>88.86</v>
      </c>
      <c r="AR165" s="160">
        <f t="array" ref="AR165">IF(LEN(AR$8)=0,"",IFERROR(IF(AR$9="Samtals",SUMPRODUCT(((Gögn!$F$2:$F$11876=$A165)*(Gögn!$B$2:$B$11876=AR$8)),Gögn!$K$2:$K$11876,Gögn!$L$2:$L$11876)/SUMIFS(Gögn!$L$2:$L$11876,Gögn!$B$2:$B$11876,AR$8,Gögn!$F$2:$F$11876,$A165),SUMPRODUCT(((Gögn!$F$2:$F$11876=$A165)*(Gögn!$B$2:$B$11876=AR$8)*(Gögn!$E$2:$E$11876=AR$9)),Gögn!$K$2:$K$11876,Gögn!$L$2:$L$11876)/SUMIFS(Gögn!$L$2:$L$11876,Gögn!$B$2:$B$11876,AR$8,Gögn!$E$2:$E$11876,AR$9,Gögn!$F$2:$F$11876,$A165)),""))</f>
        <v>95.299999999999983</v>
      </c>
      <c r="AS165" s="160">
        <f t="array" ref="AS165">IF(LEN(AS$8)=0,"",IFERROR(IF(AS$9="Samtals",SUMPRODUCT(((Gögn!$F$2:$F$11876=$A165)*(Gögn!$B$2:$B$11876=AS$8)),Gögn!$K$2:$K$11876,Gögn!$L$2:$L$11876)/SUMIFS(Gögn!$L$2:$L$11876,Gögn!$B$2:$B$11876,AS$8,Gögn!$F$2:$F$11876,$A165),SUMPRODUCT(((Gögn!$F$2:$F$11876=$A165)*(Gögn!$B$2:$B$11876=AS$8)*(Gögn!$E$2:$E$11876=AS$9)),Gögn!$K$2:$K$11876,Gögn!$L$2:$L$11876)/SUMIFS(Gögn!$L$2:$L$11876,Gögn!$B$2:$B$11876,AS$8,Gögn!$E$2:$E$11876,AS$9,Gögn!$F$2:$F$11876,$A165)),""))</f>
        <v>80.091634535955507</v>
      </c>
      <c r="AT165" s="160">
        <f t="array" ref="AT165">IF(LEN(AT$8)=0,"",IFERROR(IF(AT$9="Samtals",SUMPRODUCT(((Gögn!$F$2:$F$11876=$A165)*(Gögn!$B$2:$B$11876=AT$8)),Gögn!$K$2:$K$11876,Gögn!$L$2:$L$11876)/SUMIFS(Gögn!$L$2:$L$11876,Gögn!$B$2:$B$11876,AT$8,Gögn!$F$2:$F$11876,$A165),SUMPRODUCT(((Gögn!$F$2:$F$11876=$A165)*(Gögn!$B$2:$B$11876=AT$8)*(Gögn!$E$2:$E$11876=AT$9)),Gögn!$K$2:$K$11876,Gögn!$L$2:$L$11876)/SUMIFS(Gögn!$L$2:$L$11876,Gögn!$B$2:$B$11876,AT$8,Gögn!$E$2:$E$11876,AT$9,Gögn!$F$2:$F$11876,$A165)),""))</f>
        <v>79.599999999999994</v>
      </c>
      <c r="AU165" s="160">
        <f t="array" ref="AU165">IF(LEN(AU$8)=0,"",IFERROR(IF(AU$9="Samtals",SUMPRODUCT(((Gögn!$F$2:$F$11876=$A165)*(Gögn!$B$2:$B$11876=AU$8)),Gögn!$K$2:$K$11876,Gögn!$L$2:$L$11876)/SUMIFS(Gögn!$L$2:$L$11876,Gögn!$B$2:$B$11876,AU$8,Gögn!$F$2:$F$11876,$A165),SUMPRODUCT(((Gögn!$F$2:$F$11876=$A165)*(Gögn!$B$2:$B$11876=AU$8)*(Gögn!$E$2:$E$11876=AU$9)),Gögn!$K$2:$K$11876,Gögn!$L$2:$L$11876)/SUMIFS(Gögn!$L$2:$L$11876,Gögn!$B$2:$B$11876,AU$8,Gögn!$E$2:$E$11876,AU$9,Gögn!$F$2:$F$11876,$A165)),""))</f>
        <v>100</v>
      </c>
      <c r="AV165" s="160">
        <f t="array" ref="AV165">IF(LEN(AV$8)=0,"",IFERROR(IF(AV$9="Samtals",SUMPRODUCT(((Gögn!$F$2:$F$11876=$A165)*(Gögn!$B$2:$B$11876=AV$8)),Gögn!$K$2:$K$11876,Gögn!$L$2:$L$11876)/SUMIFS(Gögn!$L$2:$L$11876,Gögn!$B$2:$B$11876,AV$8,Gögn!$F$2:$F$11876,$A165),SUMPRODUCT(((Gögn!$F$2:$F$11876=$A165)*(Gögn!$B$2:$B$11876=AV$8)*(Gögn!$E$2:$E$11876=AV$9)),Gögn!$K$2:$K$11876,Gögn!$L$2:$L$11876)/SUMIFS(Gögn!$L$2:$L$11876,Gögn!$B$2:$B$11876,AV$8,Gögn!$E$2:$E$11876,AV$9,Gögn!$F$2:$F$11876,$A165)),""))</f>
        <v>73.982514408015504</v>
      </c>
      <c r="AW165" s="160">
        <f t="array" ref="AW165">IF(LEN(AW$8)=0,"",IFERROR(IF(AW$9="Samtals",SUMPRODUCT(((Gögn!$F$2:$F$11876=$A165)*(Gögn!$B$2:$B$11876=AW$8)),Gögn!$K$2:$K$11876,Gögn!$L$2:$L$11876)/SUMIFS(Gögn!$L$2:$L$11876,Gögn!$B$2:$B$11876,AW$8,Gögn!$F$2:$F$11876,$A165),SUMPRODUCT(((Gögn!$F$2:$F$11876=$A165)*(Gögn!$B$2:$B$11876=AW$8)*(Gögn!$E$2:$E$11876=AW$9)),Gögn!$K$2:$K$11876,Gögn!$L$2:$L$11876)/SUMIFS(Gögn!$L$2:$L$11876,Gögn!$B$2:$B$11876,AW$8,Gögn!$E$2:$E$11876,AW$9,Gögn!$F$2:$F$11876,$A165)),""))</f>
        <v>73.67</v>
      </c>
      <c r="AX165" s="160">
        <f t="array" ref="AX165">IF(LEN(AX$8)=0,"",IFERROR(IF(AX$9="Samtals",SUMPRODUCT(((Gögn!$F$2:$F$11876=$A165)*(Gögn!$B$2:$B$11876=AX$8)),Gögn!$K$2:$K$11876,Gögn!$L$2:$L$11876)/SUMIFS(Gögn!$L$2:$L$11876,Gögn!$B$2:$B$11876,AX$8,Gögn!$F$2:$F$11876,$A165),SUMPRODUCT(((Gögn!$F$2:$F$11876=$A165)*(Gögn!$B$2:$B$11876=AX$8)*(Gögn!$E$2:$E$11876=AX$9)),Gögn!$K$2:$K$11876,Gögn!$L$2:$L$11876)/SUMIFS(Gögn!$L$2:$L$11876,Gögn!$B$2:$B$11876,AX$8,Gögn!$E$2:$E$11876,AX$9,Gögn!$F$2:$F$11876,$A165)),""))</f>
        <v>100</v>
      </c>
      <c r="AY165" s="160">
        <f t="array" ref="AY165">IF(LEN(AY$8)=0,"",IFERROR(IF(AY$9="Samtals",SUMPRODUCT(((Gögn!$F$2:$F$11876=$A165)*(Gögn!$B$2:$B$11876=AY$8)),Gögn!$K$2:$K$11876,Gögn!$L$2:$L$11876)/SUMIFS(Gögn!$L$2:$L$11876,Gögn!$B$2:$B$11876,AY$8,Gögn!$F$2:$F$11876,$A165),SUMPRODUCT(((Gögn!$F$2:$F$11876=$A165)*(Gögn!$B$2:$B$11876=AY$8)*(Gögn!$E$2:$E$11876=AY$9)),Gögn!$K$2:$K$11876,Gögn!$L$2:$L$11876)/SUMIFS(Gögn!$L$2:$L$11876,Gögn!$B$2:$B$11876,AY$8,Gögn!$E$2:$E$11876,AY$9,Gögn!$F$2:$F$11876,$A165)),""))</f>
        <v>87.2104418875563</v>
      </c>
      <c r="AZ165" s="160">
        <f t="array" ref="AZ165">IF(LEN(AZ$8)=0,"",IFERROR(IF(AZ$9="Samtals",SUMPRODUCT(((Gögn!$F$2:$F$11876=$A165)*(Gögn!$B$2:$B$11876=AZ$8)),Gögn!$K$2:$K$11876,Gögn!$L$2:$L$11876)/SUMIFS(Gögn!$L$2:$L$11876,Gögn!$B$2:$B$11876,AZ$8,Gögn!$F$2:$F$11876,$A165),SUMPRODUCT(((Gögn!$F$2:$F$11876=$A165)*(Gögn!$B$2:$B$11876=AZ$8)*(Gögn!$E$2:$E$11876=AZ$9)),Gögn!$K$2:$K$11876,Gögn!$L$2:$L$11876)/SUMIFS(Gögn!$L$2:$L$11876,Gögn!$B$2:$B$11876,AZ$8,Gögn!$E$2:$E$11876,AZ$9,Gögn!$F$2:$F$11876,$A165)),""))</f>
        <v>84</v>
      </c>
      <c r="BA165" s="160">
        <f t="array" ref="BA165">IF(LEN(BA$8)=0,"",IFERROR(IF(BA$9="Samtals",SUMPRODUCT(((Gögn!$F$2:$F$11876=$A165)*(Gögn!$B$2:$B$11876=BA$8)),Gögn!$K$2:$K$11876,Gögn!$L$2:$L$11876)/SUMIFS(Gögn!$L$2:$L$11876,Gögn!$B$2:$B$11876,BA$8,Gögn!$F$2:$F$11876,$A165),SUMPRODUCT(((Gögn!$F$2:$F$11876=$A165)*(Gögn!$B$2:$B$11876=BA$8)*(Gögn!$E$2:$E$11876=BA$9)),Gögn!$K$2:$K$11876,Gögn!$L$2:$L$11876)/SUMIFS(Gögn!$L$2:$L$11876,Gögn!$B$2:$B$11876,BA$8,Gögn!$E$2:$E$11876,BA$9,Gögn!$F$2:$F$11876,$A165)),""))</f>
        <v>100</v>
      </c>
      <c r="BB165" s="160">
        <f t="array" ref="BB165">IF(LEN(BB$8)=0,"",IFERROR(IF(BB$9="Samtals",SUMPRODUCT(((Gögn!$F$2:$F$11876=$A165)*(Gögn!$B$2:$B$11876=BB$8)),Gögn!$K$2:$K$11876,Gögn!$L$2:$L$11876)/SUMIFS(Gögn!$L$2:$L$11876,Gögn!$B$2:$B$11876,BB$8,Gögn!$F$2:$F$11876,$A165),SUMPRODUCT(((Gögn!$F$2:$F$11876=$A165)*(Gögn!$B$2:$B$11876=BB$8)*(Gögn!$E$2:$E$11876=BB$9)),Gögn!$K$2:$K$11876,Gögn!$L$2:$L$11876)/SUMIFS(Gögn!$L$2:$L$11876,Gögn!$B$2:$B$11876,BB$8,Gögn!$E$2:$E$11876,BB$9,Gögn!$F$2:$F$11876,$A165)),""))</f>
        <v>83.286376533557032</v>
      </c>
      <c r="BC165" s="160">
        <f t="array" ref="BC165">IF(LEN(BC$8)=0,"",IFERROR(IF(BC$9="Samtals",SUMPRODUCT(((Gögn!$F$2:$F$11876=$A165)*(Gögn!$B$2:$B$11876=BC$8)),Gögn!$K$2:$K$11876,Gögn!$L$2:$L$11876)/SUMIFS(Gögn!$L$2:$L$11876,Gögn!$B$2:$B$11876,BC$8,Gögn!$F$2:$F$11876,$A165),SUMPRODUCT(((Gögn!$F$2:$F$11876=$A165)*(Gögn!$B$2:$B$11876=BC$8)*(Gögn!$E$2:$E$11876=BC$9)),Gögn!$K$2:$K$11876,Gögn!$L$2:$L$11876)/SUMIFS(Gögn!$L$2:$L$11876,Gögn!$B$2:$B$11876,BC$8,Gögn!$E$2:$E$11876,BC$9,Gögn!$F$2:$F$11876,$A165)),""))</f>
        <v>83</v>
      </c>
      <c r="BD165" s="160">
        <f t="array" ref="BD165">IF(LEN(BD$8)=0,"",IFERROR(IF(BD$9="Samtals",SUMPRODUCT(((Gögn!$F$2:$F$11876=$A165)*(Gögn!$B$2:$B$11876=BD$8)),Gögn!$K$2:$K$11876,Gögn!$L$2:$L$11876)/SUMIFS(Gögn!$L$2:$L$11876,Gögn!$B$2:$B$11876,BD$8,Gögn!$F$2:$F$11876,$A165),SUMPRODUCT(((Gögn!$F$2:$F$11876=$A165)*(Gögn!$B$2:$B$11876=BD$8)*(Gögn!$E$2:$E$11876=BD$9)),Gögn!$K$2:$K$11876,Gögn!$L$2:$L$11876)/SUMIFS(Gögn!$L$2:$L$11876,Gögn!$B$2:$B$11876,BD$8,Gögn!$E$2:$E$11876,BD$9,Gögn!$F$2:$F$11876,$A165)),""))</f>
        <v>100</v>
      </c>
      <c r="BE165" s="160">
        <f t="array" ref="BE165">IF(LEN(BE$8)=0,"",IFERROR(IF(BE$9="Samtals",SUMPRODUCT(((Gögn!$F$2:$F$11876=$A165)*(Gögn!$B$2:$B$11876=BE$8)),Gögn!$K$2:$K$11876,Gögn!$L$2:$L$11876)/SUMIFS(Gögn!$L$2:$L$11876,Gögn!$B$2:$B$11876,BE$8,Gögn!$F$2:$F$11876,$A165),SUMPRODUCT(((Gögn!$F$2:$F$11876=$A165)*(Gögn!$B$2:$B$11876=BE$8)*(Gögn!$E$2:$E$11876=BE$9)),Gögn!$K$2:$K$11876,Gögn!$L$2:$L$11876)/SUMIFS(Gögn!$L$2:$L$11876,Gögn!$B$2:$B$11876,BE$8,Gögn!$E$2:$E$11876,BE$9,Gögn!$F$2:$F$11876,$A165)),""))</f>
        <v>74.567660356480232</v>
      </c>
      <c r="BF165" s="160">
        <f t="array" ref="BF165">IF(LEN(BF$8)=0,"",IFERROR(IF(BF$9="Samtals",SUMPRODUCT(((Gögn!$F$2:$F$11876=$A165)*(Gögn!$B$2:$B$11876=BF$8)),Gögn!$K$2:$K$11876,Gögn!$L$2:$L$11876)/SUMIFS(Gögn!$L$2:$L$11876,Gögn!$B$2:$B$11876,BF$8,Gögn!$F$2:$F$11876,$A165),SUMPRODUCT(((Gögn!$F$2:$F$11876=$A165)*(Gögn!$B$2:$B$11876=BF$8)*(Gögn!$E$2:$E$11876=BF$9)),Gögn!$K$2:$K$11876,Gögn!$L$2:$L$11876)/SUMIFS(Gögn!$L$2:$L$11876,Gögn!$B$2:$B$11876,BF$8,Gögn!$E$2:$E$11876,BF$9,Gögn!$F$2:$F$11876,$A165)),""))</f>
        <v>73.97</v>
      </c>
      <c r="BG165" s="160">
        <f t="array" ref="BG165">IF(LEN(BG$8)=0,"",IFERROR(IF(BG$9="Samtals",SUMPRODUCT(((Gögn!$F$2:$F$11876=$A165)*(Gögn!$B$2:$B$11876=BG$8)),Gögn!$K$2:$K$11876,Gögn!$L$2:$L$11876)/SUMIFS(Gögn!$L$2:$L$11876,Gögn!$B$2:$B$11876,BG$8,Gögn!$F$2:$F$11876,$A165),SUMPRODUCT(((Gögn!$F$2:$F$11876=$A165)*(Gögn!$B$2:$B$11876=BG$8)*(Gögn!$E$2:$E$11876=BG$9)),Gögn!$K$2:$K$11876,Gögn!$L$2:$L$11876)/SUMIFS(Gögn!$L$2:$L$11876,Gögn!$B$2:$B$11876,BG$8,Gögn!$E$2:$E$11876,BG$9,Gögn!$F$2:$F$11876,$A165)),""))</f>
        <v>98.61987123629018</v>
      </c>
    </row>
    <row r="166" spans="1:59" ht="15" customHeight="1" x14ac:dyDescent="0.25">
      <c r="A166" s="5" t="s">
        <v>82</v>
      </c>
      <c r="B166" s="5"/>
      <c r="C166" s="132" t="s">
        <v>83</v>
      </c>
      <c r="D166" s="162">
        <f>SUMPRODUCT(E166:BG166,$E$18:$BG$18)/SUM($E$18:$BG$18)</f>
        <v>16.943831288413584</v>
      </c>
      <c r="E166" s="162">
        <f t="array" ref="E166">IF(LEN(E$8)=0,"",IFERROR(IF(E$9="Samtals",SUMPRODUCT(((Gögn!$F$2:$F$11876=$A166)*(Gögn!$B$2:$B$11876=E$8)),Gögn!$K$2:$K$11876,Gögn!$L$2:$L$11876)/SUMIFS(Gögn!$L$2:$L$11876,Gögn!$B$2:$B$11876,E$8,Gögn!$F$2:$F$11876,$A166),SUMPRODUCT(((Gögn!$F$2:$F$11876=$A166)*(Gögn!$B$2:$B$11876=E$8)*(Gögn!$E$2:$E$11876=E$9)),Gögn!$K$2:$K$11876,Gögn!$L$2:$L$11876)/SUMIFS(Gögn!$L$2:$L$11876,Gögn!$B$2:$B$11876,E$8,Gögn!$E$2:$E$11876,E$9,Gögn!$F$2:$F$11876,$A166)),""))</f>
        <v>4.365387327329147</v>
      </c>
      <c r="F166" s="162">
        <f t="array" ref="F166">IF(LEN(F$8)=0,"",IFERROR(IF(F$9="Samtals",SUMPRODUCT(((Gögn!$F$2:$F$11876=$A166)*(Gögn!$B$2:$B$11876=F$8)),Gögn!$K$2:$K$11876,Gögn!$L$2:$L$11876)/SUMIFS(Gögn!$L$2:$L$11876,Gögn!$B$2:$B$11876,F$8,Gögn!$F$2:$F$11876,$A166),SUMPRODUCT(((Gögn!$F$2:$F$11876=$A166)*(Gögn!$B$2:$B$11876=F$8)*(Gögn!$E$2:$E$11876=F$9)),Gögn!$K$2:$K$11876,Gögn!$L$2:$L$11876)/SUMIFS(Gögn!$L$2:$L$11876,Gögn!$B$2:$B$11876,F$8,Gögn!$E$2:$E$11876,F$9,Gögn!$F$2:$F$11876,$A166)),""))</f>
        <v>9</v>
      </c>
      <c r="G166" s="162">
        <f t="array" ref="G166">IF(LEN(G$8)=0,"",IFERROR(IF(G$9="Samtals",SUMPRODUCT(((Gögn!$F$2:$F$11876=$A166)*(Gögn!$B$2:$B$11876=G$8)),Gögn!$K$2:$K$11876,Gögn!$L$2:$L$11876)/SUMIFS(Gögn!$L$2:$L$11876,Gögn!$B$2:$B$11876,G$8,Gögn!$F$2:$F$11876,$A166),SUMPRODUCT(((Gögn!$F$2:$F$11876=$A166)*(Gögn!$B$2:$B$11876=G$8)*(Gögn!$E$2:$E$11876=G$9)),Gögn!$K$2:$K$11876,Gögn!$L$2:$L$11876)/SUMIFS(Gögn!$L$2:$L$11876,Gögn!$B$2:$B$11876,G$8,Gögn!$E$2:$E$11876,G$9,Gögn!$F$2:$F$11876,$A166)),""))</f>
        <v>0.25889769111508637</v>
      </c>
      <c r="H166" s="162">
        <f t="array" ref="H166">IF(LEN(H$8)=0,"",IFERROR(IF(H$9="Samtals",SUMPRODUCT(((Gögn!$F$2:$F$11876=$A166)*(Gögn!$B$2:$B$11876=H$8)),Gögn!$K$2:$K$11876,Gögn!$L$2:$L$11876)/SUMIFS(Gögn!$L$2:$L$11876,Gögn!$B$2:$B$11876,H$8,Gögn!$F$2:$F$11876,$A166),SUMPRODUCT(((Gögn!$F$2:$F$11876=$A166)*(Gögn!$B$2:$B$11876=H$8)*(Gögn!$E$2:$E$11876=H$9)),Gögn!$K$2:$K$11876,Gögn!$L$2:$L$11876)/SUMIFS(Gögn!$L$2:$L$11876,Gögn!$B$2:$B$11876,H$8,Gögn!$E$2:$E$11876,H$9,Gögn!$F$2:$F$11876,$A166)),""))</f>
        <v>10.907879672831619</v>
      </c>
      <c r="I166" s="162">
        <f t="array" ref="I166">IF(LEN(I$8)=0,"",IFERROR(IF(I$9="Samtals",SUMPRODUCT(((Gögn!$F$2:$F$11876=$A166)*(Gögn!$B$2:$B$11876=I$8)),Gögn!$K$2:$K$11876,Gögn!$L$2:$L$11876)/SUMIFS(Gögn!$L$2:$L$11876,Gögn!$B$2:$B$11876,I$8,Gögn!$F$2:$F$11876,$A166),SUMPRODUCT(((Gögn!$F$2:$F$11876=$A166)*(Gögn!$B$2:$B$11876=I$8)*(Gögn!$E$2:$E$11876=I$9)),Gögn!$K$2:$K$11876,Gögn!$L$2:$L$11876)/SUMIFS(Gögn!$L$2:$L$11876,Gögn!$B$2:$B$11876,I$8,Gögn!$E$2:$E$11876,I$9,Gögn!$F$2:$F$11876,$A166)),""))</f>
        <v>11.35</v>
      </c>
      <c r="J166" s="162">
        <f t="array" ref="J166">IF(LEN(J$8)=0,"",IFERROR(IF(J$9="Samtals",SUMPRODUCT(((Gögn!$F$2:$F$11876=$A166)*(Gögn!$B$2:$B$11876=J$8)),Gögn!$K$2:$K$11876,Gögn!$L$2:$L$11876)/SUMIFS(Gögn!$L$2:$L$11876,Gögn!$B$2:$B$11876,J$8,Gögn!$F$2:$F$11876,$A166),SUMPRODUCT(((Gögn!$F$2:$F$11876=$A166)*(Gögn!$B$2:$B$11876=J$8)*(Gögn!$E$2:$E$11876=J$9)),Gögn!$K$2:$K$11876,Gögn!$L$2:$L$11876)/SUMIFS(Gögn!$L$2:$L$11876,Gögn!$B$2:$B$11876,J$8,Gögn!$E$2:$E$11876,J$9,Gögn!$F$2:$F$11876,$A166)),""))</f>
        <v>0</v>
      </c>
      <c r="K166" s="162">
        <f t="array" ref="K166">IF(LEN(K$8)=0,"",IFERROR(IF(K$9="Samtals",SUMPRODUCT(((Gögn!$F$2:$F$11876=$A166)*(Gögn!$B$2:$B$11876=K$8)),Gögn!$K$2:$K$11876,Gögn!$L$2:$L$11876)/SUMIFS(Gögn!$L$2:$L$11876,Gögn!$B$2:$B$11876,K$8,Gögn!$F$2:$F$11876,$A166),SUMPRODUCT(((Gögn!$F$2:$F$11876=$A166)*(Gögn!$B$2:$B$11876=K$8)*(Gögn!$E$2:$E$11876=K$9)),Gögn!$K$2:$K$11876,Gögn!$L$2:$L$11876)/SUMIFS(Gögn!$L$2:$L$11876,Gögn!$B$2:$B$11876,K$8,Gögn!$E$2:$E$11876,K$9,Gögn!$F$2:$F$11876,$A166)),""))</f>
        <v>31.141976738895043</v>
      </c>
      <c r="L166" s="162">
        <f t="array" ref="L166">IF(LEN(L$8)=0,"",IFERROR(IF(L$9="Samtals",SUMPRODUCT(((Gögn!$F$2:$F$11876=$A166)*(Gögn!$B$2:$B$11876=L$8)),Gögn!$K$2:$K$11876,Gögn!$L$2:$L$11876)/SUMIFS(Gögn!$L$2:$L$11876,Gögn!$B$2:$B$11876,L$8,Gögn!$F$2:$F$11876,$A166),SUMPRODUCT(((Gögn!$F$2:$F$11876=$A166)*(Gögn!$B$2:$B$11876=L$8)*(Gögn!$E$2:$E$11876=L$9)),Gögn!$K$2:$K$11876,Gögn!$L$2:$L$11876)/SUMIFS(Gögn!$L$2:$L$11876,Gögn!$B$2:$B$11876,L$8,Gögn!$E$2:$E$11876,L$9,Gögn!$F$2:$F$11876,$A166)),""))</f>
        <v>31.141976738895043</v>
      </c>
      <c r="M166" s="162">
        <f t="array" ref="M166">IF(LEN(M$8)=0,"",IFERROR(IF(M$9="Samtals",SUMPRODUCT(((Gögn!$F$2:$F$11876=$A166)*(Gögn!$B$2:$B$11876=M$8)),Gögn!$K$2:$K$11876,Gögn!$L$2:$L$11876)/SUMIFS(Gögn!$L$2:$L$11876,Gögn!$B$2:$B$11876,M$8,Gögn!$F$2:$F$11876,$A166),SUMPRODUCT(((Gögn!$F$2:$F$11876=$A166)*(Gögn!$B$2:$B$11876=M$8)*(Gögn!$E$2:$E$11876=M$9)),Gögn!$K$2:$K$11876,Gögn!$L$2:$L$11876)/SUMIFS(Gögn!$L$2:$L$11876,Gögn!$B$2:$B$11876,M$8,Gögn!$E$2:$E$11876,M$9,Gögn!$F$2:$F$11876,$A166)),""))</f>
        <v>7.92</v>
      </c>
      <c r="N166" s="162">
        <f t="array" ref="N166">IF(LEN(N$8)=0,"",IFERROR(IF(N$9="Samtals",SUMPRODUCT(((Gögn!$F$2:$F$11876=$A166)*(Gögn!$B$2:$B$11876=N$8)),Gögn!$K$2:$K$11876,Gögn!$L$2:$L$11876)/SUMIFS(Gögn!$L$2:$L$11876,Gögn!$B$2:$B$11876,N$8,Gögn!$F$2:$F$11876,$A166),SUMPRODUCT(((Gögn!$F$2:$F$11876=$A166)*(Gögn!$B$2:$B$11876=N$8)*(Gögn!$E$2:$E$11876=N$9)),Gögn!$K$2:$K$11876,Gögn!$L$2:$L$11876)/SUMIFS(Gögn!$L$2:$L$11876,Gögn!$B$2:$B$11876,N$8,Gögn!$E$2:$E$11876,N$9,Gögn!$F$2:$F$11876,$A166)),""))</f>
        <v>7.92</v>
      </c>
      <c r="O166" s="162">
        <f t="array" ref="O166">IF(LEN(O$8)=0,"",IFERROR(IF(O$9="Samtals",SUMPRODUCT(((Gögn!$F$2:$F$11876=$A166)*(Gögn!$B$2:$B$11876=O$8)),Gögn!$K$2:$K$11876,Gögn!$L$2:$L$11876)/SUMIFS(Gögn!$L$2:$L$11876,Gögn!$B$2:$B$11876,O$8,Gögn!$F$2:$F$11876,$A166),SUMPRODUCT(((Gögn!$F$2:$F$11876=$A166)*(Gögn!$B$2:$B$11876=O$8)*(Gögn!$E$2:$E$11876=O$9)),Gögn!$K$2:$K$11876,Gögn!$L$2:$L$11876)/SUMIFS(Gögn!$L$2:$L$11876,Gögn!$B$2:$B$11876,O$8,Gögn!$E$2:$E$11876,O$9,Gögn!$F$2:$F$11876,$A166)),""))</f>
        <v>27.857651882415961</v>
      </c>
      <c r="P166" s="162">
        <f t="array" ref="P166">IF(LEN(P$8)=0,"",IFERROR(IF(P$9="Samtals",SUMPRODUCT(((Gögn!$F$2:$F$11876=$A166)*(Gögn!$B$2:$B$11876=P$8)),Gögn!$K$2:$K$11876,Gögn!$L$2:$L$11876)/SUMIFS(Gögn!$L$2:$L$11876,Gögn!$B$2:$B$11876,P$8,Gögn!$F$2:$F$11876,$A166),SUMPRODUCT(((Gögn!$F$2:$F$11876=$A166)*(Gögn!$B$2:$B$11876=P$8)*(Gögn!$E$2:$E$11876=P$9)),Gögn!$K$2:$K$11876,Gögn!$L$2:$L$11876)/SUMIFS(Gögn!$L$2:$L$11876,Gögn!$B$2:$B$11876,P$8,Gögn!$E$2:$E$11876,P$9,Gögn!$F$2:$F$11876,$A166)),""))</f>
        <v>28</v>
      </c>
      <c r="Q166" s="162">
        <f t="array" ref="Q166">IF(LEN(Q$8)=0,"",IFERROR(IF(Q$9="Samtals",SUMPRODUCT(((Gögn!$F$2:$F$11876=$A166)*(Gögn!$B$2:$B$11876=Q$8)),Gögn!$K$2:$K$11876,Gögn!$L$2:$L$11876)/SUMIFS(Gögn!$L$2:$L$11876,Gögn!$B$2:$B$11876,Q$8,Gögn!$F$2:$F$11876,$A166),SUMPRODUCT(((Gögn!$F$2:$F$11876=$A166)*(Gögn!$B$2:$B$11876=Q$8)*(Gögn!$E$2:$E$11876=Q$9)),Gögn!$K$2:$K$11876,Gögn!$L$2:$L$11876)/SUMIFS(Gögn!$L$2:$L$11876,Gögn!$B$2:$B$11876,Q$8,Gögn!$E$2:$E$11876,Q$9,Gögn!$F$2:$F$11876,$A166)),""))</f>
        <v>1.0959895501782619</v>
      </c>
      <c r="R166" s="162">
        <f t="array" ref="R166">IF(LEN(R$8)=0,"",IFERROR(IF(R$9="Samtals",SUMPRODUCT(((Gögn!$F$2:$F$11876=$A166)*(Gögn!$B$2:$B$11876=R$8)),Gögn!$K$2:$K$11876,Gögn!$L$2:$L$11876)/SUMIFS(Gögn!$L$2:$L$11876,Gögn!$B$2:$B$11876,R$8,Gögn!$F$2:$F$11876,$A166),SUMPRODUCT(((Gögn!$F$2:$F$11876=$A166)*(Gögn!$B$2:$B$11876=R$8)*(Gögn!$E$2:$E$11876=R$9)),Gögn!$K$2:$K$11876,Gögn!$L$2:$L$11876)/SUMIFS(Gögn!$L$2:$L$11876,Gögn!$B$2:$B$11876,R$8,Gögn!$E$2:$E$11876,R$9,Gögn!$F$2:$F$11876,$A166)),""))</f>
        <v>14.899943542581308</v>
      </c>
      <c r="S166" s="162">
        <f t="array" ref="S166">IF(LEN(S$8)=0,"",IFERROR(IF(S$9="Samtals",SUMPRODUCT(((Gögn!$F$2:$F$11876=$A166)*(Gögn!$B$2:$B$11876=S$8)),Gögn!$K$2:$K$11876,Gögn!$L$2:$L$11876)/SUMIFS(Gögn!$L$2:$L$11876,Gögn!$B$2:$B$11876,S$8,Gögn!$F$2:$F$11876,$A166),SUMPRODUCT(((Gögn!$F$2:$F$11876=$A166)*(Gögn!$B$2:$B$11876=S$8)*(Gögn!$E$2:$E$11876=S$9)),Gögn!$K$2:$K$11876,Gögn!$L$2:$L$11876)/SUMIFS(Gögn!$L$2:$L$11876,Gögn!$B$2:$B$11876,S$8,Gögn!$E$2:$E$11876,S$9,Gögn!$F$2:$F$11876,$A166)),""))</f>
        <v>43.8</v>
      </c>
      <c r="T166" s="162">
        <f t="array" ref="T166">IF(LEN(T$8)=0,"",IFERROR(IF(T$9="Samtals",SUMPRODUCT(((Gögn!$F$2:$F$11876=$A166)*(Gögn!$B$2:$B$11876=T$8)),Gögn!$K$2:$K$11876,Gögn!$L$2:$L$11876)/SUMIFS(Gögn!$L$2:$L$11876,Gögn!$B$2:$B$11876,T$8,Gögn!$F$2:$F$11876,$A166),SUMPRODUCT(((Gögn!$F$2:$F$11876=$A166)*(Gögn!$B$2:$B$11876=T$8)*(Gögn!$E$2:$E$11876=T$9)),Gögn!$K$2:$K$11876,Gögn!$L$2:$L$11876)/SUMIFS(Gögn!$L$2:$L$11876,Gögn!$B$2:$B$11876,T$8,Gögn!$E$2:$E$11876,T$9,Gögn!$F$2:$F$11876,$A166)),""))</f>
        <v>0.53445638447631894</v>
      </c>
      <c r="U166" s="162">
        <f t="array" ref="U166">IF(LEN(U$8)=0,"",IFERROR(IF(U$9="Samtals",SUMPRODUCT(((Gögn!$F$2:$F$11876=$A166)*(Gögn!$B$2:$B$11876=U$8)),Gögn!$K$2:$K$11876,Gögn!$L$2:$L$11876)/SUMIFS(Gögn!$L$2:$L$11876,Gögn!$B$2:$B$11876,U$8,Gögn!$F$2:$F$11876,$A166),SUMPRODUCT(((Gögn!$F$2:$F$11876=$A166)*(Gögn!$B$2:$B$11876=U$8)*(Gögn!$E$2:$E$11876=U$9)),Gögn!$K$2:$K$11876,Gögn!$L$2:$L$11876)/SUMIFS(Gögn!$L$2:$L$11876,Gögn!$B$2:$B$11876,U$8,Gögn!$E$2:$E$11876,U$9,Gögn!$F$2:$F$11876,$A166)),""))</f>
        <v>27.946484649835902</v>
      </c>
      <c r="V166" s="162">
        <f t="array" ref="V166">IF(LEN(V$8)=0,"",IFERROR(IF(V$9="Samtals",SUMPRODUCT(((Gögn!$F$2:$F$11876=$A166)*(Gögn!$B$2:$B$11876=V$8)),Gögn!$K$2:$K$11876,Gögn!$L$2:$L$11876)/SUMIFS(Gögn!$L$2:$L$11876,Gögn!$B$2:$B$11876,V$8,Gögn!$F$2:$F$11876,$A166),SUMPRODUCT(((Gögn!$F$2:$F$11876=$A166)*(Gögn!$B$2:$B$11876=V$8)*(Gögn!$E$2:$E$11876=V$9)),Gögn!$K$2:$K$11876,Gögn!$L$2:$L$11876)/SUMIFS(Gögn!$L$2:$L$11876,Gögn!$B$2:$B$11876,V$8,Gögn!$E$2:$E$11876,V$9,Gögn!$F$2:$F$11876,$A166)),""))</f>
        <v>28.19</v>
      </c>
      <c r="W166" s="162">
        <f t="array" ref="W166">IF(LEN(W$8)=0,"",IFERROR(IF(W$9="Samtals",SUMPRODUCT(((Gögn!$F$2:$F$11876=$A166)*(Gögn!$B$2:$B$11876=W$8)),Gögn!$K$2:$K$11876,Gögn!$L$2:$L$11876)/SUMIFS(Gögn!$L$2:$L$11876,Gögn!$B$2:$B$11876,W$8,Gögn!$F$2:$F$11876,$A166),SUMPRODUCT(((Gögn!$F$2:$F$11876=$A166)*(Gögn!$B$2:$B$11876=W$8)*(Gögn!$E$2:$E$11876=W$9)),Gögn!$K$2:$K$11876,Gögn!$L$2:$L$11876)/SUMIFS(Gögn!$L$2:$L$11876,Gögn!$B$2:$B$11876,W$8,Gögn!$E$2:$E$11876,W$9,Gögn!$F$2:$F$11876,$A166)),""))</f>
        <v>1.5624593451397206</v>
      </c>
      <c r="X166" s="162">
        <f t="array" ref="X166">IF(LEN(X$8)=0,"",IFERROR(IF(X$9="Samtals",SUMPRODUCT(((Gögn!$F$2:$F$11876=$A166)*(Gögn!$B$2:$B$11876=X$8)),Gögn!$K$2:$K$11876,Gögn!$L$2:$L$11876)/SUMIFS(Gögn!$L$2:$L$11876,Gögn!$B$2:$B$11876,X$8,Gögn!$F$2:$F$11876,$A166),SUMPRODUCT(((Gögn!$F$2:$F$11876=$A166)*(Gögn!$B$2:$B$11876=X$8)*(Gögn!$E$2:$E$11876=X$9)),Gögn!$K$2:$K$11876,Gögn!$L$2:$L$11876)/SUMIFS(Gögn!$L$2:$L$11876,Gögn!$B$2:$B$11876,X$8,Gögn!$E$2:$E$11876,X$9,Gögn!$F$2:$F$11876,$A166)),""))</f>
        <v>14.035353969588654</v>
      </c>
      <c r="Y166" s="162">
        <f t="array" ref="Y166">IF(LEN(Y$8)=0,"",IFERROR(IF(Y$9="Samtals",SUMPRODUCT(((Gögn!$F$2:$F$11876=$A166)*(Gögn!$B$2:$B$11876=Y$8)),Gögn!$K$2:$K$11876,Gögn!$L$2:$L$11876)/SUMIFS(Gögn!$L$2:$L$11876,Gögn!$B$2:$B$11876,Y$8,Gögn!$F$2:$F$11876,$A166),SUMPRODUCT(((Gögn!$F$2:$F$11876=$A166)*(Gögn!$B$2:$B$11876=Y$8)*(Gögn!$E$2:$E$11876=Y$9)),Gögn!$K$2:$K$11876,Gögn!$L$2:$L$11876)/SUMIFS(Gögn!$L$2:$L$11876,Gögn!$B$2:$B$11876,Y$8,Gögn!$E$2:$E$11876,Y$9,Gögn!$F$2:$F$11876,$A166)),""))</f>
        <v>51.06</v>
      </c>
      <c r="Z166" s="162">
        <f t="array" ref="Z166">IF(LEN(Z$8)=0,"",IFERROR(IF(Z$9="Samtals",SUMPRODUCT(((Gögn!$F$2:$F$11876=$A166)*(Gögn!$B$2:$B$11876=Z$8)),Gögn!$K$2:$K$11876,Gögn!$L$2:$L$11876)/SUMIFS(Gögn!$L$2:$L$11876,Gögn!$B$2:$B$11876,Z$8,Gögn!$F$2:$F$11876,$A166),SUMPRODUCT(((Gögn!$F$2:$F$11876=$A166)*(Gögn!$B$2:$B$11876=Z$8)*(Gögn!$E$2:$E$11876=Z$9)),Gögn!$K$2:$K$11876,Gögn!$L$2:$L$11876)/SUMIFS(Gögn!$L$2:$L$11876,Gögn!$B$2:$B$11876,Z$8,Gögn!$E$2:$E$11876,Z$9,Gögn!$F$2:$F$11876,$A166)),""))</f>
        <v>2.181822117482878</v>
      </c>
      <c r="AA166" s="162">
        <f t="array" ref="AA166">IF(LEN(AA$8)=0,"",IFERROR(IF(AA$9="Samtals",SUMPRODUCT(((Gögn!$F$2:$F$11876=$A166)*(Gögn!$B$2:$B$11876=AA$8)),Gögn!$K$2:$K$11876,Gögn!$L$2:$L$11876)/SUMIFS(Gögn!$L$2:$L$11876,Gögn!$B$2:$B$11876,AA$8,Gögn!$F$2:$F$11876,$A166),SUMPRODUCT(((Gögn!$F$2:$F$11876=$A166)*(Gögn!$B$2:$B$11876=AA$8)*(Gögn!$E$2:$E$11876=AA$9)),Gögn!$K$2:$K$11876,Gögn!$L$2:$L$11876)/SUMIFS(Gögn!$L$2:$L$11876,Gögn!$B$2:$B$11876,AA$8,Gögn!$E$2:$E$11876,AA$9,Gögn!$F$2:$F$11876,$A166)),""))</f>
        <v>6.8</v>
      </c>
      <c r="AB166" s="162">
        <f t="array" ref="AB166">IF(LEN(AB$8)=0,"",IFERROR(IF(AB$9="Samtals",SUMPRODUCT(((Gögn!$F$2:$F$11876=$A166)*(Gögn!$B$2:$B$11876=AB$8)),Gögn!$K$2:$K$11876,Gögn!$L$2:$L$11876)/SUMIFS(Gögn!$L$2:$L$11876,Gögn!$B$2:$B$11876,AB$8,Gögn!$F$2:$F$11876,$A166),SUMPRODUCT(((Gögn!$F$2:$F$11876=$A166)*(Gögn!$B$2:$B$11876=AB$8)*(Gögn!$E$2:$E$11876=AB$9)),Gögn!$K$2:$K$11876,Gögn!$L$2:$L$11876)/SUMIFS(Gögn!$L$2:$L$11876,Gögn!$B$2:$B$11876,AB$8,Gögn!$E$2:$E$11876,AB$9,Gögn!$F$2:$F$11876,$A166)),""))</f>
        <v>6.8</v>
      </c>
      <c r="AC166" s="162">
        <f t="array" ref="AC166">IF(LEN(AC$8)=0,"",IFERROR(IF(AC$9="Samtals",SUMPRODUCT(((Gögn!$F$2:$F$11876=$A166)*(Gögn!$B$2:$B$11876=AC$8)),Gögn!$K$2:$K$11876,Gögn!$L$2:$L$11876)/SUMIFS(Gögn!$L$2:$L$11876,Gögn!$B$2:$B$11876,AC$8,Gögn!$F$2:$F$11876,$A166),SUMPRODUCT(((Gögn!$F$2:$F$11876=$A166)*(Gögn!$B$2:$B$11876=AC$8)*(Gögn!$E$2:$E$11876=AC$9)),Gögn!$K$2:$K$11876,Gögn!$L$2:$L$11876)/SUMIFS(Gögn!$L$2:$L$11876,Gögn!$B$2:$B$11876,AC$8,Gögn!$E$2:$E$11876,AC$9,Gögn!$F$2:$F$11876,$A166)),""))</f>
        <v>16.903401445543551</v>
      </c>
      <c r="AD166" s="162">
        <f t="array" ref="AD166">IF(LEN(AD$8)=0,"",IFERROR(IF(AD$9="Samtals",SUMPRODUCT(((Gögn!$F$2:$F$11876=$A166)*(Gögn!$B$2:$B$11876=AD$8)),Gögn!$K$2:$K$11876,Gögn!$L$2:$L$11876)/SUMIFS(Gögn!$L$2:$L$11876,Gögn!$B$2:$B$11876,AD$8,Gögn!$F$2:$F$11876,$A166),SUMPRODUCT(((Gögn!$F$2:$F$11876=$A166)*(Gögn!$B$2:$B$11876=AD$8)*(Gögn!$E$2:$E$11876=AD$9)),Gögn!$K$2:$K$11876,Gögn!$L$2:$L$11876)/SUMIFS(Gögn!$L$2:$L$11876,Gögn!$B$2:$B$11876,AD$8,Gögn!$E$2:$E$11876,AD$9,Gögn!$F$2:$F$11876,$A166)),""))</f>
        <v>16.903401445543551</v>
      </c>
      <c r="AE166" s="162">
        <f t="array" ref="AE166">IF(LEN(AE$8)=0,"",IFERROR(IF(AE$9="Samtals",SUMPRODUCT(((Gögn!$F$2:$F$11876=$A166)*(Gögn!$B$2:$B$11876=AE$8)),Gögn!$K$2:$K$11876,Gögn!$L$2:$L$11876)/SUMIFS(Gögn!$L$2:$L$11876,Gögn!$B$2:$B$11876,AE$8,Gögn!$F$2:$F$11876,$A166),SUMPRODUCT(((Gögn!$F$2:$F$11876=$A166)*(Gögn!$B$2:$B$11876=AE$8)*(Gögn!$E$2:$E$11876=AE$9)),Gögn!$K$2:$K$11876,Gögn!$L$2:$L$11876)/SUMIFS(Gögn!$L$2:$L$11876,Gögn!$B$2:$B$11876,AE$8,Gögn!$E$2:$E$11876,AE$9,Gögn!$F$2:$F$11876,$A166)),""))</f>
        <v>20.72</v>
      </c>
      <c r="AF166" s="162">
        <f t="array" ref="AF166">IF(LEN(AF$8)=0,"",IFERROR(IF(AF$9="Samtals",SUMPRODUCT(((Gögn!$F$2:$F$11876=$A166)*(Gögn!$B$2:$B$11876=AF$8)),Gögn!$K$2:$K$11876,Gögn!$L$2:$L$11876)/SUMIFS(Gögn!$L$2:$L$11876,Gögn!$B$2:$B$11876,AF$8,Gögn!$F$2:$F$11876,$A166),SUMPRODUCT(((Gögn!$F$2:$F$11876=$A166)*(Gögn!$B$2:$B$11876=AF$8)*(Gögn!$E$2:$E$11876=AF$9)),Gögn!$K$2:$K$11876,Gögn!$L$2:$L$11876)/SUMIFS(Gögn!$L$2:$L$11876,Gögn!$B$2:$B$11876,AF$8,Gögn!$E$2:$E$11876,AF$9,Gögn!$F$2:$F$11876,$A166)),""))</f>
        <v>20.72</v>
      </c>
      <c r="AG166" s="162">
        <f t="array" ref="AG166">IF(LEN(AG$8)=0,"",IFERROR(IF(AG$9="Samtals",SUMPRODUCT(((Gögn!$F$2:$F$11876=$A166)*(Gögn!$B$2:$B$11876=AG$8)),Gögn!$K$2:$K$11876,Gögn!$L$2:$L$11876)/SUMIFS(Gögn!$L$2:$L$11876,Gögn!$B$2:$B$11876,AG$8,Gögn!$F$2:$F$11876,$A166),SUMPRODUCT(((Gögn!$F$2:$F$11876=$A166)*(Gögn!$B$2:$B$11876=AG$8)*(Gögn!$E$2:$E$11876=AG$9)),Gögn!$K$2:$K$11876,Gögn!$L$2:$L$11876)/SUMIFS(Gögn!$L$2:$L$11876,Gögn!$B$2:$B$11876,AG$8,Gögn!$E$2:$E$11876,AG$9,Gögn!$F$2:$F$11876,$A166)),""))</f>
        <v>2.4</v>
      </c>
      <c r="AH166" s="162">
        <f t="array" ref="AH166">IF(LEN(AH$8)=0,"",IFERROR(IF(AH$9="Samtals",SUMPRODUCT(((Gögn!$F$2:$F$11876=$A166)*(Gögn!$B$2:$B$11876=AH$8)),Gögn!$K$2:$K$11876,Gögn!$L$2:$L$11876)/SUMIFS(Gögn!$L$2:$L$11876,Gögn!$B$2:$B$11876,AH$8,Gögn!$F$2:$F$11876,$A166),SUMPRODUCT(((Gögn!$F$2:$F$11876=$A166)*(Gögn!$B$2:$B$11876=AH$8)*(Gögn!$E$2:$E$11876=AH$9)),Gögn!$K$2:$K$11876,Gögn!$L$2:$L$11876)/SUMIFS(Gögn!$L$2:$L$11876,Gögn!$B$2:$B$11876,AH$8,Gögn!$E$2:$E$11876,AH$9,Gögn!$F$2:$F$11876,$A166)),""))</f>
        <v>2.4</v>
      </c>
      <c r="AI166" s="162">
        <f t="array" ref="AI166">IF(LEN(AI$8)=0,"",IFERROR(IF(AI$9="Samtals",SUMPRODUCT(((Gögn!$F$2:$F$11876=$A166)*(Gögn!$B$2:$B$11876=AI$8)),Gögn!$K$2:$K$11876,Gögn!$L$2:$L$11876)/SUMIFS(Gögn!$L$2:$L$11876,Gögn!$B$2:$B$11876,AI$8,Gögn!$F$2:$F$11876,$A166),SUMPRODUCT(((Gögn!$F$2:$F$11876=$A166)*(Gögn!$B$2:$B$11876=AI$8)*(Gögn!$E$2:$E$11876=AI$9)),Gögn!$K$2:$K$11876,Gögn!$L$2:$L$11876)/SUMIFS(Gögn!$L$2:$L$11876,Gögn!$B$2:$B$11876,AI$8,Gögn!$E$2:$E$11876,AI$9,Gögn!$F$2:$F$11876,$A166)),""))</f>
        <v>1.57</v>
      </c>
      <c r="AJ166" s="162">
        <f t="array" ref="AJ166">IF(LEN(AJ$8)=0,"",IFERROR(IF(AJ$9="Samtals",SUMPRODUCT(((Gögn!$F$2:$F$11876=$A166)*(Gögn!$B$2:$B$11876=AJ$8)),Gögn!$K$2:$K$11876,Gögn!$L$2:$L$11876)/SUMIFS(Gögn!$L$2:$L$11876,Gögn!$B$2:$B$11876,AJ$8,Gögn!$F$2:$F$11876,$A166),SUMPRODUCT(((Gögn!$F$2:$F$11876=$A166)*(Gögn!$B$2:$B$11876=AJ$8)*(Gögn!$E$2:$E$11876=AJ$9)),Gögn!$K$2:$K$11876,Gögn!$L$2:$L$11876)/SUMIFS(Gögn!$L$2:$L$11876,Gögn!$B$2:$B$11876,AJ$8,Gögn!$E$2:$E$11876,AJ$9,Gögn!$F$2:$F$11876,$A166)),""))</f>
        <v>1.57</v>
      </c>
      <c r="AK166" s="162">
        <f t="array" ref="AK166">IF(LEN(AK$8)=0,"",IFERROR(IF(AK$9="Samtals",SUMPRODUCT(((Gögn!$F$2:$F$11876=$A166)*(Gögn!$B$2:$B$11876=AK$8)),Gögn!$K$2:$K$11876,Gögn!$L$2:$L$11876)/SUMIFS(Gögn!$L$2:$L$11876,Gögn!$B$2:$B$11876,AK$8,Gögn!$F$2:$F$11876,$A166),SUMPRODUCT(((Gögn!$F$2:$F$11876=$A166)*(Gögn!$B$2:$B$11876=AK$8)*(Gögn!$E$2:$E$11876=AK$9)),Gögn!$K$2:$K$11876,Gögn!$L$2:$L$11876)/SUMIFS(Gögn!$L$2:$L$11876,Gögn!$B$2:$B$11876,AK$8,Gögn!$E$2:$E$11876,AK$9,Gögn!$F$2:$F$11876,$A166)),""))</f>
        <v>3.3000000000000003</v>
      </c>
      <c r="AL166" s="162">
        <f t="array" ref="AL166">IF(LEN(AL$8)=0,"",IFERROR(IF(AL$9="Samtals",SUMPRODUCT(((Gögn!$F$2:$F$11876=$A166)*(Gögn!$B$2:$B$11876=AL$8)),Gögn!$K$2:$K$11876,Gögn!$L$2:$L$11876)/SUMIFS(Gögn!$L$2:$L$11876,Gögn!$B$2:$B$11876,AL$8,Gögn!$F$2:$F$11876,$A166),SUMPRODUCT(((Gögn!$F$2:$F$11876=$A166)*(Gögn!$B$2:$B$11876=AL$8)*(Gögn!$E$2:$E$11876=AL$9)),Gögn!$K$2:$K$11876,Gögn!$L$2:$L$11876)/SUMIFS(Gögn!$L$2:$L$11876,Gögn!$B$2:$B$11876,AL$8,Gögn!$E$2:$E$11876,AL$9,Gögn!$F$2:$F$11876,$A166)),""))</f>
        <v>3.3000000000000003</v>
      </c>
      <c r="AM166" s="162">
        <f t="array" ref="AM166">IF(LEN(AM$8)=0,"",IFERROR(IF(AM$9="Samtals",SUMPRODUCT(((Gögn!$F$2:$F$11876=$A166)*(Gögn!$B$2:$B$11876=AM$8)),Gögn!$K$2:$K$11876,Gögn!$L$2:$L$11876)/SUMIFS(Gögn!$L$2:$L$11876,Gögn!$B$2:$B$11876,AM$8,Gögn!$F$2:$F$11876,$A166),SUMPRODUCT(((Gögn!$F$2:$F$11876=$A166)*(Gögn!$B$2:$B$11876=AM$8)*(Gögn!$E$2:$E$11876=AM$9)),Gögn!$K$2:$K$11876,Gögn!$L$2:$L$11876)/SUMIFS(Gögn!$L$2:$L$11876,Gögn!$B$2:$B$11876,AM$8,Gögn!$E$2:$E$11876,AM$9,Gögn!$F$2:$F$11876,$A166)),""))</f>
        <v>16.518444538747993</v>
      </c>
      <c r="AN166" s="162">
        <f t="array" ref="AN166">IF(LEN(AN$8)=0,"",IFERROR(IF(AN$9="Samtals",SUMPRODUCT(((Gögn!$F$2:$F$11876=$A166)*(Gögn!$B$2:$B$11876=AN$8)),Gögn!$K$2:$K$11876,Gögn!$L$2:$L$11876)/SUMIFS(Gögn!$L$2:$L$11876,Gögn!$B$2:$B$11876,AN$8,Gögn!$F$2:$F$11876,$A166),SUMPRODUCT(((Gögn!$F$2:$F$11876=$A166)*(Gögn!$B$2:$B$11876=AN$8)*(Gögn!$E$2:$E$11876=AN$9)),Gögn!$K$2:$K$11876,Gögn!$L$2:$L$11876)/SUMIFS(Gögn!$L$2:$L$11876,Gögn!$B$2:$B$11876,AN$8,Gögn!$E$2:$E$11876,AN$9,Gögn!$F$2:$F$11876,$A166)),""))</f>
        <v>16.851108653458326</v>
      </c>
      <c r="AO166" s="162">
        <f t="array" ref="AO166">IF(LEN(AO$8)=0,"",IFERROR(IF(AO$9="Samtals",SUMPRODUCT(((Gögn!$F$2:$F$11876=$A166)*(Gögn!$B$2:$B$11876=AO$8)),Gögn!$K$2:$K$11876,Gögn!$L$2:$L$11876)/SUMIFS(Gögn!$L$2:$L$11876,Gögn!$B$2:$B$11876,AO$8,Gögn!$F$2:$F$11876,$A166),SUMPRODUCT(((Gögn!$F$2:$F$11876=$A166)*(Gögn!$B$2:$B$11876=AO$8)*(Gögn!$E$2:$E$11876=AO$9)),Gögn!$K$2:$K$11876,Gögn!$L$2:$L$11876)/SUMIFS(Gögn!$L$2:$L$11876,Gögn!$B$2:$B$11876,AO$8,Gögn!$E$2:$E$11876,AO$9,Gögn!$F$2:$F$11876,$A166)),""))</f>
        <v>0.10025626187238511</v>
      </c>
      <c r="AP166" s="162">
        <f t="array" ref="AP166">IF(LEN(AP$8)=0,"",IFERROR(IF(AP$9="Samtals",SUMPRODUCT(((Gögn!$F$2:$F$11876=$A166)*(Gögn!$B$2:$B$11876=AP$8)),Gögn!$K$2:$K$11876,Gögn!$L$2:$L$11876)/SUMIFS(Gögn!$L$2:$L$11876,Gögn!$B$2:$B$11876,AP$8,Gögn!$F$2:$F$11876,$A166),SUMPRODUCT(((Gögn!$F$2:$F$11876=$A166)*(Gögn!$B$2:$B$11876=AP$8)*(Gögn!$E$2:$E$11876=AP$9)),Gögn!$K$2:$K$11876,Gögn!$L$2:$L$11876)/SUMIFS(Gögn!$L$2:$L$11876,Gögn!$B$2:$B$11876,AP$8,Gögn!$E$2:$E$11876,AP$9,Gögn!$F$2:$F$11876,$A166)),""))</f>
        <v>1.902176765302799</v>
      </c>
      <c r="AQ166" s="162">
        <f t="array" ref="AQ166">IF(LEN(AQ$8)=0,"",IFERROR(IF(AQ$9="Samtals",SUMPRODUCT(((Gögn!$F$2:$F$11876=$A166)*(Gögn!$B$2:$B$11876=AQ$8)),Gögn!$K$2:$K$11876,Gögn!$L$2:$L$11876)/SUMIFS(Gögn!$L$2:$L$11876,Gögn!$B$2:$B$11876,AQ$8,Gögn!$F$2:$F$11876,$A166),SUMPRODUCT(((Gögn!$F$2:$F$11876=$A166)*(Gögn!$B$2:$B$11876=AQ$8)*(Gögn!$E$2:$E$11876=AQ$9)),Gögn!$K$2:$K$11876,Gögn!$L$2:$L$11876)/SUMIFS(Gögn!$L$2:$L$11876,Gögn!$B$2:$B$11876,AQ$8,Gögn!$E$2:$E$11876,AQ$9,Gögn!$F$2:$F$11876,$A166)),""))</f>
        <v>7.32</v>
      </c>
      <c r="AR166" s="162">
        <f t="array" ref="AR166">IF(LEN(AR$8)=0,"",IFERROR(IF(AR$9="Samtals",SUMPRODUCT(((Gögn!$F$2:$F$11876=$A166)*(Gögn!$B$2:$B$11876=AR$8)),Gögn!$K$2:$K$11876,Gögn!$L$2:$L$11876)/SUMIFS(Gögn!$L$2:$L$11876,Gögn!$B$2:$B$11876,AR$8,Gögn!$F$2:$F$11876,$A166),SUMPRODUCT(((Gögn!$F$2:$F$11876=$A166)*(Gögn!$B$2:$B$11876=AR$8)*(Gögn!$E$2:$E$11876=AR$9)),Gögn!$K$2:$K$11876,Gögn!$L$2:$L$11876)/SUMIFS(Gögn!$L$2:$L$11876,Gögn!$B$2:$B$11876,AR$8,Gögn!$E$2:$E$11876,AR$9,Gögn!$F$2:$F$11876,$A166)),""))</f>
        <v>0</v>
      </c>
      <c r="AS166" s="162">
        <f t="array" ref="AS166">IF(LEN(AS$8)=0,"",IFERROR(IF(AS$9="Samtals",SUMPRODUCT(((Gögn!$F$2:$F$11876=$A166)*(Gögn!$B$2:$B$11876=AS$8)),Gögn!$K$2:$K$11876,Gögn!$L$2:$L$11876)/SUMIFS(Gögn!$L$2:$L$11876,Gögn!$B$2:$B$11876,AS$8,Gögn!$F$2:$F$11876,$A166),SUMPRODUCT(((Gögn!$F$2:$F$11876=$A166)*(Gögn!$B$2:$B$11876=AS$8)*(Gögn!$E$2:$E$11876=AS$9)),Gögn!$K$2:$K$11876,Gögn!$L$2:$L$11876)/SUMIFS(Gögn!$L$2:$L$11876,Gögn!$B$2:$B$11876,AS$8,Gögn!$E$2:$E$11876,AS$9,Gögn!$F$2:$F$11876,$A166)),""))</f>
        <v>15.614404285525088</v>
      </c>
      <c r="AT166" s="162">
        <f t="array" ref="AT166">IF(LEN(AT$8)=0,"",IFERROR(IF(AT$9="Samtals",SUMPRODUCT(((Gögn!$F$2:$F$11876=$A166)*(Gögn!$B$2:$B$11876=AT$8)),Gögn!$K$2:$K$11876,Gögn!$L$2:$L$11876)/SUMIFS(Gögn!$L$2:$L$11876,Gögn!$B$2:$B$11876,AT$8,Gögn!$F$2:$F$11876,$A166),SUMPRODUCT(((Gögn!$F$2:$F$11876=$A166)*(Gögn!$B$2:$B$11876=AT$8)*(Gögn!$E$2:$E$11876=AT$9)),Gögn!$K$2:$K$11876,Gögn!$L$2:$L$11876)/SUMIFS(Gögn!$L$2:$L$11876,Gögn!$B$2:$B$11876,AT$8,Gögn!$E$2:$E$11876,AT$9,Gögn!$F$2:$F$11876,$A166)),""))</f>
        <v>16</v>
      </c>
      <c r="AU166" s="162">
        <f t="array" ref="AU166">IF(LEN(AU$8)=0,"",IFERROR(IF(AU$9="Samtals",SUMPRODUCT(((Gögn!$F$2:$F$11876=$A166)*(Gögn!$B$2:$B$11876=AU$8)),Gögn!$K$2:$K$11876,Gögn!$L$2:$L$11876)/SUMIFS(Gögn!$L$2:$L$11876,Gögn!$B$2:$B$11876,AU$8,Gögn!$F$2:$F$11876,$A166),SUMPRODUCT(((Gögn!$F$2:$F$11876=$A166)*(Gögn!$B$2:$B$11876=AU$8)*(Gögn!$E$2:$E$11876=AU$9)),Gögn!$K$2:$K$11876,Gögn!$L$2:$L$11876)/SUMIFS(Gögn!$L$2:$L$11876,Gögn!$B$2:$B$11876,AU$8,Gögn!$E$2:$E$11876,AU$9,Gögn!$F$2:$F$11876,$A166)),""))</f>
        <v>0</v>
      </c>
      <c r="AV166" s="162">
        <f t="array" ref="AV166">IF(LEN(AV$8)=0,"",IFERROR(IF(AV$9="Samtals",SUMPRODUCT(((Gögn!$F$2:$F$11876=$A166)*(Gögn!$B$2:$B$11876=AV$8)),Gögn!$K$2:$K$11876,Gögn!$L$2:$L$11876)/SUMIFS(Gögn!$L$2:$L$11876,Gögn!$B$2:$B$11876,AV$8,Gögn!$F$2:$F$11876,$A166),SUMPRODUCT(((Gögn!$F$2:$F$11876=$A166)*(Gögn!$B$2:$B$11876=AV$8)*(Gögn!$E$2:$E$11876=AV$9)),Gögn!$K$2:$K$11876,Gögn!$L$2:$L$11876)/SUMIFS(Gögn!$L$2:$L$11876,Gögn!$B$2:$B$11876,AV$8,Gögn!$E$2:$E$11876,AV$9,Gögn!$F$2:$F$11876,$A166)),""))</f>
        <v>20.276445284752072</v>
      </c>
      <c r="AW166" s="162">
        <f t="array" ref="AW166">IF(LEN(AW$8)=0,"",IFERROR(IF(AW$9="Samtals",SUMPRODUCT(((Gögn!$F$2:$F$11876=$A166)*(Gögn!$B$2:$B$11876=AW$8)),Gögn!$K$2:$K$11876,Gögn!$L$2:$L$11876)/SUMIFS(Gögn!$L$2:$L$11876,Gögn!$B$2:$B$11876,AW$8,Gögn!$F$2:$F$11876,$A166),SUMPRODUCT(((Gögn!$F$2:$F$11876=$A166)*(Gögn!$B$2:$B$11876=AW$8)*(Gögn!$E$2:$E$11876=AW$9)),Gögn!$K$2:$K$11876,Gögn!$L$2:$L$11876)/SUMIFS(Gögn!$L$2:$L$11876,Gögn!$B$2:$B$11876,AW$8,Gögn!$E$2:$E$11876,AW$9,Gögn!$F$2:$F$11876,$A166)),""))</f>
        <v>20.52</v>
      </c>
      <c r="AX166" s="162">
        <f t="array" ref="AX166">IF(LEN(AX$8)=0,"",IFERROR(IF(AX$9="Samtals",SUMPRODUCT(((Gögn!$F$2:$F$11876=$A166)*(Gögn!$B$2:$B$11876=AX$8)),Gögn!$K$2:$K$11876,Gögn!$L$2:$L$11876)/SUMIFS(Gögn!$L$2:$L$11876,Gögn!$B$2:$B$11876,AX$8,Gögn!$F$2:$F$11876,$A166),SUMPRODUCT(((Gögn!$F$2:$F$11876=$A166)*(Gögn!$B$2:$B$11876=AX$8)*(Gögn!$E$2:$E$11876=AX$9)),Gögn!$K$2:$K$11876,Gögn!$L$2:$L$11876)/SUMIFS(Gögn!$L$2:$L$11876,Gögn!$B$2:$B$11876,AX$8,Gögn!$E$2:$E$11876,AX$9,Gögn!$F$2:$F$11876,$A166)),""))</f>
        <v>0</v>
      </c>
      <c r="AY166" s="162">
        <f t="array" ref="AY166">IF(LEN(AY$8)=0,"",IFERROR(IF(AY$9="Samtals",SUMPRODUCT(((Gögn!$F$2:$F$11876=$A166)*(Gögn!$B$2:$B$11876=AY$8)),Gögn!$K$2:$K$11876,Gögn!$L$2:$L$11876)/SUMIFS(Gögn!$L$2:$L$11876,Gögn!$B$2:$B$11876,AY$8,Gögn!$F$2:$F$11876,$A166),SUMPRODUCT(((Gögn!$F$2:$F$11876=$A166)*(Gögn!$B$2:$B$11876=AY$8)*(Gögn!$E$2:$E$11876=AY$9)),Gögn!$K$2:$K$11876,Gögn!$L$2:$L$11876)/SUMIFS(Gögn!$L$2:$L$11876,Gögn!$B$2:$B$11876,AY$8,Gögn!$E$2:$E$11876,AY$9,Gögn!$F$2:$F$11876,$A166)),""))</f>
        <v>6.154974841613531</v>
      </c>
      <c r="AZ166" s="162">
        <f t="array" ref="AZ166">IF(LEN(AZ$8)=0,"",IFERROR(IF(AZ$9="Samtals",SUMPRODUCT(((Gögn!$F$2:$F$11876=$A166)*(Gögn!$B$2:$B$11876=AZ$8)),Gögn!$K$2:$K$11876,Gögn!$L$2:$L$11876)/SUMIFS(Gögn!$L$2:$L$11876,Gögn!$B$2:$B$11876,AZ$8,Gögn!$F$2:$F$11876,$A166),SUMPRODUCT(((Gögn!$F$2:$F$11876=$A166)*(Gögn!$B$2:$B$11876=AZ$8)*(Gögn!$E$2:$E$11876=AZ$9)),Gögn!$K$2:$K$11876,Gögn!$L$2:$L$11876)/SUMIFS(Gögn!$L$2:$L$11876,Gögn!$B$2:$B$11876,AZ$8,Gögn!$E$2:$E$11876,AZ$9,Gögn!$F$2:$F$11876,$A166)),""))</f>
        <v>7.7</v>
      </c>
      <c r="BA166" s="162">
        <f t="array" ref="BA166">IF(LEN(BA$8)=0,"",IFERROR(IF(BA$9="Samtals",SUMPRODUCT(((Gögn!$F$2:$F$11876=$A166)*(Gögn!$B$2:$B$11876=BA$8)),Gögn!$K$2:$K$11876,Gögn!$L$2:$L$11876)/SUMIFS(Gögn!$L$2:$L$11876,Gögn!$B$2:$B$11876,BA$8,Gögn!$F$2:$F$11876,$A166),SUMPRODUCT(((Gögn!$F$2:$F$11876=$A166)*(Gögn!$B$2:$B$11876=BA$8)*(Gögn!$E$2:$E$11876=BA$9)),Gögn!$K$2:$K$11876,Gögn!$L$2:$L$11876)/SUMIFS(Gögn!$L$2:$L$11876,Gögn!$B$2:$B$11876,BA$8,Gögn!$E$2:$E$11876,BA$9,Gögn!$F$2:$F$11876,$A166)),""))</f>
        <v>0</v>
      </c>
      <c r="BB166" s="162">
        <f t="array" ref="BB166">IF(LEN(BB$8)=0,"",IFERROR(IF(BB$9="Samtals",SUMPRODUCT(((Gögn!$F$2:$F$11876=$A166)*(Gögn!$B$2:$B$11876=BB$8)),Gögn!$K$2:$K$11876,Gögn!$L$2:$L$11876)/SUMIFS(Gögn!$L$2:$L$11876,Gögn!$B$2:$B$11876,BB$8,Gögn!$F$2:$F$11876,$A166),SUMPRODUCT(((Gögn!$F$2:$F$11876=$A166)*(Gögn!$B$2:$B$11876=BB$8)*(Gögn!$E$2:$E$11876=BB$9)),Gögn!$K$2:$K$11876,Gögn!$L$2:$L$11876)/SUMIFS(Gögn!$L$2:$L$11876,Gögn!$B$2:$B$11876,BB$8,Gögn!$E$2:$E$11876,BB$9,Gögn!$F$2:$F$11876,$A166)),""))</f>
        <v>10.814697537110158</v>
      </c>
      <c r="BC166" s="162">
        <f t="array" ref="BC166">IF(LEN(BC$8)=0,"",IFERROR(IF(BC$9="Samtals",SUMPRODUCT(((Gögn!$F$2:$F$11876=$A166)*(Gögn!$B$2:$B$11876=BC$8)),Gögn!$K$2:$K$11876,Gögn!$L$2:$L$11876)/SUMIFS(Gögn!$L$2:$L$11876,Gögn!$B$2:$B$11876,BC$8,Gögn!$F$2:$F$11876,$A166),SUMPRODUCT(((Gögn!$F$2:$F$11876=$A166)*(Gögn!$B$2:$B$11876=BC$8)*(Gögn!$E$2:$E$11876=BC$9)),Gögn!$K$2:$K$11876,Gögn!$L$2:$L$11876)/SUMIFS(Gögn!$L$2:$L$11876,Gögn!$B$2:$B$11876,BC$8,Gögn!$E$2:$E$11876,BC$9,Gögn!$F$2:$F$11876,$A166)),""))</f>
        <v>11</v>
      </c>
      <c r="BD166" s="162">
        <f t="array" ref="BD166">IF(LEN(BD$8)=0,"",IFERROR(IF(BD$9="Samtals",SUMPRODUCT(((Gögn!$F$2:$F$11876=$A166)*(Gögn!$B$2:$B$11876=BD$8)),Gögn!$K$2:$K$11876,Gögn!$L$2:$L$11876)/SUMIFS(Gögn!$L$2:$L$11876,Gögn!$B$2:$B$11876,BD$8,Gögn!$F$2:$F$11876,$A166),SUMPRODUCT(((Gögn!$F$2:$F$11876=$A166)*(Gögn!$B$2:$B$11876=BD$8)*(Gögn!$E$2:$E$11876=BD$9)),Gögn!$K$2:$K$11876,Gögn!$L$2:$L$11876)/SUMIFS(Gögn!$L$2:$L$11876,Gögn!$B$2:$B$11876,BD$8,Gögn!$E$2:$E$11876,BD$9,Gögn!$F$2:$F$11876,$A166)),""))</f>
        <v>0</v>
      </c>
      <c r="BE166" s="162">
        <f t="array" ref="BE166">IF(LEN(BE$8)=0,"",IFERROR(IF(BE$9="Samtals",SUMPRODUCT(((Gögn!$F$2:$F$11876=$A166)*(Gögn!$B$2:$B$11876=BE$8)),Gögn!$K$2:$K$11876,Gögn!$L$2:$L$11876)/SUMIFS(Gögn!$L$2:$L$11876,Gögn!$B$2:$B$11876,BE$8,Gögn!$F$2:$F$11876,$A166),SUMPRODUCT(((Gögn!$F$2:$F$11876=$A166)*(Gögn!$B$2:$B$11876=BE$8)*(Gögn!$E$2:$E$11876=BE$9)),Gögn!$K$2:$K$11876,Gögn!$L$2:$L$11876)/SUMIFS(Gögn!$L$2:$L$11876,Gögn!$B$2:$B$11876,BE$8,Gögn!$E$2:$E$11876,BE$9,Gögn!$F$2:$F$11876,$A166)),""))</f>
        <v>21.851322400762459</v>
      </c>
      <c r="BF166" s="162">
        <f t="array" ref="BF166">IF(LEN(BF$8)=0,"",IFERROR(IF(BF$9="Samtals",SUMPRODUCT(((Gögn!$F$2:$F$11876=$A166)*(Gögn!$B$2:$B$11876=BF$8)),Gögn!$K$2:$K$11876,Gögn!$L$2:$L$11876)/SUMIFS(Gögn!$L$2:$L$11876,Gögn!$B$2:$B$11876,BF$8,Gögn!$F$2:$F$11876,$A166),SUMPRODUCT(((Gögn!$F$2:$F$11876=$A166)*(Gögn!$B$2:$B$11876=BF$8)*(Gögn!$E$2:$E$11876=BF$9)),Gögn!$K$2:$K$11876,Gögn!$L$2:$L$11876)/SUMIFS(Gögn!$L$2:$L$11876,Gögn!$B$2:$B$11876,BF$8,Gögn!$E$2:$E$11876,BF$9,Gögn!$F$2:$F$11876,$A166)),""))</f>
        <v>22.36</v>
      </c>
      <c r="BG166" s="162">
        <f t="array" ref="BG166">IF(LEN(BG$8)=0,"",IFERROR(IF(BG$9="Samtals",SUMPRODUCT(((Gögn!$F$2:$F$11876=$A166)*(Gögn!$B$2:$B$11876=BG$8)),Gögn!$K$2:$K$11876,Gögn!$L$2:$L$11876)/SUMIFS(Gögn!$L$2:$L$11876,Gögn!$B$2:$B$11876,BG$8,Gögn!$F$2:$F$11876,$A166),SUMPRODUCT(((Gögn!$F$2:$F$11876=$A166)*(Gögn!$B$2:$B$11876=BG$8)*(Gögn!$E$2:$E$11876=BG$9)),Gögn!$K$2:$K$11876,Gögn!$L$2:$L$11876)/SUMIFS(Gögn!$L$2:$L$11876,Gögn!$B$2:$B$11876,BG$8,Gögn!$E$2:$E$11876,BG$9,Gögn!$F$2:$F$11876,$A166)),""))</f>
        <v>1.3801287637098154</v>
      </c>
    </row>
    <row r="167" spans="1:59" ht="15" customHeight="1" x14ac:dyDescent="0.25">
      <c r="A167" s="5" t="s">
        <v>84</v>
      </c>
      <c r="B167" s="5"/>
      <c r="C167" s="131" t="s">
        <v>85</v>
      </c>
      <c r="D167" s="160">
        <f>SUMPRODUCT(E167:BG167,$E$18:$BG$18)/SUM($E$18:$BG$18)</f>
        <v>4.4817355357729518</v>
      </c>
      <c r="E167" s="160">
        <f t="array" ref="E167">IF(LEN(E$8)=0,"",IFERROR(IF(E$9="Samtals",SUMPRODUCT(((Gögn!$F$2:$F$11876=$A167)*(Gögn!$B$2:$B$11876=E$8)),Gögn!$K$2:$K$11876,Gögn!$L$2:$L$11876)/SUMIFS(Gögn!$L$2:$L$11876,Gögn!$B$2:$B$11876,E$8,Gögn!$F$2:$F$11876,$A167),SUMPRODUCT(((Gögn!$F$2:$F$11876=$A167)*(Gögn!$B$2:$B$11876=E$8)*(Gögn!$E$2:$E$11876=E$9)),Gögn!$K$2:$K$11876,Gögn!$L$2:$L$11876)/SUMIFS(Gögn!$L$2:$L$11876,Gögn!$B$2:$B$11876,E$8,Gögn!$E$2:$E$11876,E$9,Gögn!$F$2:$F$11876,$A167)),""))</f>
        <v>6.7614953055033356</v>
      </c>
      <c r="F167" s="160">
        <f t="array" ref="F167">IF(LEN(F$8)=0,"",IFERROR(IF(F$9="Samtals",SUMPRODUCT(((Gögn!$F$2:$F$11876=$A167)*(Gögn!$B$2:$B$11876=F$8)),Gögn!$K$2:$K$11876,Gögn!$L$2:$L$11876)/SUMIFS(Gögn!$L$2:$L$11876,Gögn!$B$2:$B$11876,F$8,Gögn!$F$2:$F$11876,$A167),SUMPRODUCT(((Gögn!$F$2:$F$11876=$A167)*(Gögn!$B$2:$B$11876=F$8)*(Gögn!$E$2:$E$11876=F$9)),Gögn!$K$2:$K$11876,Gögn!$L$2:$L$11876)/SUMIFS(Gögn!$L$2:$L$11876,Gögn!$B$2:$B$11876,F$8,Gögn!$E$2:$E$11876,F$9,Gögn!$F$2:$F$11876,$A167)),""))</f>
        <v>7.2000000000000011</v>
      </c>
      <c r="G167" s="160">
        <f t="array" ref="G167">IF(LEN(G$8)=0,"",IFERROR(IF(G$9="Samtals",SUMPRODUCT(((Gögn!$F$2:$F$11876=$A167)*(Gögn!$B$2:$B$11876=G$8)),Gögn!$K$2:$K$11876,Gögn!$L$2:$L$11876)/SUMIFS(Gögn!$L$2:$L$11876,Gögn!$B$2:$B$11876,G$8,Gögn!$F$2:$F$11876,$A167),SUMPRODUCT(((Gögn!$F$2:$F$11876=$A167)*(Gögn!$B$2:$B$11876=G$8)*(Gögn!$E$2:$E$11876=G$9)),Gögn!$K$2:$K$11876,Gögn!$L$2:$L$11876)/SUMIFS(Gögn!$L$2:$L$11876,Gögn!$B$2:$B$11876,G$8,Gögn!$E$2:$E$11876,G$9,Gögn!$F$2:$F$11876,$A167)),""))</f>
        <v>6.3729590651395762</v>
      </c>
      <c r="H167" s="160">
        <f t="array" ref="H167">IF(LEN(H$8)=0,"",IFERROR(IF(H$9="Samtals",SUMPRODUCT(((Gögn!$F$2:$F$11876=$A167)*(Gögn!$B$2:$B$11876=H$8)),Gögn!$K$2:$K$11876,Gögn!$L$2:$L$11876)/SUMIFS(Gögn!$L$2:$L$11876,Gögn!$B$2:$B$11876,H$8,Gögn!$F$2:$F$11876,$A167),SUMPRODUCT(((Gögn!$F$2:$F$11876=$A167)*(Gögn!$B$2:$B$11876=H$8)*(Gögn!$E$2:$E$11876=H$9)),Gögn!$K$2:$K$11876,Gögn!$L$2:$L$11876)/SUMIFS(Gögn!$L$2:$L$11876,Gögn!$B$2:$B$11876,H$8,Gögn!$E$2:$E$11876,H$9,Gögn!$F$2:$F$11876,$A167)),""))</f>
        <v>5.5260183364565467</v>
      </c>
      <c r="I167" s="160">
        <f t="array" ref="I167">IF(LEN(I$8)=0,"",IFERROR(IF(I$9="Samtals",SUMPRODUCT(((Gögn!$F$2:$F$11876=$A167)*(Gögn!$B$2:$B$11876=I$8)),Gögn!$K$2:$K$11876,Gögn!$L$2:$L$11876)/SUMIFS(Gögn!$L$2:$L$11876,Gögn!$B$2:$B$11876,I$8,Gögn!$F$2:$F$11876,$A167),SUMPRODUCT(((Gögn!$F$2:$F$11876=$A167)*(Gögn!$B$2:$B$11876=I$8)*(Gögn!$E$2:$E$11876=I$9)),Gögn!$K$2:$K$11876,Gögn!$L$2:$L$11876)/SUMIFS(Gögn!$L$2:$L$11876,Gögn!$B$2:$B$11876,I$8,Gögn!$E$2:$E$11876,I$9,Gögn!$F$2:$F$11876,$A167)),""))</f>
        <v>5.75</v>
      </c>
      <c r="J167" s="160">
        <f t="array" ref="J167">IF(LEN(J$8)=0,"",IFERROR(IF(J$9="Samtals",SUMPRODUCT(((Gögn!$F$2:$F$11876=$A167)*(Gögn!$B$2:$B$11876=J$8)),Gögn!$K$2:$K$11876,Gögn!$L$2:$L$11876)/SUMIFS(Gögn!$L$2:$L$11876,Gögn!$B$2:$B$11876,J$8,Gögn!$F$2:$F$11876,$A167),SUMPRODUCT(((Gögn!$F$2:$F$11876=$A167)*(Gögn!$B$2:$B$11876=J$8)*(Gögn!$E$2:$E$11876=J$9)),Gögn!$K$2:$K$11876,Gögn!$L$2:$L$11876)/SUMIFS(Gögn!$L$2:$L$11876,Gögn!$B$2:$B$11876,J$8,Gögn!$E$2:$E$11876,J$9,Gögn!$F$2:$F$11876,$A167)),""))</f>
        <v>0</v>
      </c>
      <c r="K167" s="160">
        <f t="array" ref="K167">IF(LEN(K$8)=0,"",IFERROR(IF(K$9="Samtals",SUMPRODUCT(((Gögn!$F$2:$F$11876=$A167)*(Gögn!$B$2:$B$11876=K$8)),Gögn!$K$2:$K$11876,Gögn!$L$2:$L$11876)/SUMIFS(Gögn!$L$2:$L$11876,Gögn!$B$2:$B$11876,K$8,Gögn!$F$2:$F$11876,$A167),SUMPRODUCT(((Gögn!$F$2:$F$11876=$A167)*(Gögn!$B$2:$B$11876=K$8)*(Gögn!$E$2:$E$11876=K$9)),Gögn!$K$2:$K$11876,Gögn!$L$2:$L$11876)/SUMIFS(Gögn!$L$2:$L$11876,Gögn!$B$2:$B$11876,K$8,Gögn!$E$2:$E$11876,K$9,Gögn!$F$2:$F$11876,$A167)),""))</f>
        <v>1.9551924503523268</v>
      </c>
      <c r="L167" s="160">
        <f t="array" ref="L167">IF(LEN(L$8)=0,"",IFERROR(IF(L$9="Samtals",SUMPRODUCT(((Gögn!$F$2:$F$11876=$A167)*(Gögn!$B$2:$B$11876=L$8)),Gögn!$K$2:$K$11876,Gögn!$L$2:$L$11876)/SUMIFS(Gögn!$L$2:$L$11876,Gögn!$B$2:$B$11876,L$8,Gögn!$F$2:$F$11876,$A167),SUMPRODUCT(((Gögn!$F$2:$F$11876=$A167)*(Gögn!$B$2:$B$11876=L$8)*(Gögn!$E$2:$E$11876=L$9)),Gögn!$K$2:$K$11876,Gögn!$L$2:$L$11876)/SUMIFS(Gögn!$L$2:$L$11876,Gögn!$B$2:$B$11876,L$8,Gögn!$E$2:$E$11876,L$9,Gögn!$F$2:$F$11876,$A167)),""))</f>
        <v>1.9551924503523268</v>
      </c>
      <c r="M167" s="160">
        <f t="array" ref="M167">IF(LEN(M$8)=0,"",IFERROR(IF(M$9="Samtals",SUMPRODUCT(((Gögn!$F$2:$F$11876=$A167)*(Gögn!$B$2:$B$11876=M$8)),Gögn!$K$2:$K$11876,Gögn!$L$2:$L$11876)/SUMIFS(Gögn!$L$2:$L$11876,Gögn!$B$2:$B$11876,M$8,Gögn!$F$2:$F$11876,$A167),SUMPRODUCT(((Gögn!$F$2:$F$11876=$A167)*(Gögn!$B$2:$B$11876=M$8)*(Gögn!$E$2:$E$11876=M$9)),Gögn!$K$2:$K$11876,Gögn!$L$2:$L$11876)/SUMIFS(Gögn!$L$2:$L$11876,Gögn!$B$2:$B$11876,M$8,Gögn!$E$2:$E$11876,M$9,Gögn!$F$2:$F$11876,$A167)),""))</f>
        <v>11.33</v>
      </c>
      <c r="N167" s="160">
        <f t="array" ref="N167">IF(LEN(N$8)=0,"",IFERROR(IF(N$9="Samtals",SUMPRODUCT(((Gögn!$F$2:$F$11876=$A167)*(Gögn!$B$2:$B$11876=N$8)),Gögn!$K$2:$K$11876,Gögn!$L$2:$L$11876)/SUMIFS(Gögn!$L$2:$L$11876,Gögn!$B$2:$B$11876,N$8,Gögn!$F$2:$F$11876,$A167),SUMPRODUCT(((Gögn!$F$2:$F$11876=$A167)*(Gögn!$B$2:$B$11876=N$8)*(Gögn!$E$2:$E$11876=N$9)),Gögn!$K$2:$K$11876,Gögn!$L$2:$L$11876)/SUMIFS(Gögn!$L$2:$L$11876,Gögn!$B$2:$B$11876,N$8,Gögn!$E$2:$E$11876,N$9,Gögn!$F$2:$F$11876,$A167)),""))</f>
        <v>11.33</v>
      </c>
      <c r="O167" s="160">
        <f t="array" ref="O167">IF(LEN(O$8)=0,"",IFERROR(IF(O$9="Samtals",SUMPRODUCT(((Gögn!$F$2:$F$11876=$A167)*(Gögn!$B$2:$B$11876=O$8)),Gögn!$K$2:$K$11876,Gögn!$L$2:$L$11876)/SUMIFS(Gögn!$L$2:$L$11876,Gögn!$B$2:$B$11876,O$8,Gögn!$F$2:$F$11876,$A167),SUMPRODUCT(((Gögn!$F$2:$F$11876=$A167)*(Gögn!$B$2:$B$11876=O$8)*(Gögn!$E$2:$E$11876=O$9)),Gögn!$K$2:$K$11876,Gögn!$L$2:$L$11876)/SUMIFS(Gögn!$L$2:$L$11876,Gögn!$B$2:$B$11876,O$8,Gögn!$E$2:$E$11876,O$9,Gögn!$F$2:$F$11876,$A167)),""))</f>
        <v>3.3054975251083092</v>
      </c>
      <c r="P167" s="160">
        <f t="array" ref="P167">IF(LEN(P$8)=0,"",IFERROR(IF(P$9="Samtals",SUMPRODUCT(((Gögn!$F$2:$F$11876=$A167)*(Gögn!$B$2:$B$11876=P$8)),Gögn!$K$2:$K$11876,Gögn!$L$2:$L$11876)/SUMIFS(Gögn!$L$2:$L$11876,Gögn!$B$2:$B$11876,P$8,Gögn!$F$2:$F$11876,$A167),SUMPRODUCT(((Gögn!$F$2:$F$11876=$A167)*(Gögn!$B$2:$B$11876=P$8)*(Gögn!$E$2:$E$11876=P$9)),Gögn!$K$2:$K$11876,Gögn!$L$2:$L$11876)/SUMIFS(Gögn!$L$2:$L$11876,Gögn!$B$2:$B$11876,P$8,Gögn!$E$2:$E$11876,P$9,Gögn!$F$2:$F$11876,$A167)),""))</f>
        <v>3.3</v>
      </c>
      <c r="Q167" s="160">
        <f t="array" ref="Q167">IF(LEN(Q$8)=0,"",IFERROR(IF(Q$9="Samtals",SUMPRODUCT(((Gögn!$F$2:$F$11876=$A167)*(Gögn!$B$2:$B$11876=Q$8)),Gögn!$K$2:$K$11876,Gögn!$L$2:$L$11876)/SUMIFS(Gögn!$L$2:$L$11876,Gögn!$B$2:$B$11876,Q$8,Gögn!$F$2:$F$11876,$A167),SUMPRODUCT(((Gögn!$F$2:$F$11876=$A167)*(Gögn!$B$2:$B$11876=Q$8)*(Gögn!$E$2:$E$11876=Q$9)),Gögn!$K$2:$K$11876,Gögn!$L$2:$L$11876)/SUMIFS(Gögn!$L$2:$L$11876,Gögn!$B$2:$B$11876,Q$8,Gögn!$E$2:$E$11876,Q$9,Gögn!$F$2:$F$11876,$A167)),""))</f>
        <v>4.3390405961975453</v>
      </c>
      <c r="R167" s="160">
        <f t="array" ref="R167">IF(LEN(R$8)=0,"",IFERROR(IF(R$9="Samtals",SUMPRODUCT(((Gögn!$F$2:$F$11876=$A167)*(Gögn!$B$2:$B$11876=R$8)),Gögn!$K$2:$K$11876,Gögn!$L$2:$L$11876)/SUMIFS(Gögn!$L$2:$L$11876,Gögn!$B$2:$B$11876,R$8,Gögn!$F$2:$F$11876,$A167),SUMPRODUCT(((Gögn!$F$2:$F$11876=$A167)*(Gögn!$B$2:$B$11876=R$8)*(Gögn!$E$2:$E$11876=R$9)),Gögn!$K$2:$K$11876,Gögn!$L$2:$L$11876)/SUMIFS(Gögn!$L$2:$L$11876,Gögn!$B$2:$B$11876,R$8,Gögn!$E$2:$E$11876,R$9,Gögn!$F$2:$F$11876,$A167)),""))</f>
        <v>1.7929655834934088</v>
      </c>
      <c r="S167" s="160">
        <f t="array" ref="S167">IF(LEN(S$8)=0,"",IFERROR(IF(S$9="Samtals",SUMPRODUCT(((Gögn!$F$2:$F$11876=$A167)*(Gögn!$B$2:$B$11876=S$8)),Gögn!$K$2:$K$11876,Gögn!$L$2:$L$11876)/SUMIFS(Gögn!$L$2:$L$11876,Gögn!$B$2:$B$11876,S$8,Gögn!$F$2:$F$11876,$A167),SUMPRODUCT(((Gögn!$F$2:$F$11876=$A167)*(Gögn!$B$2:$B$11876=S$8)*(Gögn!$E$2:$E$11876=S$9)),Gögn!$K$2:$K$11876,Gögn!$L$2:$L$11876)/SUMIFS(Gögn!$L$2:$L$11876,Gögn!$B$2:$B$11876,S$8,Gögn!$E$2:$E$11876,S$9,Gögn!$F$2:$F$11876,$A167)),""))</f>
        <v>5.4</v>
      </c>
      <c r="T167" s="160">
        <f t="array" ref="T167">IF(LEN(T$8)=0,"",IFERROR(IF(T$9="Samtals",SUMPRODUCT(((Gögn!$F$2:$F$11876=$A167)*(Gögn!$B$2:$B$11876=T$8)),Gögn!$K$2:$K$11876,Gögn!$L$2:$L$11876)/SUMIFS(Gögn!$L$2:$L$11876,Gögn!$B$2:$B$11876,T$8,Gögn!$F$2:$F$11876,$A167),SUMPRODUCT(((Gögn!$F$2:$F$11876=$A167)*(Gögn!$B$2:$B$11876=T$8)*(Gögn!$E$2:$E$11876=T$9)),Gögn!$K$2:$K$11876,Gögn!$L$2:$L$11876)/SUMIFS(Gögn!$L$2:$L$11876,Gögn!$B$2:$B$11876,T$8,Gögn!$E$2:$E$11876,T$9,Gögn!$F$2:$F$11876,$A167)),""))</f>
        <v>0</v>
      </c>
      <c r="U167" s="160">
        <f t="array" ref="U167">IF(LEN(U$8)=0,"",IFERROR(IF(U$9="Samtals",SUMPRODUCT(((Gögn!$F$2:$F$11876=$A167)*(Gögn!$B$2:$B$11876=U$8)),Gögn!$K$2:$K$11876,Gögn!$L$2:$L$11876)/SUMIFS(Gögn!$L$2:$L$11876,Gögn!$B$2:$B$11876,U$8,Gögn!$F$2:$F$11876,$A167),SUMPRODUCT(((Gögn!$F$2:$F$11876=$A167)*(Gögn!$B$2:$B$11876=U$8)*(Gögn!$E$2:$E$11876=U$9)),Gögn!$K$2:$K$11876,Gögn!$L$2:$L$11876)/SUMIFS(Gögn!$L$2:$L$11876,Gögn!$B$2:$B$11876,U$8,Gögn!$E$2:$E$11876,U$9,Gögn!$F$2:$F$11876,$A167)),""))</f>
        <v>4.9070535801398014</v>
      </c>
      <c r="V167" s="160">
        <f t="array" ref="V167">IF(LEN(V$8)=0,"",IFERROR(IF(V$9="Samtals",SUMPRODUCT(((Gögn!$F$2:$F$11876=$A167)*(Gögn!$B$2:$B$11876=V$8)),Gögn!$K$2:$K$11876,Gögn!$L$2:$L$11876)/SUMIFS(Gögn!$L$2:$L$11876,Gögn!$B$2:$B$11876,V$8,Gögn!$F$2:$F$11876,$A167),SUMPRODUCT(((Gögn!$F$2:$F$11876=$A167)*(Gögn!$B$2:$B$11876=V$8)*(Gögn!$E$2:$E$11876=V$9)),Gögn!$K$2:$K$11876,Gögn!$L$2:$L$11876)/SUMIFS(Gögn!$L$2:$L$11876,Gögn!$B$2:$B$11876,V$8,Gögn!$E$2:$E$11876,V$9,Gögn!$F$2:$F$11876,$A167)),""))</f>
        <v>4.95</v>
      </c>
      <c r="W167" s="160">
        <f t="array" ref="W167">IF(LEN(W$8)=0,"",IFERROR(IF(W$9="Samtals",SUMPRODUCT(((Gögn!$F$2:$F$11876=$A167)*(Gögn!$B$2:$B$11876=W$8)),Gögn!$K$2:$K$11876,Gögn!$L$2:$L$11876)/SUMIFS(Gögn!$L$2:$L$11876,Gögn!$B$2:$B$11876,W$8,Gögn!$F$2:$F$11876,$A167),SUMPRODUCT(((Gögn!$F$2:$F$11876=$A167)*(Gögn!$B$2:$B$11876=W$8)*(Gögn!$E$2:$E$11876=W$9)),Gögn!$K$2:$K$11876,Gögn!$L$2:$L$11876)/SUMIFS(Gögn!$L$2:$L$11876,Gögn!$B$2:$B$11876,W$8,Gögn!$E$2:$E$11876,W$9,Gögn!$F$2:$F$11876,$A167)),""))</f>
        <v>0.25396116697565646</v>
      </c>
      <c r="X167" s="160">
        <f t="array" ref="X167">IF(LEN(X$8)=0,"",IFERROR(IF(X$9="Samtals",SUMPRODUCT(((Gögn!$F$2:$F$11876=$A167)*(Gögn!$B$2:$B$11876=X$8)),Gögn!$K$2:$K$11876,Gögn!$L$2:$L$11876)/SUMIFS(Gögn!$L$2:$L$11876,Gögn!$B$2:$B$11876,X$8,Gögn!$F$2:$F$11876,$A167),SUMPRODUCT(((Gögn!$F$2:$F$11876=$A167)*(Gögn!$B$2:$B$11876=X$8)*(Gögn!$E$2:$E$11876=X$9)),Gögn!$K$2:$K$11876,Gögn!$L$2:$L$11876)/SUMIFS(Gögn!$L$2:$L$11876,Gögn!$B$2:$B$11876,X$8,Gögn!$E$2:$E$11876,X$9,Gögn!$F$2:$F$11876,$A167)),""))</f>
        <v>4.0426745515955851</v>
      </c>
      <c r="Y167" s="160">
        <f t="array" ref="Y167">IF(LEN(Y$8)=0,"",IFERROR(IF(Y$9="Samtals",SUMPRODUCT(((Gögn!$F$2:$F$11876=$A167)*(Gögn!$B$2:$B$11876=Y$8)),Gögn!$K$2:$K$11876,Gögn!$L$2:$L$11876)/SUMIFS(Gögn!$L$2:$L$11876,Gögn!$B$2:$B$11876,Y$8,Gögn!$F$2:$F$11876,$A167),SUMPRODUCT(((Gögn!$F$2:$F$11876=$A167)*(Gögn!$B$2:$B$11876=Y$8)*(Gögn!$E$2:$E$11876=Y$9)),Gögn!$K$2:$K$11876,Gögn!$L$2:$L$11876)/SUMIFS(Gögn!$L$2:$L$11876,Gögn!$B$2:$B$11876,Y$8,Gögn!$E$2:$E$11876,Y$9,Gögn!$F$2:$F$11876,$A167)),""))</f>
        <v>3.5899999999999994</v>
      </c>
      <c r="Z167" s="160">
        <f t="array" ref="Z167">IF(LEN(Z$8)=0,"",IFERROR(IF(Z$9="Samtals",SUMPRODUCT(((Gögn!$F$2:$F$11876=$A167)*(Gögn!$B$2:$B$11876=Z$8)),Gögn!$K$2:$K$11876,Gögn!$L$2:$L$11876)/SUMIFS(Gögn!$L$2:$L$11876,Gögn!$B$2:$B$11876,Z$8,Gögn!$F$2:$F$11876,$A167),SUMPRODUCT(((Gögn!$F$2:$F$11876=$A167)*(Gögn!$B$2:$B$11876=Z$8)*(Gögn!$E$2:$E$11876=Z$9)),Gögn!$K$2:$K$11876,Gögn!$L$2:$L$11876)/SUMIFS(Gögn!$L$2:$L$11876,Gögn!$B$2:$B$11876,Z$8,Gögn!$E$2:$E$11876,Z$9,Gögn!$F$2:$F$11876,$A167)),""))</f>
        <v>4.1875994270844314</v>
      </c>
      <c r="AA167" s="160">
        <f t="array" ref="AA167">IF(LEN(AA$8)=0,"",IFERROR(IF(AA$9="Samtals",SUMPRODUCT(((Gögn!$F$2:$F$11876=$A167)*(Gögn!$B$2:$B$11876=AA$8)),Gögn!$K$2:$K$11876,Gögn!$L$2:$L$11876)/SUMIFS(Gögn!$L$2:$L$11876,Gögn!$B$2:$B$11876,AA$8,Gögn!$F$2:$F$11876,$A167),SUMPRODUCT(((Gögn!$F$2:$F$11876=$A167)*(Gögn!$B$2:$B$11876=AA$8)*(Gögn!$E$2:$E$11876=AA$9)),Gögn!$K$2:$K$11876,Gögn!$L$2:$L$11876)/SUMIFS(Gögn!$L$2:$L$11876,Gögn!$B$2:$B$11876,AA$8,Gögn!$E$2:$E$11876,AA$9,Gögn!$F$2:$F$11876,$A167)),""))</f>
        <v>4.5</v>
      </c>
      <c r="AB167" s="160">
        <f t="array" ref="AB167">IF(LEN(AB$8)=0,"",IFERROR(IF(AB$9="Samtals",SUMPRODUCT(((Gögn!$F$2:$F$11876=$A167)*(Gögn!$B$2:$B$11876=AB$8)),Gögn!$K$2:$K$11876,Gögn!$L$2:$L$11876)/SUMIFS(Gögn!$L$2:$L$11876,Gögn!$B$2:$B$11876,AB$8,Gögn!$F$2:$F$11876,$A167),SUMPRODUCT(((Gögn!$F$2:$F$11876=$A167)*(Gögn!$B$2:$B$11876=AB$8)*(Gögn!$E$2:$E$11876=AB$9)),Gögn!$K$2:$K$11876,Gögn!$L$2:$L$11876)/SUMIFS(Gögn!$L$2:$L$11876,Gögn!$B$2:$B$11876,AB$8,Gögn!$E$2:$E$11876,AB$9,Gögn!$F$2:$F$11876,$A167)),""))</f>
        <v>4.5</v>
      </c>
      <c r="AC167" s="160">
        <f t="array" ref="AC167">IF(LEN(AC$8)=0,"",IFERROR(IF(AC$9="Samtals",SUMPRODUCT(((Gögn!$F$2:$F$11876=$A167)*(Gögn!$B$2:$B$11876=AC$8)),Gögn!$K$2:$K$11876,Gögn!$L$2:$L$11876)/SUMIFS(Gögn!$L$2:$L$11876,Gögn!$B$2:$B$11876,AC$8,Gögn!$F$2:$F$11876,$A167),SUMPRODUCT(((Gögn!$F$2:$F$11876=$A167)*(Gögn!$B$2:$B$11876=AC$8)*(Gögn!$E$2:$E$11876=AC$9)),Gögn!$K$2:$K$11876,Gögn!$L$2:$L$11876)/SUMIFS(Gögn!$L$2:$L$11876,Gögn!$B$2:$B$11876,AC$8,Gögn!$E$2:$E$11876,AC$9,Gögn!$F$2:$F$11876,$A167)),""))</f>
        <v>4.3667638210752875</v>
      </c>
      <c r="AD167" s="160">
        <f t="array" ref="AD167">IF(LEN(AD$8)=0,"",IFERROR(IF(AD$9="Samtals",SUMPRODUCT(((Gögn!$F$2:$F$11876=$A167)*(Gögn!$B$2:$B$11876=AD$8)),Gögn!$K$2:$K$11876,Gögn!$L$2:$L$11876)/SUMIFS(Gögn!$L$2:$L$11876,Gögn!$B$2:$B$11876,AD$8,Gögn!$F$2:$F$11876,$A167),SUMPRODUCT(((Gögn!$F$2:$F$11876=$A167)*(Gögn!$B$2:$B$11876=AD$8)*(Gögn!$E$2:$E$11876=AD$9)),Gögn!$K$2:$K$11876,Gögn!$L$2:$L$11876)/SUMIFS(Gögn!$L$2:$L$11876,Gögn!$B$2:$B$11876,AD$8,Gögn!$E$2:$E$11876,AD$9,Gögn!$F$2:$F$11876,$A167)),""))</f>
        <v>4.3667638210752875</v>
      </c>
      <c r="AE167" s="160">
        <f t="array" ref="AE167">IF(LEN(AE$8)=0,"",IFERROR(IF(AE$9="Samtals",SUMPRODUCT(((Gögn!$F$2:$F$11876=$A167)*(Gögn!$B$2:$B$11876=AE$8)),Gögn!$K$2:$K$11876,Gögn!$L$2:$L$11876)/SUMIFS(Gögn!$L$2:$L$11876,Gögn!$B$2:$B$11876,AE$8,Gögn!$F$2:$F$11876,$A167),SUMPRODUCT(((Gögn!$F$2:$F$11876=$A167)*(Gögn!$B$2:$B$11876=AE$8)*(Gögn!$E$2:$E$11876=AE$9)),Gögn!$K$2:$K$11876,Gögn!$L$2:$L$11876)/SUMIFS(Gögn!$L$2:$L$11876,Gögn!$B$2:$B$11876,AE$8,Gögn!$E$2:$E$11876,AE$9,Gögn!$F$2:$F$11876,$A167)),""))</f>
        <v>1.7</v>
      </c>
      <c r="AF167" s="160">
        <f t="array" ref="AF167">IF(LEN(AF$8)=0,"",IFERROR(IF(AF$9="Samtals",SUMPRODUCT(((Gögn!$F$2:$F$11876=$A167)*(Gögn!$B$2:$B$11876=AF$8)),Gögn!$K$2:$K$11876,Gögn!$L$2:$L$11876)/SUMIFS(Gögn!$L$2:$L$11876,Gögn!$B$2:$B$11876,AF$8,Gögn!$F$2:$F$11876,$A167),SUMPRODUCT(((Gögn!$F$2:$F$11876=$A167)*(Gögn!$B$2:$B$11876=AF$8)*(Gögn!$E$2:$E$11876=AF$9)),Gögn!$K$2:$K$11876,Gögn!$L$2:$L$11876)/SUMIFS(Gögn!$L$2:$L$11876,Gögn!$B$2:$B$11876,AF$8,Gögn!$E$2:$E$11876,AF$9,Gögn!$F$2:$F$11876,$A167)),""))</f>
        <v>1.7</v>
      </c>
      <c r="AG167" s="160">
        <f t="array" ref="AG167">IF(LEN(AG$8)=0,"",IFERROR(IF(AG$9="Samtals",SUMPRODUCT(((Gögn!$F$2:$F$11876=$A167)*(Gögn!$B$2:$B$11876=AG$8)),Gögn!$K$2:$K$11876,Gögn!$L$2:$L$11876)/SUMIFS(Gögn!$L$2:$L$11876,Gögn!$B$2:$B$11876,AG$8,Gögn!$F$2:$F$11876,$A167),SUMPRODUCT(((Gögn!$F$2:$F$11876=$A167)*(Gögn!$B$2:$B$11876=AG$8)*(Gögn!$E$2:$E$11876=AG$9)),Gögn!$K$2:$K$11876,Gögn!$L$2:$L$11876)/SUMIFS(Gögn!$L$2:$L$11876,Gögn!$B$2:$B$11876,AG$8,Gögn!$E$2:$E$11876,AG$9,Gögn!$F$2:$F$11876,$A167)),""))</f>
        <v>14.2</v>
      </c>
      <c r="AH167" s="160">
        <f t="array" ref="AH167">IF(LEN(AH$8)=0,"",IFERROR(IF(AH$9="Samtals",SUMPRODUCT(((Gögn!$F$2:$F$11876=$A167)*(Gögn!$B$2:$B$11876=AH$8)),Gögn!$K$2:$K$11876,Gögn!$L$2:$L$11876)/SUMIFS(Gögn!$L$2:$L$11876,Gögn!$B$2:$B$11876,AH$8,Gögn!$F$2:$F$11876,$A167),SUMPRODUCT(((Gögn!$F$2:$F$11876=$A167)*(Gögn!$B$2:$B$11876=AH$8)*(Gögn!$E$2:$E$11876=AH$9)),Gögn!$K$2:$K$11876,Gögn!$L$2:$L$11876)/SUMIFS(Gögn!$L$2:$L$11876,Gögn!$B$2:$B$11876,AH$8,Gögn!$E$2:$E$11876,AH$9,Gögn!$F$2:$F$11876,$A167)),""))</f>
        <v>14.2</v>
      </c>
      <c r="AI167" s="160">
        <f t="array" ref="AI167">IF(LEN(AI$8)=0,"",IFERROR(IF(AI$9="Samtals",SUMPRODUCT(((Gögn!$F$2:$F$11876=$A167)*(Gögn!$B$2:$B$11876=AI$8)),Gögn!$K$2:$K$11876,Gögn!$L$2:$L$11876)/SUMIFS(Gögn!$L$2:$L$11876,Gögn!$B$2:$B$11876,AI$8,Gögn!$F$2:$F$11876,$A167),SUMPRODUCT(((Gögn!$F$2:$F$11876=$A167)*(Gögn!$B$2:$B$11876=AI$8)*(Gögn!$E$2:$E$11876=AI$9)),Gögn!$K$2:$K$11876,Gögn!$L$2:$L$11876)/SUMIFS(Gögn!$L$2:$L$11876,Gögn!$B$2:$B$11876,AI$8,Gögn!$E$2:$E$11876,AI$9,Gögn!$F$2:$F$11876,$A167)),""))</f>
        <v>8.26</v>
      </c>
      <c r="AJ167" s="160">
        <f t="array" ref="AJ167">IF(LEN(AJ$8)=0,"",IFERROR(IF(AJ$9="Samtals",SUMPRODUCT(((Gögn!$F$2:$F$11876=$A167)*(Gögn!$B$2:$B$11876=AJ$8)),Gögn!$K$2:$K$11876,Gögn!$L$2:$L$11876)/SUMIFS(Gögn!$L$2:$L$11876,Gögn!$B$2:$B$11876,AJ$8,Gögn!$F$2:$F$11876,$A167),SUMPRODUCT(((Gögn!$F$2:$F$11876=$A167)*(Gögn!$B$2:$B$11876=AJ$8)*(Gögn!$E$2:$E$11876=AJ$9)),Gögn!$K$2:$K$11876,Gögn!$L$2:$L$11876)/SUMIFS(Gögn!$L$2:$L$11876,Gögn!$B$2:$B$11876,AJ$8,Gögn!$E$2:$E$11876,AJ$9,Gögn!$F$2:$F$11876,$A167)),""))</f>
        <v>8.26</v>
      </c>
      <c r="AK167" s="160">
        <f t="array" ref="AK167">IF(LEN(AK$8)=0,"",IFERROR(IF(AK$9="Samtals",SUMPRODUCT(((Gögn!$F$2:$F$11876=$A167)*(Gögn!$B$2:$B$11876=AK$8)),Gögn!$K$2:$K$11876,Gögn!$L$2:$L$11876)/SUMIFS(Gögn!$L$2:$L$11876,Gögn!$B$2:$B$11876,AK$8,Gögn!$F$2:$F$11876,$A167),SUMPRODUCT(((Gögn!$F$2:$F$11876=$A167)*(Gögn!$B$2:$B$11876=AK$8)*(Gögn!$E$2:$E$11876=AK$9)),Gögn!$K$2:$K$11876,Gögn!$L$2:$L$11876)/SUMIFS(Gögn!$L$2:$L$11876,Gögn!$B$2:$B$11876,AK$8,Gögn!$E$2:$E$11876,AK$9,Gögn!$F$2:$F$11876,$A167)),""))</f>
        <v>11.8</v>
      </c>
      <c r="AL167" s="160">
        <f t="array" ref="AL167">IF(LEN(AL$8)=0,"",IFERROR(IF(AL$9="Samtals",SUMPRODUCT(((Gögn!$F$2:$F$11876=$A167)*(Gögn!$B$2:$B$11876=AL$8)),Gögn!$K$2:$K$11876,Gögn!$L$2:$L$11876)/SUMIFS(Gögn!$L$2:$L$11876,Gögn!$B$2:$B$11876,AL$8,Gögn!$F$2:$F$11876,$A167),SUMPRODUCT(((Gögn!$F$2:$F$11876=$A167)*(Gögn!$B$2:$B$11876=AL$8)*(Gögn!$E$2:$E$11876=AL$9)),Gögn!$K$2:$K$11876,Gögn!$L$2:$L$11876)/SUMIFS(Gögn!$L$2:$L$11876,Gögn!$B$2:$B$11876,AL$8,Gögn!$E$2:$E$11876,AL$9,Gögn!$F$2:$F$11876,$A167)),""))</f>
        <v>11.8</v>
      </c>
      <c r="AM167" s="160">
        <f t="array" ref="AM167">IF(LEN(AM$8)=0,"",IFERROR(IF(AM$9="Samtals",SUMPRODUCT(((Gögn!$F$2:$F$11876=$A167)*(Gögn!$B$2:$B$11876=AM$8)),Gögn!$K$2:$K$11876,Gögn!$L$2:$L$11876)/SUMIFS(Gögn!$L$2:$L$11876,Gögn!$B$2:$B$11876,AM$8,Gögn!$F$2:$F$11876,$A167),SUMPRODUCT(((Gögn!$F$2:$F$11876=$A167)*(Gögn!$B$2:$B$11876=AM$8)*(Gögn!$E$2:$E$11876=AM$9)),Gögn!$K$2:$K$11876,Gögn!$L$2:$L$11876)/SUMIFS(Gögn!$L$2:$L$11876,Gögn!$B$2:$B$11876,AM$8,Gögn!$E$2:$E$11876,AM$9,Gögn!$F$2:$F$11876,$A167)),""))</f>
        <v>3.8675087619085384</v>
      </c>
      <c r="AN167" s="160">
        <f t="array" ref="AN167">IF(LEN(AN$8)=0,"",IFERROR(IF(AN$9="Samtals",SUMPRODUCT(((Gögn!$F$2:$F$11876=$A167)*(Gögn!$B$2:$B$11876=AN$8)),Gögn!$K$2:$K$11876,Gögn!$L$2:$L$11876)/SUMIFS(Gögn!$L$2:$L$11876,Gögn!$B$2:$B$11876,AN$8,Gögn!$F$2:$F$11876,$A167),SUMPRODUCT(((Gögn!$F$2:$F$11876=$A167)*(Gögn!$B$2:$B$11876=AN$8)*(Gögn!$E$2:$E$11876=AN$9)),Gögn!$K$2:$K$11876,Gögn!$L$2:$L$11876)/SUMIFS(Gögn!$L$2:$L$11876,Gögn!$B$2:$B$11876,AN$8,Gögn!$E$2:$E$11876,AN$9,Gögn!$F$2:$F$11876,$A167)),""))</f>
        <v>3.8753655619361727</v>
      </c>
      <c r="AO167" s="160">
        <f t="array" ref="AO167">IF(LEN(AO$8)=0,"",IFERROR(IF(AO$9="Samtals",SUMPRODUCT(((Gögn!$F$2:$F$11876=$A167)*(Gögn!$B$2:$B$11876=AO$8)),Gögn!$K$2:$K$11876,Gögn!$L$2:$L$11876)/SUMIFS(Gögn!$L$2:$L$11876,Gögn!$B$2:$B$11876,AO$8,Gögn!$F$2:$F$11876,$A167),SUMPRODUCT(((Gögn!$F$2:$F$11876=$A167)*(Gögn!$B$2:$B$11876=AO$8)*(Gögn!$E$2:$E$11876=AO$9)),Gögn!$K$2:$K$11876,Gögn!$L$2:$L$11876)/SUMIFS(Gögn!$L$2:$L$11876,Gögn!$B$2:$B$11876,AO$8,Gögn!$E$2:$E$11876,AO$9,Gögn!$F$2:$F$11876,$A167)),""))</f>
        <v>3.4797470034159139</v>
      </c>
      <c r="AP167" s="160">
        <f t="array" ref="AP167">IF(LEN(AP$8)=0,"",IFERROR(IF(AP$9="Samtals",SUMPRODUCT(((Gögn!$F$2:$F$11876=$A167)*(Gögn!$B$2:$B$11876=AP$8)),Gögn!$K$2:$K$11876,Gögn!$L$2:$L$11876)/SUMIFS(Gögn!$L$2:$L$11876,Gögn!$B$2:$B$11876,AP$8,Gögn!$F$2:$F$11876,$A167),SUMPRODUCT(((Gögn!$F$2:$F$11876=$A167)*(Gögn!$B$2:$B$11876=AP$8)*(Gögn!$E$2:$E$11876=AP$9)),Gögn!$K$2:$K$11876,Gögn!$L$2:$L$11876)/SUMIFS(Gögn!$L$2:$L$11876,Gögn!$B$2:$B$11876,AP$8,Gögn!$E$2:$E$11876,AP$9,Gögn!$F$2:$F$11876,$A167)),""))</f>
        <v>4.3725761305626332</v>
      </c>
      <c r="AQ167" s="160">
        <f t="array" ref="AQ167">IF(LEN(AQ$8)=0,"",IFERROR(IF(AQ$9="Samtals",SUMPRODUCT(((Gögn!$F$2:$F$11876=$A167)*(Gögn!$B$2:$B$11876=AQ$8)),Gögn!$K$2:$K$11876,Gögn!$L$2:$L$11876)/SUMIFS(Gögn!$L$2:$L$11876,Gögn!$B$2:$B$11876,AQ$8,Gögn!$F$2:$F$11876,$A167),SUMPRODUCT(((Gögn!$F$2:$F$11876=$A167)*(Gögn!$B$2:$B$11876=AQ$8)*(Gögn!$E$2:$E$11876=AQ$9)),Gögn!$K$2:$K$11876,Gögn!$L$2:$L$11876)/SUMIFS(Gögn!$L$2:$L$11876,Gögn!$B$2:$B$11876,AQ$8,Gögn!$E$2:$E$11876,AQ$9,Gögn!$F$2:$F$11876,$A167)),""))</f>
        <v>3.44</v>
      </c>
      <c r="AR167" s="160">
        <f t="array" ref="AR167">IF(LEN(AR$8)=0,"",IFERROR(IF(AR$9="Samtals",SUMPRODUCT(((Gögn!$F$2:$F$11876=$A167)*(Gögn!$B$2:$B$11876=AR$8)),Gögn!$K$2:$K$11876,Gögn!$L$2:$L$11876)/SUMIFS(Gögn!$L$2:$L$11876,Gögn!$B$2:$B$11876,AR$8,Gögn!$F$2:$F$11876,$A167),SUMPRODUCT(((Gögn!$F$2:$F$11876=$A167)*(Gögn!$B$2:$B$11876=AR$8)*(Gögn!$E$2:$E$11876=AR$9)),Gögn!$K$2:$K$11876,Gögn!$L$2:$L$11876)/SUMIFS(Gögn!$L$2:$L$11876,Gögn!$B$2:$B$11876,AR$8,Gögn!$E$2:$E$11876,AR$9,Gögn!$F$2:$F$11876,$A167)),""))</f>
        <v>4.7</v>
      </c>
      <c r="AS167" s="160">
        <f t="array" ref="AS167">IF(LEN(AS$8)=0,"",IFERROR(IF(AS$9="Samtals",SUMPRODUCT(((Gögn!$F$2:$F$11876=$A167)*(Gögn!$B$2:$B$11876=AS$8)),Gögn!$K$2:$K$11876,Gögn!$L$2:$L$11876)/SUMIFS(Gögn!$L$2:$L$11876,Gögn!$B$2:$B$11876,AS$8,Gögn!$F$2:$F$11876,$A167),SUMPRODUCT(((Gögn!$F$2:$F$11876=$A167)*(Gögn!$B$2:$B$11876=AS$8)*(Gögn!$E$2:$E$11876=AS$9)),Gögn!$K$2:$K$11876,Gögn!$L$2:$L$11876)/SUMIFS(Gögn!$L$2:$L$11876,Gögn!$B$2:$B$11876,AS$8,Gögn!$E$2:$E$11876,AS$9,Gögn!$F$2:$F$11876,$A167)),""))</f>
        <v>3.8060110445967399</v>
      </c>
      <c r="AT167" s="160">
        <f t="array" ref="AT167">IF(LEN(AT$8)=0,"",IFERROR(IF(AT$9="Samtals",SUMPRODUCT(((Gögn!$F$2:$F$11876=$A167)*(Gögn!$B$2:$B$11876=AT$8)),Gögn!$K$2:$K$11876,Gögn!$L$2:$L$11876)/SUMIFS(Gögn!$L$2:$L$11876,Gögn!$B$2:$B$11876,AT$8,Gögn!$F$2:$F$11876,$A167),SUMPRODUCT(((Gögn!$F$2:$F$11876=$A167)*(Gögn!$B$2:$B$11876=AT$8)*(Gögn!$E$2:$E$11876=AT$9)),Gögn!$K$2:$K$11876,Gögn!$L$2:$L$11876)/SUMIFS(Gögn!$L$2:$L$11876,Gögn!$B$2:$B$11876,AT$8,Gögn!$E$2:$E$11876,AT$9,Gögn!$F$2:$F$11876,$A167)),""))</f>
        <v>3.8999999999999995</v>
      </c>
      <c r="AU167" s="160">
        <f t="array" ref="AU167">IF(LEN(AU$8)=0,"",IFERROR(IF(AU$9="Samtals",SUMPRODUCT(((Gögn!$F$2:$F$11876=$A167)*(Gögn!$B$2:$B$11876=AU$8)),Gögn!$K$2:$K$11876,Gögn!$L$2:$L$11876)/SUMIFS(Gögn!$L$2:$L$11876,Gögn!$B$2:$B$11876,AU$8,Gögn!$F$2:$F$11876,$A167),SUMPRODUCT(((Gögn!$F$2:$F$11876=$A167)*(Gögn!$B$2:$B$11876=AU$8)*(Gögn!$E$2:$E$11876=AU$9)),Gögn!$K$2:$K$11876,Gögn!$L$2:$L$11876)/SUMIFS(Gögn!$L$2:$L$11876,Gögn!$B$2:$B$11876,AU$8,Gögn!$E$2:$E$11876,AU$9,Gögn!$F$2:$F$11876,$A167)),""))</f>
        <v>0</v>
      </c>
      <c r="AV167" s="160">
        <f t="array" ref="AV167">IF(LEN(AV$8)=0,"",IFERROR(IF(AV$9="Samtals",SUMPRODUCT(((Gögn!$F$2:$F$11876=$A167)*(Gögn!$B$2:$B$11876=AV$8)),Gögn!$K$2:$K$11876,Gögn!$L$2:$L$11876)/SUMIFS(Gögn!$L$2:$L$11876,Gögn!$B$2:$B$11876,AV$8,Gögn!$F$2:$F$11876,$A167),SUMPRODUCT(((Gögn!$F$2:$F$11876=$A167)*(Gögn!$B$2:$B$11876=AV$8)*(Gögn!$E$2:$E$11876=AV$9)),Gögn!$K$2:$K$11876,Gögn!$L$2:$L$11876)/SUMIFS(Gögn!$L$2:$L$11876,Gögn!$B$2:$B$11876,AV$8,Gögn!$E$2:$E$11876,AV$9,Gögn!$F$2:$F$11876,$A167)),""))</f>
        <v>5.4841262831566286</v>
      </c>
      <c r="AW167" s="160">
        <f t="array" ref="AW167">IF(LEN(AW$8)=0,"",IFERROR(IF(AW$9="Samtals",SUMPRODUCT(((Gögn!$F$2:$F$11876=$A167)*(Gögn!$B$2:$B$11876=AW$8)),Gögn!$K$2:$K$11876,Gögn!$L$2:$L$11876)/SUMIFS(Gögn!$L$2:$L$11876,Gögn!$B$2:$B$11876,AW$8,Gögn!$F$2:$F$11876,$A167),SUMPRODUCT(((Gögn!$F$2:$F$11876=$A167)*(Gögn!$B$2:$B$11876=AW$8)*(Gögn!$E$2:$E$11876=AW$9)),Gögn!$K$2:$K$11876,Gögn!$L$2:$L$11876)/SUMIFS(Gögn!$L$2:$L$11876,Gögn!$B$2:$B$11876,AW$8,Gögn!$E$2:$E$11876,AW$9,Gögn!$F$2:$F$11876,$A167)),""))</f>
        <v>5.55</v>
      </c>
      <c r="AX167" s="160">
        <f t="array" ref="AX167">IF(LEN(AX$8)=0,"",IFERROR(IF(AX$9="Samtals",SUMPRODUCT(((Gögn!$F$2:$F$11876=$A167)*(Gögn!$B$2:$B$11876=AX$8)),Gögn!$K$2:$K$11876,Gögn!$L$2:$L$11876)/SUMIFS(Gögn!$L$2:$L$11876,Gögn!$B$2:$B$11876,AX$8,Gögn!$F$2:$F$11876,$A167),SUMPRODUCT(((Gögn!$F$2:$F$11876=$A167)*(Gögn!$B$2:$B$11876=AX$8)*(Gögn!$E$2:$E$11876=AX$9)),Gögn!$K$2:$K$11876,Gögn!$L$2:$L$11876)/SUMIFS(Gögn!$L$2:$L$11876,Gögn!$B$2:$B$11876,AX$8,Gögn!$E$2:$E$11876,AX$9,Gögn!$F$2:$F$11876,$A167)),""))</f>
        <v>0</v>
      </c>
      <c r="AY167" s="160">
        <f t="array" ref="AY167">IF(LEN(AY$8)=0,"",IFERROR(IF(AY$9="Samtals",SUMPRODUCT(((Gögn!$F$2:$F$11876=$A167)*(Gögn!$B$2:$B$11876=AY$8)),Gögn!$K$2:$K$11876,Gögn!$L$2:$L$11876)/SUMIFS(Gögn!$L$2:$L$11876,Gögn!$B$2:$B$11876,AY$8,Gögn!$F$2:$F$11876,$A167),SUMPRODUCT(((Gögn!$F$2:$F$11876=$A167)*(Gögn!$B$2:$B$11876=AY$8)*(Gögn!$E$2:$E$11876=AY$9)),Gögn!$K$2:$K$11876,Gögn!$L$2:$L$11876)/SUMIFS(Gögn!$L$2:$L$11876,Gögn!$B$2:$B$11876,AY$8,Gögn!$E$2:$E$11876,AY$9,Gögn!$F$2:$F$11876,$A167)),""))</f>
        <v>5.9151706270052111</v>
      </c>
      <c r="AZ167" s="160">
        <f t="array" ref="AZ167">IF(LEN(AZ$8)=0,"",IFERROR(IF(AZ$9="Samtals",SUMPRODUCT(((Gögn!$F$2:$F$11876=$A167)*(Gögn!$B$2:$B$11876=AZ$8)),Gögn!$K$2:$K$11876,Gögn!$L$2:$L$11876)/SUMIFS(Gögn!$L$2:$L$11876,Gögn!$B$2:$B$11876,AZ$8,Gögn!$F$2:$F$11876,$A167),SUMPRODUCT(((Gögn!$F$2:$F$11876=$A167)*(Gögn!$B$2:$B$11876=AZ$8)*(Gögn!$E$2:$E$11876=AZ$9)),Gögn!$K$2:$K$11876,Gögn!$L$2:$L$11876)/SUMIFS(Gögn!$L$2:$L$11876,Gögn!$B$2:$B$11876,AZ$8,Gögn!$E$2:$E$11876,AZ$9,Gögn!$F$2:$F$11876,$A167)),""))</f>
        <v>7.4</v>
      </c>
      <c r="BA167" s="160">
        <f t="array" ref="BA167">IF(LEN(BA$8)=0,"",IFERROR(IF(BA$9="Samtals",SUMPRODUCT(((Gögn!$F$2:$F$11876=$A167)*(Gögn!$B$2:$B$11876=BA$8)),Gögn!$K$2:$K$11876,Gögn!$L$2:$L$11876)/SUMIFS(Gögn!$L$2:$L$11876,Gögn!$B$2:$B$11876,BA$8,Gögn!$F$2:$F$11876,$A167),SUMPRODUCT(((Gögn!$F$2:$F$11876=$A167)*(Gögn!$B$2:$B$11876=BA$8)*(Gögn!$E$2:$E$11876=BA$9)),Gögn!$K$2:$K$11876,Gögn!$L$2:$L$11876)/SUMIFS(Gögn!$L$2:$L$11876,Gögn!$B$2:$B$11876,BA$8,Gögn!$E$2:$E$11876,BA$9,Gögn!$F$2:$F$11876,$A167)),""))</f>
        <v>0</v>
      </c>
      <c r="BB167" s="160">
        <f t="array" ref="BB167">IF(LEN(BB$8)=0,"",IFERROR(IF(BB$9="Samtals",SUMPRODUCT(((Gögn!$F$2:$F$11876=$A167)*(Gögn!$B$2:$B$11876=BB$8)),Gögn!$K$2:$K$11876,Gögn!$L$2:$L$11876)/SUMIFS(Gögn!$L$2:$L$11876,Gögn!$B$2:$B$11876,BB$8,Gögn!$F$2:$F$11876,$A167),SUMPRODUCT(((Gögn!$F$2:$F$11876=$A167)*(Gögn!$B$2:$B$11876=BB$8)*(Gögn!$E$2:$E$11876=BB$9)),Gögn!$K$2:$K$11876,Gögn!$L$2:$L$11876)/SUMIFS(Gögn!$L$2:$L$11876,Gögn!$B$2:$B$11876,BB$8,Gögn!$E$2:$E$11876,BB$9,Gögn!$F$2:$F$11876,$A167)),""))</f>
        <v>5.8989259293328127</v>
      </c>
      <c r="BC167" s="160">
        <f t="array" ref="BC167">IF(LEN(BC$8)=0,"",IFERROR(IF(BC$9="Samtals",SUMPRODUCT(((Gögn!$F$2:$F$11876=$A167)*(Gögn!$B$2:$B$11876=BC$8)),Gögn!$K$2:$K$11876,Gögn!$L$2:$L$11876)/SUMIFS(Gögn!$L$2:$L$11876,Gögn!$B$2:$B$11876,BC$8,Gögn!$F$2:$F$11876,$A167),SUMPRODUCT(((Gögn!$F$2:$F$11876=$A167)*(Gögn!$B$2:$B$11876=BC$8)*(Gögn!$E$2:$E$11876=BC$9)),Gögn!$K$2:$K$11876,Gögn!$L$2:$L$11876)/SUMIFS(Gögn!$L$2:$L$11876,Gögn!$B$2:$B$11876,BC$8,Gögn!$E$2:$E$11876,BC$9,Gögn!$F$2:$F$11876,$A167)),""))</f>
        <v>6</v>
      </c>
      <c r="BD167" s="160">
        <f t="array" ref="BD167">IF(LEN(BD$8)=0,"",IFERROR(IF(BD$9="Samtals",SUMPRODUCT(((Gögn!$F$2:$F$11876=$A167)*(Gögn!$B$2:$B$11876=BD$8)),Gögn!$K$2:$K$11876,Gögn!$L$2:$L$11876)/SUMIFS(Gögn!$L$2:$L$11876,Gögn!$B$2:$B$11876,BD$8,Gögn!$F$2:$F$11876,$A167),SUMPRODUCT(((Gögn!$F$2:$F$11876=$A167)*(Gögn!$B$2:$B$11876=BD$8)*(Gögn!$E$2:$E$11876=BD$9)),Gögn!$K$2:$K$11876,Gögn!$L$2:$L$11876)/SUMIFS(Gögn!$L$2:$L$11876,Gögn!$B$2:$B$11876,BD$8,Gögn!$E$2:$E$11876,BD$9,Gögn!$F$2:$F$11876,$A167)),""))</f>
        <v>0</v>
      </c>
      <c r="BE167" s="160">
        <f t="array" ref="BE167">IF(LEN(BE$8)=0,"",IFERROR(IF(BE$9="Samtals",SUMPRODUCT(((Gögn!$F$2:$F$11876=$A167)*(Gögn!$B$2:$B$11876=BE$8)),Gögn!$K$2:$K$11876,Gögn!$L$2:$L$11876)/SUMIFS(Gögn!$L$2:$L$11876,Gögn!$B$2:$B$11876,BE$8,Gögn!$F$2:$F$11876,$A167),SUMPRODUCT(((Gögn!$F$2:$F$11876=$A167)*(Gögn!$B$2:$B$11876=BE$8)*(Gögn!$E$2:$E$11876=BE$9)),Gögn!$K$2:$K$11876,Gögn!$L$2:$L$11876)/SUMIFS(Gögn!$L$2:$L$11876,Gögn!$B$2:$B$11876,BE$8,Gögn!$E$2:$E$11876,BE$9,Gögn!$F$2:$F$11876,$A167)),""))</f>
        <v>3.0638676136942622</v>
      </c>
      <c r="BF167" s="160">
        <f t="array" ref="BF167">IF(LEN(BF$8)=0,"",IFERROR(IF(BF$9="Samtals",SUMPRODUCT(((Gögn!$F$2:$F$11876=$A167)*(Gögn!$B$2:$B$11876=BF$8)),Gögn!$K$2:$K$11876,Gögn!$L$2:$L$11876)/SUMIFS(Gögn!$L$2:$L$11876,Gögn!$B$2:$B$11876,BF$8,Gögn!$F$2:$F$11876,$A167),SUMPRODUCT(((Gögn!$F$2:$F$11876=$A167)*(Gögn!$B$2:$B$11876=BF$8)*(Gögn!$E$2:$E$11876=BF$9)),Gögn!$K$2:$K$11876,Gögn!$L$2:$L$11876)/SUMIFS(Gögn!$L$2:$L$11876,Gögn!$B$2:$B$11876,BF$8,Gögn!$E$2:$E$11876,BF$9,Gögn!$F$2:$F$11876,$A167)),""))</f>
        <v>3.14</v>
      </c>
      <c r="BG167" s="160">
        <f t="array" ref="BG167">IF(LEN(BG$8)=0,"",IFERROR(IF(BG$9="Samtals",SUMPRODUCT(((Gögn!$F$2:$F$11876=$A167)*(Gögn!$B$2:$B$11876=BG$8)),Gögn!$K$2:$K$11876,Gögn!$L$2:$L$11876)/SUMIFS(Gögn!$L$2:$L$11876,Gögn!$B$2:$B$11876,BG$8,Gögn!$F$2:$F$11876,$A167),SUMPRODUCT(((Gögn!$F$2:$F$11876=$A167)*(Gögn!$B$2:$B$11876=BG$8)*(Gögn!$E$2:$E$11876=BG$9)),Gögn!$K$2:$K$11876,Gögn!$L$2:$L$11876)/SUMIFS(Gögn!$L$2:$L$11876,Gögn!$B$2:$B$11876,BG$8,Gögn!$E$2:$E$11876,BG$9,Gögn!$F$2:$F$11876,$A167)),""))</f>
        <v>0</v>
      </c>
    </row>
    <row r="168" spans="1:59" ht="15" customHeight="1" x14ac:dyDescent="0.25">
      <c r="A168" s="5" t="s">
        <v>86</v>
      </c>
      <c r="B168" s="5"/>
      <c r="C168" s="132" t="s">
        <v>87</v>
      </c>
      <c r="D168" s="162">
        <f>SUMPRODUCT(E168:BG168,$E$18:$BG$18)/SUM($E$18:$BG$18)</f>
        <v>0.89877060319442192</v>
      </c>
      <c r="E168" s="162">
        <f t="array" ref="E168">IF(LEN(E$8)=0,"",IFERROR(IF(E$9="Samtals",SUMPRODUCT(((Gögn!$F$2:$F$11876=$A168)*(Gögn!$B$2:$B$11876=E$8)),Gögn!$K$2:$K$11876,Gögn!$L$2:$L$11876)/SUMIFS(Gögn!$L$2:$L$11876,Gögn!$B$2:$B$11876,E$8,Gögn!$F$2:$F$11876,$A168),SUMPRODUCT(((Gögn!$F$2:$F$11876=$A168)*(Gögn!$B$2:$B$11876=E$8)*(Gögn!$E$2:$E$11876=E$9)),Gögn!$K$2:$K$11876,Gögn!$L$2:$L$11876)/SUMIFS(Gögn!$L$2:$L$11876,Gögn!$B$2:$B$11876,E$8,Gögn!$E$2:$E$11876,E$9,Gögn!$F$2:$F$11876,$A168)),""))</f>
        <v>0.56374898603440571</v>
      </c>
      <c r="F168" s="162">
        <f t="array" ref="F168">IF(LEN(F$8)=0,"",IFERROR(IF(F$9="Samtals",SUMPRODUCT(((Gögn!$F$2:$F$11876=$A168)*(Gögn!$B$2:$B$11876=F$8)),Gögn!$K$2:$K$11876,Gögn!$L$2:$L$11876)/SUMIFS(Gögn!$L$2:$L$11876,Gögn!$B$2:$B$11876,F$8,Gögn!$F$2:$F$11876,$A168),SUMPRODUCT(((Gögn!$F$2:$F$11876=$A168)*(Gögn!$B$2:$B$11876=F$8)*(Gögn!$E$2:$E$11876=F$9)),Gögn!$K$2:$K$11876,Gögn!$L$2:$L$11876)/SUMIFS(Gögn!$L$2:$L$11876,Gögn!$B$2:$B$11876,F$8,Gögn!$E$2:$E$11876,F$9,Gögn!$F$2:$F$11876,$A168)),""))</f>
        <v>1.2</v>
      </c>
      <c r="G168" s="162">
        <f t="array" ref="G168">IF(LEN(G$8)=0,"",IFERROR(IF(G$9="Samtals",SUMPRODUCT(((Gögn!$F$2:$F$11876=$A168)*(Gögn!$B$2:$B$11876=G$8)),Gögn!$K$2:$K$11876,Gögn!$L$2:$L$11876)/SUMIFS(Gögn!$L$2:$L$11876,Gögn!$B$2:$B$11876,G$8,Gögn!$F$2:$F$11876,$A168),SUMPRODUCT(((Gögn!$F$2:$F$11876=$A168)*(Gögn!$B$2:$B$11876=G$8)*(Gögn!$E$2:$E$11876=G$9)),Gögn!$K$2:$K$11876,Gögn!$L$2:$L$11876)/SUMIFS(Gögn!$L$2:$L$11876,Gögn!$B$2:$B$11876,G$8,Gögn!$E$2:$E$11876,G$9,Gögn!$F$2:$F$11876,$A168)),""))</f>
        <v>0</v>
      </c>
      <c r="H168" s="162">
        <f t="array" ref="H168">IF(LEN(H$8)=0,"",IFERROR(IF(H$9="Samtals",SUMPRODUCT(((Gögn!$F$2:$F$11876=$A168)*(Gögn!$B$2:$B$11876=H$8)),Gögn!$K$2:$K$11876,Gögn!$L$2:$L$11876)/SUMIFS(Gögn!$L$2:$L$11876,Gögn!$B$2:$B$11876,H$8,Gögn!$F$2:$F$11876,$A168),SUMPRODUCT(((Gögn!$F$2:$F$11876=$A168)*(Gögn!$B$2:$B$11876=H$8)*(Gögn!$E$2:$E$11876=H$9)),Gögn!$K$2:$K$11876,Gögn!$L$2:$L$11876)/SUMIFS(Gögn!$L$2:$L$11876,Gögn!$B$2:$B$11876,H$8,Gögn!$E$2:$E$11876,H$9,Gögn!$F$2:$F$11876,$A168)),""))</f>
        <v>0.47091286693281875</v>
      </c>
      <c r="I168" s="162">
        <f t="array" ref="I168">IF(LEN(I$8)=0,"",IFERROR(IF(I$9="Samtals",SUMPRODUCT(((Gögn!$F$2:$F$11876=$A168)*(Gögn!$B$2:$B$11876=I$8)),Gögn!$K$2:$K$11876,Gögn!$L$2:$L$11876)/SUMIFS(Gögn!$L$2:$L$11876,Gögn!$B$2:$B$11876,I$8,Gögn!$F$2:$F$11876,$A168),SUMPRODUCT(((Gögn!$F$2:$F$11876=$A168)*(Gögn!$B$2:$B$11876=I$8)*(Gögn!$E$2:$E$11876=I$9)),Gögn!$K$2:$K$11876,Gögn!$L$2:$L$11876)/SUMIFS(Gögn!$L$2:$L$11876,Gögn!$B$2:$B$11876,I$8,Gögn!$E$2:$E$11876,I$9,Gögn!$F$2:$F$11876,$A168)),""))</f>
        <v>0.49</v>
      </c>
      <c r="J168" s="162">
        <f t="array" ref="J168">IF(LEN(J$8)=0,"",IFERROR(IF(J$9="Samtals",SUMPRODUCT(((Gögn!$F$2:$F$11876=$A168)*(Gögn!$B$2:$B$11876=J$8)),Gögn!$K$2:$K$11876,Gögn!$L$2:$L$11876)/SUMIFS(Gögn!$L$2:$L$11876,Gögn!$B$2:$B$11876,J$8,Gögn!$F$2:$F$11876,$A168),SUMPRODUCT(((Gögn!$F$2:$F$11876=$A168)*(Gögn!$B$2:$B$11876=J$8)*(Gögn!$E$2:$E$11876=J$9)),Gögn!$K$2:$K$11876,Gögn!$L$2:$L$11876)/SUMIFS(Gögn!$L$2:$L$11876,Gögn!$B$2:$B$11876,J$8,Gögn!$E$2:$E$11876,J$9,Gögn!$F$2:$F$11876,$A168)),""))</f>
        <v>0</v>
      </c>
      <c r="K168" s="162">
        <f t="array" ref="K168">IF(LEN(K$8)=0,"",IFERROR(IF(K$9="Samtals",SUMPRODUCT(((Gögn!$F$2:$F$11876=$A168)*(Gögn!$B$2:$B$11876=K$8)),Gögn!$K$2:$K$11876,Gögn!$L$2:$L$11876)/SUMIFS(Gögn!$L$2:$L$11876,Gögn!$B$2:$B$11876,K$8,Gögn!$F$2:$F$11876,$A168),SUMPRODUCT(((Gögn!$F$2:$F$11876=$A168)*(Gögn!$B$2:$B$11876=K$8)*(Gögn!$E$2:$E$11876=K$9)),Gögn!$K$2:$K$11876,Gögn!$L$2:$L$11876)/SUMIFS(Gögn!$L$2:$L$11876,Gögn!$B$2:$B$11876,K$8,Gögn!$E$2:$E$11876,K$9,Gögn!$F$2:$F$11876,$A168)),""))</f>
        <v>2.5460502558370228</v>
      </c>
      <c r="L168" s="162">
        <f t="array" ref="L168">IF(LEN(L$8)=0,"",IFERROR(IF(L$9="Samtals",SUMPRODUCT(((Gögn!$F$2:$F$11876=$A168)*(Gögn!$B$2:$B$11876=L$8)),Gögn!$K$2:$K$11876,Gögn!$L$2:$L$11876)/SUMIFS(Gögn!$L$2:$L$11876,Gögn!$B$2:$B$11876,L$8,Gögn!$F$2:$F$11876,$A168),SUMPRODUCT(((Gögn!$F$2:$F$11876=$A168)*(Gögn!$B$2:$B$11876=L$8)*(Gögn!$E$2:$E$11876=L$9)),Gögn!$K$2:$K$11876,Gögn!$L$2:$L$11876)/SUMIFS(Gögn!$L$2:$L$11876,Gögn!$B$2:$B$11876,L$8,Gögn!$E$2:$E$11876,L$9,Gögn!$F$2:$F$11876,$A168)),""))</f>
        <v>2.5460502558370228</v>
      </c>
      <c r="M168" s="162">
        <f t="array" ref="M168">IF(LEN(M$8)=0,"",IFERROR(IF(M$9="Samtals",SUMPRODUCT(((Gögn!$F$2:$F$11876=$A168)*(Gögn!$B$2:$B$11876=M$8)),Gögn!$K$2:$K$11876,Gögn!$L$2:$L$11876)/SUMIFS(Gögn!$L$2:$L$11876,Gögn!$B$2:$B$11876,M$8,Gögn!$F$2:$F$11876,$A168),SUMPRODUCT(((Gögn!$F$2:$F$11876=$A168)*(Gögn!$B$2:$B$11876=M$8)*(Gögn!$E$2:$E$11876=M$9)),Gögn!$K$2:$K$11876,Gögn!$L$2:$L$11876)/SUMIFS(Gögn!$L$2:$L$11876,Gögn!$B$2:$B$11876,M$8,Gögn!$E$2:$E$11876,M$9,Gögn!$F$2:$F$11876,$A168)),""))</f>
        <v>0.85</v>
      </c>
      <c r="N168" s="162">
        <f t="array" ref="N168">IF(LEN(N$8)=0,"",IFERROR(IF(N$9="Samtals",SUMPRODUCT(((Gögn!$F$2:$F$11876=$A168)*(Gögn!$B$2:$B$11876=N$8)),Gögn!$K$2:$K$11876,Gögn!$L$2:$L$11876)/SUMIFS(Gögn!$L$2:$L$11876,Gögn!$B$2:$B$11876,N$8,Gögn!$F$2:$F$11876,$A168),SUMPRODUCT(((Gögn!$F$2:$F$11876=$A168)*(Gögn!$B$2:$B$11876=N$8)*(Gögn!$E$2:$E$11876=N$9)),Gögn!$K$2:$K$11876,Gögn!$L$2:$L$11876)/SUMIFS(Gögn!$L$2:$L$11876,Gögn!$B$2:$B$11876,N$8,Gögn!$E$2:$E$11876,N$9,Gögn!$F$2:$F$11876,$A168)),""))</f>
        <v>0.85</v>
      </c>
      <c r="O168" s="162">
        <f t="array" ref="O168">IF(LEN(O$8)=0,"",IFERROR(IF(O$9="Samtals",SUMPRODUCT(((Gögn!$F$2:$F$11876=$A168)*(Gögn!$B$2:$B$11876=O$8)),Gögn!$K$2:$K$11876,Gögn!$L$2:$L$11876)/SUMIFS(Gögn!$L$2:$L$11876,Gögn!$B$2:$B$11876,O$8,Gögn!$F$2:$F$11876,$A168),SUMPRODUCT(((Gögn!$F$2:$F$11876=$A168)*(Gögn!$B$2:$B$11876=O$8)*(Gögn!$E$2:$E$11876=O$9)),Gögn!$K$2:$K$11876,Gögn!$L$2:$L$11876)/SUMIFS(Gögn!$L$2:$L$11876,Gögn!$B$2:$B$11876,O$8,Gögn!$E$2:$E$11876,O$9,Gögn!$F$2:$F$11876,$A168)),""))</f>
        <v>0.89523813350933035</v>
      </c>
      <c r="P168" s="162">
        <f t="array" ref="P168">IF(LEN(P$8)=0,"",IFERROR(IF(P$9="Samtals",SUMPRODUCT(((Gögn!$F$2:$F$11876=$A168)*(Gögn!$B$2:$B$11876=P$8)),Gögn!$K$2:$K$11876,Gögn!$L$2:$L$11876)/SUMIFS(Gögn!$L$2:$L$11876,Gögn!$B$2:$B$11876,P$8,Gögn!$F$2:$F$11876,$A168),SUMPRODUCT(((Gögn!$F$2:$F$11876=$A168)*(Gögn!$B$2:$B$11876=P$8)*(Gögn!$E$2:$E$11876=P$9)),Gögn!$K$2:$K$11876,Gögn!$L$2:$L$11876)/SUMIFS(Gögn!$L$2:$L$11876,Gögn!$B$2:$B$11876,P$8,Gögn!$E$2:$E$11876,P$9,Gögn!$F$2:$F$11876,$A168)),""))</f>
        <v>0.9</v>
      </c>
      <c r="Q168" s="162">
        <f t="array" ref="Q168">IF(LEN(Q$8)=0,"",IFERROR(IF(Q$9="Samtals",SUMPRODUCT(((Gögn!$F$2:$F$11876=$A168)*(Gögn!$B$2:$B$11876=Q$8)),Gögn!$K$2:$K$11876,Gögn!$L$2:$L$11876)/SUMIFS(Gögn!$L$2:$L$11876,Gögn!$B$2:$B$11876,Q$8,Gögn!$F$2:$F$11876,$A168),SUMPRODUCT(((Gögn!$F$2:$F$11876=$A168)*(Gögn!$B$2:$B$11876=Q$8)*(Gögn!$E$2:$E$11876=Q$9)),Gögn!$K$2:$K$11876,Gögn!$L$2:$L$11876)/SUMIFS(Gögn!$L$2:$L$11876,Gögn!$B$2:$B$11876,Q$8,Gögn!$E$2:$E$11876,Q$9,Gögn!$F$2:$F$11876,$A168)),""))</f>
        <v>0</v>
      </c>
      <c r="R168" s="162">
        <f t="array" ref="R168">IF(LEN(R$8)=0,"",IFERROR(IF(R$9="Samtals",SUMPRODUCT(((Gögn!$F$2:$F$11876=$A168)*(Gögn!$B$2:$B$11876=R$8)),Gögn!$K$2:$K$11876,Gögn!$L$2:$L$11876)/SUMIFS(Gögn!$L$2:$L$11876,Gögn!$B$2:$B$11876,R$8,Gögn!$F$2:$F$11876,$A168),SUMPRODUCT(((Gögn!$F$2:$F$11876=$A168)*(Gögn!$B$2:$B$11876=R$8)*(Gögn!$E$2:$E$11876=R$9)),Gögn!$K$2:$K$11876,Gögn!$L$2:$L$11876)/SUMIFS(Gögn!$L$2:$L$11876,Gögn!$B$2:$B$11876,R$8,Gögn!$E$2:$E$11876,R$9,Gögn!$F$2:$F$11876,$A168)),""))</f>
        <v>0.73046745994175921</v>
      </c>
      <c r="S168" s="162">
        <f t="array" ref="S168">IF(LEN(S$8)=0,"",IFERROR(IF(S$9="Samtals",SUMPRODUCT(((Gögn!$F$2:$F$11876=$A168)*(Gögn!$B$2:$B$11876=S$8)),Gögn!$K$2:$K$11876,Gögn!$L$2:$L$11876)/SUMIFS(Gögn!$L$2:$L$11876,Gögn!$B$2:$B$11876,S$8,Gögn!$F$2:$F$11876,$A168),SUMPRODUCT(((Gögn!$F$2:$F$11876=$A168)*(Gögn!$B$2:$B$11876=S$8)*(Gögn!$E$2:$E$11876=S$9)),Gögn!$K$2:$K$11876,Gögn!$L$2:$L$11876)/SUMIFS(Gögn!$L$2:$L$11876,Gögn!$B$2:$B$11876,S$8,Gögn!$E$2:$E$11876,S$9,Gögn!$F$2:$F$11876,$A168)),""))</f>
        <v>2.2000000000000002</v>
      </c>
      <c r="T168" s="162">
        <f t="array" ref="T168">IF(LEN(T$8)=0,"",IFERROR(IF(T$9="Samtals",SUMPRODUCT(((Gögn!$F$2:$F$11876=$A168)*(Gögn!$B$2:$B$11876=T$8)),Gögn!$K$2:$K$11876,Gögn!$L$2:$L$11876)/SUMIFS(Gögn!$L$2:$L$11876,Gögn!$B$2:$B$11876,T$8,Gögn!$F$2:$F$11876,$A168),SUMPRODUCT(((Gögn!$F$2:$F$11876=$A168)*(Gögn!$B$2:$B$11876=T$8)*(Gögn!$E$2:$E$11876=T$9)),Gögn!$K$2:$K$11876,Gögn!$L$2:$L$11876)/SUMIFS(Gögn!$L$2:$L$11876,Gögn!$B$2:$B$11876,T$8,Gögn!$E$2:$E$11876,T$9,Gögn!$F$2:$F$11876,$A168)),""))</f>
        <v>0</v>
      </c>
      <c r="U168" s="162">
        <f t="array" ref="U168">IF(LEN(U$8)=0,"",IFERROR(IF(U$9="Samtals",SUMPRODUCT(((Gögn!$F$2:$F$11876=$A168)*(Gögn!$B$2:$B$11876=U$8)),Gögn!$K$2:$K$11876,Gögn!$L$2:$L$11876)/SUMIFS(Gögn!$L$2:$L$11876,Gögn!$B$2:$B$11876,U$8,Gögn!$F$2:$F$11876,$A168),SUMPRODUCT(((Gögn!$F$2:$F$11876=$A168)*(Gögn!$B$2:$B$11876=U$8)*(Gögn!$E$2:$E$11876=U$9)),Gögn!$K$2:$K$11876,Gögn!$L$2:$L$11876)/SUMIFS(Gögn!$L$2:$L$11876,Gögn!$B$2:$B$11876,U$8,Gögn!$E$2:$E$11876,U$9,Gögn!$F$2:$F$11876,$A168)),""))</f>
        <v>0.77319341079748927</v>
      </c>
      <c r="V168" s="162">
        <f t="array" ref="V168">IF(LEN(V$8)=0,"",IFERROR(IF(V$9="Samtals",SUMPRODUCT(((Gögn!$F$2:$F$11876=$A168)*(Gögn!$B$2:$B$11876=V$8)),Gögn!$K$2:$K$11876,Gögn!$L$2:$L$11876)/SUMIFS(Gögn!$L$2:$L$11876,Gögn!$B$2:$B$11876,V$8,Gögn!$F$2:$F$11876,$A168),SUMPRODUCT(((Gögn!$F$2:$F$11876=$A168)*(Gögn!$B$2:$B$11876=V$8)*(Gögn!$E$2:$E$11876=V$9)),Gögn!$K$2:$K$11876,Gögn!$L$2:$L$11876)/SUMIFS(Gögn!$L$2:$L$11876,Gögn!$B$2:$B$11876,V$8,Gögn!$E$2:$E$11876,V$9,Gögn!$F$2:$F$11876,$A168)),""))</f>
        <v>0.78</v>
      </c>
      <c r="W168" s="162">
        <f t="array" ref="W168">IF(LEN(W$8)=0,"",IFERROR(IF(W$9="Samtals",SUMPRODUCT(((Gögn!$F$2:$F$11876=$A168)*(Gögn!$B$2:$B$11876=W$8)),Gögn!$K$2:$K$11876,Gögn!$L$2:$L$11876)/SUMIFS(Gögn!$L$2:$L$11876,Gögn!$B$2:$B$11876,W$8,Gögn!$F$2:$F$11876,$A168),SUMPRODUCT(((Gögn!$F$2:$F$11876=$A168)*(Gögn!$B$2:$B$11876=W$8)*(Gögn!$E$2:$E$11876=W$9)),Gögn!$K$2:$K$11876,Gögn!$L$2:$L$11876)/SUMIFS(Gögn!$L$2:$L$11876,Gögn!$B$2:$B$11876,W$8,Gögn!$E$2:$E$11876,W$9,Gögn!$F$2:$F$11876,$A168)),""))</f>
        <v>3.572358954515599E-2</v>
      </c>
      <c r="X168" s="162">
        <f t="array" ref="X168">IF(LEN(X$8)=0,"",IFERROR(IF(X$9="Samtals",SUMPRODUCT(((Gögn!$F$2:$F$11876=$A168)*(Gögn!$B$2:$B$11876=X$8)),Gögn!$K$2:$K$11876,Gögn!$L$2:$L$11876)/SUMIFS(Gögn!$L$2:$L$11876,Gögn!$B$2:$B$11876,X$8,Gögn!$F$2:$F$11876,$A168),SUMPRODUCT(((Gögn!$F$2:$F$11876=$A168)*(Gögn!$B$2:$B$11876=X$8)*(Gögn!$E$2:$E$11876=X$9)),Gögn!$K$2:$K$11876,Gögn!$L$2:$L$11876)/SUMIFS(Gögn!$L$2:$L$11876,Gögn!$B$2:$B$11876,X$8,Gögn!$E$2:$E$11876,X$9,Gögn!$F$2:$F$11876,$A168)),""))</f>
        <v>13.031886816777371</v>
      </c>
      <c r="Y168" s="162">
        <f t="array" ref="Y168">IF(LEN(Y$8)=0,"",IFERROR(IF(Y$9="Samtals",SUMPRODUCT(((Gögn!$F$2:$F$11876=$A168)*(Gögn!$B$2:$B$11876=Y$8)),Gögn!$K$2:$K$11876,Gögn!$L$2:$L$11876)/SUMIFS(Gögn!$L$2:$L$11876,Gögn!$B$2:$B$11876,Y$8,Gögn!$F$2:$F$11876,$A168),SUMPRODUCT(((Gögn!$F$2:$F$11876=$A168)*(Gögn!$B$2:$B$11876=Y$8)*(Gögn!$E$2:$E$11876=Y$9)),Gögn!$K$2:$K$11876,Gögn!$L$2:$L$11876)/SUMIFS(Gögn!$L$2:$L$11876,Gögn!$B$2:$B$11876,Y$8,Gögn!$E$2:$E$11876,Y$9,Gögn!$F$2:$F$11876,$A168)),""))</f>
        <v>2.5499999999999998</v>
      </c>
      <c r="Z168" s="162">
        <f t="array" ref="Z168">IF(LEN(Z$8)=0,"",IFERROR(IF(Z$9="Samtals",SUMPRODUCT(((Gögn!$F$2:$F$11876=$A168)*(Gögn!$B$2:$B$11876=Z$8)),Gögn!$K$2:$K$11876,Gögn!$L$2:$L$11876)/SUMIFS(Gögn!$L$2:$L$11876,Gögn!$B$2:$B$11876,Z$8,Gögn!$F$2:$F$11876,$A168),SUMPRODUCT(((Gögn!$F$2:$F$11876=$A168)*(Gögn!$B$2:$B$11876=Z$8)*(Gögn!$E$2:$E$11876=Z$9)),Gögn!$K$2:$K$11876,Gögn!$L$2:$L$11876)/SUMIFS(Gögn!$L$2:$L$11876,Gögn!$B$2:$B$11876,Z$8,Gögn!$E$2:$E$11876,Z$9,Gögn!$F$2:$F$11876,$A168)),""))</f>
        <v>16.387688764236469</v>
      </c>
      <c r="AA168" s="162">
        <f t="array" ref="AA168">IF(LEN(AA$8)=0,"",IFERROR(IF(AA$9="Samtals",SUMPRODUCT(((Gögn!$F$2:$F$11876=$A168)*(Gögn!$B$2:$B$11876=AA$8)),Gögn!$K$2:$K$11876,Gögn!$L$2:$L$11876)/SUMIFS(Gögn!$L$2:$L$11876,Gögn!$B$2:$B$11876,AA$8,Gögn!$F$2:$F$11876,$A168),SUMPRODUCT(((Gögn!$F$2:$F$11876=$A168)*(Gögn!$B$2:$B$11876=AA$8)*(Gögn!$E$2:$E$11876=AA$9)),Gögn!$K$2:$K$11876,Gögn!$L$2:$L$11876)/SUMIFS(Gögn!$L$2:$L$11876,Gögn!$B$2:$B$11876,AA$8,Gögn!$E$2:$E$11876,AA$9,Gögn!$F$2:$F$11876,$A168)),""))</f>
        <v>0.2</v>
      </c>
      <c r="AB168" s="162">
        <f t="array" ref="AB168">IF(LEN(AB$8)=0,"",IFERROR(IF(AB$9="Samtals",SUMPRODUCT(((Gögn!$F$2:$F$11876=$A168)*(Gögn!$B$2:$B$11876=AB$8)),Gögn!$K$2:$K$11876,Gögn!$L$2:$L$11876)/SUMIFS(Gögn!$L$2:$L$11876,Gögn!$B$2:$B$11876,AB$8,Gögn!$F$2:$F$11876,$A168),SUMPRODUCT(((Gögn!$F$2:$F$11876=$A168)*(Gögn!$B$2:$B$11876=AB$8)*(Gögn!$E$2:$E$11876=AB$9)),Gögn!$K$2:$K$11876,Gögn!$L$2:$L$11876)/SUMIFS(Gögn!$L$2:$L$11876,Gögn!$B$2:$B$11876,AB$8,Gögn!$E$2:$E$11876,AB$9,Gögn!$F$2:$F$11876,$A168)),""))</f>
        <v>0.2</v>
      </c>
      <c r="AC168" s="162">
        <f t="array" ref="AC168">IF(LEN(AC$8)=0,"",IFERROR(IF(AC$9="Samtals",SUMPRODUCT(((Gögn!$F$2:$F$11876=$A168)*(Gögn!$B$2:$B$11876=AC$8)),Gögn!$K$2:$K$11876,Gögn!$L$2:$L$11876)/SUMIFS(Gögn!$L$2:$L$11876,Gögn!$B$2:$B$11876,AC$8,Gögn!$F$2:$F$11876,$A168),SUMPRODUCT(((Gögn!$F$2:$F$11876=$A168)*(Gögn!$B$2:$B$11876=AC$8)*(Gögn!$E$2:$E$11876=AC$9)),Gögn!$K$2:$K$11876,Gögn!$L$2:$L$11876)/SUMIFS(Gögn!$L$2:$L$11876,Gögn!$B$2:$B$11876,AC$8,Gögn!$E$2:$E$11876,AC$9,Gögn!$F$2:$F$11876,$A168)),""))</f>
        <v>0.31480806798088279</v>
      </c>
      <c r="AD168" s="162">
        <f t="array" ref="AD168">IF(LEN(AD$8)=0,"",IFERROR(IF(AD$9="Samtals",SUMPRODUCT(((Gögn!$F$2:$F$11876=$A168)*(Gögn!$B$2:$B$11876=AD$8)),Gögn!$K$2:$K$11876,Gögn!$L$2:$L$11876)/SUMIFS(Gögn!$L$2:$L$11876,Gögn!$B$2:$B$11876,AD$8,Gögn!$F$2:$F$11876,$A168),SUMPRODUCT(((Gögn!$F$2:$F$11876=$A168)*(Gögn!$B$2:$B$11876=AD$8)*(Gögn!$E$2:$E$11876=AD$9)),Gögn!$K$2:$K$11876,Gögn!$L$2:$L$11876)/SUMIFS(Gögn!$L$2:$L$11876,Gögn!$B$2:$B$11876,AD$8,Gögn!$E$2:$E$11876,AD$9,Gögn!$F$2:$F$11876,$A168)),""))</f>
        <v>0.31480806798088279</v>
      </c>
      <c r="AE168" s="162">
        <f t="array" ref="AE168">IF(LEN(AE$8)=0,"",IFERROR(IF(AE$9="Samtals",SUMPRODUCT(((Gögn!$F$2:$F$11876=$A168)*(Gögn!$B$2:$B$11876=AE$8)),Gögn!$K$2:$K$11876,Gögn!$L$2:$L$11876)/SUMIFS(Gögn!$L$2:$L$11876,Gögn!$B$2:$B$11876,AE$8,Gögn!$F$2:$F$11876,$A168),SUMPRODUCT(((Gögn!$F$2:$F$11876=$A168)*(Gögn!$B$2:$B$11876=AE$8)*(Gögn!$E$2:$E$11876=AE$9)),Gögn!$K$2:$K$11876,Gögn!$L$2:$L$11876)/SUMIFS(Gögn!$L$2:$L$11876,Gögn!$B$2:$B$11876,AE$8,Gögn!$E$2:$E$11876,AE$9,Gögn!$F$2:$F$11876,$A168)),""))</f>
        <v>0.5</v>
      </c>
      <c r="AF168" s="162">
        <f t="array" ref="AF168">IF(LEN(AF$8)=0,"",IFERROR(IF(AF$9="Samtals",SUMPRODUCT(((Gögn!$F$2:$F$11876=$A168)*(Gögn!$B$2:$B$11876=AF$8)),Gögn!$K$2:$K$11876,Gögn!$L$2:$L$11876)/SUMIFS(Gögn!$L$2:$L$11876,Gögn!$B$2:$B$11876,AF$8,Gögn!$F$2:$F$11876,$A168),SUMPRODUCT(((Gögn!$F$2:$F$11876=$A168)*(Gögn!$B$2:$B$11876=AF$8)*(Gögn!$E$2:$E$11876=AF$9)),Gögn!$K$2:$K$11876,Gögn!$L$2:$L$11876)/SUMIFS(Gögn!$L$2:$L$11876,Gögn!$B$2:$B$11876,AF$8,Gögn!$E$2:$E$11876,AF$9,Gögn!$F$2:$F$11876,$A168)),""))</f>
        <v>0.5</v>
      </c>
      <c r="AG168" s="162">
        <f t="array" ref="AG168">IF(LEN(AG$8)=0,"",IFERROR(IF(AG$9="Samtals",SUMPRODUCT(((Gögn!$F$2:$F$11876=$A168)*(Gögn!$B$2:$B$11876=AG$8)),Gögn!$K$2:$K$11876,Gögn!$L$2:$L$11876)/SUMIFS(Gögn!$L$2:$L$11876,Gögn!$B$2:$B$11876,AG$8,Gögn!$F$2:$F$11876,$A168),SUMPRODUCT(((Gögn!$F$2:$F$11876=$A168)*(Gögn!$B$2:$B$11876=AG$8)*(Gögn!$E$2:$E$11876=AG$9)),Gögn!$K$2:$K$11876,Gögn!$L$2:$L$11876)/SUMIFS(Gögn!$L$2:$L$11876,Gögn!$B$2:$B$11876,AG$8,Gögn!$E$2:$E$11876,AG$9,Gögn!$F$2:$F$11876,$A168)),""))</f>
        <v>0</v>
      </c>
      <c r="AH168" s="162">
        <f t="array" ref="AH168">IF(LEN(AH$8)=0,"",IFERROR(IF(AH$9="Samtals",SUMPRODUCT(((Gögn!$F$2:$F$11876=$A168)*(Gögn!$B$2:$B$11876=AH$8)),Gögn!$K$2:$K$11876,Gögn!$L$2:$L$11876)/SUMIFS(Gögn!$L$2:$L$11876,Gögn!$B$2:$B$11876,AH$8,Gögn!$F$2:$F$11876,$A168),SUMPRODUCT(((Gögn!$F$2:$F$11876=$A168)*(Gögn!$B$2:$B$11876=AH$8)*(Gögn!$E$2:$E$11876=AH$9)),Gögn!$K$2:$K$11876,Gögn!$L$2:$L$11876)/SUMIFS(Gögn!$L$2:$L$11876,Gögn!$B$2:$B$11876,AH$8,Gögn!$E$2:$E$11876,AH$9,Gögn!$F$2:$F$11876,$A168)),""))</f>
        <v>0</v>
      </c>
      <c r="AI168" s="162">
        <f t="array" ref="AI168">IF(LEN(AI$8)=0,"",IFERROR(IF(AI$9="Samtals",SUMPRODUCT(((Gögn!$F$2:$F$11876=$A168)*(Gögn!$B$2:$B$11876=AI$8)),Gögn!$K$2:$K$11876,Gögn!$L$2:$L$11876)/SUMIFS(Gögn!$L$2:$L$11876,Gögn!$B$2:$B$11876,AI$8,Gögn!$F$2:$F$11876,$A168),SUMPRODUCT(((Gögn!$F$2:$F$11876=$A168)*(Gögn!$B$2:$B$11876=AI$8)*(Gögn!$E$2:$E$11876=AI$9)),Gögn!$K$2:$K$11876,Gögn!$L$2:$L$11876)/SUMIFS(Gögn!$L$2:$L$11876,Gögn!$B$2:$B$11876,AI$8,Gögn!$E$2:$E$11876,AI$9,Gögn!$F$2:$F$11876,$A168)),""))</f>
        <v>0</v>
      </c>
      <c r="AJ168" s="162">
        <f t="array" ref="AJ168">IF(LEN(AJ$8)=0,"",IFERROR(IF(AJ$9="Samtals",SUMPRODUCT(((Gögn!$F$2:$F$11876=$A168)*(Gögn!$B$2:$B$11876=AJ$8)),Gögn!$K$2:$K$11876,Gögn!$L$2:$L$11876)/SUMIFS(Gögn!$L$2:$L$11876,Gögn!$B$2:$B$11876,AJ$8,Gögn!$F$2:$F$11876,$A168),SUMPRODUCT(((Gögn!$F$2:$F$11876=$A168)*(Gögn!$B$2:$B$11876=AJ$8)*(Gögn!$E$2:$E$11876=AJ$9)),Gögn!$K$2:$K$11876,Gögn!$L$2:$L$11876)/SUMIFS(Gögn!$L$2:$L$11876,Gögn!$B$2:$B$11876,AJ$8,Gögn!$E$2:$E$11876,AJ$9,Gögn!$F$2:$F$11876,$A168)),""))</f>
        <v>0</v>
      </c>
      <c r="AK168" s="162">
        <f t="array" ref="AK168">IF(LEN(AK$8)=0,"",IFERROR(IF(AK$9="Samtals",SUMPRODUCT(((Gögn!$F$2:$F$11876=$A168)*(Gögn!$B$2:$B$11876=AK$8)),Gögn!$K$2:$K$11876,Gögn!$L$2:$L$11876)/SUMIFS(Gögn!$L$2:$L$11876,Gögn!$B$2:$B$11876,AK$8,Gögn!$F$2:$F$11876,$A168),SUMPRODUCT(((Gögn!$F$2:$F$11876=$A168)*(Gögn!$B$2:$B$11876=AK$8)*(Gögn!$E$2:$E$11876=AK$9)),Gögn!$K$2:$K$11876,Gögn!$L$2:$L$11876)/SUMIFS(Gögn!$L$2:$L$11876,Gögn!$B$2:$B$11876,AK$8,Gögn!$E$2:$E$11876,AK$9,Gögn!$F$2:$F$11876,$A168)),""))</f>
        <v>0</v>
      </c>
      <c r="AL168" s="162">
        <f t="array" ref="AL168">IF(LEN(AL$8)=0,"",IFERROR(IF(AL$9="Samtals",SUMPRODUCT(((Gögn!$F$2:$F$11876=$A168)*(Gögn!$B$2:$B$11876=AL$8)),Gögn!$K$2:$K$11876,Gögn!$L$2:$L$11876)/SUMIFS(Gögn!$L$2:$L$11876,Gögn!$B$2:$B$11876,AL$8,Gögn!$F$2:$F$11876,$A168),SUMPRODUCT(((Gögn!$F$2:$F$11876=$A168)*(Gögn!$B$2:$B$11876=AL$8)*(Gögn!$E$2:$E$11876=AL$9)),Gögn!$K$2:$K$11876,Gögn!$L$2:$L$11876)/SUMIFS(Gögn!$L$2:$L$11876,Gögn!$B$2:$B$11876,AL$8,Gögn!$E$2:$E$11876,AL$9,Gögn!$F$2:$F$11876,$A168)),""))</f>
        <v>0</v>
      </c>
      <c r="AM168" s="162">
        <f t="array" ref="AM168">IF(LEN(AM$8)=0,"",IFERROR(IF(AM$9="Samtals",SUMPRODUCT(((Gögn!$F$2:$F$11876=$A168)*(Gögn!$B$2:$B$11876=AM$8)),Gögn!$K$2:$K$11876,Gögn!$L$2:$L$11876)/SUMIFS(Gögn!$L$2:$L$11876,Gögn!$B$2:$B$11876,AM$8,Gögn!$F$2:$F$11876,$A168),SUMPRODUCT(((Gögn!$F$2:$F$11876=$A168)*(Gögn!$B$2:$B$11876=AM$8)*(Gögn!$E$2:$E$11876=AM$9)),Gögn!$K$2:$K$11876,Gögn!$L$2:$L$11876)/SUMIFS(Gögn!$L$2:$L$11876,Gögn!$B$2:$B$11876,AM$8,Gögn!$E$2:$E$11876,AM$9,Gögn!$F$2:$F$11876,$A168)),""))</f>
        <v>1.0507994249835853</v>
      </c>
      <c r="AN168" s="162">
        <f t="array" ref="AN168">IF(LEN(AN$8)=0,"",IFERROR(IF(AN$9="Samtals",SUMPRODUCT(((Gögn!$F$2:$F$11876=$A168)*(Gögn!$B$2:$B$11876=AN$8)),Gögn!$K$2:$K$11876,Gögn!$L$2:$L$11876)/SUMIFS(Gögn!$L$2:$L$11876,Gögn!$B$2:$B$11876,AN$8,Gögn!$F$2:$F$11876,$A168),SUMPRODUCT(((Gögn!$F$2:$F$11876=$A168)*(Gögn!$B$2:$B$11876=AN$8)*(Gögn!$E$2:$E$11876=AN$9)),Gögn!$K$2:$K$11876,Gögn!$L$2:$L$11876)/SUMIFS(Gögn!$L$2:$L$11876,Gögn!$B$2:$B$11876,AN$8,Gögn!$E$2:$E$11876,AN$9,Gögn!$F$2:$F$11876,$A168)),""))</f>
        <v>1.0033548420449616</v>
      </c>
      <c r="AO168" s="162">
        <f t="array" ref="AO168">IF(LEN(AO$8)=0,"",IFERROR(IF(AO$9="Samtals",SUMPRODUCT(((Gögn!$F$2:$F$11876=$A168)*(Gögn!$B$2:$B$11876=AO$8)),Gögn!$K$2:$K$11876,Gögn!$L$2:$L$11876)/SUMIFS(Gögn!$L$2:$L$11876,Gögn!$B$2:$B$11876,AO$8,Gögn!$F$2:$F$11876,$A168),SUMPRODUCT(((Gögn!$F$2:$F$11876=$A168)*(Gögn!$B$2:$B$11876=AO$8)*(Gögn!$E$2:$E$11876=AO$9)),Gögn!$K$2:$K$11876,Gögn!$L$2:$L$11876)/SUMIFS(Gögn!$L$2:$L$11876,Gögn!$B$2:$B$11876,AO$8,Gögn!$E$2:$E$11876,AO$9,Gögn!$F$2:$F$11876,$A168)),""))</f>
        <v>3.3923627645774683</v>
      </c>
      <c r="AP168" s="162">
        <f t="array" ref="AP168">IF(LEN(AP$8)=0,"",IFERROR(IF(AP$9="Samtals",SUMPRODUCT(((Gögn!$F$2:$F$11876=$A168)*(Gögn!$B$2:$B$11876=AP$8)),Gögn!$K$2:$K$11876,Gögn!$L$2:$L$11876)/SUMIFS(Gögn!$L$2:$L$11876,Gögn!$B$2:$B$11876,AP$8,Gögn!$F$2:$F$11876,$A168),SUMPRODUCT(((Gögn!$F$2:$F$11876=$A168)*(Gögn!$B$2:$B$11876=AP$8)*(Gögn!$E$2:$E$11876=AP$9)),Gögn!$K$2:$K$11876,Gögn!$L$2:$L$11876)/SUMIFS(Gögn!$L$2:$L$11876,Gögn!$B$2:$B$11876,AP$8,Gögn!$E$2:$E$11876,AP$9,Gögn!$F$2:$F$11876,$A168)),""))</f>
        <v>9.8746881258888475E-2</v>
      </c>
      <c r="AQ168" s="162">
        <f t="array" ref="AQ168">IF(LEN(AQ$8)=0,"",IFERROR(IF(AQ$9="Samtals",SUMPRODUCT(((Gögn!$F$2:$F$11876=$A168)*(Gögn!$B$2:$B$11876=AQ$8)),Gögn!$K$2:$K$11876,Gögn!$L$2:$L$11876)/SUMIFS(Gögn!$L$2:$L$11876,Gögn!$B$2:$B$11876,AQ$8,Gögn!$F$2:$F$11876,$A168),SUMPRODUCT(((Gögn!$F$2:$F$11876=$A168)*(Gögn!$B$2:$B$11876=AQ$8)*(Gögn!$E$2:$E$11876=AQ$9)),Gögn!$K$2:$K$11876,Gögn!$L$2:$L$11876)/SUMIFS(Gögn!$L$2:$L$11876,Gögn!$B$2:$B$11876,AQ$8,Gögn!$E$2:$E$11876,AQ$9,Gögn!$F$2:$F$11876,$A168)),""))</f>
        <v>0.38</v>
      </c>
      <c r="AR168" s="162">
        <f t="array" ref="AR168">IF(LEN(AR$8)=0,"",IFERROR(IF(AR$9="Samtals",SUMPRODUCT(((Gögn!$F$2:$F$11876=$A168)*(Gögn!$B$2:$B$11876=AR$8)),Gögn!$K$2:$K$11876,Gögn!$L$2:$L$11876)/SUMIFS(Gögn!$L$2:$L$11876,Gögn!$B$2:$B$11876,AR$8,Gögn!$F$2:$F$11876,$A168),SUMPRODUCT(((Gögn!$F$2:$F$11876=$A168)*(Gögn!$B$2:$B$11876=AR$8)*(Gögn!$E$2:$E$11876=AR$9)),Gögn!$K$2:$K$11876,Gögn!$L$2:$L$11876)/SUMIFS(Gögn!$L$2:$L$11876,Gögn!$B$2:$B$11876,AR$8,Gögn!$E$2:$E$11876,AR$9,Gögn!$F$2:$F$11876,$A168)),""))</f>
        <v>0</v>
      </c>
      <c r="AS168" s="162">
        <f t="array" ref="AS168">IF(LEN(AS$8)=0,"",IFERROR(IF(AS$9="Samtals",SUMPRODUCT(((Gögn!$F$2:$F$11876=$A168)*(Gögn!$B$2:$B$11876=AS$8)),Gögn!$K$2:$K$11876,Gögn!$L$2:$L$11876)/SUMIFS(Gögn!$L$2:$L$11876,Gögn!$B$2:$B$11876,AS$8,Gögn!$F$2:$F$11876,$A168),SUMPRODUCT(((Gögn!$F$2:$F$11876=$A168)*(Gögn!$B$2:$B$11876=AS$8)*(Gögn!$E$2:$E$11876=AS$9)),Gögn!$K$2:$K$11876,Gögn!$L$2:$L$11876)/SUMIFS(Gögn!$L$2:$L$11876,Gögn!$B$2:$B$11876,AS$8,Gögn!$E$2:$E$11876,AS$9,Gögn!$F$2:$F$11876,$A168)),""))</f>
        <v>0.48795013392265901</v>
      </c>
      <c r="AT168" s="162">
        <f t="array" ref="AT168">IF(LEN(AT$8)=0,"",IFERROR(IF(AT$9="Samtals",SUMPRODUCT(((Gögn!$F$2:$F$11876=$A168)*(Gögn!$B$2:$B$11876=AT$8)),Gögn!$K$2:$K$11876,Gögn!$L$2:$L$11876)/SUMIFS(Gögn!$L$2:$L$11876,Gögn!$B$2:$B$11876,AT$8,Gögn!$F$2:$F$11876,$A168),SUMPRODUCT(((Gögn!$F$2:$F$11876=$A168)*(Gögn!$B$2:$B$11876=AT$8)*(Gögn!$E$2:$E$11876=AT$9)),Gögn!$K$2:$K$11876,Gögn!$L$2:$L$11876)/SUMIFS(Gögn!$L$2:$L$11876,Gögn!$B$2:$B$11876,AT$8,Gögn!$E$2:$E$11876,AT$9,Gögn!$F$2:$F$11876,$A168)),""))</f>
        <v>0.5</v>
      </c>
      <c r="AU168" s="162">
        <f t="array" ref="AU168">IF(LEN(AU$8)=0,"",IFERROR(IF(AU$9="Samtals",SUMPRODUCT(((Gögn!$F$2:$F$11876=$A168)*(Gögn!$B$2:$B$11876=AU$8)),Gögn!$K$2:$K$11876,Gögn!$L$2:$L$11876)/SUMIFS(Gögn!$L$2:$L$11876,Gögn!$B$2:$B$11876,AU$8,Gögn!$F$2:$F$11876,$A168),SUMPRODUCT(((Gögn!$F$2:$F$11876=$A168)*(Gögn!$B$2:$B$11876=AU$8)*(Gögn!$E$2:$E$11876=AU$9)),Gögn!$K$2:$K$11876,Gögn!$L$2:$L$11876)/SUMIFS(Gögn!$L$2:$L$11876,Gögn!$B$2:$B$11876,AU$8,Gögn!$E$2:$E$11876,AU$9,Gögn!$F$2:$F$11876,$A168)),""))</f>
        <v>0</v>
      </c>
      <c r="AV168" s="162">
        <f t="array" ref="AV168">IF(LEN(AV$8)=0,"",IFERROR(IF(AV$9="Samtals",SUMPRODUCT(((Gögn!$F$2:$F$11876=$A168)*(Gögn!$B$2:$B$11876=AV$8)),Gögn!$K$2:$K$11876,Gögn!$L$2:$L$11876)/SUMIFS(Gögn!$L$2:$L$11876,Gögn!$B$2:$B$11876,AV$8,Gögn!$F$2:$F$11876,$A168),SUMPRODUCT(((Gögn!$F$2:$F$11876=$A168)*(Gögn!$B$2:$B$11876=AV$8)*(Gögn!$E$2:$E$11876=AV$9)),Gögn!$K$2:$K$11876,Gögn!$L$2:$L$11876)/SUMIFS(Gögn!$L$2:$L$11876,Gögn!$B$2:$B$11876,AV$8,Gögn!$E$2:$E$11876,AV$9,Gögn!$F$2:$F$11876,$A168)),""))</f>
        <v>0.26679533269410627</v>
      </c>
      <c r="AW168" s="162">
        <f t="array" ref="AW168">IF(LEN(AW$8)=0,"",IFERROR(IF(AW$9="Samtals",SUMPRODUCT(((Gögn!$F$2:$F$11876=$A168)*(Gögn!$B$2:$B$11876=AW$8)),Gögn!$K$2:$K$11876,Gögn!$L$2:$L$11876)/SUMIFS(Gögn!$L$2:$L$11876,Gögn!$B$2:$B$11876,AW$8,Gögn!$F$2:$F$11876,$A168),SUMPRODUCT(((Gögn!$F$2:$F$11876=$A168)*(Gögn!$B$2:$B$11876=AW$8)*(Gögn!$E$2:$E$11876=AW$9)),Gögn!$K$2:$K$11876,Gögn!$L$2:$L$11876)/SUMIFS(Gögn!$L$2:$L$11876,Gögn!$B$2:$B$11876,AW$8,Gögn!$E$2:$E$11876,AW$9,Gögn!$F$2:$F$11876,$A168)),""))</f>
        <v>0.27</v>
      </c>
      <c r="AX168" s="162">
        <f t="array" ref="AX168">IF(LEN(AX$8)=0,"",IFERROR(IF(AX$9="Samtals",SUMPRODUCT(((Gögn!$F$2:$F$11876=$A168)*(Gögn!$B$2:$B$11876=AX$8)),Gögn!$K$2:$K$11876,Gögn!$L$2:$L$11876)/SUMIFS(Gögn!$L$2:$L$11876,Gögn!$B$2:$B$11876,AX$8,Gögn!$F$2:$F$11876,$A168),SUMPRODUCT(((Gögn!$F$2:$F$11876=$A168)*(Gögn!$B$2:$B$11876=AX$8)*(Gögn!$E$2:$E$11876=AX$9)),Gögn!$K$2:$K$11876,Gögn!$L$2:$L$11876)/SUMIFS(Gögn!$L$2:$L$11876,Gögn!$B$2:$B$11876,AX$8,Gögn!$E$2:$E$11876,AX$9,Gögn!$F$2:$F$11876,$A168)),""))</f>
        <v>0</v>
      </c>
      <c r="AY168" s="162">
        <f t="array" ref="AY168">IF(LEN(AY$8)=0,"",IFERROR(IF(AY$9="Samtals",SUMPRODUCT(((Gögn!$F$2:$F$11876=$A168)*(Gögn!$B$2:$B$11876=AY$8)),Gögn!$K$2:$K$11876,Gögn!$L$2:$L$11876)/SUMIFS(Gögn!$L$2:$L$11876,Gögn!$B$2:$B$11876,AY$8,Gögn!$F$2:$F$11876,$A168),SUMPRODUCT(((Gögn!$F$2:$F$11876=$A168)*(Gögn!$B$2:$B$11876=AY$8)*(Gögn!$E$2:$E$11876=AY$9)),Gögn!$K$2:$K$11876,Gögn!$L$2:$L$11876)/SUMIFS(Gögn!$L$2:$L$11876,Gögn!$B$2:$B$11876,AY$8,Gögn!$E$2:$E$11876,AY$9,Gögn!$F$2:$F$11876,$A168)),""))</f>
        <v>0.71941264382495818</v>
      </c>
      <c r="AZ168" s="162">
        <f t="array" ref="AZ168">IF(LEN(AZ$8)=0,"",IFERROR(IF(AZ$9="Samtals",SUMPRODUCT(((Gögn!$F$2:$F$11876=$A168)*(Gögn!$B$2:$B$11876=AZ$8)),Gögn!$K$2:$K$11876,Gögn!$L$2:$L$11876)/SUMIFS(Gögn!$L$2:$L$11876,Gögn!$B$2:$B$11876,AZ$8,Gögn!$F$2:$F$11876,$A168),SUMPRODUCT(((Gögn!$F$2:$F$11876=$A168)*(Gögn!$B$2:$B$11876=AZ$8)*(Gögn!$E$2:$E$11876=AZ$9)),Gögn!$K$2:$K$11876,Gögn!$L$2:$L$11876)/SUMIFS(Gögn!$L$2:$L$11876,Gögn!$B$2:$B$11876,AZ$8,Gögn!$E$2:$E$11876,AZ$9,Gögn!$F$2:$F$11876,$A168)),""))</f>
        <v>0.9</v>
      </c>
      <c r="BA168" s="162">
        <f t="array" ref="BA168">IF(LEN(BA$8)=0,"",IFERROR(IF(BA$9="Samtals",SUMPRODUCT(((Gögn!$F$2:$F$11876=$A168)*(Gögn!$B$2:$B$11876=BA$8)),Gögn!$K$2:$K$11876,Gögn!$L$2:$L$11876)/SUMIFS(Gögn!$L$2:$L$11876,Gögn!$B$2:$B$11876,BA$8,Gögn!$F$2:$F$11876,$A168),SUMPRODUCT(((Gögn!$F$2:$F$11876=$A168)*(Gögn!$B$2:$B$11876=BA$8)*(Gögn!$E$2:$E$11876=BA$9)),Gögn!$K$2:$K$11876,Gögn!$L$2:$L$11876)/SUMIFS(Gögn!$L$2:$L$11876,Gögn!$B$2:$B$11876,BA$8,Gögn!$E$2:$E$11876,BA$9,Gögn!$F$2:$F$11876,$A168)),""))</f>
        <v>0</v>
      </c>
      <c r="BB168" s="162">
        <f t="array" ref="BB168">IF(LEN(BB$8)=0,"",IFERROR(IF(BB$9="Samtals",SUMPRODUCT(((Gögn!$F$2:$F$11876=$A168)*(Gögn!$B$2:$B$11876=BB$8)),Gögn!$K$2:$K$11876,Gögn!$L$2:$L$11876)/SUMIFS(Gögn!$L$2:$L$11876,Gögn!$B$2:$B$11876,BB$8,Gögn!$F$2:$F$11876,$A168),SUMPRODUCT(((Gögn!$F$2:$F$11876=$A168)*(Gögn!$B$2:$B$11876=BB$8)*(Gögn!$E$2:$E$11876=BB$9)),Gögn!$K$2:$K$11876,Gögn!$L$2:$L$11876)/SUMIFS(Gögn!$L$2:$L$11876,Gögn!$B$2:$B$11876,BB$8,Gögn!$E$2:$E$11876,BB$9,Gögn!$F$2:$F$11876,$A168)),""))</f>
        <v>0</v>
      </c>
      <c r="BC168" s="162">
        <f t="array" ref="BC168">IF(LEN(BC$8)=0,"",IFERROR(IF(BC$9="Samtals",SUMPRODUCT(((Gögn!$F$2:$F$11876=$A168)*(Gögn!$B$2:$B$11876=BC$8)),Gögn!$K$2:$K$11876,Gögn!$L$2:$L$11876)/SUMIFS(Gögn!$L$2:$L$11876,Gögn!$B$2:$B$11876,BC$8,Gögn!$F$2:$F$11876,$A168),SUMPRODUCT(((Gögn!$F$2:$F$11876=$A168)*(Gögn!$B$2:$B$11876=BC$8)*(Gögn!$E$2:$E$11876=BC$9)),Gögn!$K$2:$K$11876,Gögn!$L$2:$L$11876)/SUMIFS(Gögn!$L$2:$L$11876,Gögn!$B$2:$B$11876,BC$8,Gögn!$E$2:$E$11876,BC$9,Gögn!$F$2:$F$11876,$A168)),""))</f>
        <v>0</v>
      </c>
      <c r="BD168" s="162">
        <f t="array" ref="BD168">IF(LEN(BD$8)=0,"",IFERROR(IF(BD$9="Samtals",SUMPRODUCT(((Gögn!$F$2:$F$11876=$A168)*(Gögn!$B$2:$B$11876=BD$8)),Gögn!$K$2:$K$11876,Gögn!$L$2:$L$11876)/SUMIFS(Gögn!$L$2:$L$11876,Gögn!$B$2:$B$11876,BD$8,Gögn!$F$2:$F$11876,$A168),SUMPRODUCT(((Gögn!$F$2:$F$11876=$A168)*(Gögn!$B$2:$B$11876=BD$8)*(Gögn!$E$2:$E$11876=BD$9)),Gögn!$K$2:$K$11876,Gögn!$L$2:$L$11876)/SUMIFS(Gögn!$L$2:$L$11876,Gögn!$B$2:$B$11876,BD$8,Gögn!$E$2:$E$11876,BD$9,Gögn!$F$2:$F$11876,$A168)),""))</f>
        <v>0</v>
      </c>
      <c r="BE168" s="162">
        <f t="array" ref="BE168">IF(LEN(BE$8)=0,"",IFERROR(IF(BE$9="Samtals",SUMPRODUCT(((Gögn!$F$2:$F$11876=$A168)*(Gögn!$B$2:$B$11876=BE$8)),Gögn!$K$2:$K$11876,Gögn!$L$2:$L$11876)/SUMIFS(Gögn!$L$2:$L$11876,Gögn!$B$2:$B$11876,BE$8,Gögn!$F$2:$F$11876,$A168),SUMPRODUCT(((Gögn!$F$2:$F$11876=$A168)*(Gögn!$B$2:$B$11876=BE$8)*(Gögn!$E$2:$E$11876=BE$9)),Gögn!$K$2:$K$11876,Gögn!$L$2:$L$11876)/SUMIFS(Gögn!$L$2:$L$11876,Gögn!$B$2:$B$11876,BE$8,Gögn!$E$2:$E$11876,BE$9,Gögn!$F$2:$F$11876,$A168)),""))</f>
        <v>0.51714962906304429</v>
      </c>
      <c r="BF168" s="162">
        <f t="array" ref="BF168">IF(LEN(BF$8)=0,"",IFERROR(IF(BF$9="Samtals",SUMPRODUCT(((Gögn!$F$2:$F$11876=$A168)*(Gögn!$B$2:$B$11876=BF$8)),Gögn!$K$2:$K$11876,Gögn!$L$2:$L$11876)/SUMIFS(Gögn!$L$2:$L$11876,Gögn!$B$2:$B$11876,BF$8,Gögn!$F$2:$F$11876,$A168),SUMPRODUCT(((Gögn!$F$2:$F$11876=$A168)*(Gögn!$B$2:$B$11876=BF$8)*(Gögn!$E$2:$E$11876=BF$9)),Gögn!$K$2:$K$11876,Gögn!$L$2:$L$11876)/SUMIFS(Gögn!$L$2:$L$11876,Gögn!$B$2:$B$11876,BF$8,Gögn!$E$2:$E$11876,BF$9,Gögn!$F$2:$F$11876,$A168)),""))</f>
        <v>0.53</v>
      </c>
      <c r="BG168" s="162">
        <f t="array" ref="BG168">IF(LEN(BG$8)=0,"",IFERROR(IF(BG$9="Samtals",SUMPRODUCT(((Gögn!$F$2:$F$11876=$A168)*(Gögn!$B$2:$B$11876=BG$8)),Gögn!$K$2:$K$11876,Gögn!$L$2:$L$11876)/SUMIFS(Gögn!$L$2:$L$11876,Gögn!$B$2:$B$11876,BG$8,Gögn!$F$2:$F$11876,$A168),SUMPRODUCT(((Gögn!$F$2:$F$11876=$A168)*(Gögn!$B$2:$B$11876=BG$8)*(Gögn!$E$2:$E$11876=BG$9)),Gögn!$K$2:$K$11876,Gögn!$L$2:$L$11876)/SUMIFS(Gögn!$L$2:$L$11876,Gögn!$B$2:$B$11876,BG$8,Gögn!$E$2:$E$11876,BG$9,Gögn!$F$2:$F$11876,$A168)),""))</f>
        <v>0</v>
      </c>
    </row>
    <row r="169" spans="1:59" ht="15" customHeight="1" x14ac:dyDescent="0.25">
      <c r="A169" s="5" t="s">
        <v>458</v>
      </c>
      <c r="B169" s="5"/>
      <c r="C169" s="18" t="s">
        <v>290</v>
      </c>
      <c r="D169" s="155">
        <f>SUMPRODUCT(E169:BG169,$E$18:$BG$18)/SUM($E$18:$BG$18)</f>
        <v>100.00001795885251</v>
      </c>
      <c r="E169" s="155">
        <f>IF(LEN(E$8)=0,"",SUM(E165:E168))</f>
        <v>100</v>
      </c>
      <c r="F169" s="155">
        <f t="shared" ref="F169:BG169" si="40">IF(LEN(F$8)=0,"",SUM(F165:F168))</f>
        <v>100</v>
      </c>
      <c r="G169" s="155">
        <f t="shared" si="40"/>
        <v>100</v>
      </c>
      <c r="H169" s="155">
        <f t="shared" si="40"/>
        <v>99.999999999999986</v>
      </c>
      <c r="I169" s="155">
        <f t="shared" si="40"/>
        <v>99.999999999999986</v>
      </c>
      <c r="J169" s="155">
        <f t="shared" si="40"/>
        <v>100</v>
      </c>
      <c r="K169" s="155">
        <f t="shared" si="40"/>
        <v>99.999999999999986</v>
      </c>
      <c r="L169" s="155">
        <f t="shared" si="40"/>
        <v>99.999999999999986</v>
      </c>
      <c r="M169" s="155">
        <f t="shared" si="40"/>
        <v>99.99</v>
      </c>
      <c r="N169" s="155">
        <f t="shared" si="40"/>
        <v>99.99</v>
      </c>
      <c r="O169" s="155">
        <f t="shared" si="40"/>
        <v>99.999999999999986</v>
      </c>
      <c r="P169" s="155">
        <f t="shared" si="40"/>
        <v>100</v>
      </c>
      <c r="Q169" s="155">
        <f t="shared" si="40"/>
        <v>100.00000000000001</v>
      </c>
      <c r="R169" s="155">
        <f t="shared" si="40"/>
        <v>100.00000000000001</v>
      </c>
      <c r="S169" s="155">
        <f t="shared" si="40"/>
        <v>100.00000000000001</v>
      </c>
      <c r="T169" s="155">
        <f t="shared" si="40"/>
        <v>100</v>
      </c>
      <c r="U169" s="155">
        <f t="shared" si="40"/>
        <v>100</v>
      </c>
      <c r="V169" s="155">
        <f t="shared" si="40"/>
        <v>100</v>
      </c>
      <c r="W169" s="155">
        <f t="shared" si="40"/>
        <v>99.999999999999986</v>
      </c>
      <c r="X169" s="155">
        <f t="shared" si="40"/>
        <v>100</v>
      </c>
      <c r="Y169" s="155">
        <f t="shared" si="40"/>
        <v>100</v>
      </c>
      <c r="Z169" s="155">
        <f t="shared" si="40"/>
        <v>100</v>
      </c>
      <c r="AA169" s="155">
        <f t="shared" si="40"/>
        <v>100</v>
      </c>
      <c r="AB169" s="155">
        <f t="shared" si="40"/>
        <v>100</v>
      </c>
      <c r="AC169" s="155">
        <f t="shared" si="40"/>
        <v>99.999999999999986</v>
      </c>
      <c r="AD169" s="155">
        <f t="shared" si="40"/>
        <v>99.999999999999986</v>
      </c>
      <c r="AE169" s="155">
        <f t="shared" si="40"/>
        <v>99.98</v>
      </c>
      <c r="AF169" s="155">
        <f t="shared" si="40"/>
        <v>99.98</v>
      </c>
      <c r="AG169" s="155">
        <f t="shared" si="40"/>
        <v>100.00000000000001</v>
      </c>
      <c r="AH169" s="155">
        <f t="shared" si="40"/>
        <v>100.00000000000001</v>
      </c>
      <c r="AI169" s="155">
        <f t="shared" si="40"/>
        <v>100</v>
      </c>
      <c r="AJ169" s="155">
        <f t="shared" si="40"/>
        <v>100</v>
      </c>
      <c r="AK169" s="155">
        <f t="shared" si="40"/>
        <v>100</v>
      </c>
      <c r="AL169" s="155">
        <f t="shared" si="40"/>
        <v>100</v>
      </c>
      <c r="AM169" s="155">
        <f t="shared" si="40"/>
        <v>100</v>
      </c>
      <c r="AN169" s="155">
        <f t="shared" si="40"/>
        <v>100</v>
      </c>
      <c r="AO169" s="155">
        <f t="shared" si="40"/>
        <v>100</v>
      </c>
      <c r="AP169" s="155">
        <f t="shared" si="40"/>
        <v>100</v>
      </c>
      <c r="AQ169" s="155">
        <f t="shared" si="40"/>
        <v>100</v>
      </c>
      <c r="AR169" s="155">
        <f t="shared" si="40"/>
        <v>99.999999999999986</v>
      </c>
      <c r="AS169" s="155">
        <f t="shared" si="40"/>
        <v>99.999999999999986</v>
      </c>
      <c r="AT169" s="155">
        <f t="shared" si="40"/>
        <v>100</v>
      </c>
      <c r="AU169" s="155">
        <f t="shared" si="40"/>
        <v>100</v>
      </c>
      <c r="AV169" s="155">
        <f t="shared" si="40"/>
        <v>100.0098813086183</v>
      </c>
      <c r="AW169" s="155">
        <f t="shared" si="40"/>
        <v>100.00999999999999</v>
      </c>
      <c r="AX169" s="155">
        <f t="shared" si="40"/>
        <v>100</v>
      </c>
      <c r="AY169" s="155">
        <f t="shared" si="40"/>
        <v>100</v>
      </c>
      <c r="AZ169" s="155">
        <f t="shared" si="40"/>
        <v>100.00000000000001</v>
      </c>
      <c r="BA169" s="155">
        <f t="shared" si="40"/>
        <v>100</v>
      </c>
      <c r="BB169" s="155">
        <f t="shared" si="40"/>
        <v>100.00000000000001</v>
      </c>
      <c r="BC169" s="155">
        <f t="shared" si="40"/>
        <v>100</v>
      </c>
      <c r="BD169" s="155">
        <f t="shared" si="40"/>
        <v>100</v>
      </c>
      <c r="BE169" s="155">
        <f t="shared" si="40"/>
        <v>99.999999999999986</v>
      </c>
      <c r="BF169" s="155">
        <f t="shared" si="40"/>
        <v>100</v>
      </c>
      <c r="BG169" s="155">
        <f t="shared" si="40"/>
        <v>100</v>
      </c>
    </row>
    <row r="170" spans="1:59" ht="15" customHeight="1" x14ac:dyDescent="0.25">
      <c r="A170" s="5" t="s">
        <v>458</v>
      </c>
      <c r="B170" s="5"/>
      <c r="C170" s="19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</row>
    <row r="171" spans="1:59" ht="15" customHeight="1" x14ac:dyDescent="0.25">
      <c r="A171" s="15" t="s">
        <v>88</v>
      </c>
      <c r="B171" s="15"/>
      <c r="C171" s="131" t="s">
        <v>89</v>
      </c>
      <c r="D171" s="160">
        <f>SUMIF($E$9:$BG$9,"Samtals",E171:BG171)</f>
        <v>274.15976530846132</v>
      </c>
      <c r="E171" s="160">
        <f t="array" ref="E171">IF(LEN(E$8)=0,"",IFERROR(IF(E$9="Samtals",SUMPRODUCT(((Gögn!$F$2:$F$11876=$A171)*(Gögn!$B$2:$B$11876=E$8)),Gögn!$K$2:$K$11876,Gögn!$L$2:$L$11876)/SUMIFS(Gögn!$L$2:$L$11876,Gögn!$B$2:$B$11876,E$8,Gögn!$F$2:$F$11876,$A171),SUMPRODUCT(((Gögn!$F$2:$F$11876=$A171)*(Gögn!$B$2:$B$11876=E$8)*(Gögn!$E$2:$E$11876=E$9)),Gögn!$K$2:$K$11876,Gögn!$L$2:$L$11876)/SUMIFS(Gögn!$L$2:$L$11876,Gögn!$B$2:$B$11876,E$8,Gögn!$E$2:$E$11876,E$9,Gögn!$F$2:$F$11876,$A171)),""))</f>
        <v>22</v>
      </c>
      <c r="F171" s="160">
        <f t="array" ref="F171">IF(LEN(F$8)=0,"",IFERROR(IF(F$9="Samtals",SUMPRODUCT(((Gögn!$F$2:$F$11876=$A171)*(Gögn!$B$2:$B$11876=F$8)),Gögn!$K$2:$K$11876,Gögn!$L$2:$L$11876)/SUMIFS(Gögn!$L$2:$L$11876,Gögn!$B$2:$B$11876,F$8,Gögn!$F$2:$F$11876,$A171),SUMPRODUCT(((Gögn!$F$2:$F$11876=$A171)*(Gögn!$B$2:$B$11876=F$8)*(Gögn!$E$2:$E$11876=F$9)),Gögn!$K$2:$K$11876,Gögn!$L$2:$L$11876)/SUMIFS(Gögn!$L$2:$L$11876,Gögn!$B$2:$B$11876,F$8,Gögn!$E$2:$E$11876,F$9,Gögn!$F$2:$F$11876,$A171)),""))</f>
        <v>22</v>
      </c>
      <c r="G171" s="160">
        <f t="array" ref="G171">IF(LEN(G$8)=0,"",IFERROR(IF(G$9="Samtals",SUMPRODUCT(((Gögn!$F$2:$F$11876=$A171)*(Gögn!$B$2:$B$11876=G$8)),Gögn!$K$2:$K$11876,Gögn!$L$2:$L$11876)/SUMIFS(Gögn!$L$2:$L$11876,Gögn!$B$2:$B$11876,G$8,Gögn!$F$2:$F$11876,$A171),SUMPRODUCT(((Gögn!$F$2:$F$11876=$A171)*(Gögn!$B$2:$B$11876=G$8)*(Gögn!$E$2:$E$11876=G$9)),Gögn!$K$2:$K$11876,Gögn!$L$2:$L$11876)/SUMIFS(Gögn!$L$2:$L$11876,Gögn!$B$2:$B$11876,G$8,Gögn!$E$2:$E$11876,G$9,Gögn!$F$2:$F$11876,$A171)),""))</f>
        <v>22</v>
      </c>
      <c r="H171" s="160">
        <f t="array" ref="H171">IF(LEN(H$8)=0,"",IFERROR(IF(H$9="Samtals",SUMPRODUCT(((Gögn!$F$2:$F$11876=$A171)*(Gögn!$B$2:$B$11876=H$8)),Gögn!$K$2:$K$11876,Gögn!$L$2:$L$11876)/SUMIFS(Gögn!$L$2:$L$11876,Gögn!$B$2:$B$11876,H$8,Gögn!$F$2:$F$11876,$A171),SUMPRODUCT(((Gögn!$F$2:$F$11876=$A171)*(Gögn!$B$2:$B$11876=H$8)*(Gögn!$E$2:$E$11876=H$9)),Gögn!$K$2:$K$11876,Gögn!$L$2:$L$11876)/SUMIFS(Gögn!$L$2:$L$11876,Gögn!$B$2:$B$11876,H$8,Gögn!$E$2:$E$11876,H$9,Gögn!$F$2:$F$11876,$A171)),""))</f>
        <v>27.58203934892224</v>
      </c>
      <c r="I171" s="160">
        <f t="array" ref="I171">IF(LEN(I$8)=0,"",IFERROR(IF(I$9="Samtals",SUMPRODUCT(((Gögn!$F$2:$F$11876=$A171)*(Gögn!$B$2:$B$11876=I$8)),Gögn!$K$2:$K$11876,Gögn!$L$2:$L$11876)/SUMIFS(Gögn!$L$2:$L$11876,Gögn!$B$2:$B$11876,I$8,Gögn!$F$2:$F$11876,$A171),SUMPRODUCT(((Gögn!$F$2:$F$11876=$A171)*(Gögn!$B$2:$B$11876=I$8)*(Gögn!$E$2:$E$11876=I$9)),Gögn!$K$2:$K$11876,Gögn!$L$2:$L$11876)/SUMIFS(Gögn!$L$2:$L$11876,Gögn!$B$2:$B$11876,I$8,Gögn!$E$2:$E$11876,I$9,Gögn!$F$2:$F$11876,$A171)),""))</f>
        <v>28.7</v>
      </c>
      <c r="J171" s="160">
        <f t="array" ref="J171">IF(LEN(J$8)=0,"",IFERROR(IF(J$9="Samtals",SUMPRODUCT(((Gögn!$F$2:$F$11876=$A171)*(Gögn!$B$2:$B$11876=J$8)),Gögn!$K$2:$K$11876,Gögn!$L$2:$L$11876)/SUMIFS(Gögn!$L$2:$L$11876,Gögn!$B$2:$B$11876,J$8,Gögn!$F$2:$F$11876,$A171),SUMPRODUCT(((Gögn!$F$2:$F$11876=$A171)*(Gögn!$B$2:$B$11876=J$8)*(Gögn!$E$2:$E$11876=J$9)),Gögn!$K$2:$K$11876,Gögn!$L$2:$L$11876)/SUMIFS(Gögn!$L$2:$L$11876,Gögn!$B$2:$B$11876,J$8,Gögn!$E$2:$E$11876,J$9,Gögn!$F$2:$F$11876,$A171)),""))</f>
        <v>0</v>
      </c>
      <c r="K171" s="160">
        <f t="array" ref="K171">IF(LEN(K$8)=0,"",IFERROR(IF(K$9="Samtals",SUMPRODUCT(((Gögn!$F$2:$F$11876=$A171)*(Gögn!$B$2:$B$11876=K$8)),Gögn!$K$2:$K$11876,Gögn!$L$2:$L$11876)/SUMIFS(Gögn!$L$2:$L$11876,Gögn!$B$2:$B$11876,K$8,Gögn!$F$2:$F$11876,$A171),SUMPRODUCT(((Gögn!$F$2:$F$11876=$A171)*(Gögn!$B$2:$B$11876=K$8)*(Gögn!$E$2:$E$11876=K$9)),Gögn!$K$2:$K$11876,Gögn!$L$2:$L$11876)/SUMIFS(Gögn!$L$2:$L$11876,Gögn!$B$2:$B$11876,K$8,Gögn!$E$2:$E$11876,K$9,Gögn!$F$2:$F$11876,$A171)),""))</f>
        <v>19.965472676916828</v>
      </c>
      <c r="L171" s="160">
        <f t="array" ref="L171">IF(LEN(L$8)=0,"",IFERROR(IF(L$9="Samtals",SUMPRODUCT(((Gögn!$F$2:$F$11876=$A171)*(Gögn!$B$2:$B$11876=L$8)),Gögn!$K$2:$K$11876,Gögn!$L$2:$L$11876)/SUMIFS(Gögn!$L$2:$L$11876,Gögn!$B$2:$B$11876,L$8,Gögn!$F$2:$F$11876,$A171),SUMPRODUCT(((Gögn!$F$2:$F$11876=$A171)*(Gögn!$B$2:$B$11876=L$8)*(Gögn!$E$2:$E$11876=L$9)),Gögn!$K$2:$K$11876,Gögn!$L$2:$L$11876)/SUMIFS(Gögn!$L$2:$L$11876,Gögn!$B$2:$B$11876,L$8,Gögn!$E$2:$E$11876,L$9,Gögn!$F$2:$F$11876,$A171)),""))</f>
        <v>19.965472676916828</v>
      </c>
      <c r="M171" s="160">
        <f t="array" ref="M171">IF(LEN(M$8)=0,"",IFERROR(IF(M$9="Samtals",SUMPRODUCT(((Gögn!$F$2:$F$11876=$A171)*(Gögn!$B$2:$B$11876=M$8)),Gögn!$K$2:$K$11876,Gögn!$L$2:$L$11876)/SUMIFS(Gögn!$L$2:$L$11876,Gögn!$B$2:$B$11876,M$8,Gögn!$F$2:$F$11876,$A171),SUMPRODUCT(((Gögn!$F$2:$F$11876=$A171)*(Gögn!$B$2:$B$11876=M$8)*(Gögn!$E$2:$E$11876=M$9)),Gögn!$K$2:$K$11876,Gögn!$L$2:$L$11876)/SUMIFS(Gögn!$L$2:$L$11876,Gögn!$B$2:$B$11876,M$8,Gögn!$E$2:$E$11876,M$9,Gögn!$F$2:$F$11876,$A171)),""))</f>
        <v>0</v>
      </c>
      <c r="N171" s="160">
        <f t="array" ref="N171">IF(LEN(N$8)=0,"",IFERROR(IF(N$9="Samtals",SUMPRODUCT(((Gögn!$F$2:$F$11876=$A171)*(Gögn!$B$2:$B$11876=N$8)),Gögn!$K$2:$K$11876,Gögn!$L$2:$L$11876)/SUMIFS(Gögn!$L$2:$L$11876,Gögn!$B$2:$B$11876,N$8,Gögn!$F$2:$F$11876,$A171),SUMPRODUCT(((Gögn!$F$2:$F$11876=$A171)*(Gögn!$B$2:$B$11876=N$8)*(Gögn!$E$2:$E$11876=N$9)),Gögn!$K$2:$K$11876,Gögn!$L$2:$L$11876)/SUMIFS(Gögn!$L$2:$L$11876,Gögn!$B$2:$B$11876,N$8,Gögn!$E$2:$E$11876,N$9,Gögn!$F$2:$F$11876,$A171)),""))</f>
        <v>0</v>
      </c>
      <c r="O171" s="160">
        <f t="array" ref="O171">IF(LEN(O$8)=0,"",IFERROR(IF(O$9="Samtals",SUMPRODUCT(((Gögn!$F$2:$F$11876=$A171)*(Gögn!$B$2:$B$11876=O$8)),Gögn!$K$2:$K$11876,Gögn!$L$2:$L$11876)/SUMIFS(Gögn!$L$2:$L$11876,Gögn!$B$2:$B$11876,O$8,Gögn!$F$2:$F$11876,$A171),SUMPRODUCT(((Gögn!$F$2:$F$11876=$A171)*(Gögn!$B$2:$B$11876=O$8)*(Gögn!$E$2:$E$11876=O$9)),Gögn!$K$2:$K$11876,Gögn!$L$2:$L$11876)/SUMIFS(Gögn!$L$2:$L$11876,Gögn!$B$2:$B$11876,O$8,Gögn!$E$2:$E$11876,O$9,Gögn!$F$2:$F$11876,$A171)),""))</f>
        <v>14.62222284731906</v>
      </c>
      <c r="P171" s="160">
        <f t="array" ref="P171">IF(LEN(P$8)=0,"",IFERROR(IF(P$9="Samtals",SUMPRODUCT(((Gögn!$F$2:$F$11876=$A171)*(Gögn!$B$2:$B$11876=P$8)),Gögn!$K$2:$K$11876,Gögn!$L$2:$L$11876)/SUMIFS(Gögn!$L$2:$L$11876,Gögn!$B$2:$B$11876,P$8,Gögn!$F$2:$F$11876,$A171),SUMPRODUCT(((Gögn!$F$2:$F$11876=$A171)*(Gögn!$B$2:$B$11876=P$8)*(Gögn!$E$2:$E$11876=P$9)),Gögn!$K$2:$K$11876,Gögn!$L$2:$L$11876)/SUMIFS(Gögn!$L$2:$L$11876,Gögn!$B$2:$B$11876,P$8,Gögn!$E$2:$E$11876,P$9,Gögn!$F$2:$F$11876,$A171)),""))</f>
        <v>14.7</v>
      </c>
      <c r="Q171" s="160">
        <f t="array" ref="Q171">IF(LEN(Q$8)=0,"",IFERROR(IF(Q$9="Samtals",SUMPRODUCT(((Gögn!$F$2:$F$11876=$A171)*(Gögn!$B$2:$B$11876=Q$8)),Gögn!$K$2:$K$11876,Gögn!$L$2:$L$11876)/SUMIFS(Gögn!$L$2:$L$11876,Gögn!$B$2:$B$11876,Q$8,Gögn!$F$2:$F$11876,$A171),SUMPRODUCT(((Gögn!$F$2:$F$11876=$A171)*(Gögn!$B$2:$B$11876=Q$8)*(Gögn!$E$2:$E$11876=Q$9)),Gögn!$K$2:$K$11876,Gögn!$L$2:$L$11876)/SUMIFS(Gögn!$L$2:$L$11876,Gögn!$B$2:$B$11876,Q$8,Gögn!$E$2:$E$11876,Q$9,Gögn!$F$2:$F$11876,$A171)),""))</f>
        <v>0</v>
      </c>
      <c r="R171" s="160">
        <f t="array" ref="R171">IF(LEN(R$8)=0,"",IFERROR(IF(R$9="Samtals",SUMPRODUCT(((Gögn!$F$2:$F$11876=$A171)*(Gögn!$B$2:$B$11876=R$8)),Gögn!$K$2:$K$11876,Gögn!$L$2:$L$11876)/SUMIFS(Gögn!$L$2:$L$11876,Gögn!$B$2:$B$11876,R$8,Gögn!$F$2:$F$11876,$A171),SUMPRODUCT(((Gögn!$F$2:$F$11876=$A171)*(Gögn!$B$2:$B$11876=R$8)*(Gögn!$E$2:$E$11876=R$9)),Gögn!$K$2:$K$11876,Gögn!$L$2:$L$11876)/SUMIFS(Gögn!$L$2:$L$11876,Gögn!$B$2:$B$11876,R$8,Gögn!$E$2:$E$11876,R$9,Gögn!$F$2:$F$11876,$A171)),""))</f>
        <v>0.34102624671741033</v>
      </c>
      <c r="S171" s="160">
        <f t="array" ref="S171">IF(LEN(S$8)=0,"",IFERROR(IF(S$9="Samtals",SUMPRODUCT(((Gögn!$F$2:$F$11876=$A171)*(Gögn!$B$2:$B$11876=S$8)),Gögn!$K$2:$K$11876,Gögn!$L$2:$L$11876)/SUMIFS(Gögn!$L$2:$L$11876,Gögn!$B$2:$B$11876,S$8,Gögn!$F$2:$F$11876,$A171),SUMPRODUCT(((Gögn!$F$2:$F$11876=$A171)*(Gögn!$B$2:$B$11876=S$8)*(Gögn!$E$2:$E$11876=S$9)),Gögn!$K$2:$K$11876,Gögn!$L$2:$L$11876)/SUMIFS(Gögn!$L$2:$L$11876,Gögn!$B$2:$B$11876,S$8,Gögn!$E$2:$E$11876,S$9,Gögn!$F$2:$F$11876,$A171)),""))</f>
        <v>0.33</v>
      </c>
      <c r="T171" s="160">
        <f t="array" ref="T171">IF(LEN(T$8)=0,"",IFERROR(IF(T$9="Samtals",SUMPRODUCT(((Gögn!$F$2:$F$11876=$A171)*(Gögn!$B$2:$B$11876=T$8)),Gögn!$K$2:$K$11876,Gögn!$L$2:$L$11876)/SUMIFS(Gögn!$L$2:$L$11876,Gögn!$B$2:$B$11876,T$8,Gögn!$F$2:$F$11876,$A171),SUMPRODUCT(((Gögn!$F$2:$F$11876=$A171)*(Gögn!$B$2:$B$11876=T$8)*(Gögn!$E$2:$E$11876=T$9)),Gögn!$K$2:$K$11876,Gögn!$L$2:$L$11876)/SUMIFS(Gögn!$L$2:$L$11876,Gögn!$B$2:$B$11876,T$8,Gögn!$E$2:$E$11876,T$9,Gögn!$F$2:$F$11876,$A171)),""))</f>
        <v>0.34650711509752713</v>
      </c>
      <c r="U171" s="160">
        <f t="array" ref="U171">IF(LEN(U$8)=0,"",IFERROR(IF(U$9="Samtals",SUMPRODUCT(((Gögn!$F$2:$F$11876=$A171)*(Gögn!$B$2:$B$11876=U$8)),Gögn!$K$2:$K$11876,Gögn!$L$2:$L$11876)/SUMIFS(Gögn!$L$2:$L$11876,Gögn!$B$2:$B$11876,U$8,Gögn!$F$2:$F$11876,$A171),SUMPRODUCT(((Gögn!$F$2:$F$11876=$A171)*(Gögn!$B$2:$B$11876=U$8)*(Gögn!$E$2:$E$11876=U$9)),Gögn!$K$2:$K$11876,Gögn!$L$2:$L$11876)/SUMIFS(Gögn!$L$2:$L$11876,Gögn!$B$2:$B$11876,U$8,Gögn!$E$2:$E$11876,U$9,Gögn!$F$2:$F$11876,$A171)),""))</f>
        <v>44.29120760368275</v>
      </c>
      <c r="V171" s="160">
        <f t="array" ref="V171">IF(LEN(V$8)=0,"",IFERROR(IF(V$9="Samtals",SUMPRODUCT(((Gögn!$F$2:$F$11876=$A171)*(Gögn!$B$2:$B$11876=V$8)),Gögn!$K$2:$K$11876,Gögn!$L$2:$L$11876)/SUMIFS(Gögn!$L$2:$L$11876,Gögn!$B$2:$B$11876,V$8,Gögn!$F$2:$F$11876,$A171),SUMPRODUCT(((Gögn!$F$2:$F$11876=$A171)*(Gögn!$B$2:$B$11876=V$8)*(Gögn!$E$2:$E$11876=V$9)),Gögn!$K$2:$K$11876,Gögn!$L$2:$L$11876)/SUMIFS(Gögn!$L$2:$L$11876,Gögn!$B$2:$B$11876,V$8,Gögn!$E$2:$E$11876,V$9,Gögn!$F$2:$F$11876,$A171)),""))</f>
        <v>44.7</v>
      </c>
      <c r="W171" s="160">
        <f t="array" ref="W171">IF(LEN(W$8)=0,"",IFERROR(IF(W$9="Samtals",SUMPRODUCT(((Gögn!$F$2:$F$11876=$A171)*(Gögn!$B$2:$B$11876=W$8)),Gögn!$K$2:$K$11876,Gögn!$L$2:$L$11876)/SUMIFS(Gögn!$L$2:$L$11876,Gögn!$B$2:$B$11876,W$8,Gögn!$F$2:$F$11876,$A171),SUMPRODUCT(((Gögn!$F$2:$F$11876=$A171)*(Gögn!$B$2:$B$11876=W$8)*(Gögn!$E$2:$E$11876=W$9)),Gögn!$K$2:$K$11876,Gögn!$L$2:$L$11876)/SUMIFS(Gögn!$L$2:$L$11876,Gögn!$B$2:$B$11876,W$8,Gögn!$E$2:$E$11876,W$9,Gögn!$F$2:$F$11876,$A171)),""))</f>
        <v>0</v>
      </c>
      <c r="X171" s="160">
        <f t="array" ref="X171">IF(LEN(X$8)=0,"",IFERROR(IF(X$9="Samtals",SUMPRODUCT(((Gögn!$F$2:$F$11876=$A171)*(Gögn!$B$2:$B$11876=X$8)),Gögn!$K$2:$K$11876,Gögn!$L$2:$L$11876)/SUMIFS(Gögn!$L$2:$L$11876,Gögn!$B$2:$B$11876,X$8,Gögn!$F$2:$F$11876,$A171),SUMPRODUCT(((Gögn!$F$2:$F$11876=$A171)*(Gögn!$B$2:$B$11876=X$8)*(Gögn!$E$2:$E$11876=X$9)),Gögn!$K$2:$K$11876,Gögn!$L$2:$L$11876)/SUMIFS(Gögn!$L$2:$L$11876,Gögn!$B$2:$B$11876,X$8,Gögn!$E$2:$E$11876,X$9,Gögn!$F$2:$F$11876,$A171)),""))</f>
        <v>0</v>
      </c>
      <c r="Y171" s="160">
        <f t="array" ref="Y171">IF(LEN(Y$8)=0,"",IFERROR(IF(Y$9="Samtals",SUMPRODUCT(((Gögn!$F$2:$F$11876=$A171)*(Gögn!$B$2:$B$11876=Y$8)),Gögn!$K$2:$K$11876,Gögn!$L$2:$L$11876)/SUMIFS(Gögn!$L$2:$L$11876,Gögn!$B$2:$B$11876,Y$8,Gögn!$F$2:$F$11876,$A171),SUMPRODUCT(((Gögn!$F$2:$F$11876=$A171)*(Gögn!$B$2:$B$11876=Y$8)*(Gögn!$E$2:$E$11876=Y$9)),Gögn!$K$2:$K$11876,Gögn!$L$2:$L$11876)/SUMIFS(Gögn!$L$2:$L$11876,Gögn!$B$2:$B$11876,Y$8,Gögn!$E$2:$E$11876,Y$9,Gögn!$F$2:$F$11876,$A171)),""))</f>
        <v>0</v>
      </c>
      <c r="Z171" s="160">
        <f t="array" ref="Z171">IF(LEN(Z$8)=0,"",IFERROR(IF(Z$9="Samtals",SUMPRODUCT(((Gögn!$F$2:$F$11876=$A171)*(Gögn!$B$2:$B$11876=Z$8)),Gögn!$K$2:$K$11876,Gögn!$L$2:$L$11876)/SUMIFS(Gögn!$L$2:$L$11876,Gögn!$B$2:$B$11876,Z$8,Gögn!$F$2:$F$11876,$A171),SUMPRODUCT(((Gögn!$F$2:$F$11876=$A171)*(Gögn!$B$2:$B$11876=Z$8)*(Gögn!$E$2:$E$11876=Z$9)),Gögn!$K$2:$K$11876,Gögn!$L$2:$L$11876)/SUMIFS(Gögn!$L$2:$L$11876,Gögn!$B$2:$B$11876,Z$8,Gögn!$E$2:$E$11876,Z$9,Gögn!$F$2:$F$11876,$A171)),""))</f>
        <v>0</v>
      </c>
      <c r="AA171" s="160">
        <f t="array" ref="AA171">IF(LEN(AA$8)=0,"",IFERROR(IF(AA$9="Samtals",SUMPRODUCT(((Gögn!$F$2:$F$11876=$A171)*(Gögn!$B$2:$B$11876=AA$8)),Gögn!$K$2:$K$11876,Gögn!$L$2:$L$11876)/SUMIFS(Gögn!$L$2:$L$11876,Gögn!$B$2:$B$11876,AA$8,Gögn!$F$2:$F$11876,$A171),SUMPRODUCT(((Gögn!$F$2:$F$11876=$A171)*(Gögn!$B$2:$B$11876=AA$8)*(Gögn!$E$2:$E$11876=AA$9)),Gögn!$K$2:$K$11876,Gögn!$L$2:$L$11876)/SUMIFS(Gögn!$L$2:$L$11876,Gögn!$B$2:$B$11876,AA$8,Gögn!$E$2:$E$11876,AA$9,Gögn!$F$2:$F$11876,$A171)),""))</f>
        <v>4</v>
      </c>
      <c r="AB171" s="160">
        <f t="array" ref="AB171">IF(LEN(AB$8)=0,"",IFERROR(IF(AB$9="Samtals",SUMPRODUCT(((Gögn!$F$2:$F$11876=$A171)*(Gögn!$B$2:$B$11876=AB$8)),Gögn!$K$2:$K$11876,Gögn!$L$2:$L$11876)/SUMIFS(Gögn!$L$2:$L$11876,Gögn!$B$2:$B$11876,AB$8,Gögn!$F$2:$F$11876,$A171),SUMPRODUCT(((Gögn!$F$2:$F$11876=$A171)*(Gögn!$B$2:$B$11876=AB$8)*(Gögn!$E$2:$E$11876=AB$9)),Gögn!$K$2:$K$11876,Gögn!$L$2:$L$11876)/SUMIFS(Gögn!$L$2:$L$11876,Gögn!$B$2:$B$11876,AB$8,Gögn!$E$2:$E$11876,AB$9,Gögn!$F$2:$F$11876,$A171)),""))</f>
        <v>4</v>
      </c>
      <c r="AC171" s="160">
        <f t="array" ref="AC171">IF(LEN(AC$8)=0,"",IFERROR(IF(AC$9="Samtals",SUMPRODUCT(((Gögn!$F$2:$F$11876=$A171)*(Gögn!$B$2:$B$11876=AC$8)),Gögn!$K$2:$K$11876,Gögn!$L$2:$L$11876)/SUMIFS(Gögn!$L$2:$L$11876,Gögn!$B$2:$B$11876,AC$8,Gögn!$F$2:$F$11876,$A171),SUMPRODUCT(((Gögn!$F$2:$F$11876=$A171)*(Gögn!$B$2:$B$11876=AC$8)*(Gögn!$E$2:$E$11876=AC$9)),Gögn!$K$2:$K$11876,Gögn!$L$2:$L$11876)/SUMIFS(Gögn!$L$2:$L$11876,Gögn!$B$2:$B$11876,AC$8,Gögn!$E$2:$E$11876,AC$9,Gögn!$F$2:$F$11876,$A171)),""))</f>
        <v>4</v>
      </c>
      <c r="AD171" s="160">
        <f t="array" ref="AD171">IF(LEN(AD$8)=0,"",IFERROR(IF(AD$9="Samtals",SUMPRODUCT(((Gögn!$F$2:$F$11876=$A171)*(Gögn!$B$2:$B$11876=AD$8)),Gögn!$K$2:$K$11876,Gögn!$L$2:$L$11876)/SUMIFS(Gögn!$L$2:$L$11876,Gögn!$B$2:$B$11876,AD$8,Gögn!$F$2:$F$11876,$A171),SUMPRODUCT(((Gögn!$F$2:$F$11876=$A171)*(Gögn!$B$2:$B$11876=AD$8)*(Gögn!$E$2:$E$11876=AD$9)),Gögn!$K$2:$K$11876,Gögn!$L$2:$L$11876)/SUMIFS(Gögn!$L$2:$L$11876,Gögn!$B$2:$B$11876,AD$8,Gögn!$E$2:$E$11876,AD$9,Gögn!$F$2:$F$11876,$A171)),""))</f>
        <v>4</v>
      </c>
      <c r="AE171" s="160">
        <f t="array" ref="AE171">IF(LEN(AE$8)=0,"",IFERROR(IF(AE$9="Samtals",SUMPRODUCT(((Gögn!$F$2:$F$11876=$A171)*(Gögn!$B$2:$B$11876=AE$8)),Gögn!$K$2:$K$11876,Gögn!$L$2:$L$11876)/SUMIFS(Gögn!$L$2:$L$11876,Gögn!$B$2:$B$11876,AE$8,Gögn!$F$2:$F$11876,$A171),SUMPRODUCT(((Gögn!$F$2:$F$11876=$A171)*(Gögn!$B$2:$B$11876=AE$8)*(Gögn!$E$2:$E$11876=AE$9)),Gögn!$K$2:$K$11876,Gögn!$L$2:$L$11876)/SUMIFS(Gögn!$L$2:$L$11876,Gögn!$B$2:$B$11876,AE$8,Gögn!$E$2:$E$11876,AE$9,Gögn!$F$2:$F$11876,$A171)),""))</f>
        <v>0</v>
      </c>
      <c r="AF171" s="160">
        <f t="array" ref="AF171">IF(LEN(AF$8)=0,"",IFERROR(IF(AF$9="Samtals",SUMPRODUCT(((Gögn!$F$2:$F$11876=$A171)*(Gögn!$B$2:$B$11876=AF$8)),Gögn!$K$2:$K$11876,Gögn!$L$2:$L$11876)/SUMIFS(Gögn!$L$2:$L$11876,Gögn!$B$2:$B$11876,AF$8,Gögn!$F$2:$F$11876,$A171),SUMPRODUCT(((Gögn!$F$2:$F$11876=$A171)*(Gögn!$B$2:$B$11876=AF$8)*(Gögn!$E$2:$E$11876=AF$9)),Gögn!$K$2:$K$11876,Gögn!$L$2:$L$11876)/SUMIFS(Gögn!$L$2:$L$11876,Gögn!$B$2:$B$11876,AF$8,Gögn!$E$2:$E$11876,AF$9,Gögn!$F$2:$F$11876,$A171)),""))</f>
        <v>0</v>
      </c>
      <c r="AG171" s="160">
        <f t="array" ref="AG171">IF(LEN(AG$8)=0,"",IFERROR(IF(AG$9="Samtals",SUMPRODUCT(((Gögn!$F$2:$F$11876=$A171)*(Gögn!$B$2:$B$11876=AG$8)),Gögn!$K$2:$K$11876,Gögn!$L$2:$L$11876)/SUMIFS(Gögn!$L$2:$L$11876,Gögn!$B$2:$B$11876,AG$8,Gögn!$F$2:$F$11876,$A171),SUMPRODUCT(((Gögn!$F$2:$F$11876=$A171)*(Gögn!$B$2:$B$11876=AG$8)*(Gögn!$E$2:$E$11876=AG$9)),Gögn!$K$2:$K$11876,Gögn!$L$2:$L$11876)/SUMIFS(Gögn!$L$2:$L$11876,Gögn!$B$2:$B$11876,AG$8,Gögn!$E$2:$E$11876,AG$9,Gögn!$F$2:$F$11876,$A171)),""))</f>
        <v>0</v>
      </c>
      <c r="AH171" s="160">
        <f t="array" ref="AH171">IF(LEN(AH$8)=0,"",IFERROR(IF(AH$9="Samtals",SUMPRODUCT(((Gögn!$F$2:$F$11876=$A171)*(Gögn!$B$2:$B$11876=AH$8)),Gögn!$K$2:$K$11876,Gögn!$L$2:$L$11876)/SUMIFS(Gögn!$L$2:$L$11876,Gögn!$B$2:$B$11876,AH$8,Gögn!$F$2:$F$11876,$A171),SUMPRODUCT(((Gögn!$F$2:$F$11876=$A171)*(Gögn!$B$2:$B$11876=AH$8)*(Gögn!$E$2:$E$11876=AH$9)),Gögn!$K$2:$K$11876,Gögn!$L$2:$L$11876)/SUMIFS(Gögn!$L$2:$L$11876,Gögn!$B$2:$B$11876,AH$8,Gögn!$E$2:$E$11876,AH$9,Gögn!$F$2:$F$11876,$A171)),""))</f>
        <v>0</v>
      </c>
      <c r="AI171" s="160">
        <f t="array" ref="AI171">IF(LEN(AI$8)=0,"",IFERROR(IF(AI$9="Samtals",SUMPRODUCT(((Gögn!$F$2:$F$11876=$A171)*(Gögn!$B$2:$B$11876=AI$8)),Gögn!$K$2:$K$11876,Gögn!$L$2:$L$11876)/SUMIFS(Gögn!$L$2:$L$11876,Gögn!$B$2:$B$11876,AI$8,Gögn!$F$2:$F$11876,$A171),SUMPRODUCT(((Gögn!$F$2:$F$11876=$A171)*(Gögn!$B$2:$B$11876=AI$8)*(Gögn!$E$2:$E$11876=AI$9)),Gögn!$K$2:$K$11876,Gögn!$L$2:$L$11876)/SUMIFS(Gögn!$L$2:$L$11876,Gögn!$B$2:$B$11876,AI$8,Gögn!$E$2:$E$11876,AI$9,Gögn!$F$2:$F$11876,$A171)),""))</f>
        <v>0</v>
      </c>
      <c r="AJ171" s="160">
        <f t="array" ref="AJ171">IF(LEN(AJ$8)=0,"",IFERROR(IF(AJ$9="Samtals",SUMPRODUCT(((Gögn!$F$2:$F$11876=$A171)*(Gögn!$B$2:$B$11876=AJ$8)),Gögn!$K$2:$K$11876,Gögn!$L$2:$L$11876)/SUMIFS(Gögn!$L$2:$L$11876,Gögn!$B$2:$B$11876,AJ$8,Gögn!$F$2:$F$11876,$A171),SUMPRODUCT(((Gögn!$F$2:$F$11876=$A171)*(Gögn!$B$2:$B$11876=AJ$8)*(Gögn!$E$2:$E$11876=AJ$9)),Gögn!$K$2:$K$11876,Gögn!$L$2:$L$11876)/SUMIFS(Gögn!$L$2:$L$11876,Gögn!$B$2:$B$11876,AJ$8,Gögn!$E$2:$E$11876,AJ$9,Gögn!$F$2:$F$11876,$A171)),""))</f>
        <v>0</v>
      </c>
      <c r="AK171" s="160">
        <f t="array" ref="AK171">IF(LEN(AK$8)=0,"",IFERROR(IF(AK$9="Samtals",SUMPRODUCT(((Gögn!$F$2:$F$11876=$A171)*(Gögn!$B$2:$B$11876=AK$8)),Gögn!$K$2:$K$11876,Gögn!$L$2:$L$11876)/SUMIFS(Gögn!$L$2:$L$11876,Gögn!$B$2:$B$11876,AK$8,Gögn!$F$2:$F$11876,$A171),SUMPRODUCT(((Gögn!$F$2:$F$11876=$A171)*(Gögn!$B$2:$B$11876=AK$8)*(Gögn!$E$2:$E$11876=AK$9)),Gögn!$K$2:$K$11876,Gögn!$L$2:$L$11876)/SUMIFS(Gögn!$L$2:$L$11876,Gögn!$B$2:$B$11876,AK$8,Gögn!$E$2:$E$11876,AK$9,Gögn!$F$2:$F$11876,$A171)),""))</f>
        <v>0</v>
      </c>
      <c r="AL171" s="160">
        <f t="array" ref="AL171">IF(LEN(AL$8)=0,"",IFERROR(IF(AL$9="Samtals",SUMPRODUCT(((Gögn!$F$2:$F$11876=$A171)*(Gögn!$B$2:$B$11876=AL$8)),Gögn!$K$2:$K$11876,Gögn!$L$2:$L$11876)/SUMIFS(Gögn!$L$2:$L$11876,Gögn!$B$2:$B$11876,AL$8,Gögn!$F$2:$F$11876,$A171),SUMPRODUCT(((Gögn!$F$2:$F$11876=$A171)*(Gögn!$B$2:$B$11876=AL$8)*(Gögn!$E$2:$E$11876=AL$9)),Gögn!$K$2:$K$11876,Gögn!$L$2:$L$11876)/SUMIFS(Gögn!$L$2:$L$11876,Gögn!$B$2:$B$11876,AL$8,Gögn!$E$2:$E$11876,AL$9,Gögn!$F$2:$F$11876,$A171)),""))</f>
        <v>0</v>
      </c>
      <c r="AM171" s="160">
        <f t="array" ref="AM171">IF(LEN(AM$8)=0,"",IFERROR(IF(AM$9="Samtals",SUMPRODUCT(((Gögn!$F$2:$F$11876=$A171)*(Gögn!$B$2:$B$11876=AM$8)),Gögn!$K$2:$K$11876,Gögn!$L$2:$L$11876)/SUMIFS(Gögn!$L$2:$L$11876,Gögn!$B$2:$B$11876,AM$8,Gögn!$F$2:$F$11876,$A171),SUMPRODUCT(((Gögn!$F$2:$F$11876=$A171)*(Gögn!$B$2:$B$11876=AM$8)*(Gögn!$E$2:$E$11876=AM$9)),Gögn!$K$2:$K$11876,Gögn!$L$2:$L$11876)/SUMIFS(Gögn!$L$2:$L$11876,Gögn!$B$2:$B$11876,AM$8,Gögn!$E$2:$E$11876,AM$9,Gögn!$F$2:$F$11876,$A171)),""))</f>
        <v>33.395862438006034</v>
      </c>
      <c r="AN171" s="160">
        <f t="array" ref="AN171">IF(LEN(AN$8)=0,"",IFERROR(IF(AN$9="Samtals",SUMPRODUCT(((Gögn!$F$2:$F$11876=$A171)*(Gögn!$B$2:$B$11876=AN$8)),Gögn!$K$2:$K$11876,Gögn!$L$2:$L$11876)/SUMIFS(Gögn!$L$2:$L$11876,Gögn!$B$2:$B$11876,AN$8,Gögn!$F$2:$F$11876,$A171),SUMPRODUCT(((Gögn!$F$2:$F$11876=$A171)*(Gögn!$B$2:$B$11876=AN$8)*(Gögn!$E$2:$E$11876=AN$9)),Gögn!$K$2:$K$11876,Gögn!$L$2:$L$11876)/SUMIFS(Gögn!$L$2:$L$11876,Gögn!$B$2:$B$11876,AN$8,Gögn!$E$2:$E$11876,AN$9,Gögn!$F$2:$F$11876,$A171)),""))</f>
        <v>34.072526928970291</v>
      </c>
      <c r="AO171" s="160">
        <f t="array" ref="AO171">IF(LEN(AO$8)=0,"",IFERROR(IF(AO$9="Samtals",SUMPRODUCT(((Gögn!$F$2:$F$11876=$A171)*(Gögn!$B$2:$B$11876=AO$8)),Gögn!$K$2:$K$11876,Gögn!$L$2:$L$11876)/SUMIFS(Gögn!$L$2:$L$11876,Gögn!$B$2:$B$11876,AO$8,Gögn!$F$2:$F$11876,$A171),SUMPRODUCT(((Gögn!$F$2:$F$11876=$A171)*(Gögn!$B$2:$B$11876=AO$8)*(Gögn!$E$2:$E$11876=AO$9)),Gögn!$K$2:$K$11876,Gögn!$L$2:$L$11876)/SUMIFS(Gögn!$L$2:$L$11876,Gögn!$B$2:$B$11876,AO$8,Gögn!$E$2:$E$11876,AO$9,Gögn!$F$2:$F$11876,$A171)),""))</f>
        <v>0</v>
      </c>
      <c r="AP171" s="160">
        <f t="array" ref="AP171">IF(LEN(AP$8)=0,"",IFERROR(IF(AP$9="Samtals",SUMPRODUCT(((Gögn!$F$2:$F$11876=$A171)*(Gögn!$B$2:$B$11876=AP$8)),Gögn!$K$2:$K$11876,Gögn!$L$2:$L$11876)/SUMIFS(Gögn!$L$2:$L$11876,Gögn!$B$2:$B$11876,AP$8,Gögn!$F$2:$F$11876,$A171),SUMPRODUCT(((Gögn!$F$2:$F$11876=$A171)*(Gögn!$B$2:$B$11876=AP$8)*(Gögn!$E$2:$E$11876=AP$9)),Gögn!$K$2:$K$11876,Gögn!$L$2:$L$11876)/SUMIFS(Gögn!$L$2:$L$11876,Gögn!$B$2:$B$11876,AP$8,Gögn!$E$2:$E$11876,AP$9,Gögn!$F$2:$F$11876,$A171)),""))</f>
        <v>0</v>
      </c>
      <c r="AQ171" s="160">
        <f t="array" ref="AQ171">IF(LEN(AQ$8)=0,"",IFERROR(IF(AQ$9="Samtals",SUMPRODUCT(((Gögn!$F$2:$F$11876=$A171)*(Gögn!$B$2:$B$11876=AQ$8)),Gögn!$K$2:$K$11876,Gögn!$L$2:$L$11876)/SUMIFS(Gögn!$L$2:$L$11876,Gögn!$B$2:$B$11876,AQ$8,Gögn!$F$2:$F$11876,$A171),SUMPRODUCT(((Gögn!$F$2:$F$11876=$A171)*(Gögn!$B$2:$B$11876=AQ$8)*(Gögn!$E$2:$E$11876=AQ$9)),Gögn!$K$2:$K$11876,Gögn!$L$2:$L$11876)/SUMIFS(Gögn!$L$2:$L$11876,Gögn!$B$2:$B$11876,AQ$8,Gögn!$E$2:$E$11876,AQ$9,Gögn!$F$2:$F$11876,$A171)),""))</f>
        <v>0</v>
      </c>
      <c r="AR171" s="160">
        <f t="array" ref="AR171">IF(LEN(AR$8)=0,"",IFERROR(IF(AR$9="Samtals",SUMPRODUCT(((Gögn!$F$2:$F$11876=$A171)*(Gögn!$B$2:$B$11876=AR$8)),Gögn!$K$2:$K$11876,Gögn!$L$2:$L$11876)/SUMIFS(Gögn!$L$2:$L$11876,Gögn!$B$2:$B$11876,AR$8,Gögn!$F$2:$F$11876,$A171),SUMPRODUCT(((Gögn!$F$2:$F$11876=$A171)*(Gögn!$B$2:$B$11876=AR$8)*(Gögn!$E$2:$E$11876=AR$9)),Gögn!$K$2:$K$11876,Gögn!$L$2:$L$11876)/SUMIFS(Gögn!$L$2:$L$11876,Gögn!$B$2:$B$11876,AR$8,Gögn!$E$2:$E$11876,AR$9,Gögn!$F$2:$F$11876,$A171)),""))</f>
        <v>0</v>
      </c>
      <c r="AS171" s="160">
        <f t="array" ref="AS171">IF(LEN(AS$8)=0,"",IFERROR(IF(AS$9="Samtals",SUMPRODUCT(((Gögn!$F$2:$F$11876=$A171)*(Gögn!$B$2:$B$11876=AS$8)),Gögn!$K$2:$K$11876,Gögn!$L$2:$L$11876)/SUMIFS(Gögn!$L$2:$L$11876,Gögn!$B$2:$B$11876,AS$8,Gögn!$F$2:$F$11876,$A171),SUMPRODUCT(((Gögn!$F$2:$F$11876=$A171)*(Gögn!$B$2:$B$11876=AS$8)*(Gögn!$E$2:$E$11876=AS$9)),Gögn!$K$2:$K$11876,Gögn!$L$2:$L$11876)/SUMIFS(Gögn!$L$2:$L$11876,Gögn!$B$2:$B$11876,AS$8,Gögn!$E$2:$E$11876,AS$9,Gögn!$F$2:$F$11876,$A171)),""))</f>
        <v>54.764371767906468</v>
      </c>
      <c r="AT171" s="160">
        <f t="array" ref="AT171">IF(LEN(AT$8)=0,"",IFERROR(IF(AT$9="Samtals",SUMPRODUCT(((Gögn!$F$2:$F$11876=$A171)*(Gögn!$B$2:$B$11876=AT$8)),Gögn!$K$2:$K$11876,Gögn!$L$2:$L$11876)/SUMIFS(Gögn!$L$2:$L$11876,Gögn!$B$2:$B$11876,AT$8,Gögn!$F$2:$F$11876,$A171),SUMPRODUCT(((Gögn!$F$2:$F$11876=$A171)*(Gögn!$B$2:$B$11876=AT$8)*(Gögn!$E$2:$E$11876=AT$9)),Gögn!$K$2:$K$11876,Gögn!$L$2:$L$11876)/SUMIFS(Gögn!$L$2:$L$11876,Gögn!$B$2:$B$11876,AT$8,Gögn!$E$2:$E$11876,AT$9,Gögn!$F$2:$F$11876,$A171)),""))</f>
        <v>56.100000000000009</v>
      </c>
      <c r="AU171" s="160">
        <f t="array" ref="AU171">IF(LEN(AU$8)=0,"",IFERROR(IF(AU$9="Samtals",SUMPRODUCT(((Gögn!$F$2:$F$11876=$A171)*(Gögn!$B$2:$B$11876=AU$8)),Gögn!$K$2:$K$11876,Gögn!$L$2:$L$11876)/SUMIFS(Gögn!$L$2:$L$11876,Gögn!$B$2:$B$11876,AU$8,Gögn!$F$2:$F$11876,$A171),SUMPRODUCT(((Gögn!$F$2:$F$11876=$A171)*(Gögn!$B$2:$B$11876=AU$8)*(Gögn!$E$2:$E$11876=AU$9)),Gögn!$K$2:$K$11876,Gögn!$L$2:$L$11876)/SUMIFS(Gögn!$L$2:$L$11876,Gögn!$B$2:$B$11876,AU$8,Gögn!$E$2:$E$11876,AU$9,Gögn!$F$2:$F$11876,$A171)),""))</f>
        <v>0.67912546409558872</v>
      </c>
      <c r="AV171" s="160">
        <f t="array" ref="AV171">IF(LEN(AV$8)=0,"",IFERROR(IF(AV$9="Samtals",SUMPRODUCT(((Gögn!$F$2:$F$11876=$A171)*(Gögn!$B$2:$B$11876=AV$8)),Gögn!$K$2:$K$11876,Gögn!$L$2:$L$11876)/SUMIFS(Gögn!$L$2:$L$11876,Gögn!$B$2:$B$11876,AV$8,Gögn!$F$2:$F$11876,$A171),SUMPRODUCT(((Gögn!$F$2:$F$11876=$A171)*(Gögn!$B$2:$B$11876=AV$8)*(Gögn!$E$2:$E$11876=AV$9)),Gögn!$K$2:$K$11876,Gögn!$L$2:$L$11876)/SUMIFS(Gögn!$L$2:$L$11876,Gögn!$B$2:$B$11876,AV$8,Gögn!$E$2:$E$11876,AV$9,Gögn!$F$2:$F$11876,$A171)),""))</f>
        <v>3.5572711025880834</v>
      </c>
      <c r="AW171" s="160">
        <f t="array" ref="AW171">IF(LEN(AW$8)=0,"",IFERROR(IF(AW$9="Samtals",SUMPRODUCT(((Gögn!$F$2:$F$11876=$A171)*(Gögn!$B$2:$B$11876=AW$8)),Gögn!$K$2:$K$11876,Gögn!$L$2:$L$11876)/SUMIFS(Gögn!$L$2:$L$11876,Gögn!$B$2:$B$11876,AW$8,Gögn!$F$2:$F$11876,$A171),SUMPRODUCT(((Gögn!$F$2:$F$11876=$A171)*(Gögn!$B$2:$B$11876=AW$8)*(Gögn!$E$2:$E$11876=AW$9)),Gögn!$K$2:$K$11876,Gögn!$L$2:$L$11876)/SUMIFS(Gögn!$L$2:$L$11876,Gögn!$B$2:$B$11876,AW$8,Gögn!$E$2:$E$11876,AW$9,Gögn!$F$2:$F$11876,$A171)),""))</f>
        <v>3.6</v>
      </c>
      <c r="AX171" s="160">
        <f t="array" ref="AX171">IF(LEN(AX$8)=0,"",IFERROR(IF(AX$9="Samtals",SUMPRODUCT(((Gögn!$F$2:$F$11876=$A171)*(Gögn!$B$2:$B$11876=AX$8)),Gögn!$K$2:$K$11876,Gögn!$L$2:$L$11876)/SUMIFS(Gögn!$L$2:$L$11876,Gögn!$B$2:$B$11876,AX$8,Gögn!$F$2:$F$11876,$A171),SUMPRODUCT(((Gögn!$F$2:$F$11876=$A171)*(Gögn!$B$2:$B$11876=AX$8)*(Gögn!$E$2:$E$11876=AX$9)),Gögn!$K$2:$K$11876,Gögn!$L$2:$L$11876)/SUMIFS(Gögn!$L$2:$L$11876,Gögn!$B$2:$B$11876,AX$8,Gögn!$E$2:$E$11876,AX$9,Gögn!$F$2:$F$11876,$A171)),""))</f>
        <v>0</v>
      </c>
      <c r="AY171" s="160">
        <f t="array" ref="AY171">IF(LEN(AY$8)=0,"",IFERROR(IF(AY$9="Samtals",SUMPRODUCT(((Gögn!$F$2:$F$11876=$A171)*(Gögn!$B$2:$B$11876=AY$8)),Gögn!$K$2:$K$11876,Gögn!$L$2:$L$11876)/SUMIFS(Gögn!$L$2:$L$11876,Gögn!$B$2:$B$11876,AY$8,Gögn!$F$2:$F$11876,$A171),SUMPRODUCT(((Gögn!$F$2:$F$11876=$A171)*(Gögn!$B$2:$B$11876=AY$8)*(Gögn!$E$2:$E$11876=AY$9)),Gögn!$K$2:$K$11876,Gögn!$L$2:$L$11876)/SUMIFS(Gögn!$L$2:$L$11876,Gögn!$B$2:$B$11876,AY$8,Gögn!$E$2:$E$11876,AY$9,Gögn!$F$2:$F$11876,$A171)),""))</f>
        <v>10</v>
      </c>
      <c r="AZ171" s="160">
        <f t="array" ref="AZ171">IF(LEN(AZ$8)=0,"",IFERROR(IF(AZ$9="Samtals",SUMPRODUCT(((Gögn!$F$2:$F$11876=$A171)*(Gögn!$B$2:$B$11876=AZ$8)),Gögn!$K$2:$K$11876,Gögn!$L$2:$L$11876)/SUMIFS(Gögn!$L$2:$L$11876,Gögn!$B$2:$B$11876,AZ$8,Gögn!$F$2:$F$11876,$A171),SUMPRODUCT(((Gögn!$F$2:$F$11876=$A171)*(Gögn!$B$2:$B$11876=AZ$8)*(Gögn!$E$2:$E$11876=AZ$9)),Gögn!$K$2:$K$11876,Gögn!$L$2:$L$11876)/SUMIFS(Gögn!$L$2:$L$11876,Gögn!$B$2:$B$11876,AZ$8,Gögn!$E$2:$E$11876,AZ$9,Gögn!$F$2:$F$11876,$A171)),""))</f>
        <v>10</v>
      </c>
      <c r="BA171" s="160" t="str">
        <f t="array" ref="BA171">IF(LEN(BA$8)=0,"",IFERROR(IF(BA$9="Samtals",SUMPRODUCT(((Gögn!$F$2:$F$11876=$A171)*(Gögn!$B$2:$B$11876=BA$8)),Gögn!$K$2:$K$11876,Gögn!$L$2:$L$11876)/SUMIFS(Gögn!$L$2:$L$11876,Gögn!$B$2:$B$11876,BA$8,Gögn!$F$2:$F$11876,$A171),SUMPRODUCT(((Gögn!$F$2:$F$11876=$A171)*(Gögn!$B$2:$B$11876=BA$8)*(Gögn!$E$2:$E$11876=BA$9)),Gögn!$K$2:$K$11876,Gögn!$L$2:$L$11876)/SUMIFS(Gögn!$L$2:$L$11876,Gögn!$B$2:$B$11876,BA$8,Gögn!$E$2:$E$11876,BA$9,Gögn!$F$2:$F$11876,$A171)),""))</f>
        <v/>
      </c>
      <c r="BB171" s="160">
        <f t="array" ref="BB171">IF(LEN(BB$8)=0,"",IFERROR(IF(BB$9="Samtals",SUMPRODUCT(((Gögn!$F$2:$F$11876=$A171)*(Gögn!$B$2:$B$11876=BB$8)),Gögn!$K$2:$K$11876,Gögn!$L$2:$L$11876)/SUMIFS(Gögn!$L$2:$L$11876,Gögn!$B$2:$B$11876,BB$8,Gögn!$F$2:$F$11876,$A171),SUMPRODUCT(((Gögn!$F$2:$F$11876=$A171)*(Gögn!$B$2:$B$11876=BB$8)*(Gögn!$E$2:$E$11876=BB$9)),Gögn!$K$2:$K$11876,Gögn!$L$2:$L$11876)/SUMIFS(Gögn!$L$2:$L$11876,Gögn!$B$2:$B$11876,BB$8,Gögn!$E$2:$E$11876,BB$9,Gögn!$F$2:$F$11876,$A171)),""))</f>
        <v>16.320361737820782</v>
      </c>
      <c r="BC171" s="160">
        <f t="array" ref="BC171">IF(LEN(BC$8)=0,"",IFERROR(IF(BC$9="Samtals",SUMPRODUCT(((Gögn!$F$2:$F$11876=$A171)*(Gögn!$B$2:$B$11876=BC$8)),Gögn!$K$2:$K$11876,Gögn!$L$2:$L$11876)/SUMIFS(Gögn!$L$2:$L$11876,Gögn!$B$2:$B$11876,BC$8,Gögn!$F$2:$F$11876,$A171),SUMPRODUCT(((Gögn!$F$2:$F$11876=$A171)*(Gögn!$B$2:$B$11876=BC$8)*(Gögn!$E$2:$E$11876=BC$9)),Gögn!$K$2:$K$11876,Gögn!$L$2:$L$11876)/SUMIFS(Gögn!$L$2:$L$11876,Gögn!$B$2:$B$11876,BC$8,Gögn!$E$2:$E$11876,BC$9,Gögn!$F$2:$F$11876,$A171)),""))</f>
        <v>16.600000000000001</v>
      </c>
      <c r="BD171" s="160">
        <f t="array" ref="BD171">IF(LEN(BD$8)=0,"",IFERROR(IF(BD$9="Samtals",SUMPRODUCT(((Gögn!$F$2:$F$11876=$A171)*(Gögn!$B$2:$B$11876=BD$8)),Gögn!$K$2:$K$11876,Gögn!$L$2:$L$11876)/SUMIFS(Gögn!$L$2:$L$11876,Gögn!$B$2:$B$11876,BD$8,Gögn!$F$2:$F$11876,$A171),SUMPRODUCT(((Gögn!$F$2:$F$11876=$A171)*(Gögn!$B$2:$B$11876=BD$8)*(Gögn!$E$2:$E$11876=BD$9)),Gögn!$K$2:$K$11876,Gögn!$L$2:$L$11876)/SUMIFS(Gögn!$L$2:$L$11876,Gögn!$B$2:$B$11876,BD$8,Gögn!$E$2:$E$11876,BD$9,Gögn!$F$2:$F$11876,$A171)),""))</f>
        <v>0</v>
      </c>
      <c r="BE171" s="160">
        <f t="array" ref="BE171">IF(LEN(BE$8)=0,"",IFERROR(IF(BE$9="Samtals",SUMPRODUCT(((Gögn!$F$2:$F$11876=$A171)*(Gögn!$B$2:$B$11876=BE$8)),Gögn!$K$2:$K$11876,Gögn!$L$2:$L$11876)/SUMIFS(Gögn!$L$2:$L$11876,Gögn!$B$2:$B$11876,BE$8,Gögn!$F$2:$F$11876,$A171),SUMPRODUCT(((Gögn!$F$2:$F$11876=$A171)*(Gögn!$B$2:$B$11876=BE$8)*(Gögn!$E$2:$E$11876=BE$9)),Gögn!$K$2:$K$11876,Gögn!$L$2:$L$11876)/SUMIFS(Gögn!$L$2:$L$11876,Gögn!$B$2:$B$11876,BE$8,Gögn!$E$2:$E$11876,BE$9,Gögn!$F$2:$F$11876,$A171)),""))</f>
        <v>19.319929538581654</v>
      </c>
      <c r="BF171" s="160">
        <f t="array" ref="BF171">IF(LEN(BF$8)=0,"",IFERROR(IF(BF$9="Samtals",SUMPRODUCT(((Gögn!$F$2:$F$11876=$A171)*(Gögn!$B$2:$B$11876=BF$8)),Gögn!$K$2:$K$11876,Gögn!$L$2:$L$11876)/SUMIFS(Gögn!$L$2:$L$11876,Gögn!$B$2:$B$11876,BF$8,Gögn!$F$2:$F$11876,$A171),SUMPRODUCT(((Gögn!$F$2:$F$11876=$A171)*(Gögn!$B$2:$B$11876=BF$8)*(Gögn!$E$2:$E$11876=BF$9)),Gögn!$K$2:$K$11876,Gögn!$L$2:$L$11876)/SUMIFS(Gögn!$L$2:$L$11876,Gögn!$B$2:$B$11876,BF$8,Gögn!$E$2:$E$11876,BF$9,Gögn!$F$2:$F$11876,$A171)),""))</f>
        <v>19.8</v>
      </c>
      <c r="BG171" s="160">
        <f t="array" ref="BG171">IF(LEN(BG$8)=0,"",IFERROR(IF(BG$9="Samtals",SUMPRODUCT(((Gögn!$F$2:$F$11876=$A171)*(Gögn!$B$2:$B$11876=BG$8)),Gögn!$K$2:$K$11876,Gögn!$L$2:$L$11876)/SUMIFS(Gögn!$L$2:$L$11876,Gögn!$B$2:$B$11876,BG$8,Gögn!$F$2:$F$11876,$A171),SUMPRODUCT(((Gögn!$F$2:$F$11876=$A171)*(Gögn!$B$2:$B$11876=BG$8)*(Gögn!$E$2:$E$11876=BG$9)),Gögn!$K$2:$K$11876,Gögn!$L$2:$L$11876)/SUMIFS(Gögn!$L$2:$L$11876,Gögn!$B$2:$B$11876,BG$8,Gögn!$E$2:$E$11876,BG$9,Gögn!$F$2:$F$11876,$A171)),""))</f>
        <v>0</v>
      </c>
    </row>
    <row r="172" spans="1:59" ht="15" customHeight="1" x14ac:dyDescent="0.25">
      <c r="A172" s="15" t="s">
        <v>90</v>
      </c>
      <c r="B172" s="15"/>
      <c r="C172" s="132" t="s">
        <v>291</v>
      </c>
      <c r="D172" s="162">
        <f>D18/(D11+D12)*100</f>
        <v>82.607447951962627</v>
      </c>
      <c r="E172" s="162">
        <f t="array" ref="E172">IF(LEN(E$8)=0,"",IFERROR(IF(E$9="Samtals",SUMPRODUCT(((Gögn!$F$2:$F$11876=$A172)*(Gögn!$B$2:$B$11876=E$8)),Gögn!$K$2:$K$11876,Gögn!$L$2:$L$11876)/SUMIFS(Gögn!$L$2:$L$11876,Gögn!$B$2:$B$11876,E$8,Gögn!$F$2:$F$11876,$A172),SUMPRODUCT(((Gögn!$F$2:$F$11876=$A172)*(Gögn!$B$2:$B$11876=E$8)*(Gögn!$E$2:$E$11876=E$9)),Gögn!$K$2:$K$11876,Gögn!$L$2:$L$11876)/SUMIFS(Gögn!$L$2:$L$11876,Gögn!$B$2:$B$11876,E$8,Gögn!$E$2:$E$11876,E$9,Gögn!$F$2:$F$11876,$A172)),""))</f>
        <v>58.161335837565716</v>
      </c>
      <c r="F172" s="162">
        <f t="array" ref="F172">IF(LEN(F$8)=0,"",IFERROR(IF(F$9="Samtals",SUMPRODUCT(((Gögn!$F$2:$F$11876=$A172)*(Gögn!$B$2:$B$11876=F$8)),Gögn!$K$2:$K$11876,Gögn!$L$2:$L$11876)/SUMIFS(Gögn!$L$2:$L$11876,Gögn!$B$2:$B$11876,F$8,Gögn!$F$2:$F$11876,$A172),SUMPRODUCT(((Gögn!$F$2:$F$11876=$A172)*(Gögn!$B$2:$B$11876=F$8)*(Gögn!$E$2:$E$11876=F$9)),Gögn!$K$2:$K$11876,Gögn!$L$2:$L$11876)/SUMIFS(Gögn!$L$2:$L$11876,Gögn!$B$2:$B$11876,F$8,Gögn!$E$2:$E$11876,F$9,Gögn!$F$2:$F$11876,$A172)),""))</f>
        <v>46.2</v>
      </c>
      <c r="G172" s="162">
        <f t="array" ref="G172">IF(LEN(G$8)=0,"",IFERROR(IF(G$9="Samtals",SUMPRODUCT(((Gögn!$F$2:$F$11876=$A172)*(Gögn!$B$2:$B$11876=G$8)),Gögn!$K$2:$K$11876,Gögn!$L$2:$L$11876)/SUMIFS(Gögn!$L$2:$L$11876,Gögn!$B$2:$B$11876,G$8,Gögn!$F$2:$F$11876,$A172),SUMPRODUCT(((Gögn!$F$2:$F$11876=$A172)*(Gögn!$B$2:$B$11876=G$8)*(Gögn!$E$2:$E$11876=G$9)),Gögn!$K$2:$K$11876,Gögn!$L$2:$L$11876)/SUMIFS(Gögn!$L$2:$L$11876,Gögn!$B$2:$B$11876,G$8,Gögn!$E$2:$E$11876,G$9,Gögn!$F$2:$F$11876,$A172)),""))</f>
        <v>68.759654428865161</v>
      </c>
      <c r="H172" s="162">
        <f t="array" ref="H172">IF(LEN(H$8)=0,"",IFERROR(IF(H$9="Samtals",SUMPRODUCT(((Gögn!$F$2:$F$11876=$A172)*(Gögn!$B$2:$B$11876=H$8)),Gögn!$K$2:$K$11876,Gögn!$L$2:$L$11876)/SUMIFS(Gögn!$L$2:$L$11876,Gögn!$B$2:$B$11876,H$8,Gögn!$F$2:$F$11876,$A172),SUMPRODUCT(((Gögn!$F$2:$F$11876=$A172)*(Gögn!$B$2:$B$11876=H$8)*(Gögn!$E$2:$E$11876=H$9)),Gögn!$K$2:$K$11876,Gögn!$L$2:$L$11876)/SUMIFS(Gögn!$L$2:$L$11876,Gögn!$B$2:$B$11876,H$8,Gögn!$E$2:$E$11876,H$9,Gögn!$F$2:$F$11876,$A172)),""))</f>
        <v>84.423893641102438</v>
      </c>
      <c r="I172" s="162">
        <f t="array" ref="I172">IF(LEN(I$8)=0,"",IFERROR(IF(I$9="Samtals",SUMPRODUCT(((Gögn!$F$2:$F$11876=$A172)*(Gögn!$B$2:$B$11876=I$8)),Gögn!$K$2:$K$11876,Gögn!$L$2:$L$11876)/SUMIFS(Gögn!$L$2:$L$11876,Gögn!$B$2:$B$11876,I$8,Gögn!$F$2:$F$11876,$A172),SUMPRODUCT(((Gögn!$F$2:$F$11876=$A172)*(Gögn!$B$2:$B$11876=I$8)*(Gögn!$E$2:$E$11876=I$9)),Gögn!$K$2:$K$11876,Gögn!$L$2:$L$11876)/SUMIFS(Gögn!$L$2:$L$11876,Gögn!$B$2:$B$11876,I$8,Gögn!$E$2:$E$11876,I$9,Gögn!$F$2:$F$11876,$A172)),""))</f>
        <v>84.81</v>
      </c>
      <c r="J172" s="162">
        <f t="array" ref="J172">IF(LEN(J$8)=0,"",IFERROR(IF(J$9="Samtals",SUMPRODUCT(((Gögn!$F$2:$F$11876=$A172)*(Gögn!$B$2:$B$11876=J$8)),Gögn!$K$2:$K$11876,Gögn!$L$2:$L$11876)/SUMIFS(Gögn!$L$2:$L$11876,Gögn!$B$2:$B$11876,J$8,Gögn!$F$2:$F$11876,$A172),SUMPRODUCT(((Gögn!$F$2:$F$11876=$A172)*(Gögn!$B$2:$B$11876=J$8)*(Gögn!$E$2:$E$11876=J$9)),Gögn!$K$2:$K$11876,Gögn!$L$2:$L$11876)/SUMIFS(Gögn!$L$2:$L$11876,Gögn!$B$2:$B$11876,J$8,Gögn!$E$2:$E$11876,J$9,Gögn!$F$2:$F$11876,$A172)),""))</f>
        <v>74.897976272083042</v>
      </c>
      <c r="K172" s="162">
        <f t="array" ref="K172">IF(LEN(K$8)=0,"",IFERROR(IF(K$9="Samtals",SUMPRODUCT(((Gögn!$F$2:$F$11876=$A172)*(Gögn!$B$2:$B$11876=K$8)),Gögn!$K$2:$K$11876,Gögn!$L$2:$L$11876)/SUMIFS(Gögn!$L$2:$L$11876,Gögn!$B$2:$B$11876,K$8,Gögn!$F$2:$F$11876,$A172),SUMPRODUCT(((Gögn!$F$2:$F$11876=$A172)*(Gögn!$B$2:$B$11876=K$8)*(Gögn!$E$2:$E$11876=K$9)),Gögn!$K$2:$K$11876,Gögn!$L$2:$L$11876)/SUMIFS(Gögn!$L$2:$L$11876,Gögn!$B$2:$B$11876,K$8,Gögn!$E$2:$E$11876,K$9,Gögn!$F$2:$F$11876,$A172)),""))</f>
        <v>210.28682331099876</v>
      </c>
      <c r="L172" s="162">
        <f t="array" ref="L172">IF(LEN(L$8)=0,"",IFERROR(IF(L$9="Samtals",SUMPRODUCT(((Gögn!$F$2:$F$11876=$A172)*(Gögn!$B$2:$B$11876=L$8)),Gögn!$K$2:$K$11876,Gögn!$L$2:$L$11876)/SUMIFS(Gögn!$L$2:$L$11876,Gögn!$B$2:$B$11876,L$8,Gögn!$F$2:$F$11876,$A172),SUMPRODUCT(((Gögn!$F$2:$F$11876=$A172)*(Gögn!$B$2:$B$11876=L$8)*(Gögn!$E$2:$E$11876=L$9)),Gögn!$K$2:$K$11876,Gögn!$L$2:$L$11876)/SUMIFS(Gögn!$L$2:$L$11876,Gögn!$B$2:$B$11876,L$8,Gögn!$E$2:$E$11876,L$9,Gögn!$F$2:$F$11876,$A172)),""))</f>
        <v>210.28682331099876</v>
      </c>
      <c r="M172" s="162">
        <f t="array" ref="M172">IF(LEN(M$8)=0,"",IFERROR(IF(M$9="Samtals",SUMPRODUCT(((Gögn!$F$2:$F$11876=$A172)*(Gögn!$B$2:$B$11876=M$8)),Gögn!$K$2:$K$11876,Gögn!$L$2:$L$11876)/SUMIFS(Gögn!$L$2:$L$11876,Gögn!$B$2:$B$11876,M$8,Gögn!$F$2:$F$11876,$A172),SUMPRODUCT(((Gögn!$F$2:$F$11876=$A172)*(Gögn!$B$2:$B$11876=M$8)*(Gögn!$E$2:$E$11876=M$9)),Gögn!$K$2:$K$11876,Gögn!$L$2:$L$11876)/SUMIFS(Gögn!$L$2:$L$11876,Gögn!$B$2:$B$11876,M$8,Gögn!$E$2:$E$11876,M$9,Gögn!$F$2:$F$11876,$A172)),""))</f>
        <v>64</v>
      </c>
      <c r="N172" s="162">
        <f t="array" ref="N172">IF(LEN(N$8)=0,"",IFERROR(IF(N$9="Samtals",SUMPRODUCT(((Gögn!$F$2:$F$11876=$A172)*(Gögn!$B$2:$B$11876=N$8)),Gögn!$K$2:$K$11876,Gögn!$L$2:$L$11876)/SUMIFS(Gögn!$L$2:$L$11876,Gögn!$B$2:$B$11876,N$8,Gögn!$F$2:$F$11876,$A172),SUMPRODUCT(((Gögn!$F$2:$F$11876=$A172)*(Gögn!$B$2:$B$11876=N$8)*(Gögn!$E$2:$E$11876=N$9)),Gögn!$K$2:$K$11876,Gögn!$L$2:$L$11876)/SUMIFS(Gögn!$L$2:$L$11876,Gögn!$B$2:$B$11876,N$8,Gögn!$E$2:$E$11876,N$9,Gögn!$F$2:$F$11876,$A172)),""))</f>
        <v>64</v>
      </c>
      <c r="O172" s="162">
        <f t="array" ref="O172">IF(LEN(O$8)=0,"",IFERROR(IF(O$9="Samtals",SUMPRODUCT(((Gögn!$F$2:$F$11876=$A172)*(Gögn!$B$2:$B$11876=O$8)),Gögn!$K$2:$K$11876,Gögn!$L$2:$L$11876)/SUMIFS(Gögn!$L$2:$L$11876,Gögn!$B$2:$B$11876,O$8,Gögn!$F$2:$F$11876,$A172),SUMPRODUCT(((Gögn!$F$2:$F$11876=$A172)*(Gögn!$B$2:$B$11876=O$8)*(Gögn!$E$2:$E$11876=O$9)),Gögn!$K$2:$K$11876,Gögn!$L$2:$L$11876)/SUMIFS(Gögn!$L$2:$L$11876,Gögn!$B$2:$B$11876,O$8,Gögn!$E$2:$E$11876,O$9,Gögn!$F$2:$F$11876,$A172)),""))</f>
        <v>45.638352032944994</v>
      </c>
      <c r="P172" s="162">
        <f t="array" ref="P172">IF(LEN(P$8)=0,"",IFERROR(IF(P$9="Samtals",SUMPRODUCT(((Gögn!$F$2:$F$11876=$A172)*(Gögn!$B$2:$B$11876=P$8)),Gögn!$K$2:$K$11876,Gögn!$L$2:$L$11876)/SUMIFS(Gögn!$L$2:$L$11876,Gögn!$B$2:$B$11876,P$8,Gögn!$F$2:$F$11876,$A172),SUMPRODUCT(((Gögn!$F$2:$F$11876=$A172)*(Gögn!$B$2:$B$11876=P$8)*(Gögn!$E$2:$E$11876=P$9)),Gögn!$K$2:$K$11876,Gögn!$L$2:$L$11876)/SUMIFS(Gögn!$L$2:$L$11876,Gögn!$B$2:$B$11876,P$8,Gögn!$E$2:$E$11876,P$9,Gögn!$F$2:$F$11876,$A172)),""))</f>
        <v>45.74</v>
      </c>
      <c r="Q172" s="162">
        <f t="array" ref="Q172">IF(LEN(Q$8)=0,"",IFERROR(IF(Q$9="Samtals",SUMPRODUCT(((Gögn!$F$2:$F$11876=$A172)*(Gögn!$B$2:$B$11876=Q$8)),Gögn!$K$2:$K$11876,Gögn!$L$2:$L$11876)/SUMIFS(Gögn!$L$2:$L$11876,Gögn!$B$2:$B$11876,Q$8,Gögn!$F$2:$F$11876,$A172),SUMPRODUCT(((Gögn!$F$2:$F$11876=$A172)*(Gögn!$B$2:$B$11876=Q$8)*(Gögn!$E$2:$E$11876=Q$9)),Gögn!$K$2:$K$11876,Gögn!$L$2:$L$11876)/SUMIFS(Gögn!$L$2:$L$11876,Gögn!$B$2:$B$11876,Q$8,Gögn!$E$2:$E$11876,Q$9,Gögn!$F$2:$F$11876,$A172)),""))</f>
        <v>26.528379823592978</v>
      </c>
      <c r="R172" s="162">
        <f t="array" ref="R172">IF(LEN(R$8)=0,"",IFERROR(IF(R$9="Samtals",SUMPRODUCT(((Gögn!$F$2:$F$11876=$A172)*(Gögn!$B$2:$B$11876=R$8)),Gögn!$K$2:$K$11876,Gögn!$L$2:$L$11876)/SUMIFS(Gögn!$L$2:$L$11876,Gögn!$B$2:$B$11876,R$8,Gögn!$F$2:$F$11876,$A172),SUMPRODUCT(((Gögn!$F$2:$F$11876=$A172)*(Gögn!$B$2:$B$11876=R$8)*(Gögn!$E$2:$E$11876=R$9)),Gögn!$K$2:$K$11876,Gögn!$L$2:$L$11876)/SUMIFS(Gögn!$L$2:$L$11876,Gögn!$B$2:$B$11876,R$8,Gögn!$E$2:$E$11876,R$9,Gögn!$F$2:$F$11876,$A172)),""))</f>
        <v>33.36657048725467</v>
      </c>
      <c r="S172" s="162">
        <f t="array" ref="S172">IF(LEN(S$8)=0,"",IFERROR(IF(S$9="Samtals",SUMPRODUCT(((Gögn!$F$2:$F$11876=$A172)*(Gögn!$B$2:$B$11876=S$8)),Gögn!$K$2:$K$11876,Gögn!$L$2:$L$11876)/SUMIFS(Gögn!$L$2:$L$11876,Gögn!$B$2:$B$11876,S$8,Gögn!$F$2:$F$11876,$A172),SUMPRODUCT(((Gögn!$F$2:$F$11876=$A172)*(Gögn!$B$2:$B$11876=S$8)*(Gögn!$E$2:$E$11876=S$9)),Gögn!$K$2:$K$11876,Gögn!$L$2:$L$11876)/SUMIFS(Gögn!$L$2:$L$11876,Gögn!$B$2:$B$11876,S$8,Gögn!$E$2:$E$11876,S$9,Gögn!$F$2:$F$11876,$A172)),""))</f>
        <v>18.7</v>
      </c>
      <c r="T172" s="162">
        <f t="array" ref="T172">IF(LEN(T$8)=0,"",IFERROR(IF(T$9="Samtals",SUMPRODUCT(((Gögn!$F$2:$F$11876=$A172)*(Gögn!$B$2:$B$11876=T$8)),Gögn!$K$2:$K$11876,Gögn!$L$2:$L$11876)/SUMIFS(Gögn!$L$2:$L$11876,Gögn!$B$2:$B$11876,T$8,Gögn!$F$2:$F$11876,$A172),SUMPRODUCT(((Gögn!$F$2:$F$11876=$A172)*(Gögn!$B$2:$B$11876=T$8)*(Gögn!$E$2:$E$11876=T$9)),Gögn!$K$2:$K$11876,Gögn!$L$2:$L$11876)/SUMIFS(Gögn!$L$2:$L$11876,Gögn!$B$2:$B$11876,T$8,Gögn!$E$2:$E$11876,T$9,Gögn!$F$2:$F$11876,$A172)),""))</f>
        <v>40.656951746493128</v>
      </c>
      <c r="U172" s="162">
        <f t="array" ref="U172">IF(LEN(U$8)=0,"",IFERROR(IF(U$9="Samtals",SUMPRODUCT(((Gögn!$F$2:$F$11876=$A172)*(Gögn!$B$2:$B$11876=U$8)),Gögn!$K$2:$K$11876,Gögn!$L$2:$L$11876)/SUMIFS(Gögn!$L$2:$L$11876,Gögn!$B$2:$B$11876,U$8,Gögn!$F$2:$F$11876,$A172),SUMPRODUCT(((Gögn!$F$2:$F$11876=$A172)*(Gögn!$B$2:$B$11876=U$8)*(Gögn!$E$2:$E$11876=U$9)),Gögn!$K$2:$K$11876,Gögn!$L$2:$L$11876)/SUMIFS(Gögn!$L$2:$L$11876,Gögn!$B$2:$B$11876,U$8,Gögn!$E$2:$E$11876,U$9,Gögn!$F$2:$F$11876,$A172)),""))</f>
        <v>64.718893971581821</v>
      </c>
      <c r="V172" s="162">
        <f t="array" ref="V172">IF(LEN(V$8)=0,"",IFERROR(IF(V$9="Samtals",SUMPRODUCT(((Gögn!$F$2:$F$11876=$A172)*(Gögn!$B$2:$B$11876=V$8)),Gögn!$K$2:$K$11876,Gögn!$L$2:$L$11876)/SUMIFS(Gögn!$L$2:$L$11876,Gögn!$B$2:$B$11876,V$8,Gögn!$F$2:$F$11876,$A172),SUMPRODUCT(((Gögn!$F$2:$F$11876=$A172)*(Gögn!$B$2:$B$11876=V$8)*(Gögn!$E$2:$E$11876=V$9)),Gögn!$K$2:$K$11876,Gögn!$L$2:$L$11876)/SUMIFS(Gögn!$L$2:$L$11876,Gögn!$B$2:$B$11876,V$8,Gögn!$E$2:$E$11876,V$9,Gögn!$F$2:$F$11876,$A172)),""))</f>
        <v>64.86</v>
      </c>
      <c r="W172" s="162">
        <f t="array" ref="W172">IF(LEN(W$8)=0,"",IFERROR(IF(W$9="Samtals",SUMPRODUCT(((Gögn!$F$2:$F$11876=$A172)*(Gögn!$B$2:$B$11876=W$8)),Gögn!$K$2:$K$11876,Gögn!$L$2:$L$11876)/SUMIFS(Gögn!$L$2:$L$11876,Gögn!$B$2:$B$11876,W$8,Gögn!$F$2:$F$11876,$A172),SUMPRODUCT(((Gögn!$F$2:$F$11876=$A172)*(Gögn!$B$2:$B$11876=W$8)*(Gögn!$E$2:$E$11876=W$9)),Gögn!$K$2:$K$11876,Gögn!$L$2:$L$11876)/SUMIFS(Gögn!$L$2:$L$11876,Gögn!$B$2:$B$11876,W$8,Gögn!$E$2:$E$11876,W$9,Gögn!$F$2:$F$11876,$A172)),""))</f>
        <v>49.430555795276298</v>
      </c>
      <c r="X172" s="162">
        <f t="array" ref="X172">IF(LEN(X$8)=0,"",IFERROR(IF(X$9="Samtals",SUMPRODUCT(((Gögn!$F$2:$F$11876=$A172)*(Gögn!$B$2:$B$11876=X$8)),Gögn!$K$2:$K$11876,Gögn!$L$2:$L$11876)/SUMIFS(Gögn!$L$2:$L$11876,Gögn!$B$2:$B$11876,X$8,Gögn!$F$2:$F$11876,$A172),SUMPRODUCT(((Gögn!$F$2:$F$11876=$A172)*(Gögn!$B$2:$B$11876=X$8)*(Gögn!$E$2:$E$11876=X$9)),Gögn!$K$2:$K$11876,Gögn!$L$2:$L$11876)/SUMIFS(Gögn!$L$2:$L$11876,Gögn!$B$2:$B$11876,X$8,Gögn!$E$2:$E$11876,X$9,Gögn!$F$2:$F$11876,$A172)),""))</f>
        <v>33.238692985073349</v>
      </c>
      <c r="Y172" s="162">
        <f t="array" ref="Y172">IF(LEN(Y$8)=0,"",IFERROR(IF(Y$9="Samtals",SUMPRODUCT(((Gögn!$F$2:$F$11876=$A172)*(Gögn!$B$2:$B$11876=Y$8)),Gögn!$K$2:$K$11876,Gögn!$L$2:$L$11876)/SUMIFS(Gögn!$L$2:$L$11876,Gögn!$B$2:$B$11876,Y$8,Gögn!$F$2:$F$11876,$A172),SUMPRODUCT(((Gögn!$F$2:$F$11876=$A172)*(Gögn!$B$2:$B$11876=Y$8)*(Gögn!$E$2:$E$11876=Y$9)),Gögn!$K$2:$K$11876,Gögn!$L$2:$L$11876)/SUMIFS(Gögn!$L$2:$L$11876,Gögn!$B$2:$B$11876,Y$8,Gögn!$E$2:$E$11876,Y$9,Gögn!$F$2:$F$11876,$A172)),""))</f>
        <v>8.3699999999999992</v>
      </c>
      <c r="Z172" s="162">
        <f t="array" ref="Z172">IF(LEN(Z$8)=0,"",IFERROR(IF(Z$9="Samtals",SUMPRODUCT(((Gögn!$F$2:$F$11876=$A172)*(Gögn!$B$2:$B$11876=Z$8)),Gögn!$K$2:$K$11876,Gögn!$L$2:$L$11876)/SUMIFS(Gögn!$L$2:$L$11876,Gögn!$B$2:$B$11876,Z$8,Gögn!$F$2:$F$11876,$A172),SUMPRODUCT(((Gögn!$F$2:$F$11876=$A172)*(Gögn!$B$2:$B$11876=Z$8)*(Gögn!$E$2:$E$11876=Z$9)),Gögn!$K$2:$K$11876,Gögn!$L$2:$L$11876)/SUMIFS(Gögn!$L$2:$L$11876,Gögn!$B$2:$B$11876,Z$8,Gögn!$E$2:$E$11876,Z$9,Gögn!$F$2:$F$11876,$A172)),""))</f>
        <v>41.200466452851494</v>
      </c>
      <c r="AA172" s="162">
        <f t="array" ref="AA172">IF(LEN(AA$8)=0,"",IFERROR(IF(AA$9="Samtals",SUMPRODUCT(((Gögn!$F$2:$F$11876=$A172)*(Gögn!$B$2:$B$11876=AA$8)),Gögn!$K$2:$K$11876,Gögn!$L$2:$L$11876)/SUMIFS(Gögn!$L$2:$L$11876,Gögn!$B$2:$B$11876,AA$8,Gögn!$F$2:$F$11876,$A172),SUMPRODUCT(((Gögn!$F$2:$F$11876=$A172)*(Gögn!$B$2:$B$11876=AA$8)*(Gögn!$E$2:$E$11876=AA$9)),Gögn!$K$2:$K$11876,Gögn!$L$2:$L$11876)/SUMIFS(Gögn!$L$2:$L$11876,Gögn!$B$2:$B$11876,AA$8,Gögn!$E$2:$E$11876,AA$9,Gögn!$F$2:$F$11876,$A172)),""))</f>
        <v>226.7</v>
      </c>
      <c r="AB172" s="162">
        <f t="array" ref="AB172">IF(LEN(AB$8)=0,"",IFERROR(IF(AB$9="Samtals",SUMPRODUCT(((Gögn!$F$2:$F$11876=$A172)*(Gögn!$B$2:$B$11876=AB$8)),Gögn!$K$2:$K$11876,Gögn!$L$2:$L$11876)/SUMIFS(Gögn!$L$2:$L$11876,Gögn!$B$2:$B$11876,AB$8,Gögn!$F$2:$F$11876,$A172),SUMPRODUCT(((Gögn!$F$2:$F$11876=$A172)*(Gögn!$B$2:$B$11876=AB$8)*(Gögn!$E$2:$E$11876=AB$9)),Gögn!$K$2:$K$11876,Gögn!$L$2:$L$11876)/SUMIFS(Gögn!$L$2:$L$11876,Gögn!$B$2:$B$11876,AB$8,Gögn!$E$2:$E$11876,AB$9,Gögn!$F$2:$F$11876,$A172)),""))</f>
        <v>226.7</v>
      </c>
      <c r="AC172" s="162">
        <f t="array" ref="AC172">IF(LEN(AC$8)=0,"",IFERROR(IF(AC$9="Samtals",SUMPRODUCT(((Gögn!$F$2:$F$11876=$A172)*(Gögn!$B$2:$B$11876=AC$8)),Gögn!$K$2:$K$11876,Gögn!$L$2:$L$11876)/SUMIFS(Gögn!$L$2:$L$11876,Gögn!$B$2:$B$11876,AC$8,Gögn!$F$2:$F$11876,$A172),SUMPRODUCT(((Gögn!$F$2:$F$11876=$A172)*(Gögn!$B$2:$B$11876=AC$8)*(Gögn!$E$2:$E$11876=AC$9)),Gögn!$K$2:$K$11876,Gögn!$L$2:$L$11876)/SUMIFS(Gögn!$L$2:$L$11876,Gögn!$B$2:$B$11876,AC$8,Gögn!$E$2:$E$11876,AC$9,Gögn!$F$2:$F$11876,$A172)),""))</f>
        <v>1222.6350949476307</v>
      </c>
      <c r="AD172" s="162">
        <f t="array" ref="AD172">IF(LEN(AD$8)=0,"",IFERROR(IF(AD$9="Samtals",SUMPRODUCT(((Gögn!$F$2:$F$11876=$A172)*(Gögn!$B$2:$B$11876=AD$8)),Gögn!$K$2:$K$11876,Gögn!$L$2:$L$11876)/SUMIFS(Gögn!$L$2:$L$11876,Gögn!$B$2:$B$11876,AD$8,Gögn!$F$2:$F$11876,$A172),SUMPRODUCT(((Gögn!$F$2:$F$11876=$A172)*(Gögn!$B$2:$B$11876=AD$8)*(Gögn!$E$2:$E$11876=AD$9)),Gögn!$K$2:$K$11876,Gögn!$L$2:$L$11876)/SUMIFS(Gögn!$L$2:$L$11876,Gögn!$B$2:$B$11876,AD$8,Gögn!$E$2:$E$11876,AD$9,Gögn!$F$2:$F$11876,$A172)),""))</f>
        <v>1222.6350949476307</v>
      </c>
      <c r="AE172" s="162">
        <f t="array" ref="AE172">IF(LEN(AE$8)=0,"",IFERROR(IF(AE$9="Samtals",SUMPRODUCT(((Gögn!$F$2:$F$11876=$A172)*(Gögn!$B$2:$B$11876=AE$8)),Gögn!$K$2:$K$11876,Gögn!$L$2:$L$11876)/SUMIFS(Gögn!$L$2:$L$11876,Gögn!$B$2:$B$11876,AE$8,Gögn!$F$2:$F$11876,$A172),SUMPRODUCT(((Gögn!$F$2:$F$11876=$A172)*(Gögn!$B$2:$B$11876=AE$8)*(Gögn!$E$2:$E$11876=AE$9)),Gögn!$K$2:$K$11876,Gögn!$L$2:$L$11876)/SUMIFS(Gögn!$L$2:$L$11876,Gögn!$B$2:$B$11876,AE$8,Gögn!$E$2:$E$11876,AE$9,Gögn!$F$2:$F$11876,$A172)),""))</f>
        <v>38.39</v>
      </c>
      <c r="AF172" s="162">
        <f t="array" ref="AF172">IF(LEN(AF$8)=0,"",IFERROR(IF(AF$9="Samtals",SUMPRODUCT(((Gögn!$F$2:$F$11876=$A172)*(Gögn!$B$2:$B$11876=AF$8)),Gögn!$K$2:$K$11876,Gögn!$L$2:$L$11876)/SUMIFS(Gögn!$L$2:$L$11876,Gögn!$B$2:$B$11876,AF$8,Gögn!$F$2:$F$11876,$A172),SUMPRODUCT(((Gögn!$F$2:$F$11876=$A172)*(Gögn!$B$2:$B$11876=AF$8)*(Gögn!$E$2:$E$11876=AF$9)),Gögn!$K$2:$K$11876,Gögn!$L$2:$L$11876)/SUMIFS(Gögn!$L$2:$L$11876,Gögn!$B$2:$B$11876,AF$8,Gögn!$E$2:$E$11876,AF$9,Gögn!$F$2:$F$11876,$A172)),""))</f>
        <v>38.39</v>
      </c>
      <c r="AG172" s="162">
        <f t="array" ref="AG172">IF(LEN(AG$8)=0,"",IFERROR(IF(AG$9="Samtals",SUMPRODUCT(((Gögn!$F$2:$F$11876=$A172)*(Gögn!$B$2:$B$11876=AG$8)),Gögn!$K$2:$K$11876,Gögn!$L$2:$L$11876)/SUMIFS(Gögn!$L$2:$L$11876,Gögn!$B$2:$B$11876,AG$8,Gögn!$F$2:$F$11876,$A172),SUMPRODUCT(((Gögn!$F$2:$F$11876=$A172)*(Gögn!$B$2:$B$11876=AG$8)*(Gögn!$E$2:$E$11876=AG$9)),Gögn!$K$2:$K$11876,Gögn!$L$2:$L$11876)/SUMIFS(Gögn!$L$2:$L$11876,Gögn!$B$2:$B$11876,AG$8,Gögn!$E$2:$E$11876,AG$9,Gögn!$F$2:$F$11876,$A172)),""))</f>
        <v>240</v>
      </c>
      <c r="AH172" s="162">
        <f t="array" ref="AH172">IF(LEN(AH$8)=0,"",IFERROR(IF(AH$9="Samtals",SUMPRODUCT(((Gögn!$F$2:$F$11876=$A172)*(Gögn!$B$2:$B$11876=AH$8)),Gögn!$K$2:$K$11876,Gögn!$L$2:$L$11876)/SUMIFS(Gögn!$L$2:$L$11876,Gögn!$B$2:$B$11876,AH$8,Gögn!$F$2:$F$11876,$A172),SUMPRODUCT(((Gögn!$F$2:$F$11876=$A172)*(Gögn!$B$2:$B$11876=AH$8)*(Gögn!$E$2:$E$11876=AH$9)),Gögn!$K$2:$K$11876,Gögn!$L$2:$L$11876)/SUMIFS(Gögn!$L$2:$L$11876,Gögn!$B$2:$B$11876,AH$8,Gögn!$E$2:$E$11876,AH$9,Gögn!$F$2:$F$11876,$A172)),""))</f>
        <v>240</v>
      </c>
      <c r="AI172" s="162">
        <f t="array" ref="AI172">IF(LEN(AI$8)=0,"",IFERROR(IF(AI$9="Samtals",SUMPRODUCT(((Gögn!$F$2:$F$11876=$A172)*(Gögn!$B$2:$B$11876=AI$8)),Gögn!$K$2:$K$11876,Gögn!$L$2:$L$11876)/SUMIFS(Gögn!$L$2:$L$11876,Gögn!$B$2:$B$11876,AI$8,Gögn!$F$2:$F$11876,$A172),SUMPRODUCT(((Gögn!$F$2:$F$11876=$A172)*(Gögn!$B$2:$B$11876=AI$8)*(Gögn!$E$2:$E$11876=AI$9)),Gögn!$K$2:$K$11876,Gögn!$L$2:$L$11876)/SUMIFS(Gögn!$L$2:$L$11876,Gögn!$B$2:$B$11876,AI$8,Gögn!$E$2:$E$11876,AI$9,Gögn!$F$2:$F$11876,$A172)),""))</f>
        <v>15855.7</v>
      </c>
      <c r="AJ172" s="162">
        <f t="array" ref="AJ172">IF(LEN(AJ$8)=0,"",IFERROR(IF(AJ$9="Samtals",SUMPRODUCT(((Gögn!$F$2:$F$11876=$A172)*(Gögn!$B$2:$B$11876=AJ$8)),Gögn!$K$2:$K$11876,Gögn!$L$2:$L$11876)/SUMIFS(Gögn!$L$2:$L$11876,Gögn!$B$2:$B$11876,AJ$8,Gögn!$F$2:$F$11876,$A172),SUMPRODUCT(((Gögn!$F$2:$F$11876=$A172)*(Gögn!$B$2:$B$11876=AJ$8)*(Gögn!$E$2:$E$11876=AJ$9)),Gögn!$K$2:$K$11876,Gögn!$L$2:$L$11876)/SUMIFS(Gögn!$L$2:$L$11876,Gögn!$B$2:$B$11876,AJ$8,Gögn!$E$2:$E$11876,AJ$9,Gögn!$F$2:$F$11876,$A172)),""))</f>
        <v>15855.7</v>
      </c>
      <c r="AK172" s="162">
        <f t="array" ref="AK172">IF(LEN(AK$8)=0,"",IFERROR(IF(AK$9="Samtals",SUMPRODUCT(((Gögn!$F$2:$F$11876=$A172)*(Gögn!$B$2:$B$11876=AK$8)),Gögn!$K$2:$K$11876,Gögn!$L$2:$L$11876)/SUMIFS(Gögn!$L$2:$L$11876,Gögn!$B$2:$B$11876,AK$8,Gögn!$F$2:$F$11876,$A172),SUMPRODUCT(((Gögn!$F$2:$F$11876=$A172)*(Gögn!$B$2:$B$11876=AK$8)*(Gögn!$E$2:$E$11876=AK$9)),Gögn!$K$2:$K$11876,Gögn!$L$2:$L$11876)/SUMIFS(Gögn!$L$2:$L$11876,Gögn!$B$2:$B$11876,AK$8,Gögn!$E$2:$E$11876,AK$9,Gögn!$F$2:$F$11876,$A172)),""))</f>
        <v>236.20000000000002</v>
      </c>
      <c r="AL172" s="162">
        <f t="array" ref="AL172">IF(LEN(AL$8)=0,"",IFERROR(IF(AL$9="Samtals",SUMPRODUCT(((Gögn!$F$2:$F$11876=$A172)*(Gögn!$B$2:$B$11876=AL$8)),Gögn!$K$2:$K$11876,Gögn!$L$2:$L$11876)/SUMIFS(Gögn!$L$2:$L$11876,Gögn!$B$2:$B$11876,AL$8,Gögn!$F$2:$F$11876,$A172),SUMPRODUCT(((Gögn!$F$2:$F$11876=$A172)*(Gögn!$B$2:$B$11876=AL$8)*(Gögn!$E$2:$E$11876=AL$9)),Gögn!$K$2:$K$11876,Gögn!$L$2:$L$11876)/SUMIFS(Gögn!$L$2:$L$11876,Gögn!$B$2:$B$11876,AL$8,Gögn!$E$2:$E$11876,AL$9,Gögn!$F$2:$F$11876,$A172)),""))</f>
        <v>236.20000000000002</v>
      </c>
      <c r="AM172" s="162">
        <f t="array" ref="AM172">IF(LEN(AM$8)=0,"",IFERROR(IF(AM$9="Samtals",SUMPRODUCT(((Gögn!$F$2:$F$11876=$A172)*(Gögn!$B$2:$B$11876=AM$8)),Gögn!$K$2:$K$11876,Gögn!$L$2:$L$11876)/SUMIFS(Gögn!$L$2:$L$11876,Gögn!$B$2:$B$11876,AM$8,Gögn!$F$2:$F$11876,$A172),SUMPRODUCT(((Gögn!$F$2:$F$11876=$A172)*(Gögn!$B$2:$B$11876=AM$8)*(Gögn!$E$2:$E$11876=AM$9)),Gögn!$K$2:$K$11876,Gögn!$L$2:$L$11876)/SUMIFS(Gögn!$L$2:$L$11876,Gögn!$B$2:$B$11876,AM$8,Gögn!$E$2:$E$11876,AM$9,Gögn!$F$2:$F$11876,$A172)),""))</f>
        <v>55.6102763007177</v>
      </c>
      <c r="AN172" s="162">
        <f t="array" ref="AN172">IF(LEN(AN$8)=0,"",IFERROR(IF(AN$9="Samtals",SUMPRODUCT(((Gögn!$F$2:$F$11876=$A172)*(Gögn!$B$2:$B$11876=AN$8)),Gögn!$K$2:$K$11876,Gögn!$L$2:$L$11876)/SUMIFS(Gögn!$L$2:$L$11876,Gögn!$B$2:$B$11876,AN$8,Gögn!$F$2:$F$11876,$A172),SUMPRODUCT(((Gögn!$F$2:$F$11876=$A172)*(Gögn!$B$2:$B$11876=AN$8)*(Gögn!$E$2:$E$11876=AN$9)),Gögn!$K$2:$K$11876,Gögn!$L$2:$L$11876)/SUMIFS(Gögn!$L$2:$L$11876,Gögn!$B$2:$B$11876,AN$8,Gögn!$E$2:$E$11876,AN$9,Gögn!$F$2:$F$11876,$A172)),""))</f>
        <v>67.824743718917887</v>
      </c>
      <c r="AO172" s="162">
        <f t="array" ref="AO172">IF(LEN(AO$8)=0,"",IFERROR(IF(AO$9="Samtals",SUMPRODUCT(((Gögn!$F$2:$F$11876=$A172)*(Gögn!$B$2:$B$11876=AO$8)),Gögn!$K$2:$K$11876,Gögn!$L$2:$L$11876)/SUMIFS(Gögn!$L$2:$L$11876,Gögn!$B$2:$B$11876,AO$8,Gögn!$F$2:$F$11876,$A172),SUMPRODUCT(((Gögn!$F$2:$F$11876=$A172)*(Gögn!$B$2:$B$11876=AO$8)*(Gögn!$E$2:$E$11876=AO$9)),Gögn!$K$2:$K$11876,Gögn!$L$2:$L$11876)/SUMIFS(Gögn!$L$2:$L$11876,Gögn!$B$2:$B$11876,AO$8,Gögn!$E$2:$E$11876,AO$9,Gögn!$F$2:$F$11876,$A172)),""))</f>
        <v>-547.21827329620623</v>
      </c>
      <c r="AP172" s="162">
        <f t="array" ref="AP172">IF(LEN(AP$8)=0,"",IFERROR(IF(AP$9="Samtals",SUMPRODUCT(((Gögn!$F$2:$F$11876=$A172)*(Gögn!$B$2:$B$11876=AP$8)),Gögn!$K$2:$K$11876,Gögn!$L$2:$L$11876)/SUMIFS(Gögn!$L$2:$L$11876,Gögn!$B$2:$B$11876,AP$8,Gögn!$F$2:$F$11876,$A172),SUMPRODUCT(((Gögn!$F$2:$F$11876=$A172)*(Gögn!$B$2:$B$11876=AP$8)*(Gögn!$E$2:$E$11876=AP$9)),Gögn!$K$2:$K$11876,Gögn!$L$2:$L$11876)/SUMIFS(Gögn!$L$2:$L$11876,Gögn!$B$2:$B$11876,AP$8,Gögn!$E$2:$E$11876,AP$9,Gögn!$F$2:$F$11876,$A172)),""))</f>
        <v>63.490703721112808</v>
      </c>
      <c r="AQ172" s="162">
        <f t="array" ref="AQ172">IF(LEN(AQ$8)=0,"",IFERROR(IF(AQ$9="Samtals",SUMPRODUCT(((Gögn!$F$2:$F$11876=$A172)*(Gögn!$B$2:$B$11876=AQ$8)),Gögn!$K$2:$K$11876,Gögn!$L$2:$L$11876)/SUMIFS(Gögn!$L$2:$L$11876,Gögn!$B$2:$B$11876,AQ$8,Gögn!$F$2:$F$11876,$A172),SUMPRODUCT(((Gögn!$F$2:$F$11876=$A172)*(Gögn!$B$2:$B$11876=AQ$8)*(Gögn!$E$2:$E$11876=AQ$9)),Gögn!$K$2:$K$11876,Gögn!$L$2:$L$11876)/SUMIFS(Gögn!$L$2:$L$11876,Gögn!$B$2:$B$11876,AQ$8,Gögn!$E$2:$E$11876,AQ$9,Gögn!$F$2:$F$11876,$A172)),""))</f>
        <v>23.76</v>
      </c>
      <c r="AR172" s="162">
        <f t="array" ref="AR172">IF(LEN(AR$8)=0,"",IFERROR(IF(AR$9="Samtals",SUMPRODUCT(((Gögn!$F$2:$F$11876=$A172)*(Gögn!$B$2:$B$11876=AR$8)),Gögn!$K$2:$K$11876,Gögn!$L$2:$L$11876)/SUMIFS(Gögn!$L$2:$L$11876,Gögn!$B$2:$B$11876,AR$8,Gögn!$F$2:$F$11876,$A172),SUMPRODUCT(((Gögn!$F$2:$F$11876=$A172)*(Gögn!$B$2:$B$11876=AR$8)*(Gögn!$E$2:$E$11876=AR$9)),Gögn!$K$2:$K$11876,Gögn!$L$2:$L$11876)/SUMIFS(Gögn!$L$2:$L$11876,Gögn!$B$2:$B$11876,AR$8,Gögn!$E$2:$E$11876,AR$9,Gögn!$F$2:$F$11876,$A172)),""))</f>
        <v>77.44</v>
      </c>
      <c r="AS172" s="162">
        <f t="array" ref="AS172">IF(LEN(AS$8)=0,"",IFERROR(IF(AS$9="Samtals",SUMPRODUCT(((Gögn!$F$2:$F$11876=$A172)*(Gögn!$B$2:$B$11876=AS$8)),Gögn!$K$2:$K$11876,Gögn!$L$2:$L$11876)/SUMIFS(Gögn!$L$2:$L$11876,Gögn!$B$2:$B$11876,AS$8,Gögn!$F$2:$F$11876,$A172),SUMPRODUCT(((Gögn!$F$2:$F$11876=$A172)*(Gögn!$B$2:$B$11876=AS$8)*(Gögn!$E$2:$E$11876=AS$9)),Gögn!$K$2:$K$11876,Gögn!$L$2:$L$11876)/SUMIFS(Gögn!$L$2:$L$11876,Gögn!$B$2:$B$11876,AS$8,Gögn!$E$2:$E$11876,AS$9,Gögn!$F$2:$F$11876,$A172)),""))</f>
        <v>74.513264738718973</v>
      </c>
      <c r="AT172" s="162">
        <f t="array" ref="AT172">IF(LEN(AT$8)=0,"",IFERROR(IF(AT$9="Samtals",SUMPRODUCT(((Gögn!$F$2:$F$11876=$A172)*(Gögn!$B$2:$B$11876=AT$8)),Gögn!$K$2:$K$11876,Gögn!$L$2:$L$11876)/SUMIFS(Gögn!$L$2:$L$11876,Gögn!$B$2:$B$11876,AT$8,Gögn!$F$2:$F$11876,$A172),SUMPRODUCT(((Gögn!$F$2:$F$11876=$A172)*(Gögn!$B$2:$B$11876=AT$8)*(Gögn!$E$2:$E$11876=AT$9)),Gögn!$K$2:$K$11876,Gögn!$L$2:$L$11876)/SUMIFS(Gögn!$L$2:$L$11876,Gögn!$B$2:$B$11876,AT$8,Gögn!$E$2:$E$11876,AT$9,Gögn!$F$2:$F$11876,$A172)),""))</f>
        <v>74.7</v>
      </c>
      <c r="AU172" s="162">
        <f t="array" ref="AU172">IF(LEN(AU$8)=0,"",IFERROR(IF(AU$9="Samtals",SUMPRODUCT(((Gögn!$F$2:$F$11876=$A172)*(Gögn!$B$2:$B$11876=AU$8)),Gögn!$K$2:$K$11876,Gögn!$L$2:$L$11876)/SUMIFS(Gögn!$L$2:$L$11876,Gögn!$B$2:$B$11876,AU$8,Gögn!$F$2:$F$11876,$A172),SUMPRODUCT(((Gögn!$F$2:$F$11876=$A172)*(Gögn!$B$2:$B$11876=AU$8)*(Gögn!$E$2:$E$11876=AU$9)),Gögn!$K$2:$K$11876,Gögn!$L$2:$L$11876)/SUMIFS(Gögn!$L$2:$L$11876,Gögn!$B$2:$B$11876,AU$8,Gögn!$E$2:$E$11876,AU$9,Gögn!$F$2:$F$11876,$A172)),""))</f>
        <v>66.951562794039404</v>
      </c>
      <c r="AV172" s="162">
        <f t="array" ref="AV172">IF(LEN(AV$8)=0,"",IFERROR(IF(AV$9="Samtals",SUMPRODUCT(((Gögn!$F$2:$F$11876=$A172)*(Gögn!$B$2:$B$11876=AV$8)),Gögn!$K$2:$K$11876,Gögn!$L$2:$L$11876)/SUMIFS(Gögn!$L$2:$L$11876,Gögn!$B$2:$B$11876,AV$8,Gögn!$F$2:$F$11876,$A172),SUMPRODUCT(((Gögn!$F$2:$F$11876=$A172)*(Gögn!$B$2:$B$11876=AV$8)*(Gögn!$E$2:$E$11876=AV$9)),Gögn!$K$2:$K$11876,Gögn!$L$2:$L$11876)/SUMIFS(Gögn!$L$2:$L$11876,Gögn!$B$2:$B$11876,AV$8,Gögn!$E$2:$E$11876,AV$9,Gögn!$F$2:$F$11876,$A172)),""))</f>
        <v>128.3680802603383</v>
      </c>
      <c r="AW172" s="162">
        <f t="array" ref="AW172">IF(LEN(AW$8)=0,"",IFERROR(IF(AW$9="Samtals",SUMPRODUCT(((Gögn!$F$2:$F$11876=$A172)*(Gögn!$B$2:$B$11876=AW$8)),Gögn!$K$2:$K$11876,Gögn!$L$2:$L$11876)/SUMIFS(Gögn!$L$2:$L$11876,Gögn!$B$2:$B$11876,AW$8,Gögn!$F$2:$F$11876,$A172),SUMPRODUCT(((Gögn!$F$2:$F$11876=$A172)*(Gögn!$B$2:$B$11876=AW$8)*(Gögn!$E$2:$E$11876=AW$9)),Gögn!$K$2:$K$11876,Gögn!$L$2:$L$11876)/SUMIFS(Gögn!$L$2:$L$11876,Gögn!$B$2:$B$11876,AW$8,Gögn!$E$2:$E$11876,AW$9,Gögn!$F$2:$F$11876,$A172)),""))</f>
        <v>129.91</v>
      </c>
      <c r="AX172" s="162">
        <f t="array" ref="AX172">IF(LEN(AX$8)=0,"",IFERROR(IF(AX$9="Samtals",SUMPRODUCT(((Gögn!$F$2:$F$11876=$A172)*(Gögn!$B$2:$B$11876=AX$8)),Gögn!$K$2:$K$11876,Gögn!$L$2:$L$11876)/SUMIFS(Gögn!$L$2:$L$11876,Gögn!$B$2:$B$11876,AX$8,Gögn!$F$2:$F$11876,$A172),SUMPRODUCT(((Gögn!$F$2:$F$11876=$A172)*(Gögn!$B$2:$B$11876=AX$8)*(Gögn!$E$2:$E$11876=AX$9)),Gögn!$K$2:$K$11876,Gögn!$L$2:$L$11876)/SUMIFS(Gögn!$L$2:$L$11876,Gögn!$B$2:$B$11876,AX$8,Gögn!$E$2:$E$11876,AX$9,Gögn!$F$2:$F$11876,$A172)),""))</f>
        <v>0</v>
      </c>
      <c r="AY172" s="162">
        <f t="array" ref="AY172">IF(LEN(AY$8)=0,"",IFERROR(IF(AY$9="Samtals",SUMPRODUCT(((Gögn!$F$2:$F$11876=$A172)*(Gögn!$B$2:$B$11876=AY$8)),Gögn!$K$2:$K$11876,Gögn!$L$2:$L$11876)/SUMIFS(Gögn!$L$2:$L$11876,Gögn!$B$2:$B$11876,AY$8,Gögn!$F$2:$F$11876,$A172),SUMPRODUCT(((Gögn!$F$2:$F$11876=$A172)*(Gögn!$B$2:$B$11876=AY$8)*(Gögn!$E$2:$E$11876=AY$9)),Gögn!$K$2:$K$11876,Gögn!$L$2:$L$11876)/SUMIFS(Gögn!$L$2:$L$11876,Gögn!$B$2:$B$11876,AY$8,Gögn!$E$2:$E$11876,AY$9,Gögn!$F$2:$F$11876,$A172)),""))</f>
        <v>44.4</v>
      </c>
      <c r="AZ172" s="162">
        <f t="array" ref="AZ172">IF(LEN(AZ$8)=0,"",IFERROR(IF(AZ$9="Samtals",SUMPRODUCT(((Gögn!$F$2:$F$11876=$A172)*(Gögn!$B$2:$B$11876=AZ$8)),Gögn!$K$2:$K$11876,Gögn!$L$2:$L$11876)/SUMIFS(Gögn!$L$2:$L$11876,Gögn!$B$2:$B$11876,AZ$8,Gögn!$F$2:$F$11876,$A172),SUMPRODUCT(((Gögn!$F$2:$F$11876=$A172)*(Gögn!$B$2:$B$11876=AZ$8)*(Gögn!$E$2:$E$11876=AZ$9)),Gögn!$K$2:$K$11876,Gögn!$L$2:$L$11876)/SUMIFS(Gögn!$L$2:$L$11876,Gögn!$B$2:$B$11876,AZ$8,Gögn!$E$2:$E$11876,AZ$9,Gögn!$F$2:$F$11876,$A172)),""))</f>
        <v>44.4</v>
      </c>
      <c r="BA172" s="162" t="str">
        <f t="array" ref="BA172">IF(LEN(BA$8)=0,"",IFERROR(IF(BA$9="Samtals",SUMPRODUCT(((Gögn!$F$2:$F$11876=$A172)*(Gögn!$B$2:$B$11876=BA$8)),Gögn!$K$2:$K$11876,Gögn!$L$2:$L$11876)/SUMIFS(Gögn!$L$2:$L$11876,Gögn!$B$2:$B$11876,BA$8,Gögn!$F$2:$F$11876,$A172),SUMPRODUCT(((Gögn!$F$2:$F$11876=$A172)*(Gögn!$B$2:$B$11876=BA$8)*(Gögn!$E$2:$E$11876=BA$9)),Gögn!$K$2:$K$11876,Gögn!$L$2:$L$11876)/SUMIFS(Gögn!$L$2:$L$11876,Gögn!$B$2:$B$11876,BA$8,Gögn!$E$2:$E$11876,BA$9,Gögn!$F$2:$F$11876,$A172)),""))</f>
        <v/>
      </c>
      <c r="BB172" s="162">
        <f t="array" ref="BB172">IF(LEN(BB$8)=0,"",IFERROR(IF(BB$9="Samtals",SUMPRODUCT(((Gögn!$F$2:$F$11876=$A172)*(Gögn!$B$2:$B$11876=BB$8)),Gögn!$K$2:$K$11876,Gögn!$L$2:$L$11876)/SUMIFS(Gögn!$L$2:$L$11876,Gögn!$B$2:$B$11876,BB$8,Gögn!$F$2:$F$11876,$A172),SUMPRODUCT(((Gögn!$F$2:$F$11876=$A172)*(Gögn!$B$2:$B$11876=BB$8)*(Gögn!$E$2:$E$11876=BB$9)),Gögn!$K$2:$K$11876,Gögn!$L$2:$L$11876)/SUMIFS(Gögn!$L$2:$L$11876,Gögn!$B$2:$B$11876,BB$8,Gögn!$E$2:$E$11876,BB$9,Gögn!$F$2:$F$11876,$A172)),""))</f>
        <v>152.3810765921146</v>
      </c>
      <c r="BC172" s="162">
        <f t="array" ref="BC172">IF(LEN(BC$8)=0,"",IFERROR(IF(BC$9="Samtals",SUMPRODUCT(((Gögn!$F$2:$F$11876=$A172)*(Gögn!$B$2:$B$11876=BC$8)),Gögn!$K$2:$K$11876,Gögn!$L$2:$L$11876)/SUMIFS(Gögn!$L$2:$L$11876,Gögn!$B$2:$B$11876,BC$8,Gögn!$F$2:$F$11876,$A172),SUMPRODUCT(((Gögn!$F$2:$F$11876=$A172)*(Gögn!$B$2:$B$11876=BC$8)*(Gögn!$E$2:$E$11876=BC$9)),Gögn!$K$2:$K$11876,Gögn!$L$2:$L$11876)/SUMIFS(Gögn!$L$2:$L$11876,Gögn!$B$2:$B$11876,BC$8,Gögn!$E$2:$E$11876,BC$9,Gögn!$F$2:$F$11876,$A172)),""))</f>
        <v>154.1</v>
      </c>
      <c r="BD172" s="162">
        <f t="array" ref="BD172">IF(LEN(BD$8)=0,"",IFERROR(IF(BD$9="Samtals",SUMPRODUCT(((Gögn!$F$2:$F$11876=$A172)*(Gögn!$B$2:$B$11876=BD$8)),Gögn!$K$2:$K$11876,Gögn!$L$2:$L$11876)/SUMIFS(Gögn!$L$2:$L$11876,Gögn!$B$2:$B$11876,BD$8,Gögn!$F$2:$F$11876,$A172),SUMPRODUCT(((Gögn!$F$2:$F$11876=$A172)*(Gögn!$B$2:$B$11876=BD$8)*(Gögn!$E$2:$E$11876=BD$9)),Gögn!$K$2:$K$11876,Gögn!$L$2:$L$11876)/SUMIFS(Gögn!$L$2:$L$11876,Gögn!$B$2:$B$11876,BD$8,Gögn!$E$2:$E$11876,BD$9,Gögn!$F$2:$F$11876,$A172)),""))</f>
        <v>52.060571101640654</v>
      </c>
      <c r="BE172" s="162">
        <f t="array" ref="BE172">IF(LEN(BE$8)=0,"",IFERROR(IF(BE$9="Samtals",SUMPRODUCT(((Gögn!$F$2:$F$11876=$A172)*(Gögn!$B$2:$B$11876=BE$8)),Gögn!$K$2:$K$11876,Gögn!$L$2:$L$11876)/SUMIFS(Gögn!$L$2:$L$11876,Gögn!$B$2:$B$11876,BE$8,Gögn!$F$2:$F$11876,$A172),SUMPRODUCT(((Gögn!$F$2:$F$11876=$A172)*(Gögn!$B$2:$B$11876=BE$8)*(Gögn!$E$2:$E$11876=BE$9)),Gögn!$K$2:$K$11876,Gögn!$L$2:$L$11876)/SUMIFS(Gögn!$L$2:$L$11876,Gögn!$B$2:$B$11876,BE$8,Gögn!$E$2:$E$11876,BE$9,Gögn!$F$2:$F$11876,$A172)),""))</f>
        <v>59.145685989367955</v>
      </c>
      <c r="BF172" s="162">
        <f t="array" ref="BF172">IF(LEN(BF$8)=0,"",IFERROR(IF(BF$9="Samtals",SUMPRODUCT(((Gögn!$F$2:$F$11876=$A172)*(Gögn!$B$2:$B$11876=BF$8)),Gögn!$K$2:$K$11876,Gögn!$L$2:$L$11876)/SUMIFS(Gögn!$L$2:$L$11876,Gögn!$B$2:$B$11876,BF$8,Gögn!$F$2:$F$11876,$A172),SUMPRODUCT(((Gögn!$F$2:$F$11876=$A172)*(Gögn!$B$2:$B$11876=BF$8)*(Gögn!$E$2:$E$11876=BF$9)),Gögn!$K$2:$K$11876,Gögn!$L$2:$L$11876)/SUMIFS(Gögn!$L$2:$L$11876,Gögn!$B$2:$B$11876,BF$8,Gögn!$E$2:$E$11876,BF$9,Gögn!$F$2:$F$11876,$A172)),""))</f>
        <v>58.54</v>
      </c>
      <c r="BG172" s="162">
        <f t="array" ref="BG172">IF(LEN(BG$8)=0,"",IFERROR(IF(BG$9="Samtals",SUMPRODUCT(((Gögn!$F$2:$F$11876=$A172)*(Gögn!$B$2:$B$11876=BG$8)),Gögn!$K$2:$K$11876,Gögn!$L$2:$L$11876)/SUMIFS(Gögn!$L$2:$L$11876,Gögn!$B$2:$B$11876,BG$8,Gögn!$F$2:$F$11876,$A172),SUMPRODUCT(((Gögn!$F$2:$F$11876=$A172)*(Gögn!$B$2:$B$11876=BG$8)*(Gögn!$E$2:$E$11876=BG$9)),Gögn!$K$2:$K$11876,Gögn!$L$2:$L$11876)/SUMIFS(Gögn!$L$2:$L$11876,Gögn!$B$2:$B$11876,BG$8,Gögn!$E$2:$E$11876,BG$9,Gögn!$F$2:$F$11876,$A172)),""))</f>
        <v>83.520880002602297</v>
      </c>
    </row>
    <row r="173" spans="1:59" ht="15" customHeight="1" x14ac:dyDescent="0.25">
      <c r="A173" s="15" t="s">
        <v>92</v>
      </c>
      <c r="B173" s="15"/>
      <c r="C173" s="131" t="s">
        <v>93</v>
      </c>
      <c r="D173" s="160">
        <f>SUMPRODUCT(E173:BG173,$E$11:$BG$11,$E$12:$BG$12)/SUMPRODUCT($E$11:$BG$11,$E$12:$BG$12)</f>
        <v>2.9865626038030242</v>
      </c>
      <c r="E173" s="160">
        <f t="array" ref="E173">IF(LEN(E$8)=0,"",IFERROR(IF(E$9="Samtals",SUMPRODUCT(((Gögn!$F$2:$F$11876=$A173)*(Gögn!$B$2:$B$11876=E$8)),Gögn!$K$2:$K$11876,Gögn!$L$2:$L$11876)/SUMIFS(Gögn!$L$2:$L$11876,Gögn!$B$2:$B$11876,E$8,Gögn!$F$2:$F$11876,$A173),SUMPRODUCT(((Gögn!$F$2:$F$11876=$A173)*(Gögn!$B$2:$B$11876=E$8)*(Gögn!$E$2:$E$11876=E$9)),Gögn!$K$2:$K$11876,Gögn!$L$2:$L$11876)/SUMIFS(Gögn!$L$2:$L$11876,Gögn!$B$2:$B$11876,E$8,Gögn!$E$2:$E$11876,E$9,Gögn!$F$2:$F$11876,$A173)),""))</f>
        <v>4.5838850964900395</v>
      </c>
      <c r="F173" s="160">
        <f t="array" ref="F173">IF(LEN(F$8)=0,"",IFERROR(IF(F$9="Samtals",SUMPRODUCT(((Gögn!$F$2:$F$11876=$A173)*(Gögn!$B$2:$B$11876=F$8)),Gögn!$K$2:$K$11876,Gögn!$L$2:$L$11876)/SUMIFS(Gögn!$L$2:$L$11876,Gögn!$B$2:$B$11876,F$8,Gögn!$F$2:$F$11876,$A173),SUMPRODUCT(((Gögn!$F$2:$F$11876=$A173)*(Gögn!$B$2:$B$11876=F$8)*(Gögn!$E$2:$E$11876=F$9)),Gögn!$K$2:$K$11876,Gögn!$L$2:$L$11876)/SUMIFS(Gögn!$L$2:$L$11876,Gögn!$B$2:$B$11876,F$8,Gögn!$E$2:$E$11876,F$9,Gögn!$F$2:$F$11876,$A173)),""))</f>
        <v>4.3</v>
      </c>
      <c r="G173" s="160">
        <f t="array" ref="G173">IF(LEN(G$8)=0,"",IFERROR(IF(G$9="Samtals",SUMPRODUCT(((Gögn!$F$2:$F$11876=$A173)*(Gögn!$B$2:$B$11876=G$8)),Gögn!$K$2:$K$11876,Gögn!$L$2:$L$11876)/SUMIFS(Gögn!$L$2:$L$11876,Gögn!$B$2:$B$11876,G$8,Gögn!$F$2:$F$11876,$A173),SUMPRODUCT(((Gögn!$F$2:$F$11876=$A173)*(Gögn!$B$2:$B$11876=G$8)*(Gögn!$E$2:$E$11876=G$9)),Gögn!$K$2:$K$11876,Gögn!$L$2:$L$11876)/SUMIFS(Gögn!$L$2:$L$11876,Gögn!$B$2:$B$11876,G$8,Gögn!$E$2:$E$11876,G$9,Gögn!$F$2:$F$11876,$A173)),""))</f>
        <v>4.835420939708662</v>
      </c>
      <c r="H173" s="160">
        <f t="array" ref="H173">IF(LEN(H$8)=0,"",IFERROR(IF(H$9="Samtals",SUMPRODUCT(((Gögn!$F$2:$F$11876=$A173)*(Gögn!$B$2:$B$11876=H$8)),Gögn!$K$2:$K$11876,Gögn!$L$2:$L$11876)/SUMIFS(Gögn!$L$2:$L$11876,Gögn!$B$2:$B$11876,H$8,Gögn!$F$2:$F$11876,$A173),SUMPRODUCT(((Gögn!$F$2:$F$11876=$A173)*(Gögn!$B$2:$B$11876=H$8)*(Gögn!$E$2:$E$11876=H$9)),Gögn!$K$2:$K$11876,Gögn!$L$2:$L$11876)/SUMIFS(Gögn!$L$2:$L$11876,Gögn!$B$2:$B$11876,H$8,Gögn!$E$2:$E$11876,H$9,Gögn!$F$2:$F$11876,$A173)),""))</f>
        <v>3.7182001497292538</v>
      </c>
      <c r="I173" s="160">
        <f t="array" ref="I173">IF(LEN(I$8)=0,"",IFERROR(IF(I$9="Samtals",SUMPRODUCT(((Gögn!$F$2:$F$11876=$A173)*(Gögn!$B$2:$B$11876=I$8)),Gögn!$K$2:$K$11876,Gögn!$L$2:$L$11876)/SUMIFS(Gögn!$L$2:$L$11876,Gögn!$B$2:$B$11876,I$8,Gögn!$F$2:$F$11876,$A173),SUMPRODUCT(((Gögn!$F$2:$F$11876=$A173)*(Gögn!$B$2:$B$11876=I$8)*(Gögn!$E$2:$E$11876=I$9)),Gögn!$K$2:$K$11876,Gögn!$L$2:$L$11876)/SUMIFS(Gögn!$L$2:$L$11876,Gögn!$B$2:$B$11876,I$8,Gögn!$E$2:$E$11876,I$9,Gögn!$F$2:$F$11876,$A173)),""))</f>
        <v>3.66</v>
      </c>
      <c r="J173" s="160">
        <f t="array" ref="J173">IF(LEN(J$8)=0,"",IFERROR(IF(J$9="Samtals",SUMPRODUCT(((Gögn!$F$2:$F$11876=$A173)*(Gögn!$B$2:$B$11876=J$8)),Gögn!$K$2:$K$11876,Gögn!$L$2:$L$11876)/SUMIFS(Gögn!$L$2:$L$11876,Gögn!$B$2:$B$11876,J$8,Gögn!$F$2:$F$11876,$A173),SUMPRODUCT(((Gögn!$F$2:$F$11876=$A173)*(Gögn!$B$2:$B$11876=J$8)*(Gögn!$E$2:$E$11876=J$9)),Gögn!$K$2:$K$11876,Gögn!$L$2:$L$11876)/SUMIFS(Gögn!$L$2:$L$11876,Gögn!$B$2:$B$11876,J$8,Gögn!$E$2:$E$11876,J$9,Gögn!$F$2:$F$11876,$A173)),""))</f>
        <v>5.1540993635324366</v>
      </c>
      <c r="K173" s="160">
        <f t="array" ref="K173">IF(LEN(K$8)=0,"",IFERROR(IF(K$9="Samtals",SUMPRODUCT(((Gögn!$F$2:$F$11876=$A173)*(Gögn!$B$2:$B$11876=K$8)),Gögn!$K$2:$K$11876,Gögn!$L$2:$L$11876)/SUMIFS(Gögn!$L$2:$L$11876,Gögn!$B$2:$B$11876,K$8,Gögn!$F$2:$F$11876,$A173),SUMPRODUCT(((Gögn!$F$2:$F$11876=$A173)*(Gögn!$B$2:$B$11876=K$8)*(Gögn!$E$2:$E$11876=K$9)),Gögn!$K$2:$K$11876,Gögn!$L$2:$L$11876)/SUMIFS(Gögn!$L$2:$L$11876,Gögn!$B$2:$B$11876,K$8,Gögn!$E$2:$E$11876,K$9,Gögn!$F$2:$F$11876,$A173)),""))</f>
        <v>2.3393298278659302</v>
      </c>
      <c r="L173" s="160">
        <f t="array" ref="L173">IF(LEN(L$8)=0,"",IFERROR(IF(L$9="Samtals",SUMPRODUCT(((Gögn!$F$2:$F$11876=$A173)*(Gögn!$B$2:$B$11876=L$8)),Gögn!$K$2:$K$11876,Gögn!$L$2:$L$11876)/SUMIFS(Gögn!$L$2:$L$11876,Gögn!$B$2:$B$11876,L$8,Gögn!$F$2:$F$11876,$A173),SUMPRODUCT(((Gögn!$F$2:$F$11876=$A173)*(Gögn!$B$2:$B$11876=L$8)*(Gögn!$E$2:$E$11876=L$9)),Gögn!$K$2:$K$11876,Gögn!$L$2:$L$11876)/SUMIFS(Gögn!$L$2:$L$11876,Gögn!$B$2:$B$11876,L$8,Gögn!$E$2:$E$11876,L$9,Gögn!$F$2:$F$11876,$A173)),""))</f>
        <v>2.3393298278659302</v>
      </c>
      <c r="M173" s="160">
        <f t="array" ref="M173">IF(LEN(M$8)=0,"",IFERROR(IF(M$9="Samtals",SUMPRODUCT(((Gögn!$F$2:$F$11876=$A173)*(Gögn!$B$2:$B$11876=M$8)),Gögn!$K$2:$K$11876,Gögn!$L$2:$L$11876)/SUMIFS(Gögn!$L$2:$L$11876,Gögn!$B$2:$B$11876,M$8,Gögn!$F$2:$F$11876,$A173),SUMPRODUCT(((Gögn!$F$2:$F$11876=$A173)*(Gögn!$B$2:$B$11876=M$8)*(Gögn!$E$2:$E$11876=M$9)),Gögn!$K$2:$K$11876,Gögn!$L$2:$L$11876)/SUMIFS(Gögn!$L$2:$L$11876,Gögn!$B$2:$B$11876,M$8,Gögn!$E$2:$E$11876,M$9,Gögn!$F$2:$F$11876,$A173)),""))</f>
        <v>4.3</v>
      </c>
      <c r="N173" s="160">
        <f t="array" ref="N173">IF(LEN(N$8)=0,"",IFERROR(IF(N$9="Samtals",SUMPRODUCT(((Gögn!$F$2:$F$11876=$A173)*(Gögn!$B$2:$B$11876=N$8)),Gögn!$K$2:$K$11876,Gögn!$L$2:$L$11876)/SUMIFS(Gögn!$L$2:$L$11876,Gögn!$B$2:$B$11876,N$8,Gögn!$F$2:$F$11876,$A173),SUMPRODUCT(((Gögn!$F$2:$F$11876=$A173)*(Gögn!$B$2:$B$11876=N$8)*(Gögn!$E$2:$E$11876=N$9)),Gögn!$K$2:$K$11876,Gögn!$L$2:$L$11876)/SUMIFS(Gögn!$L$2:$L$11876,Gögn!$B$2:$B$11876,N$8,Gögn!$E$2:$E$11876,N$9,Gögn!$F$2:$F$11876,$A173)),""))</f>
        <v>4.3</v>
      </c>
      <c r="O173" s="160">
        <f t="array" ref="O173">IF(LEN(O$8)=0,"",IFERROR(IF(O$9="Samtals",SUMPRODUCT(((Gögn!$F$2:$F$11876=$A173)*(Gögn!$B$2:$B$11876=O$8)),Gögn!$K$2:$K$11876,Gögn!$L$2:$L$11876)/SUMIFS(Gögn!$L$2:$L$11876,Gögn!$B$2:$B$11876,O$8,Gögn!$F$2:$F$11876,$A173),SUMPRODUCT(((Gögn!$F$2:$F$11876=$A173)*(Gögn!$B$2:$B$11876=O$8)*(Gögn!$E$2:$E$11876=O$9)),Gögn!$K$2:$K$11876,Gögn!$L$2:$L$11876)/SUMIFS(Gögn!$L$2:$L$11876,Gögn!$B$2:$B$11876,O$8,Gögn!$E$2:$E$11876,O$9,Gögn!$F$2:$F$11876,$A173)),""))</f>
        <v>2.7881178650241965</v>
      </c>
      <c r="P173" s="160">
        <f t="array" ref="P173">IF(LEN(P$8)=0,"",IFERROR(IF(P$9="Samtals",SUMPRODUCT(((Gögn!$F$2:$F$11876=$A173)*(Gögn!$B$2:$B$11876=P$8)),Gögn!$K$2:$K$11876,Gögn!$L$2:$L$11876)/SUMIFS(Gögn!$L$2:$L$11876,Gögn!$B$2:$B$11876,P$8,Gögn!$F$2:$F$11876,$A173),SUMPRODUCT(((Gögn!$F$2:$F$11876=$A173)*(Gögn!$B$2:$B$11876=P$8)*(Gögn!$E$2:$E$11876=P$9)),Gögn!$K$2:$K$11876,Gögn!$L$2:$L$11876)/SUMIFS(Gögn!$L$2:$L$11876,Gögn!$B$2:$B$11876,P$8,Gögn!$E$2:$E$11876,P$9,Gögn!$F$2:$F$11876,$A173)),""))</f>
        <v>2.8</v>
      </c>
      <c r="Q173" s="160">
        <f t="array" ref="Q173">IF(LEN(Q$8)=0,"",IFERROR(IF(Q$9="Samtals",SUMPRODUCT(((Gögn!$F$2:$F$11876=$A173)*(Gögn!$B$2:$B$11876=Q$8)),Gögn!$K$2:$K$11876,Gögn!$L$2:$L$11876)/SUMIFS(Gögn!$L$2:$L$11876,Gögn!$B$2:$B$11876,Q$8,Gögn!$F$2:$F$11876,$A173),SUMPRODUCT(((Gögn!$F$2:$F$11876=$A173)*(Gögn!$B$2:$B$11876=Q$8)*(Gögn!$E$2:$E$11876=Q$9)),Gögn!$K$2:$K$11876,Gögn!$L$2:$L$11876)/SUMIFS(Gögn!$L$2:$L$11876,Gögn!$B$2:$B$11876,Q$8,Gögn!$E$2:$E$11876,Q$9,Gögn!$F$2:$F$11876,$A173)),""))</f>
        <v>0.55425844063952279</v>
      </c>
      <c r="R173" s="160">
        <f t="array" ref="R173">IF(LEN(R$8)=0,"",IFERROR(IF(R$9="Samtals",SUMPRODUCT(((Gögn!$F$2:$F$11876=$A173)*(Gögn!$B$2:$B$11876=R$8)),Gögn!$K$2:$K$11876,Gögn!$L$2:$L$11876)/SUMIFS(Gögn!$L$2:$L$11876,Gögn!$B$2:$B$11876,R$8,Gögn!$F$2:$F$11876,$A173),SUMPRODUCT(((Gögn!$F$2:$F$11876=$A173)*(Gögn!$B$2:$B$11876=R$8)*(Gögn!$E$2:$E$11876=R$9)),Gögn!$K$2:$K$11876,Gögn!$L$2:$L$11876)/SUMIFS(Gögn!$L$2:$L$11876,Gögn!$B$2:$B$11876,R$8,Gögn!$E$2:$E$11876,R$9,Gögn!$F$2:$F$11876,$A173)),""))</f>
        <v>1.9793446943910646</v>
      </c>
      <c r="S173" s="160">
        <f t="array" ref="S173">IF(LEN(S$8)=0,"",IFERROR(IF(S$9="Samtals",SUMPRODUCT(((Gögn!$F$2:$F$11876=$A173)*(Gögn!$B$2:$B$11876=S$8)),Gögn!$K$2:$K$11876,Gögn!$L$2:$L$11876)/SUMIFS(Gögn!$L$2:$L$11876,Gögn!$B$2:$B$11876,S$8,Gögn!$F$2:$F$11876,$A173),SUMPRODUCT(((Gögn!$F$2:$F$11876=$A173)*(Gögn!$B$2:$B$11876=S$8)*(Gögn!$E$2:$E$11876=S$9)),Gögn!$K$2:$K$11876,Gögn!$L$2:$L$11876)/SUMIFS(Gögn!$L$2:$L$11876,Gögn!$B$2:$B$11876,S$8,Gögn!$E$2:$E$11876,S$9,Gögn!$F$2:$F$11876,$A173)),""))</f>
        <v>1.7</v>
      </c>
      <c r="T173" s="160">
        <f t="array" ref="T173">IF(LEN(T$8)=0,"",IFERROR(IF(T$9="Samtals",SUMPRODUCT(((Gögn!$F$2:$F$11876=$A173)*(Gögn!$B$2:$B$11876=T$8)),Gögn!$K$2:$K$11876,Gögn!$L$2:$L$11876)/SUMIFS(Gögn!$L$2:$L$11876,Gögn!$B$2:$B$11876,T$8,Gögn!$F$2:$F$11876,$A173),SUMPRODUCT(((Gögn!$F$2:$F$11876=$A173)*(Gögn!$B$2:$B$11876=T$8)*(Gögn!$E$2:$E$11876=T$9)),Gögn!$K$2:$K$11876,Gögn!$L$2:$L$11876)/SUMIFS(Gögn!$L$2:$L$11876,Gögn!$B$2:$B$11876,T$8,Gögn!$E$2:$E$11876,T$9,Gögn!$F$2:$F$11876,$A173)),""))</f>
        <v>2.1181998771092103</v>
      </c>
      <c r="U173" s="160">
        <f t="array" ref="U173">IF(LEN(U$8)=0,"",IFERROR(IF(U$9="Samtals",SUMPRODUCT(((Gögn!$F$2:$F$11876=$A173)*(Gögn!$B$2:$B$11876=U$8)),Gögn!$K$2:$K$11876,Gögn!$L$2:$L$11876)/SUMIFS(Gögn!$L$2:$L$11876,Gögn!$B$2:$B$11876,U$8,Gögn!$F$2:$F$11876,$A173),SUMPRODUCT(((Gögn!$F$2:$F$11876=$A173)*(Gögn!$B$2:$B$11876=U$8)*(Gögn!$E$2:$E$11876=U$9)),Gögn!$K$2:$K$11876,Gögn!$L$2:$L$11876)/SUMIFS(Gögn!$L$2:$L$11876,Gögn!$B$2:$B$11876,U$8,Gögn!$E$2:$E$11876,U$9,Gögn!$F$2:$F$11876,$A173)),""))</f>
        <v>2.9540778031678698</v>
      </c>
      <c r="V173" s="160">
        <f t="array" ref="V173">IF(LEN(V$8)=0,"",IFERROR(IF(V$9="Samtals",SUMPRODUCT(((Gögn!$F$2:$F$11876=$A173)*(Gögn!$B$2:$B$11876=V$8)),Gögn!$K$2:$K$11876,Gögn!$L$2:$L$11876)/SUMIFS(Gögn!$L$2:$L$11876,Gögn!$B$2:$B$11876,V$8,Gögn!$F$2:$F$11876,$A173),SUMPRODUCT(((Gögn!$F$2:$F$11876=$A173)*(Gögn!$B$2:$B$11876=V$8)*(Gögn!$E$2:$E$11876=V$9)),Gögn!$K$2:$K$11876,Gögn!$L$2:$L$11876)/SUMIFS(Gögn!$L$2:$L$11876,Gögn!$B$2:$B$11876,V$8,Gögn!$E$2:$E$11876,V$9,Gögn!$F$2:$F$11876,$A173)),""))</f>
        <v>2.93</v>
      </c>
      <c r="W173" s="160">
        <f t="array" ref="W173">IF(LEN(W$8)=0,"",IFERROR(IF(W$9="Samtals",SUMPRODUCT(((Gögn!$F$2:$F$11876=$A173)*(Gögn!$B$2:$B$11876=W$8)),Gögn!$K$2:$K$11876,Gögn!$L$2:$L$11876)/SUMIFS(Gögn!$L$2:$L$11876,Gögn!$B$2:$B$11876,W$8,Gögn!$F$2:$F$11876,$A173),SUMPRODUCT(((Gögn!$F$2:$F$11876=$A173)*(Gögn!$B$2:$B$11876=W$8)*(Gögn!$E$2:$E$11876=W$9)),Gögn!$K$2:$K$11876,Gögn!$L$2:$L$11876)/SUMIFS(Gögn!$L$2:$L$11876,Gögn!$B$2:$B$11876,W$8,Gögn!$E$2:$E$11876,W$9,Gögn!$F$2:$F$11876,$A173)),""))</f>
        <v>5.5628224578044883</v>
      </c>
      <c r="X173" s="160">
        <f t="array" ref="X173">IF(LEN(X$8)=0,"",IFERROR(IF(X$9="Samtals",SUMPRODUCT(((Gögn!$F$2:$F$11876=$A173)*(Gögn!$B$2:$B$11876=X$8)),Gögn!$K$2:$K$11876,Gögn!$L$2:$L$11876)/SUMIFS(Gögn!$L$2:$L$11876,Gögn!$B$2:$B$11876,X$8,Gögn!$F$2:$F$11876,$A173),SUMPRODUCT(((Gögn!$F$2:$F$11876=$A173)*(Gögn!$B$2:$B$11876=X$8)*(Gögn!$E$2:$E$11876=X$9)),Gögn!$K$2:$K$11876,Gögn!$L$2:$L$11876)/SUMIFS(Gögn!$L$2:$L$11876,Gögn!$B$2:$B$11876,X$8,Gögn!$E$2:$E$11876,X$9,Gögn!$F$2:$F$11876,$A173)),""))</f>
        <v>3.5144851983075647</v>
      </c>
      <c r="Y173" s="160">
        <f t="array" ref="Y173">IF(LEN(Y$8)=0,"",IFERROR(IF(Y$9="Samtals",SUMPRODUCT(((Gögn!$F$2:$F$11876=$A173)*(Gögn!$B$2:$B$11876=Y$8)),Gögn!$K$2:$K$11876,Gögn!$L$2:$L$11876)/SUMIFS(Gögn!$L$2:$L$11876,Gögn!$B$2:$B$11876,Y$8,Gögn!$F$2:$F$11876,$A173),SUMPRODUCT(((Gögn!$F$2:$F$11876=$A173)*(Gögn!$B$2:$B$11876=Y$8)*(Gögn!$E$2:$E$11876=Y$9)),Gögn!$K$2:$K$11876,Gögn!$L$2:$L$11876)/SUMIFS(Gögn!$L$2:$L$11876,Gögn!$B$2:$B$11876,Y$8,Gögn!$E$2:$E$11876,Y$9,Gögn!$F$2:$F$11876,$A173)),""))</f>
        <v>2.81</v>
      </c>
      <c r="Z173" s="160">
        <f t="array" ref="Z173">IF(LEN(Z$8)=0,"",IFERROR(IF(Z$9="Samtals",SUMPRODUCT(((Gögn!$F$2:$F$11876=$A173)*(Gögn!$B$2:$B$11876=Z$8)),Gögn!$K$2:$K$11876,Gögn!$L$2:$L$11876)/SUMIFS(Gögn!$L$2:$L$11876,Gögn!$B$2:$B$11876,Z$8,Gögn!$F$2:$F$11876,$A173),SUMPRODUCT(((Gögn!$F$2:$F$11876=$A173)*(Gögn!$B$2:$B$11876=Z$8)*(Gögn!$E$2:$E$11876=Z$9)),Gögn!$K$2:$K$11876,Gögn!$L$2:$L$11876)/SUMIFS(Gögn!$L$2:$L$11876,Gögn!$B$2:$B$11876,Z$8,Gögn!$E$2:$E$11876,Z$9,Gögn!$F$2:$F$11876,$A173)),""))</f>
        <v>3.7400278741407567</v>
      </c>
      <c r="AA173" s="160">
        <f t="array" ref="AA173">IF(LEN(AA$8)=0,"",IFERROR(IF(AA$9="Samtals",SUMPRODUCT(((Gögn!$F$2:$F$11876=$A173)*(Gögn!$B$2:$B$11876=AA$8)),Gögn!$K$2:$K$11876,Gögn!$L$2:$L$11876)/SUMIFS(Gögn!$L$2:$L$11876,Gögn!$B$2:$B$11876,AA$8,Gögn!$F$2:$F$11876,$A173),SUMPRODUCT(((Gögn!$F$2:$F$11876=$A173)*(Gögn!$B$2:$B$11876=AA$8)*(Gögn!$E$2:$E$11876=AA$9)),Gögn!$K$2:$K$11876,Gögn!$L$2:$L$11876)/SUMIFS(Gögn!$L$2:$L$11876,Gögn!$B$2:$B$11876,AA$8,Gögn!$E$2:$E$11876,AA$9,Gögn!$F$2:$F$11876,$A173)),""))</f>
        <v>17.100000000000001</v>
      </c>
      <c r="AB173" s="160">
        <f t="array" ref="AB173">IF(LEN(AB$8)=0,"",IFERROR(IF(AB$9="Samtals",SUMPRODUCT(((Gögn!$F$2:$F$11876=$A173)*(Gögn!$B$2:$B$11876=AB$8)),Gögn!$K$2:$K$11876,Gögn!$L$2:$L$11876)/SUMIFS(Gögn!$L$2:$L$11876,Gögn!$B$2:$B$11876,AB$8,Gögn!$F$2:$F$11876,$A173),SUMPRODUCT(((Gögn!$F$2:$F$11876=$A173)*(Gögn!$B$2:$B$11876=AB$8)*(Gögn!$E$2:$E$11876=AB$9)),Gögn!$K$2:$K$11876,Gögn!$L$2:$L$11876)/SUMIFS(Gögn!$L$2:$L$11876,Gögn!$B$2:$B$11876,AB$8,Gögn!$E$2:$E$11876,AB$9,Gögn!$F$2:$F$11876,$A173)),""))</f>
        <v>17.100000000000001</v>
      </c>
      <c r="AC173" s="160">
        <f t="array" ref="AC173">IF(LEN(AC$8)=0,"",IFERROR(IF(AC$9="Samtals",SUMPRODUCT(((Gögn!$F$2:$F$11876=$A173)*(Gögn!$B$2:$B$11876=AC$8)),Gögn!$K$2:$K$11876,Gögn!$L$2:$L$11876)/SUMIFS(Gögn!$L$2:$L$11876,Gögn!$B$2:$B$11876,AC$8,Gögn!$F$2:$F$11876,$A173),SUMPRODUCT(((Gögn!$F$2:$F$11876=$A173)*(Gögn!$B$2:$B$11876=AC$8)*(Gögn!$E$2:$E$11876=AC$9)),Gögn!$K$2:$K$11876,Gögn!$L$2:$L$11876)/SUMIFS(Gögn!$L$2:$L$11876,Gögn!$B$2:$B$11876,AC$8,Gögn!$E$2:$E$11876,AC$9,Gögn!$F$2:$F$11876,$A173)),""))</f>
        <v>15.041059191302331</v>
      </c>
      <c r="AD173" s="160">
        <f t="array" ref="AD173">IF(LEN(AD$8)=0,"",IFERROR(IF(AD$9="Samtals",SUMPRODUCT(((Gögn!$F$2:$F$11876=$A173)*(Gögn!$B$2:$B$11876=AD$8)),Gögn!$K$2:$K$11876,Gögn!$L$2:$L$11876)/SUMIFS(Gögn!$L$2:$L$11876,Gögn!$B$2:$B$11876,AD$8,Gögn!$F$2:$F$11876,$A173),SUMPRODUCT(((Gögn!$F$2:$F$11876=$A173)*(Gögn!$B$2:$B$11876=AD$8)*(Gögn!$E$2:$E$11876=AD$9)),Gögn!$K$2:$K$11876,Gögn!$L$2:$L$11876)/SUMIFS(Gögn!$L$2:$L$11876,Gögn!$B$2:$B$11876,AD$8,Gögn!$E$2:$E$11876,AD$9,Gögn!$F$2:$F$11876,$A173)),""))</f>
        <v>15.041059191302331</v>
      </c>
      <c r="AE173" s="160">
        <f t="array" ref="AE173">IF(LEN(AE$8)=0,"",IFERROR(IF(AE$9="Samtals",SUMPRODUCT(((Gögn!$F$2:$F$11876=$A173)*(Gögn!$B$2:$B$11876=AE$8)),Gögn!$K$2:$K$11876,Gögn!$L$2:$L$11876)/SUMIFS(Gögn!$L$2:$L$11876,Gögn!$B$2:$B$11876,AE$8,Gögn!$F$2:$F$11876,$A173),SUMPRODUCT(((Gögn!$F$2:$F$11876=$A173)*(Gögn!$B$2:$B$11876=AE$8)*(Gögn!$E$2:$E$11876=AE$9)),Gögn!$K$2:$K$11876,Gögn!$L$2:$L$11876)/SUMIFS(Gögn!$L$2:$L$11876,Gögn!$B$2:$B$11876,AE$8,Gögn!$E$2:$E$11876,AE$9,Gögn!$F$2:$F$11876,$A173)),""))</f>
        <v>5.71</v>
      </c>
      <c r="AF173" s="160">
        <f t="array" ref="AF173">IF(LEN(AF$8)=0,"",IFERROR(IF(AF$9="Samtals",SUMPRODUCT(((Gögn!$F$2:$F$11876=$A173)*(Gögn!$B$2:$B$11876=AF$8)),Gögn!$K$2:$K$11876,Gögn!$L$2:$L$11876)/SUMIFS(Gögn!$L$2:$L$11876,Gögn!$B$2:$B$11876,AF$8,Gögn!$F$2:$F$11876,$A173),SUMPRODUCT(((Gögn!$F$2:$F$11876=$A173)*(Gögn!$B$2:$B$11876=AF$8)*(Gögn!$E$2:$E$11876=AF$9)),Gögn!$K$2:$K$11876,Gögn!$L$2:$L$11876)/SUMIFS(Gögn!$L$2:$L$11876,Gögn!$B$2:$B$11876,AF$8,Gögn!$E$2:$E$11876,AF$9,Gögn!$F$2:$F$11876,$A173)),""))</f>
        <v>5.71</v>
      </c>
      <c r="AG173" s="160">
        <f t="array" ref="AG173">IF(LEN(AG$8)=0,"",IFERROR(IF(AG$9="Samtals",SUMPRODUCT(((Gögn!$F$2:$F$11876=$A173)*(Gögn!$B$2:$B$11876=AG$8)),Gögn!$K$2:$K$11876,Gögn!$L$2:$L$11876)/SUMIFS(Gögn!$L$2:$L$11876,Gögn!$B$2:$B$11876,AG$8,Gögn!$F$2:$F$11876,$A173),SUMPRODUCT(((Gögn!$F$2:$F$11876=$A173)*(Gögn!$B$2:$B$11876=AG$8)*(Gögn!$E$2:$E$11876=AG$9)),Gögn!$K$2:$K$11876,Gögn!$L$2:$L$11876)/SUMIFS(Gögn!$L$2:$L$11876,Gögn!$B$2:$B$11876,AG$8,Gögn!$E$2:$E$11876,AG$9,Gögn!$F$2:$F$11876,$A173)),""))</f>
        <v>8.9</v>
      </c>
      <c r="AH173" s="160">
        <f t="array" ref="AH173">IF(LEN(AH$8)=0,"",IFERROR(IF(AH$9="Samtals",SUMPRODUCT(((Gögn!$F$2:$F$11876=$A173)*(Gögn!$B$2:$B$11876=AH$8)),Gögn!$K$2:$K$11876,Gögn!$L$2:$L$11876)/SUMIFS(Gögn!$L$2:$L$11876,Gögn!$B$2:$B$11876,AH$8,Gögn!$F$2:$F$11876,$A173),SUMPRODUCT(((Gögn!$F$2:$F$11876=$A173)*(Gögn!$B$2:$B$11876=AH$8)*(Gögn!$E$2:$E$11876=AH$9)),Gögn!$K$2:$K$11876,Gögn!$L$2:$L$11876)/SUMIFS(Gögn!$L$2:$L$11876,Gögn!$B$2:$B$11876,AH$8,Gögn!$E$2:$E$11876,AH$9,Gögn!$F$2:$F$11876,$A173)),""))</f>
        <v>8.9</v>
      </c>
      <c r="AI173" s="160">
        <f t="array" ref="AI173">IF(LEN(AI$8)=0,"",IFERROR(IF(AI$9="Samtals",SUMPRODUCT(((Gögn!$F$2:$F$11876=$A173)*(Gögn!$B$2:$B$11876=AI$8)),Gögn!$K$2:$K$11876,Gögn!$L$2:$L$11876)/SUMIFS(Gögn!$L$2:$L$11876,Gögn!$B$2:$B$11876,AI$8,Gögn!$F$2:$F$11876,$A173),SUMPRODUCT(((Gögn!$F$2:$F$11876=$A173)*(Gögn!$B$2:$B$11876=AI$8)*(Gögn!$E$2:$E$11876=AI$9)),Gögn!$K$2:$K$11876,Gögn!$L$2:$L$11876)/SUMIFS(Gögn!$L$2:$L$11876,Gögn!$B$2:$B$11876,AI$8,Gögn!$E$2:$E$11876,AI$9,Gögn!$F$2:$F$11876,$A173)),""))</f>
        <v>260.7</v>
      </c>
      <c r="AJ173" s="160">
        <f t="array" ref="AJ173">IF(LEN(AJ$8)=0,"",IFERROR(IF(AJ$9="Samtals",SUMPRODUCT(((Gögn!$F$2:$F$11876=$A173)*(Gögn!$B$2:$B$11876=AJ$8)),Gögn!$K$2:$K$11876,Gögn!$L$2:$L$11876)/SUMIFS(Gögn!$L$2:$L$11876,Gögn!$B$2:$B$11876,AJ$8,Gögn!$F$2:$F$11876,$A173),SUMPRODUCT(((Gögn!$F$2:$F$11876=$A173)*(Gögn!$B$2:$B$11876=AJ$8)*(Gögn!$E$2:$E$11876=AJ$9)),Gögn!$K$2:$K$11876,Gögn!$L$2:$L$11876)/SUMIFS(Gögn!$L$2:$L$11876,Gögn!$B$2:$B$11876,AJ$8,Gögn!$E$2:$E$11876,AJ$9,Gögn!$F$2:$F$11876,$A173)),""))</f>
        <v>260.7</v>
      </c>
      <c r="AK173" s="160">
        <f t="array" ref="AK173">IF(LEN(AK$8)=0,"",IFERROR(IF(AK$9="Samtals",SUMPRODUCT(((Gögn!$F$2:$F$11876=$A173)*(Gögn!$B$2:$B$11876=AK$8)),Gögn!$K$2:$K$11876,Gögn!$L$2:$L$11876)/SUMIFS(Gögn!$L$2:$L$11876,Gögn!$B$2:$B$11876,AK$8,Gögn!$F$2:$F$11876,$A173),SUMPRODUCT(((Gögn!$F$2:$F$11876=$A173)*(Gögn!$B$2:$B$11876=AK$8)*(Gögn!$E$2:$E$11876=AK$9)),Gögn!$K$2:$K$11876,Gögn!$L$2:$L$11876)/SUMIFS(Gögn!$L$2:$L$11876,Gögn!$B$2:$B$11876,AK$8,Gögn!$E$2:$E$11876,AK$9,Gögn!$F$2:$F$11876,$A173)),""))</f>
        <v>6.5</v>
      </c>
      <c r="AL173" s="160">
        <f t="array" ref="AL173">IF(LEN(AL$8)=0,"",IFERROR(IF(AL$9="Samtals",SUMPRODUCT(((Gögn!$F$2:$F$11876=$A173)*(Gögn!$B$2:$B$11876=AL$8)),Gögn!$K$2:$K$11876,Gögn!$L$2:$L$11876)/SUMIFS(Gögn!$L$2:$L$11876,Gögn!$B$2:$B$11876,AL$8,Gögn!$F$2:$F$11876,$A173),SUMPRODUCT(((Gögn!$F$2:$F$11876=$A173)*(Gögn!$B$2:$B$11876=AL$8)*(Gögn!$E$2:$E$11876=AL$9)),Gögn!$K$2:$K$11876,Gögn!$L$2:$L$11876)/SUMIFS(Gögn!$L$2:$L$11876,Gögn!$B$2:$B$11876,AL$8,Gögn!$E$2:$E$11876,AL$9,Gögn!$F$2:$F$11876,$A173)),""))</f>
        <v>6.5</v>
      </c>
      <c r="AM173" s="160">
        <f t="array" ref="AM173">IF(LEN(AM$8)=0,"",IFERROR(IF(AM$9="Samtals",SUMPRODUCT(((Gögn!$F$2:$F$11876=$A173)*(Gögn!$B$2:$B$11876=AM$8)),Gögn!$K$2:$K$11876,Gögn!$L$2:$L$11876)/SUMIFS(Gögn!$L$2:$L$11876,Gögn!$B$2:$B$11876,AM$8,Gögn!$F$2:$F$11876,$A173),SUMPRODUCT(((Gögn!$F$2:$F$11876=$A173)*(Gögn!$B$2:$B$11876=AM$8)*(Gögn!$E$2:$E$11876=AM$9)),Gögn!$K$2:$K$11876,Gögn!$L$2:$L$11876)/SUMIFS(Gögn!$L$2:$L$11876,Gögn!$B$2:$B$11876,AM$8,Gögn!$E$2:$E$11876,AM$9,Gögn!$F$2:$F$11876,$A173)),""))</f>
        <v>1.9303586238496395</v>
      </c>
      <c r="AN173" s="160">
        <f t="array" ref="AN173">IF(LEN(AN$8)=0,"",IFERROR(IF(AN$9="Samtals",SUMPRODUCT(((Gögn!$F$2:$F$11876=$A173)*(Gögn!$B$2:$B$11876=AN$8)),Gögn!$K$2:$K$11876,Gögn!$L$2:$L$11876)/SUMIFS(Gögn!$L$2:$L$11876,Gögn!$B$2:$B$11876,AN$8,Gögn!$F$2:$F$11876,$A173),SUMPRODUCT(((Gögn!$F$2:$F$11876=$A173)*(Gögn!$B$2:$B$11876=AN$8)*(Gögn!$E$2:$E$11876=AN$9)),Gögn!$K$2:$K$11876,Gögn!$L$2:$L$11876)/SUMIFS(Gögn!$L$2:$L$11876,Gögn!$B$2:$B$11876,AN$8,Gögn!$E$2:$E$11876,AN$9,Gögn!$F$2:$F$11876,$A173)),""))</f>
        <v>2.3009075297722998</v>
      </c>
      <c r="AO173" s="160">
        <f t="array" ref="AO173">IF(LEN(AO$8)=0,"",IFERROR(IF(AO$9="Samtals",SUMPRODUCT(((Gögn!$F$2:$F$11876=$A173)*(Gögn!$B$2:$B$11876=AO$8)),Gögn!$K$2:$K$11876,Gögn!$L$2:$L$11876)/SUMIFS(Gögn!$L$2:$L$11876,Gögn!$B$2:$B$11876,AO$8,Gögn!$F$2:$F$11876,$A173),SUMPRODUCT(((Gögn!$F$2:$F$11876=$A173)*(Gögn!$B$2:$B$11876=AO$8)*(Gögn!$E$2:$E$11876=AO$9)),Gögn!$K$2:$K$11876,Gögn!$L$2:$L$11876)/SUMIFS(Gögn!$L$2:$L$11876,Gögn!$B$2:$B$11876,AO$8,Gögn!$E$2:$E$11876,AO$9,Gögn!$F$2:$F$11876,$A173)),""))</f>
        <v>-16.357582377920124</v>
      </c>
      <c r="AP173" s="160">
        <f t="array" ref="AP173">IF(LEN(AP$8)=0,"",IFERROR(IF(AP$9="Samtals",SUMPRODUCT(((Gögn!$F$2:$F$11876=$A173)*(Gögn!$B$2:$B$11876=AP$8)),Gögn!$K$2:$K$11876,Gögn!$L$2:$L$11876)/SUMIFS(Gögn!$L$2:$L$11876,Gögn!$B$2:$B$11876,AP$8,Gögn!$F$2:$F$11876,$A173),SUMPRODUCT(((Gögn!$F$2:$F$11876=$A173)*(Gögn!$B$2:$B$11876=AP$8)*(Gögn!$E$2:$E$11876=AP$9)),Gögn!$K$2:$K$11876,Gögn!$L$2:$L$11876)/SUMIFS(Gögn!$L$2:$L$11876,Gögn!$B$2:$B$11876,AP$8,Gögn!$E$2:$E$11876,AP$9,Gögn!$F$2:$F$11876,$A173)),""))</f>
        <v>6.6149201103082769</v>
      </c>
      <c r="AQ173" s="160">
        <f t="array" ref="AQ173">IF(LEN(AQ$8)=0,"",IFERROR(IF(AQ$9="Samtals",SUMPRODUCT(((Gögn!$F$2:$F$11876=$A173)*(Gögn!$B$2:$B$11876=AQ$8)),Gögn!$K$2:$K$11876,Gögn!$L$2:$L$11876)/SUMIFS(Gögn!$L$2:$L$11876,Gögn!$B$2:$B$11876,AQ$8,Gögn!$F$2:$F$11876,$A173),SUMPRODUCT(((Gögn!$F$2:$F$11876=$A173)*(Gögn!$B$2:$B$11876=AQ$8)*(Gögn!$E$2:$E$11876=AQ$9)),Gögn!$K$2:$K$11876,Gögn!$L$2:$L$11876)/SUMIFS(Gögn!$L$2:$L$11876,Gögn!$B$2:$B$11876,AQ$8,Gögn!$E$2:$E$11876,AQ$9,Gögn!$F$2:$F$11876,$A173)),""))</f>
        <v>4.92</v>
      </c>
      <c r="AR173" s="160">
        <f t="array" ref="AR173">IF(LEN(AR$8)=0,"",IFERROR(IF(AR$9="Samtals",SUMPRODUCT(((Gögn!$F$2:$F$11876=$A173)*(Gögn!$B$2:$B$11876=AR$8)),Gögn!$K$2:$K$11876,Gögn!$L$2:$L$11876)/SUMIFS(Gögn!$L$2:$L$11876,Gögn!$B$2:$B$11876,AR$8,Gögn!$F$2:$F$11876,$A173),SUMPRODUCT(((Gögn!$F$2:$F$11876=$A173)*(Gögn!$B$2:$B$11876=AR$8)*(Gögn!$E$2:$E$11876=AR$9)),Gögn!$K$2:$K$11876,Gögn!$L$2:$L$11876)/SUMIFS(Gögn!$L$2:$L$11876,Gögn!$B$2:$B$11876,AR$8,Gögn!$E$2:$E$11876,AR$9,Gögn!$F$2:$F$11876,$A173)),""))</f>
        <v>7.21</v>
      </c>
      <c r="AS173" s="160">
        <f t="array" ref="AS173">IF(LEN(AS$8)=0,"",IFERROR(IF(AS$9="Samtals",SUMPRODUCT(((Gögn!$F$2:$F$11876=$A173)*(Gögn!$B$2:$B$11876=AS$8)),Gögn!$K$2:$K$11876,Gögn!$L$2:$L$11876)/SUMIFS(Gögn!$L$2:$L$11876,Gögn!$B$2:$B$11876,AS$8,Gögn!$F$2:$F$11876,$A173),SUMPRODUCT(((Gögn!$F$2:$F$11876=$A173)*(Gögn!$B$2:$B$11876=AS$8)*(Gögn!$E$2:$E$11876=AS$9)),Gögn!$K$2:$K$11876,Gögn!$L$2:$L$11876)/SUMIFS(Gögn!$L$2:$L$11876,Gögn!$B$2:$B$11876,AS$8,Gögn!$E$2:$E$11876,AS$9,Gögn!$F$2:$F$11876,$A173)),""))</f>
        <v>3.6772328771876222</v>
      </c>
      <c r="AT173" s="160">
        <f t="array" ref="AT173">IF(LEN(AT$8)=0,"",IFERROR(IF(AT$9="Samtals",SUMPRODUCT(((Gögn!$F$2:$F$11876=$A173)*(Gögn!$B$2:$B$11876=AT$8)),Gögn!$K$2:$K$11876,Gögn!$L$2:$L$11876)/SUMIFS(Gögn!$L$2:$L$11876,Gögn!$B$2:$B$11876,AT$8,Gögn!$F$2:$F$11876,$A173),SUMPRODUCT(((Gögn!$F$2:$F$11876=$A173)*(Gögn!$B$2:$B$11876=AT$8)*(Gögn!$E$2:$E$11876=AT$9)),Gögn!$K$2:$K$11876,Gögn!$L$2:$L$11876)/SUMIFS(Gögn!$L$2:$L$11876,Gögn!$B$2:$B$11876,AT$8,Gögn!$E$2:$E$11876,AT$9,Gögn!$F$2:$F$11876,$A173)),""))</f>
        <v>3.6999999999999997</v>
      </c>
      <c r="AU173" s="160">
        <f t="array" ref="AU173">IF(LEN(AU$8)=0,"",IFERROR(IF(AU$9="Samtals",SUMPRODUCT(((Gögn!$F$2:$F$11876=$A173)*(Gögn!$B$2:$B$11876=AU$8)),Gögn!$K$2:$K$11876,Gögn!$L$2:$L$11876)/SUMIFS(Gögn!$L$2:$L$11876,Gögn!$B$2:$B$11876,AU$8,Gögn!$F$2:$F$11876,$A173),SUMPRODUCT(((Gögn!$F$2:$F$11876=$A173)*(Gögn!$B$2:$B$11876=AU$8)*(Gögn!$E$2:$E$11876=AU$9)),Gögn!$K$2:$K$11876,Gögn!$L$2:$L$11876)/SUMIFS(Gögn!$L$2:$L$11876,Gögn!$B$2:$B$11876,AU$8,Gögn!$E$2:$E$11876,AU$9,Gögn!$F$2:$F$11876,$A173)),""))</f>
        <v>2.7552956080072111</v>
      </c>
      <c r="AV173" s="160">
        <f t="array" ref="AV173">IF(LEN(AV$8)=0,"",IFERROR(IF(AV$9="Samtals",SUMPRODUCT(((Gögn!$F$2:$F$11876=$A173)*(Gögn!$B$2:$B$11876=AV$8)),Gögn!$K$2:$K$11876,Gögn!$L$2:$L$11876)/SUMIFS(Gögn!$L$2:$L$11876,Gögn!$B$2:$B$11876,AV$8,Gögn!$F$2:$F$11876,$A173),SUMPRODUCT(((Gögn!$F$2:$F$11876=$A173)*(Gögn!$B$2:$B$11876=AV$8)*(Gögn!$E$2:$E$11876=AV$9)),Gögn!$K$2:$K$11876,Gögn!$L$2:$L$11876)/SUMIFS(Gögn!$L$2:$L$11876,Gögn!$B$2:$B$11876,AV$8,Gögn!$E$2:$E$11876,AV$9,Gögn!$F$2:$F$11876,$A173)),""))</f>
        <v>5.7904468503239359</v>
      </c>
      <c r="AW173" s="160">
        <f t="array" ref="AW173">IF(LEN(AW$8)=0,"",IFERROR(IF(AW$9="Samtals",SUMPRODUCT(((Gögn!$F$2:$F$11876=$A173)*(Gögn!$B$2:$B$11876=AW$8)),Gögn!$K$2:$K$11876,Gögn!$L$2:$L$11876)/SUMIFS(Gögn!$L$2:$L$11876,Gögn!$B$2:$B$11876,AW$8,Gögn!$F$2:$F$11876,$A173),SUMPRODUCT(((Gögn!$F$2:$F$11876=$A173)*(Gögn!$B$2:$B$11876=AW$8)*(Gögn!$E$2:$E$11876=AW$9)),Gögn!$K$2:$K$11876,Gögn!$L$2:$L$11876)/SUMIFS(Gögn!$L$2:$L$11876,Gögn!$B$2:$B$11876,AW$8,Gögn!$E$2:$E$11876,AW$9,Gögn!$F$2:$F$11876,$A173)),""))</f>
        <v>5.86</v>
      </c>
      <c r="AX173" s="160">
        <f t="array" ref="AX173">IF(LEN(AX$8)=0,"",IFERROR(IF(AX$9="Samtals",SUMPRODUCT(((Gögn!$F$2:$F$11876=$A173)*(Gögn!$B$2:$B$11876=AX$8)),Gögn!$K$2:$K$11876,Gögn!$L$2:$L$11876)/SUMIFS(Gögn!$L$2:$L$11876,Gögn!$B$2:$B$11876,AX$8,Gögn!$F$2:$F$11876,$A173),SUMPRODUCT(((Gögn!$F$2:$F$11876=$A173)*(Gögn!$B$2:$B$11876=AX$8)*(Gögn!$E$2:$E$11876=AX$9)),Gögn!$K$2:$K$11876,Gögn!$L$2:$L$11876)/SUMIFS(Gögn!$L$2:$L$11876,Gögn!$B$2:$B$11876,AX$8,Gögn!$E$2:$E$11876,AX$9,Gögn!$F$2:$F$11876,$A173)),""))</f>
        <v>0</v>
      </c>
      <c r="AY173" s="160">
        <f t="array" ref="AY173">IF(LEN(AY$8)=0,"",IFERROR(IF(AY$9="Samtals",SUMPRODUCT(((Gögn!$F$2:$F$11876=$A173)*(Gögn!$B$2:$B$11876=AY$8)),Gögn!$K$2:$K$11876,Gögn!$L$2:$L$11876)/SUMIFS(Gögn!$L$2:$L$11876,Gögn!$B$2:$B$11876,AY$8,Gögn!$F$2:$F$11876,$A173),SUMPRODUCT(((Gögn!$F$2:$F$11876=$A173)*(Gögn!$B$2:$B$11876=AY$8)*(Gögn!$E$2:$E$11876=AY$9)),Gögn!$K$2:$K$11876,Gögn!$L$2:$L$11876)/SUMIFS(Gögn!$L$2:$L$11876,Gögn!$B$2:$B$11876,AY$8,Gögn!$E$2:$E$11876,AY$9,Gögn!$F$2:$F$11876,$A173)),""))</f>
        <v>6.7</v>
      </c>
      <c r="AZ173" s="160">
        <f t="array" ref="AZ173">IF(LEN(AZ$8)=0,"",IFERROR(IF(AZ$9="Samtals",SUMPRODUCT(((Gögn!$F$2:$F$11876=$A173)*(Gögn!$B$2:$B$11876=AZ$8)),Gögn!$K$2:$K$11876,Gögn!$L$2:$L$11876)/SUMIFS(Gögn!$L$2:$L$11876,Gögn!$B$2:$B$11876,AZ$8,Gögn!$F$2:$F$11876,$A173),SUMPRODUCT(((Gögn!$F$2:$F$11876=$A173)*(Gögn!$B$2:$B$11876=AZ$8)*(Gögn!$E$2:$E$11876=AZ$9)),Gögn!$K$2:$K$11876,Gögn!$L$2:$L$11876)/SUMIFS(Gögn!$L$2:$L$11876,Gögn!$B$2:$B$11876,AZ$8,Gögn!$E$2:$E$11876,AZ$9,Gögn!$F$2:$F$11876,$A173)),""))</f>
        <v>6.7</v>
      </c>
      <c r="BA173" s="160" t="str">
        <f t="array" ref="BA173">IF(LEN(BA$8)=0,"",IFERROR(IF(BA$9="Samtals",SUMPRODUCT(((Gögn!$F$2:$F$11876=$A173)*(Gögn!$B$2:$B$11876=BA$8)),Gögn!$K$2:$K$11876,Gögn!$L$2:$L$11876)/SUMIFS(Gögn!$L$2:$L$11876,Gögn!$B$2:$B$11876,BA$8,Gögn!$F$2:$F$11876,$A173),SUMPRODUCT(((Gögn!$F$2:$F$11876=$A173)*(Gögn!$B$2:$B$11876=BA$8)*(Gögn!$E$2:$E$11876=BA$9)),Gögn!$K$2:$K$11876,Gögn!$L$2:$L$11876)/SUMIFS(Gögn!$L$2:$L$11876,Gögn!$B$2:$B$11876,BA$8,Gögn!$E$2:$E$11876,BA$9,Gögn!$F$2:$F$11876,$A173)),""))</f>
        <v/>
      </c>
      <c r="BB173" s="160">
        <f t="array" ref="BB173">IF(LEN(BB$8)=0,"",IFERROR(IF(BB$9="Samtals",SUMPRODUCT(((Gögn!$F$2:$F$11876=$A173)*(Gögn!$B$2:$B$11876=BB$8)),Gögn!$K$2:$K$11876,Gögn!$L$2:$L$11876)/SUMIFS(Gögn!$L$2:$L$11876,Gögn!$B$2:$B$11876,BB$8,Gögn!$F$2:$F$11876,$A173),SUMPRODUCT(((Gögn!$F$2:$F$11876=$A173)*(Gögn!$B$2:$B$11876=BB$8)*(Gögn!$E$2:$E$11876=BB$9)),Gögn!$K$2:$K$11876,Gögn!$L$2:$L$11876)/SUMIFS(Gögn!$L$2:$L$11876,Gögn!$B$2:$B$11876,BB$8,Gögn!$E$2:$E$11876,BB$9,Gögn!$F$2:$F$11876,$A173)),""))</f>
        <v>9.1331753592446159</v>
      </c>
      <c r="BC173" s="160">
        <f t="array" ref="BC173">IF(LEN(BC$8)=0,"",IFERROR(IF(BC$9="Samtals",SUMPRODUCT(((Gögn!$F$2:$F$11876=$A173)*(Gögn!$B$2:$B$11876=BC$8)),Gögn!$K$2:$K$11876,Gögn!$L$2:$L$11876)/SUMIFS(Gögn!$L$2:$L$11876,Gögn!$B$2:$B$11876,BC$8,Gögn!$F$2:$F$11876,$A173),SUMPRODUCT(((Gögn!$F$2:$F$11876=$A173)*(Gögn!$B$2:$B$11876=BC$8)*(Gögn!$E$2:$E$11876=BC$9)),Gögn!$K$2:$K$11876,Gögn!$L$2:$L$11876)/SUMIFS(Gögn!$L$2:$L$11876,Gögn!$B$2:$B$11876,BC$8,Gögn!$E$2:$E$11876,BC$9,Gögn!$F$2:$F$11876,$A173)),""))</f>
        <v>9.1999999999999993</v>
      </c>
      <c r="BD173" s="160">
        <f t="array" ref="BD173">IF(LEN(BD$8)=0,"",IFERROR(IF(BD$9="Samtals",SUMPRODUCT(((Gögn!$F$2:$F$11876=$A173)*(Gögn!$B$2:$B$11876=BD$8)),Gögn!$K$2:$K$11876,Gögn!$L$2:$L$11876)/SUMIFS(Gögn!$L$2:$L$11876,Gögn!$B$2:$B$11876,BD$8,Gögn!$F$2:$F$11876,$A173),SUMPRODUCT(((Gögn!$F$2:$F$11876=$A173)*(Gögn!$B$2:$B$11876=BD$8)*(Gögn!$E$2:$E$11876=BD$9)),Gögn!$K$2:$K$11876,Gögn!$L$2:$L$11876)/SUMIFS(Gögn!$L$2:$L$11876,Gögn!$B$2:$B$11876,BD$8,Gögn!$E$2:$E$11876,BD$9,Gögn!$F$2:$F$11876,$A173)),""))</f>
        <v>5.2331285572486035</v>
      </c>
      <c r="BE173" s="160">
        <f t="array" ref="BE173">IF(LEN(BE$8)=0,"",IFERROR(IF(BE$9="Samtals",SUMPRODUCT(((Gögn!$F$2:$F$11876=$A173)*(Gögn!$B$2:$B$11876=BE$8)),Gögn!$K$2:$K$11876,Gögn!$L$2:$L$11876)/SUMIFS(Gögn!$L$2:$L$11876,Gögn!$B$2:$B$11876,BE$8,Gögn!$F$2:$F$11876,$A173),SUMPRODUCT(((Gögn!$F$2:$F$11876=$A173)*(Gögn!$B$2:$B$11876=BE$8)*(Gögn!$E$2:$E$11876=BE$9)),Gögn!$K$2:$K$11876,Gögn!$L$2:$L$11876)/SUMIFS(Gögn!$L$2:$L$11876,Gögn!$B$2:$B$11876,BE$8,Gögn!$E$2:$E$11876,BE$9,Gögn!$F$2:$F$11876,$A173)),""))</f>
        <v>2.978304268774723</v>
      </c>
      <c r="BF173" s="160">
        <f t="array" ref="BF173">IF(LEN(BF$8)=0,"",IFERROR(IF(BF$9="Samtals",SUMPRODUCT(((Gögn!$F$2:$F$11876=$A173)*(Gögn!$B$2:$B$11876=BF$8)),Gögn!$K$2:$K$11876,Gögn!$L$2:$L$11876)/SUMIFS(Gögn!$L$2:$L$11876,Gögn!$B$2:$B$11876,BF$8,Gögn!$F$2:$F$11876,$A173),SUMPRODUCT(((Gögn!$F$2:$F$11876=$A173)*(Gögn!$B$2:$B$11876=BF$8)*(Gögn!$E$2:$E$11876=BF$9)),Gögn!$K$2:$K$11876,Gögn!$L$2:$L$11876)/SUMIFS(Gögn!$L$2:$L$11876,Gögn!$B$2:$B$11876,BF$8,Gögn!$E$2:$E$11876,BF$9,Gögn!$F$2:$F$11876,$A173)),""))</f>
        <v>2.75</v>
      </c>
      <c r="BG173" s="160">
        <f t="array" ref="BG173">IF(LEN(BG$8)=0,"",IFERROR(IF(BG$9="Samtals",SUMPRODUCT(((Gögn!$F$2:$F$11876=$A173)*(Gögn!$B$2:$B$11876=BG$8)),Gögn!$K$2:$K$11876,Gögn!$L$2:$L$11876)/SUMIFS(Gögn!$L$2:$L$11876,Gögn!$B$2:$B$11876,BG$8,Gögn!$F$2:$F$11876,$A173),SUMPRODUCT(((Gögn!$F$2:$F$11876=$A173)*(Gögn!$B$2:$B$11876=BG$8)*(Gögn!$E$2:$E$11876=BG$9)),Gögn!$K$2:$K$11876,Gögn!$L$2:$L$11876)/SUMIFS(Gögn!$L$2:$L$11876,Gögn!$B$2:$B$11876,BG$8,Gögn!$E$2:$E$11876,BG$9,Gögn!$F$2:$F$11876,$A173)),""))</f>
        <v>12.166168844015351</v>
      </c>
    </row>
    <row r="174" spans="1:59" ht="15" customHeight="1" x14ac:dyDescent="0.25">
      <c r="A174" s="15" t="s">
        <v>94</v>
      </c>
      <c r="B174" s="15"/>
      <c r="C174" s="19" t="s">
        <v>560</v>
      </c>
      <c r="D174" s="162">
        <f>SUMPRODUCT(E174:BG174,$E$83:$BG$83)/SUM($E$83:$BG$83)</f>
        <v>8.2895370778871076</v>
      </c>
      <c r="E174" s="162">
        <f t="array" ref="E174">IF(LEN(E$8)=0,"",IFERROR(IF(E$9="Samtals",SUMPRODUCT(((Gögn!$F$2:$F$11876=$A174)*(Gögn!$B$2:$B$11876=E$8)),Gögn!$K$2:$K$11876,Gögn!$L$2:$L$11876)/SUMIFS(Gögn!$L$2:$L$11876,Gögn!$B$2:$B$11876,E$8,Gögn!$F$2:$F$11876,$A174),SUMPRODUCT(((Gögn!$F$2:$F$11876=$A174)*(Gögn!$B$2:$B$11876=E$8)*(Gögn!$E$2:$E$11876=E$9)),Gögn!$K$2:$K$11876,Gögn!$L$2:$L$11876)/SUMIFS(Gögn!$L$2:$L$11876,Gögn!$B$2:$B$11876,E$8,Gögn!$E$2:$E$11876,E$9,Gögn!$F$2:$F$11876,$A174)),""))</f>
        <v>10.017389199177437</v>
      </c>
      <c r="F174" s="162">
        <f t="array" ref="F174">IF(LEN(F$8)=0,"",IFERROR(IF(F$9="Samtals",SUMPRODUCT(((Gögn!$F$2:$F$11876=$A174)*(Gögn!$B$2:$B$11876=F$8)),Gögn!$K$2:$K$11876,Gögn!$L$2:$L$11876)/SUMIFS(Gögn!$L$2:$L$11876,Gögn!$B$2:$B$11876,F$8,Gögn!$F$2:$F$11876,$A174),SUMPRODUCT(((Gögn!$F$2:$F$11876=$A174)*(Gögn!$B$2:$B$11876=F$8)*(Gögn!$E$2:$E$11876=F$9)),Gögn!$K$2:$K$11876,Gögn!$L$2:$L$11876)/SUMIFS(Gögn!$L$2:$L$11876,Gögn!$B$2:$B$11876,F$8,Gögn!$E$2:$E$11876,F$9,Gögn!$F$2:$F$11876,$A174)),""))</f>
        <v>10.1</v>
      </c>
      <c r="G174" s="162">
        <f t="array" ref="G174">IF(LEN(G$8)=0,"",IFERROR(IF(G$9="Samtals",SUMPRODUCT(((Gögn!$F$2:$F$11876=$A174)*(Gögn!$B$2:$B$11876=G$8)),Gögn!$K$2:$K$11876,Gögn!$L$2:$L$11876)/SUMIFS(Gögn!$L$2:$L$11876,Gögn!$B$2:$B$11876,G$8,Gögn!$F$2:$F$11876,$A174),SUMPRODUCT(((Gögn!$F$2:$F$11876=$A174)*(Gögn!$B$2:$B$11876=G$8)*(Gögn!$E$2:$E$11876=G$9)),Gögn!$K$2:$K$11876,Gögn!$L$2:$L$11876)/SUMIFS(Gögn!$L$2:$L$11876,Gögn!$B$2:$B$11876,G$8,Gögn!$E$2:$E$11876,G$9,Gögn!$F$2:$F$11876,$A174)),""))</f>
        <v>9.9441920581482393</v>
      </c>
      <c r="H174" s="162">
        <f t="array" ref="H174">IF(LEN(H$8)=0,"",IFERROR(IF(H$9="Samtals",SUMPRODUCT(((Gögn!$F$2:$F$11876=$A174)*(Gögn!$B$2:$B$11876=H$8)),Gögn!$K$2:$K$11876,Gögn!$L$2:$L$11876)/SUMIFS(Gögn!$L$2:$L$11876,Gögn!$B$2:$B$11876,H$8,Gögn!$F$2:$F$11876,$A174),SUMPRODUCT(((Gögn!$F$2:$F$11876=$A174)*(Gögn!$B$2:$B$11876=H$8)*(Gögn!$E$2:$E$11876=H$9)),Gögn!$K$2:$K$11876,Gögn!$L$2:$L$11876)/SUMIFS(Gögn!$L$2:$L$11876,Gögn!$B$2:$B$11876,H$8,Gögn!$E$2:$E$11876,H$9,Gögn!$F$2:$F$11876,$A174)),""))</f>
        <v>8.9599415992341047</v>
      </c>
      <c r="I174" s="162">
        <f t="array" ref="I174">IF(LEN(I$8)=0,"",IFERROR(IF(I$9="Samtals",SUMPRODUCT(((Gögn!$F$2:$F$11876=$A174)*(Gögn!$B$2:$B$11876=I$8)),Gögn!$K$2:$K$11876,Gögn!$L$2:$L$11876)/SUMIFS(Gögn!$L$2:$L$11876,Gögn!$B$2:$B$11876,I$8,Gögn!$F$2:$F$11876,$A174),SUMPRODUCT(((Gögn!$F$2:$F$11876=$A174)*(Gögn!$B$2:$B$11876=I$8)*(Gögn!$E$2:$E$11876=I$9)),Gögn!$K$2:$K$11876,Gögn!$L$2:$L$11876)/SUMIFS(Gögn!$L$2:$L$11876,Gögn!$B$2:$B$11876,I$8,Gögn!$E$2:$E$11876,I$9,Gögn!$F$2:$F$11876,$A174)),""))</f>
        <v>9.01</v>
      </c>
      <c r="J174" s="162">
        <f t="array" ref="J174">IF(LEN(J$8)=0,"",IFERROR(IF(J$9="Samtals",SUMPRODUCT(((Gögn!$F$2:$F$11876=$A174)*(Gögn!$B$2:$B$11876=J$8)),Gögn!$K$2:$K$11876,Gögn!$L$2:$L$11876)/SUMIFS(Gögn!$L$2:$L$11876,Gögn!$B$2:$B$11876,J$8,Gögn!$F$2:$F$11876,$A174),SUMPRODUCT(((Gögn!$F$2:$F$11876=$A174)*(Gögn!$B$2:$B$11876=J$8)*(Gögn!$E$2:$E$11876=J$9)),Gögn!$K$2:$K$11876,Gögn!$L$2:$L$11876)/SUMIFS(Gögn!$L$2:$L$11876,Gögn!$B$2:$B$11876,J$8,Gögn!$E$2:$E$11876,J$9,Gögn!$F$2:$F$11876,$A174)),""))</f>
        <v>7.7249135342141306</v>
      </c>
      <c r="K174" s="162">
        <f t="array" ref="K174">IF(LEN(K$8)=0,"",IFERROR(IF(K$9="Samtals",SUMPRODUCT(((Gögn!$F$2:$F$11876=$A174)*(Gögn!$B$2:$B$11876=K$8)),Gögn!$K$2:$K$11876,Gögn!$L$2:$L$11876)/SUMIFS(Gögn!$L$2:$L$11876,Gögn!$B$2:$B$11876,K$8,Gögn!$F$2:$F$11876,$A174),SUMPRODUCT(((Gögn!$F$2:$F$11876=$A174)*(Gögn!$B$2:$B$11876=K$8)*(Gögn!$E$2:$E$11876=K$9)),Gögn!$K$2:$K$11876,Gögn!$L$2:$L$11876)/SUMIFS(Gögn!$L$2:$L$11876,Gögn!$B$2:$B$11876,K$8,Gögn!$E$2:$E$11876,K$9,Gögn!$F$2:$F$11876,$A174)),""))</f>
        <v>10.180635189039085</v>
      </c>
      <c r="L174" s="162">
        <f t="array" ref="L174">IF(LEN(L$8)=0,"",IFERROR(IF(L$9="Samtals",SUMPRODUCT(((Gögn!$F$2:$F$11876=$A174)*(Gögn!$B$2:$B$11876=L$8)),Gögn!$K$2:$K$11876,Gögn!$L$2:$L$11876)/SUMIFS(Gögn!$L$2:$L$11876,Gögn!$B$2:$B$11876,L$8,Gögn!$F$2:$F$11876,$A174),SUMPRODUCT(((Gögn!$F$2:$F$11876=$A174)*(Gögn!$B$2:$B$11876=L$8)*(Gögn!$E$2:$E$11876=L$9)),Gögn!$K$2:$K$11876,Gögn!$L$2:$L$11876)/SUMIFS(Gögn!$L$2:$L$11876,Gögn!$B$2:$B$11876,L$8,Gögn!$E$2:$E$11876,L$9,Gögn!$F$2:$F$11876,$A174)),""))</f>
        <v>10.180635189039085</v>
      </c>
      <c r="M174" s="162">
        <f t="array" ref="M174">IF(LEN(M$8)=0,"",IFERROR(IF(M$9="Samtals",SUMPRODUCT(((Gögn!$F$2:$F$11876=$A174)*(Gögn!$B$2:$B$11876=M$8)),Gögn!$K$2:$K$11876,Gögn!$L$2:$L$11876)/SUMIFS(Gögn!$L$2:$L$11876,Gögn!$B$2:$B$11876,M$8,Gögn!$F$2:$F$11876,$A174),SUMPRODUCT(((Gögn!$F$2:$F$11876=$A174)*(Gögn!$B$2:$B$11876=M$8)*(Gögn!$E$2:$E$11876=M$9)),Gögn!$K$2:$K$11876,Gögn!$L$2:$L$11876)/SUMIFS(Gögn!$L$2:$L$11876,Gögn!$B$2:$B$11876,M$8,Gögn!$E$2:$E$11876,M$9,Gögn!$F$2:$F$11876,$A174)),""))</f>
        <v>7.1</v>
      </c>
      <c r="N174" s="162">
        <f t="array" ref="N174">IF(LEN(N$8)=0,"",IFERROR(IF(N$9="Samtals",SUMPRODUCT(((Gögn!$F$2:$F$11876=$A174)*(Gögn!$B$2:$B$11876=N$8)),Gögn!$K$2:$K$11876,Gögn!$L$2:$L$11876)/SUMIFS(Gögn!$L$2:$L$11876,Gögn!$B$2:$B$11876,N$8,Gögn!$F$2:$F$11876,$A174),SUMPRODUCT(((Gögn!$F$2:$F$11876=$A174)*(Gögn!$B$2:$B$11876=N$8)*(Gögn!$E$2:$E$11876=N$9)),Gögn!$K$2:$K$11876,Gögn!$L$2:$L$11876)/SUMIFS(Gögn!$L$2:$L$11876,Gögn!$B$2:$B$11876,N$8,Gögn!$E$2:$E$11876,N$9,Gögn!$F$2:$F$11876,$A174)),""))</f>
        <v>7.1</v>
      </c>
      <c r="O174" s="162">
        <f t="array" ref="O174">IF(LEN(O$8)=0,"",IFERROR(IF(O$9="Samtals",SUMPRODUCT(((Gögn!$F$2:$F$11876=$A174)*(Gögn!$B$2:$B$11876=O$8)),Gögn!$K$2:$K$11876,Gögn!$L$2:$L$11876)/SUMIFS(Gögn!$L$2:$L$11876,Gögn!$B$2:$B$11876,O$8,Gögn!$F$2:$F$11876,$A174),SUMPRODUCT(((Gögn!$F$2:$F$11876=$A174)*(Gögn!$B$2:$B$11876=O$8)*(Gögn!$E$2:$E$11876=O$9)),Gögn!$K$2:$K$11876,Gögn!$L$2:$L$11876)/SUMIFS(Gögn!$L$2:$L$11876,Gögn!$B$2:$B$11876,O$8,Gögn!$E$2:$E$11876,O$9,Gögn!$F$2:$F$11876,$A174)),""))</f>
        <v>7.412897466064055</v>
      </c>
      <c r="P174" s="162">
        <f t="array" ref="P174">IF(LEN(P$8)=0,"",IFERROR(IF(P$9="Samtals",SUMPRODUCT(((Gögn!$F$2:$F$11876=$A174)*(Gögn!$B$2:$B$11876=P$8)),Gögn!$K$2:$K$11876,Gögn!$L$2:$L$11876)/SUMIFS(Gögn!$L$2:$L$11876,Gögn!$B$2:$B$11876,P$8,Gögn!$F$2:$F$11876,$A174),SUMPRODUCT(((Gögn!$F$2:$F$11876=$A174)*(Gögn!$B$2:$B$11876=P$8)*(Gögn!$E$2:$E$11876=P$9)),Gögn!$K$2:$K$11876,Gögn!$L$2:$L$11876)/SUMIFS(Gögn!$L$2:$L$11876,Gögn!$B$2:$B$11876,P$8,Gögn!$E$2:$E$11876,P$9,Gögn!$F$2:$F$11876,$A174)),""))</f>
        <v>7.4</v>
      </c>
      <c r="Q174" s="162">
        <f t="array" ref="Q174">IF(LEN(Q$8)=0,"",IFERROR(IF(Q$9="Samtals",SUMPRODUCT(((Gögn!$F$2:$F$11876=$A174)*(Gögn!$B$2:$B$11876=Q$8)),Gögn!$K$2:$K$11876,Gögn!$L$2:$L$11876)/SUMIFS(Gögn!$L$2:$L$11876,Gögn!$B$2:$B$11876,Q$8,Gögn!$F$2:$F$11876,$A174),SUMPRODUCT(((Gögn!$F$2:$F$11876=$A174)*(Gögn!$B$2:$B$11876=Q$8)*(Gögn!$E$2:$E$11876=Q$9)),Gögn!$K$2:$K$11876,Gögn!$L$2:$L$11876)/SUMIFS(Gögn!$L$2:$L$11876,Gögn!$B$2:$B$11876,Q$8,Gögn!$E$2:$E$11876,Q$9,Gögn!$F$2:$F$11876,$A174)),""))</f>
        <v>9.8376406773253802</v>
      </c>
      <c r="R174" s="162">
        <f t="array" ref="R174">IF(LEN(R$8)=0,"",IFERROR(IF(R$9="Samtals",SUMPRODUCT(((Gögn!$F$2:$F$11876=$A174)*(Gögn!$B$2:$B$11876=R$8)),Gögn!$K$2:$K$11876,Gögn!$L$2:$L$11876)/SUMIFS(Gögn!$L$2:$L$11876,Gögn!$B$2:$B$11876,R$8,Gögn!$F$2:$F$11876,$A174),SUMPRODUCT(((Gögn!$F$2:$F$11876=$A174)*(Gögn!$B$2:$B$11876=R$8)*(Gögn!$E$2:$E$11876=R$9)),Gögn!$K$2:$K$11876,Gögn!$L$2:$L$11876)/SUMIFS(Gögn!$L$2:$L$11876,Gögn!$B$2:$B$11876,R$8,Gögn!$E$2:$E$11876,R$9,Gögn!$F$2:$F$11876,$A174)),""))</f>
        <v>7.7844772863673191</v>
      </c>
      <c r="S174" s="162">
        <f t="array" ref="S174">IF(LEN(S$8)=0,"",IFERROR(IF(S$9="Samtals",SUMPRODUCT(((Gögn!$F$2:$F$11876=$A174)*(Gögn!$B$2:$B$11876=S$8)),Gögn!$K$2:$K$11876,Gögn!$L$2:$L$11876)/SUMIFS(Gögn!$L$2:$L$11876,Gögn!$B$2:$B$11876,S$8,Gögn!$F$2:$F$11876,$A174),SUMPRODUCT(((Gögn!$F$2:$F$11876=$A174)*(Gögn!$B$2:$B$11876=S$8)*(Gögn!$E$2:$E$11876=S$9)),Gögn!$K$2:$K$11876,Gögn!$L$2:$L$11876)/SUMIFS(Gögn!$L$2:$L$11876,Gögn!$B$2:$B$11876,S$8,Gögn!$E$2:$E$11876,S$9,Gögn!$F$2:$F$11876,$A174)),""))</f>
        <v>8</v>
      </c>
      <c r="T174" s="162">
        <f t="array" ref="T174">IF(LEN(T$8)=0,"",IFERROR(IF(T$9="Samtals",SUMPRODUCT(((Gögn!$F$2:$F$11876=$A174)*(Gögn!$B$2:$B$11876=T$8)),Gögn!$K$2:$K$11876,Gögn!$L$2:$L$11876)/SUMIFS(Gögn!$L$2:$L$11876,Gögn!$B$2:$B$11876,T$8,Gögn!$F$2:$F$11876,$A174),SUMPRODUCT(((Gögn!$F$2:$F$11876=$A174)*(Gögn!$B$2:$B$11876=T$8)*(Gögn!$E$2:$E$11876=T$9)),Gögn!$K$2:$K$11876,Gögn!$L$2:$L$11876)/SUMIFS(Gögn!$L$2:$L$11876,Gögn!$B$2:$B$11876,T$8,Gögn!$E$2:$E$11876,T$9,Gögn!$F$2:$F$11876,$A174)),""))</f>
        <v>7.6773463961722781</v>
      </c>
      <c r="U174" s="162">
        <f t="array" ref="U174">IF(LEN(U$8)=0,"",IFERROR(IF(U$9="Samtals",SUMPRODUCT(((Gögn!$F$2:$F$11876=$A174)*(Gögn!$B$2:$B$11876=U$8)),Gögn!$K$2:$K$11876,Gögn!$L$2:$L$11876)/SUMIFS(Gögn!$L$2:$L$11876,Gögn!$B$2:$B$11876,U$8,Gögn!$F$2:$F$11876,$A174),SUMPRODUCT(((Gögn!$F$2:$F$11876=$A174)*(Gögn!$B$2:$B$11876=U$8)*(Gögn!$E$2:$E$11876=U$9)),Gögn!$K$2:$K$11876,Gögn!$L$2:$L$11876)/SUMIFS(Gögn!$L$2:$L$11876,Gögn!$B$2:$B$11876,U$8,Gögn!$E$2:$E$11876,U$9,Gögn!$F$2:$F$11876,$A174)),""))</f>
        <v>6.772915812693185</v>
      </c>
      <c r="V174" s="162">
        <f t="array" ref="V174">IF(LEN(V$8)=0,"",IFERROR(IF(V$9="Samtals",SUMPRODUCT(((Gögn!$F$2:$F$11876=$A174)*(Gögn!$B$2:$B$11876=V$8)),Gögn!$K$2:$K$11876,Gögn!$L$2:$L$11876)/SUMIFS(Gögn!$L$2:$L$11876,Gögn!$B$2:$B$11876,V$8,Gögn!$F$2:$F$11876,$A174),SUMPRODUCT(((Gögn!$F$2:$F$11876=$A174)*(Gögn!$B$2:$B$11876=V$8)*(Gögn!$E$2:$E$11876=V$9)),Gögn!$K$2:$K$11876,Gögn!$L$2:$L$11876)/SUMIFS(Gögn!$L$2:$L$11876,Gögn!$B$2:$B$11876,V$8,Gögn!$E$2:$E$11876,V$9,Gögn!$F$2:$F$11876,$A174)),""))</f>
        <v>6.78</v>
      </c>
      <c r="W174" s="162">
        <f t="array" ref="W174">IF(LEN(W$8)=0,"",IFERROR(IF(W$9="Samtals",SUMPRODUCT(((Gögn!$F$2:$F$11876=$A174)*(Gögn!$B$2:$B$11876=W$8)),Gögn!$K$2:$K$11876,Gögn!$L$2:$L$11876)/SUMIFS(Gögn!$L$2:$L$11876,Gögn!$B$2:$B$11876,W$8,Gögn!$F$2:$F$11876,$A174),SUMPRODUCT(((Gögn!$F$2:$F$11876=$A174)*(Gögn!$B$2:$B$11876=W$8)*(Gögn!$E$2:$E$11876=W$9)),Gögn!$K$2:$K$11876,Gögn!$L$2:$L$11876)/SUMIFS(Gögn!$L$2:$L$11876,Gögn!$B$2:$B$11876,W$8,Gögn!$E$2:$E$11876,W$9,Gögn!$F$2:$F$11876,$A174)),""))</f>
        <v>5.7837778833063931</v>
      </c>
      <c r="X174" s="162">
        <f t="array" ref="X174">IF(LEN(X$8)=0,"",IFERROR(IF(X$9="Samtals",SUMPRODUCT(((Gögn!$F$2:$F$11876=$A174)*(Gögn!$B$2:$B$11876=X$8)),Gögn!$K$2:$K$11876,Gögn!$L$2:$L$11876)/SUMIFS(Gögn!$L$2:$L$11876,Gögn!$B$2:$B$11876,X$8,Gögn!$F$2:$F$11876,$A174),SUMPRODUCT(((Gögn!$F$2:$F$11876=$A174)*(Gögn!$B$2:$B$11876=X$8)*(Gögn!$E$2:$E$11876=X$9)),Gögn!$K$2:$K$11876,Gögn!$L$2:$L$11876)/SUMIFS(Gögn!$L$2:$L$11876,Gögn!$B$2:$B$11876,X$8,Gögn!$E$2:$E$11876,X$9,Gögn!$F$2:$F$11876,$A174)),""))</f>
        <v>7.2403063604383124</v>
      </c>
      <c r="Y174" s="162">
        <f t="array" ref="Y174">IF(LEN(Y$8)=0,"",IFERROR(IF(Y$9="Samtals",SUMPRODUCT(((Gögn!$F$2:$F$11876=$A174)*(Gögn!$B$2:$B$11876=Y$8)),Gögn!$K$2:$K$11876,Gögn!$L$2:$L$11876)/SUMIFS(Gögn!$L$2:$L$11876,Gögn!$B$2:$B$11876,Y$8,Gögn!$F$2:$F$11876,$A174),SUMPRODUCT(((Gögn!$F$2:$F$11876=$A174)*(Gögn!$B$2:$B$11876=Y$8)*(Gögn!$E$2:$E$11876=Y$9)),Gögn!$K$2:$K$11876,Gögn!$L$2:$L$11876)/SUMIFS(Gögn!$L$2:$L$11876,Gögn!$B$2:$B$11876,Y$8,Gögn!$E$2:$E$11876,Y$9,Gögn!$F$2:$F$11876,$A174)),""))</f>
        <v>7.3599999999999994</v>
      </c>
      <c r="Z174" s="162">
        <f t="array" ref="Z174">IF(LEN(Z$8)=0,"",IFERROR(IF(Z$9="Samtals",SUMPRODUCT(((Gögn!$F$2:$F$11876=$A174)*(Gögn!$B$2:$B$11876=Z$8)),Gögn!$K$2:$K$11876,Gögn!$L$2:$L$11876)/SUMIFS(Gögn!$L$2:$L$11876,Gögn!$B$2:$B$11876,Z$8,Gögn!$F$2:$F$11876,$A174),SUMPRODUCT(((Gögn!$F$2:$F$11876=$A174)*(Gögn!$B$2:$B$11876=Z$8)*(Gögn!$E$2:$E$11876=Z$9)),Gögn!$K$2:$K$11876,Gögn!$L$2:$L$11876)/SUMIFS(Gögn!$L$2:$L$11876,Gögn!$B$2:$B$11876,Z$8,Gögn!$E$2:$E$11876,Z$9,Gögn!$F$2:$F$11876,$A174)),""))</f>
        <v>7.2019861461714818</v>
      </c>
      <c r="AA174" s="162">
        <f t="array" ref="AA174">IF(LEN(AA$8)=0,"",IFERROR(IF(AA$9="Samtals",SUMPRODUCT(((Gögn!$F$2:$F$11876=$A174)*(Gögn!$B$2:$B$11876=AA$8)),Gögn!$K$2:$K$11876,Gögn!$L$2:$L$11876)/SUMIFS(Gögn!$L$2:$L$11876,Gögn!$B$2:$B$11876,AA$8,Gögn!$F$2:$F$11876,$A174),SUMPRODUCT(((Gögn!$F$2:$F$11876=$A174)*(Gögn!$B$2:$B$11876=AA$8)*(Gögn!$E$2:$E$11876=AA$9)),Gögn!$K$2:$K$11876,Gögn!$L$2:$L$11876)/SUMIFS(Gögn!$L$2:$L$11876,Gögn!$B$2:$B$11876,AA$8,Gögn!$E$2:$E$11876,AA$9,Gögn!$F$2:$F$11876,$A174)),""))</f>
        <v>7.8</v>
      </c>
      <c r="AB174" s="162">
        <f t="array" ref="AB174">IF(LEN(AB$8)=0,"",IFERROR(IF(AB$9="Samtals",SUMPRODUCT(((Gögn!$F$2:$F$11876=$A174)*(Gögn!$B$2:$B$11876=AB$8)),Gögn!$K$2:$K$11876,Gögn!$L$2:$L$11876)/SUMIFS(Gögn!$L$2:$L$11876,Gögn!$B$2:$B$11876,AB$8,Gögn!$F$2:$F$11876,$A174),SUMPRODUCT(((Gögn!$F$2:$F$11876=$A174)*(Gögn!$B$2:$B$11876=AB$8)*(Gögn!$E$2:$E$11876=AB$9)),Gögn!$K$2:$K$11876,Gögn!$L$2:$L$11876)/SUMIFS(Gögn!$L$2:$L$11876,Gögn!$B$2:$B$11876,AB$8,Gögn!$E$2:$E$11876,AB$9,Gögn!$F$2:$F$11876,$A174)),""))</f>
        <v>7.8</v>
      </c>
      <c r="AC174" s="162">
        <f t="array" ref="AC174">IF(LEN(AC$8)=0,"",IFERROR(IF(AC$9="Samtals",SUMPRODUCT(((Gögn!$F$2:$F$11876=$A174)*(Gögn!$B$2:$B$11876=AC$8)),Gögn!$K$2:$K$11876,Gögn!$L$2:$L$11876)/SUMIFS(Gögn!$L$2:$L$11876,Gögn!$B$2:$B$11876,AC$8,Gögn!$F$2:$F$11876,$A174),SUMPRODUCT(((Gögn!$F$2:$F$11876=$A174)*(Gögn!$B$2:$B$11876=AC$8)*(Gögn!$E$2:$E$11876=AC$9)),Gögn!$K$2:$K$11876,Gögn!$L$2:$L$11876)/SUMIFS(Gögn!$L$2:$L$11876,Gögn!$B$2:$B$11876,AC$8,Gögn!$E$2:$E$11876,AC$9,Gögn!$F$2:$F$11876,$A174)),""))</f>
        <v>9.6740767728076467</v>
      </c>
      <c r="AD174" s="162">
        <f t="array" ref="AD174">IF(LEN(AD$8)=0,"",IFERROR(IF(AD$9="Samtals",SUMPRODUCT(((Gögn!$F$2:$F$11876=$A174)*(Gögn!$B$2:$B$11876=AD$8)),Gögn!$K$2:$K$11876,Gögn!$L$2:$L$11876)/SUMIFS(Gögn!$L$2:$L$11876,Gögn!$B$2:$B$11876,AD$8,Gögn!$F$2:$F$11876,$A174),SUMPRODUCT(((Gögn!$F$2:$F$11876=$A174)*(Gögn!$B$2:$B$11876=AD$8)*(Gögn!$E$2:$E$11876=AD$9)),Gögn!$K$2:$K$11876,Gögn!$L$2:$L$11876)/SUMIFS(Gögn!$L$2:$L$11876,Gögn!$B$2:$B$11876,AD$8,Gögn!$E$2:$E$11876,AD$9,Gögn!$F$2:$F$11876,$A174)),""))</f>
        <v>9.6740767728076467</v>
      </c>
      <c r="AE174" s="162">
        <f t="array" ref="AE174">IF(LEN(AE$8)=0,"",IFERROR(IF(AE$9="Samtals",SUMPRODUCT(((Gögn!$F$2:$F$11876=$A174)*(Gögn!$B$2:$B$11876=AE$8)),Gögn!$K$2:$K$11876,Gögn!$L$2:$L$11876)/SUMIFS(Gögn!$L$2:$L$11876,Gögn!$B$2:$B$11876,AE$8,Gögn!$F$2:$F$11876,$A174),SUMPRODUCT(((Gögn!$F$2:$F$11876=$A174)*(Gögn!$B$2:$B$11876=AE$8)*(Gögn!$E$2:$E$11876=AE$9)),Gögn!$K$2:$K$11876,Gögn!$L$2:$L$11876)/SUMIFS(Gögn!$L$2:$L$11876,Gögn!$B$2:$B$11876,AE$8,Gögn!$E$2:$E$11876,AE$9,Gögn!$F$2:$F$11876,$A174)),""))</f>
        <v>6.85</v>
      </c>
      <c r="AF174" s="162">
        <f t="array" ref="AF174">IF(LEN(AF$8)=0,"",IFERROR(IF(AF$9="Samtals",SUMPRODUCT(((Gögn!$F$2:$F$11876=$A174)*(Gögn!$B$2:$B$11876=AF$8)),Gögn!$K$2:$K$11876,Gögn!$L$2:$L$11876)/SUMIFS(Gögn!$L$2:$L$11876,Gögn!$B$2:$B$11876,AF$8,Gögn!$F$2:$F$11876,$A174),SUMPRODUCT(((Gögn!$F$2:$F$11876=$A174)*(Gögn!$B$2:$B$11876=AF$8)*(Gögn!$E$2:$E$11876=AF$9)),Gögn!$K$2:$K$11876,Gögn!$L$2:$L$11876)/SUMIFS(Gögn!$L$2:$L$11876,Gögn!$B$2:$B$11876,AF$8,Gögn!$E$2:$E$11876,AF$9,Gögn!$F$2:$F$11876,$A174)),""))</f>
        <v>6.85</v>
      </c>
      <c r="AG174" s="162">
        <f t="array" ref="AG174">IF(LEN(AG$8)=0,"",IFERROR(IF(AG$9="Samtals",SUMPRODUCT(((Gögn!$F$2:$F$11876=$A174)*(Gögn!$B$2:$B$11876=AG$8)),Gögn!$K$2:$K$11876,Gögn!$L$2:$L$11876)/SUMIFS(Gögn!$L$2:$L$11876,Gögn!$B$2:$B$11876,AG$8,Gögn!$F$2:$F$11876,$A174),SUMPRODUCT(((Gögn!$F$2:$F$11876=$A174)*(Gögn!$B$2:$B$11876=AG$8)*(Gögn!$E$2:$E$11876=AG$9)),Gögn!$K$2:$K$11876,Gögn!$L$2:$L$11876)/SUMIFS(Gögn!$L$2:$L$11876,Gögn!$B$2:$B$11876,AG$8,Gögn!$E$2:$E$11876,AG$9,Gögn!$F$2:$F$11876,$A174)),""))</f>
        <v>7.7</v>
      </c>
      <c r="AH174" s="162">
        <f t="array" ref="AH174">IF(LEN(AH$8)=0,"",IFERROR(IF(AH$9="Samtals",SUMPRODUCT(((Gögn!$F$2:$F$11876=$A174)*(Gögn!$B$2:$B$11876=AH$8)),Gögn!$K$2:$K$11876,Gögn!$L$2:$L$11876)/SUMIFS(Gögn!$L$2:$L$11876,Gögn!$B$2:$B$11876,AH$8,Gögn!$F$2:$F$11876,$A174),SUMPRODUCT(((Gögn!$F$2:$F$11876=$A174)*(Gögn!$B$2:$B$11876=AH$8)*(Gögn!$E$2:$E$11876=AH$9)),Gögn!$K$2:$K$11876,Gögn!$L$2:$L$11876)/SUMIFS(Gögn!$L$2:$L$11876,Gögn!$B$2:$B$11876,AH$8,Gögn!$E$2:$E$11876,AH$9,Gögn!$F$2:$F$11876,$A174)),""))</f>
        <v>7.7</v>
      </c>
      <c r="AI174" s="162">
        <f t="array" ref="AI174">IF(LEN(AI$8)=0,"",IFERROR(IF(AI$9="Samtals",SUMPRODUCT(((Gögn!$F$2:$F$11876=$A174)*(Gögn!$B$2:$B$11876=AI$8)),Gögn!$K$2:$K$11876,Gögn!$L$2:$L$11876)/SUMIFS(Gögn!$L$2:$L$11876,Gögn!$B$2:$B$11876,AI$8,Gögn!$F$2:$F$11876,$A174),SUMPRODUCT(((Gögn!$F$2:$F$11876=$A174)*(Gögn!$B$2:$B$11876=AI$8)*(Gögn!$E$2:$E$11876=AI$9)),Gögn!$K$2:$K$11876,Gögn!$L$2:$L$11876)/SUMIFS(Gögn!$L$2:$L$11876,Gögn!$B$2:$B$11876,AI$8,Gögn!$E$2:$E$11876,AI$9,Gögn!$F$2:$F$11876,$A174)),""))</f>
        <v>6.8</v>
      </c>
      <c r="AJ174" s="162">
        <f t="array" ref="AJ174">IF(LEN(AJ$8)=0,"",IFERROR(IF(AJ$9="Samtals",SUMPRODUCT(((Gögn!$F$2:$F$11876=$A174)*(Gögn!$B$2:$B$11876=AJ$8)),Gögn!$K$2:$K$11876,Gögn!$L$2:$L$11876)/SUMIFS(Gögn!$L$2:$L$11876,Gögn!$B$2:$B$11876,AJ$8,Gögn!$F$2:$F$11876,$A174),SUMPRODUCT(((Gögn!$F$2:$F$11876=$A174)*(Gögn!$B$2:$B$11876=AJ$8)*(Gögn!$E$2:$E$11876=AJ$9)),Gögn!$K$2:$K$11876,Gögn!$L$2:$L$11876)/SUMIFS(Gögn!$L$2:$L$11876,Gögn!$B$2:$B$11876,AJ$8,Gögn!$E$2:$E$11876,AJ$9,Gögn!$F$2:$F$11876,$A174)),""))</f>
        <v>6.8</v>
      </c>
      <c r="AK174" s="162">
        <f t="array" ref="AK174">IF(LEN(AK$8)=0,"",IFERROR(IF(AK$9="Samtals",SUMPRODUCT(((Gögn!$F$2:$F$11876=$A174)*(Gögn!$B$2:$B$11876=AK$8)),Gögn!$K$2:$K$11876,Gögn!$L$2:$L$11876)/SUMIFS(Gögn!$L$2:$L$11876,Gögn!$B$2:$B$11876,AK$8,Gögn!$F$2:$F$11876,$A174),SUMPRODUCT(((Gögn!$F$2:$F$11876=$A174)*(Gögn!$B$2:$B$11876=AK$8)*(Gögn!$E$2:$E$11876=AK$9)),Gögn!$K$2:$K$11876,Gögn!$L$2:$L$11876)/SUMIFS(Gögn!$L$2:$L$11876,Gögn!$B$2:$B$11876,AK$8,Gögn!$E$2:$E$11876,AK$9,Gögn!$F$2:$F$11876,$A174)),""))</f>
        <v>9.8000000000000007</v>
      </c>
      <c r="AL174" s="162">
        <f t="array" ref="AL174">IF(LEN(AL$8)=0,"",IFERROR(IF(AL$9="Samtals",SUMPRODUCT(((Gögn!$F$2:$F$11876=$A174)*(Gögn!$B$2:$B$11876=AL$8)),Gögn!$K$2:$K$11876,Gögn!$L$2:$L$11876)/SUMIFS(Gögn!$L$2:$L$11876,Gögn!$B$2:$B$11876,AL$8,Gögn!$F$2:$F$11876,$A174),SUMPRODUCT(((Gögn!$F$2:$F$11876=$A174)*(Gögn!$B$2:$B$11876=AL$8)*(Gögn!$E$2:$E$11876=AL$9)),Gögn!$K$2:$K$11876,Gögn!$L$2:$L$11876)/SUMIFS(Gögn!$L$2:$L$11876,Gögn!$B$2:$B$11876,AL$8,Gögn!$E$2:$E$11876,AL$9,Gögn!$F$2:$F$11876,$A174)),""))</f>
        <v>9.8000000000000007</v>
      </c>
      <c r="AM174" s="162">
        <f t="array" ref="AM174">IF(LEN(AM$8)=0,"",IFERROR(IF(AM$9="Samtals",SUMPRODUCT(((Gögn!$F$2:$F$11876=$A174)*(Gögn!$B$2:$B$11876=AM$8)),Gögn!$K$2:$K$11876,Gögn!$L$2:$L$11876)/SUMIFS(Gögn!$L$2:$L$11876,Gögn!$B$2:$B$11876,AM$8,Gögn!$F$2:$F$11876,$A174),SUMPRODUCT(((Gögn!$F$2:$F$11876=$A174)*(Gögn!$B$2:$B$11876=AM$8)*(Gögn!$E$2:$E$11876=AM$9)),Gögn!$K$2:$K$11876,Gögn!$L$2:$L$11876)/SUMIFS(Gögn!$L$2:$L$11876,Gögn!$B$2:$B$11876,AM$8,Gögn!$E$2:$E$11876,AM$9,Gögn!$F$2:$F$11876,$A174)),""))</f>
        <v>8.7949404614955782</v>
      </c>
      <c r="AN174" s="162">
        <f t="array" ref="AN174">IF(LEN(AN$8)=0,"",IFERROR(IF(AN$9="Samtals",SUMPRODUCT(((Gögn!$F$2:$F$11876=$A174)*(Gögn!$B$2:$B$11876=AN$8)),Gögn!$K$2:$K$11876,Gögn!$L$2:$L$11876)/SUMIFS(Gögn!$L$2:$L$11876,Gögn!$B$2:$B$11876,AN$8,Gögn!$F$2:$F$11876,$A174),SUMPRODUCT(((Gögn!$F$2:$F$11876=$A174)*(Gögn!$B$2:$B$11876=AN$8)*(Gögn!$E$2:$E$11876=AN$9)),Gögn!$K$2:$K$11876,Gögn!$L$2:$L$11876)/SUMIFS(Gögn!$L$2:$L$11876,Gögn!$B$2:$B$11876,AN$8,Gögn!$E$2:$E$11876,AN$9,Gögn!$F$2:$F$11876,$A174)),""))</f>
        <v>8.7894854816196517</v>
      </c>
      <c r="AO174" s="162">
        <f t="array" ref="AO174">IF(LEN(AO$8)=0,"",IFERROR(IF(AO$9="Samtals",SUMPRODUCT(((Gögn!$F$2:$F$11876=$A174)*(Gögn!$B$2:$B$11876=AO$8)),Gögn!$K$2:$K$11876,Gögn!$L$2:$L$11876)/SUMIFS(Gögn!$L$2:$L$11876,Gögn!$B$2:$B$11876,AO$8,Gögn!$F$2:$F$11876,$A174),SUMPRODUCT(((Gögn!$F$2:$F$11876=$A174)*(Gögn!$B$2:$B$11876=AO$8)*(Gögn!$E$2:$E$11876=AO$9)),Gögn!$K$2:$K$11876,Gögn!$L$2:$L$11876)/SUMIFS(Gögn!$L$2:$L$11876,Gögn!$B$2:$B$11876,AO$8,Gögn!$E$2:$E$11876,AO$9,Gögn!$F$2:$F$11876,$A174)),""))</f>
        <v>9.0641636289163472</v>
      </c>
      <c r="AP174" s="162">
        <f t="array" ref="AP174">IF(LEN(AP$8)=0,"",IFERROR(IF(AP$9="Samtals",SUMPRODUCT(((Gögn!$F$2:$F$11876=$A174)*(Gögn!$B$2:$B$11876=AP$8)),Gögn!$K$2:$K$11876,Gögn!$L$2:$L$11876)/SUMIFS(Gögn!$L$2:$L$11876,Gögn!$B$2:$B$11876,AP$8,Gögn!$F$2:$F$11876,$A174),SUMPRODUCT(((Gögn!$F$2:$F$11876=$A174)*(Gögn!$B$2:$B$11876=AP$8)*(Gögn!$E$2:$E$11876=AP$9)),Gögn!$K$2:$K$11876,Gögn!$L$2:$L$11876)/SUMIFS(Gögn!$L$2:$L$11876,Gögn!$B$2:$B$11876,AP$8,Gögn!$E$2:$E$11876,AP$9,Gögn!$F$2:$F$11876,$A174)),""))</f>
        <v>8.6518097850312579</v>
      </c>
      <c r="AQ174" s="162">
        <f t="array" ref="AQ174">IF(LEN(AQ$8)=0,"",IFERROR(IF(AQ$9="Samtals",SUMPRODUCT(((Gögn!$F$2:$F$11876=$A174)*(Gögn!$B$2:$B$11876=AQ$8)),Gögn!$K$2:$K$11876,Gögn!$L$2:$L$11876)/SUMIFS(Gögn!$L$2:$L$11876,Gögn!$B$2:$B$11876,AQ$8,Gögn!$F$2:$F$11876,$A174),SUMPRODUCT(((Gögn!$F$2:$F$11876=$A174)*(Gögn!$B$2:$B$11876=AQ$8)*(Gögn!$E$2:$E$11876=AQ$9)),Gögn!$K$2:$K$11876,Gögn!$L$2:$L$11876)/SUMIFS(Gögn!$L$2:$L$11876,Gögn!$B$2:$B$11876,AQ$8,Gögn!$E$2:$E$11876,AQ$9,Gögn!$F$2:$F$11876,$A174)),""))</f>
        <v>8.6</v>
      </c>
      <c r="AR174" s="162">
        <f t="array" ref="AR174">IF(LEN(AR$8)=0,"",IFERROR(IF(AR$9="Samtals",SUMPRODUCT(((Gögn!$F$2:$F$11876=$A174)*(Gögn!$B$2:$B$11876=AR$8)),Gögn!$K$2:$K$11876,Gögn!$L$2:$L$11876)/SUMIFS(Gögn!$L$2:$L$11876,Gögn!$B$2:$B$11876,AR$8,Gögn!$F$2:$F$11876,$A174),SUMPRODUCT(((Gögn!$F$2:$F$11876=$A174)*(Gögn!$B$2:$B$11876=AR$8)*(Gögn!$E$2:$E$11876=AR$9)),Gögn!$K$2:$K$11876,Gögn!$L$2:$L$11876)/SUMIFS(Gögn!$L$2:$L$11876,Gögn!$B$2:$B$11876,AR$8,Gögn!$E$2:$E$11876,AR$9,Gögn!$F$2:$F$11876,$A174)),""))</f>
        <v>8.67</v>
      </c>
      <c r="AS174" s="162">
        <f t="array" ref="AS174">IF(LEN(AS$8)=0,"",IFERROR(IF(AS$9="Samtals",SUMPRODUCT(((Gögn!$F$2:$F$11876=$A174)*(Gögn!$B$2:$B$11876=AS$8)),Gögn!$K$2:$K$11876,Gögn!$L$2:$L$11876)/SUMIFS(Gögn!$L$2:$L$11876,Gögn!$B$2:$B$11876,AS$8,Gögn!$F$2:$F$11876,$A174),SUMPRODUCT(((Gögn!$F$2:$F$11876=$A174)*(Gögn!$B$2:$B$11876=AS$8)*(Gögn!$E$2:$E$11876=AS$9)),Gögn!$K$2:$K$11876,Gögn!$L$2:$L$11876)/SUMIFS(Gögn!$L$2:$L$11876,Gögn!$B$2:$B$11876,AS$8,Gögn!$E$2:$E$11876,AS$9,Gögn!$F$2:$F$11876,$A174)),""))</f>
        <v>8.3847523312649113</v>
      </c>
      <c r="AT174" s="162">
        <f t="array" ref="AT174">IF(LEN(AT$8)=0,"",IFERROR(IF(AT$9="Samtals",SUMPRODUCT(((Gögn!$F$2:$F$11876=$A174)*(Gögn!$B$2:$B$11876=AT$8)),Gögn!$K$2:$K$11876,Gögn!$L$2:$L$11876)/SUMIFS(Gögn!$L$2:$L$11876,Gögn!$B$2:$B$11876,AT$8,Gögn!$F$2:$F$11876,$A174),SUMPRODUCT(((Gögn!$F$2:$F$11876=$A174)*(Gögn!$B$2:$B$11876=AT$8)*(Gögn!$E$2:$E$11876=AT$9)),Gögn!$K$2:$K$11876,Gögn!$L$2:$L$11876)/SUMIFS(Gögn!$L$2:$L$11876,Gögn!$B$2:$B$11876,AT$8,Gögn!$E$2:$E$11876,AT$9,Gögn!$F$2:$F$11876,$A174)),""))</f>
        <v>8.4</v>
      </c>
      <c r="AU174" s="162">
        <f t="array" ref="AU174">IF(LEN(AU$8)=0,"",IFERROR(IF(AU$9="Samtals",SUMPRODUCT(((Gögn!$F$2:$F$11876=$A174)*(Gögn!$B$2:$B$11876=AU$8)),Gögn!$K$2:$K$11876,Gögn!$L$2:$L$11876)/SUMIFS(Gögn!$L$2:$L$11876,Gögn!$B$2:$B$11876,AU$8,Gögn!$F$2:$F$11876,$A174),SUMPRODUCT(((Gögn!$F$2:$F$11876=$A174)*(Gögn!$B$2:$B$11876=AU$8)*(Gögn!$E$2:$E$11876=AU$9)),Gögn!$K$2:$K$11876,Gögn!$L$2:$L$11876)/SUMIFS(Gögn!$L$2:$L$11876,Gögn!$B$2:$B$11876,AU$8,Gögn!$E$2:$E$11876,AU$9,Gögn!$F$2:$F$11876,$A174)),""))</f>
        <v>7.7673096183300752</v>
      </c>
      <c r="AV174" s="162">
        <f t="array" ref="AV174">IF(LEN(AV$8)=0,"",IFERROR(IF(AV$9="Samtals",SUMPRODUCT(((Gögn!$F$2:$F$11876=$A174)*(Gögn!$B$2:$B$11876=AV$8)),Gögn!$K$2:$K$11876,Gögn!$L$2:$L$11876)/SUMIFS(Gögn!$L$2:$L$11876,Gögn!$B$2:$B$11876,AV$8,Gögn!$F$2:$F$11876,$A174),SUMPRODUCT(((Gögn!$F$2:$F$11876=$A174)*(Gögn!$B$2:$B$11876=AV$8)*(Gögn!$E$2:$E$11876=AV$9)),Gögn!$K$2:$K$11876,Gögn!$L$2:$L$11876)/SUMIFS(Gögn!$L$2:$L$11876,Gögn!$B$2:$B$11876,AV$8,Gögn!$E$2:$E$11876,AV$9,Gögn!$F$2:$F$11876,$A174)),""))</f>
        <v>7.8556403515486837</v>
      </c>
      <c r="AW174" s="162">
        <f t="array" ref="AW174">IF(LEN(AW$8)=0,"",IFERROR(IF(AW$9="Samtals",SUMPRODUCT(((Gögn!$F$2:$F$11876=$A174)*(Gögn!$B$2:$B$11876=AW$8)),Gögn!$K$2:$K$11876,Gögn!$L$2:$L$11876)/SUMIFS(Gögn!$L$2:$L$11876,Gögn!$B$2:$B$11876,AW$8,Gögn!$F$2:$F$11876,$A174),SUMPRODUCT(((Gögn!$F$2:$F$11876=$A174)*(Gögn!$B$2:$B$11876=AW$8)*(Gögn!$E$2:$E$11876=AW$9)),Gögn!$K$2:$K$11876,Gögn!$L$2:$L$11876)/SUMIFS(Gögn!$L$2:$L$11876,Gögn!$B$2:$B$11876,AW$8,Gögn!$E$2:$E$11876,AW$9,Gögn!$F$2:$F$11876,$A174)),""))</f>
        <v>7.95</v>
      </c>
      <c r="AX174" s="162">
        <f t="array" ref="AX174">IF(LEN(AX$8)=0,"",IFERROR(IF(AX$9="Samtals",SUMPRODUCT(((Gögn!$F$2:$F$11876=$A174)*(Gögn!$B$2:$B$11876=AX$8)),Gögn!$K$2:$K$11876,Gögn!$L$2:$L$11876)/SUMIFS(Gögn!$L$2:$L$11876,Gögn!$B$2:$B$11876,AX$8,Gögn!$F$2:$F$11876,$A174),SUMPRODUCT(((Gögn!$F$2:$F$11876=$A174)*(Gögn!$B$2:$B$11876=AX$8)*(Gögn!$E$2:$E$11876=AX$9)),Gögn!$K$2:$K$11876,Gögn!$L$2:$L$11876)/SUMIFS(Gögn!$L$2:$L$11876,Gögn!$B$2:$B$11876,AX$8,Gögn!$E$2:$E$11876,AX$9,Gögn!$F$2:$F$11876,$A174)),""))</f>
        <v>0</v>
      </c>
      <c r="AY174" s="162">
        <f t="array" ref="AY174">IF(LEN(AY$8)=0,"",IFERROR(IF(AY$9="Samtals",SUMPRODUCT(((Gögn!$F$2:$F$11876=$A174)*(Gögn!$B$2:$B$11876=AY$8)),Gögn!$K$2:$K$11876,Gögn!$L$2:$L$11876)/SUMIFS(Gögn!$L$2:$L$11876,Gögn!$B$2:$B$11876,AY$8,Gögn!$F$2:$F$11876,$A174),SUMPRODUCT(((Gögn!$F$2:$F$11876=$A174)*(Gögn!$B$2:$B$11876=AY$8)*(Gögn!$E$2:$E$11876=AY$9)),Gögn!$K$2:$K$11876,Gögn!$L$2:$L$11876)/SUMIFS(Gögn!$L$2:$L$11876,Gögn!$B$2:$B$11876,AY$8,Gögn!$E$2:$E$11876,AY$9,Gögn!$F$2:$F$11876,$A174)),""))</f>
        <v>7.3</v>
      </c>
      <c r="AZ174" s="162">
        <f t="array" ref="AZ174">IF(LEN(AZ$8)=0,"",IFERROR(IF(AZ$9="Samtals",SUMPRODUCT(((Gögn!$F$2:$F$11876=$A174)*(Gögn!$B$2:$B$11876=AZ$8)),Gögn!$K$2:$K$11876,Gögn!$L$2:$L$11876)/SUMIFS(Gögn!$L$2:$L$11876,Gögn!$B$2:$B$11876,AZ$8,Gögn!$F$2:$F$11876,$A174),SUMPRODUCT(((Gögn!$F$2:$F$11876=$A174)*(Gögn!$B$2:$B$11876=AZ$8)*(Gögn!$E$2:$E$11876=AZ$9)),Gögn!$K$2:$K$11876,Gögn!$L$2:$L$11876)/SUMIFS(Gögn!$L$2:$L$11876,Gögn!$B$2:$B$11876,AZ$8,Gögn!$E$2:$E$11876,AZ$9,Gögn!$F$2:$F$11876,$A174)),""))</f>
        <v>7.3</v>
      </c>
      <c r="BA174" s="162" t="str">
        <f t="array" ref="BA174">IF(LEN(BA$8)=0,"",IFERROR(IF(BA$9="Samtals",SUMPRODUCT(((Gögn!$F$2:$F$11876=$A174)*(Gögn!$B$2:$B$11876=BA$8)),Gögn!$K$2:$K$11876,Gögn!$L$2:$L$11876)/SUMIFS(Gögn!$L$2:$L$11876,Gögn!$B$2:$B$11876,BA$8,Gögn!$F$2:$F$11876,$A174),SUMPRODUCT(((Gögn!$F$2:$F$11876=$A174)*(Gögn!$B$2:$B$11876=BA$8)*(Gögn!$E$2:$E$11876=BA$9)),Gögn!$K$2:$K$11876,Gögn!$L$2:$L$11876)/SUMIFS(Gögn!$L$2:$L$11876,Gögn!$B$2:$B$11876,BA$8,Gögn!$E$2:$E$11876,BA$9,Gögn!$F$2:$F$11876,$A174)),""))</f>
        <v/>
      </c>
      <c r="BB174" s="162">
        <f t="array" ref="BB174">IF(LEN(BB$8)=0,"",IFERROR(IF(BB$9="Samtals",SUMPRODUCT(((Gögn!$F$2:$F$11876=$A174)*(Gögn!$B$2:$B$11876=BB$8)),Gögn!$K$2:$K$11876,Gögn!$L$2:$L$11876)/SUMIFS(Gögn!$L$2:$L$11876,Gögn!$B$2:$B$11876,BB$8,Gögn!$F$2:$F$11876,$A174),SUMPRODUCT(((Gögn!$F$2:$F$11876=$A174)*(Gögn!$B$2:$B$11876=BB$8)*(Gögn!$E$2:$E$11876=BB$9)),Gögn!$K$2:$K$11876,Gögn!$L$2:$L$11876)/SUMIFS(Gögn!$L$2:$L$11876,Gögn!$B$2:$B$11876,BB$8,Gögn!$E$2:$E$11876,BB$9,Gögn!$F$2:$F$11876,$A174)),""))</f>
        <v>10.267455238104445</v>
      </c>
      <c r="BC174" s="162">
        <f t="array" ref="BC174">IF(LEN(BC$8)=0,"",IFERROR(IF(BC$9="Samtals",SUMPRODUCT(((Gögn!$F$2:$F$11876=$A174)*(Gögn!$B$2:$B$11876=BC$8)),Gögn!$K$2:$K$11876,Gögn!$L$2:$L$11876)/SUMIFS(Gögn!$L$2:$L$11876,Gögn!$B$2:$B$11876,BC$8,Gögn!$F$2:$F$11876,$A174),SUMPRODUCT(((Gögn!$F$2:$F$11876=$A174)*(Gögn!$B$2:$B$11876=BC$8)*(Gögn!$E$2:$E$11876=BC$9)),Gögn!$K$2:$K$11876,Gögn!$L$2:$L$11876)/SUMIFS(Gögn!$L$2:$L$11876,Gögn!$B$2:$B$11876,BC$8,Gögn!$E$2:$E$11876,BC$9,Gögn!$F$2:$F$11876,$A174)),""))</f>
        <v>10.3</v>
      </c>
      <c r="BD174" s="162">
        <f t="array" ref="BD174">IF(LEN(BD$8)=0,"",IFERROR(IF(BD$9="Samtals",SUMPRODUCT(((Gögn!$F$2:$F$11876=$A174)*(Gögn!$B$2:$B$11876=BD$8)),Gögn!$K$2:$K$11876,Gögn!$L$2:$L$11876)/SUMIFS(Gögn!$L$2:$L$11876,Gögn!$B$2:$B$11876,BD$8,Gögn!$F$2:$F$11876,$A174),SUMPRODUCT(((Gögn!$F$2:$F$11876=$A174)*(Gögn!$B$2:$B$11876=BD$8)*(Gögn!$E$2:$E$11876=BD$9)),Gögn!$K$2:$K$11876,Gögn!$L$2:$L$11876)/SUMIFS(Gögn!$L$2:$L$11876,Gögn!$B$2:$B$11876,BD$8,Gögn!$E$2:$E$11876,BD$9,Gögn!$F$2:$F$11876,$A174)),""))</f>
        <v>8.3680646373063112</v>
      </c>
      <c r="BE174" s="162">
        <f t="array" ref="BE174">IF(LEN(BE$8)=0,"",IFERROR(IF(BE$9="Samtals",SUMPRODUCT(((Gögn!$F$2:$F$11876=$A174)*(Gögn!$B$2:$B$11876=BE$8)),Gögn!$K$2:$K$11876,Gögn!$L$2:$L$11876)/SUMIFS(Gögn!$L$2:$L$11876,Gögn!$B$2:$B$11876,BE$8,Gögn!$F$2:$F$11876,$A174),SUMPRODUCT(((Gögn!$F$2:$F$11876=$A174)*(Gögn!$B$2:$B$11876=BE$8)*(Gögn!$E$2:$E$11876=BE$9)),Gögn!$K$2:$K$11876,Gögn!$L$2:$L$11876)/SUMIFS(Gögn!$L$2:$L$11876,Gögn!$B$2:$B$11876,BE$8,Gögn!$E$2:$E$11876,BE$9,Gögn!$F$2:$F$11876,$A174)),""))</f>
        <v>5.9385996500377072</v>
      </c>
      <c r="BF174" s="162">
        <f t="array" ref="BF174">IF(LEN(BF$8)=0,"",IFERROR(IF(BF$9="Samtals",SUMPRODUCT(((Gögn!$F$2:$F$11876=$A174)*(Gögn!$B$2:$B$11876=BF$8)),Gögn!$K$2:$K$11876,Gögn!$L$2:$L$11876)/SUMIFS(Gögn!$L$2:$L$11876,Gögn!$B$2:$B$11876,BF$8,Gögn!$F$2:$F$11876,$A174),SUMPRODUCT(((Gögn!$F$2:$F$11876=$A174)*(Gögn!$B$2:$B$11876=BF$8)*(Gögn!$E$2:$E$11876=BF$9)),Gögn!$K$2:$K$11876,Gögn!$L$2:$L$11876)/SUMIFS(Gögn!$L$2:$L$11876,Gögn!$B$2:$B$11876,BF$8,Gögn!$E$2:$E$11876,BF$9,Gögn!$F$2:$F$11876,$A174)),""))</f>
        <v>5.89</v>
      </c>
      <c r="BG174" s="162">
        <f t="array" ref="BG174">IF(LEN(BG$8)=0,"",IFERROR(IF(BG$9="Samtals",SUMPRODUCT(((Gögn!$F$2:$F$11876=$A174)*(Gögn!$B$2:$B$11876=BG$8)),Gögn!$K$2:$K$11876,Gögn!$L$2:$L$11876)/SUMIFS(Gögn!$L$2:$L$11876,Gögn!$B$2:$B$11876,BG$8,Gögn!$F$2:$F$11876,$A174),SUMPRODUCT(((Gögn!$F$2:$F$11876=$A174)*(Gögn!$B$2:$B$11876=BG$8)*(Gögn!$E$2:$E$11876=BG$9)),Gögn!$K$2:$K$11876,Gögn!$L$2:$L$11876)/SUMIFS(Gögn!$L$2:$L$11876,Gögn!$B$2:$B$11876,BG$8,Gögn!$E$2:$E$11876,BG$9,Gögn!$F$2:$F$11876,$A174)),""))</f>
        <v>7.8944413228499943</v>
      </c>
    </row>
    <row r="175" spans="1:59" ht="15" customHeight="1" x14ac:dyDescent="0.25">
      <c r="A175" s="15" t="s">
        <v>96</v>
      </c>
      <c r="B175" s="15"/>
      <c r="C175" s="18" t="s">
        <v>97</v>
      </c>
      <c r="D175" s="160">
        <f>SUMPRODUCT(E175:BG175,$E$83:$BG$83)/SUM($E$83:$BG$83)</f>
        <v>0.31872553359764516</v>
      </c>
      <c r="E175" s="160">
        <f t="array" ref="E175">IF(LEN(E$8)=0,"",IFERROR(IF(E$9="Samtals",SUMPRODUCT(((Gögn!$F$2:$F$11876=$A175)*(Gögn!$B$2:$B$11876=E$8)),Gögn!$K$2:$K$11876,Gögn!$L$2:$L$11876)/SUMIFS(Gögn!$L$2:$L$11876,Gögn!$B$2:$B$11876,E$8,Gögn!$F$2:$F$11876,$A175),SUMPRODUCT(((Gögn!$F$2:$F$11876=$A175)*(Gögn!$B$2:$B$11876=E$8)*(Gögn!$E$2:$E$11876=E$9)),Gögn!$K$2:$K$11876,Gögn!$L$2:$L$11876)/SUMIFS(Gögn!$L$2:$L$11876,Gögn!$B$2:$B$11876,E$8,Gögn!$E$2:$E$11876,E$9,Gögn!$F$2:$F$11876,$A175)),""))</f>
        <v>2.9823786514916701</v>
      </c>
      <c r="F175" s="160">
        <f t="array" ref="F175">IF(LEN(F$8)=0,"",IFERROR(IF(F$9="Samtals",SUMPRODUCT(((Gögn!$F$2:$F$11876=$A175)*(Gögn!$B$2:$B$11876=F$8)),Gögn!$K$2:$K$11876,Gögn!$L$2:$L$11876)/SUMIFS(Gögn!$L$2:$L$11876,Gögn!$B$2:$B$11876,F$8,Gögn!$F$2:$F$11876,$A175),SUMPRODUCT(((Gögn!$F$2:$F$11876=$A175)*(Gögn!$B$2:$B$11876=F$8)*(Gögn!$E$2:$E$11876=F$9)),Gögn!$K$2:$K$11876,Gögn!$L$2:$L$11876)/SUMIFS(Gögn!$L$2:$L$11876,Gögn!$B$2:$B$11876,F$8,Gögn!$E$2:$E$11876,F$9,Gögn!$F$2:$F$11876,$A175)),""))</f>
        <v>0.22999999999999998</v>
      </c>
      <c r="G175" s="160">
        <f t="array" ref="G175">IF(LEN(G$8)=0,"",IFERROR(IF(G$9="Samtals",SUMPRODUCT(((Gögn!$F$2:$F$11876=$A175)*(Gögn!$B$2:$B$11876=G$8)),Gögn!$K$2:$K$11876,Gögn!$L$2:$L$11876)/SUMIFS(Gögn!$L$2:$L$11876,Gögn!$B$2:$B$11876,G$8,Gögn!$F$2:$F$11876,$A175),SUMPRODUCT(((Gögn!$F$2:$F$11876=$A175)*(Gögn!$B$2:$B$11876=G$8)*(Gögn!$E$2:$E$11876=G$9)),Gögn!$K$2:$K$11876,Gögn!$L$2:$L$11876)/SUMIFS(Gögn!$L$2:$L$11876,Gögn!$B$2:$B$11876,G$8,Gögn!$E$2:$E$11876,G$9,Gögn!$F$2:$F$11876,$A175)),""))</f>
        <v>5.4211184568557851</v>
      </c>
      <c r="H175" s="160">
        <f t="array" ref="H175">IF(LEN(H$8)=0,"",IFERROR(IF(H$9="Samtals",SUMPRODUCT(((Gögn!$F$2:$F$11876=$A175)*(Gögn!$B$2:$B$11876=H$8)),Gögn!$K$2:$K$11876,Gögn!$L$2:$L$11876)/SUMIFS(Gögn!$L$2:$L$11876,Gögn!$B$2:$B$11876,H$8,Gögn!$F$2:$F$11876,$A175),SUMPRODUCT(((Gögn!$F$2:$F$11876=$A175)*(Gögn!$B$2:$B$11876=H$8)*(Gögn!$E$2:$E$11876=H$9)),Gögn!$K$2:$K$11876,Gögn!$L$2:$L$11876)/SUMIFS(Gögn!$L$2:$L$11876,Gögn!$B$2:$B$11876,H$8,Gögn!$E$2:$E$11876,H$9,Gögn!$F$2:$F$11876,$A175)),""))</f>
        <v>0.15584299991852488</v>
      </c>
      <c r="I175" s="160">
        <f t="array" ref="I175">IF(LEN(I$8)=0,"",IFERROR(IF(I$9="Samtals",SUMPRODUCT(((Gögn!$F$2:$F$11876=$A175)*(Gögn!$B$2:$B$11876=I$8)),Gögn!$K$2:$K$11876,Gögn!$L$2:$L$11876)/SUMIFS(Gögn!$L$2:$L$11876,Gögn!$B$2:$B$11876,I$8,Gögn!$F$2:$F$11876,$A175),SUMPRODUCT(((Gögn!$F$2:$F$11876=$A175)*(Gögn!$B$2:$B$11876=I$8)*(Gögn!$E$2:$E$11876=I$9)),Gögn!$K$2:$K$11876,Gögn!$L$2:$L$11876)/SUMIFS(Gögn!$L$2:$L$11876,Gögn!$B$2:$B$11876,I$8,Gögn!$E$2:$E$11876,I$9,Gögn!$F$2:$F$11876,$A175)),""))</f>
        <v>0.15</v>
      </c>
      <c r="J175" s="160">
        <f t="array" ref="J175">IF(LEN(J$8)=0,"",IFERROR(IF(J$9="Samtals",SUMPRODUCT(((Gögn!$F$2:$F$11876=$A175)*(Gögn!$B$2:$B$11876=J$8)),Gögn!$K$2:$K$11876,Gögn!$L$2:$L$11876)/SUMIFS(Gögn!$L$2:$L$11876,Gögn!$B$2:$B$11876,J$8,Gögn!$F$2:$F$11876,$A175),SUMPRODUCT(((Gögn!$F$2:$F$11876=$A175)*(Gögn!$B$2:$B$11876=J$8)*(Gögn!$E$2:$E$11876=J$9)),Gögn!$K$2:$K$11876,Gögn!$L$2:$L$11876)/SUMIFS(Gögn!$L$2:$L$11876,Gögn!$B$2:$B$11876,J$8,Gögn!$E$2:$E$11876,J$9,Gögn!$F$2:$F$11876,$A175)),""))</f>
        <v>0.3</v>
      </c>
      <c r="K175" s="160">
        <f t="array" ref="K175">IF(LEN(K$8)=0,"",IFERROR(IF(K$9="Samtals",SUMPRODUCT(((Gögn!$F$2:$F$11876=$A175)*(Gögn!$B$2:$B$11876=K$8)),Gögn!$K$2:$K$11876,Gögn!$L$2:$L$11876)/SUMIFS(Gögn!$L$2:$L$11876,Gögn!$B$2:$B$11876,K$8,Gögn!$F$2:$F$11876,$A175),SUMPRODUCT(((Gögn!$F$2:$F$11876=$A175)*(Gögn!$B$2:$B$11876=K$8)*(Gögn!$E$2:$E$11876=K$9)),Gögn!$K$2:$K$11876,Gögn!$L$2:$L$11876)/SUMIFS(Gögn!$L$2:$L$11876,Gögn!$B$2:$B$11876,K$8,Gögn!$E$2:$E$11876,K$9,Gögn!$F$2:$F$11876,$A175)),""))</f>
        <v>0.22323777315309842</v>
      </c>
      <c r="L175" s="160">
        <f t="array" ref="L175">IF(LEN(L$8)=0,"",IFERROR(IF(L$9="Samtals",SUMPRODUCT(((Gögn!$F$2:$F$11876=$A175)*(Gögn!$B$2:$B$11876=L$8)),Gögn!$K$2:$K$11876,Gögn!$L$2:$L$11876)/SUMIFS(Gögn!$L$2:$L$11876,Gögn!$B$2:$B$11876,L$8,Gögn!$F$2:$F$11876,$A175),SUMPRODUCT(((Gögn!$F$2:$F$11876=$A175)*(Gögn!$B$2:$B$11876=L$8)*(Gögn!$E$2:$E$11876=L$9)),Gögn!$K$2:$K$11876,Gögn!$L$2:$L$11876)/SUMIFS(Gögn!$L$2:$L$11876,Gögn!$B$2:$B$11876,L$8,Gögn!$E$2:$E$11876,L$9,Gögn!$F$2:$F$11876,$A175)),""))</f>
        <v>0.22323777315309842</v>
      </c>
      <c r="M175" s="160">
        <f t="array" ref="M175">IF(LEN(M$8)=0,"",IFERROR(IF(M$9="Samtals",SUMPRODUCT(((Gögn!$F$2:$F$11876=$A175)*(Gögn!$B$2:$B$11876=M$8)),Gögn!$K$2:$K$11876,Gögn!$L$2:$L$11876)/SUMIFS(Gögn!$L$2:$L$11876,Gögn!$B$2:$B$11876,M$8,Gögn!$F$2:$F$11876,$A175),SUMPRODUCT(((Gögn!$F$2:$F$11876=$A175)*(Gögn!$B$2:$B$11876=M$8)*(Gögn!$E$2:$E$11876=M$9)),Gögn!$K$2:$K$11876,Gögn!$L$2:$L$11876)/SUMIFS(Gögn!$L$2:$L$11876,Gögn!$B$2:$B$11876,M$8,Gögn!$E$2:$E$11876,M$9,Gögn!$F$2:$F$11876,$A175)),""))</f>
        <v>0.2</v>
      </c>
      <c r="N175" s="160">
        <f t="array" ref="N175">IF(LEN(N$8)=0,"",IFERROR(IF(N$9="Samtals",SUMPRODUCT(((Gögn!$F$2:$F$11876=$A175)*(Gögn!$B$2:$B$11876=N$8)),Gögn!$K$2:$K$11876,Gögn!$L$2:$L$11876)/SUMIFS(Gögn!$L$2:$L$11876,Gögn!$B$2:$B$11876,N$8,Gögn!$F$2:$F$11876,$A175),SUMPRODUCT(((Gögn!$F$2:$F$11876=$A175)*(Gögn!$B$2:$B$11876=N$8)*(Gögn!$E$2:$E$11876=N$9)),Gögn!$K$2:$K$11876,Gögn!$L$2:$L$11876)/SUMIFS(Gögn!$L$2:$L$11876,Gögn!$B$2:$B$11876,N$8,Gögn!$E$2:$E$11876,N$9,Gögn!$F$2:$F$11876,$A175)),""))</f>
        <v>0.2</v>
      </c>
      <c r="O175" s="160">
        <f t="array" ref="O175">IF(LEN(O$8)=0,"",IFERROR(IF(O$9="Samtals",SUMPRODUCT(((Gögn!$F$2:$F$11876=$A175)*(Gögn!$B$2:$B$11876=O$8)),Gögn!$K$2:$K$11876,Gögn!$L$2:$L$11876)/SUMIFS(Gögn!$L$2:$L$11876,Gögn!$B$2:$B$11876,O$8,Gögn!$F$2:$F$11876,$A175),SUMPRODUCT(((Gögn!$F$2:$F$11876=$A175)*(Gögn!$B$2:$B$11876=O$8)*(Gögn!$E$2:$E$11876=O$9)),Gögn!$K$2:$K$11876,Gögn!$L$2:$L$11876)/SUMIFS(Gögn!$L$2:$L$11876,Gögn!$B$2:$B$11876,O$8,Gögn!$E$2:$E$11876,O$9,Gögn!$F$2:$F$11876,$A175)),""))</f>
        <v>0.16951843519787749</v>
      </c>
      <c r="P175" s="160">
        <f t="array" ref="P175">IF(LEN(P$8)=0,"",IFERROR(IF(P$9="Samtals",SUMPRODUCT(((Gögn!$F$2:$F$11876=$A175)*(Gögn!$B$2:$B$11876=P$8)),Gögn!$K$2:$K$11876,Gögn!$L$2:$L$11876)/SUMIFS(Gögn!$L$2:$L$11876,Gögn!$B$2:$B$11876,P$8,Gögn!$F$2:$F$11876,$A175),SUMPRODUCT(((Gögn!$F$2:$F$11876=$A175)*(Gögn!$B$2:$B$11876=P$8)*(Gögn!$E$2:$E$11876=P$9)),Gögn!$K$2:$K$11876,Gögn!$L$2:$L$11876)/SUMIFS(Gögn!$L$2:$L$11876,Gögn!$B$2:$B$11876,P$8,Gögn!$E$2:$E$11876,P$9,Gögn!$F$2:$F$11876,$A175)),""))</f>
        <v>0.17</v>
      </c>
      <c r="Q175" s="160">
        <f t="array" ref="Q175">IF(LEN(Q$8)=0,"",IFERROR(IF(Q$9="Samtals",SUMPRODUCT(((Gögn!$F$2:$F$11876=$A175)*(Gögn!$B$2:$B$11876=Q$8)),Gögn!$K$2:$K$11876,Gögn!$L$2:$L$11876)/SUMIFS(Gögn!$L$2:$L$11876,Gögn!$B$2:$B$11876,Q$8,Gögn!$F$2:$F$11876,$A175),SUMPRODUCT(((Gögn!$F$2:$F$11876=$A175)*(Gögn!$B$2:$B$11876=Q$8)*(Gögn!$E$2:$E$11876=Q$9)),Gögn!$K$2:$K$11876,Gögn!$L$2:$L$11876)/SUMIFS(Gögn!$L$2:$L$11876,Gögn!$B$2:$B$11876,Q$8,Gögn!$E$2:$E$11876,Q$9,Gögn!$F$2:$F$11876,$A175)),""))</f>
        <v>7.8983520903100513E-2</v>
      </c>
      <c r="R175" s="160">
        <f t="array" ref="R175">IF(LEN(R$8)=0,"",IFERROR(IF(R$9="Samtals",SUMPRODUCT(((Gögn!$F$2:$F$11876=$A175)*(Gögn!$B$2:$B$11876=R$8)),Gögn!$K$2:$K$11876,Gögn!$L$2:$L$11876)/SUMIFS(Gögn!$L$2:$L$11876,Gögn!$B$2:$B$11876,R$8,Gögn!$F$2:$F$11876,$A175),SUMPRODUCT(((Gögn!$F$2:$F$11876=$A175)*(Gögn!$B$2:$B$11876=R$8)*(Gögn!$E$2:$E$11876=R$9)),Gögn!$K$2:$K$11876,Gögn!$L$2:$L$11876)/SUMIFS(Gögn!$L$2:$L$11876,Gögn!$B$2:$B$11876,R$8,Gögn!$E$2:$E$11876,R$9,Gögn!$F$2:$F$11876,$A175)),""))</f>
        <v>0.1</v>
      </c>
      <c r="S175" s="160">
        <f t="array" ref="S175">IF(LEN(S$8)=0,"",IFERROR(IF(S$9="Samtals",SUMPRODUCT(((Gögn!$F$2:$F$11876=$A175)*(Gögn!$B$2:$B$11876=S$8)),Gögn!$K$2:$K$11876,Gögn!$L$2:$L$11876)/SUMIFS(Gögn!$L$2:$L$11876,Gögn!$B$2:$B$11876,S$8,Gögn!$F$2:$F$11876,$A175),SUMPRODUCT(((Gögn!$F$2:$F$11876=$A175)*(Gögn!$B$2:$B$11876=S$8)*(Gögn!$E$2:$E$11876=S$9)),Gögn!$K$2:$K$11876,Gögn!$L$2:$L$11876)/SUMIFS(Gögn!$L$2:$L$11876,Gögn!$B$2:$B$11876,S$8,Gögn!$E$2:$E$11876,S$9,Gögn!$F$2:$F$11876,$A175)),""))</f>
        <v>0.1</v>
      </c>
      <c r="T175" s="160">
        <f t="array" ref="T175">IF(LEN(T$8)=0,"",IFERROR(IF(T$9="Samtals",SUMPRODUCT(((Gögn!$F$2:$F$11876=$A175)*(Gögn!$B$2:$B$11876=T$8)),Gögn!$K$2:$K$11876,Gögn!$L$2:$L$11876)/SUMIFS(Gögn!$L$2:$L$11876,Gögn!$B$2:$B$11876,T$8,Gögn!$F$2:$F$11876,$A175),SUMPRODUCT(((Gögn!$F$2:$F$11876=$A175)*(Gögn!$B$2:$B$11876=T$8)*(Gögn!$E$2:$E$11876=T$9)),Gögn!$K$2:$K$11876,Gögn!$L$2:$L$11876)/SUMIFS(Gögn!$L$2:$L$11876,Gögn!$B$2:$B$11876,T$8,Gögn!$E$2:$E$11876,T$9,Gögn!$F$2:$F$11876,$A175)),""))</f>
        <v>0.1</v>
      </c>
      <c r="U175" s="160">
        <f t="array" ref="U175">IF(LEN(U$8)=0,"",IFERROR(IF(U$9="Samtals",SUMPRODUCT(((Gögn!$F$2:$F$11876=$A175)*(Gögn!$B$2:$B$11876=U$8)),Gögn!$K$2:$K$11876,Gögn!$L$2:$L$11876)/SUMIFS(Gögn!$L$2:$L$11876,Gögn!$B$2:$B$11876,U$8,Gögn!$F$2:$F$11876,$A175),SUMPRODUCT(((Gögn!$F$2:$F$11876=$A175)*(Gögn!$B$2:$B$11876=U$8)*(Gögn!$E$2:$E$11876=U$9)),Gögn!$K$2:$K$11876,Gögn!$L$2:$L$11876)/SUMIFS(Gögn!$L$2:$L$11876,Gögn!$B$2:$B$11876,U$8,Gögn!$E$2:$E$11876,U$9,Gögn!$F$2:$F$11876,$A175)),""))</f>
        <v>0.14209242047486811</v>
      </c>
      <c r="V175" s="160">
        <f t="array" ref="V175">IF(LEN(V$8)=0,"",IFERROR(IF(V$9="Samtals",SUMPRODUCT(((Gögn!$F$2:$F$11876=$A175)*(Gögn!$B$2:$B$11876=V$8)),Gögn!$K$2:$K$11876,Gögn!$L$2:$L$11876)/SUMIFS(Gögn!$L$2:$L$11876,Gögn!$B$2:$B$11876,V$8,Gögn!$F$2:$F$11876,$A175),SUMPRODUCT(((Gögn!$F$2:$F$11876=$A175)*(Gögn!$B$2:$B$11876=V$8)*(Gögn!$E$2:$E$11876=V$9)),Gögn!$K$2:$K$11876,Gögn!$L$2:$L$11876)/SUMIFS(Gögn!$L$2:$L$11876,Gögn!$B$2:$B$11876,V$8,Gögn!$E$2:$E$11876,V$9,Gögn!$F$2:$F$11876,$A175)),""))</f>
        <v>0.14000000000000001</v>
      </c>
      <c r="W175" s="160">
        <f t="array" ref="W175">IF(LEN(W$8)=0,"",IFERROR(IF(W$9="Samtals",SUMPRODUCT(((Gögn!$F$2:$F$11876=$A175)*(Gögn!$B$2:$B$11876=W$8)),Gögn!$K$2:$K$11876,Gögn!$L$2:$L$11876)/SUMIFS(Gögn!$L$2:$L$11876,Gögn!$B$2:$B$11876,W$8,Gögn!$F$2:$F$11876,$A175),SUMPRODUCT(((Gögn!$F$2:$F$11876=$A175)*(Gögn!$B$2:$B$11876=W$8)*(Gögn!$E$2:$E$11876=W$9)),Gögn!$K$2:$K$11876,Gögn!$L$2:$L$11876)/SUMIFS(Gögn!$L$2:$L$11876,Gögn!$B$2:$B$11876,W$8,Gögn!$E$2:$E$11876,W$9,Gögn!$F$2:$F$11876,$A175)),""))</f>
        <v>0.36879876452990351</v>
      </c>
      <c r="X175" s="160">
        <f t="array" ref="X175">IF(LEN(X$8)=0,"",IFERROR(IF(X$9="Samtals",SUMPRODUCT(((Gögn!$F$2:$F$11876=$A175)*(Gögn!$B$2:$B$11876=X$8)),Gögn!$K$2:$K$11876,Gögn!$L$2:$L$11876)/SUMIFS(Gögn!$L$2:$L$11876,Gögn!$B$2:$B$11876,X$8,Gögn!$F$2:$F$11876,$A175),SUMPRODUCT(((Gögn!$F$2:$F$11876=$A175)*(Gögn!$B$2:$B$11876=X$8)*(Gögn!$E$2:$E$11876=X$9)),Gögn!$K$2:$K$11876,Gögn!$L$2:$L$11876)/SUMIFS(Gögn!$L$2:$L$11876,Gögn!$B$2:$B$11876,X$8,Gögn!$E$2:$E$11876,X$9,Gögn!$F$2:$F$11876,$A175)),""))</f>
        <v>0.31757488262336686</v>
      </c>
      <c r="Y175" s="160">
        <f t="array" ref="Y175">IF(LEN(Y$8)=0,"",IFERROR(IF(Y$9="Samtals",SUMPRODUCT(((Gögn!$F$2:$F$11876=$A175)*(Gögn!$B$2:$B$11876=Y$8)),Gögn!$K$2:$K$11876,Gögn!$L$2:$L$11876)/SUMIFS(Gögn!$L$2:$L$11876,Gögn!$B$2:$B$11876,Y$8,Gögn!$F$2:$F$11876,$A175),SUMPRODUCT(((Gögn!$F$2:$F$11876=$A175)*(Gögn!$B$2:$B$11876=Y$8)*(Gögn!$E$2:$E$11876=Y$9)),Gögn!$K$2:$K$11876,Gögn!$L$2:$L$11876)/SUMIFS(Gögn!$L$2:$L$11876,Gögn!$B$2:$B$11876,Y$8,Gögn!$E$2:$E$11876,Y$9,Gögn!$F$2:$F$11876,$A175)),""))</f>
        <v>0.31</v>
      </c>
      <c r="Z175" s="160">
        <f t="array" ref="Z175">IF(LEN(Z$8)=0,"",IFERROR(IF(Z$9="Samtals",SUMPRODUCT(((Gögn!$F$2:$F$11876=$A175)*(Gögn!$B$2:$B$11876=Z$8)),Gögn!$K$2:$K$11876,Gögn!$L$2:$L$11876)/SUMIFS(Gögn!$L$2:$L$11876,Gögn!$B$2:$B$11876,Z$8,Gögn!$F$2:$F$11876,$A175),SUMPRODUCT(((Gögn!$F$2:$F$11876=$A175)*(Gögn!$B$2:$B$11876=Z$8)*(Gögn!$E$2:$E$11876=Z$9)),Gögn!$K$2:$K$11876,Gögn!$L$2:$L$11876)/SUMIFS(Gögn!$L$2:$L$11876,Gögn!$B$2:$B$11876,Z$8,Gögn!$E$2:$E$11876,Z$9,Gögn!$F$2:$F$11876,$A175)),""))</f>
        <v>0.32</v>
      </c>
      <c r="AA175" s="160">
        <f t="array" ref="AA175">IF(LEN(AA$8)=0,"",IFERROR(IF(AA$9="Samtals",SUMPRODUCT(((Gögn!$F$2:$F$11876=$A175)*(Gögn!$B$2:$B$11876=AA$8)),Gögn!$K$2:$K$11876,Gögn!$L$2:$L$11876)/SUMIFS(Gögn!$L$2:$L$11876,Gögn!$B$2:$B$11876,AA$8,Gögn!$F$2:$F$11876,$A175),SUMPRODUCT(((Gögn!$F$2:$F$11876=$A175)*(Gögn!$B$2:$B$11876=AA$8)*(Gögn!$E$2:$E$11876=AA$9)),Gögn!$K$2:$K$11876,Gögn!$L$2:$L$11876)/SUMIFS(Gögn!$L$2:$L$11876,Gögn!$B$2:$B$11876,AA$8,Gögn!$E$2:$E$11876,AA$9,Gögn!$F$2:$F$11876,$A175)),""))</f>
        <v>0.4</v>
      </c>
      <c r="AB175" s="160">
        <f t="array" ref="AB175">IF(LEN(AB$8)=0,"",IFERROR(IF(AB$9="Samtals",SUMPRODUCT(((Gögn!$F$2:$F$11876=$A175)*(Gögn!$B$2:$B$11876=AB$8)),Gögn!$K$2:$K$11876,Gögn!$L$2:$L$11876)/SUMIFS(Gögn!$L$2:$L$11876,Gögn!$B$2:$B$11876,AB$8,Gögn!$F$2:$F$11876,$A175),SUMPRODUCT(((Gögn!$F$2:$F$11876=$A175)*(Gögn!$B$2:$B$11876=AB$8)*(Gögn!$E$2:$E$11876=AB$9)),Gögn!$K$2:$K$11876,Gögn!$L$2:$L$11876)/SUMIFS(Gögn!$L$2:$L$11876,Gögn!$B$2:$B$11876,AB$8,Gögn!$E$2:$E$11876,AB$9,Gögn!$F$2:$F$11876,$A175)),""))</f>
        <v>0.4</v>
      </c>
      <c r="AC175" s="160">
        <f t="array" ref="AC175">IF(LEN(AC$8)=0,"",IFERROR(IF(AC$9="Samtals",SUMPRODUCT(((Gögn!$F$2:$F$11876=$A175)*(Gögn!$B$2:$B$11876=AC$8)),Gögn!$K$2:$K$11876,Gögn!$L$2:$L$11876)/SUMIFS(Gögn!$L$2:$L$11876,Gögn!$B$2:$B$11876,AC$8,Gögn!$F$2:$F$11876,$A175),SUMPRODUCT(((Gögn!$F$2:$F$11876=$A175)*(Gögn!$B$2:$B$11876=AC$8)*(Gögn!$E$2:$E$11876=AC$9)),Gögn!$K$2:$K$11876,Gögn!$L$2:$L$11876)/SUMIFS(Gögn!$L$2:$L$11876,Gögn!$B$2:$B$11876,AC$8,Gögn!$E$2:$E$11876,AC$9,Gögn!$F$2:$F$11876,$A175)),""))</f>
        <v>0.16296161359617656</v>
      </c>
      <c r="AD175" s="160">
        <f t="array" ref="AD175">IF(LEN(AD$8)=0,"",IFERROR(IF(AD$9="Samtals",SUMPRODUCT(((Gögn!$F$2:$F$11876=$A175)*(Gögn!$B$2:$B$11876=AD$8)),Gögn!$K$2:$K$11876,Gögn!$L$2:$L$11876)/SUMIFS(Gögn!$L$2:$L$11876,Gögn!$B$2:$B$11876,AD$8,Gögn!$F$2:$F$11876,$A175),SUMPRODUCT(((Gögn!$F$2:$F$11876=$A175)*(Gögn!$B$2:$B$11876=AD$8)*(Gögn!$E$2:$E$11876=AD$9)),Gögn!$K$2:$K$11876,Gögn!$L$2:$L$11876)/SUMIFS(Gögn!$L$2:$L$11876,Gögn!$B$2:$B$11876,AD$8,Gögn!$E$2:$E$11876,AD$9,Gögn!$F$2:$F$11876,$A175)),""))</f>
        <v>0.16296161359617656</v>
      </c>
      <c r="AE175" s="160">
        <f t="array" ref="AE175">IF(LEN(AE$8)=0,"",IFERROR(IF(AE$9="Samtals",SUMPRODUCT(((Gögn!$F$2:$F$11876=$A175)*(Gögn!$B$2:$B$11876=AE$8)),Gögn!$K$2:$K$11876,Gögn!$L$2:$L$11876)/SUMIFS(Gögn!$L$2:$L$11876,Gögn!$B$2:$B$11876,AE$8,Gögn!$F$2:$F$11876,$A175),SUMPRODUCT(((Gögn!$F$2:$F$11876=$A175)*(Gögn!$B$2:$B$11876=AE$8)*(Gögn!$E$2:$E$11876=AE$9)),Gögn!$K$2:$K$11876,Gögn!$L$2:$L$11876)/SUMIFS(Gögn!$L$2:$L$11876,Gögn!$B$2:$B$11876,AE$8,Gögn!$E$2:$E$11876,AE$9,Gögn!$F$2:$F$11876,$A175)),""))</f>
        <v>0.37</v>
      </c>
      <c r="AF175" s="160">
        <f t="array" ref="AF175">IF(LEN(AF$8)=0,"",IFERROR(IF(AF$9="Samtals",SUMPRODUCT(((Gögn!$F$2:$F$11876=$A175)*(Gögn!$B$2:$B$11876=AF$8)),Gögn!$K$2:$K$11876,Gögn!$L$2:$L$11876)/SUMIFS(Gögn!$L$2:$L$11876,Gögn!$B$2:$B$11876,AF$8,Gögn!$F$2:$F$11876,$A175),SUMPRODUCT(((Gögn!$F$2:$F$11876=$A175)*(Gögn!$B$2:$B$11876=AF$8)*(Gögn!$E$2:$E$11876=AF$9)),Gögn!$K$2:$K$11876,Gögn!$L$2:$L$11876)/SUMIFS(Gögn!$L$2:$L$11876,Gögn!$B$2:$B$11876,AF$8,Gögn!$E$2:$E$11876,AF$9,Gögn!$F$2:$F$11876,$A175)),""))</f>
        <v>0.37</v>
      </c>
      <c r="AG175" s="160">
        <f t="array" ref="AG175">IF(LEN(AG$8)=0,"",IFERROR(IF(AG$9="Samtals",SUMPRODUCT(((Gögn!$F$2:$F$11876=$A175)*(Gögn!$B$2:$B$11876=AG$8)),Gögn!$K$2:$K$11876,Gögn!$L$2:$L$11876)/SUMIFS(Gögn!$L$2:$L$11876,Gögn!$B$2:$B$11876,AG$8,Gögn!$F$2:$F$11876,$A175),SUMPRODUCT(((Gögn!$F$2:$F$11876=$A175)*(Gögn!$B$2:$B$11876=AG$8)*(Gögn!$E$2:$E$11876=AG$9)),Gögn!$K$2:$K$11876,Gögn!$L$2:$L$11876)/SUMIFS(Gögn!$L$2:$L$11876,Gögn!$B$2:$B$11876,AG$8,Gögn!$E$2:$E$11876,AG$9,Gögn!$F$2:$F$11876,$A175)),""))</f>
        <v>0.35</v>
      </c>
      <c r="AH175" s="160">
        <f t="array" ref="AH175">IF(LEN(AH$8)=0,"",IFERROR(IF(AH$9="Samtals",SUMPRODUCT(((Gögn!$F$2:$F$11876=$A175)*(Gögn!$B$2:$B$11876=AH$8)),Gögn!$K$2:$K$11876,Gögn!$L$2:$L$11876)/SUMIFS(Gögn!$L$2:$L$11876,Gögn!$B$2:$B$11876,AH$8,Gögn!$F$2:$F$11876,$A175),SUMPRODUCT(((Gögn!$F$2:$F$11876=$A175)*(Gögn!$B$2:$B$11876=AH$8)*(Gögn!$E$2:$E$11876=AH$9)),Gögn!$K$2:$K$11876,Gögn!$L$2:$L$11876)/SUMIFS(Gögn!$L$2:$L$11876,Gögn!$B$2:$B$11876,AH$8,Gögn!$E$2:$E$11876,AH$9,Gögn!$F$2:$F$11876,$A175)),""))</f>
        <v>0.35</v>
      </c>
      <c r="AI175" s="160">
        <f t="array" ref="AI175">IF(LEN(AI$8)=0,"",IFERROR(IF(AI$9="Samtals",SUMPRODUCT(((Gögn!$F$2:$F$11876=$A175)*(Gögn!$B$2:$B$11876=AI$8)),Gögn!$K$2:$K$11876,Gögn!$L$2:$L$11876)/SUMIFS(Gögn!$L$2:$L$11876,Gögn!$B$2:$B$11876,AI$8,Gögn!$F$2:$F$11876,$A175),SUMPRODUCT(((Gögn!$F$2:$F$11876=$A175)*(Gögn!$B$2:$B$11876=AI$8)*(Gögn!$E$2:$E$11876=AI$9)),Gögn!$K$2:$K$11876,Gögn!$L$2:$L$11876)/SUMIFS(Gögn!$L$2:$L$11876,Gögn!$B$2:$B$11876,AI$8,Gögn!$E$2:$E$11876,AI$9,Gögn!$F$2:$F$11876,$A175)),""))</f>
        <v>0.1</v>
      </c>
      <c r="AJ175" s="160">
        <f t="array" ref="AJ175">IF(LEN(AJ$8)=0,"",IFERROR(IF(AJ$9="Samtals",SUMPRODUCT(((Gögn!$F$2:$F$11876=$A175)*(Gögn!$B$2:$B$11876=AJ$8)),Gögn!$K$2:$K$11876,Gögn!$L$2:$L$11876)/SUMIFS(Gögn!$L$2:$L$11876,Gögn!$B$2:$B$11876,AJ$8,Gögn!$F$2:$F$11876,$A175),SUMPRODUCT(((Gögn!$F$2:$F$11876=$A175)*(Gögn!$B$2:$B$11876=AJ$8)*(Gögn!$E$2:$E$11876=AJ$9)),Gögn!$K$2:$K$11876,Gögn!$L$2:$L$11876)/SUMIFS(Gögn!$L$2:$L$11876,Gögn!$B$2:$B$11876,AJ$8,Gögn!$E$2:$E$11876,AJ$9,Gögn!$F$2:$F$11876,$A175)),""))</f>
        <v>0.1</v>
      </c>
      <c r="AK175" s="160">
        <f t="array" ref="AK175">IF(LEN(AK$8)=0,"",IFERROR(IF(AK$9="Samtals",SUMPRODUCT(((Gögn!$F$2:$F$11876=$A175)*(Gögn!$B$2:$B$11876=AK$8)),Gögn!$K$2:$K$11876,Gögn!$L$2:$L$11876)/SUMIFS(Gögn!$L$2:$L$11876,Gögn!$B$2:$B$11876,AK$8,Gögn!$F$2:$F$11876,$A175),SUMPRODUCT(((Gögn!$F$2:$F$11876=$A175)*(Gögn!$B$2:$B$11876=AK$8)*(Gögn!$E$2:$E$11876=AK$9)),Gögn!$K$2:$K$11876,Gögn!$L$2:$L$11876)/SUMIFS(Gögn!$L$2:$L$11876,Gögn!$B$2:$B$11876,AK$8,Gögn!$E$2:$E$11876,AK$9,Gögn!$F$2:$F$11876,$A175)),""))</f>
        <v>0.19999999999999998</v>
      </c>
      <c r="AL175" s="160">
        <f t="array" ref="AL175">IF(LEN(AL$8)=0,"",IFERROR(IF(AL$9="Samtals",SUMPRODUCT(((Gögn!$F$2:$F$11876=$A175)*(Gögn!$B$2:$B$11876=AL$8)),Gögn!$K$2:$K$11876,Gögn!$L$2:$L$11876)/SUMIFS(Gögn!$L$2:$L$11876,Gögn!$B$2:$B$11876,AL$8,Gögn!$F$2:$F$11876,$A175),SUMPRODUCT(((Gögn!$F$2:$F$11876=$A175)*(Gögn!$B$2:$B$11876=AL$8)*(Gögn!$E$2:$E$11876=AL$9)),Gögn!$K$2:$K$11876,Gögn!$L$2:$L$11876)/SUMIFS(Gögn!$L$2:$L$11876,Gögn!$B$2:$B$11876,AL$8,Gögn!$E$2:$E$11876,AL$9,Gögn!$F$2:$F$11876,$A175)),""))</f>
        <v>0.19999999999999998</v>
      </c>
      <c r="AM175" s="160">
        <f t="array" ref="AM175">IF(LEN(AM$8)=0,"",IFERROR(IF(AM$9="Samtals",SUMPRODUCT(((Gögn!$F$2:$F$11876=$A175)*(Gögn!$B$2:$B$11876=AM$8)),Gögn!$K$2:$K$11876,Gögn!$L$2:$L$11876)/SUMIFS(Gögn!$L$2:$L$11876,Gögn!$B$2:$B$11876,AM$8,Gögn!$F$2:$F$11876,$A175),SUMPRODUCT(((Gögn!$F$2:$F$11876=$A175)*(Gögn!$B$2:$B$11876=AM$8)*(Gögn!$E$2:$E$11876=AM$9)),Gögn!$K$2:$K$11876,Gögn!$L$2:$L$11876)/SUMIFS(Gögn!$L$2:$L$11876,Gögn!$B$2:$B$11876,AM$8,Gögn!$E$2:$E$11876,AM$9,Gögn!$F$2:$F$11876,$A175)),""))</f>
        <v>0.1312543384008879</v>
      </c>
      <c r="AN175" s="160">
        <f t="array" ref="AN175">IF(LEN(AN$8)=0,"",IFERROR(IF(AN$9="Samtals",SUMPRODUCT(((Gögn!$F$2:$F$11876=$A175)*(Gögn!$B$2:$B$11876=AN$8)),Gögn!$K$2:$K$11876,Gögn!$L$2:$L$11876)/SUMIFS(Gögn!$L$2:$L$11876,Gögn!$B$2:$B$11876,AN$8,Gögn!$F$2:$F$11876,$A175),SUMPRODUCT(((Gögn!$F$2:$F$11876=$A175)*(Gögn!$B$2:$B$11876=AN$8)*(Gögn!$E$2:$E$11876=AN$9)),Gögn!$K$2:$K$11876,Gögn!$L$2:$L$11876)/SUMIFS(Gögn!$L$2:$L$11876,Gögn!$B$2:$B$11876,AN$8,Gögn!$E$2:$E$11876,AN$9,Gögn!$F$2:$F$11876,$A175)),""))</f>
        <v>0.1323865587784625</v>
      </c>
      <c r="AO175" s="160">
        <f t="array" ref="AO175">IF(LEN(AO$8)=0,"",IFERROR(IF(AO$9="Samtals",SUMPRODUCT(((Gögn!$F$2:$F$11876=$A175)*(Gögn!$B$2:$B$11876=AO$8)),Gögn!$K$2:$K$11876,Gögn!$L$2:$L$11876)/SUMIFS(Gögn!$L$2:$L$11876,Gögn!$B$2:$B$11876,AO$8,Gögn!$F$2:$F$11876,$A175),SUMPRODUCT(((Gögn!$F$2:$F$11876=$A175)*(Gögn!$B$2:$B$11876=AO$8)*(Gögn!$E$2:$E$11876=AO$9)),Gögn!$K$2:$K$11876,Gögn!$L$2:$L$11876)/SUMIFS(Gögn!$L$2:$L$11876,Gögn!$B$2:$B$11876,AO$8,Gögn!$E$2:$E$11876,AO$9,Gögn!$F$2:$F$11876,$A175)),""))</f>
        <v>7.5375130190765444E-2</v>
      </c>
      <c r="AP175" s="160">
        <f t="array" ref="AP175">IF(LEN(AP$8)=0,"",IFERROR(IF(AP$9="Samtals",SUMPRODUCT(((Gögn!$F$2:$F$11876=$A175)*(Gögn!$B$2:$B$11876=AP$8)),Gögn!$K$2:$K$11876,Gögn!$L$2:$L$11876)/SUMIFS(Gögn!$L$2:$L$11876,Gögn!$B$2:$B$11876,AP$8,Gögn!$F$2:$F$11876,$A175),SUMPRODUCT(((Gögn!$F$2:$F$11876=$A175)*(Gögn!$B$2:$B$11876=AP$8)*(Gögn!$E$2:$E$11876=AP$9)),Gögn!$K$2:$K$11876,Gögn!$L$2:$L$11876)/SUMIFS(Gögn!$L$2:$L$11876,Gögn!$B$2:$B$11876,AP$8,Gögn!$E$2:$E$11876,AP$9,Gögn!$F$2:$F$11876,$A175)),""))</f>
        <v>0.3151972042767836</v>
      </c>
      <c r="AQ175" s="160">
        <f t="array" ref="AQ175">IF(LEN(AQ$8)=0,"",IFERROR(IF(AQ$9="Samtals",SUMPRODUCT(((Gögn!$F$2:$F$11876=$A175)*(Gögn!$B$2:$B$11876=AQ$8)),Gögn!$K$2:$K$11876,Gögn!$L$2:$L$11876)/SUMIFS(Gögn!$L$2:$L$11876,Gögn!$B$2:$B$11876,AQ$8,Gögn!$F$2:$F$11876,$A175),SUMPRODUCT(((Gögn!$F$2:$F$11876=$A175)*(Gögn!$B$2:$B$11876=AQ$8)*(Gögn!$E$2:$E$11876=AQ$9)),Gögn!$K$2:$K$11876,Gögn!$L$2:$L$11876)/SUMIFS(Gögn!$L$2:$L$11876,Gögn!$B$2:$B$11876,AQ$8,Gögn!$E$2:$E$11876,AQ$9,Gögn!$F$2:$F$11876,$A175)),""))</f>
        <v>0.33</v>
      </c>
      <c r="AR175" s="160">
        <f t="array" ref="AR175">IF(LEN(AR$8)=0,"",IFERROR(IF(AR$9="Samtals",SUMPRODUCT(((Gögn!$F$2:$F$11876=$A175)*(Gögn!$B$2:$B$11876=AR$8)),Gögn!$K$2:$K$11876,Gögn!$L$2:$L$11876)/SUMIFS(Gögn!$L$2:$L$11876,Gögn!$B$2:$B$11876,AR$8,Gögn!$F$2:$F$11876,$A175),SUMPRODUCT(((Gögn!$F$2:$F$11876=$A175)*(Gögn!$B$2:$B$11876=AR$8)*(Gögn!$E$2:$E$11876=AR$9)),Gögn!$K$2:$K$11876,Gögn!$L$2:$L$11876)/SUMIFS(Gögn!$L$2:$L$11876,Gögn!$B$2:$B$11876,AR$8,Gögn!$E$2:$E$11876,AR$9,Gögn!$F$2:$F$11876,$A175)),""))</f>
        <v>0.31</v>
      </c>
      <c r="AS175" s="160">
        <f t="array" ref="AS175">IF(LEN(AS$8)=0,"",IFERROR(IF(AS$9="Samtals",SUMPRODUCT(((Gögn!$F$2:$F$11876=$A175)*(Gögn!$B$2:$B$11876=AS$8)),Gögn!$K$2:$K$11876,Gögn!$L$2:$L$11876)/SUMIFS(Gögn!$L$2:$L$11876,Gögn!$B$2:$B$11876,AS$8,Gögn!$F$2:$F$11876,$A175),SUMPRODUCT(((Gögn!$F$2:$F$11876=$A175)*(Gögn!$B$2:$B$11876=AS$8)*(Gögn!$E$2:$E$11876=AS$9)),Gögn!$K$2:$K$11876,Gögn!$L$2:$L$11876)/SUMIFS(Gögn!$L$2:$L$11876,Gögn!$B$2:$B$11876,AS$8,Gögn!$E$2:$E$11876,AS$9,Gögn!$F$2:$F$11876,$A175)),""))</f>
        <v>0.14047266899501379</v>
      </c>
      <c r="AT175" s="160">
        <f t="array" ref="AT175">IF(LEN(AT$8)=0,"",IFERROR(IF(AT$9="Samtals",SUMPRODUCT(((Gögn!$F$2:$F$11876=$A175)*(Gögn!$B$2:$B$11876=AT$8)),Gögn!$K$2:$K$11876,Gögn!$L$2:$L$11876)/SUMIFS(Gögn!$L$2:$L$11876,Gögn!$B$2:$B$11876,AT$8,Gögn!$F$2:$F$11876,$A175),SUMPRODUCT(((Gögn!$F$2:$F$11876=$A175)*(Gögn!$B$2:$B$11876=AT$8)*(Gögn!$E$2:$E$11876=AT$9)),Gögn!$K$2:$K$11876,Gögn!$L$2:$L$11876)/SUMIFS(Gögn!$L$2:$L$11876,Gögn!$B$2:$B$11876,AT$8,Gögn!$E$2:$E$11876,AT$9,Gögn!$F$2:$F$11876,$A175)),""))</f>
        <v>0.14000000000000001</v>
      </c>
      <c r="AU175" s="160">
        <f t="array" ref="AU175">IF(LEN(AU$8)=0,"",IFERROR(IF(AU$9="Samtals",SUMPRODUCT(((Gögn!$F$2:$F$11876=$A175)*(Gögn!$B$2:$B$11876=AU$8)),Gögn!$K$2:$K$11876,Gögn!$L$2:$L$11876)/SUMIFS(Gögn!$L$2:$L$11876,Gögn!$B$2:$B$11876,AU$8,Gögn!$F$2:$F$11876,$A175),SUMPRODUCT(((Gögn!$F$2:$F$11876=$A175)*(Gögn!$B$2:$B$11876=AU$8)*(Gögn!$E$2:$E$11876=AU$9)),Gögn!$K$2:$K$11876,Gögn!$L$2:$L$11876)/SUMIFS(Gögn!$L$2:$L$11876,Gögn!$B$2:$B$11876,AU$8,Gögn!$E$2:$E$11876,AU$9,Gögn!$F$2:$F$11876,$A175)),""))</f>
        <v>0.15961303934749113</v>
      </c>
      <c r="AV175" s="160">
        <f t="array" ref="AV175">IF(LEN(AV$8)=0,"",IFERROR(IF(AV$9="Samtals",SUMPRODUCT(((Gögn!$F$2:$F$11876=$A175)*(Gögn!$B$2:$B$11876=AV$8)),Gögn!$K$2:$K$11876,Gögn!$L$2:$L$11876)/SUMIFS(Gögn!$L$2:$L$11876,Gögn!$B$2:$B$11876,AV$8,Gögn!$F$2:$F$11876,$A175),SUMPRODUCT(((Gögn!$F$2:$F$11876=$A175)*(Gögn!$B$2:$B$11876=AV$8)*(Gögn!$E$2:$E$11876=AV$9)),Gögn!$K$2:$K$11876,Gögn!$L$2:$L$11876)/SUMIFS(Gögn!$L$2:$L$11876,Gögn!$B$2:$B$11876,AV$8,Gögn!$E$2:$E$11876,AV$9,Gögn!$F$2:$F$11876,$A175)),""))</f>
        <v>0.16798224651110394</v>
      </c>
      <c r="AW175" s="160">
        <f t="array" ref="AW175">IF(LEN(AW$8)=0,"",IFERROR(IF(AW$9="Samtals",SUMPRODUCT(((Gögn!$F$2:$F$11876=$A175)*(Gögn!$B$2:$B$11876=AW$8)),Gögn!$K$2:$K$11876,Gögn!$L$2:$L$11876)/SUMIFS(Gögn!$L$2:$L$11876,Gögn!$B$2:$B$11876,AW$8,Gögn!$F$2:$F$11876,$A175),SUMPRODUCT(((Gögn!$F$2:$F$11876=$A175)*(Gögn!$B$2:$B$11876=AW$8)*(Gögn!$E$2:$E$11876=AW$9)),Gögn!$K$2:$K$11876,Gögn!$L$2:$L$11876)/SUMIFS(Gögn!$L$2:$L$11876,Gögn!$B$2:$B$11876,AW$8,Gögn!$E$2:$E$11876,AW$9,Gögn!$F$2:$F$11876,$A175)),""))</f>
        <v>0.17</v>
      </c>
      <c r="AX175" s="160">
        <f t="array" ref="AX175">IF(LEN(AX$8)=0,"",IFERROR(IF(AX$9="Samtals",SUMPRODUCT(((Gögn!$F$2:$F$11876=$A175)*(Gögn!$B$2:$B$11876=AX$8)),Gögn!$K$2:$K$11876,Gögn!$L$2:$L$11876)/SUMIFS(Gögn!$L$2:$L$11876,Gögn!$B$2:$B$11876,AX$8,Gögn!$F$2:$F$11876,$A175),SUMPRODUCT(((Gögn!$F$2:$F$11876=$A175)*(Gögn!$B$2:$B$11876=AX$8)*(Gögn!$E$2:$E$11876=AX$9)),Gögn!$K$2:$K$11876,Gögn!$L$2:$L$11876)/SUMIFS(Gögn!$L$2:$L$11876,Gögn!$B$2:$B$11876,AX$8,Gögn!$E$2:$E$11876,AX$9,Gögn!$F$2:$F$11876,$A175)),""))</f>
        <v>0</v>
      </c>
      <c r="AY175" s="160">
        <f t="array" ref="AY175">IF(LEN(AY$8)=0,"",IFERROR(IF(AY$9="Samtals",SUMPRODUCT(((Gögn!$F$2:$F$11876=$A175)*(Gögn!$B$2:$B$11876=AY$8)),Gögn!$K$2:$K$11876,Gögn!$L$2:$L$11876)/SUMIFS(Gögn!$L$2:$L$11876,Gögn!$B$2:$B$11876,AY$8,Gögn!$F$2:$F$11876,$A175),SUMPRODUCT(((Gögn!$F$2:$F$11876=$A175)*(Gögn!$B$2:$B$11876=AY$8)*(Gögn!$E$2:$E$11876=AY$9)),Gögn!$K$2:$K$11876,Gögn!$L$2:$L$11876)/SUMIFS(Gögn!$L$2:$L$11876,Gögn!$B$2:$B$11876,AY$8,Gögn!$E$2:$E$11876,AY$9,Gögn!$F$2:$F$11876,$A175)),""))</f>
        <v>0.28000000000000003</v>
      </c>
      <c r="AZ175" s="160">
        <f t="array" ref="AZ175">IF(LEN(AZ$8)=0,"",IFERROR(IF(AZ$9="Samtals",SUMPRODUCT(((Gögn!$F$2:$F$11876=$A175)*(Gögn!$B$2:$B$11876=AZ$8)),Gögn!$K$2:$K$11876,Gögn!$L$2:$L$11876)/SUMIFS(Gögn!$L$2:$L$11876,Gögn!$B$2:$B$11876,AZ$8,Gögn!$F$2:$F$11876,$A175),SUMPRODUCT(((Gögn!$F$2:$F$11876=$A175)*(Gögn!$B$2:$B$11876=AZ$8)*(Gögn!$E$2:$E$11876=AZ$9)),Gögn!$K$2:$K$11876,Gögn!$L$2:$L$11876)/SUMIFS(Gögn!$L$2:$L$11876,Gögn!$B$2:$B$11876,AZ$8,Gögn!$E$2:$E$11876,AZ$9,Gögn!$F$2:$F$11876,$A175)),""))</f>
        <v>0.28000000000000003</v>
      </c>
      <c r="BA175" s="160" t="str">
        <f t="array" ref="BA175">IF(LEN(BA$8)=0,"",IFERROR(IF(BA$9="Samtals",SUMPRODUCT(((Gögn!$F$2:$F$11876=$A175)*(Gögn!$B$2:$B$11876=BA$8)),Gögn!$K$2:$K$11876,Gögn!$L$2:$L$11876)/SUMIFS(Gögn!$L$2:$L$11876,Gögn!$B$2:$B$11876,BA$8,Gögn!$F$2:$F$11876,$A175),SUMPRODUCT(((Gögn!$F$2:$F$11876=$A175)*(Gögn!$B$2:$B$11876=BA$8)*(Gögn!$E$2:$E$11876=BA$9)),Gögn!$K$2:$K$11876,Gögn!$L$2:$L$11876)/SUMIFS(Gögn!$L$2:$L$11876,Gögn!$B$2:$B$11876,BA$8,Gögn!$E$2:$E$11876,BA$9,Gögn!$F$2:$F$11876,$A175)),""))</f>
        <v/>
      </c>
      <c r="BB175" s="160">
        <f t="array" ref="BB175">IF(LEN(BB$8)=0,"",IFERROR(IF(BB$9="Samtals",SUMPRODUCT(((Gögn!$F$2:$F$11876=$A175)*(Gögn!$B$2:$B$11876=BB$8)),Gögn!$K$2:$K$11876,Gögn!$L$2:$L$11876)/SUMIFS(Gögn!$L$2:$L$11876,Gögn!$B$2:$B$11876,BB$8,Gögn!$F$2:$F$11876,$A175),SUMPRODUCT(((Gögn!$F$2:$F$11876=$A175)*(Gögn!$B$2:$B$11876=BB$8)*(Gögn!$E$2:$E$11876=BB$9)),Gögn!$K$2:$K$11876,Gögn!$L$2:$L$11876)/SUMIFS(Gögn!$L$2:$L$11876,Gögn!$B$2:$B$11876,BB$8,Gögn!$E$2:$E$11876,BB$9,Gögn!$F$2:$F$11876,$A175)),""))</f>
        <v>0.2</v>
      </c>
      <c r="BC175" s="160">
        <f t="array" ref="BC175">IF(LEN(BC$8)=0,"",IFERROR(IF(BC$9="Samtals",SUMPRODUCT(((Gögn!$F$2:$F$11876=$A175)*(Gögn!$B$2:$B$11876=BC$8)),Gögn!$K$2:$K$11876,Gögn!$L$2:$L$11876)/SUMIFS(Gögn!$L$2:$L$11876,Gögn!$B$2:$B$11876,BC$8,Gögn!$F$2:$F$11876,$A175),SUMPRODUCT(((Gögn!$F$2:$F$11876=$A175)*(Gögn!$B$2:$B$11876=BC$8)*(Gögn!$E$2:$E$11876=BC$9)),Gögn!$K$2:$K$11876,Gögn!$L$2:$L$11876)/SUMIFS(Gögn!$L$2:$L$11876,Gögn!$B$2:$B$11876,BC$8,Gögn!$E$2:$E$11876,BC$9,Gögn!$F$2:$F$11876,$A175)),""))</f>
        <v>0.2</v>
      </c>
      <c r="BD175" s="160">
        <f t="array" ref="BD175">IF(LEN(BD$8)=0,"",IFERROR(IF(BD$9="Samtals",SUMPRODUCT(((Gögn!$F$2:$F$11876=$A175)*(Gögn!$B$2:$B$11876=BD$8)),Gögn!$K$2:$K$11876,Gögn!$L$2:$L$11876)/SUMIFS(Gögn!$L$2:$L$11876,Gögn!$B$2:$B$11876,BD$8,Gögn!$F$2:$F$11876,$A175),SUMPRODUCT(((Gögn!$F$2:$F$11876=$A175)*(Gögn!$B$2:$B$11876=BD$8)*(Gögn!$E$2:$E$11876=BD$9)),Gögn!$K$2:$K$11876,Gögn!$L$2:$L$11876)/SUMIFS(Gögn!$L$2:$L$11876,Gögn!$B$2:$B$11876,BD$8,Gögn!$E$2:$E$11876,BD$9,Gögn!$F$2:$F$11876,$A175)),""))</f>
        <v>0.19999999999999998</v>
      </c>
      <c r="BE175" s="160">
        <f t="array" ref="BE175">IF(LEN(BE$8)=0,"",IFERROR(IF(BE$9="Samtals",SUMPRODUCT(((Gögn!$F$2:$F$11876=$A175)*(Gögn!$B$2:$B$11876=BE$8)),Gögn!$K$2:$K$11876,Gögn!$L$2:$L$11876)/SUMIFS(Gögn!$L$2:$L$11876,Gögn!$B$2:$B$11876,BE$8,Gögn!$F$2:$F$11876,$A175),SUMPRODUCT(((Gögn!$F$2:$F$11876=$A175)*(Gögn!$B$2:$B$11876=BE$8)*(Gögn!$E$2:$E$11876=BE$9)),Gögn!$K$2:$K$11876,Gögn!$L$2:$L$11876)/SUMIFS(Gögn!$L$2:$L$11876,Gögn!$B$2:$B$11876,BE$8,Gögn!$E$2:$E$11876,BE$9,Gögn!$F$2:$F$11876,$A175)),""))</f>
        <v>0.14772704310745263</v>
      </c>
      <c r="BF175" s="160">
        <f t="array" ref="BF175">IF(LEN(BF$8)=0,"",IFERROR(IF(BF$9="Samtals",SUMPRODUCT(((Gögn!$F$2:$F$11876=$A175)*(Gögn!$B$2:$B$11876=BF$8)),Gögn!$K$2:$K$11876,Gögn!$L$2:$L$11876)/SUMIFS(Gögn!$L$2:$L$11876,Gögn!$B$2:$B$11876,BF$8,Gögn!$F$2:$F$11876,$A175),SUMPRODUCT(((Gögn!$F$2:$F$11876=$A175)*(Gögn!$B$2:$B$11876=BF$8)*(Gögn!$E$2:$E$11876=BF$9)),Gögn!$K$2:$K$11876,Gögn!$L$2:$L$11876)/SUMIFS(Gögn!$L$2:$L$11876,Gögn!$B$2:$B$11876,BF$8,Gögn!$E$2:$E$11876,BF$9,Gögn!$F$2:$F$11876,$A175)),""))</f>
        <v>0.14000000000000001</v>
      </c>
      <c r="BG175" s="160">
        <f t="array" ref="BG175">IF(LEN(BG$8)=0,"",IFERROR(IF(BG$9="Samtals",SUMPRODUCT(((Gögn!$F$2:$F$11876=$A175)*(Gögn!$B$2:$B$11876=BG$8)),Gögn!$K$2:$K$11876,Gögn!$L$2:$L$11876)/SUMIFS(Gögn!$L$2:$L$11876,Gögn!$B$2:$B$11876,BG$8,Gögn!$F$2:$F$11876,$A175),SUMPRODUCT(((Gögn!$F$2:$F$11876=$A175)*(Gögn!$B$2:$B$11876=BG$8)*(Gögn!$E$2:$E$11876=BG$9)),Gögn!$K$2:$K$11876,Gögn!$L$2:$L$11876)/SUMIFS(Gögn!$L$2:$L$11876,Gögn!$B$2:$B$11876,BG$8,Gögn!$E$2:$E$11876,BG$9,Gögn!$F$2:$F$11876,$A175)),""))</f>
        <v>0.45869374565463528</v>
      </c>
    </row>
    <row r="176" spans="1:59" ht="15" customHeight="1" x14ac:dyDescent="0.25">
      <c r="A176" s="5" t="s">
        <v>458</v>
      </c>
      <c r="B176" s="5"/>
      <c r="C176" s="18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</row>
    <row r="177" spans="1:59" ht="15" customHeight="1" x14ac:dyDescent="0.25">
      <c r="A177" s="5"/>
      <c r="B177" s="5"/>
      <c r="C177" s="16" t="s">
        <v>334</v>
      </c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</row>
    <row r="178" spans="1:59" ht="15" customHeight="1" x14ac:dyDescent="0.25">
      <c r="A178" s="5" t="s">
        <v>424</v>
      </c>
      <c r="B178" s="5"/>
      <c r="C178" s="18" t="s">
        <v>311</v>
      </c>
      <c r="D178" s="155">
        <f t="shared" ref="D178:D187" si="41">SUMIF($E$9:$BG$9,"Samtals",E178:BG178)</f>
        <v>169472.33199999997</v>
      </c>
      <c r="E178" s="155">
        <f t="array" ref="E178">IF(LEN(E$8)=0,"",IF(E$9="samtals",SUMIFS(Gögn!$I$2:$I$11876,Gögn!$F$2:$F$11876,"*"&amp;LEFT($A178,4)&amp;"*",Gögn!$B$2:$B$11876,E$8,Gögn!$F$2:$F$11876,"*"&amp;RIGHT($A178,5)&amp;"*",Gögn!$F$2:$F$11876,"&lt;&gt;"&amp;"*"&amp;LEFT($A178,11)&amp;"*"),SUMIFS(Gögn!$I$2:$I$11876,Gögn!$F$2:$F$11876,"*"&amp;LEFT($A178,4)&amp;"*",Gögn!$B$2:$B$11876,E$8,Gögn!$E$2:$E$11876,E$9,Gögn!$F$2:$F$11876,"*"&amp;RIGHT($A178,5)&amp;"*",Gögn!$F$2:$F$11876,"&lt;&gt;"&amp;"*"&amp;LEFT($A178,11)&amp;"*"))/1000)</f>
        <v>3463.8249999999998</v>
      </c>
      <c r="F178" s="155">
        <f t="array" ref="F178">IF(LEN(F$8)=0,"",IF(F$9="samtals",SUMIFS(Gögn!$I$2:$I$11876,Gögn!$F$2:$F$11876,"*"&amp;LEFT($A178,4)&amp;"*",Gögn!$B$2:$B$11876,F$8,Gögn!$F$2:$F$11876,"*"&amp;RIGHT($A178,5)&amp;"*",Gögn!$F$2:$F$11876,"&lt;&gt;"&amp;"*"&amp;LEFT($A178,11)&amp;"*"),SUMIFS(Gögn!$I$2:$I$11876,Gögn!$F$2:$F$11876,"*"&amp;LEFT($A178,4)&amp;"*",Gögn!$B$2:$B$11876,F$8,Gögn!$E$2:$E$11876,F$9,Gögn!$F$2:$F$11876,"*"&amp;RIGHT($A178,5)&amp;"*",Gögn!$F$2:$F$11876,"&lt;&gt;"&amp;"*"&amp;LEFT($A178,11)&amp;"*"))/1000)</f>
        <v>963.99599999999998</v>
      </c>
      <c r="G178" s="155">
        <f t="array" ref="G178">IF(LEN(G$8)=0,"",IF(G$9="samtals",SUMIFS(Gögn!$I$2:$I$11876,Gögn!$F$2:$F$11876,"*"&amp;LEFT($A178,4)&amp;"*",Gögn!$B$2:$B$11876,G$8,Gögn!$F$2:$F$11876,"*"&amp;RIGHT($A178,5)&amp;"*",Gögn!$F$2:$F$11876,"&lt;&gt;"&amp;"*"&amp;LEFT($A178,11)&amp;"*"),SUMIFS(Gögn!$I$2:$I$11876,Gögn!$F$2:$F$11876,"*"&amp;LEFT($A178,4)&amp;"*",Gögn!$B$2:$B$11876,G$8,Gögn!$E$2:$E$11876,G$9,Gögn!$F$2:$F$11876,"*"&amp;RIGHT($A178,5)&amp;"*",Gögn!$F$2:$F$11876,"&lt;&gt;"&amp;"*"&amp;LEFT($A178,11)&amp;"*"))/1000)</f>
        <v>2499.8290000000002</v>
      </c>
      <c r="H178" s="155">
        <f t="array" ref="H178">IF(LEN(H$8)=0,"",IF(H$9="samtals",SUMIFS(Gögn!$I$2:$I$11876,Gögn!$F$2:$F$11876,"*"&amp;LEFT($A178,4)&amp;"*",Gögn!$B$2:$B$11876,H$8,Gögn!$F$2:$F$11876,"*"&amp;RIGHT($A178,5)&amp;"*",Gögn!$F$2:$F$11876,"&lt;&gt;"&amp;"*"&amp;LEFT($A178,11)&amp;"*"),SUMIFS(Gögn!$I$2:$I$11876,Gögn!$F$2:$F$11876,"*"&amp;LEFT($A178,4)&amp;"*",Gögn!$B$2:$B$11876,H$8,Gögn!$E$2:$E$11876,H$9,Gögn!$F$2:$F$11876,"*"&amp;RIGHT($A178,5)&amp;"*",Gögn!$F$2:$F$11876,"&lt;&gt;"&amp;"*"&amp;LEFT($A178,11)&amp;"*"))/1000)</f>
        <v>11865.679</v>
      </c>
      <c r="I178" s="155">
        <f t="array" ref="I178">IF(LEN(I$8)=0,"",IF(I$9="samtals",SUMIFS(Gögn!$I$2:$I$11876,Gögn!$F$2:$F$11876,"*"&amp;LEFT($A178,4)&amp;"*",Gögn!$B$2:$B$11876,I$8,Gögn!$F$2:$F$11876,"*"&amp;RIGHT($A178,5)&amp;"*",Gögn!$F$2:$F$11876,"&lt;&gt;"&amp;"*"&amp;LEFT($A178,11)&amp;"*"),SUMIFS(Gögn!$I$2:$I$11876,Gögn!$F$2:$F$11876,"*"&amp;LEFT($A178,4)&amp;"*",Gögn!$B$2:$B$11876,I$8,Gögn!$E$2:$E$11876,I$9,Gögn!$F$2:$F$11876,"*"&amp;RIGHT($A178,5)&amp;"*",Gögn!$F$2:$F$11876,"&lt;&gt;"&amp;"*"&amp;LEFT($A178,11)&amp;"*"))/1000)</f>
        <v>2365.692</v>
      </c>
      <c r="J178" s="155">
        <f t="array" ref="J178">IF(LEN(J$8)=0,"",IF(J$9="samtals",SUMIFS(Gögn!$I$2:$I$11876,Gögn!$F$2:$F$11876,"*"&amp;LEFT($A178,4)&amp;"*",Gögn!$B$2:$B$11876,J$8,Gögn!$F$2:$F$11876,"*"&amp;RIGHT($A178,5)&amp;"*",Gögn!$F$2:$F$11876,"&lt;&gt;"&amp;"*"&amp;LEFT($A178,11)&amp;"*"),SUMIFS(Gögn!$I$2:$I$11876,Gögn!$F$2:$F$11876,"*"&amp;LEFT($A178,4)&amp;"*",Gögn!$B$2:$B$11876,J$8,Gögn!$E$2:$E$11876,J$9,Gögn!$F$2:$F$11876,"*"&amp;RIGHT($A178,5)&amp;"*",Gögn!$F$2:$F$11876,"&lt;&gt;"&amp;"*"&amp;LEFT($A178,11)&amp;"*"))/1000)</f>
        <v>9499.9869999999992</v>
      </c>
      <c r="K178" s="155">
        <f t="array" ref="K178">IF(LEN(K$8)=0,"",IF(K$9="samtals",SUMIFS(Gögn!$I$2:$I$11876,Gögn!$F$2:$F$11876,"*"&amp;LEFT($A178,4)&amp;"*",Gögn!$B$2:$B$11876,K$8,Gögn!$F$2:$F$11876,"*"&amp;RIGHT($A178,5)&amp;"*",Gögn!$F$2:$F$11876,"&lt;&gt;"&amp;"*"&amp;LEFT($A178,11)&amp;"*"),SUMIFS(Gögn!$I$2:$I$11876,Gögn!$F$2:$F$11876,"*"&amp;LEFT($A178,4)&amp;"*",Gögn!$B$2:$B$11876,K$8,Gögn!$E$2:$E$11876,K$9,Gögn!$F$2:$F$11876,"*"&amp;RIGHT($A178,5)&amp;"*",Gögn!$F$2:$F$11876,"&lt;&gt;"&amp;"*"&amp;LEFT($A178,11)&amp;"*"))/1000)</f>
        <v>0</v>
      </c>
      <c r="L178" s="155">
        <f t="array" ref="L178">IF(LEN(L$8)=0,"",IF(L$9="samtals",SUMIFS(Gögn!$I$2:$I$11876,Gögn!$F$2:$F$11876,"*"&amp;LEFT($A178,4)&amp;"*",Gögn!$B$2:$B$11876,L$8,Gögn!$F$2:$F$11876,"*"&amp;RIGHT($A178,5)&amp;"*",Gögn!$F$2:$F$11876,"&lt;&gt;"&amp;"*"&amp;LEFT($A178,11)&amp;"*"),SUMIFS(Gögn!$I$2:$I$11876,Gögn!$F$2:$F$11876,"*"&amp;LEFT($A178,4)&amp;"*",Gögn!$B$2:$B$11876,L$8,Gögn!$E$2:$E$11876,L$9,Gögn!$F$2:$F$11876,"*"&amp;RIGHT($A178,5)&amp;"*",Gögn!$F$2:$F$11876,"&lt;&gt;"&amp;"*"&amp;LEFT($A178,11)&amp;"*"))/1000)</f>
        <v>0</v>
      </c>
      <c r="M178" s="155">
        <f t="array" ref="M178">IF(LEN(M$8)=0,"",IF(M$9="samtals",SUMIFS(Gögn!$I$2:$I$11876,Gögn!$F$2:$F$11876,"*"&amp;LEFT($A178,4)&amp;"*",Gögn!$B$2:$B$11876,M$8,Gögn!$F$2:$F$11876,"*"&amp;RIGHT($A178,5)&amp;"*",Gögn!$F$2:$F$11876,"&lt;&gt;"&amp;"*"&amp;LEFT($A178,11)&amp;"*"),SUMIFS(Gögn!$I$2:$I$11876,Gögn!$F$2:$F$11876,"*"&amp;LEFT($A178,4)&amp;"*",Gögn!$B$2:$B$11876,M$8,Gögn!$E$2:$E$11876,M$9,Gögn!$F$2:$F$11876,"*"&amp;RIGHT($A178,5)&amp;"*",Gögn!$F$2:$F$11876,"&lt;&gt;"&amp;"*"&amp;LEFT($A178,11)&amp;"*"))/1000)</f>
        <v>0</v>
      </c>
      <c r="N178" s="155">
        <f t="array" ref="N178">IF(LEN(N$8)=0,"",IF(N$9="samtals",SUMIFS(Gögn!$I$2:$I$11876,Gögn!$F$2:$F$11876,"*"&amp;LEFT($A178,4)&amp;"*",Gögn!$B$2:$B$11876,N$8,Gögn!$F$2:$F$11876,"*"&amp;RIGHT($A178,5)&amp;"*",Gögn!$F$2:$F$11876,"&lt;&gt;"&amp;"*"&amp;LEFT($A178,11)&amp;"*"),SUMIFS(Gögn!$I$2:$I$11876,Gögn!$F$2:$F$11876,"*"&amp;LEFT($A178,4)&amp;"*",Gögn!$B$2:$B$11876,N$8,Gögn!$E$2:$E$11876,N$9,Gögn!$F$2:$F$11876,"*"&amp;RIGHT($A178,5)&amp;"*",Gögn!$F$2:$F$11876,"&lt;&gt;"&amp;"*"&amp;LEFT($A178,11)&amp;"*"))/1000)</f>
        <v>0</v>
      </c>
      <c r="O178" s="155">
        <f t="array" ref="O178">IF(LEN(O$8)=0,"",IF(O$9="samtals",SUMIFS(Gögn!$I$2:$I$11876,Gögn!$F$2:$F$11876,"*"&amp;LEFT($A178,4)&amp;"*",Gögn!$B$2:$B$11876,O$8,Gögn!$F$2:$F$11876,"*"&amp;RIGHT($A178,5)&amp;"*",Gögn!$F$2:$F$11876,"&lt;&gt;"&amp;"*"&amp;LEFT($A178,11)&amp;"*"),SUMIFS(Gögn!$I$2:$I$11876,Gögn!$F$2:$F$11876,"*"&amp;LEFT($A178,4)&amp;"*",Gögn!$B$2:$B$11876,O$8,Gögn!$E$2:$E$11876,O$9,Gögn!$F$2:$F$11876,"*"&amp;RIGHT($A178,5)&amp;"*",Gögn!$F$2:$F$11876,"&lt;&gt;"&amp;"*"&amp;LEFT($A178,11)&amp;"*"))/1000)</f>
        <v>43615.273999999998</v>
      </c>
      <c r="P178" s="155">
        <f t="array" ref="P178">IF(LEN(P$8)=0,"",IF(P$9="samtals",SUMIFS(Gögn!$I$2:$I$11876,Gögn!$F$2:$F$11876,"*"&amp;LEFT($A178,4)&amp;"*",Gögn!$B$2:$B$11876,P$8,Gögn!$F$2:$F$11876,"*"&amp;RIGHT($A178,5)&amp;"*",Gögn!$F$2:$F$11876,"&lt;&gt;"&amp;"*"&amp;LEFT($A178,11)&amp;"*"),SUMIFS(Gögn!$I$2:$I$11876,Gögn!$F$2:$F$11876,"*"&amp;LEFT($A178,4)&amp;"*",Gögn!$B$2:$B$11876,P$8,Gögn!$E$2:$E$11876,P$9,Gögn!$F$2:$F$11876,"*"&amp;RIGHT($A178,5)&amp;"*",Gögn!$F$2:$F$11876,"&lt;&gt;"&amp;"*"&amp;LEFT($A178,11)&amp;"*"))/1000)</f>
        <v>40524.597999999998</v>
      </c>
      <c r="Q178" s="155">
        <f t="array" ref="Q178">IF(LEN(Q$8)=0,"",IF(Q$9="samtals",SUMIFS(Gögn!$I$2:$I$11876,Gögn!$F$2:$F$11876,"*"&amp;LEFT($A178,4)&amp;"*",Gögn!$B$2:$B$11876,Q$8,Gögn!$F$2:$F$11876,"*"&amp;RIGHT($A178,5)&amp;"*",Gögn!$F$2:$F$11876,"&lt;&gt;"&amp;"*"&amp;LEFT($A178,11)&amp;"*"),SUMIFS(Gögn!$I$2:$I$11876,Gögn!$F$2:$F$11876,"*"&amp;LEFT($A178,4)&amp;"*",Gögn!$B$2:$B$11876,Q$8,Gögn!$E$2:$E$11876,Q$9,Gögn!$F$2:$F$11876,"*"&amp;RIGHT($A178,5)&amp;"*",Gögn!$F$2:$F$11876,"&lt;&gt;"&amp;"*"&amp;LEFT($A178,11)&amp;"*"))/1000)</f>
        <v>3090.6759999999999</v>
      </c>
      <c r="R178" s="155">
        <f t="array" ref="R178">IF(LEN(R$8)=0,"",IF(R$9="samtals",SUMIFS(Gögn!$I$2:$I$11876,Gögn!$F$2:$F$11876,"*"&amp;LEFT($A178,4)&amp;"*",Gögn!$B$2:$B$11876,R$8,Gögn!$F$2:$F$11876,"*"&amp;RIGHT($A178,5)&amp;"*",Gögn!$F$2:$F$11876,"&lt;&gt;"&amp;"*"&amp;LEFT($A178,11)&amp;"*"),SUMIFS(Gögn!$I$2:$I$11876,Gögn!$F$2:$F$11876,"*"&amp;LEFT($A178,4)&amp;"*",Gögn!$B$2:$B$11876,R$8,Gögn!$E$2:$E$11876,R$9,Gögn!$F$2:$F$11876,"*"&amp;RIGHT($A178,5)&amp;"*",Gögn!$F$2:$F$11876,"&lt;&gt;"&amp;"*"&amp;LEFT($A178,11)&amp;"*"))/1000)</f>
        <v>32745</v>
      </c>
      <c r="S178" s="155">
        <f t="array" ref="S178">IF(LEN(S$8)=0,"",IF(S$9="samtals",SUMIFS(Gögn!$I$2:$I$11876,Gögn!$F$2:$F$11876,"*"&amp;LEFT($A178,4)&amp;"*",Gögn!$B$2:$B$11876,S$8,Gögn!$F$2:$F$11876,"*"&amp;RIGHT($A178,5)&amp;"*",Gögn!$F$2:$F$11876,"&lt;&gt;"&amp;"*"&amp;LEFT($A178,11)&amp;"*"),SUMIFS(Gögn!$I$2:$I$11876,Gögn!$F$2:$F$11876,"*"&amp;LEFT($A178,4)&amp;"*",Gögn!$B$2:$B$11876,S$8,Gögn!$E$2:$E$11876,S$9,Gögn!$F$2:$F$11876,"*"&amp;RIGHT($A178,5)&amp;"*",Gögn!$F$2:$F$11876,"&lt;&gt;"&amp;"*"&amp;LEFT($A178,11)&amp;"*"))/1000)</f>
        <v>107</v>
      </c>
      <c r="T178" s="155">
        <f t="array" ref="T178">IF(LEN(T$8)=0,"",IF(T$9="samtals",SUMIFS(Gögn!$I$2:$I$11876,Gögn!$F$2:$F$11876,"*"&amp;LEFT($A178,4)&amp;"*",Gögn!$B$2:$B$11876,T$8,Gögn!$F$2:$F$11876,"*"&amp;RIGHT($A178,5)&amp;"*",Gögn!$F$2:$F$11876,"&lt;&gt;"&amp;"*"&amp;LEFT($A178,11)&amp;"*"),SUMIFS(Gögn!$I$2:$I$11876,Gögn!$F$2:$F$11876,"*"&amp;LEFT($A178,4)&amp;"*",Gögn!$B$2:$B$11876,T$8,Gögn!$E$2:$E$11876,T$9,Gögn!$F$2:$F$11876,"*"&amp;RIGHT($A178,5)&amp;"*",Gögn!$F$2:$F$11876,"&lt;&gt;"&amp;"*"&amp;LEFT($A178,11)&amp;"*"))/1000)</f>
        <v>32638</v>
      </c>
      <c r="U178" s="155">
        <f t="array" ref="U178">IF(LEN(U$8)=0,"",IF(U$9="samtals",SUMIFS(Gögn!$I$2:$I$11876,Gögn!$F$2:$F$11876,"*"&amp;LEFT($A178,4)&amp;"*",Gögn!$B$2:$B$11876,U$8,Gögn!$F$2:$F$11876,"*"&amp;RIGHT($A178,5)&amp;"*",Gögn!$F$2:$F$11876,"&lt;&gt;"&amp;"*"&amp;LEFT($A178,11)&amp;"*"),SUMIFS(Gögn!$I$2:$I$11876,Gögn!$F$2:$F$11876,"*"&amp;LEFT($A178,4)&amp;"*",Gögn!$B$2:$B$11876,U$8,Gögn!$E$2:$E$11876,U$9,Gögn!$F$2:$F$11876,"*"&amp;RIGHT($A178,5)&amp;"*",Gögn!$F$2:$F$11876,"&lt;&gt;"&amp;"*"&amp;LEFT($A178,11)&amp;"*"))/1000)</f>
        <v>0</v>
      </c>
      <c r="V178" s="155">
        <f t="array" ref="V178">IF(LEN(V$8)=0,"",IF(V$9="samtals",SUMIFS(Gögn!$I$2:$I$11876,Gögn!$F$2:$F$11876,"*"&amp;LEFT($A178,4)&amp;"*",Gögn!$B$2:$B$11876,V$8,Gögn!$F$2:$F$11876,"*"&amp;RIGHT($A178,5)&amp;"*",Gögn!$F$2:$F$11876,"&lt;&gt;"&amp;"*"&amp;LEFT($A178,11)&amp;"*"),SUMIFS(Gögn!$I$2:$I$11876,Gögn!$F$2:$F$11876,"*"&amp;LEFT($A178,4)&amp;"*",Gögn!$B$2:$B$11876,V$8,Gögn!$E$2:$E$11876,V$9,Gögn!$F$2:$F$11876,"*"&amp;RIGHT($A178,5)&amp;"*",Gögn!$F$2:$F$11876,"&lt;&gt;"&amp;"*"&amp;LEFT($A178,11)&amp;"*"))/1000)</f>
        <v>0</v>
      </c>
      <c r="W178" s="155">
        <f t="array" ref="W178">IF(LEN(W$8)=0,"",IF(W$9="samtals",SUMIFS(Gögn!$I$2:$I$11876,Gögn!$F$2:$F$11876,"*"&amp;LEFT($A178,4)&amp;"*",Gögn!$B$2:$B$11876,W$8,Gögn!$F$2:$F$11876,"*"&amp;RIGHT($A178,5)&amp;"*",Gögn!$F$2:$F$11876,"&lt;&gt;"&amp;"*"&amp;LEFT($A178,11)&amp;"*"),SUMIFS(Gögn!$I$2:$I$11876,Gögn!$F$2:$F$11876,"*"&amp;LEFT($A178,4)&amp;"*",Gögn!$B$2:$B$11876,W$8,Gögn!$E$2:$E$11876,W$9,Gögn!$F$2:$F$11876,"*"&amp;RIGHT($A178,5)&amp;"*",Gögn!$F$2:$F$11876,"&lt;&gt;"&amp;"*"&amp;LEFT($A178,11)&amp;"*"))/1000)</f>
        <v>0</v>
      </c>
      <c r="X178" s="155">
        <f t="array" ref="X178">IF(LEN(X$8)=0,"",IF(X$9="samtals",SUMIFS(Gögn!$I$2:$I$11876,Gögn!$F$2:$F$11876,"*"&amp;LEFT($A178,4)&amp;"*",Gögn!$B$2:$B$11876,X$8,Gögn!$F$2:$F$11876,"*"&amp;RIGHT($A178,5)&amp;"*",Gögn!$F$2:$F$11876,"&lt;&gt;"&amp;"*"&amp;LEFT($A178,11)&amp;"*"),SUMIFS(Gögn!$I$2:$I$11876,Gögn!$F$2:$F$11876,"*"&amp;LEFT($A178,4)&amp;"*",Gögn!$B$2:$B$11876,X$8,Gögn!$E$2:$E$11876,X$9,Gögn!$F$2:$F$11876,"*"&amp;RIGHT($A178,5)&amp;"*",Gögn!$F$2:$F$11876,"&lt;&gt;"&amp;"*"&amp;LEFT($A178,11)&amp;"*"))/1000)</f>
        <v>0</v>
      </c>
      <c r="Y178" s="155">
        <f t="array" ref="Y178">IF(LEN(Y$8)=0,"",IF(Y$9="samtals",SUMIFS(Gögn!$I$2:$I$11876,Gögn!$F$2:$F$11876,"*"&amp;LEFT($A178,4)&amp;"*",Gögn!$B$2:$B$11876,Y$8,Gögn!$F$2:$F$11876,"*"&amp;RIGHT($A178,5)&amp;"*",Gögn!$F$2:$F$11876,"&lt;&gt;"&amp;"*"&amp;LEFT($A178,11)&amp;"*"),SUMIFS(Gögn!$I$2:$I$11876,Gögn!$F$2:$F$11876,"*"&amp;LEFT($A178,4)&amp;"*",Gögn!$B$2:$B$11876,Y$8,Gögn!$E$2:$E$11876,Y$9,Gögn!$F$2:$F$11876,"*"&amp;RIGHT($A178,5)&amp;"*",Gögn!$F$2:$F$11876,"&lt;&gt;"&amp;"*"&amp;LEFT($A178,11)&amp;"*"))/1000)</f>
        <v>0</v>
      </c>
      <c r="Z178" s="155">
        <f t="array" ref="Z178">IF(LEN(Z$8)=0,"",IF(Z$9="samtals",SUMIFS(Gögn!$I$2:$I$11876,Gögn!$F$2:$F$11876,"*"&amp;LEFT($A178,4)&amp;"*",Gögn!$B$2:$B$11876,Z$8,Gögn!$F$2:$F$11876,"*"&amp;RIGHT($A178,5)&amp;"*",Gögn!$F$2:$F$11876,"&lt;&gt;"&amp;"*"&amp;LEFT($A178,11)&amp;"*"),SUMIFS(Gögn!$I$2:$I$11876,Gögn!$F$2:$F$11876,"*"&amp;LEFT($A178,4)&amp;"*",Gögn!$B$2:$B$11876,Z$8,Gögn!$E$2:$E$11876,Z$9,Gögn!$F$2:$F$11876,"*"&amp;RIGHT($A178,5)&amp;"*",Gögn!$F$2:$F$11876,"&lt;&gt;"&amp;"*"&amp;LEFT($A178,11)&amp;"*"))/1000)</f>
        <v>0</v>
      </c>
      <c r="AA178" s="155">
        <f t="array" ref="AA178">IF(LEN(AA$8)=0,"",IF(AA$9="samtals",SUMIFS(Gögn!$I$2:$I$11876,Gögn!$F$2:$F$11876,"*"&amp;LEFT($A178,4)&amp;"*",Gögn!$B$2:$B$11876,AA$8,Gögn!$F$2:$F$11876,"*"&amp;RIGHT($A178,5)&amp;"*",Gögn!$F$2:$F$11876,"&lt;&gt;"&amp;"*"&amp;LEFT($A178,11)&amp;"*"),SUMIFS(Gögn!$I$2:$I$11876,Gögn!$F$2:$F$11876,"*"&amp;LEFT($A178,4)&amp;"*",Gögn!$B$2:$B$11876,AA$8,Gögn!$E$2:$E$11876,AA$9,Gögn!$F$2:$F$11876,"*"&amp;RIGHT($A178,5)&amp;"*",Gögn!$F$2:$F$11876,"&lt;&gt;"&amp;"*"&amp;LEFT($A178,11)&amp;"*"))/1000)</f>
        <v>14122.763999999999</v>
      </c>
      <c r="AB178" s="155">
        <f t="array" ref="AB178">IF(LEN(AB$8)=0,"",IF(AB$9="samtals",SUMIFS(Gögn!$I$2:$I$11876,Gögn!$F$2:$F$11876,"*"&amp;LEFT($A178,4)&amp;"*",Gögn!$B$2:$B$11876,AB$8,Gögn!$F$2:$F$11876,"*"&amp;RIGHT($A178,5)&amp;"*",Gögn!$F$2:$F$11876,"&lt;&gt;"&amp;"*"&amp;LEFT($A178,11)&amp;"*"),SUMIFS(Gögn!$I$2:$I$11876,Gögn!$F$2:$F$11876,"*"&amp;LEFT($A178,4)&amp;"*",Gögn!$B$2:$B$11876,AB$8,Gögn!$E$2:$E$11876,AB$9,Gögn!$F$2:$F$11876,"*"&amp;RIGHT($A178,5)&amp;"*",Gögn!$F$2:$F$11876,"&lt;&gt;"&amp;"*"&amp;LEFT($A178,11)&amp;"*"))/1000)</f>
        <v>14122.763999999999</v>
      </c>
      <c r="AC178" s="155">
        <f t="array" ref="AC178">IF(LEN(AC$8)=0,"",IF(AC$9="samtals",SUMIFS(Gögn!$I$2:$I$11876,Gögn!$F$2:$F$11876,"*"&amp;LEFT($A178,4)&amp;"*",Gögn!$B$2:$B$11876,AC$8,Gögn!$F$2:$F$11876,"*"&amp;RIGHT($A178,5)&amp;"*",Gögn!$F$2:$F$11876,"&lt;&gt;"&amp;"*"&amp;LEFT($A178,11)&amp;"*"),SUMIFS(Gögn!$I$2:$I$11876,Gögn!$F$2:$F$11876,"*"&amp;LEFT($A178,4)&amp;"*",Gögn!$B$2:$B$11876,AC$8,Gögn!$E$2:$E$11876,AC$9,Gögn!$F$2:$F$11876,"*"&amp;RIGHT($A178,5)&amp;"*",Gögn!$F$2:$F$11876,"&lt;&gt;"&amp;"*"&amp;LEFT($A178,11)&amp;"*"))/1000)</f>
        <v>1461</v>
      </c>
      <c r="AD178" s="155">
        <f t="array" ref="AD178">IF(LEN(AD$8)=0,"",IF(AD$9="samtals",SUMIFS(Gögn!$I$2:$I$11876,Gögn!$F$2:$F$11876,"*"&amp;LEFT($A178,4)&amp;"*",Gögn!$B$2:$B$11876,AD$8,Gögn!$F$2:$F$11876,"*"&amp;RIGHT($A178,5)&amp;"*",Gögn!$F$2:$F$11876,"&lt;&gt;"&amp;"*"&amp;LEFT($A178,11)&amp;"*"),SUMIFS(Gögn!$I$2:$I$11876,Gögn!$F$2:$F$11876,"*"&amp;LEFT($A178,4)&amp;"*",Gögn!$B$2:$B$11876,AD$8,Gögn!$E$2:$E$11876,AD$9,Gögn!$F$2:$F$11876,"*"&amp;RIGHT($A178,5)&amp;"*",Gögn!$F$2:$F$11876,"&lt;&gt;"&amp;"*"&amp;LEFT($A178,11)&amp;"*"))/1000)</f>
        <v>1461</v>
      </c>
      <c r="AE178" s="155">
        <f t="array" ref="AE178">IF(LEN(AE$8)=0,"",IF(AE$9="samtals",SUMIFS(Gögn!$I$2:$I$11876,Gögn!$F$2:$F$11876,"*"&amp;LEFT($A178,4)&amp;"*",Gögn!$B$2:$B$11876,AE$8,Gögn!$F$2:$F$11876,"*"&amp;RIGHT($A178,5)&amp;"*",Gögn!$F$2:$F$11876,"&lt;&gt;"&amp;"*"&amp;LEFT($A178,11)&amp;"*"),SUMIFS(Gögn!$I$2:$I$11876,Gögn!$F$2:$F$11876,"*"&amp;LEFT($A178,4)&amp;"*",Gögn!$B$2:$B$11876,AE$8,Gögn!$E$2:$E$11876,AE$9,Gögn!$F$2:$F$11876,"*"&amp;RIGHT($A178,5)&amp;"*",Gögn!$F$2:$F$11876,"&lt;&gt;"&amp;"*"&amp;LEFT($A178,11)&amp;"*"))/1000)</f>
        <v>28786</v>
      </c>
      <c r="AF178" s="155">
        <f t="array" ref="AF178">IF(LEN(AF$8)=0,"",IF(AF$9="samtals",SUMIFS(Gögn!$I$2:$I$11876,Gögn!$F$2:$F$11876,"*"&amp;LEFT($A178,4)&amp;"*",Gögn!$B$2:$B$11876,AF$8,Gögn!$F$2:$F$11876,"*"&amp;RIGHT($A178,5)&amp;"*",Gögn!$F$2:$F$11876,"&lt;&gt;"&amp;"*"&amp;LEFT($A178,11)&amp;"*"),SUMIFS(Gögn!$I$2:$I$11876,Gögn!$F$2:$F$11876,"*"&amp;LEFT($A178,4)&amp;"*",Gögn!$B$2:$B$11876,AF$8,Gögn!$E$2:$E$11876,AF$9,Gögn!$F$2:$F$11876,"*"&amp;RIGHT($A178,5)&amp;"*",Gögn!$F$2:$F$11876,"&lt;&gt;"&amp;"*"&amp;LEFT($A178,11)&amp;"*"))/1000)</f>
        <v>28786</v>
      </c>
      <c r="AG178" s="155">
        <f t="array" ref="AG178">IF(LEN(AG$8)=0,"",IF(AG$9="samtals",SUMIFS(Gögn!$I$2:$I$11876,Gögn!$F$2:$F$11876,"*"&amp;LEFT($A178,4)&amp;"*",Gögn!$B$2:$B$11876,AG$8,Gögn!$F$2:$F$11876,"*"&amp;RIGHT($A178,5)&amp;"*",Gögn!$F$2:$F$11876,"&lt;&gt;"&amp;"*"&amp;LEFT($A178,11)&amp;"*"),SUMIFS(Gögn!$I$2:$I$11876,Gögn!$F$2:$F$11876,"*"&amp;LEFT($A178,4)&amp;"*",Gögn!$B$2:$B$11876,AG$8,Gögn!$E$2:$E$11876,AG$9,Gögn!$F$2:$F$11876,"*"&amp;RIGHT($A178,5)&amp;"*",Gögn!$F$2:$F$11876,"&lt;&gt;"&amp;"*"&amp;LEFT($A178,11)&amp;"*"))/1000)</f>
        <v>0</v>
      </c>
      <c r="AH178" s="155">
        <f t="array" ref="AH178">IF(LEN(AH$8)=0,"",IF(AH$9="samtals",SUMIFS(Gögn!$I$2:$I$11876,Gögn!$F$2:$F$11876,"*"&amp;LEFT($A178,4)&amp;"*",Gögn!$B$2:$B$11876,AH$8,Gögn!$F$2:$F$11876,"*"&amp;RIGHT($A178,5)&amp;"*",Gögn!$F$2:$F$11876,"&lt;&gt;"&amp;"*"&amp;LEFT($A178,11)&amp;"*"),SUMIFS(Gögn!$I$2:$I$11876,Gögn!$F$2:$F$11876,"*"&amp;LEFT($A178,4)&amp;"*",Gögn!$B$2:$B$11876,AH$8,Gögn!$E$2:$E$11876,AH$9,Gögn!$F$2:$F$11876,"*"&amp;RIGHT($A178,5)&amp;"*",Gögn!$F$2:$F$11876,"&lt;&gt;"&amp;"*"&amp;LEFT($A178,11)&amp;"*"))/1000)</f>
        <v>0</v>
      </c>
      <c r="AI178" s="155">
        <f t="array" ref="AI178">IF(LEN(AI$8)=0,"",IF(AI$9="samtals",SUMIFS(Gögn!$I$2:$I$11876,Gögn!$F$2:$F$11876,"*"&amp;LEFT($A178,4)&amp;"*",Gögn!$B$2:$B$11876,AI$8,Gögn!$F$2:$F$11876,"*"&amp;RIGHT($A178,5)&amp;"*",Gögn!$F$2:$F$11876,"&lt;&gt;"&amp;"*"&amp;LEFT($A178,11)&amp;"*"),SUMIFS(Gögn!$I$2:$I$11876,Gögn!$F$2:$F$11876,"*"&amp;LEFT($A178,4)&amp;"*",Gögn!$B$2:$B$11876,AI$8,Gögn!$E$2:$E$11876,AI$9,Gögn!$F$2:$F$11876,"*"&amp;RIGHT($A178,5)&amp;"*",Gögn!$F$2:$F$11876,"&lt;&gt;"&amp;"*"&amp;LEFT($A178,11)&amp;"*"))/1000)</f>
        <v>0</v>
      </c>
      <c r="AJ178" s="155">
        <f t="array" ref="AJ178">IF(LEN(AJ$8)=0,"",IF(AJ$9="samtals",SUMIFS(Gögn!$I$2:$I$11876,Gögn!$F$2:$F$11876,"*"&amp;LEFT($A178,4)&amp;"*",Gögn!$B$2:$B$11876,AJ$8,Gögn!$F$2:$F$11876,"*"&amp;RIGHT($A178,5)&amp;"*",Gögn!$F$2:$F$11876,"&lt;&gt;"&amp;"*"&amp;LEFT($A178,11)&amp;"*"),SUMIFS(Gögn!$I$2:$I$11876,Gögn!$F$2:$F$11876,"*"&amp;LEFT($A178,4)&amp;"*",Gögn!$B$2:$B$11876,AJ$8,Gögn!$E$2:$E$11876,AJ$9,Gögn!$F$2:$F$11876,"*"&amp;RIGHT($A178,5)&amp;"*",Gögn!$F$2:$F$11876,"&lt;&gt;"&amp;"*"&amp;LEFT($A178,11)&amp;"*"))/1000)</f>
        <v>0</v>
      </c>
      <c r="AK178" s="155">
        <f t="array" ref="AK178">IF(LEN(AK$8)=0,"",IF(AK$9="samtals",SUMIFS(Gögn!$I$2:$I$11876,Gögn!$F$2:$F$11876,"*"&amp;LEFT($A178,4)&amp;"*",Gögn!$B$2:$B$11876,AK$8,Gögn!$F$2:$F$11876,"*"&amp;RIGHT($A178,5)&amp;"*",Gögn!$F$2:$F$11876,"&lt;&gt;"&amp;"*"&amp;LEFT($A178,11)&amp;"*"),SUMIFS(Gögn!$I$2:$I$11876,Gögn!$F$2:$F$11876,"*"&amp;LEFT($A178,4)&amp;"*",Gögn!$B$2:$B$11876,AK$8,Gögn!$E$2:$E$11876,AK$9,Gögn!$F$2:$F$11876,"*"&amp;RIGHT($A178,5)&amp;"*",Gögn!$F$2:$F$11876,"&lt;&gt;"&amp;"*"&amp;LEFT($A178,11)&amp;"*"))/1000)</f>
        <v>0</v>
      </c>
      <c r="AL178" s="155">
        <f t="array" ref="AL178">IF(LEN(AL$8)=0,"",IF(AL$9="samtals",SUMIFS(Gögn!$I$2:$I$11876,Gögn!$F$2:$F$11876,"*"&amp;LEFT($A178,4)&amp;"*",Gögn!$B$2:$B$11876,AL$8,Gögn!$F$2:$F$11876,"*"&amp;RIGHT($A178,5)&amp;"*",Gögn!$F$2:$F$11876,"&lt;&gt;"&amp;"*"&amp;LEFT($A178,11)&amp;"*"),SUMIFS(Gögn!$I$2:$I$11876,Gögn!$F$2:$F$11876,"*"&amp;LEFT($A178,4)&amp;"*",Gögn!$B$2:$B$11876,AL$8,Gögn!$E$2:$E$11876,AL$9,Gögn!$F$2:$F$11876,"*"&amp;RIGHT($A178,5)&amp;"*",Gögn!$F$2:$F$11876,"&lt;&gt;"&amp;"*"&amp;LEFT($A178,11)&amp;"*"))/1000)</f>
        <v>0</v>
      </c>
      <c r="AM178" s="155">
        <f t="array" ref="AM178">IF(LEN(AM$8)=0,"",IF(AM$9="samtals",SUMIFS(Gögn!$I$2:$I$11876,Gögn!$F$2:$F$11876,"*"&amp;LEFT($A178,4)&amp;"*",Gögn!$B$2:$B$11876,AM$8,Gögn!$F$2:$F$11876,"*"&amp;RIGHT($A178,5)&amp;"*",Gögn!$F$2:$F$11876,"&lt;&gt;"&amp;"*"&amp;LEFT($A178,11)&amp;"*"),SUMIFS(Gögn!$I$2:$I$11876,Gögn!$F$2:$F$11876,"*"&amp;LEFT($A178,4)&amp;"*",Gögn!$B$2:$B$11876,AM$8,Gögn!$E$2:$E$11876,AM$9,Gögn!$F$2:$F$11876,"*"&amp;RIGHT($A178,5)&amp;"*",Gögn!$F$2:$F$11876,"&lt;&gt;"&amp;"*"&amp;LEFT($A178,11)&amp;"*"))/1000)</f>
        <v>18352.914000000001</v>
      </c>
      <c r="AN178" s="155">
        <f t="array" ref="AN178">IF(LEN(AN$8)=0,"",IF(AN$9="samtals",SUMIFS(Gögn!$I$2:$I$11876,Gögn!$F$2:$F$11876,"*"&amp;LEFT($A178,4)&amp;"*",Gögn!$B$2:$B$11876,AN$8,Gögn!$F$2:$F$11876,"*"&amp;RIGHT($A178,5)&amp;"*",Gögn!$F$2:$F$11876,"&lt;&gt;"&amp;"*"&amp;LEFT($A178,11)&amp;"*"),SUMIFS(Gögn!$I$2:$I$11876,Gögn!$F$2:$F$11876,"*"&amp;LEFT($A178,4)&amp;"*",Gögn!$B$2:$B$11876,AN$8,Gögn!$E$2:$E$11876,AN$9,Gögn!$F$2:$F$11876,"*"&amp;RIGHT($A178,5)&amp;"*",Gögn!$F$2:$F$11876,"&lt;&gt;"&amp;"*"&amp;LEFT($A178,11)&amp;"*"))/1000)</f>
        <v>4367.6490000000003</v>
      </c>
      <c r="AO178" s="155">
        <f t="array" ref="AO178">IF(LEN(AO$8)=0,"",IF(AO$9="samtals",SUMIFS(Gögn!$I$2:$I$11876,Gögn!$F$2:$F$11876,"*"&amp;LEFT($A178,4)&amp;"*",Gögn!$B$2:$B$11876,AO$8,Gögn!$F$2:$F$11876,"*"&amp;RIGHT($A178,5)&amp;"*",Gögn!$F$2:$F$11876,"&lt;&gt;"&amp;"*"&amp;LEFT($A178,11)&amp;"*"),SUMIFS(Gögn!$I$2:$I$11876,Gögn!$F$2:$F$11876,"*"&amp;LEFT($A178,4)&amp;"*",Gögn!$B$2:$B$11876,AO$8,Gögn!$E$2:$E$11876,AO$9,Gögn!$F$2:$F$11876,"*"&amp;RIGHT($A178,5)&amp;"*",Gögn!$F$2:$F$11876,"&lt;&gt;"&amp;"*"&amp;LEFT($A178,11)&amp;"*"))/1000)</f>
        <v>13985.264999999999</v>
      </c>
      <c r="AP178" s="155">
        <f t="array" ref="AP178">IF(LEN(AP$8)=0,"",IF(AP$9="samtals",SUMIFS(Gögn!$I$2:$I$11876,Gögn!$F$2:$F$11876,"*"&amp;LEFT($A178,4)&amp;"*",Gögn!$B$2:$B$11876,AP$8,Gögn!$F$2:$F$11876,"*"&amp;RIGHT($A178,5)&amp;"*",Gögn!$F$2:$F$11876,"&lt;&gt;"&amp;"*"&amp;LEFT($A178,11)&amp;"*"),SUMIFS(Gögn!$I$2:$I$11876,Gögn!$F$2:$F$11876,"*"&amp;LEFT($A178,4)&amp;"*",Gögn!$B$2:$B$11876,AP$8,Gögn!$E$2:$E$11876,AP$9,Gögn!$F$2:$F$11876,"*"&amp;RIGHT($A178,5)&amp;"*",Gögn!$F$2:$F$11876,"&lt;&gt;"&amp;"*"&amp;LEFT($A178,11)&amp;"*"))/1000)</f>
        <v>0</v>
      </c>
      <c r="AQ178" s="155">
        <f t="array" ref="AQ178">IF(LEN(AQ$8)=0,"",IF(AQ$9="samtals",SUMIFS(Gögn!$I$2:$I$11876,Gögn!$F$2:$F$11876,"*"&amp;LEFT($A178,4)&amp;"*",Gögn!$B$2:$B$11876,AQ$8,Gögn!$F$2:$F$11876,"*"&amp;RIGHT($A178,5)&amp;"*",Gögn!$F$2:$F$11876,"&lt;&gt;"&amp;"*"&amp;LEFT($A178,11)&amp;"*"),SUMIFS(Gögn!$I$2:$I$11876,Gögn!$F$2:$F$11876,"*"&amp;LEFT($A178,4)&amp;"*",Gögn!$B$2:$B$11876,AQ$8,Gögn!$E$2:$E$11876,AQ$9,Gögn!$F$2:$F$11876,"*"&amp;RIGHT($A178,5)&amp;"*",Gögn!$F$2:$F$11876,"&lt;&gt;"&amp;"*"&amp;LEFT($A178,11)&amp;"*"))/1000)</f>
        <v>0</v>
      </c>
      <c r="AR178" s="155">
        <f t="array" ref="AR178">IF(LEN(AR$8)=0,"",IF(AR$9="samtals",SUMIFS(Gögn!$I$2:$I$11876,Gögn!$F$2:$F$11876,"*"&amp;LEFT($A178,4)&amp;"*",Gögn!$B$2:$B$11876,AR$8,Gögn!$F$2:$F$11876,"*"&amp;RIGHT($A178,5)&amp;"*",Gögn!$F$2:$F$11876,"&lt;&gt;"&amp;"*"&amp;LEFT($A178,11)&amp;"*"),SUMIFS(Gögn!$I$2:$I$11876,Gögn!$F$2:$F$11876,"*"&amp;LEFT($A178,4)&amp;"*",Gögn!$B$2:$B$11876,AR$8,Gögn!$E$2:$E$11876,AR$9,Gögn!$F$2:$F$11876,"*"&amp;RIGHT($A178,5)&amp;"*",Gögn!$F$2:$F$11876,"&lt;&gt;"&amp;"*"&amp;LEFT($A178,11)&amp;"*"))/1000)</f>
        <v>0</v>
      </c>
      <c r="AS178" s="155">
        <f t="array" ref="AS178">IF(LEN(AS$8)=0,"",IF(AS$9="samtals",SUMIFS(Gögn!$I$2:$I$11876,Gögn!$F$2:$F$11876,"*"&amp;LEFT($A178,4)&amp;"*",Gögn!$B$2:$B$11876,AS$8,Gögn!$F$2:$F$11876,"*"&amp;RIGHT($A178,5)&amp;"*",Gögn!$F$2:$F$11876,"&lt;&gt;"&amp;"*"&amp;LEFT($A178,11)&amp;"*"),SUMIFS(Gögn!$I$2:$I$11876,Gögn!$F$2:$F$11876,"*"&amp;LEFT($A178,4)&amp;"*",Gögn!$B$2:$B$11876,AS$8,Gögn!$E$2:$E$11876,AS$9,Gögn!$F$2:$F$11876,"*"&amp;RIGHT($A178,5)&amp;"*",Gögn!$F$2:$F$11876,"&lt;&gt;"&amp;"*"&amp;LEFT($A178,11)&amp;"*"))/1000)</f>
        <v>370.61799999999999</v>
      </c>
      <c r="AT178" s="155">
        <f t="array" ref="AT178">IF(LEN(AT$8)=0,"",IF(AT$9="samtals",SUMIFS(Gögn!$I$2:$I$11876,Gögn!$F$2:$F$11876,"*"&amp;LEFT($A178,4)&amp;"*",Gögn!$B$2:$B$11876,AT$8,Gögn!$F$2:$F$11876,"*"&amp;RIGHT($A178,5)&amp;"*",Gögn!$F$2:$F$11876,"&lt;&gt;"&amp;"*"&amp;LEFT($A178,11)&amp;"*"),SUMIFS(Gögn!$I$2:$I$11876,Gögn!$F$2:$F$11876,"*"&amp;LEFT($A178,4)&amp;"*",Gögn!$B$2:$B$11876,AT$8,Gögn!$E$2:$E$11876,AT$9,Gögn!$F$2:$F$11876,"*"&amp;RIGHT($A178,5)&amp;"*",Gögn!$F$2:$F$11876,"&lt;&gt;"&amp;"*"&amp;LEFT($A178,11)&amp;"*"))/1000)</f>
        <v>0</v>
      </c>
      <c r="AU178" s="155">
        <f t="array" ref="AU178">IF(LEN(AU$8)=0,"",IF(AU$9="samtals",SUMIFS(Gögn!$I$2:$I$11876,Gögn!$F$2:$F$11876,"*"&amp;LEFT($A178,4)&amp;"*",Gögn!$B$2:$B$11876,AU$8,Gögn!$F$2:$F$11876,"*"&amp;RIGHT($A178,5)&amp;"*",Gögn!$F$2:$F$11876,"&lt;&gt;"&amp;"*"&amp;LEFT($A178,11)&amp;"*"),SUMIFS(Gögn!$I$2:$I$11876,Gögn!$F$2:$F$11876,"*"&amp;LEFT($A178,4)&amp;"*",Gögn!$B$2:$B$11876,AU$8,Gögn!$E$2:$E$11876,AU$9,Gögn!$F$2:$F$11876,"*"&amp;RIGHT($A178,5)&amp;"*",Gögn!$F$2:$F$11876,"&lt;&gt;"&amp;"*"&amp;LEFT($A178,11)&amp;"*"))/1000)</f>
        <v>370.61799999999999</v>
      </c>
      <c r="AV178" s="155">
        <f t="array" ref="AV178">IF(LEN(AV$8)=0,"",IF(AV$9="samtals",SUMIFS(Gögn!$I$2:$I$11876,Gögn!$F$2:$F$11876,"*"&amp;LEFT($A178,4)&amp;"*",Gögn!$B$2:$B$11876,AV$8,Gögn!$F$2:$F$11876,"*"&amp;RIGHT($A178,5)&amp;"*",Gögn!$F$2:$F$11876,"&lt;&gt;"&amp;"*"&amp;LEFT($A178,11)&amp;"*"),SUMIFS(Gögn!$I$2:$I$11876,Gögn!$F$2:$F$11876,"*"&amp;LEFT($A178,4)&amp;"*",Gögn!$B$2:$B$11876,AV$8,Gögn!$E$2:$E$11876,AV$9,Gögn!$F$2:$F$11876,"*"&amp;RIGHT($A178,5)&amp;"*",Gögn!$F$2:$F$11876,"&lt;&gt;"&amp;"*"&amp;LEFT($A178,11)&amp;"*"))/1000)</f>
        <v>2201.69</v>
      </c>
      <c r="AW178" s="155">
        <f t="array" ref="AW178">IF(LEN(AW$8)=0,"",IF(AW$9="samtals",SUMIFS(Gögn!$I$2:$I$11876,Gögn!$F$2:$F$11876,"*"&amp;LEFT($A178,4)&amp;"*",Gögn!$B$2:$B$11876,AW$8,Gögn!$F$2:$F$11876,"*"&amp;RIGHT($A178,5)&amp;"*",Gögn!$F$2:$F$11876,"&lt;&gt;"&amp;"*"&amp;LEFT($A178,11)&amp;"*"),SUMIFS(Gögn!$I$2:$I$11876,Gögn!$F$2:$F$11876,"*"&amp;LEFT($A178,4)&amp;"*",Gögn!$B$2:$B$11876,AW$8,Gögn!$E$2:$E$11876,AW$9,Gögn!$F$2:$F$11876,"*"&amp;RIGHT($A178,5)&amp;"*",Gögn!$F$2:$F$11876,"&lt;&gt;"&amp;"*"&amp;LEFT($A178,11)&amp;"*"))/1000)</f>
        <v>0</v>
      </c>
      <c r="AX178" s="155">
        <f t="array" ref="AX178">IF(LEN(AX$8)=0,"",IF(AX$9="samtals",SUMIFS(Gögn!$I$2:$I$11876,Gögn!$F$2:$F$11876,"*"&amp;LEFT($A178,4)&amp;"*",Gögn!$B$2:$B$11876,AX$8,Gögn!$F$2:$F$11876,"*"&amp;RIGHT($A178,5)&amp;"*",Gögn!$F$2:$F$11876,"&lt;&gt;"&amp;"*"&amp;LEFT($A178,11)&amp;"*"),SUMIFS(Gögn!$I$2:$I$11876,Gögn!$F$2:$F$11876,"*"&amp;LEFT($A178,4)&amp;"*",Gögn!$B$2:$B$11876,AX$8,Gögn!$E$2:$E$11876,AX$9,Gögn!$F$2:$F$11876,"*"&amp;RIGHT($A178,5)&amp;"*",Gögn!$F$2:$F$11876,"&lt;&gt;"&amp;"*"&amp;LEFT($A178,11)&amp;"*"))/1000)</f>
        <v>2201.69</v>
      </c>
      <c r="AY178" s="155">
        <f t="array" ref="AY178">IF(LEN(AY$8)=0,"",IF(AY$9="samtals",SUMIFS(Gögn!$I$2:$I$11876,Gögn!$F$2:$F$11876,"*"&amp;LEFT($A178,4)&amp;"*",Gögn!$B$2:$B$11876,AY$8,Gögn!$F$2:$F$11876,"*"&amp;RIGHT($A178,5)&amp;"*",Gögn!$F$2:$F$11876,"&lt;&gt;"&amp;"*"&amp;LEFT($A178,11)&amp;"*"),SUMIFS(Gögn!$I$2:$I$11876,Gögn!$F$2:$F$11876,"*"&amp;LEFT($A178,4)&amp;"*",Gögn!$B$2:$B$11876,AY$8,Gögn!$E$2:$E$11876,AY$9,Gögn!$F$2:$F$11876,"*"&amp;RIGHT($A178,5)&amp;"*",Gögn!$F$2:$F$11876,"&lt;&gt;"&amp;"*"&amp;LEFT($A178,11)&amp;"*"))/1000)</f>
        <v>0</v>
      </c>
      <c r="AZ178" s="155">
        <f t="array" ref="AZ178">IF(LEN(AZ$8)=0,"",IF(AZ$9="samtals",SUMIFS(Gögn!$I$2:$I$11876,Gögn!$F$2:$F$11876,"*"&amp;LEFT($A178,4)&amp;"*",Gögn!$B$2:$B$11876,AZ$8,Gögn!$F$2:$F$11876,"*"&amp;RIGHT($A178,5)&amp;"*",Gögn!$F$2:$F$11876,"&lt;&gt;"&amp;"*"&amp;LEFT($A178,11)&amp;"*"),SUMIFS(Gögn!$I$2:$I$11876,Gögn!$F$2:$F$11876,"*"&amp;LEFT($A178,4)&amp;"*",Gögn!$B$2:$B$11876,AZ$8,Gögn!$E$2:$E$11876,AZ$9,Gögn!$F$2:$F$11876,"*"&amp;RIGHT($A178,5)&amp;"*",Gögn!$F$2:$F$11876,"&lt;&gt;"&amp;"*"&amp;LEFT($A178,11)&amp;"*"))/1000)</f>
        <v>0</v>
      </c>
      <c r="BA178" s="155">
        <f t="array" ref="BA178">IF(LEN(BA$8)=0,"",IF(BA$9="samtals",SUMIFS(Gögn!$I$2:$I$11876,Gögn!$F$2:$F$11876,"*"&amp;LEFT($A178,4)&amp;"*",Gögn!$B$2:$B$11876,BA$8,Gögn!$F$2:$F$11876,"*"&amp;RIGHT($A178,5)&amp;"*",Gögn!$F$2:$F$11876,"&lt;&gt;"&amp;"*"&amp;LEFT($A178,11)&amp;"*"),SUMIFS(Gögn!$I$2:$I$11876,Gögn!$F$2:$F$11876,"*"&amp;LEFT($A178,4)&amp;"*",Gögn!$B$2:$B$11876,BA$8,Gögn!$E$2:$E$11876,BA$9,Gögn!$F$2:$F$11876,"*"&amp;RIGHT($A178,5)&amp;"*",Gögn!$F$2:$F$11876,"&lt;&gt;"&amp;"*"&amp;LEFT($A178,11)&amp;"*"))/1000)</f>
        <v>0</v>
      </c>
      <c r="BB178" s="155">
        <f t="array" ref="BB178">IF(LEN(BB$8)=0,"",IF(BB$9="samtals",SUMIFS(Gögn!$I$2:$I$11876,Gögn!$F$2:$F$11876,"*"&amp;LEFT($A178,4)&amp;"*",Gögn!$B$2:$B$11876,BB$8,Gögn!$F$2:$F$11876,"*"&amp;RIGHT($A178,5)&amp;"*",Gögn!$F$2:$F$11876,"&lt;&gt;"&amp;"*"&amp;LEFT($A178,11)&amp;"*"),SUMIFS(Gögn!$I$2:$I$11876,Gögn!$F$2:$F$11876,"*"&amp;LEFT($A178,4)&amp;"*",Gögn!$B$2:$B$11876,BB$8,Gögn!$E$2:$E$11876,BB$9,Gögn!$F$2:$F$11876,"*"&amp;RIGHT($A178,5)&amp;"*",Gögn!$F$2:$F$11876,"&lt;&gt;"&amp;"*"&amp;LEFT($A178,11)&amp;"*"))/1000)</f>
        <v>283.35599999999999</v>
      </c>
      <c r="BC178" s="155">
        <f t="array" ref="BC178">IF(LEN(BC$8)=0,"",IF(BC$9="samtals",SUMIFS(Gögn!$I$2:$I$11876,Gögn!$F$2:$F$11876,"*"&amp;LEFT($A178,4)&amp;"*",Gögn!$B$2:$B$11876,BC$8,Gögn!$F$2:$F$11876,"*"&amp;RIGHT($A178,5)&amp;"*",Gögn!$F$2:$F$11876,"&lt;&gt;"&amp;"*"&amp;LEFT($A178,11)&amp;"*"),SUMIFS(Gögn!$I$2:$I$11876,Gögn!$F$2:$F$11876,"*"&amp;LEFT($A178,4)&amp;"*",Gögn!$B$2:$B$11876,BC$8,Gögn!$E$2:$E$11876,BC$9,Gögn!$F$2:$F$11876,"*"&amp;RIGHT($A178,5)&amp;"*",Gögn!$F$2:$F$11876,"&lt;&gt;"&amp;"*"&amp;LEFT($A178,11)&amp;"*"))/1000)</f>
        <v>0</v>
      </c>
      <c r="BD178" s="155">
        <f t="array" ref="BD178">IF(LEN(BD$8)=0,"",IF(BD$9="samtals",SUMIFS(Gögn!$I$2:$I$11876,Gögn!$F$2:$F$11876,"*"&amp;LEFT($A178,4)&amp;"*",Gögn!$B$2:$B$11876,BD$8,Gögn!$F$2:$F$11876,"*"&amp;RIGHT($A178,5)&amp;"*",Gögn!$F$2:$F$11876,"&lt;&gt;"&amp;"*"&amp;LEFT($A178,11)&amp;"*"),SUMIFS(Gögn!$I$2:$I$11876,Gögn!$F$2:$F$11876,"*"&amp;LEFT($A178,4)&amp;"*",Gögn!$B$2:$B$11876,BD$8,Gögn!$E$2:$E$11876,BD$9,Gögn!$F$2:$F$11876,"*"&amp;RIGHT($A178,5)&amp;"*",Gögn!$F$2:$F$11876,"&lt;&gt;"&amp;"*"&amp;LEFT($A178,11)&amp;"*"))/1000)</f>
        <v>283.35599999999999</v>
      </c>
      <c r="BE178" s="155">
        <f t="array" ref="BE178">IF(LEN(BE$8)=0,"",IF(BE$9="samtals",SUMIFS(Gögn!$I$2:$I$11876,Gögn!$F$2:$F$11876,"*"&amp;LEFT($A178,4)&amp;"*",Gögn!$B$2:$B$11876,BE$8,Gögn!$F$2:$F$11876,"*"&amp;RIGHT($A178,5)&amp;"*",Gögn!$F$2:$F$11876,"&lt;&gt;"&amp;"*"&amp;LEFT($A178,11)&amp;"*"),SUMIFS(Gögn!$I$2:$I$11876,Gögn!$F$2:$F$11876,"*"&amp;LEFT($A178,4)&amp;"*",Gögn!$B$2:$B$11876,BE$8,Gögn!$E$2:$E$11876,BE$9,Gögn!$F$2:$F$11876,"*"&amp;RIGHT($A178,5)&amp;"*",Gögn!$F$2:$F$11876,"&lt;&gt;"&amp;"*"&amp;LEFT($A178,11)&amp;"*"))/1000)</f>
        <v>12204.212</v>
      </c>
      <c r="BF178" s="155">
        <f t="array" ref="BF178">IF(LEN(BF$8)=0,"",IF(BF$9="samtals",SUMIFS(Gögn!$I$2:$I$11876,Gögn!$F$2:$F$11876,"*"&amp;LEFT($A178,4)&amp;"*",Gögn!$B$2:$B$11876,BF$8,Gögn!$F$2:$F$11876,"*"&amp;RIGHT($A178,5)&amp;"*",Gögn!$F$2:$F$11876,"&lt;&gt;"&amp;"*"&amp;LEFT($A178,11)&amp;"*"),SUMIFS(Gögn!$I$2:$I$11876,Gögn!$F$2:$F$11876,"*"&amp;LEFT($A178,4)&amp;"*",Gögn!$B$2:$B$11876,BF$8,Gögn!$E$2:$E$11876,BF$9,Gögn!$F$2:$F$11876,"*"&amp;RIGHT($A178,5)&amp;"*",Gögn!$F$2:$F$11876,"&lt;&gt;"&amp;"*"&amp;LEFT($A178,11)&amp;"*"))/1000)</f>
        <v>10539.057000000001</v>
      </c>
      <c r="BG178" s="155">
        <f t="array" ref="BG178">IF(LEN(BG$8)=0,"",IF(BG$9="samtals",SUMIFS(Gögn!$I$2:$I$11876,Gögn!$F$2:$F$11876,"*"&amp;LEFT($A178,4)&amp;"*",Gögn!$B$2:$B$11876,BG$8,Gögn!$F$2:$F$11876,"*"&amp;RIGHT($A178,5)&amp;"*",Gögn!$F$2:$F$11876,"&lt;&gt;"&amp;"*"&amp;LEFT($A178,11)&amp;"*"),SUMIFS(Gögn!$I$2:$I$11876,Gögn!$F$2:$F$11876,"*"&amp;LEFT($A178,4)&amp;"*",Gögn!$B$2:$B$11876,BG$8,Gögn!$E$2:$E$11876,BG$9,Gögn!$F$2:$F$11876,"*"&amp;RIGHT($A178,5)&amp;"*",Gögn!$F$2:$F$11876,"&lt;&gt;"&amp;"*"&amp;LEFT($A178,11)&amp;"*"))/1000)</f>
        <v>1665.155</v>
      </c>
    </row>
    <row r="179" spans="1:59" ht="15" customHeight="1" x14ac:dyDescent="0.25">
      <c r="A179" s="5" t="s">
        <v>420</v>
      </c>
      <c r="B179" s="5"/>
      <c r="C179" s="19" t="s">
        <v>312</v>
      </c>
      <c r="D179" s="156">
        <f t="shared" si="41"/>
        <v>393708.13400000002</v>
      </c>
      <c r="E179" s="156">
        <f t="array" ref="E179">IF(LEN(E$8)=0,"",IF(E$9="samtals",SUMIFS(Gögn!$I$2:$I$11876,Gögn!$F$2:$F$11876,"*"&amp;LEFT($A179,4)&amp;"*",Gögn!$B$2:$B$11876,E$8,Gögn!$F$2:$F$11876,"*"&amp;RIGHT($A179,5)&amp;"*",Gögn!$F$2:$F$11876,"&lt;&gt;"&amp;"*"&amp;LEFT($A179,11)&amp;"*"),SUMIFS(Gögn!$I$2:$I$11876,Gögn!$F$2:$F$11876,"*"&amp;LEFT($A179,4)&amp;"*",Gögn!$B$2:$B$11876,E$8,Gögn!$E$2:$E$11876,E$9,Gögn!$F$2:$F$11876,"*"&amp;RIGHT($A179,5)&amp;"*",Gögn!$F$2:$F$11876,"&lt;&gt;"&amp;"*"&amp;LEFT($A179,11)&amp;"*"))/1000)</f>
        <v>0</v>
      </c>
      <c r="F179" s="156">
        <f t="array" ref="F179">IF(LEN(F$8)=0,"",IF(F$9="samtals",SUMIFS(Gögn!$I$2:$I$11876,Gögn!$F$2:$F$11876,"*"&amp;LEFT($A179,4)&amp;"*",Gögn!$B$2:$B$11876,F$8,Gögn!$F$2:$F$11876,"*"&amp;RIGHT($A179,5)&amp;"*",Gögn!$F$2:$F$11876,"&lt;&gt;"&amp;"*"&amp;LEFT($A179,11)&amp;"*"),SUMIFS(Gögn!$I$2:$I$11876,Gögn!$F$2:$F$11876,"*"&amp;LEFT($A179,4)&amp;"*",Gögn!$B$2:$B$11876,F$8,Gögn!$E$2:$E$11876,F$9,Gögn!$F$2:$F$11876,"*"&amp;RIGHT($A179,5)&amp;"*",Gögn!$F$2:$F$11876,"&lt;&gt;"&amp;"*"&amp;LEFT($A179,11)&amp;"*"))/1000)</f>
        <v>0</v>
      </c>
      <c r="G179" s="156">
        <f t="array" ref="G179">IF(LEN(G$8)=0,"",IF(G$9="samtals",SUMIFS(Gögn!$I$2:$I$11876,Gögn!$F$2:$F$11876,"*"&amp;LEFT($A179,4)&amp;"*",Gögn!$B$2:$B$11876,G$8,Gögn!$F$2:$F$11876,"*"&amp;RIGHT($A179,5)&amp;"*",Gögn!$F$2:$F$11876,"&lt;&gt;"&amp;"*"&amp;LEFT($A179,11)&amp;"*"),SUMIFS(Gögn!$I$2:$I$11876,Gögn!$F$2:$F$11876,"*"&amp;LEFT($A179,4)&amp;"*",Gögn!$B$2:$B$11876,G$8,Gögn!$E$2:$E$11876,G$9,Gögn!$F$2:$F$11876,"*"&amp;RIGHT($A179,5)&amp;"*",Gögn!$F$2:$F$11876,"&lt;&gt;"&amp;"*"&amp;LEFT($A179,11)&amp;"*"))/1000)</f>
        <v>0</v>
      </c>
      <c r="H179" s="156">
        <f t="array" ref="H179">IF(LEN(H$8)=0,"",IF(H$9="samtals",SUMIFS(Gögn!$I$2:$I$11876,Gögn!$F$2:$F$11876,"*"&amp;LEFT($A179,4)&amp;"*",Gögn!$B$2:$B$11876,H$8,Gögn!$F$2:$F$11876,"*"&amp;RIGHT($A179,5)&amp;"*",Gögn!$F$2:$F$11876,"&lt;&gt;"&amp;"*"&amp;LEFT($A179,11)&amp;"*"),SUMIFS(Gögn!$I$2:$I$11876,Gögn!$F$2:$F$11876,"*"&amp;LEFT($A179,4)&amp;"*",Gögn!$B$2:$B$11876,H$8,Gögn!$E$2:$E$11876,H$9,Gögn!$F$2:$F$11876,"*"&amp;RIGHT($A179,5)&amp;"*",Gögn!$F$2:$F$11876,"&lt;&gt;"&amp;"*"&amp;LEFT($A179,11)&amp;"*"))/1000)</f>
        <v>4403.2579999999998</v>
      </c>
      <c r="I179" s="156">
        <f t="array" ref="I179">IF(LEN(I$8)=0,"",IF(I$9="samtals",SUMIFS(Gögn!$I$2:$I$11876,Gögn!$F$2:$F$11876,"*"&amp;LEFT($A179,4)&amp;"*",Gögn!$B$2:$B$11876,I$8,Gögn!$F$2:$F$11876,"*"&amp;RIGHT($A179,5)&amp;"*",Gögn!$F$2:$F$11876,"&lt;&gt;"&amp;"*"&amp;LEFT($A179,11)&amp;"*"),SUMIFS(Gögn!$I$2:$I$11876,Gögn!$F$2:$F$11876,"*"&amp;LEFT($A179,4)&amp;"*",Gögn!$B$2:$B$11876,I$8,Gögn!$E$2:$E$11876,I$9,Gögn!$F$2:$F$11876,"*"&amp;RIGHT($A179,5)&amp;"*",Gögn!$F$2:$F$11876,"&lt;&gt;"&amp;"*"&amp;LEFT($A179,11)&amp;"*"))/1000)</f>
        <v>0</v>
      </c>
      <c r="J179" s="156">
        <f t="array" ref="J179">IF(LEN(J$8)=0,"",IF(J$9="samtals",SUMIFS(Gögn!$I$2:$I$11876,Gögn!$F$2:$F$11876,"*"&amp;LEFT($A179,4)&amp;"*",Gögn!$B$2:$B$11876,J$8,Gögn!$F$2:$F$11876,"*"&amp;RIGHT($A179,5)&amp;"*",Gögn!$F$2:$F$11876,"&lt;&gt;"&amp;"*"&amp;LEFT($A179,11)&amp;"*"),SUMIFS(Gögn!$I$2:$I$11876,Gögn!$F$2:$F$11876,"*"&amp;LEFT($A179,4)&amp;"*",Gögn!$B$2:$B$11876,J$8,Gögn!$E$2:$E$11876,J$9,Gögn!$F$2:$F$11876,"*"&amp;RIGHT($A179,5)&amp;"*",Gögn!$F$2:$F$11876,"&lt;&gt;"&amp;"*"&amp;LEFT($A179,11)&amp;"*"))/1000)</f>
        <v>4403.2579999999998</v>
      </c>
      <c r="K179" s="156">
        <f t="array" ref="K179">IF(LEN(K$8)=0,"",IF(K$9="samtals",SUMIFS(Gögn!$I$2:$I$11876,Gögn!$F$2:$F$11876,"*"&amp;LEFT($A179,4)&amp;"*",Gögn!$B$2:$B$11876,K$8,Gögn!$F$2:$F$11876,"*"&amp;RIGHT($A179,5)&amp;"*",Gögn!$F$2:$F$11876,"&lt;&gt;"&amp;"*"&amp;LEFT($A179,11)&amp;"*"),SUMIFS(Gögn!$I$2:$I$11876,Gögn!$F$2:$F$11876,"*"&amp;LEFT($A179,4)&amp;"*",Gögn!$B$2:$B$11876,K$8,Gögn!$E$2:$E$11876,K$9,Gögn!$F$2:$F$11876,"*"&amp;RIGHT($A179,5)&amp;"*",Gögn!$F$2:$F$11876,"&lt;&gt;"&amp;"*"&amp;LEFT($A179,11)&amp;"*"))/1000)</f>
        <v>2438.5680000000002</v>
      </c>
      <c r="L179" s="156">
        <f t="array" ref="L179">IF(LEN(L$8)=0,"",IF(L$9="samtals",SUMIFS(Gögn!$I$2:$I$11876,Gögn!$F$2:$F$11876,"*"&amp;LEFT($A179,4)&amp;"*",Gögn!$B$2:$B$11876,L$8,Gögn!$F$2:$F$11876,"*"&amp;RIGHT($A179,5)&amp;"*",Gögn!$F$2:$F$11876,"&lt;&gt;"&amp;"*"&amp;LEFT($A179,11)&amp;"*"),SUMIFS(Gögn!$I$2:$I$11876,Gögn!$F$2:$F$11876,"*"&amp;LEFT($A179,4)&amp;"*",Gögn!$B$2:$B$11876,L$8,Gögn!$E$2:$E$11876,L$9,Gögn!$F$2:$F$11876,"*"&amp;RIGHT($A179,5)&amp;"*",Gögn!$F$2:$F$11876,"&lt;&gt;"&amp;"*"&amp;LEFT($A179,11)&amp;"*"))/1000)</f>
        <v>2438.5680000000002</v>
      </c>
      <c r="M179" s="156">
        <f t="array" ref="M179">IF(LEN(M$8)=0,"",IF(M$9="samtals",SUMIFS(Gögn!$I$2:$I$11876,Gögn!$F$2:$F$11876,"*"&amp;LEFT($A179,4)&amp;"*",Gögn!$B$2:$B$11876,M$8,Gögn!$F$2:$F$11876,"*"&amp;RIGHT($A179,5)&amp;"*",Gögn!$F$2:$F$11876,"&lt;&gt;"&amp;"*"&amp;LEFT($A179,11)&amp;"*"),SUMIFS(Gögn!$I$2:$I$11876,Gögn!$F$2:$F$11876,"*"&amp;LEFT($A179,4)&amp;"*",Gögn!$B$2:$B$11876,M$8,Gögn!$E$2:$E$11876,M$9,Gögn!$F$2:$F$11876,"*"&amp;RIGHT($A179,5)&amp;"*",Gögn!$F$2:$F$11876,"&lt;&gt;"&amp;"*"&amp;LEFT($A179,11)&amp;"*"))/1000)</f>
        <v>25528</v>
      </c>
      <c r="N179" s="156">
        <f t="array" ref="N179">IF(LEN(N$8)=0,"",IF(N$9="samtals",SUMIFS(Gögn!$I$2:$I$11876,Gögn!$F$2:$F$11876,"*"&amp;LEFT($A179,4)&amp;"*",Gögn!$B$2:$B$11876,N$8,Gögn!$F$2:$F$11876,"*"&amp;RIGHT($A179,5)&amp;"*",Gögn!$F$2:$F$11876,"&lt;&gt;"&amp;"*"&amp;LEFT($A179,11)&amp;"*"),SUMIFS(Gögn!$I$2:$I$11876,Gögn!$F$2:$F$11876,"*"&amp;LEFT($A179,4)&amp;"*",Gögn!$B$2:$B$11876,N$8,Gögn!$E$2:$E$11876,N$9,Gögn!$F$2:$F$11876,"*"&amp;RIGHT($A179,5)&amp;"*",Gögn!$F$2:$F$11876,"&lt;&gt;"&amp;"*"&amp;LEFT($A179,11)&amp;"*"))/1000)</f>
        <v>25528</v>
      </c>
      <c r="O179" s="156">
        <f t="array" ref="O179">IF(LEN(O$8)=0,"",IF(O$9="samtals",SUMIFS(Gögn!$I$2:$I$11876,Gögn!$F$2:$F$11876,"*"&amp;LEFT($A179,4)&amp;"*",Gögn!$B$2:$B$11876,O$8,Gögn!$F$2:$F$11876,"*"&amp;RIGHT($A179,5)&amp;"*",Gögn!$F$2:$F$11876,"&lt;&gt;"&amp;"*"&amp;LEFT($A179,11)&amp;"*"),SUMIFS(Gögn!$I$2:$I$11876,Gögn!$F$2:$F$11876,"*"&amp;LEFT($A179,4)&amp;"*",Gögn!$B$2:$B$11876,O$8,Gögn!$E$2:$E$11876,O$9,Gögn!$F$2:$F$11876,"*"&amp;RIGHT($A179,5)&amp;"*",Gögn!$F$2:$F$11876,"&lt;&gt;"&amp;"*"&amp;LEFT($A179,11)&amp;"*"))/1000)</f>
        <v>0</v>
      </c>
      <c r="P179" s="156">
        <f t="array" ref="P179">IF(LEN(P$8)=0,"",IF(P$9="samtals",SUMIFS(Gögn!$I$2:$I$11876,Gögn!$F$2:$F$11876,"*"&amp;LEFT($A179,4)&amp;"*",Gögn!$B$2:$B$11876,P$8,Gögn!$F$2:$F$11876,"*"&amp;RIGHT($A179,5)&amp;"*",Gögn!$F$2:$F$11876,"&lt;&gt;"&amp;"*"&amp;LEFT($A179,11)&amp;"*"),SUMIFS(Gögn!$I$2:$I$11876,Gögn!$F$2:$F$11876,"*"&amp;LEFT($A179,4)&amp;"*",Gögn!$B$2:$B$11876,P$8,Gögn!$E$2:$E$11876,P$9,Gögn!$F$2:$F$11876,"*"&amp;RIGHT($A179,5)&amp;"*",Gögn!$F$2:$F$11876,"&lt;&gt;"&amp;"*"&amp;LEFT($A179,11)&amp;"*"))/1000)</f>
        <v>0</v>
      </c>
      <c r="Q179" s="156">
        <f t="array" ref="Q179">IF(LEN(Q$8)=0,"",IF(Q$9="samtals",SUMIFS(Gögn!$I$2:$I$11876,Gögn!$F$2:$F$11876,"*"&amp;LEFT($A179,4)&amp;"*",Gögn!$B$2:$B$11876,Q$8,Gögn!$F$2:$F$11876,"*"&amp;RIGHT($A179,5)&amp;"*",Gögn!$F$2:$F$11876,"&lt;&gt;"&amp;"*"&amp;LEFT($A179,11)&amp;"*"),SUMIFS(Gögn!$I$2:$I$11876,Gögn!$F$2:$F$11876,"*"&amp;LEFT($A179,4)&amp;"*",Gögn!$B$2:$B$11876,Q$8,Gögn!$E$2:$E$11876,Q$9,Gögn!$F$2:$F$11876,"*"&amp;RIGHT($A179,5)&amp;"*",Gögn!$F$2:$F$11876,"&lt;&gt;"&amp;"*"&amp;LEFT($A179,11)&amp;"*"))/1000)</f>
        <v>0</v>
      </c>
      <c r="R179" s="156">
        <f t="array" ref="R179">IF(LEN(R$8)=0,"",IF(R$9="samtals",SUMIFS(Gögn!$I$2:$I$11876,Gögn!$F$2:$F$11876,"*"&amp;LEFT($A179,4)&amp;"*",Gögn!$B$2:$B$11876,R$8,Gögn!$F$2:$F$11876,"*"&amp;RIGHT($A179,5)&amp;"*",Gögn!$F$2:$F$11876,"&lt;&gt;"&amp;"*"&amp;LEFT($A179,11)&amp;"*"),SUMIFS(Gögn!$I$2:$I$11876,Gögn!$F$2:$F$11876,"*"&amp;LEFT($A179,4)&amp;"*",Gögn!$B$2:$B$11876,R$8,Gögn!$E$2:$E$11876,R$9,Gögn!$F$2:$F$11876,"*"&amp;RIGHT($A179,5)&amp;"*",Gögn!$F$2:$F$11876,"&lt;&gt;"&amp;"*"&amp;LEFT($A179,11)&amp;"*"))/1000)</f>
        <v>86154</v>
      </c>
      <c r="S179" s="156">
        <f t="array" ref="S179">IF(LEN(S$8)=0,"",IF(S$9="samtals",SUMIFS(Gögn!$I$2:$I$11876,Gögn!$F$2:$F$11876,"*"&amp;LEFT($A179,4)&amp;"*",Gögn!$B$2:$B$11876,S$8,Gögn!$F$2:$F$11876,"*"&amp;RIGHT($A179,5)&amp;"*",Gögn!$F$2:$F$11876,"&lt;&gt;"&amp;"*"&amp;LEFT($A179,11)&amp;"*"),SUMIFS(Gögn!$I$2:$I$11876,Gögn!$F$2:$F$11876,"*"&amp;LEFT($A179,4)&amp;"*",Gögn!$B$2:$B$11876,S$8,Gögn!$E$2:$E$11876,S$9,Gögn!$F$2:$F$11876,"*"&amp;RIGHT($A179,5)&amp;"*",Gögn!$F$2:$F$11876,"&lt;&gt;"&amp;"*"&amp;LEFT($A179,11)&amp;"*"))/1000)</f>
        <v>16595</v>
      </c>
      <c r="T179" s="156">
        <f t="array" ref="T179">IF(LEN(T$8)=0,"",IF(T$9="samtals",SUMIFS(Gögn!$I$2:$I$11876,Gögn!$F$2:$F$11876,"*"&amp;LEFT($A179,4)&amp;"*",Gögn!$B$2:$B$11876,T$8,Gögn!$F$2:$F$11876,"*"&amp;RIGHT($A179,5)&amp;"*",Gögn!$F$2:$F$11876,"&lt;&gt;"&amp;"*"&amp;LEFT($A179,11)&amp;"*"),SUMIFS(Gögn!$I$2:$I$11876,Gögn!$F$2:$F$11876,"*"&amp;LEFT($A179,4)&amp;"*",Gögn!$B$2:$B$11876,T$8,Gögn!$E$2:$E$11876,T$9,Gögn!$F$2:$F$11876,"*"&amp;RIGHT($A179,5)&amp;"*",Gögn!$F$2:$F$11876,"&lt;&gt;"&amp;"*"&amp;LEFT($A179,11)&amp;"*"))/1000)</f>
        <v>69559</v>
      </c>
      <c r="U179" s="156">
        <f t="array" ref="U179">IF(LEN(U$8)=0,"",IF(U$9="samtals",SUMIFS(Gögn!$I$2:$I$11876,Gögn!$F$2:$F$11876,"*"&amp;LEFT($A179,4)&amp;"*",Gögn!$B$2:$B$11876,U$8,Gögn!$F$2:$F$11876,"*"&amp;RIGHT($A179,5)&amp;"*",Gögn!$F$2:$F$11876,"&lt;&gt;"&amp;"*"&amp;LEFT($A179,11)&amp;"*"),SUMIFS(Gögn!$I$2:$I$11876,Gögn!$F$2:$F$11876,"*"&amp;LEFT($A179,4)&amp;"*",Gögn!$B$2:$B$11876,U$8,Gögn!$E$2:$E$11876,U$9,Gögn!$F$2:$F$11876,"*"&amp;RIGHT($A179,5)&amp;"*",Gögn!$F$2:$F$11876,"&lt;&gt;"&amp;"*"&amp;LEFT($A179,11)&amp;"*"))/1000)</f>
        <v>0</v>
      </c>
      <c r="V179" s="156">
        <f t="array" ref="V179">IF(LEN(V$8)=0,"",IF(V$9="samtals",SUMIFS(Gögn!$I$2:$I$11876,Gögn!$F$2:$F$11876,"*"&amp;LEFT($A179,4)&amp;"*",Gögn!$B$2:$B$11876,V$8,Gögn!$F$2:$F$11876,"*"&amp;RIGHT($A179,5)&amp;"*",Gögn!$F$2:$F$11876,"&lt;&gt;"&amp;"*"&amp;LEFT($A179,11)&amp;"*"),SUMIFS(Gögn!$I$2:$I$11876,Gögn!$F$2:$F$11876,"*"&amp;LEFT($A179,4)&amp;"*",Gögn!$B$2:$B$11876,V$8,Gögn!$E$2:$E$11876,V$9,Gögn!$F$2:$F$11876,"*"&amp;RIGHT($A179,5)&amp;"*",Gögn!$F$2:$F$11876,"&lt;&gt;"&amp;"*"&amp;LEFT($A179,11)&amp;"*"))/1000)</f>
        <v>0</v>
      </c>
      <c r="W179" s="156">
        <f t="array" ref="W179">IF(LEN(W$8)=0,"",IF(W$9="samtals",SUMIFS(Gögn!$I$2:$I$11876,Gögn!$F$2:$F$11876,"*"&amp;LEFT($A179,4)&amp;"*",Gögn!$B$2:$B$11876,W$8,Gögn!$F$2:$F$11876,"*"&amp;RIGHT($A179,5)&amp;"*",Gögn!$F$2:$F$11876,"&lt;&gt;"&amp;"*"&amp;LEFT($A179,11)&amp;"*"),SUMIFS(Gögn!$I$2:$I$11876,Gögn!$F$2:$F$11876,"*"&amp;LEFT($A179,4)&amp;"*",Gögn!$B$2:$B$11876,W$8,Gögn!$E$2:$E$11876,W$9,Gögn!$F$2:$F$11876,"*"&amp;RIGHT($A179,5)&amp;"*",Gögn!$F$2:$F$11876,"&lt;&gt;"&amp;"*"&amp;LEFT($A179,11)&amp;"*"))/1000)</f>
        <v>0</v>
      </c>
      <c r="X179" s="156">
        <f t="array" ref="X179">IF(LEN(X$8)=0,"",IF(X$9="samtals",SUMIFS(Gögn!$I$2:$I$11876,Gögn!$F$2:$F$11876,"*"&amp;LEFT($A179,4)&amp;"*",Gögn!$B$2:$B$11876,X$8,Gögn!$F$2:$F$11876,"*"&amp;RIGHT($A179,5)&amp;"*",Gögn!$F$2:$F$11876,"&lt;&gt;"&amp;"*"&amp;LEFT($A179,11)&amp;"*"),SUMIFS(Gögn!$I$2:$I$11876,Gögn!$F$2:$F$11876,"*"&amp;LEFT($A179,4)&amp;"*",Gögn!$B$2:$B$11876,X$8,Gögn!$E$2:$E$11876,X$9,Gögn!$F$2:$F$11876,"*"&amp;RIGHT($A179,5)&amp;"*",Gögn!$F$2:$F$11876,"&lt;&gt;"&amp;"*"&amp;LEFT($A179,11)&amp;"*"))/1000)</f>
        <v>32283.156999999999</v>
      </c>
      <c r="Y179" s="156">
        <f t="array" ref="Y179">IF(LEN(Y$8)=0,"",IF(Y$9="samtals",SUMIFS(Gögn!$I$2:$I$11876,Gögn!$F$2:$F$11876,"*"&amp;LEFT($A179,4)&amp;"*",Gögn!$B$2:$B$11876,Y$8,Gögn!$F$2:$F$11876,"*"&amp;RIGHT($A179,5)&amp;"*",Gögn!$F$2:$F$11876,"&lt;&gt;"&amp;"*"&amp;LEFT($A179,11)&amp;"*"),SUMIFS(Gögn!$I$2:$I$11876,Gögn!$F$2:$F$11876,"*"&amp;LEFT($A179,4)&amp;"*",Gögn!$B$2:$B$11876,Y$8,Gögn!$E$2:$E$11876,Y$9,Gögn!$F$2:$F$11876,"*"&amp;RIGHT($A179,5)&amp;"*",Gögn!$F$2:$F$11876,"&lt;&gt;"&amp;"*"&amp;LEFT($A179,11)&amp;"*"))/1000)</f>
        <v>7939.4449999999997</v>
      </c>
      <c r="Z179" s="156">
        <f t="array" ref="Z179">IF(LEN(Z$8)=0,"",IF(Z$9="samtals",SUMIFS(Gögn!$I$2:$I$11876,Gögn!$F$2:$F$11876,"*"&amp;LEFT($A179,4)&amp;"*",Gögn!$B$2:$B$11876,Z$8,Gögn!$F$2:$F$11876,"*"&amp;RIGHT($A179,5)&amp;"*",Gögn!$F$2:$F$11876,"&lt;&gt;"&amp;"*"&amp;LEFT($A179,11)&amp;"*"),SUMIFS(Gögn!$I$2:$I$11876,Gögn!$F$2:$F$11876,"*"&amp;LEFT($A179,4)&amp;"*",Gögn!$B$2:$B$11876,Z$8,Gögn!$E$2:$E$11876,Z$9,Gögn!$F$2:$F$11876,"*"&amp;RIGHT($A179,5)&amp;"*",Gögn!$F$2:$F$11876,"&lt;&gt;"&amp;"*"&amp;LEFT($A179,11)&amp;"*"))/1000)</f>
        <v>24343.712</v>
      </c>
      <c r="AA179" s="156">
        <f t="array" ref="AA179">IF(LEN(AA$8)=0,"",IF(AA$9="samtals",SUMIFS(Gögn!$I$2:$I$11876,Gögn!$F$2:$F$11876,"*"&amp;LEFT($A179,4)&amp;"*",Gögn!$B$2:$B$11876,AA$8,Gögn!$F$2:$F$11876,"*"&amp;RIGHT($A179,5)&amp;"*",Gögn!$F$2:$F$11876,"&lt;&gt;"&amp;"*"&amp;LEFT($A179,11)&amp;"*"),SUMIFS(Gögn!$I$2:$I$11876,Gögn!$F$2:$F$11876,"*"&amp;LEFT($A179,4)&amp;"*",Gögn!$B$2:$B$11876,AA$8,Gögn!$E$2:$E$11876,AA$9,Gögn!$F$2:$F$11876,"*"&amp;RIGHT($A179,5)&amp;"*",Gögn!$F$2:$F$11876,"&lt;&gt;"&amp;"*"&amp;LEFT($A179,11)&amp;"*"))/1000)</f>
        <v>19301.778999999999</v>
      </c>
      <c r="AB179" s="156">
        <f t="array" ref="AB179">IF(LEN(AB$8)=0,"",IF(AB$9="samtals",SUMIFS(Gögn!$I$2:$I$11876,Gögn!$F$2:$F$11876,"*"&amp;LEFT($A179,4)&amp;"*",Gögn!$B$2:$B$11876,AB$8,Gögn!$F$2:$F$11876,"*"&amp;RIGHT($A179,5)&amp;"*",Gögn!$F$2:$F$11876,"&lt;&gt;"&amp;"*"&amp;LEFT($A179,11)&amp;"*"),SUMIFS(Gögn!$I$2:$I$11876,Gögn!$F$2:$F$11876,"*"&amp;LEFT($A179,4)&amp;"*",Gögn!$B$2:$B$11876,AB$8,Gögn!$E$2:$E$11876,AB$9,Gögn!$F$2:$F$11876,"*"&amp;RIGHT($A179,5)&amp;"*",Gögn!$F$2:$F$11876,"&lt;&gt;"&amp;"*"&amp;LEFT($A179,11)&amp;"*"))/1000)</f>
        <v>19301.778999999999</v>
      </c>
      <c r="AC179" s="156">
        <f t="array" ref="AC179">IF(LEN(AC$8)=0,"",IF(AC$9="samtals",SUMIFS(Gögn!$I$2:$I$11876,Gögn!$F$2:$F$11876,"*"&amp;LEFT($A179,4)&amp;"*",Gögn!$B$2:$B$11876,AC$8,Gögn!$F$2:$F$11876,"*"&amp;RIGHT($A179,5)&amp;"*",Gögn!$F$2:$F$11876,"&lt;&gt;"&amp;"*"&amp;LEFT($A179,11)&amp;"*"),SUMIFS(Gögn!$I$2:$I$11876,Gögn!$F$2:$F$11876,"*"&amp;LEFT($A179,4)&amp;"*",Gögn!$B$2:$B$11876,AC$8,Gögn!$E$2:$E$11876,AC$9,Gögn!$F$2:$F$11876,"*"&amp;RIGHT($A179,5)&amp;"*",Gögn!$F$2:$F$11876,"&lt;&gt;"&amp;"*"&amp;LEFT($A179,11)&amp;"*"))/1000)</f>
        <v>56415</v>
      </c>
      <c r="AD179" s="156">
        <f t="array" ref="AD179">IF(LEN(AD$8)=0,"",IF(AD$9="samtals",SUMIFS(Gögn!$I$2:$I$11876,Gögn!$F$2:$F$11876,"*"&amp;LEFT($A179,4)&amp;"*",Gögn!$B$2:$B$11876,AD$8,Gögn!$F$2:$F$11876,"*"&amp;RIGHT($A179,5)&amp;"*",Gögn!$F$2:$F$11876,"&lt;&gt;"&amp;"*"&amp;LEFT($A179,11)&amp;"*"),SUMIFS(Gögn!$I$2:$I$11876,Gögn!$F$2:$F$11876,"*"&amp;LEFT($A179,4)&amp;"*",Gögn!$B$2:$B$11876,AD$8,Gögn!$E$2:$E$11876,AD$9,Gögn!$F$2:$F$11876,"*"&amp;RIGHT($A179,5)&amp;"*",Gögn!$F$2:$F$11876,"&lt;&gt;"&amp;"*"&amp;LEFT($A179,11)&amp;"*"))/1000)</f>
        <v>56415</v>
      </c>
      <c r="AE179" s="156">
        <f t="array" ref="AE179">IF(LEN(AE$8)=0,"",IF(AE$9="samtals",SUMIFS(Gögn!$I$2:$I$11876,Gögn!$F$2:$F$11876,"*"&amp;LEFT($A179,4)&amp;"*",Gögn!$B$2:$B$11876,AE$8,Gögn!$F$2:$F$11876,"*"&amp;RIGHT($A179,5)&amp;"*",Gögn!$F$2:$F$11876,"&lt;&gt;"&amp;"*"&amp;LEFT($A179,11)&amp;"*"),SUMIFS(Gögn!$I$2:$I$11876,Gögn!$F$2:$F$11876,"*"&amp;LEFT($A179,4)&amp;"*",Gögn!$B$2:$B$11876,AE$8,Gögn!$E$2:$E$11876,AE$9,Gögn!$F$2:$F$11876,"*"&amp;RIGHT($A179,5)&amp;"*",Gögn!$F$2:$F$11876,"&lt;&gt;"&amp;"*"&amp;LEFT($A179,11)&amp;"*"))/1000)</f>
        <v>12002</v>
      </c>
      <c r="AF179" s="156">
        <f t="array" ref="AF179">IF(LEN(AF$8)=0,"",IF(AF$9="samtals",SUMIFS(Gögn!$I$2:$I$11876,Gögn!$F$2:$F$11876,"*"&amp;LEFT($A179,4)&amp;"*",Gögn!$B$2:$B$11876,AF$8,Gögn!$F$2:$F$11876,"*"&amp;RIGHT($A179,5)&amp;"*",Gögn!$F$2:$F$11876,"&lt;&gt;"&amp;"*"&amp;LEFT($A179,11)&amp;"*"),SUMIFS(Gögn!$I$2:$I$11876,Gögn!$F$2:$F$11876,"*"&amp;LEFT($A179,4)&amp;"*",Gögn!$B$2:$B$11876,AF$8,Gögn!$E$2:$E$11876,AF$9,Gögn!$F$2:$F$11876,"*"&amp;RIGHT($A179,5)&amp;"*",Gögn!$F$2:$F$11876,"&lt;&gt;"&amp;"*"&amp;LEFT($A179,11)&amp;"*"))/1000)</f>
        <v>12002</v>
      </c>
      <c r="AG179" s="156">
        <f t="array" ref="AG179">IF(LEN(AG$8)=0,"",IF(AG$9="samtals",SUMIFS(Gögn!$I$2:$I$11876,Gögn!$F$2:$F$11876,"*"&amp;LEFT($A179,4)&amp;"*",Gögn!$B$2:$B$11876,AG$8,Gögn!$F$2:$F$11876,"*"&amp;RIGHT($A179,5)&amp;"*",Gögn!$F$2:$F$11876,"&lt;&gt;"&amp;"*"&amp;LEFT($A179,11)&amp;"*"),SUMIFS(Gögn!$I$2:$I$11876,Gögn!$F$2:$F$11876,"*"&amp;LEFT($A179,4)&amp;"*",Gögn!$B$2:$B$11876,AG$8,Gögn!$E$2:$E$11876,AG$9,Gögn!$F$2:$F$11876,"*"&amp;RIGHT($A179,5)&amp;"*",Gögn!$F$2:$F$11876,"&lt;&gt;"&amp;"*"&amp;LEFT($A179,11)&amp;"*"))/1000)</f>
        <v>3149.7420000000002</v>
      </c>
      <c r="AH179" s="156">
        <f t="array" ref="AH179">IF(LEN(AH$8)=0,"",IF(AH$9="samtals",SUMIFS(Gögn!$I$2:$I$11876,Gögn!$F$2:$F$11876,"*"&amp;LEFT($A179,4)&amp;"*",Gögn!$B$2:$B$11876,AH$8,Gögn!$F$2:$F$11876,"*"&amp;RIGHT($A179,5)&amp;"*",Gögn!$F$2:$F$11876,"&lt;&gt;"&amp;"*"&amp;LEFT($A179,11)&amp;"*"),SUMIFS(Gögn!$I$2:$I$11876,Gögn!$F$2:$F$11876,"*"&amp;LEFT($A179,4)&amp;"*",Gögn!$B$2:$B$11876,AH$8,Gögn!$E$2:$E$11876,AH$9,Gögn!$F$2:$F$11876,"*"&amp;RIGHT($A179,5)&amp;"*",Gögn!$F$2:$F$11876,"&lt;&gt;"&amp;"*"&amp;LEFT($A179,11)&amp;"*"))/1000)</f>
        <v>3149.7420000000002</v>
      </c>
      <c r="AI179" s="156">
        <f t="array" ref="AI179">IF(LEN(AI$8)=0,"",IF(AI$9="samtals",SUMIFS(Gögn!$I$2:$I$11876,Gögn!$F$2:$F$11876,"*"&amp;LEFT($A179,4)&amp;"*",Gögn!$B$2:$B$11876,AI$8,Gögn!$F$2:$F$11876,"*"&amp;RIGHT($A179,5)&amp;"*",Gögn!$F$2:$F$11876,"&lt;&gt;"&amp;"*"&amp;LEFT($A179,11)&amp;"*"),SUMIFS(Gögn!$I$2:$I$11876,Gögn!$F$2:$F$11876,"*"&amp;LEFT($A179,4)&amp;"*",Gögn!$B$2:$B$11876,AI$8,Gögn!$E$2:$E$11876,AI$9,Gögn!$F$2:$F$11876,"*"&amp;RIGHT($A179,5)&amp;"*",Gögn!$F$2:$F$11876,"&lt;&gt;"&amp;"*"&amp;LEFT($A179,11)&amp;"*"))/1000)</f>
        <v>10120</v>
      </c>
      <c r="AJ179" s="156">
        <f t="array" ref="AJ179">IF(LEN(AJ$8)=0,"",IF(AJ$9="samtals",SUMIFS(Gögn!$I$2:$I$11876,Gögn!$F$2:$F$11876,"*"&amp;LEFT($A179,4)&amp;"*",Gögn!$B$2:$B$11876,AJ$8,Gögn!$F$2:$F$11876,"*"&amp;RIGHT($A179,5)&amp;"*",Gögn!$F$2:$F$11876,"&lt;&gt;"&amp;"*"&amp;LEFT($A179,11)&amp;"*"),SUMIFS(Gögn!$I$2:$I$11876,Gögn!$F$2:$F$11876,"*"&amp;LEFT($A179,4)&amp;"*",Gögn!$B$2:$B$11876,AJ$8,Gögn!$E$2:$E$11876,AJ$9,Gögn!$F$2:$F$11876,"*"&amp;RIGHT($A179,5)&amp;"*",Gögn!$F$2:$F$11876,"&lt;&gt;"&amp;"*"&amp;LEFT($A179,11)&amp;"*"))/1000)</f>
        <v>10120</v>
      </c>
      <c r="AK179" s="156">
        <f t="array" ref="AK179">IF(LEN(AK$8)=0,"",IF(AK$9="samtals",SUMIFS(Gögn!$I$2:$I$11876,Gögn!$F$2:$F$11876,"*"&amp;LEFT($A179,4)&amp;"*",Gögn!$B$2:$B$11876,AK$8,Gögn!$F$2:$F$11876,"*"&amp;RIGHT($A179,5)&amp;"*",Gögn!$F$2:$F$11876,"&lt;&gt;"&amp;"*"&amp;LEFT($A179,11)&amp;"*"),SUMIFS(Gögn!$I$2:$I$11876,Gögn!$F$2:$F$11876,"*"&amp;LEFT($A179,4)&amp;"*",Gögn!$B$2:$B$11876,AK$8,Gögn!$E$2:$E$11876,AK$9,Gögn!$F$2:$F$11876,"*"&amp;RIGHT($A179,5)&amp;"*",Gögn!$F$2:$F$11876,"&lt;&gt;"&amp;"*"&amp;LEFT($A179,11)&amp;"*"))/1000)</f>
        <v>724.37400000000002</v>
      </c>
      <c r="AL179" s="156">
        <f t="array" ref="AL179">IF(LEN(AL$8)=0,"",IF(AL$9="samtals",SUMIFS(Gögn!$I$2:$I$11876,Gögn!$F$2:$F$11876,"*"&amp;LEFT($A179,4)&amp;"*",Gögn!$B$2:$B$11876,AL$8,Gögn!$F$2:$F$11876,"*"&amp;RIGHT($A179,5)&amp;"*",Gögn!$F$2:$F$11876,"&lt;&gt;"&amp;"*"&amp;LEFT($A179,11)&amp;"*"),SUMIFS(Gögn!$I$2:$I$11876,Gögn!$F$2:$F$11876,"*"&amp;LEFT($A179,4)&amp;"*",Gögn!$B$2:$B$11876,AL$8,Gögn!$E$2:$E$11876,AL$9,Gögn!$F$2:$F$11876,"*"&amp;RIGHT($A179,5)&amp;"*",Gögn!$F$2:$F$11876,"&lt;&gt;"&amp;"*"&amp;LEFT($A179,11)&amp;"*"))/1000)</f>
        <v>724.37400000000002</v>
      </c>
      <c r="AM179" s="156">
        <f t="array" ref="AM179">IF(LEN(AM$8)=0,"",IF(AM$9="samtals",SUMIFS(Gögn!$I$2:$I$11876,Gögn!$F$2:$F$11876,"*"&amp;LEFT($A179,4)&amp;"*",Gögn!$B$2:$B$11876,AM$8,Gögn!$F$2:$F$11876,"*"&amp;RIGHT($A179,5)&amp;"*",Gögn!$F$2:$F$11876,"&lt;&gt;"&amp;"*"&amp;LEFT($A179,11)&amp;"*"),SUMIFS(Gögn!$I$2:$I$11876,Gögn!$F$2:$F$11876,"*"&amp;LEFT($A179,4)&amp;"*",Gögn!$B$2:$B$11876,AM$8,Gögn!$E$2:$E$11876,AM$9,Gögn!$F$2:$F$11876,"*"&amp;RIGHT($A179,5)&amp;"*",Gögn!$F$2:$F$11876,"&lt;&gt;"&amp;"*"&amp;LEFT($A179,11)&amp;"*"))/1000)</f>
        <v>58971.906000000003</v>
      </c>
      <c r="AN179" s="156">
        <f t="array" ref="AN179">IF(LEN(AN$8)=0,"",IF(AN$9="samtals",SUMIFS(Gögn!$I$2:$I$11876,Gögn!$F$2:$F$11876,"*"&amp;LEFT($A179,4)&amp;"*",Gögn!$B$2:$B$11876,AN$8,Gögn!$F$2:$F$11876,"*"&amp;RIGHT($A179,5)&amp;"*",Gögn!$F$2:$F$11876,"&lt;&gt;"&amp;"*"&amp;LEFT($A179,11)&amp;"*"),SUMIFS(Gögn!$I$2:$I$11876,Gögn!$F$2:$F$11876,"*"&amp;LEFT($A179,4)&amp;"*",Gögn!$B$2:$B$11876,AN$8,Gögn!$E$2:$E$11876,AN$9,Gögn!$F$2:$F$11876,"*"&amp;RIGHT($A179,5)&amp;"*",Gögn!$F$2:$F$11876,"&lt;&gt;"&amp;"*"&amp;LEFT($A179,11)&amp;"*"))/1000)</f>
        <v>34097.68</v>
      </c>
      <c r="AO179" s="156">
        <f t="array" ref="AO179">IF(LEN(AO$8)=0,"",IF(AO$9="samtals",SUMIFS(Gögn!$I$2:$I$11876,Gögn!$F$2:$F$11876,"*"&amp;LEFT($A179,4)&amp;"*",Gögn!$B$2:$B$11876,AO$8,Gögn!$F$2:$F$11876,"*"&amp;RIGHT($A179,5)&amp;"*",Gögn!$F$2:$F$11876,"&lt;&gt;"&amp;"*"&amp;LEFT($A179,11)&amp;"*"),SUMIFS(Gögn!$I$2:$I$11876,Gögn!$F$2:$F$11876,"*"&amp;LEFT($A179,4)&amp;"*",Gögn!$B$2:$B$11876,AO$8,Gögn!$E$2:$E$11876,AO$9,Gögn!$F$2:$F$11876,"*"&amp;RIGHT($A179,5)&amp;"*",Gögn!$F$2:$F$11876,"&lt;&gt;"&amp;"*"&amp;LEFT($A179,11)&amp;"*"))/1000)</f>
        <v>24874.225999999999</v>
      </c>
      <c r="AP179" s="156">
        <f t="array" ref="AP179">IF(LEN(AP$8)=0,"",IF(AP$9="samtals",SUMIFS(Gögn!$I$2:$I$11876,Gögn!$F$2:$F$11876,"*"&amp;LEFT($A179,4)&amp;"*",Gögn!$B$2:$B$11876,AP$8,Gögn!$F$2:$F$11876,"*"&amp;RIGHT($A179,5)&amp;"*",Gögn!$F$2:$F$11876,"&lt;&gt;"&amp;"*"&amp;LEFT($A179,11)&amp;"*"),SUMIFS(Gögn!$I$2:$I$11876,Gögn!$F$2:$F$11876,"*"&amp;LEFT($A179,4)&amp;"*",Gögn!$B$2:$B$11876,AP$8,Gögn!$E$2:$E$11876,AP$9,Gögn!$F$2:$F$11876,"*"&amp;RIGHT($A179,5)&amp;"*",Gögn!$F$2:$F$11876,"&lt;&gt;"&amp;"*"&amp;LEFT($A179,11)&amp;"*"))/1000)</f>
        <v>2045.6369999999999</v>
      </c>
      <c r="AQ179" s="156">
        <f t="array" ref="AQ179">IF(LEN(AQ$8)=0,"",IF(AQ$9="samtals",SUMIFS(Gögn!$I$2:$I$11876,Gögn!$F$2:$F$11876,"*"&amp;LEFT($A179,4)&amp;"*",Gögn!$B$2:$B$11876,AQ$8,Gögn!$F$2:$F$11876,"*"&amp;RIGHT($A179,5)&amp;"*",Gögn!$F$2:$F$11876,"&lt;&gt;"&amp;"*"&amp;LEFT($A179,11)&amp;"*"),SUMIFS(Gögn!$I$2:$I$11876,Gögn!$F$2:$F$11876,"*"&amp;LEFT($A179,4)&amp;"*",Gögn!$B$2:$B$11876,AQ$8,Gögn!$E$2:$E$11876,AQ$9,Gögn!$F$2:$F$11876,"*"&amp;RIGHT($A179,5)&amp;"*",Gögn!$F$2:$F$11876,"&lt;&gt;"&amp;"*"&amp;LEFT($A179,11)&amp;"*"))/1000)</f>
        <v>502.49099999999999</v>
      </c>
      <c r="AR179" s="156">
        <f t="array" ref="AR179">IF(LEN(AR$8)=0,"",IF(AR$9="samtals",SUMIFS(Gögn!$I$2:$I$11876,Gögn!$F$2:$F$11876,"*"&amp;LEFT($A179,4)&amp;"*",Gögn!$B$2:$B$11876,AR$8,Gögn!$F$2:$F$11876,"*"&amp;RIGHT($A179,5)&amp;"*",Gögn!$F$2:$F$11876,"&lt;&gt;"&amp;"*"&amp;LEFT($A179,11)&amp;"*"),SUMIFS(Gögn!$I$2:$I$11876,Gögn!$F$2:$F$11876,"*"&amp;LEFT($A179,4)&amp;"*",Gögn!$B$2:$B$11876,AR$8,Gögn!$E$2:$E$11876,AR$9,Gögn!$F$2:$F$11876,"*"&amp;RIGHT($A179,5)&amp;"*",Gögn!$F$2:$F$11876,"&lt;&gt;"&amp;"*"&amp;LEFT($A179,11)&amp;"*"))/1000)</f>
        <v>1543.146</v>
      </c>
      <c r="AS179" s="156">
        <f t="array" ref="AS179">IF(LEN(AS$8)=0,"",IF(AS$9="samtals",SUMIFS(Gögn!$I$2:$I$11876,Gögn!$F$2:$F$11876,"*"&amp;LEFT($A179,4)&amp;"*",Gögn!$B$2:$B$11876,AS$8,Gögn!$F$2:$F$11876,"*"&amp;RIGHT($A179,5)&amp;"*",Gögn!$F$2:$F$11876,"&lt;&gt;"&amp;"*"&amp;LEFT($A179,11)&amp;"*"),SUMIFS(Gögn!$I$2:$I$11876,Gögn!$F$2:$F$11876,"*"&amp;LEFT($A179,4)&amp;"*",Gögn!$B$2:$B$11876,AS$8,Gögn!$E$2:$E$11876,AS$9,Gögn!$F$2:$F$11876,"*"&amp;RIGHT($A179,5)&amp;"*",Gögn!$F$2:$F$11876,"&lt;&gt;"&amp;"*"&amp;LEFT($A179,11)&amp;"*"))/1000)</f>
        <v>7482.8469999999998</v>
      </c>
      <c r="AT179" s="156">
        <f t="array" ref="AT179">IF(LEN(AT$8)=0,"",IF(AT$9="samtals",SUMIFS(Gögn!$I$2:$I$11876,Gögn!$F$2:$F$11876,"*"&amp;LEFT($A179,4)&amp;"*",Gögn!$B$2:$B$11876,AT$8,Gögn!$F$2:$F$11876,"*"&amp;RIGHT($A179,5)&amp;"*",Gögn!$F$2:$F$11876,"&lt;&gt;"&amp;"*"&amp;LEFT($A179,11)&amp;"*"),SUMIFS(Gögn!$I$2:$I$11876,Gögn!$F$2:$F$11876,"*"&amp;LEFT($A179,4)&amp;"*",Gögn!$B$2:$B$11876,AT$8,Gögn!$E$2:$E$11876,AT$9,Gögn!$F$2:$F$11876,"*"&amp;RIGHT($A179,5)&amp;"*",Gögn!$F$2:$F$11876,"&lt;&gt;"&amp;"*"&amp;LEFT($A179,11)&amp;"*"))/1000)</f>
        <v>3869.8119999999999</v>
      </c>
      <c r="AU179" s="156">
        <f t="array" ref="AU179">IF(LEN(AU$8)=0,"",IF(AU$9="samtals",SUMIFS(Gögn!$I$2:$I$11876,Gögn!$F$2:$F$11876,"*"&amp;LEFT($A179,4)&amp;"*",Gögn!$B$2:$B$11876,AU$8,Gögn!$F$2:$F$11876,"*"&amp;RIGHT($A179,5)&amp;"*",Gögn!$F$2:$F$11876,"&lt;&gt;"&amp;"*"&amp;LEFT($A179,11)&amp;"*"),SUMIFS(Gögn!$I$2:$I$11876,Gögn!$F$2:$F$11876,"*"&amp;LEFT($A179,4)&amp;"*",Gögn!$B$2:$B$11876,AU$8,Gögn!$E$2:$E$11876,AU$9,Gögn!$F$2:$F$11876,"*"&amp;RIGHT($A179,5)&amp;"*",Gögn!$F$2:$F$11876,"&lt;&gt;"&amp;"*"&amp;LEFT($A179,11)&amp;"*"))/1000)</f>
        <v>3613.0349999999999</v>
      </c>
      <c r="AV179" s="156">
        <f t="array" ref="AV179">IF(LEN(AV$8)=0,"",IF(AV$9="samtals",SUMIFS(Gögn!$I$2:$I$11876,Gögn!$F$2:$F$11876,"*"&amp;LEFT($A179,4)&amp;"*",Gögn!$B$2:$B$11876,AV$8,Gögn!$F$2:$F$11876,"*"&amp;RIGHT($A179,5)&amp;"*",Gögn!$F$2:$F$11876,"&lt;&gt;"&amp;"*"&amp;LEFT($A179,11)&amp;"*"),SUMIFS(Gögn!$I$2:$I$11876,Gögn!$F$2:$F$11876,"*"&amp;LEFT($A179,4)&amp;"*",Gögn!$B$2:$B$11876,AV$8,Gögn!$E$2:$E$11876,AV$9,Gögn!$F$2:$F$11876,"*"&amp;RIGHT($A179,5)&amp;"*",Gögn!$F$2:$F$11876,"&lt;&gt;"&amp;"*"&amp;LEFT($A179,11)&amp;"*"))/1000)</f>
        <v>53077.485000000001</v>
      </c>
      <c r="AW179" s="156">
        <f t="array" ref="AW179">IF(LEN(AW$8)=0,"",IF(AW$9="samtals",SUMIFS(Gögn!$I$2:$I$11876,Gögn!$F$2:$F$11876,"*"&amp;LEFT($A179,4)&amp;"*",Gögn!$B$2:$B$11876,AW$8,Gögn!$F$2:$F$11876,"*"&amp;RIGHT($A179,5)&amp;"*",Gögn!$F$2:$F$11876,"&lt;&gt;"&amp;"*"&amp;LEFT($A179,11)&amp;"*"),SUMIFS(Gögn!$I$2:$I$11876,Gögn!$F$2:$F$11876,"*"&amp;LEFT($A179,4)&amp;"*",Gögn!$B$2:$B$11876,AW$8,Gögn!$E$2:$E$11876,AW$9,Gögn!$F$2:$F$11876,"*"&amp;RIGHT($A179,5)&amp;"*",Gögn!$F$2:$F$11876,"&lt;&gt;"&amp;"*"&amp;LEFT($A179,11)&amp;"*"))/1000)</f>
        <v>50003.544999999998</v>
      </c>
      <c r="AX179" s="156">
        <f t="array" ref="AX179">IF(LEN(AX$8)=0,"",IF(AX$9="samtals",SUMIFS(Gögn!$I$2:$I$11876,Gögn!$F$2:$F$11876,"*"&amp;LEFT($A179,4)&amp;"*",Gögn!$B$2:$B$11876,AX$8,Gögn!$F$2:$F$11876,"*"&amp;RIGHT($A179,5)&amp;"*",Gögn!$F$2:$F$11876,"&lt;&gt;"&amp;"*"&amp;LEFT($A179,11)&amp;"*"),SUMIFS(Gögn!$I$2:$I$11876,Gögn!$F$2:$F$11876,"*"&amp;LEFT($A179,4)&amp;"*",Gögn!$B$2:$B$11876,AX$8,Gögn!$E$2:$E$11876,AX$9,Gögn!$F$2:$F$11876,"*"&amp;RIGHT($A179,5)&amp;"*",Gögn!$F$2:$F$11876,"&lt;&gt;"&amp;"*"&amp;LEFT($A179,11)&amp;"*"))/1000)</f>
        <v>3073.94</v>
      </c>
      <c r="AY179" s="156">
        <f t="array" ref="AY179">IF(LEN(AY$8)=0,"",IF(AY$9="samtals",SUMIFS(Gögn!$I$2:$I$11876,Gögn!$F$2:$F$11876,"*"&amp;LEFT($A179,4)&amp;"*",Gögn!$B$2:$B$11876,AY$8,Gögn!$F$2:$F$11876,"*"&amp;RIGHT($A179,5)&amp;"*",Gögn!$F$2:$F$11876,"&lt;&gt;"&amp;"*"&amp;LEFT($A179,11)&amp;"*"),SUMIFS(Gögn!$I$2:$I$11876,Gögn!$F$2:$F$11876,"*"&amp;LEFT($A179,4)&amp;"*",Gögn!$B$2:$B$11876,AY$8,Gögn!$E$2:$E$11876,AY$9,Gögn!$F$2:$F$11876,"*"&amp;RIGHT($A179,5)&amp;"*",Gögn!$F$2:$F$11876,"&lt;&gt;"&amp;"*"&amp;LEFT($A179,11)&amp;"*"))/1000)</f>
        <v>8212</v>
      </c>
      <c r="AZ179" s="156">
        <f t="array" ref="AZ179">IF(LEN(AZ$8)=0,"",IF(AZ$9="samtals",SUMIFS(Gögn!$I$2:$I$11876,Gögn!$F$2:$F$11876,"*"&amp;LEFT($A179,4)&amp;"*",Gögn!$B$2:$B$11876,AZ$8,Gögn!$F$2:$F$11876,"*"&amp;RIGHT($A179,5)&amp;"*",Gögn!$F$2:$F$11876,"&lt;&gt;"&amp;"*"&amp;LEFT($A179,11)&amp;"*"),SUMIFS(Gögn!$I$2:$I$11876,Gögn!$F$2:$F$11876,"*"&amp;LEFT($A179,4)&amp;"*",Gögn!$B$2:$B$11876,AZ$8,Gögn!$E$2:$E$11876,AZ$9,Gögn!$F$2:$F$11876,"*"&amp;RIGHT($A179,5)&amp;"*",Gögn!$F$2:$F$11876,"&lt;&gt;"&amp;"*"&amp;LEFT($A179,11)&amp;"*"))/1000)</f>
        <v>8212</v>
      </c>
      <c r="BA179" s="156">
        <f t="array" ref="BA179">IF(LEN(BA$8)=0,"",IF(BA$9="samtals",SUMIFS(Gögn!$I$2:$I$11876,Gögn!$F$2:$F$11876,"*"&amp;LEFT($A179,4)&amp;"*",Gögn!$B$2:$B$11876,BA$8,Gögn!$F$2:$F$11876,"*"&amp;RIGHT($A179,5)&amp;"*",Gögn!$F$2:$F$11876,"&lt;&gt;"&amp;"*"&amp;LEFT($A179,11)&amp;"*"),SUMIFS(Gögn!$I$2:$I$11876,Gögn!$F$2:$F$11876,"*"&amp;LEFT($A179,4)&amp;"*",Gögn!$B$2:$B$11876,BA$8,Gögn!$E$2:$E$11876,BA$9,Gögn!$F$2:$F$11876,"*"&amp;RIGHT($A179,5)&amp;"*",Gögn!$F$2:$F$11876,"&lt;&gt;"&amp;"*"&amp;LEFT($A179,11)&amp;"*"))/1000)</f>
        <v>0</v>
      </c>
      <c r="BB179" s="156">
        <f t="array" ref="BB179">IF(LEN(BB$8)=0,"",IF(BB$9="samtals",SUMIFS(Gögn!$I$2:$I$11876,Gögn!$F$2:$F$11876,"*"&amp;LEFT($A179,4)&amp;"*",Gögn!$B$2:$B$11876,BB$8,Gögn!$F$2:$F$11876,"*"&amp;RIGHT($A179,5)&amp;"*",Gögn!$F$2:$F$11876,"&lt;&gt;"&amp;"*"&amp;LEFT($A179,11)&amp;"*"),SUMIFS(Gögn!$I$2:$I$11876,Gögn!$F$2:$F$11876,"*"&amp;LEFT($A179,4)&amp;"*",Gögn!$B$2:$B$11876,BB$8,Gögn!$E$2:$E$11876,BB$9,Gögn!$F$2:$F$11876,"*"&amp;RIGHT($A179,5)&amp;"*",Gögn!$F$2:$F$11876,"&lt;&gt;"&amp;"*"&amp;LEFT($A179,11)&amp;"*"))/1000)</f>
        <v>0</v>
      </c>
      <c r="BC179" s="156">
        <f t="array" ref="BC179">IF(LEN(BC$8)=0,"",IF(BC$9="samtals",SUMIFS(Gögn!$I$2:$I$11876,Gögn!$F$2:$F$11876,"*"&amp;LEFT($A179,4)&amp;"*",Gögn!$B$2:$B$11876,BC$8,Gögn!$F$2:$F$11876,"*"&amp;RIGHT($A179,5)&amp;"*",Gögn!$F$2:$F$11876,"&lt;&gt;"&amp;"*"&amp;LEFT($A179,11)&amp;"*"),SUMIFS(Gögn!$I$2:$I$11876,Gögn!$F$2:$F$11876,"*"&amp;LEFT($A179,4)&amp;"*",Gögn!$B$2:$B$11876,BC$8,Gögn!$E$2:$E$11876,BC$9,Gögn!$F$2:$F$11876,"*"&amp;RIGHT($A179,5)&amp;"*",Gögn!$F$2:$F$11876,"&lt;&gt;"&amp;"*"&amp;LEFT($A179,11)&amp;"*"))/1000)</f>
        <v>0</v>
      </c>
      <c r="BD179" s="156">
        <f t="array" ref="BD179">IF(LEN(BD$8)=0,"",IF(BD$9="samtals",SUMIFS(Gögn!$I$2:$I$11876,Gögn!$F$2:$F$11876,"*"&amp;LEFT($A179,4)&amp;"*",Gögn!$B$2:$B$11876,BD$8,Gögn!$F$2:$F$11876,"*"&amp;RIGHT($A179,5)&amp;"*",Gögn!$F$2:$F$11876,"&lt;&gt;"&amp;"*"&amp;LEFT($A179,11)&amp;"*"),SUMIFS(Gögn!$I$2:$I$11876,Gögn!$F$2:$F$11876,"*"&amp;LEFT($A179,4)&amp;"*",Gögn!$B$2:$B$11876,BD$8,Gögn!$E$2:$E$11876,BD$9,Gögn!$F$2:$F$11876,"*"&amp;RIGHT($A179,5)&amp;"*",Gögn!$F$2:$F$11876,"&lt;&gt;"&amp;"*"&amp;LEFT($A179,11)&amp;"*"))/1000)</f>
        <v>0</v>
      </c>
      <c r="BE179" s="156">
        <f t="array" ref="BE179">IF(LEN(BE$8)=0,"",IF(BE$9="samtals",SUMIFS(Gögn!$I$2:$I$11876,Gögn!$F$2:$F$11876,"*"&amp;LEFT($A179,4)&amp;"*",Gögn!$B$2:$B$11876,BE$8,Gögn!$F$2:$F$11876,"*"&amp;RIGHT($A179,5)&amp;"*",Gögn!$F$2:$F$11876,"&lt;&gt;"&amp;"*"&amp;LEFT($A179,11)&amp;"*"),SUMIFS(Gögn!$I$2:$I$11876,Gögn!$F$2:$F$11876,"*"&amp;LEFT($A179,4)&amp;"*",Gögn!$B$2:$B$11876,BE$8,Gögn!$E$2:$E$11876,BE$9,Gögn!$F$2:$F$11876,"*"&amp;RIGHT($A179,5)&amp;"*",Gögn!$F$2:$F$11876,"&lt;&gt;"&amp;"*"&amp;LEFT($A179,11)&amp;"*"))/1000)</f>
        <v>11398.380999999999</v>
      </c>
      <c r="BF179" s="156">
        <f t="array" ref="BF179">IF(LEN(BF$8)=0,"",IF(BF$9="samtals",SUMIFS(Gögn!$I$2:$I$11876,Gögn!$F$2:$F$11876,"*"&amp;LEFT($A179,4)&amp;"*",Gögn!$B$2:$B$11876,BF$8,Gögn!$F$2:$F$11876,"*"&amp;RIGHT($A179,5)&amp;"*",Gögn!$F$2:$F$11876,"&lt;&gt;"&amp;"*"&amp;LEFT($A179,11)&amp;"*"),SUMIFS(Gögn!$I$2:$I$11876,Gögn!$F$2:$F$11876,"*"&amp;LEFT($A179,4)&amp;"*",Gögn!$B$2:$B$11876,BF$8,Gögn!$E$2:$E$11876,BF$9,Gögn!$F$2:$F$11876,"*"&amp;RIGHT($A179,5)&amp;"*",Gögn!$F$2:$F$11876,"&lt;&gt;"&amp;"*"&amp;LEFT($A179,11)&amp;"*"))/1000)</f>
        <v>9793.7729999999992</v>
      </c>
      <c r="BG179" s="156">
        <f t="array" ref="BG179">IF(LEN(BG$8)=0,"",IF(BG$9="samtals",SUMIFS(Gögn!$I$2:$I$11876,Gögn!$F$2:$F$11876,"*"&amp;LEFT($A179,4)&amp;"*",Gögn!$B$2:$B$11876,BG$8,Gögn!$F$2:$F$11876,"*"&amp;RIGHT($A179,5)&amp;"*",Gögn!$F$2:$F$11876,"&lt;&gt;"&amp;"*"&amp;LEFT($A179,11)&amp;"*"),SUMIFS(Gögn!$I$2:$I$11876,Gögn!$F$2:$F$11876,"*"&amp;LEFT($A179,4)&amp;"*",Gögn!$B$2:$B$11876,BG$8,Gögn!$E$2:$E$11876,BG$9,Gögn!$F$2:$F$11876,"*"&amp;RIGHT($A179,5)&amp;"*",Gögn!$F$2:$F$11876,"&lt;&gt;"&amp;"*"&amp;LEFT($A179,11)&amp;"*"))/1000)</f>
        <v>1604.6079999999999</v>
      </c>
    </row>
    <row r="180" spans="1:59" ht="15" customHeight="1" x14ac:dyDescent="0.25">
      <c r="A180" s="5" t="s">
        <v>422</v>
      </c>
      <c r="B180" s="5"/>
      <c r="C180" s="18" t="s">
        <v>313</v>
      </c>
      <c r="D180" s="155">
        <f t="shared" si="41"/>
        <v>3478324.7169999997</v>
      </c>
      <c r="E180" s="155">
        <f t="array" ref="E180">IF(LEN(E$8)=0,"",IF(E$9="samtals",SUMIFS(Gögn!$I$2:$I$11876,Gögn!$F$2:$F$11876,"*"&amp;LEFT($A180,4)&amp;"*",Gögn!$B$2:$B$11876,E$8,Gögn!$F$2:$F$11876,"*"&amp;RIGHT($A180,5)&amp;"*",Gögn!$F$2:$F$11876,"&lt;&gt;"&amp;"*"&amp;LEFT($A180,11)&amp;"*"),SUMIFS(Gögn!$I$2:$I$11876,Gögn!$F$2:$F$11876,"*"&amp;LEFT($A180,4)&amp;"*",Gögn!$B$2:$B$11876,E$8,Gögn!$E$2:$E$11876,E$9,Gögn!$F$2:$F$11876,"*"&amp;RIGHT($A180,5)&amp;"*",Gögn!$F$2:$F$11876,"&lt;&gt;"&amp;"*"&amp;LEFT($A180,11)&amp;"*"))/1000)</f>
        <v>201717.21100000001</v>
      </c>
      <c r="F180" s="155">
        <f t="array" ref="F180">IF(LEN(F$8)=0,"",IF(F$9="samtals",SUMIFS(Gögn!$I$2:$I$11876,Gögn!$F$2:$F$11876,"*"&amp;LEFT($A180,4)&amp;"*",Gögn!$B$2:$B$11876,F$8,Gögn!$F$2:$F$11876,"*"&amp;RIGHT($A180,5)&amp;"*",Gögn!$F$2:$F$11876,"&lt;&gt;"&amp;"*"&amp;LEFT($A180,11)&amp;"*"),SUMIFS(Gögn!$I$2:$I$11876,Gögn!$F$2:$F$11876,"*"&amp;LEFT($A180,4)&amp;"*",Gögn!$B$2:$B$11876,F$8,Gögn!$E$2:$E$11876,F$9,Gögn!$F$2:$F$11876,"*"&amp;RIGHT($A180,5)&amp;"*",Gögn!$F$2:$F$11876,"&lt;&gt;"&amp;"*"&amp;LEFT($A180,11)&amp;"*"))/1000)</f>
        <v>105961.92600000001</v>
      </c>
      <c r="G180" s="155">
        <f t="array" ref="G180">IF(LEN(G$8)=0,"",IF(G$9="samtals",SUMIFS(Gögn!$I$2:$I$11876,Gögn!$F$2:$F$11876,"*"&amp;LEFT($A180,4)&amp;"*",Gögn!$B$2:$B$11876,G$8,Gögn!$F$2:$F$11876,"*"&amp;RIGHT($A180,5)&amp;"*",Gögn!$F$2:$F$11876,"&lt;&gt;"&amp;"*"&amp;LEFT($A180,11)&amp;"*"),SUMIFS(Gögn!$I$2:$I$11876,Gögn!$F$2:$F$11876,"*"&amp;LEFT($A180,4)&amp;"*",Gögn!$B$2:$B$11876,G$8,Gögn!$E$2:$E$11876,G$9,Gögn!$F$2:$F$11876,"*"&amp;RIGHT($A180,5)&amp;"*",Gögn!$F$2:$F$11876,"&lt;&gt;"&amp;"*"&amp;LEFT($A180,11)&amp;"*"))/1000)</f>
        <v>95755.285000000003</v>
      </c>
      <c r="H180" s="155">
        <f t="array" ref="H180">IF(LEN(H$8)=0,"",IF(H$9="samtals",SUMIFS(Gögn!$I$2:$I$11876,Gögn!$F$2:$F$11876,"*"&amp;LEFT($A180,4)&amp;"*",Gögn!$B$2:$B$11876,H$8,Gögn!$F$2:$F$11876,"*"&amp;RIGHT($A180,5)&amp;"*",Gögn!$F$2:$F$11876,"&lt;&gt;"&amp;"*"&amp;LEFT($A180,11)&amp;"*"),SUMIFS(Gögn!$I$2:$I$11876,Gögn!$F$2:$F$11876,"*"&amp;LEFT($A180,4)&amp;"*",Gögn!$B$2:$B$11876,H$8,Gögn!$E$2:$E$11876,H$9,Gögn!$F$2:$F$11876,"*"&amp;RIGHT($A180,5)&amp;"*",Gögn!$F$2:$F$11876,"&lt;&gt;"&amp;"*"&amp;LEFT($A180,11)&amp;"*"))/1000)</f>
        <v>407589.326</v>
      </c>
      <c r="I180" s="155">
        <f t="array" ref="I180">IF(LEN(I$8)=0,"",IF(I$9="samtals",SUMIFS(Gögn!$I$2:$I$11876,Gögn!$F$2:$F$11876,"*"&amp;LEFT($A180,4)&amp;"*",Gögn!$B$2:$B$11876,I$8,Gögn!$F$2:$F$11876,"*"&amp;RIGHT($A180,5)&amp;"*",Gögn!$F$2:$F$11876,"&lt;&gt;"&amp;"*"&amp;LEFT($A180,11)&amp;"*"),SUMIFS(Gögn!$I$2:$I$11876,Gögn!$F$2:$F$11876,"*"&amp;LEFT($A180,4)&amp;"*",Gögn!$B$2:$B$11876,I$8,Gögn!$E$2:$E$11876,I$9,Gögn!$F$2:$F$11876,"*"&amp;RIGHT($A180,5)&amp;"*",Gögn!$F$2:$F$11876,"&lt;&gt;"&amp;"*"&amp;LEFT($A180,11)&amp;"*"))/1000)</f>
        <v>405132.11300000001</v>
      </c>
      <c r="J180" s="155">
        <f t="array" ref="J180">IF(LEN(J$8)=0,"",IF(J$9="samtals",SUMIFS(Gögn!$I$2:$I$11876,Gögn!$F$2:$F$11876,"*"&amp;LEFT($A180,4)&amp;"*",Gögn!$B$2:$B$11876,J$8,Gögn!$F$2:$F$11876,"*"&amp;RIGHT($A180,5)&amp;"*",Gögn!$F$2:$F$11876,"&lt;&gt;"&amp;"*"&amp;LEFT($A180,11)&amp;"*"),SUMIFS(Gögn!$I$2:$I$11876,Gögn!$F$2:$F$11876,"*"&amp;LEFT($A180,4)&amp;"*",Gögn!$B$2:$B$11876,J$8,Gögn!$E$2:$E$11876,J$9,Gögn!$F$2:$F$11876,"*"&amp;RIGHT($A180,5)&amp;"*",Gögn!$F$2:$F$11876,"&lt;&gt;"&amp;"*"&amp;LEFT($A180,11)&amp;"*"))/1000)</f>
        <v>2457.2130000000002</v>
      </c>
      <c r="K180" s="155">
        <f t="array" ref="K180">IF(LEN(K$8)=0,"",IF(K$9="samtals",SUMIFS(Gögn!$I$2:$I$11876,Gögn!$F$2:$F$11876,"*"&amp;LEFT($A180,4)&amp;"*",Gögn!$B$2:$B$11876,K$8,Gögn!$F$2:$F$11876,"*"&amp;RIGHT($A180,5)&amp;"*",Gögn!$F$2:$F$11876,"&lt;&gt;"&amp;"*"&amp;LEFT($A180,11)&amp;"*"),SUMIFS(Gögn!$I$2:$I$11876,Gögn!$F$2:$F$11876,"*"&amp;LEFT($A180,4)&amp;"*",Gögn!$B$2:$B$11876,K$8,Gögn!$E$2:$E$11876,K$9,Gögn!$F$2:$F$11876,"*"&amp;RIGHT($A180,5)&amp;"*",Gögn!$F$2:$F$11876,"&lt;&gt;"&amp;"*"&amp;LEFT($A180,11)&amp;"*"))/1000)</f>
        <v>115025.08100000001</v>
      </c>
      <c r="L180" s="155">
        <f t="array" ref="L180">IF(LEN(L$8)=0,"",IF(L$9="samtals",SUMIFS(Gögn!$I$2:$I$11876,Gögn!$F$2:$F$11876,"*"&amp;LEFT($A180,4)&amp;"*",Gögn!$B$2:$B$11876,L$8,Gögn!$F$2:$F$11876,"*"&amp;RIGHT($A180,5)&amp;"*",Gögn!$F$2:$F$11876,"&lt;&gt;"&amp;"*"&amp;LEFT($A180,11)&amp;"*"),SUMIFS(Gögn!$I$2:$I$11876,Gögn!$F$2:$F$11876,"*"&amp;LEFT($A180,4)&amp;"*",Gögn!$B$2:$B$11876,L$8,Gögn!$E$2:$E$11876,L$9,Gögn!$F$2:$F$11876,"*"&amp;RIGHT($A180,5)&amp;"*",Gögn!$F$2:$F$11876,"&lt;&gt;"&amp;"*"&amp;LEFT($A180,11)&amp;"*"))/1000)</f>
        <v>115025.08100000001</v>
      </c>
      <c r="M180" s="155">
        <f t="array" ref="M180">IF(LEN(M$8)=0,"",IF(M$9="samtals",SUMIFS(Gögn!$I$2:$I$11876,Gögn!$F$2:$F$11876,"*"&amp;LEFT($A180,4)&amp;"*",Gögn!$B$2:$B$11876,M$8,Gögn!$F$2:$F$11876,"*"&amp;RIGHT($A180,5)&amp;"*",Gögn!$F$2:$F$11876,"&lt;&gt;"&amp;"*"&amp;LEFT($A180,11)&amp;"*"),SUMIFS(Gögn!$I$2:$I$11876,Gögn!$F$2:$F$11876,"*"&amp;LEFT($A180,4)&amp;"*",Gögn!$B$2:$B$11876,M$8,Gögn!$E$2:$E$11876,M$9,Gögn!$F$2:$F$11876,"*"&amp;RIGHT($A180,5)&amp;"*",Gögn!$F$2:$F$11876,"&lt;&gt;"&amp;"*"&amp;LEFT($A180,11)&amp;"*"))/1000)</f>
        <v>95265</v>
      </c>
      <c r="N180" s="155">
        <f t="array" ref="N180">IF(LEN(N$8)=0,"",IF(N$9="samtals",SUMIFS(Gögn!$I$2:$I$11876,Gögn!$F$2:$F$11876,"*"&amp;LEFT($A180,4)&amp;"*",Gögn!$B$2:$B$11876,N$8,Gögn!$F$2:$F$11876,"*"&amp;RIGHT($A180,5)&amp;"*",Gögn!$F$2:$F$11876,"&lt;&gt;"&amp;"*"&amp;LEFT($A180,11)&amp;"*"),SUMIFS(Gögn!$I$2:$I$11876,Gögn!$F$2:$F$11876,"*"&amp;LEFT($A180,4)&amp;"*",Gögn!$B$2:$B$11876,N$8,Gögn!$E$2:$E$11876,N$9,Gögn!$F$2:$F$11876,"*"&amp;RIGHT($A180,5)&amp;"*",Gögn!$F$2:$F$11876,"&lt;&gt;"&amp;"*"&amp;LEFT($A180,11)&amp;"*"))/1000)</f>
        <v>95265</v>
      </c>
      <c r="O180" s="155">
        <f t="array" ref="O180">IF(LEN(O$8)=0,"",IF(O$9="samtals",SUMIFS(Gögn!$I$2:$I$11876,Gögn!$F$2:$F$11876,"*"&amp;LEFT($A180,4)&amp;"*",Gögn!$B$2:$B$11876,O$8,Gögn!$F$2:$F$11876,"*"&amp;RIGHT($A180,5)&amp;"*",Gögn!$F$2:$F$11876,"&lt;&gt;"&amp;"*"&amp;LEFT($A180,11)&amp;"*"),SUMIFS(Gögn!$I$2:$I$11876,Gögn!$F$2:$F$11876,"*"&amp;LEFT($A180,4)&amp;"*",Gögn!$B$2:$B$11876,O$8,Gögn!$E$2:$E$11876,O$9,Gögn!$F$2:$F$11876,"*"&amp;RIGHT($A180,5)&amp;"*",Gögn!$F$2:$F$11876,"&lt;&gt;"&amp;"*"&amp;LEFT($A180,11)&amp;"*"))/1000)</f>
        <v>208056.89</v>
      </c>
      <c r="P180" s="155">
        <f t="array" ref="P180">IF(LEN(P$8)=0,"",IF(P$9="samtals",SUMIFS(Gögn!$I$2:$I$11876,Gögn!$F$2:$F$11876,"*"&amp;LEFT($A180,4)&amp;"*",Gögn!$B$2:$B$11876,P$8,Gögn!$F$2:$F$11876,"*"&amp;RIGHT($A180,5)&amp;"*",Gögn!$F$2:$F$11876,"&lt;&gt;"&amp;"*"&amp;LEFT($A180,11)&amp;"*"),SUMIFS(Gögn!$I$2:$I$11876,Gögn!$F$2:$F$11876,"*"&amp;LEFT($A180,4)&amp;"*",Gögn!$B$2:$B$11876,P$8,Gögn!$E$2:$E$11876,P$9,Gögn!$F$2:$F$11876,"*"&amp;RIGHT($A180,5)&amp;"*",Gögn!$F$2:$F$11876,"&lt;&gt;"&amp;"*"&amp;LEFT($A180,11)&amp;"*"))/1000)</f>
        <v>208056.89</v>
      </c>
      <c r="Q180" s="155">
        <f t="array" ref="Q180">IF(LEN(Q$8)=0,"",IF(Q$9="samtals",SUMIFS(Gögn!$I$2:$I$11876,Gögn!$F$2:$F$11876,"*"&amp;LEFT($A180,4)&amp;"*",Gögn!$B$2:$B$11876,Q$8,Gögn!$F$2:$F$11876,"*"&amp;RIGHT($A180,5)&amp;"*",Gögn!$F$2:$F$11876,"&lt;&gt;"&amp;"*"&amp;LEFT($A180,11)&amp;"*"),SUMIFS(Gögn!$I$2:$I$11876,Gögn!$F$2:$F$11876,"*"&amp;LEFT($A180,4)&amp;"*",Gögn!$B$2:$B$11876,Q$8,Gögn!$E$2:$E$11876,Q$9,Gögn!$F$2:$F$11876,"*"&amp;RIGHT($A180,5)&amp;"*",Gögn!$F$2:$F$11876,"&lt;&gt;"&amp;"*"&amp;LEFT($A180,11)&amp;"*"))/1000)</f>
        <v>0</v>
      </c>
      <c r="R180" s="155">
        <f t="array" ref="R180">IF(LEN(R$8)=0,"",IF(R$9="samtals",SUMIFS(Gögn!$I$2:$I$11876,Gögn!$F$2:$F$11876,"*"&amp;LEFT($A180,4)&amp;"*",Gögn!$B$2:$B$11876,R$8,Gögn!$F$2:$F$11876,"*"&amp;RIGHT($A180,5)&amp;"*",Gögn!$F$2:$F$11876,"&lt;&gt;"&amp;"*"&amp;LEFT($A180,11)&amp;"*"),SUMIFS(Gögn!$I$2:$I$11876,Gögn!$F$2:$F$11876,"*"&amp;LEFT($A180,4)&amp;"*",Gögn!$B$2:$B$11876,R$8,Gögn!$E$2:$E$11876,R$9,Gögn!$F$2:$F$11876,"*"&amp;RIGHT($A180,5)&amp;"*",Gögn!$F$2:$F$11876,"&lt;&gt;"&amp;"*"&amp;LEFT($A180,11)&amp;"*"))/1000)</f>
        <v>333528</v>
      </c>
      <c r="S180" s="155">
        <f t="array" ref="S180">IF(LEN(S$8)=0,"",IF(S$9="samtals",SUMIFS(Gögn!$I$2:$I$11876,Gögn!$F$2:$F$11876,"*"&amp;LEFT($A180,4)&amp;"*",Gögn!$B$2:$B$11876,S$8,Gögn!$F$2:$F$11876,"*"&amp;RIGHT($A180,5)&amp;"*",Gögn!$F$2:$F$11876,"&lt;&gt;"&amp;"*"&amp;LEFT($A180,11)&amp;"*"),SUMIFS(Gögn!$I$2:$I$11876,Gögn!$F$2:$F$11876,"*"&amp;LEFT($A180,4)&amp;"*",Gögn!$B$2:$B$11876,S$8,Gögn!$E$2:$E$11876,S$9,Gögn!$F$2:$F$11876,"*"&amp;RIGHT($A180,5)&amp;"*",Gögn!$F$2:$F$11876,"&lt;&gt;"&amp;"*"&amp;LEFT($A180,11)&amp;"*"))/1000)</f>
        <v>97489</v>
      </c>
      <c r="T180" s="155">
        <f t="array" ref="T180">IF(LEN(T$8)=0,"",IF(T$9="samtals",SUMIFS(Gögn!$I$2:$I$11876,Gögn!$F$2:$F$11876,"*"&amp;LEFT($A180,4)&amp;"*",Gögn!$B$2:$B$11876,T$8,Gögn!$F$2:$F$11876,"*"&amp;RIGHT($A180,5)&amp;"*",Gögn!$F$2:$F$11876,"&lt;&gt;"&amp;"*"&amp;LEFT($A180,11)&amp;"*"),SUMIFS(Gögn!$I$2:$I$11876,Gögn!$F$2:$F$11876,"*"&amp;LEFT($A180,4)&amp;"*",Gögn!$B$2:$B$11876,T$8,Gögn!$E$2:$E$11876,T$9,Gögn!$F$2:$F$11876,"*"&amp;RIGHT($A180,5)&amp;"*",Gögn!$F$2:$F$11876,"&lt;&gt;"&amp;"*"&amp;LEFT($A180,11)&amp;"*"))/1000)</f>
        <v>236039</v>
      </c>
      <c r="U180" s="155">
        <f t="array" ref="U180">IF(LEN(U$8)=0,"",IF(U$9="samtals",SUMIFS(Gögn!$I$2:$I$11876,Gögn!$F$2:$F$11876,"*"&amp;LEFT($A180,4)&amp;"*",Gögn!$B$2:$B$11876,U$8,Gögn!$F$2:$F$11876,"*"&amp;RIGHT($A180,5)&amp;"*",Gögn!$F$2:$F$11876,"&lt;&gt;"&amp;"*"&amp;LEFT($A180,11)&amp;"*"),SUMIFS(Gögn!$I$2:$I$11876,Gögn!$F$2:$F$11876,"*"&amp;LEFT($A180,4)&amp;"*",Gögn!$B$2:$B$11876,U$8,Gögn!$E$2:$E$11876,U$9,Gögn!$F$2:$F$11876,"*"&amp;RIGHT($A180,5)&amp;"*",Gögn!$F$2:$F$11876,"&lt;&gt;"&amp;"*"&amp;LEFT($A180,11)&amp;"*"))/1000)</f>
        <v>355727</v>
      </c>
      <c r="V180" s="155">
        <f t="array" ref="V180">IF(LEN(V$8)=0,"",IF(V$9="samtals",SUMIFS(Gögn!$I$2:$I$11876,Gögn!$F$2:$F$11876,"*"&amp;LEFT($A180,4)&amp;"*",Gögn!$B$2:$B$11876,V$8,Gögn!$F$2:$F$11876,"*"&amp;RIGHT($A180,5)&amp;"*",Gögn!$F$2:$F$11876,"&lt;&gt;"&amp;"*"&amp;LEFT($A180,11)&amp;"*"),SUMIFS(Gögn!$I$2:$I$11876,Gögn!$F$2:$F$11876,"*"&amp;LEFT($A180,4)&amp;"*",Gögn!$B$2:$B$11876,V$8,Gögn!$E$2:$E$11876,V$9,Gögn!$F$2:$F$11876,"*"&amp;RIGHT($A180,5)&amp;"*",Gögn!$F$2:$F$11876,"&lt;&gt;"&amp;"*"&amp;LEFT($A180,11)&amp;"*"))/1000)</f>
        <v>355727</v>
      </c>
      <c r="W180" s="155">
        <f t="array" ref="W180">IF(LEN(W$8)=0,"",IF(W$9="samtals",SUMIFS(Gögn!$I$2:$I$11876,Gögn!$F$2:$F$11876,"*"&amp;LEFT($A180,4)&amp;"*",Gögn!$B$2:$B$11876,W$8,Gögn!$F$2:$F$11876,"*"&amp;RIGHT($A180,5)&amp;"*",Gögn!$F$2:$F$11876,"&lt;&gt;"&amp;"*"&amp;LEFT($A180,11)&amp;"*"),SUMIFS(Gögn!$I$2:$I$11876,Gögn!$F$2:$F$11876,"*"&amp;LEFT($A180,4)&amp;"*",Gögn!$B$2:$B$11876,W$8,Gögn!$E$2:$E$11876,W$9,Gögn!$F$2:$F$11876,"*"&amp;RIGHT($A180,5)&amp;"*",Gögn!$F$2:$F$11876,"&lt;&gt;"&amp;"*"&amp;LEFT($A180,11)&amp;"*"))/1000)</f>
        <v>0</v>
      </c>
      <c r="X180" s="155">
        <f t="array" ref="X180">IF(LEN(X$8)=0,"",IF(X$9="samtals",SUMIFS(Gögn!$I$2:$I$11876,Gögn!$F$2:$F$11876,"*"&amp;LEFT($A180,4)&amp;"*",Gögn!$B$2:$B$11876,X$8,Gögn!$F$2:$F$11876,"*"&amp;RIGHT($A180,5)&amp;"*",Gögn!$F$2:$F$11876,"&lt;&gt;"&amp;"*"&amp;LEFT($A180,11)&amp;"*"),SUMIFS(Gögn!$I$2:$I$11876,Gögn!$F$2:$F$11876,"*"&amp;LEFT($A180,4)&amp;"*",Gögn!$B$2:$B$11876,X$8,Gögn!$E$2:$E$11876,X$9,Gögn!$F$2:$F$11876,"*"&amp;RIGHT($A180,5)&amp;"*",Gögn!$F$2:$F$11876,"&lt;&gt;"&amp;"*"&amp;LEFT($A180,11)&amp;"*"))/1000)</f>
        <v>89529.203999999998</v>
      </c>
      <c r="Y180" s="155">
        <f t="array" ref="Y180">IF(LEN(Y$8)=0,"",IF(Y$9="samtals",SUMIFS(Gögn!$I$2:$I$11876,Gögn!$F$2:$F$11876,"*"&amp;LEFT($A180,4)&amp;"*",Gögn!$B$2:$B$11876,Y$8,Gögn!$F$2:$F$11876,"*"&amp;RIGHT($A180,5)&amp;"*",Gögn!$F$2:$F$11876,"&lt;&gt;"&amp;"*"&amp;LEFT($A180,11)&amp;"*"),SUMIFS(Gögn!$I$2:$I$11876,Gögn!$F$2:$F$11876,"*"&amp;LEFT($A180,4)&amp;"*",Gögn!$B$2:$B$11876,Y$8,Gögn!$E$2:$E$11876,Y$9,Gögn!$F$2:$F$11876,"*"&amp;RIGHT($A180,5)&amp;"*",Gögn!$F$2:$F$11876,"&lt;&gt;"&amp;"*"&amp;LEFT($A180,11)&amp;"*"))/1000)</f>
        <v>22827.124</v>
      </c>
      <c r="Z180" s="155">
        <f t="array" ref="Z180">IF(LEN(Z$8)=0,"",IF(Z$9="samtals",SUMIFS(Gögn!$I$2:$I$11876,Gögn!$F$2:$F$11876,"*"&amp;LEFT($A180,4)&amp;"*",Gögn!$B$2:$B$11876,Z$8,Gögn!$F$2:$F$11876,"*"&amp;RIGHT($A180,5)&amp;"*",Gögn!$F$2:$F$11876,"&lt;&gt;"&amp;"*"&amp;LEFT($A180,11)&amp;"*"),SUMIFS(Gögn!$I$2:$I$11876,Gögn!$F$2:$F$11876,"*"&amp;LEFT($A180,4)&amp;"*",Gögn!$B$2:$B$11876,Z$8,Gögn!$E$2:$E$11876,Z$9,Gögn!$F$2:$F$11876,"*"&amp;RIGHT($A180,5)&amp;"*",Gögn!$F$2:$F$11876,"&lt;&gt;"&amp;"*"&amp;LEFT($A180,11)&amp;"*"))/1000)</f>
        <v>66702.080000000002</v>
      </c>
      <c r="AA180" s="155">
        <f t="array" ref="AA180">IF(LEN(AA$8)=0,"",IF(AA$9="samtals",SUMIFS(Gögn!$I$2:$I$11876,Gögn!$F$2:$F$11876,"*"&amp;LEFT($A180,4)&amp;"*",Gögn!$B$2:$B$11876,AA$8,Gögn!$F$2:$F$11876,"*"&amp;RIGHT($A180,5)&amp;"*",Gögn!$F$2:$F$11876,"&lt;&gt;"&amp;"*"&amp;LEFT($A180,11)&amp;"*"),SUMIFS(Gögn!$I$2:$I$11876,Gögn!$F$2:$F$11876,"*"&amp;LEFT($A180,4)&amp;"*",Gögn!$B$2:$B$11876,AA$8,Gögn!$E$2:$E$11876,AA$9,Gögn!$F$2:$F$11876,"*"&amp;RIGHT($A180,5)&amp;"*",Gögn!$F$2:$F$11876,"&lt;&gt;"&amp;"*"&amp;LEFT($A180,11)&amp;"*"))/1000)</f>
        <v>79451.692999999999</v>
      </c>
      <c r="AB180" s="155">
        <f t="array" ref="AB180">IF(LEN(AB$8)=0,"",IF(AB$9="samtals",SUMIFS(Gögn!$I$2:$I$11876,Gögn!$F$2:$F$11876,"*"&amp;LEFT($A180,4)&amp;"*",Gögn!$B$2:$B$11876,AB$8,Gögn!$F$2:$F$11876,"*"&amp;RIGHT($A180,5)&amp;"*",Gögn!$F$2:$F$11876,"&lt;&gt;"&amp;"*"&amp;LEFT($A180,11)&amp;"*"),SUMIFS(Gögn!$I$2:$I$11876,Gögn!$F$2:$F$11876,"*"&amp;LEFT($A180,4)&amp;"*",Gögn!$B$2:$B$11876,AB$8,Gögn!$E$2:$E$11876,AB$9,Gögn!$F$2:$F$11876,"*"&amp;RIGHT($A180,5)&amp;"*",Gögn!$F$2:$F$11876,"&lt;&gt;"&amp;"*"&amp;LEFT($A180,11)&amp;"*"))/1000)</f>
        <v>79451.692999999999</v>
      </c>
      <c r="AC180" s="155">
        <f t="array" ref="AC180">IF(LEN(AC$8)=0,"",IF(AC$9="samtals",SUMIFS(Gögn!$I$2:$I$11876,Gögn!$F$2:$F$11876,"*"&amp;LEFT($A180,4)&amp;"*",Gögn!$B$2:$B$11876,AC$8,Gögn!$F$2:$F$11876,"*"&amp;RIGHT($A180,5)&amp;"*",Gögn!$F$2:$F$11876,"&lt;&gt;"&amp;"*"&amp;LEFT($A180,11)&amp;"*"),SUMIFS(Gögn!$I$2:$I$11876,Gögn!$F$2:$F$11876,"*"&amp;LEFT($A180,4)&amp;"*",Gögn!$B$2:$B$11876,AC$8,Gögn!$E$2:$E$11876,AC$9,Gögn!$F$2:$F$11876,"*"&amp;RIGHT($A180,5)&amp;"*",Gögn!$F$2:$F$11876,"&lt;&gt;"&amp;"*"&amp;LEFT($A180,11)&amp;"*"))/1000)</f>
        <v>6018</v>
      </c>
      <c r="AD180" s="155">
        <f t="array" ref="AD180">IF(LEN(AD$8)=0,"",IF(AD$9="samtals",SUMIFS(Gögn!$I$2:$I$11876,Gögn!$F$2:$F$11876,"*"&amp;LEFT($A180,4)&amp;"*",Gögn!$B$2:$B$11876,AD$8,Gögn!$F$2:$F$11876,"*"&amp;RIGHT($A180,5)&amp;"*",Gögn!$F$2:$F$11876,"&lt;&gt;"&amp;"*"&amp;LEFT($A180,11)&amp;"*"),SUMIFS(Gögn!$I$2:$I$11876,Gögn!$F$2:$F$11876,"*"&amp;LEFT($A180,4)&amp;"*",Gögn!$B$2:$B$11876,AD$8,Gögn!$E$2:$E$11876,AD$9,Gögn!$F$2:$F$11876,"*"&amp;RIGHT($A180,5)&amp;"*",Gögn!$F$2:$F$11876,"&lt;&gt;"&amp;"*"&amp;LEFT($A180,11)&amp;"*"))/1000)</f>
        <v>6018</v>
      </c>
      <c r="AE180" s="155">
        <f t="array" ref="AE180">IF(LEN(AE$8)=0,"",IF(AE$9="samtals",SUMIFS(Gögn!$I$2:$I$11876,Gögn!$F$2:$F$11876,"*"&amp;LEFT($A180,4)&amp;"*",Gögn!$B$2:$B$11876,AE$8,Gögn!$F$2:$F$11876,"*"&amp;RIGHT($A180,5)&amp;"*",Gögn!$F$2:$F$11876,"&lt;&gt;"&amp;"*"&amp;LEFT($A180,11)&amp;"*"),SUMIFS(Gögn!$I$2:$I$11876,Gögn!$F$2:$F$11876,"*"&amp;LEFT($A180,4)&amp;"*",Gögn!$B$2:$B$11876,AE$8,Gögn!$E$2:$E$11876,AE$9,Gögn!$F$2:$F$11876,"*"&amp;RIGHT($A180,5)&amp;"*",Gögn!$F$2:$F$11876,"&lt;&gt;"&amp;"*"&amp;LEFT($A180,11)&amp;"*"))/1000)</f>
        <v>21423</v>
      </c>
      <c r="AF180" s="155">
        <f t="array" ref="AF180">IF(LEN(AF$8)=0,"",IF(AF$9="samtals",SUMIFS(Gögn!$I$2:$I$11876,Gögn!$F$2:$F$11876,"*"&amp;LEFT($A180,4)&amp;"*",Gögn!$B$2:$B$11876,AF$8,Gögn!$F$2:$F$11876,"*"&amp;RIGHT($A180,5)&amp;"*",Gögn!$F$2:$F$11876,"&lt;&gt;"&amp;"*"&amp;LEFT($A180,11)&amp;"*"),SUMIFS(Gögn!$I$2:$I$11876,Gögn!$F$2:$F$11876,"*"&amp;LEFT($A180,4)&amp;"*",Gögn!$B$2:$B$11876,AF$8,Gögn!$E$2:$E$11876,AF$9,Gögn!$F$2:$F$11876,"*"&amp;RIGHT($A180,5)&amp;"*",Gögn!$F$2:$F$11876,"&lt;&gt;"&amp;"*"&amp;LEFT($A180,11)&amp;"*"))/1000)</f>
        <v>21423</v>
      </c>
      <c r="AG180" s="155">
        <f t="array" ref="AG180">IF(LEN(AG$8)=0,"",IF(AG$9="samtals",SUMIFS(Gögn!$I$2:$I$11876,Gögn!$F$2:$F$11876,"*"&amp;LEFT($A180,4)&amp;"*",Gögn!$B$2:$B$11876,AG$8,Gögn!$F$2:$F$11876,"*"&amp;RIGHT($A180,5)&amp;"*",Gögn!$F$2:$F$11876,"&lt;&gt;"&amp;"*"&amp;LEFT($A180,11)&amp;"*"),SUMIFS(Gögn!$I$2:$I$11876,Gögn!$F$2:$F$11876,"*"&amp;LEFT($A180,4)&amp;"*",Gögn!$B$2:$B$11876,AG$8,Gögn!$E$2:$E$11876,AG$9,Gögn!$F$2:$F$11876,"*"&amp;RIGHT($A180,5)&amp;"*",Gögn!$F$2:$F$11876,"&lt;&gt;"&amp;"*"&amp;LEFT($A180,11)&amp;"*"))/1000)</f>
        <v>1064.5930000000001</v>
      </c>
      <c r="AH180" s="155">
        <f t="array" ref="AH180">IF(LEN(AH$8)=0,"",IF(AH$9="samtals",SUMIFS(Gögn!$I$2:$I$11876,Gögn!$F$2:$F$11876,"*"&amp;LEFT($A180,4)&amp;"*",Gögn!$B$2:$B$11876,AH$8,Gögn!$F$2:$F$11876,"*"&amp;RIGHT($A180,5)&amp;"*",Gögn!$F$2:$F$11876,"&lt;&gt;"&amp;"*"&amp;LEFT($A180,11)&amp;"*"),SUMIFS(Gögn!$I$2:$I$11876,Gögn!$F$2:$F$11876,"*"&amp;LEFT($A180,4)&amp;"*",Gögn!$B$2:$B$11876,AH$8,Gögn!$E$2:$E$11876,AH$9,Gögn!$F$2:$F$11876,"*"&amp;RIGHT($A180,5)&amp;"*",Gögn!$F$2:$F$11876,"&lt;&gt;"&amp;"*"&amp;LEFT($A180,11)&amp;"*"))/1000)</f>
        <v>1064.5930000000001</v>
      </c>
      <c r="AI180" s="155">
        <f t="array" ref="AI180">IF(LEN(AI$8)=0,"",IF(AI$9="samtals",SUMIFS(Gögn!$I$2:$I$11876,Gögn!$F$2:$F$11876,"*"&amp;LEFT($A180,4)&amp;"*",Gögn!$B$2:$B$11876,AI$8,Gögn!$F$2:$F$11876,"*"&amp;RIGHT($A180,5)&amp;"*",Gögn!$F$2:$F$11876,"&lt;&gt;"&amp;"*"&amp;LEFT($A180,11)&amp;"*"),SUMIFS(Gögn!$I$2:$I$11876,Gögn!$F$2:$F$11876,"*"&amp;LEFT($A180,4)&amp;"*",Gögn!$B$2:$B$11876,AI$8,Gögn!$E$2:$E$11876,AI$9,Gögn!$F$2:$F$11876,"*"&amp;RIGHT($A180,5)&amp;"*",Gögn!$F$2:$F$11876,"&lt;&gt;"&amp;"*"&amp;LEFT($A180,11)&amp;"*"))/1000)</f>
        <v>33716</v>
      </c>
      <c r="AJ180" s="155">
        <f t="array" ref="AJ180">IF(LEN(AJ$8)=0,"",IF(AJ$9="samtals",SUMIFS(Gögn!$I$2:$I$11876,Gögn!$F$2:$F$11876,"*"&amp;LEFT($A180,4)&amp;"*",Gögn!$B$2:$B$11876,AJ$8,Gögn!$F$2:$F$11876,"*"&amp;RIGHT($A180,5)&amp;"*",Gögn!$F$2:$F$11876,"&lt;&gt;"&amp;"*"&amp;LEFT($A180,11)&amp;"*"),SUMIFS(Gögn!$I$2:$I$11876,Gögn!$F$2:$F$11876,"*"&amp;LEFT($A180,4)&amp;"*",Gögn!$B$2:$B$11876,AJ$8,Gögn!$E$2:$E$11876,AJ$9,Gögn!$F$2:$F$11876,"*"&amp;RIGHT($A180,5)&amp;"*",Gögn!$F$2:$F$11876,"&lt;&gt;"&amp;"*"&amp;LEFT($A180,11)&amp;"*"))/1000)</f>
        <v>33716</v>
      </c>
      <c r="AK180" s="155">
        <f t="array" ref="AK180">IF(LEN(AK$8)=0,"",IF(AK$9="samtals",SUMIFS(Gögn!$I$2:$I$11876,Gögn!$F$2:$F$11876,"*"&amp;LEFT($A180,4)&amp;"*",Gögn!$B$2:$B$11876,AK$8,Gögn!$F$2:$F$11876,"*"&amp;RIGHT($A180,5)&amp;"*",Gögn!$F$2:$F$11876,"&lt;&gt;"&amp;"*"&amp;LEFT($A180,11)&amp;"*"),SUMIFS(Gögn!$I$2:$I$11876,Gögn!$F$2:$F$11876,"*"&amp;LEFT($A180,4)&amp;"*",Gögn!$B$2:$B$11876,AK$8,Gögn!$E$2:$E$11876,AK$9,Gögn!$F$2:$F$11876,"*"&amp;RIGHT($A180,5)&amp;"*",Gögn!$F$2:$F$11876,"&lt;&gt;"&amp;"*"&amp;LEFT($A180,11)&amp;"*"))/1000)</f>
        <v>16809.758000000002</v>
      </c>
      <c r="AL180" s="155">
        <f t="array" ref="AL180">IF(LEN(AL$8)=0,"",IF(AL$9="samtals",SUMIFS(Gögn!$I$2:$I$11876,Gögn!$F$2:$F$11876,"*"&amp;LEFT($A180,4)&amp;"*",Gögn!$B$2:$B$11876,AL$8,Gögn!$F$2:$F$11876,"*"&amp;RIGHT($A180,5)&amp;"*",Gögn!$F$2:$F$11876,"&lt;&gt;"&amp;"*"&amp;LEFT($A180,11)&amp;"*"),SUMIFS(Gögn!$I$2:$I$11876,Gögn!$F$2:$F$11876,"*"&amp;LEFT($A180,4)&amp;"*",Gögn!$B$2:$B$11876,AL$8,Gögn!$E$2:$E$11876,AL$9,Gögn!$F$2:$F$11876,"*"&amp;RIGHT($A180,5)&amp;"*",Gögn!$F$2:$F$11876,"&lt;&gt;"&amp;"*"&amp;LEFT($A180,11)&amp;"*"))/1000)</f>
        <v>16809.758000000002</v>
      </c>
      <c r="AM180" s="155">
        <f t="array" ref="AM180">IF(LEN(AM$8)=0,"",IF(AM$9="samtals",SUMIFS(Gögn!$I$2:$I$11876,Gögn!$F$2:$F$11876,"*"&amp;LEFT($A180,4)&amp;"*",Gögn!$B$2:$B$11876,AM$8,Gögn!$F$2:$F$11876,"*"&amp;RIGHT($A180,5)&amp;"*",Gögn!$F$2:$F$11876,"&lt;&gt;"&amp;"*"&amp;LEFT($A180,11)&amp;"*"),SUMIFS(Gögn!$I$2:$I$11876,Gögn!$F$2:$F$11876,"*"&amp;LEFT($A180,4)&amp;"*",Gögn!$B$2:$B$11876,AM$8,Gögn!$E$2:$E$11876,AM$9,Gögn!$F$2:$F$11876,"*"&amp;RIGHT($A180,5)&amp;"*",Gögn!$F$2:$F$11876,"&lt;&gt;"&amp;"*"&amp;LEFT($A180,11)&amp;"*"))/1000)</f>
        <v>601873.91</v>
      </c>
      <c r="AN180" s="155">
        <f t="array" ref="AN180">IF(LEN(AN$8)=0,"",IF(AN$9="samtals",SUMIFS(Gögn!$I$2:$I$11876,Gögn!$F$2:$F$11876,"*"&amp;LEFT($A180,4)&amp;"*",Gögn!$B$2:$B$11876,AN$8,Gögn!$F$2:$F$11876,"*"&amp;RIGHT($A180,5)&amp;"*",Gögn!$F$2:$F$11876,"&lt;&gt;"&amp;"*"&amp;LEFT($A180,11)&amp;"*"),SUMIFS(Gögn!$I$2:$I$11876,Gögn!$F$2:$F$11876,"*"&amp;LEFT($A180,4)&amp;"*",Gögn!$B$2:$B$11876,AN$8,Gögn!$E$2:$E$11876,AN$9,Gögn!$F$2:$F$11876,"*"&amp;RIGHT($A180,5)&amp;"*",Gögn!$F$2:$F$11876,"&lt;&gt;"&amp;"*"&amp;LEFT($A180,11)&amp;"*"))/1000)</f>
        <v>601873.91</v>
      </c>
      <c r="AO180" s="155">
        <f t="array" ref="AO180">IF(LEN(AO$8)=0,"",IF(AO$9="samtals",SUMIFS(Gögn!$I$2:$I$11876,Gögn!$F$2:$F$11876,"*"&amp;LEFT($A180,4)&amp;"*",Gögn!$B$2:$B$11876,AO$8,Gögn!$F$2:$F$11876,"*"&amp;RIGHT($A180,5)&amp;"*",Gögn!$F$2:$F$11876,"&lt;&gt;"&amp;"*"&amp;LEFT($A180,11)&amp;"*"),SUMIFS(Gögn!$I$2:$I$11876,Gögn!$F$2:$F$11876,"*"&amp;LEFT($A180,4)&amp;"*",Gögn!$B$2:$B$11876,AO$8,Gögn!$E$2:$E$11876,AO$9,Gögn!$F$2:$F$11876,"*"&amp;RIGHT($A180,5)&amp;"*",Gögn!$F$2:$F$11876,"&lt;&gt;"&amp;"*"&amp;LEFT($A180,11)&amp;"*"))/1000)</f>
        <v>0</v>
      </c>
      <c r="AP180" s="155">
        <f t="array" ref="AP180">IF(LEN(AP$8)=0,"",IF(AP$9="samtals",SUMIFS(Gögn!$I$2:$I$11876,Gögn!$F$2:$F$11876,"*"&amp;LEFT($A180,4)&amp;"*",Gögn!$B$2:$B$11876,AP$8,Gögn!$F$2:$F$11876,"*"&amp;RIGHT($A180,5)&amp;"*",Gögn!$F$2:$F$11876,"&lt;&gt;"&amp;"*"&amp;LEFT($A180,11)&amp;"*"),SUMIFS(Gögn!$I$2:$I$11876,Gögn!$F$2:$F$11876,"*"&amp;LEFT($A180,4)&amp;"*",Gögn!$B$2:$B$11876,AP$8,Gögn!$E$2:$E$11876,AP$9,Gögn!$F$2:$F$11876,"*"&amp;RIGHT($A180,5)&amp;"*",Gögn!$F$2:$F$11876,"&lt;&gt;"&amp;"*"&amp;LEFT($A180,11)&amp;"*"))/1000)</f>
        <v>1794.4960000000001</v>
      </c>
      <c r="AQ180" s="155">
        <f t="array" ref="AQ180">IF(LEN(AQ$8)=0,"",IF(AQ$9="samtals",SUMIFS(Gögn!$I$2:$I$11876,Gögn!$F$2:$F$11876,"*"&amp;LEFT($A180,4)&amp;"*",Gögn!$B$2:$B$11876,AQ$8,Gögn!$F$2:$F$11876,"*"&amp;RIGHT($A180,5)&amp;"*",Gögn!$F$2:$F$11876,"&lt;&gt;"&amp;"*"&amp;LEFT($A180,11)&amp;"*"),SUMIFS(Gögn!$I$2:$I$11876,Gögn!$F$2:$F$11876,"*"&amp;LEFT($A180,4)&amp;"*",Gögn!$B$2:$B$11876,AQ$8,Gögn!$E$2:$E$11876,AQ$9,Gögn!$F$2:$F$11876,"*"&amp;RIGHT($A180,5)&amp;"*",Gögn!$F$2:$F$11876,"&lt;&gt;"&amp;"*"&amp;LEFT($A180,11)&amp;"*"))/1000)</f>
        <v>348.214</v>
      </c>
      <c r="AR180" s="155">
        <f t="array" ref="AR180">IF(LEN(AR$8)=0,"",IF(AR$9="samtals",SUMIFS(Gögn!$I$2:$I$11876,Gögn!$F$2:$F$11876,"*"&amp;LEFT($A180,4)&amp;"*",Gögn!$B$2:$B$11876,AR$8,Gögn!$F$2:$F$11876,"*"&amp;RIGHT($A180,5)&amp;"*",Gögn!$F$2:$F$11876,"&lt;&gt;"&amp;"*"&amp;LEFT($A180,11)&amp;"*"),SUMIFS(Gögn!$I$2:$I$11876,Gögn!$F$2:$F$11876,"*"&amp;LEFT($A180,4)&amp;"*",Gögn!$B$2:$B$11876,AR$8,Gögn!$E$2:$E$11876,AR$9,Gögn!$F$2:$F$11876,"*"&amp;RIGHT($A180,5)&amp;"*",Gögn!$F$2:$F$11876,"&lt;&gt;"&amp;"*"&amp;LEFT($A180,11)&amp;"*"))/1000)</f>
        <v>1446.2819999999999</v>
      </c>
      <c r="AS180" s="155">
        <f t="array" ref="AS180">IF(LEN(AS$8)=0,"",IF(AS$9="samtals",SUMIFS(Gögn!$I$2:$I$11876,Gögn!$F$2:$F$11876,"*"&amp;LEFT($A180,4)&amp;"*",Gögn!$B$2:$B$11876,AS$8,Gögn!$F$2:$F$11876,"*"&amp;RIGHT($A180,5)&amp;"*",Gögn!$F$2:$F$11876,"&lt;&gt;"&amp;"*"&amp;LEFT($A180,11)&amp;"*"),SUMIFS(Gögn!$I$2:$I$11876,Gögn!$F$2:$F$11876,"*"&amp;LEFT($A180,4)&amp;"*",Gögn!$B$2:$B$11876,AS$8,Gögn!$E$2:$E$11876,AS$9,Gögn!$F$2:$F$11876,"*"&amp;RIGHT($A180,5)&amp;"*",Gögn!$F$2:$F$11876,"&lt;&gt;"&amp;"*"&amp;LEFT($A180,11)&amp;"*"))/1000)</f>
        <v>527401.71600000001</v>
      </c>
      <c r="AT180" s="155">
        <f t="array" ref="AT180">IF(LEN(AT$8)=0,"",IF(AT$9="samtals",SUMIFS(Gögn!$I$2:$I$11876,Gögn!$F$2:$F$11876,"*"&amp;LEFT($A180,4)&amp;"*",Gögn!$B$2:$B$11876,AT$8,Gögn!$F$2:$F$11876,"*"&amp;RIGHT($A180,5)&amp;"*",Gögn!$F$2:$F$11876,"&lt;&gt;"&amp;"*"&amp;LEFT($A180,11)&amp;"*"),SUMIFS(Gögn!$I$2:$I$11876,Gögn!$F$2:$F$11876,"*"&amp;LEFT($A180,4)&amp;"*",Gögn!$B$2:$B$11876,AT$8,Gögn!$E$2:$E$11876,AT$9,Gögn!$F$2:$F$11876,"*"&amp;RIGHT($A180,5)&amp;"*",Gögn!$F$2:$F$11876,"&lt;&gt;"&amp;"*"&amp;LEFT($A180,11)&amp;"*"))/1000)</f>
        <v>517810.17700000003</v>
      </c>
      <c r="AU180" s="155">
        <f t="array" ref="AU180">IF(LEN(AU$8)=0,"",IF(AU$9="samtals",SUMIFS(Gögn!$I$2:$I$11876,Gögn!$F$2:$F$11876,"*"&amp;LEFT($A180,4)&amp;"*",Gögn!$B$2:$B$11876,AU$8,Gögn!$F$2:$F$11876,"*"&amp;RIGHT($A180,5)&amp;"*",Gögn!$F$2:$F$11876,"&lt;&gt;"&amp;"*"&amp;LEFT($A180,11)&amp;"*"),SUMIFS(Gögn!$I$2:$I$11876,Gögn!$F$2:$F$11876,"*"&amp;LEFT($A180,4)&amp;"*",Gögn!$B$2:$B$11876,AU$8,Gögn!$E$2:$E$11876,AU$9,Gögn!$F$2:$F$11876,"*"&amp;RIGHT($A180,5)&amp;"*",Gögn!$F$2:$F$11876,"&lt;&gt;"&amp;"*"&amp;LEFT($A180,11)&amp;"*"))/1000)</f>
        <v>9591.5390000000007</v>
      </c>
      <c r="AV180" s="155">
        <f t="array" ref="AV180">IF(LEN(AV$8)=0,"",IF(AV$9="samtals",SUMIFS(Gögn!$I$2:$I$11876,Gögn!$F$2:$F$11876,"*"&amp;LEFT($A180,4)&amp;"*",Gögn!$B$2:$B$11876,AV$8,Gögn!$F$2:$F$11876,"*"&amp;RIGHT($A180,5)&amp;"*",Gögn!$F$2:$F$11876,"&lt;&gt;"&amp;"*"&amp;LEFT($A180,11)&amp;"*"),SUMIFS(Gögn!$I$2:$I$11876,Gögn!$F$2:$F$11876,"*"&amp;LEFT($A180,4)&amp;"*",Gögn!$B$2:$B$11876,AV$8,Gögn!$E$2:$E$11876,AV$9,Gögn!$F$2:$F$11876,"*"&amp;RIGHT($A180,5)&amp;"*",Gögn!$F$2:$F$11876,"&lt;&gt;"&amp;"*"&amp;LEFT($A180,11)&amp;"*"))/1000)</f>
        <v>0</v>
      </c>
      <c r="AW180" s="155">
        <f t="array" ref="AW180">IF(LEN(AW$8)=0,"",IF(AW$9="samtals",SUMIFS(Gögn!$I$2:$I$11876,Gögn!$F$2:$F$11876,"*"&amp;LEFT($A180,4)&amp;"*",Gögn!$B$2:$B$11876,AW$8,Gögn!$F$2:$F$11876,"*"&amp;RIGHT($A180,5)&amp;"*",Gögn!$F$2:$F$11876,"&lt;&gt;"&amp;"*"&amp;LEFT($A180,11)&amp;"*"),SUMIFS(Gögn!$I$2:$I$11876,Gögn!$F$2:$F$11876,"*"&amp;LEFT($A180,4)&amp;"*",Gögn!$B$2:$B$11876,AW$8,Gögn!$E$2:$E$11876,AW$9,Gögn!$F$2:$F$11876,"*"&amp;RIGHT($A180,5)&amp;"*",Gögn!$F$2:$F$11876,"&lt;&gt;"&amp;"*"&amp;LEFT($A180,11)&amp;"*"))/1000)</f>
        <v>0</v>
      </c>
      <c r="AX180" s="155">
        <f t="array" ref="AX180">IF(LEN(AX$8)=0,"",IF(AX$9="samtals",SUMIFS(Gögn!$I$2:$I$11876,Gögn!$F$2:$F$11876,"*"&amp;LEFT($A180,4)&amp;"*",Gögn!$B$2:$B$11876,AX$8,Gögn!$F$2:$F$11876,"*"&amp;RIGHT($A180,5)&amp;"*",Gögn!$F$2:$F$11876,"&lt;&gt;"&amp;"*"&amp;LEFT($A180,11)&amp;"*"),SUMIFS(Gögn!$I$2:$I$11876,Gögn!$F$2:$F$11876,"*"&amp;LEFT($A180,4)&amp;"*",Gögn!$B$2:$B$11876,AX$8,Gögn!$E$2:$E$11876,AX$9,Gögn!$F$2:$F$11876,"*"&amp;RIGHT($A180,5)&amp;"*",Gögn!$F$2:$F$11876,"&lt;&gt;"&amp;"*"&amp;LEFT($A180,11)&amp;"*"))/1000)</f>
        <v>0</v>
      </c>
      <c r="AY180" s="155">
        <f t="array" ref="AY180">IF(LEN(AY$8)=0,"",IF(AY$9="samtals",SUMIFS(Gögn!$I$2:$I$11876,Gögn!$F$2:$F$11876,"*"&amp;LEFT($A180,4)&amp;"*",Gögn!$B$2:$B$11876,AY$8,Gögn!$F$2:$F$11876,"*"&amp;RIGHT($A180,5)&amp;"*",Gögn!$F$2:$F$11876,"&lt;&gt;"&amp;"*"&amp;LEFT($A180,11)&amp;"*"),SUMIFS(Gögn!$I$2:$I$11876,Gögn!$F$2:$F$11876,"*"&amp;LEFT($A180,4)&amp;"*",Gögn!$B$2:$B$11876,AY$8,Gögn!$E$2:$E$11876,AY$9,Gögn!$F$2:$F$11876,"*"&amp;RIGHT($A180,5)&amp;"*",Gögn!$F$2:$F$11876,"&lt;&gt;"&amp;"*"&amp;LEFT($A180,11)&amp;"*"))/1000)</f>
        <v>138773</v>
      </c>
      <c r="AZ180" s="155">
        <f t="array" ref="AZ180">IF(LEN(AZ$8)=0,"",IF(AZ$9="samtals",SUMIFS(Gögn!$I$2:$I$11876,Gögn!$F$2:$F$11876,"*"&amp;LEFT($A180,4)&amp;"*",Gögn!$B$2:$B$11876,AZ$8,Gögn!$F$2:$F$11876,"*"&amp;RIGHT($A180,5)&amp;"*",Gögn!$F$2:$F$11876,"&lt;&gt;"&amp;"*"&amp;LEFT($A180,11)&amp;"*"),SUMIFS(Gögn!$I$2:$I$11876,Gögn!$F$2:$F$11876,"*"&amp;LEFT($A180,4)&amp;"*",Gögn!$B$2:$B$11876,AZ$8,Gögn!$E$2:$E$11876,AZ$9,Gögn!$F$2:$F$11876,"*"&amp;RIGHT($A180,5)&amp;"*",Gögn!$F$2:$F$11876,"&lt;&gt;"&amp;"*"&amp;LEFT($A180,11)&amp;"*"))/1000)</f>
        <v>114739</v>
      </c>
      <c r="BA180" s="155">
        <f t="array" ref="BA180">IF(LEN(BA$8)=0,"",IF(BA$9="samtals",SUMIFS(Gögn!$I$2:$I$11876,Gögn!$F$2:$F$11876,"*"&amp;LEFT($A180,4)&amp;"*",Gögn!$B$2:$B$11876,BA$8,Gögn!$F$2:$F$11876,"*"&amp;RIGHT($A180,5)&amp;"*",Gögn!$F$2:$F$11876,"&lt;&gt;"&amp;"*"&amp;LEFT($A180,11)&amp;"*"),SUMIFS(Gögn!$I$2:$I$11876,Gögn!$F$2:$F$11876,"*"&amp;LEFT($A180,4)&amp;"*",Gögn!$B$2:$B$11876,BA$8,Gögn!$E$2:$E$11876,BA$9,Gögn!$F$2:$F$11876,"*"&amp;RIGHT($A180,5)&amp;"*",Gögn!$F$2:$F$11876,"&lt;&gt;"&amp;"*"&amp;LEFT($A180,11)&amp;"*"))/1000)</f>
        <v>24034</v>
      </c>
      <c r="BB180" s="155">
        <f t="array" ref="BB180">IF(LEN(BB$8)=0,"",IF(BB$9="samtals",SUMIFS(Gögn!$I$2:$I$11876,Gögn!$F$2:$F$11876,"*"&amp;LEFT($A180,4)&amp;"*",Gögn!$B$2:$B$11876,BB$8,Gögn!$F$2:$F$11876,"*"&amp;RIGHT($A180,5)&amp;"*",Gögn!$F$2:$F$11876,"&lt;&gt;"&amp;"*"&amp;LEFT($A180,11)&amp;"*"),SUMIFS(Gögn!$I$2:$I$11876,Gögn!$F$2:$F$11876,"*"&amp;LEFT($A180,4)&amp;"*",Gögn!$B$2:$B$11876,BB$8,Gögn!$E$2:$E$11876,BB$9,Gögn!$F$2:$F$11876,"*"&amp;RIGHT($A180,5)&amp;"*",Gögn!$F$2:$F$11876,"&lt;&gt;"&amp;"*"&amp;LEFT($A180,11)&amp;"*"))/1000)</f>
        <v>88064.125</v>
      </c>
      <c r="BC180" s="155">
        <f t="array" ref="BC180">IF(LEN(BC$8)=0,"",IF(BC$9="samtals",SUMIFS(Gögn!$I$2:$I$11876,Gögn!$F$2:$F$11876,"*"&amp;LEFT($A180,4)&amp;"*",Gögn!$B$2:$B$11876,BC$8,Gögn!$F$2:$F$11876,"*"&amp;RIGHT($A180,5)&amp;"*",Gögn!$F$2:$F$11876,"&lt;&gt;"&amp;"*"&amp;LEFT($A180,11)&amp;"*"),SUMIFS(Gögn!$I$2:$I$11876,Gögn!$F$2:$F$11876,"*"&amp;LEFT($A180,4)&amp;"*",Gögn!$B$2:$B$11876,BC$8,Gögn!$E$2:$E$11876,BC$9,Gögn!$F$2:$F$11876,"*"&amp;RIGHT($A180,5)&amp;"*",Gögn!$F$2:$F$11876,"&lt;&gt;"&amp;"*"&amp;LEFT($A180,11)&amp;"*"))/1000)</f>
        <v>88064.125</v>
      </c>
      <c r="BD180" s="155">
        <f t="array" ref="BD180">IF(LEN(BD$8)=0,"",IF(BD$9="samtals",SUMIFS(Gögn!$I$2:$I$11876,Gögn!$F$2:$F$11876,"*"&amp;LEFT($A180,4)&amp;"*",Gögn!$B$2:$B$11876,BD$8,Gögn!$F$2:$F$11876,"*"&amp;RIGHT($A180,5)&amp;"*",Gögn!$F$2:$F$11876,"&lt;&gt;"&amp;"*"&amp;LEFT($A180,11)&amp;"*"),SUMIFS(Gögn!$I$2:$I$11876,Gögn!$F$2:$F$11876,"*"&amp;LEFT($A180,4)&amp;"*",Gögn!$B$2:$B$11876,BD$8,Gögn!$E$2:$E$11876,BD$9,Gögn!$F$2:$F$11876,"*"&amp;RIGHT($A180,5)&amp;"*",Gögn!$F$2:$F$11876,"&lt;&gt;"&amp;"*"&amp;LEFT($A180,11)&amp;"*"))/1000)</f>
        <v>0</v>
      </c>
      <c r="BE180" s="155">
        <f t="array" ref="BE180">IF(LEN(BE$8)=0,"",IF(BE$9="samtals",SUMIFS(Gögn!$I$2:$I$11876,Gögn!$F$2:$F$11876,"*"&amp;LEFT($A180,4)&amp;"*",Gögn!$B$2:$B$11876,BE$8,Gögn!$F$2:$F$11876,"*"&amp;RIGHT($A180,5)&amp;"*",Gögn!$F$2:$F$11876,"&lt;&gt;"&amp;"*"&amp;LEFT($A180,11)&amp;"*"),SUMIFS(Gögn!$I$2:$I$11876,Gögn!$F$2:$F$11876,"*"&amp;LEFT($A180,4)&amp;"*",Gögn!$B$2:$B$11876,BE$8,Gögn!$E$2:$E$11876,BE$9,Gögn!$F$2:$F$11876,"*"&amp;RIGHT($A180,5)&amp;"*",Gögn!$F$2:$F$11876,"&lt;&gt;"&amp;"*"&amp;LEFT($A180,11)&amp;"*"))/1000)</f>
        <v>155496.71400000001</v>
      </c>
      <c r="BF180" s="155">
        <f t="array" ref="BF180">IF(LEN(BF$8)=0,"",IF(BF$9="samtals",SUMIFS(Gögn!$I$2:$I$11876,Gögn!$F$2:$F$11876,"*"&amp;LEFT($A180,4)&amp;"*",Gögn!$B$2:$B$11876,BF$8,Gögn!$F$2:$F$11876,"*"&amp;RIGHT($A180,5)&amp;"*",Gögn!$F$2:$F$11876,"&lt;&gt;"&amp;"*"&amp;LEFT($A180,11)&amp;"*"),SUMIFS(Gögn!$I$2:$I$11876,Gögn!$F$2:$F$11876,"*"&amp;LEFT($A180,4)&amp;"*",Gögn!$B$2:$B$11876,BF$8,Gögn!$E$2:$E$11876,BF$9,Gögn!$F$2:$F$11876,"*"&amp;RIGHT($A180,5)&amp;"*",Gögn!$F$2:$F$11876,"&lt;&gt;"&amp;"*"&amp;LEFT($A180,11)&amp;"*"))/1000)</f>
        <v>155496.71400000001</v>
      </c>
      <c r="BG180" s="155">
        <f t="array" ref="BG180">IF(LEN(BG$8)=0,"",IF(BG$9="samtals",SUMIFS(Gögn!$I$2:$I$11876,Gögn!$F$2:$F$11876,"*"&amp;LEFT($A180,4)&amp;"*",Gögn!$B$2:$B$11876,BG$8,Gögn!$F$2:$F$11876,"*"&amp;RIGHT($A180,5)&amp;"*",Gögn!$F$2:$F$11876,"&lt;&gt;"&amp;"*"&amp;LEFT($A180,11)&amp;"*"),SUMIFS(Gögn!$I$2:$I$11876,Gögn!$F$2:$F$11876,"*"&amp;LEFT($A180,4)&amp;"*",Gögn!$B$2:$B$11876,BG$8,Gögn!$E$2:$E$11876,BG$9,Gögn!$F$2:$F$11876,"*"&amp;RIGHT($A180,5)&amp;"*",Gögn!$F$2:$F$11876,"&lt;&gt;"&amp;"*"&amp;LEFT($A180,11)&amp;"*"))/1000)</f>
        <v>0</v>
      </c>
    </row>
    <row r="181" spans="1:59" ht="15" customHeight="1" x14ac:dyDescent="0.25">
      <c r="A181" s="5" t="s">
        <v>416</v>
      </c>
      <c r="B181" s="5"/>
      <c r="C181" s="19" t="s">
        <v>314</v>
      </c>
      <c r="D181" s="156">
        <f t="shared" si="41"/>
        <v>7475318.7209999999</v>
      </c>
      <c r="E181" s="156">
        <f t="array" ref="E181">IF(LEN(E$8)=0,"",IF(E$9="samtals",SUMIFS(Gögn!$I$2:$I$11876,Gögn!$F$2:$F$11876,"*"&amp;LEFT($A181,4)&amp;"*",Gögn!$B$2:$B$11876,E$8,Gögn!$F$2:$F$11876,"*"&amp;RIGHT($A181,5)&amp;"*",Gögn!$F$2:$F$11876,"&lt;&gt;"&amp;"*"&amp;LEFT($A181,11)&amp;"*"),SUMIFS(Gögn!$I$2:$I$11876,Gögn!$F$2:$F$11876,"*"&amp;LEFT($A181,4)&amp;"*",Gögn!$B$2:$B$11876,E$8,Gögn!$E$2:$E$11876,E$9,Gögn!$F$2:$F$11876,"*"&amp;RIGHT($A181,5)&amp;"*",Gögn!$F$2:$F$11876,"&lt;&gt;"&amp;"*"&amp;LEFT($A181,11)&amp;"*"))/1000)</f>
        <v>212835.33</v>
      </c>
      <c r="F181" s="156">
        <f t="array" ref="F181">IF(LEN(F$8)=0,"",IF(F$9="samtals",SUMIFS(Gögn!$I$2:$I$11876,Gögn!$F$2:$F$11876,"*"&amp;LEFT($A181,4)&amp;"*",Gögn!$B$2:$B$11876,F$8,Gögn!$F$2:$F$11876,"*"&amp;RIGHT($A181,5)&amp;"*",Gögn!$F$2:$F$11876,"&lt;&gt;"&amp;"*"&amp;LEFT($A181,11)&amp;"*"),SUMIFS(Gögn!$I$2:$I$11876,Gögn!$F$2:$F$11876,"*"&amp;LEFT($A181,4)&amp;"*",Gögn!$B$2:$B$11876,F$8,Gögn!$E$2:$E$11876,F$9,Gögn!$F$2:$F$11876,"*"&amp;RIGHT($A181,5)&amp;"*",Gögn!$F$2:$F$11876,"&lt;&gt;"&amp;"*"&amp;LEFT($A181,11)&amp;"*"))/1000)</f>
        <v>109359.226</v>
      </c>
      <c r="G181" s="156">
        <f t="array" ref="G181">IF(LEN(G$8)=0,"",IF(G$9="samtals",SUMIFS(Gögn!$I$2:$I$11876,Gögn!$F$2:$F$11876,"*"&amp;LEFT($A181,4)&amp;"*",Gögn!$B$2:$B$11876,G$8,Gögn!$F$2:$F$11876,"*"&amp;RIGHT($A181,5)&amp;"*",Gögn!$F$2:$F$11876,"&lt;&gt;"&amp;"*"&amp;LEFT($A181,11)&amp;"*"),SUMIFS(Gögn!$I$2:$I$11876,Gögn!$F$2:$F$11876,"*"&amp;LEFT($A181,4)&amp;"*",Gögn!$B$2:$B$11876,G$8,Gögn!$E$2:$E$11876,G$9,Gögn!$F$2:$F$11876,"*"&amp;RIGHT($A181,5)&amp;"*",Gögn!$F$2:$F$11876,"&lt;&gt;"&amp;"*"&amp;LEFT($A181,11)&amp;"*"))/1000)</f>
        <v>103476.10400000001</v>
      </c>
      <c r="H181" s="156">
        <f t="array" ref="H181">IF(LEN(H$8)=0,"",IF(H$9="samtals",SUMIFS(Gögn!$I$2:$I$11876,Gögn!$F$2:$F$11876,"*"&amp;LEFT($A181,4)&amp;"*",Gögn!$B$2:$B$11876,H$8,Gögn!$F$2:$F$11876,"*"&amp;RIGHT($A181,5)&amp;"*",Gögn!$F$2:$F$11876,"&lt;&gt;"&amp;"*"&amp;LEFT($A181,11)&amp;"*"),SUMIFS(Gögn!$I$2:$I$11876,Gögn!$F$2:$F$11876,"*"&amp;LEFT($A181,4)&amp;"*",Gögn!$B$2:$B$11876,H$8,Gögn!$E$2:$E$11876,H$9,Gögn!$F$2:$F$11876,"*"&amp;RIGHT($A181,5)&amp;"*",Gögn!$F$2:$F$11876,"&lt;&gt;"&amp;"*"&amp;LEFT($A181,11)&amp;"*"))/1000)</f>
        <v>662551.84900000005</v>
      </c>
      <c r="I181" s="156">
        <f t="array" ref="I181">IF(LEN(I$8)=0,"",IF(I$9="samtals",SUMIFS(Gögn!$I$2:$I$11876,Gögn!$F$2:$F$11876,"*"&amp;LEFT($A181,4)&amp;"*",Gögn!$B$2:$B$11876,I$8,Gögn!$F$2:$F$11876,"*"&amp;RIGHT($A181,5)&amp;"*",Gögn!$F$2:$F$11876,"&lt;&gt;"&amp;"*"&amp;LEFT($A181,11)&amp;"*"),SUMIFS(Gögn!$I$2:$I$11876,Gögn!$F$2:$F$11876,"*"&amp;LEFT($A181,4)&amp;"*",Gögn!$B$2:$B$11876,I$8,Gögn!$E$2:$E$11876,I$9,Gögn!$F$2:$F$11876,"*"&amp;RIGHT($A181,5)&amp;"*",Gögn!$F$2:$F$11876,"&lt;&gt;"&amp;"*"&amp;LEFT($A181,11)&amp;"*"))/1000)</f>
        <v>648445.61600000004</v>
      </c>
      <c r="J181" s="156">
        <f t="array" ref="J181">IF(LEN(J$8)=0,"",IF(J$9="samtals",SUMIFS(Gögn!$I$2:$I$11876,Gögn!$F$2:$F$11876,"*"&amp;LEFT($A181,4)&amp;"*",Gögn!$B$2:$B$11876,J$8,Gögn!$F$2:$F$11876,"*"&amp;RIGHT($A181,5)&amp;"*",Gögn!$F$2:$F$11876,"&lt;&gt;"&amp;"*"&amp;LEFT($A181,11)&amp;"*"),SUMIFS(Gögn!$I$2:$I$11876,Gögn!$F$2:$F$11876,"*"&amp;LEFT($A181,4)&amp;"*",Gögn!$B$2:$B$11876,J$8,Gögn!$E$2:$E$11876,J$9,Gögn!$F$2:$F$11876,"*"&amp;RIGHT($A181,5)&amp;"*",Gögn!$F$2:$F$11876,"&lt;&gt;"&amp;"*"&amp;LEFT($A181,11)&amp;"*"))/1000)</f>
        <v>14106.233</v>
      </c>
      <c r="K181" s="156">
        <f t="array" ref="K181">IF(LEN(K$8)=0,"",IF(K$9="samtals",SUMIFS(Gögn!$I$2:$I$11876,Gögn!$F$2:$F$11876,"*"&amp;LEFT($A181,4)&amp;"*",Gögn!$B$2:$B$11876,K$8,Gögn!$F$2:$F$11876,"*"&amp;RIGHT($A181,5)&amp;"*",Gögn!$F$2:$F$11876,"&lt;&gt;"&amp;"*"&amp;LEFT($A181,11)&amp;"*"),SUMIFS(Gögn!$I$2:$I$11876,Gögn!$F$2:$F$11876,"*"&amp;LEFT($A181,4)&amp;"*",Gögn!$B$2:$B$11876,K$8,Gögn!$E$2:$E$11876,K$9,Gögn!$F$2:$F$11876,"*"&amp;RIGHT($A181,5)&amp;"*",Gögn!$F$2:$F$11876,"&lt;&gt;"&amp;"*"&amp;LEFT($A181,11)&amp;"*"))/1000)</f>
        <v>318233.09999999998</v>
      </c>
      <c r="L181" s="156">
        <f t="array" ref="L181">IF(LEN(L$8)=0,"",IF(L$9="samtals",SUMIFS(Gögn!$I$2:$I$11876,Gögn!$F$2:$F$11876,"*"&amp;LEFT($A181,4)&amp;"*",Gögn!$B$2:$B$11876,L$8,Gögn!$F$2:$F$11876,"*"&amp;RIGHT($A181,5)&amp;"*",Gögn!$F$2:$F$11876,"&lt;&gt;"&amp;"*"&amp;LEFT($A181,11)&amp;"*"),SUMIFS(Gögn!$I$2:$I$11876,Gögn!$F$2:$F$11876,"*"&amp;LEFT($A181,4)&amp;"*",Gögn!$B$2:$B$11876,L$8,Gögn!$E$2:$E$11876,L$9,Gögn!$F$2:$F$11876,"*"&amp;RIGHT($A181,5)&amp;"*",Gögn!$F$2:$F$11876,"&lt;&gt;"&amp;"*"&amp;LEFT($A181,11)&amp;"*"))/1000)</f>
        <v>318233.09999999998</v>
      </c>
      <c r="M181" s="156">
        <f t="array" ref="M181">IF(LEN(M$8)=0,"",IF(M$9="samtals",SUMIFS(Gögn!$I$2:$I$11876,Gögn!$F$2:$F$11876,"*"&amp;LEFT($A181,4)&amp;"*",Gögn!$B$2:$B$11876,M$8,Gögn!$F$2:$F$11876,"*"&amp;RIGHT($A181,5)&amp;"*",Gögn!$F$2:$F$11876,"&lt;&gt;"&amp;"*"&amp;LEFT($A181,11)&amp;"*"),SUMIFS(Gögn!$I$2:$I$11876,Gögn!$F$2:$F$11876,"*"&amp;LEFT($A181,4)&amp;"*",Gögn!$B$2:$B$11876,M$8,Gögn!$E$2:$E$11876,M$9,Gögn!$F$2:$F$11876,"*"&amp;RIGHT($A181,5)&amp;"*",Gögn!$F$2:$F$11876,"&lt;&gt;"&amp;"*"&amp;LEFT($A181,11)&amp;"*"))/1000)</f>
        <v>71194</v>
      </c>
      <c r="N181" s="156">
        <f t="array" ref="N181">IF(LEN(N$8)=0,"",IF(N$9="samtals",SUMIFS(Gögn!$I$2:$I$11876,Gögn!$F$2:$F$11876,"*"&amp;LEFT($A181,4)&amp;"*",Gögn!$B$2:$B$11876,N$8,Gögn!$F$2:$F$11876,"*"&amp;RIGHT($A181,5)&amp;"*",Gögn!$F$2:$F$11876,"&lt;&gt;"&amp;"*"&amp;LEFT($A181,11)&amp;"*"),SUMIFS(Gögn!$I$2:$I$11876,Gögn!$F$2:$F$11876,"*"&amp;LEFT($A181,4)&amp;"*",Gögn!$B$2:$B$11876,N$8,Gögn!$E$2:$E$11876,N$9,Gögn!$F$2:$F$11876,"*"&amp;RIGHT($A181,5)&amp;"*",Gögn!$F$2:$F$11876,"&lt;&gt;"&amp;"*"&amp;LEFT($A181,11)&amp;"*"))/1000)</f>
        <v>71194</v>
      </c>
      <c r="O181" s="156">
        <f t="array" ref="O181">IF(LEN(O$8)=0,"",IF(O$9="samtals",SUMIFS(Gögn!$I$2:$I$11876,Gögn!$F$2:$F$11876,"*"&amp;LEFT($A181,4)&amp;"*",Gögn!$B$2:$B$11876,O$8,Gögn!$F$2:$F$11876,"*"&amp;RIGHT($A181,5)&amp;"*",Gögn!$F$2:$F$11876,"&lt;&gt;"&amp;"*"&amp;LEFT($A181,11)&amp;"*"),SUMIFS(Gögn!$I$2:$I$11876,Gögn!$F$2:$F$11876,"*"&amp;LEFT($A181,4)&amp;"*",Gögn!$B$2:$B$11876,O$8,Gögn!$E$2:$E$11876,O$9,Gögn!$F$2:$F$11876,"*"&amp;RIGHT($A181,5)&amp;"*",Gögn!$F$2:$F$11876,"&lt;&gt;"&amp;"*"&amp;LEFT($A181,11)&amp;"*"))/1000)</f>
        <v>267471.158</v>
      </c>
      <c r="P181" s="156">
        <f t="array" ref="P181">IF(LEN(P$8)=0,"",IF(P$9="samtals",SUMIFS(Gögn!$I$2:$I$11876,Gögn!$F$2:$F$11876,"*"&amp;LEFT($A181,4)&amp;"*",Gögn!$B$2:$B$11876,P$8,Gögn!$F$2:$F$11876,"*"&amp;RIGHT($A181,5)&amp;"*",Gögn!$F$2:$F$11876,"&lt;&gt;"&amp;"*"&amp;LEFT($A181,11)&amp;"*"),SUMIFS(Gögn!$I$2:$I$11876,Gögn!$F$2:$F$11876,"*"&amp;LEFT($A181,4)&amp;"*",Gögn!$B$2:$B$11876,P$8,Gögn!$E$2:$E$11876,P$9,Gögn!$F$2:$F$11876,"*"&amp;RIGHT($A181,5)&amp;"*",Gögn!$F$2:$F$11876,"&lt;&gt;"&amp;"*"&amp;LEFT($A181,11)&amp;"*"))/1000)</f>
        <v>265631.15600000002</v>
      </c>
      <c r="Q181" s="156">
        <f t="array" ref="Q181">IF(LEN(Q$8)=0,"",IF(Q$9="samtals",SUMIFS(Gögn!$I$2:$I$11876,Gögn!$F$2:$F$11876,"*"&amp;LEFT($A181,4)&amp;"*",Gögn!$B$2:$B$11876,Q$8,Gögn!$F$2:$F$11876,"*"&amp;RIGHT($A181,5)&amp;"*",Gögn!$F$2:$F$11876,"&lt;&gt;"&amp;"*"&amp;LEFT($A181,11)&amp;"*"),SUMIFS(Gögn!$I$2:$I$11876,Gögn!$F$2:$F$11876,"*"&amp;LEFT($A181,4)&amp;"*",Gögn!$B$2:$B$11876,Q$8,Gögn!$E$2:$E$11876,Q$9,Gögn!$F$2:$F$11876,"*"&amp;RIGHT($A181,5)&amp;"*",Gögn!$F$2:$F$11876,"&lt;&gt;"&amp;"*"&amp;LEFT($A181,11)&amp;"*"))/1000)</f>
        <v>1840.002</v>
      </c>
      <c r="R181" s="156">
        <f t="array" ref="R181">IF(LEN(R$8)=0,"",IF(R$9="samtals",SUMIFS(Gögn!$I$2:$I$11876,Gögn!$F$2:$F$11876,"*"&amp;LEFT($A181,4)&amp;"*",Gögn!$B$2:$B$11876,R$8,Gögn!$F$2:$F$11876,"*"&amp;RIGHT($A181,5)&amp;"*",Gögn!$F$2:$F$11876,"&lt;&gt;"&amp;"*"&amp;LEFT($A181,11)&amp;"*"),SUMIFS(Gögn!$I$2:$I$11876,Gögn!$F$2:$F$11876,"*"&amp;LEFT($A181,4)&amp;"*",Gögn!$B$2:$B$11876,R$8,Gögn!$E$2:$E$11876,R$9,Gögn!$F$2:$F$11876,"*"&amp;RIGHT($A181,5)&amp;"*",Gögn!$F$2:$F$11876,"&lt;&gt;"&amp;"*"&amp;LEFT($A181,11)&amp;"*"))/1000)</f>
        <v>395288</v>
      </c>
      <c r="S181" s="156">
        <f t="array" ref="S181">IF(LEN(S$8)=0,"",IF(S$9="samtals",SUMIFS(Gögn!$I$2:$I$11876,Gögn!$F$2:$F$11876,"*"&amp;LEFT($A181,4)&amp;"*",Gögn!$B$2:$B$11876,S$8,Gögn!$F$2:$F$11876,"*"&amp;RIGHT($A181,5)&amp;"*",Gögn!$F$2:$F$11876,"&lt;&gt;"&amp;"*"&amp;LEFT($A181,11)&amp;"*"),SUMIFS(Gögn!$I$2:$I$11876,Gögn!$F$2:$F$11876,"*"&amp;LEFT($A181,4)&amp;"*",Gögn!$B$2:$B$11876,S$8,Gögn!$E$2:$E$11876,S$9,Gögn!$F$2:$F$11876,"*"&amp;RIGHT($A181,5)&amp;"*",Gögn!$F$2:$F$11876,"&lt;&gt;"&amp;"*"&amp;LEFT($A181,11)&amp;"*"))/1000)</f>
        <v>128197</v>
      </c>
      <c r="T181" s="156">
        <f t="array" ref="T181">IF(LEN(T$8)=0,"",IF(T$9="samtals",SUMIFS(Gögn!$I$2:$I$11876,Gögn!$F$2:$F$11876,"*"&amp;LEFT($A181,4)&amp;"*",Gögn!$B$2:$B$11876,T$8,Gögn!$F$2:$F$11876,"*"&amp;RIGHT($A181,5)&amp;"*",Gögn!$F$2:$F$11876,"&lt;&gt;"&amp;"*"&amp;LEFT($A181,11)&amp;"*"),SUMIFS(Gögn!$I$2:$I$11876,Gögn!$F$2:$F$11876,"*"&amp;LEFT($A181,4)&amp;"*",Gögn!$B$2:$B$11876,T$8,Gögn!$E$2:$E$11876,T$9,Gögn!$F$2:$F$11876,"*"&amp;RIGHT($A181,5)&amp;"*",Gögn!$F$2:$F$11876,"&lt;&gt;"&amp;"*"&amp;LEFT($A181,11)&amp;"*"))/1000)</f>
        <v>267091</v>
      </c>
      <c r="U181" s="156">
        <f t="array" ref="U181">IF(LEN(U$8)=0,"",IF(U$9="samtals",SUMIFS(Gögn!$I$2:$I$11876,Gögn!$F$2:$F$11876,"*"&amp;LEFT($A181,4)&amp;"*",Gögn!$B$2:$B$11876,U$8,Gögn!$F$2:$F$11876,"*"&amp;RIGHT($A181,5)&amp;"*",Gögn!$F$2:$F$11876,"&lt;&gt;"&amp;"*"&amp;LEFT($A181,11)&amp;"*"),SUMIFS(Gögn!$I$2:$I$11876,Gögn!$F$2:$F$11876,"*"&amp;LEFT($A181,4)&amp;"*",Gögn!$B$2:$B$11876,U$8,Gögn!$E$2:$E$11876,U$9,Gögn!$F$2:$F$11876,"*"&amp;RIGHT($A181,5)&amp;"*",Gögn!$F$2:$F$11876,"&lt;&gt;"&amp;"*"&amp;LEFT($A181,11)&amp;"*"))/1000)</f>
        <v>844272</v>
      </c>
      <c r="V181" s="156">
        <f t="array" ref="V181">IF(LEN(V$8)=0,"",IF(V$9="samtals",SUMIFS(Gögn!$I$2:$I$11876,Gögn!$F$2:$F$11876,"*"&amp;LEFT($A181,4)&amp;"*",Gögn!$B$2:$B$11876,V$8,Gögn!$F$2:$F$11876,"*"&amp;RIGHT($A181,5)&amp;"*",Gögn!$F$2:$F$11876,"&lt;&gt;"&amp;"*"&amp;LEFT($A181,11)&amp;"*"),SUMIFS(Gögn!$I$2:$I$11876,Gögn!$F$2:$F$11876,"*"&amp;LEFT($A181,4)&amp;"*",Gögn!$B$2:$B$11876,V$8,Gögn!$E$2:$E$11876,V$9,Gögn!$F$2:$F$11876,"*"&amp;RIGHT($A181,5)&amp;"*",Gögn!$F$2:$F$11876,"&lt;&gt;"&amp;"*"&amp;LEFT($A181,11)&amp;"*"))/1000)</f>
        <v>844272</v>
      </c>
      <c r="W181" s="156">
        <f t="array" ref="W181">IF(LEN(W$8)=0,"",IF(W$9="samtals",SUMIFS(Gögn!$I$2:$I$11876,Gögn!$F$2:$F$11876,"*"&amp;LEFT($A181,4)&amp;"*",Gögn!$B$2:$B$11876,W$8,Gögn!$F$2:$F$11876,"*"&amp;RIGHT($A181,5)&amp;"*",Gögn!$F$2:$F$11876,"&lt;&gt;"&amp;"*"&amp;LEFT($A181,11)&amp;"*"),SUMIFS(Gögn!$I$2:$I$11876,Gögn!$F$2:$F$11876,"*"&amp;LEFT($A181,4)&amp;"*",Gögn!$B$2:$B$11876,W$8,Gögn!$E$2:$E$11876,W$9,Gögn!$F$2:$F$11876,"*"&amp;RIGHT($A181,5)&amp;"*",Gögn!$F$2:$F$11876,"&lt;&gt;"&amp;"*"&amp;LEFT($A181,11)&amp;"*"))/1000)</f>
        <v>0</v>
      </c>
      <c r="X181" s="156">
        <f t="array" ref="X181">IF(LEN(X$8)=0,"",IF(X$9="samtals",SUMIFS(Gögn!$I$2:$I$11876,Gögn!$F$2:$F$11876,"*"&amp;LEFT($A181,4)&amp;"*",Gögn!$B$2:$B$11876,X$8,Gögn!$F$2:$F$11876,"*"&amp;RIGHT($A181,5)&amp;"*",Gögn!$F$2:$F$11876,"&lt;&gt;"&amp;"*"&amp;LEFT($A181,11)&amp;"*"),SUMIFS(Gögn!$I$2:$I$11876,Gögn!$F$2:$F$11876,"*"&amp;LEFT($A181,4)&amp;"*",Gögn!$B$2:$B$11876,X$8,Gögn!$E$2:$E$11876,X$9,Gögn!$F$2:$F$11876,"*"&amp;RIGHT($A181,5)&amp;"*",Gögn!$F$2:$F$11876,"&lt;&gt;"&amp;"*"&amp;LEFT($A181,11)&amp;"*"))/1000)</f>
        <v>168140.302</v>
      </c>
      <c r="Y181" s="156">
        <f t="array" ref="Y181">IF(LEN(Y$8)=0,"",IF(Y$9="samtals",SUMIFS(Gögn!$I$2:$I$11876,Gögn!$F$2:$F$11876,"*"&amp;LEFT($A181,4)&amp;"*",Gögn!$B$2:$B$11876,Y$8,Gögn!$F$2:$F$11876,"*"&amp;RIGHT($A181,5)&amp;"*",Gögn!$F$2:$F$11876,"&lt;&gt;"&amp;"*"&amp;LEFT($A181,11)&amp;"*"),SUMIFS(Gögn!$I$2:$I$11876,Gögn!$F$2:$F$11876,"*"&amp;LEFT($A181,4)&amp;"*",Gögn!$B$2:$B$11876,Y$8,Gögn!$E$2:$E$11876,Y$9,Gögn!$F$2:$F$11876,"*"&amp;RIGHT($A181,5)&amp;"*",Gögn!$F$2:$F$11876,"&lt;&gt;"&amp;"*"&amp;LEFT($A181,11)&amp;"*"))/1000)</f>
        <v>43107.099000000002</v>
      </c>
      <c r="Z181" s="156">
        <f t="array" ref="Z181">IF(LEN(Z$8)=0,"",IF(Z$9="samtals",SUMIFS(Gögn!$I$2:$I$11876,Gögn!$F$2:$F$11876,"*"&amp;LEFT($A181,4)&amp;"*",Gögn!$B$2:$B$11876,Z$8,Gögn!$F$2:$F$11876,"*"&amp;RIGHT($A181,5)&amp;"*",Gögn!$F$2:$F$11876,"&lt;&gt;"&amp;"*"&amp;LEFT($A181,11)&amp;"*"),SUMIFS(Gögn!$I$2:$I$11876,Gögn!$F$2:$F$11876,"*"&amp;LEFT($A181,4)&amp;"*",Gögn!$B$2:$B$11876,Z$8,Gögn!$E$2:$E$11876,Z$9,Gögn!$F$2:$F$11876,"*"&amp;RIGHT($A181,5)&amp;"*",Gögn!$F$2:$F$11876,"&lt;&gt;"&amp;"*"&amp;LEFT($A181,11)&amp;"*"))/1000)</f>
        <v>125033.20299999999</v>
      </c>
      <c r="AA181" s="156">
        <f t="array" ref="AA181">IF(LEN(AA$8)=0,"",IF(AA$9="samtals",SUMIFS(Gögn!$I$2:$I$11876,Gögn!$F$2:$F$11876,"*"&amp;LEFT($A181,4)&amp;"*",Gögn!$B$2:$B$11876,AA$8,Gögn!$F$2:$F$11876,"*"&amp;RIGHT($A181,5)&amp;"*",Gögn!$F$2:$F$11876,"&lt;&gt;"&amp;"*"&amp;LEFT($A181,11)&amp;"*"),SUMIFS(Gögn!$I$2:$I$11876,Gögn!$F$2:$F$11876,"*"&amp;LEFT($A181,4)&amp;"*",Gögn!$B$2:$B$11876,AA$8,Gögn!$E$2:$E$11876,AA$9,Gögn!$F$2:$F$11876,"*"&amp;RIGHT($A181,5)&amp;"*",Gögn!$F$2:$F$11876,"&lt;&gt;"&amp;"*"&amp;LEFT($A181,11)&amp;"*"))/1000)</f>
        <v>39878.353000000003</v>
      </c>
      <c r="AB181" s="156">
        <f t="array" ref="AB181">IF(LEN(AB$8)=0,"",IF(AB$9="samtals",SUMIFS(Gögn!$I$2:$I$11876,Gögn!$F$2:$F$11876,"*"&amp;LEFT($A181,4)&amp;"*",Gögn!$B$2:$B$11876,AB$8,Gögn!$F$2:$F$11876,"*"&amp;RIGHT($A181,5)&amp;"*",Gögn!$F$2:$F$11876,"&lt;&gt;"&amp;"*"&amp;LEFT($A181,11)&amp;"*"),SUMIFS(Gögn!$I$2:$I$11876,Gögn!$F$2:$F$11876,"*"&amp;LEFT($A181,4)&amp;"*",Gögn!$B$2:$B$11876,AB$8,Gögn!$E$2:$E$11876,AB$9,Gögn!$F$2:$F$11876,"*"&amp;RIGHT($A181,5)&amp;"*",Gögn!$F$2:$F$11876,"&lt;&gt;"&amp;"*"&amp;LEFT($A181,11)&amp;"*"))/1000)</f>
        <v>39878.353000000003</v>
      </c>
      <c r="AC181" s="156">
        <f t="array" ref="AC181">IF(LEN(AC$8)=0,"",IF(AC$9="samtals",SUMIFS(Gögn!$I$2:$I$11876,Gögn!$F$2:$F$11876,"*"&amp;LEFT($A181,4)&amp;"*",Gögn!$B$2:$B$11876,AC$8,Gögn!$F$2:$F$11876,"*"&amp;RIGHT($A181,5)&amp;"*",Gögn!$F$2:$F$11876,"&lt;&gt;"&amp;"*"&amp;LEFT($A181,11)&amp;"*"),SUMIFS(Gögn!$I$2:$I$11876,Gögn!$F$2:$F$11876,"*"&amp;LEFT($A181,4)&amp;"*",Gögn!$B$2:$B$11876,AC$8,Gögn!$E$2:$E$11876,AC$9,Gögn!$F$2:$F$11876,"*"&amp;RIGHT($A181,5)&amp;"*",Gögn!$F$2:$F$11876,"&lt;&gt;"&amp;"*"&amp;LEFT($A181,11)&amp;"*"))/1000)</f>
        <v>121967</v>
      </c>
      <c r="AD181" s="156">
        <f t="array" ref="AD181">IF(LEN(AD$8)=0,"",IF(AD$9="samtals",SUMIFS(Gögn!$I$2:$I$11876,Gögn!$F$2:$F$11876,"*"&amp;LEFT($A181,4)&amp;"*",Gögn!$B$2:$B$11876,AD$8,Gögn!$F$2:$F$11876,"*"&amp;RIGHT($A181,5)&amp;"*",Gögn!$F$2:$F$11876,"&lt;&gt;"&amp;"*"&amp;LEFT($A181,11)&amp;"*"),SUMIFS(Gögn!$I$2:$I$11876,Gögn!$F$2:$F$11876,"*"&amp;LEFT($A181,4)&amp;"*",Gögn!$B$2:$B$11876,AD$8,Gögn!$E$2:$E$11876,AD$9,Gögn!$F$2:$F$11876,"*"&amp;RIGHT($A181,5)&amp;"*",Gögn!$F$2:$F$11876,"&lt;&gt;"&amp;"*"&amp;LEFT($A181,11)&amp;"*"))/1000)</f>
        <v>121967</v>
      </c>
      <c r="AE181" s="156">
        <f t="array" ref="AE181">IF(LEN(AE$8)=0,"",IF(AE$9="samtals",SUMIFS(Gögn!$I$2:$I$11876,Gögn!$F$2:$F$11876,"*"&amp;LEFT($A181,4)&amp;"*",Gögn!$B$2:$B$11876,AE$8,Gögn!$F$2:$F$11876,"*"&amp;RIGHT($A181,5)&amp;"*",Gögn!$F$2:$F$11876,"&lt;&gt;"&amp;"*"&amp;LEFT($A181,11)&amp;"*"),SUMIFS(Gögn!$I$2:$I$11876,Gögn!$F$2:$F$11876,"*"&amp;LEFT($A181,4)&amp;"*",Gögn!$B$2:$B$11876,AE$8,Gögn!$E$2:$E$11876,AE$9,Gögn!$F$2:$F$11876,"*"&amp;RIGHT($A181,5)&amp;"*",Gögn!$F$2:$F$11876,"&lt;&gt;"&amp;"*"&amp;LEFT($A181,11)&amp;"*"))/1000)</f>
        <v>17661</v>
      </c>
      <c r="AF181" s="156">
        <f t="array" ref="AF181">IF(LEN(AF$8)=0,"",IF(AF$9="samtals",SUMIFS(Gögn!$I$2:$I$11876,Gögn!$F$2:$F$11876,"*"&amp;LEFT($A181,4)&amp;"*",Gögn!$B$2:$B$11876,AF$8,Gögn!$F$2:$F$11876,"*"&amp;RIGHT($A181,5)&amp;"*",Gögn!$F$2:$F$11876,"&lt;&gt;"&amp;"*"&amp;LEFT($A181,11)&amp;"*"),SUMIFS(Gögn!$I$2:$I$11876,Gögn!$F$2:$F$11876,"*"&amp;LEFT($A181,4)&amp;"*",Gögn!$B$2:$B$11876,AF$8,Gögn!$E$2:$E$11876,AF$9,Gögn!$F$2:$F$11876,"*"&amp;RIGHT($A181,5)&amp;"*",Gögn!$F$2:$F$11876,"&lt;&gt;"&amp;"*"&amp;LEFT($A181,11)&amp;"*"))/1000)</f>
        <v>17661</v>
      </c>
      <c r="AG181" s="156">
        <f t="array" ref="AG181">IF(LEN(AG$8)=0,"",IF(AG$9="samtals",SUMIFS(Gögn!$I$2:$I$11876,Gögn!$F$2:$F$11876,"*"&amp;LEFT($A181,4)&amp;"*",Gögn!$B$2:$B$11876,AG$8,Gögn!$F$2:$F$11876,"*"&amp;RIGHT($A181,5)&amp;"*",Gögn!$F$2:$F$11876,"&lt;&gt;"&amp;"*"&amp;LEFT($A181,11)&amp;"*"),SUMIFS(Gögn!$I$2:$I$11876,Gögn!$F$2:$F$11876,"*"&amp;LEFT($A181,4)&amp;"*",Gögn!$B$2:$B$11876,AG$8,Gögn!$E$2:$E$11876,AG$9,Gögn!$F$2:$F$11876,"*"&amp;RIGHT($A181,5)&amp;"*",Gögn!$F$2:$F$11876,"&lt;&gt;"&amp;"*"&amp;LEFT($A181,11)&amp;"*"))/1000)</f>
        <v>3333.578</v>
      </c>
      <c r="AH181" s="156">
        <f t="array" ref="AH181">IF(LEN(AH$8)=0,"",IF(AH$9="samtals",SUMIFS(Gögn!$I$2:$I$11876,Gögn!$F$2:$F$11876,"*"&amp;LEFT($A181,4)&amp;"*",Gögn!$B$2:$B$11876,AH$8,Gögn!$F$2:$F$11876,"*"&amp;RIGHT($A181,5)&amp;"*",Gögn!$F$2:$F$11876,"&lt;&gt;"&amp;"*"&amp;LEFT($A181,11)&amp;"*"),SUMIFS(Gögn!$I$2:$I$11876,Gögn!$F$2:$F$11876,"*"&amp;LEFT($A181,4)&amp;"*",Gögn!$B$2:$B$11876,AH$8,Gögn!$E$2:$E$11876,AH$9,Gögn!$F$2:$F$11876,"*"&amp;RIGHT($A181,5)&amp;"*",Gögn!$F$2:$F$11876,"&lt;&gt;"&amp;"*"&amp;LEFT($A181,11)&amp;"*"))/1000)</f>
        <v>3333.578</v>
      </c>
      <c r="AI181" s="156">
        <f t="array" ref="AI181">IF(LEN(AI$8)=0,"",IF(AI$9="samtals",SUMIFS(Gögn!$I$2:$I$11876,Gögn!$F$2:$F$11876,"*"&amp;LEFT($A181,4)&amp;"*",Gögn!$B$2:$B$11876,AI$8,Gögn!$F$2:$F$11876,"*"&amp;RIGHT($A181,5)&amp;"*",Gögn!$F$2:$F$11876,"&lt;&gt;"&amp;"*"&amp;LEFT($A181,11)&amp;"*"),SUMIFS(Gögn!$I$2:$I$11876,Gögn!$F$2:$F$11876,"*"&amp;LEFT($A181,4)&amp;"*",Gögn!$B$2:$B$11876,AI$8,Gögn!$E$2:$E$11876,AI$9,Gögn!$F$2:$F$11876,"*"&amp;RIGHT($A181,5)&amp;"*",Gögn!$F$2:$F$11876,"&lt;&gt;"&amp;"*"&amp;LEFT($A181,11)&amp;"*"))/1000)</f>
        <v>9581</v>
      </c>
      <c r="AJ181" s="156">
        <f t="array" ref="AJ181">IF(LEN(AJ$8)=0,"",IF(AJ$9="samtals",SUMIFS(Gögn!$I$2:$I$11876,Gögn!$F$2:$F$11876,"*"&amp;LEFT($A181,4)&amp;"*",Gögn!$B$2:$B$11876,AJ$8,Gögn!$F$2:$F$11876,"*"&amp;RIGHT($A181,5)&amp;"*",Gögn!$F$2:$F$11876,"&lt;&gt;"&amp;"*"&amp;LEFT($A181,11)&amp;"*"),SUMIFS(Gögn!$I$2:$I$11876,Gögn!$F$2:$F$11876,"*"&amp;LEFT($A181,4)&amp;"*",Gögn!$B$2:$B$11876,AJ$8,Gögn!$E$2:$E$11876,AJ$9,Gögn!$F$2:$F$11876,"*"&amp;RIGHT($A181,5)&amp;"*",Gögn!$F$2:$F$11876,"&lt;&gt;"&amp;"*"&amp;LEFT($A181,11)&amp;"*"))/1000)</f>
        <v>9581</v>
      </c>
      <c r="AK181" s="156">
        <f t="array" ref="AK181">IF(LEN(AK$8)=0,"",IF(AK$9="samtals",SUMIFS(Gögn!$I$2:$I$11876,Gögn!$F$2:$F$11876,"*"&amp;LEFT($A181,4)&amp;"*",Gögn!$B$2:$B$11876,AK$8,Gögn!$F$2:$F$11876,"*"&amp;RIGHT($A181,5)&amp;"*",Gögn!$F$2:$F$11876,"&lt;&gt;"&amp;"*"&amp;LEFT($A181,11)&amp;"*"),SUMIFS(Gögn!$I$2:$I$11876,Gögn!$F$2:$F$11876,"*"&amp;LEFT($A181,4)&amp;"*",Gögn!$B$2:$B$11876,AK$8,Gögn!$E$2:$E$11876,AK$9,Gögn!$F$2:$F$11876,"*"&amp;RIGHT($A181,5)&amp;"*",Gögn!$F$2:$F$11876,"&lt;&gt;"&amp;"*"&amp;LEFT($A181,11)&amp;"*"))/1000)</f>
        <v>36878.165000000001</v>
      </c>
      <c r="AL181" s="156">
        <f t="array" ref="AL181">IF(LEN(AL$8)=0,"",IF(AL$9="samtals",SUMIFS(Gögn!$I$2:$I$11876,Gögn!$F$2:$F$11876,"*"&amp;LEFT($A181,4)&amp;"*",Gögn!$B$2:$B$11876,AL$8,Gögn!$F$2:$F$11876,"*"&amp;RIGHT($A181,5)&amp;"*",Gögn!$F$2:$F$11876,"&lt;&gt;"&amp;"*"&amp;LEFT($A181,11)&amp;"*"),SUMIFS(Gögn!$I$2:$I$11876,Gögn!$F$2:$F$11876,"*"&amp;LEFT($A181,4)&amp;"*",Gögn!$B$2:$B$11876,AL$8,Gögn!$E$2:$E$11876,AL$9,Gögn!$F$2:$F$11876,"*"&amp;RIGHT($A181,5)&amp;"*",Gögn!$F$2:$F$11876,"&lt;&gt;"&amp;"*"&amp;LEFT($A181,11)&amp;"*"))/1000)</f>
        <v>36878.165000000001</v>
      </c>
      <c r="AM181" s="156">
        <f t="array" ref="AM181">IF(LEN(AM$8)=0,"",IF(AM$9="samtals",SUMIFS(Gögn!$I$2:$I$11876,Gögn!$F$2:$F$11876,"*"&amp;LEFT($A181,4)&amp;"*",Gögn!$B$2:$B$11876,AM$8,Gögn!$F$2:$F$11876,"*"&amp;RIGHT($A181,5)&amp;"*",Gögn!$F$2:$F$11876,"&lt;&gt;"&amp;"*"&amp;LEFT($A181,11)&amp;"*"),SUMIFS(Gögn!$I$2:$I$11876,Gögn!$F$2:$F$11876,"*"&amp;LEFT($A181,4)&amp;"*",Gögn!$B$2:$B$11876,AM$8,Gögn!$E$2:$E$11876,AM$9,Gögn!$F$2:$F$11876,"*"&amp;RIGHT($A181,5)&amp;"*",Gögn!$F$2:$F$11876,"&lt;&gt;"&amp;"*"&amp;LEFT($A181,11)&amp;"*"))/1000)</f>
        <v>2305350.781</v>
      </c>
      <c r="AN181" s="156">
        <f t="array" ref="AN181">IF(LEN(AN$8)=0,"",IF(AN$9="samtals",SUMIFS(Gögn!$I$2:$I$11876,Gögn!$F$2:$F$11876,"*"&amp;LEFT($A181,4)&amp;"*",Gögn!$B$2:$B$11876,AN$8,Gögn!$F$2:$F$11876,"*"&amp;RIGHT($A181,5)&amp;"*",Gögn!$F$2:$F$11876,"&lt;&gt;"&amp;"*"&amp;LEFT($A181,11)&amp;"*"),SUMIFS(Gögn!$I$2:$I$11876,Gögn!$F$2:$F$11876,"*"&amp;LEFT($A181,4)&amp;"*",Gögn!$B$2:$B$11876,AN$8,Gögn!$E$2:$E$11876,AN$9,Gögn!$F$2:$F$11876,"*"&amp;RIGHT($A181,5)&amp;"*",Gögn!$F$2:$F$11876,"&lt;&gt;"&amp;"*"&amp;LEFT($A181,11)&amp;"*"))/1000)</f>
        <v>2282406.48</v>
      </c>
      <c r="AO181" s="156">
        <f t="array" ref="AO181">IF(LEN(AO$8)=0,"",IF(AO$9="samtals",SUMIFS(Gögn!$I$2:$I$11876,Gögn!$F$2:$F$11876,"*"&amp;LEFT($A181,4)&amp;"*",Gögn!$B$2:$B$11876,AO$8,Gögn!$F$2:$F$11876,"*"&amp;RIGHT($A181,5)&amp;"*",Gögn!$F$2:$F$11876,"&lt;&gt;"&amp;"*"&amp;LEFT($A181,11)&amp;"*"),SUMIFS(Gögn!$I$2:$I$11876,Gögn!$F$2:$F$11876,"*"&amp;LEFT($A181,4)&amp;"*",Gögn!$B$2:$B$11876,AO$8,Gögn!$E$2:$E$11876,AO$9,Gögn!$F$2:$F$11876,"*"&amp;RIGHT($A181,5)&amp;"*",Gögn!$F$2:$F$11876,"&lt;&gt;"&amp;"*"&amp;LEFT($A181,11)&amp;"*"))/1000)</f>
        <v>22944.300999999999</v>
      </c>
      <c r="AP181" s="156">
        <f t="array" ref="AP181">IF(LEN(AP$8)=0,"",IF(AP$9="samtals",SUMIFS(Gögn!$I$2:$I$11876,Gögn!$F$2:$F$11876,"*"&amp;LEFT($A181,4)&amp;"*",Gögn!$B$2:$B$11876,AP$8,Gögn!$F$2:$F$11876,"*"&amp;RIGHT($A181,5)&amp;"*",Gögn!$F$2:$F$11876,"&lt;&gt;"&amp;"*"&amp;LEFT($A181,11)&amp;"*"),SUMIFS(Gögn!$I$2:$I$11876,Gögn!$F$2:$F$11876,"*"&amp;LEFT($A181,4)&amp;"*",Gögn!$B$2:$B$11876,AP$8,Gögn!$E$2:$E$11876,AP$9,Gögn!$F$2:$F$11876,"*"&amp;RIGHT($A181,5)&amp;"*",Gögn!$F$2:$F$11876,"&lt;&gt;"&amp;"*"&amp;LEFT($A181,11)&amp;"*"))/1000)</f>
        <v>17530.460999999999</v>
      </c>
      <c r="AQ181" s="156">
        <f t="array" ref="AQ181">IF(LEN(AQ$8)=0,"",IF(AQ$9="samtals",SUMIFS(Gögn!$I$2:$I$11876,Gögn!$F$2:$F$11876,"*"&amp;LEFT($A181,4)&amp;"*",Gögn!$B$2:$B$11876,AQ$8,Gögn!$F$2:$F$11876,"*"&amp;RIGHT($A181,5)&amp;"*",Gögn!$F$2:$F$11876,"&lt;&gt;"&amp;"*"&amp;LEFT($A181,11)&amp;"*"),SUMIFS(Gögn!$I$2:$I$11876,Gögn!$F$2:$F$11876,"*"&amp;LEFT($A181,4)&amp;"*",Gögn!$B$2:$B$11876,AQ$8,Gögn!$E$2:$E$11876,AQ$9,Gögn!$F$2:$F$11876,"*"&amp;RIGHT($A181,5)&amp;"*",Gögn!$F$2:$F$11876,"&lt;&gt;"&amp;"*"&amp;LEFT($A181,11)&amp;"*"))/1000)</f>
        <v>4313.2520000000004</v>
      </c>
      <c r="AR181" s="156">
        <f t="array" ref="AR181">IF(LEN(AR$8)=0,"",IF(AR$9="samtals",SUMIFS(Gögn!$I$2:$I$11876,Gögn!$F$2:$F$11876,"*"&amp;LEFT($A181,4)&amp;"*",Gögn!$B$2:$B$11876,AR$8,Gögn!$F$2:$F$11876,"*"&amp;RIGHT($A181,5)&amp;"*",Gögn!$F$2:$F$11876,"&lt;&gt;"&amp;"*"&amp;LEFT($A181,11)&amp;"*"),SUMIFS(Gögn!$I$2:$I$11876,Gögn!$F$2:$F$11876,"*"&amp;LEFT($A181,4)&amp;"*",Gögn!$B$2:$B$11876,AR$8,Gögn!$E$2:$E$11876,AR$9,Gögn!$F$2:$F$11876,"*"&amp;RIGHT($A181,5)&amp;"*",Gögn!$F$2:$F$11876,"&lt;&gt;"&amp;"*"&amp;LEFT($A181,11)&amp;"*"))/1000)</f>
        <v>13217.209000000001</v>
      </c>
      <c r="AS181" s="156">
        <f t="array" ref="AS181">IF(LEN(AS$8)=0,"",IF(AS$9="samtals",SUMIFS(Gögn!$I$2:$I$11876,Gögn!$F$2:$F$11876,"*"&amp;LEFT($A181,4)&amp;"*",Gögn!$B$2:$B$11876,AS$8,Gögn!$F$2:$F$11876,"*"&amp;RIGHT($A181,5)&amp;"*",Gögn!$F$2:$F$11876,"&lt;&gt;"&amp;"*"&amp;LEFT($A181,11)&amp;"*"),SUMIFS(Gögn!$I$2:$I$11876,Gögn!$F$2:$F$11876,"*"&amp;LEFT($A181,4)&amp;"*",Gögn!$B$2:$B$11876,AS$8,Gögn!$E$2:$E$11876,AS$9,Gögn!$F$2:$F$11876,"*"&amp;RIGHT($A181,5)&amp;"*",Gögn!$F$2:$F$11876,"&lt;&gt;"&amp;"*"&amp;LEFT($A181,11)&amp;"*"))/1000)</f>
        <v>908912.21400000004</v>
      </c>
      <c r="AT181" s="156">
        <f t="array" ref="AT181">IF(LEN(AT$8)=0,"",IF(AT$9="samtals",SUMIFS(Gögn!$I$2:$I$11876,Gögn!$F$2:$F$11876,"*"&amp;LEFT($A181,4)&amp;"*",Gögn!$B$2:$B$11876,AT$8,Gögn!$F$2:$F$11876,"*"&amp;RIGHT($A181,5)&amp;"*",Gögn!$F$2:$F$11876,"&lt;&gt;"&amp;"*"&amp;LEFT($A181,11)&amp;"*"),SUMIFS(Gögn!$I$2:$I$11876,Gögn!$F$2:$F$11876,"*"&amp;LEFT($A181,4)&amp;"*",Gögn!$B$2:$B$11876,AT$8,Gögn!$E$2:$E$11876,AT$9,Gögn!$F$2:$F$11876,"*"&amp;RIGHT($A181,5)&amp;"*",Gögn!$F$2:$F$11876,"&lt;&gt;"&amp;"*"&amp;LEFT($A181,11)&amp;"*"))/1000)</f>
        <v>891789.13</v>
      </c>
      <c r="AU181" s="156">
        <f t="array" ref="AU181">IF(LEN(AU$8)=0,"",IF(AU$9="samtals",SUMIFS(Gögn!$I$2:$I$11876,Gögn!$F$2:$F$11876,"*"&amp;LEFT($A181,4)&amp;"*",Gögn!$B$2:$B$11876,AU$8,Gögn!$F$2:$F$11876,"*"&amp;RIGHT($A181,5)&amp;"*",Gögn!$F$2:$F$11876,"&lt;&gt;"&amp;"*"&amp;LEFT($A181,11)&amp;"*"),SUMIFS(Gögn!$I$2:$I$11876,Gögn!$F$2:$F$11876,"*"&amp;LEFT($A181,4)&amp;"*",Gögn!$B$2:$B$11876,AU$8,Gögn!$E$2:$E$11876,AU$9,Gögn!$F$2:$F$11876,"*"&amp;RIGHT($A181,5)&amp;"*",Gögn!$F$2:$F$11876,"&lt;&gt;"&amp;"*"&amp;LEFT($A181,11)&amp;"*"))/1000)</f>
        <v>17123.083999999999</v>
      </c>
      <c r="AV181" s="156">
        <f t="array" ref="AV181">IF(LEN(AV$8)=0,"",IF(AV$9="samtals",SUMIFS(Gögn!$I$2:$I$11876,Gögn!$F$2:$F$11876,"*"&amp;LEFT($A181,4)&amp;"*",Gögn!$B$2:$B$11876,AV$8,Gögn!$F$2:$F$11876,"*"&amp;RIGHT($A181,5)&amp;"*",Gögn!$F$2:$F$11876,"&lt;&gt;"&amp;"*"&amp;LEFT($A181,11)&amp;"*"),SUMIFS(Gögn!$I$2:$I$11876,Gögn!$F$2:$F$11876,"*"&amp;LEFT($A181,4)&amp;"*",Gögn!$B$2:$B$11876,AV$8,Gögn!$E$2:$E$11876,AV$9,Gögn!$F$2:$F$11876,"*"&amp;RIGHT($A181,5)&amp;"*",Gögn!$F$2:$F$11876,"&lt;&gt;"&amp;"*"&amp;LEFT($A181,11)&amp;"*"))/1000)</f>
        <v>229569.052</v>
      </c>
      <c r="AW181" s="156">
        <f t="array" ref="AW181">IF(LEN(AW$8)=0,"",IF(AW$9="samtals",SUMIFS(Gögn!$I$2:$I$11876,Gögn!$F$2:$F$11876,"*"&amp;LEFT($A181,4)&amp;"*",Gögn!$B$2:$B$11876,AW$8,Gögn!$F$2:$F$11876,"*"&amp;RIGHT($A181,5)&amp;"*",Gögn!$F$2:$F$11876,"&lt;&gt;"&amp;"*"&amp;LEFT($A181,11)&amp;"*"),SUMIFS(Gögn!$I$2:$I$11876,Gögn!$F$2:$F$11876,"*"&amp;LEFT($A181,4)&amp;"*",Gögn!$B$2:$B$11876,AW$8,Gögn!$E$2:$E$11876,AW$9,Gögn!$F$2:$F$11876,"*"&amp;RIGHT($A181,5)&amp;"*",Gögn!$F$2:$F$11876,"&lt;&gt;"&amp;"*"&amp;LEFT($A181,11)&amp;"*"))/1000)</f>
        <v>229569.052</v>
      </c>
      <c r="AX181" s="156">
        <f t="array" ref="AX181">IF(LEN(AX$8)=0,"",IF(AX$9="samtals",SUMIFS(Gögn!$I$2:$I$11876,Gögn!$F$2:$F$11876,"*"&amp;LEFT($A181,4)&amp;"*",Gögn!$B$2:$B$11876,AX$8,Gögn!$F$2:$F$11876,"*"&amp;RIGHT($A181,5)&amp;"*",Gögn!$F$2:$F$11876,"&lt;&gt;"&amp;"*"&amp;LEFT($A181,11)&amp;"*"),SUMIFS(Gögn!$I$2:$I$11876,Gögn!$F$2:$F$11876,"*"&amp;LEFT($A181,4)&amp;"*",Gögn!$B$2:$B$11876,AX$8,Gögn!$E$2:$E$11876,AX$9,Gögn!$F$2:$F$11876,"*"&amp;RIGHT($A181,5)&amp;"*",Gögn!$F$2:$F$11876,"&lt;&gt;"&amp;"*"&amp;LEFT($A181,11)&amp;"*"))/1000)</f>
        <v>0</v>
      </c>
      <c r="AY181" s="156">
        <f t="array" ref="AY181">IF(LEN(AY$8)=0,"",IF(AY$9="samtals",SUMIFS(Gögn!$I$2:$I$11876,Gögn!$F$2:$F$11876,"*"&amp;LEFT($A181,4)&amp;"*",Gögn!$B$2:$B$11876,AY$8,Gögn!$F$2:$F$11876,"*"&amp;RIGHT($A181,5)&amp;"*",Gögn!$F$2:$F$11876,"&lt;&gt;"&amp;"*"&amp;LEFT($A181,11)&amp;"*"),SUMIFS(Gögn!$I$2:$I$11876,Gögn!$F$2:$F$11876,"*"&amp;LEFT($A181,4)&amp;"*",Gögn!$B$2:$B$11876,AY$8,Gögn!$E$2:$E$11876,AY$9,Gögn!$F$2:$F$11876,"*"&amp;RIGHT($A181,5)&amp;"*",Gögn!$F$2:$F$11876,"&lt;&gt;"&amp;"*"&amp;LEFT($A181,11)&amp;"*"))/1000)</f>
        <v>112207</v>
      </c>
      <c r="AZ181" s="156">
        <f t="array" ref="AZ181">IF(LEN(AZ$8)=0,"",IF(AZ$9="samtals",SUMIFS(Gögn!$I$2:$I$11876,Gögn!$F$2:$F$11876,"*"&amp;LEFT($A181,4)&amp;"*",Gögn!$B$2:$B$11876,AZ$8,Gögn!$F$2:$F$11876,"*"&amp;RIGHT($A181,5)&amp;"*",Gögn!$F$2:$F$11876,"&lt;&gt;"&amp;"*"&amp;LEFT($A181,11)&amp;"*"),SUMIFS(Gögn!$I$2:$I$11876,Gögn!$F$2:$F$11876,"*"&amp;LEFT($A181,4)&amp;"*",Gögn!$B$2:$B$11876,AZ$8,Gögn!$E$2:$E$11876,AZ$9,Gögn!$F$2:$F$11876,"*"&amp;RIGHT($A181,5)&amp;"*",Gögn!$F$2:$F$11876,"&lt;&gt;"&amp;"*"&amp;LEFT($A181,11)&amp;"*"))/1000)</f>
        <v>71946</v>
      </c>
      <c r="BA181" s="156">
        <f t="array" ref="BA181">IF(LEN(BA$8)=0,"",IF(BA$9="samtals",SUMIFS(Gögn!$I$2:$I$11876,Gögn!$F$2:$F$11876,"*"&amp;LEFT($A181,4)&amp;"*",Gögn!$B$2:$B$11876,BA$8,Gögn!$F$2:$F$11876,"*"&amp;RIGHT($A181,5)&amp;"*",Gögn!$F$2:$F$11876,"&lt;&gt;"&amp;"*"&amp;LEFT($A181,11)&amp;"*"),SUMIFS(Gögn!$I$2:$I$11876,Gögn!$F$2:$F$11876,"*"&amp;LEFT($A181,4)&amp;"*",Gögn!$B$2:$B$11876,BA$8,Gögn!$E$2:$E$11876,BA$9,Gögn!$F$2:$F$11876,"*"&amp;RIGHT($A181,5)&amp;"*",Gögn!$F$2:$F$11876,"&lt;&gt;"&amp;"*"&amp;LEFT($A181,11)&amp;"*"))/1000)</f>
        <v>40261</v>
      </c>
      <c r="BB181" s="156">
        <f t="array" ref="BB181">IF(LEN(BB$8)=0,"",IF(BB$9="samtals",SUMIFS(Gögn!$I$2:$I$11876,Gögn!$F$2:$F$11876,"*"&amp;LEFT($A181,4)&amp;"*",Gögn!$B$2:$B$11876,BB$8,Gögn!$F$2:$F$11876,"*"&amp;RIGHT($A181,5)&amp;"*",Gögn!$F$2:$F$11876,"&lt;&gt;"&amp;"*"&amp;LEFT($A181,11)&amp;"*"),SUMIFS(Gögn!$I$2:$I$11876,Gögn!$F$2:$F$11876,"*"&amp;LEFT($A181,4)&amp;"*",Gögn!$B$2:$B$11876,BB$8,Gögn!$E$2:$E$11876,BB$9,Gögn!$F$2:$F$11876,"*"&amp;RIGHT($A181,5)&amp;"*",Gögn!$F$2:$F$11876,"&lt;&gt;"&amp;"*"&amp;LEFT($A181,11)&amp;"*"))/1000)</f>
        <v>293122.94699999999</v>
      </c>
      <c r="BC181" s="156">
        <f t="array" ref="BC181">IF(LEN(BC$8)=0,"",IF(BC$9="samtals",SUMIFS(Gögn!$I$2:$I$11876,Gögn!$F$2:$F$11876,"*"&amp;LEFT($A181,4)&amp;"*",Gögn!$B$2:$B$11876,BC$8,Gögn!$F$2:$F$11876,"*"&amp;RIGHT($A181,5)&amp;"*",Gögn!$F$2:$F$11876,"&lt;&gt;"&amp;"*"&amp;LEFT($A181,11)&amp;"*"),SUMIFS(Gögn!$I$2:$I$11876,Gögn!$F$2:$F$11876,"*"&amp;LEFT($A181,4)&amp;"*",Gögn!$B$2:$B$11876,BC$8,Gögn!$E$2:$E$11876,BC$9,Gögn!$F$2:$F$11876,"*"&amp;RIGHT($A181,5)&amp;"*",Gögn!$F$2:$F$11876,"&lt;&gt;"&amp;"*"&amp;LEFT($A181,11)&amp;"*"))/1000)</f>
        <v>290990.783</v>
      </c>
      <c r="BD181" s="156">
        <f t="array" ref="BD181">IF(LEN(BD$8)=0,"",IF(BD$9="samtals",SUMIFS(Gögn!$I$2:$I$11876,Gögn!$F$2:$F$11876,"*"&amp;LEFT($A181,4)&amp;"*",Gögn!$B$2:$B$11876,BD$8,Gögn!$F$2:$F$11876,"*"&amp;RIGHT($A181,5)&amp;"*",Gögn!$F$2:$F$11876,"&lt;&gt;"&amp;"*"&amp;LEFT($A181,11)&amp;"*"),SUMIFS(Gögn!$I$2:$I$11876,Gögn!$F$2:$F$11876,"*"&amp;LEFT($A181,4)&amp;"*",Gögn!$B$2:$B$11876,BD$8,Gögn!$E$2:$E$11876,BD$9,Gögn!$F$2:$F$11876,"*"&amp;RIGHT($A181,5)&amp;"*",Gögn!$F$2:$F$11876,"&lt;&gt;"&amp;"*"&amp;LEFT($A181,11)&amp;"*"))/1000)</f>
        <v>2132.1640000000002</v>
      </c>
      <c r="BE181" s="156">
        <f t="array" ref="BE181">IF(LEN(BE$8)=0,"",IF(BE$9="samtals",SUMIFS(Gögn!$I$2:$I$11876,Gögn!$F$2:$F$11876,"*"&amp;LEFT($A181,4)&amp;"*",Gögn!$B$2:$B$11876,BE$8,Gögn!$F$2:$F$11876,"*"&amp;RIGHT($A181,5)&amp;"*",Gögn!$F$2:$F$11876,"&lt;&gt;"&amp;"*"&amp;LEFT($A181,11)&amp;"*"),SUMIFS(Gögn!$I$2:$I$11876,Gögn!$F$2:$F$11876,"*"&amp;LEFT($A181,4)&amp;"*",Gögn!$B$2:$B$11876,BE$8,Gögn!$E$2:$E$11876,BE$9,Gögn!$F$2:$F$11876,"*"&amp;RIGHT($A181,5)&amp;"*",Gögn!$F$2:$F$11876,"&lt;&gt;"&amp;"*"&amp;LEFT($A181,11)&amp;"*"))/1000)</f>
        <v>439341.43099999998</v>
      </c>
      <c r="BF181" s="156">
        <f t="array" ref="BF181">IF(LEN(BF$8)=0,"",IF(BF$9="samtals",SUMIFS(Gögn!$I$2:$I$11876,Gögn!$F$2:$F$11876,"*"&amp;LEFT($A181,4)&amp;"*",Gögn!$B$2:$B$11876,BF$8,Gögn!$F$2:$F$11876,"*"&amp;RIGHT($A181,5)&amp;"*",Gögn!$F$2:$F$11876,"&lt;&gt;"&amp;"*"&amp;LEFT($A181,11)&amp;"*"),SUMIFS(Gögn!$I$2:$I$11876,Gögn!$F$2:$F$11876,"*"&amp;LEFT($A181,4)&amp;"*",Gögn!$B$2:$B$11876,BF$8,Gögn!$E$2:$E$11876,BF$9,Gögn!$F$2:$F$11876,"*"&amp;RIGHT($A181,5)&amp;"*",Gögn!$F$2:$F$11876,"&lt;&gt;"&amp;"*"&amp;LEFT($A181,11)&amp;"*"))/1000)</f>
        <v>430493.00300000003</v>
      </c>
      <c r="BG181" s="156">
        <f t="array" ref="BG181">IF(LEN(BG$8)=0,"",IF(BG$9="samtals",SUMIFS(Gögn!$I$2:$I$11876,Gögn!$F$2:$F$11876,"*"&amp;LEFT($A181,4)&amp;"*",Gögn!$B$2:$B$11876,BG$8,Gögn!$F$2:$F$11876,"*"&amp;RIGHT($A181,5)&amp;"*",Gögn!$F$2:$F$11876,"&lt;&gt;"&amp;"*"&amp;LEFT($A181,11)&amp;"*"),SUMIFS(Gögn!$I$2:$I$11876,Gögn!$F$2:$F$11876,"*"&amp;LEFT($A181,4)&amp;"*",Gögn!$B$2:$B$11876,BG$8,Gögn!$E$2:$E$11876,BG$9,Gögn!$F$2:$F$11876,"*"&amp;RIGHT($A181,5)&amp;"*",Gögn!$F$2:$F$11876,"&lt;&gt;"&amp;"*"&amp;LEFT($A181,11)&amp;"*"))/1000)</f>
        <v>8848.4279999999999</v>
      </c>
    </row>
    <row r="182" spans="1:59" ht="15" customHeight="1" x14ac:dyDescent="0.25">
      <c r="A182" s="5" t="s">
        <v>418</v>
      </c>
      <c r="B182" s="5"/>
      <c r="C182" s="18" t="s">
        <v>315</v>
      </c>
      <c r="D182" s="155">
        <f t="shared" si="41"/>
        <v>13380575.022</v>
      </c>
      <c r="E182" s="155">
        <f t="array" ref="E182">IF(LEN(E$8)=0,"",IF(E$9="samtals",SUMIFS(Gögn!$I$2:$I$11876,Gögn!$F$2:$F$11876,"*"&amp;LEFT($A182,4)&amp;"*",Gögn!$B$2:$B$11876,E$8,Gögn!$F$2:$F$11876,"*"&amp;RIGHT($A182,5)&amp;"*",Gögn!$F$2:$F$11876,"&lt;&gt;"&amp;"*"&amp;LEFT($A182,11)&amp;"*"),SUMIFS(Gögn!$I$2:$I$11876,Gögn!$F$2:$F$11876,"*"&amp;LEFT($A182,4)&amp;"*",Gögn!$B$2:$B$11876,E$8,Gögn!$E$2:$E$11876,E$9,Gögn!$F$2:$F$11876,"*"&amp;RIGHT($A182,5)&amp;"*",Gögn!$F$2:$F$11876,"&lt;&gt;"&amp;"*"&amp;LEFT($A182,11)&amp;"*"))/1000)</f>
        <v>535250.65899999999</v>
      </c>
      <c r="F182" s="155">
        <f t="array" ref="F182">IF(LEN(F$8)=0,"",IF(F$9="samtals",SUMIFS(Gögn!$I$2:$I$11876,Gögn!$F$2:$F$11876,"*"&amp;LEFT($A182,4)&amp;"*",Gögn!$B$2:$B$11876,F$8,Gögn!$F$2:$F$11876,"*"&amp;RIGHT($A182,5)&amp;"*",Gögn!$F$2:$F$11876,"&lt;&gt;"&amp;"*"&amp;LEFT($A182,11)&amp;"*"),SUMIFS(Gögn!$I$2:$I$11876,Gögn!$F$2:$F$11876,"*"&amp;LEFT($A182,4)&amp;"*",Gögn!$B$2:$B$11876,F$8,Gögn!$E$2:$E$11876,F$9,Gögn!$F$2:$F$11876,"*"&amp;RIGHT($A182,5)&amp;"*",Gögn!$F$2:$F$11876,"&lt;&gt;"&amp;"*"&amp;LEFT($A182,11)&amp;"*"))/1000)</f>
        <v>287776.071</v>
      </c>
      <c r="G182" s="155">
        <f t="array" ref="G182">IF(LEN(G$8)=0,"",IF(G$9="samtals",SUMIFS(Gögn!$I$2:$I$11876,Gögn!$F$2:$F$11876,"*"&amp;LEFT($A182,4)&amp;"*",Gögn!$B$2:$B$11876,G$8,Gögn!$F$2:$F$11876,"*"&amp;RIGHT($A182,5)&amp;"*",Gögn!$F$2:$F$11876,"&lt;&gt;"&amp;"*"&amp;LEFT($A182,11)&amp;"*"),SUMIFS(Gögn!$I$2:$I$11876,Gögn!$F$2:$F$11876,"*"&amp;LEFT($A182,4)&amp;"*",Gögn!$B$2:$B$11876,G$8,Gögn!$E$2:$E$11876,G$9,Gögn!$F$2:$F$11876,"*"&amp;RIGHT($A182,5)&amp;"*",Gögn!$F$2:$F$11876,"&lt;&gt;"&amp;"*"&amp;LEFT($A182,11)&amp;"*"))/1000)</f>
        <v>247474.58799999999</v>
      </c>
      <c r="H182" s="155">
        <f t="array" ref="H182">IF(LEN(H$8)=0,"",IF(H$9="samtals",SUMIFS(Gögn!$I$2:$I$11876,Gögn!$F$2:$F$11876,"*"&amp;LEFT($A182,4)&amp;"*",Gögn!$B$2:$B$11876,H$8,Gögn!$F$2:$F$11876,"*"&amp;RIGHT($A182,5)&amp;"*",Gögn!$F$2:$F$11876,"&lt;&gt;"&amp;"*"&amp;LEFT($A182,11)&amp;"*"),SUMIFS(Gögn!$I$2:$I$11876,Gögn!$F$2:$F$11876,"*"&amp;LEFT($A182,4)&amp;"*",Gögn!$B$2:$B$11876,H$8,Gögn!$E$2:$E$11876,H$9,Gögn!$F$2:$F$11876,"*"&amp;RIGHT($A182,5)&amp;"*",Gögn!$F$2:$F$11876,"&lt;&gt;"&amp;"*"&amp;LEFT($A182,11)&amp;"*"))/1000)</f>
        <v>1401403.7039999999</v>
      </c>
      <c r="I182" s="155">
        <f t="array" ref="I182">IF(LEN(I$8)=0,"",IF(I$9="samtals",SUMIFS(Gögn!$I$2:$I$11876,Gögn!$F$2:$F$11876,"*"&amp;LEFT($A182,4)&amp;"*",Gögn!$B$2:$B$11876,I$8,Gögn!$F$2:$F$11876,"*"&amp;RIGHT($A182,5)&amp;"*",Gögn!$F$2:$F$11876,"&lt;&gt;"&amp;"*"&amp;LEFT($A182,11)&amp;"*"),SUMIFS(Gögn!$I$2:$I$11876,Gögn!$F$2:$F$11876,"*"&amp;LEFT($A182,4)&amp;"*",Gögn!$B$2:$B$11876,I$8,Gögn!$E$2:$E$11876,I$9,Gögn!$F$2:$F$11876,"*"&amp;RIGHT($A182,5)&amp;"*",Gögn!$F$2:$F$11876,"&lt;&gt;"&amp;"*"&amp;LEFT($A182,11)&amp;"*"))/1000)</f>
        <v>1401403.7039999999</v>
      </c>
      <c r="J182" s="155">
        <f t="array" ref="J182">IF(LEN(J$8)=0,"",IF(J$9="samtals",SUMIFS(Gögn!$I$2:$I$11876,Gögn!$F$2:$F$11876,"*"&amp;LEFT($A182,4)&amp;"*",Gögn!$B$2:$B$11876,J$8,Gögn!$F$2:$F$11876,"*"&amp;RIGHT($A182,5)&amp;"*",Gögn!$F$2:$F$11876,"&lt;&gt;"&amp;"*"&amp;LEFT($A182,11)&amp;"*"),SUMIFS(Gögn!$I$2:$I$11876,Gögn!$F$2:$F$11876,"*"&amp;LEFT($A182,4)&amp;"*",Gögn!$B$2:$B$11876,J$8,Gögn!$E$2:$E$11876,J$9,Gögn!$F$2:$F$11876,"*"&amp;RIGHT($A182,5)&amp;"*",Gögn!$F$2:$F$11876,"&lt;&gt;"&amp;"*"&amp;LEFT($A182,11)&amp;"*"))/1000)</f>
        <v>0</v>
      </c>
      <c r="K182" s="155">
        <f t="array" ref="K182">IF(LEN(K$8)=0,"",IF(K$9="samtals",SUMIFS(Gögn!$I$2:$I$11876,Gögn!$F$2:$F$11876,"*"&amp;LEFT($A182,4)&amp;"*",Gögn!$B$2:$B$11876,K$8,Gögn!$F$2:$F$11876,"*"&amp;RIGHT($A182,5)&amp;"*",Gögn!$F$2:$F$11876,"&lt;&gt;"&amp;"*"&amp;LEFT($A182,11)&amp;"*"),SUMIFS(Gögn!$I$2:$I$11876,Gögn!$F$2:$F$11876,"*"&amp;LEFT($A182,4)&amp;"*",Gögn!$B$2:$B$11876,K$8,Gögn!$E$2:$E$11876,K$9,Gögn!$F$2:$F$11876,"*"&amp;RIGHT($A182,5)&amp;"*",Gögn!$F$2:$F$11876,"&lt;&gt;"&amp;"*"&amp;LEFT($A182,11)&amp;"*"))/1000)</f>
        <v>256405.35500000001</v>
      </c>
      <c r="L182" s="155">
        <f t="array" ref="L182">IF(LEN(L$8)=0,"",IF(L$9="samtals",SUMIFS(Gögn!$I$2:$I$11876,Gögn!$F$2:$F$11876,"*"&amp;LEFT($A182,4)&amp;"*",Gögn!$B$2:$B$11876,L$8,Gögn!$F$2:$F$11876,"*"&amp;RIGHT($A182,5)&amp;"*",Gögn!$F$2:$F$11876,"&lt;&gt;"&amp;"*"&amp;LEFT($A182,11)&amp;"*"),SUMIFS(Gögn!$I$2:$I$11876,Gögn!$F$2:$F$11876,"*"&amp;LEFT($A182,4)&amp;"*",Gögn!$B$2:$B$11876,L$8,Gögn!$E$2:$E$11876,L$9,Gögn!$F$2:$F$11876,"*"&amp;RIGHT($A182,5)&amp;"*",Gögn!$F$2:$F$11876,"&lt;&gt;"&amp;"*"&amp;LEFT($A182,11)&amp;"*"))/1000)</f>
        <v>256405.35500000001</v>
      </c>
      <c r="M182" s="155">
        <f t="array" ref="M182">IF(LEN(M$8)=0,"",IF(M$9="samtals",SUMIFS(Gögn!$I$2:$I$11876,Gögn!$F$2:$F$11876,"*"&amp;LEFT($A182,4)&amp;"*",Gögn!$B$2:$B$11876,M$8,Gögn!$F$2:$F$11876,"*"&amp;RIGHT($A182,5)&amp;"*",Gögn!$F$2:$F$11876,"&lt;&gt;"&amp;"*"&amp;LEFT($A182,11)&amp;"*"),SUMIFS(Gögn!$I$2:$I$11876,Gögn!$F$2:$F$11876,"*"&amp;LEFT($A182,4)&amp;"*",Gögn!$B$2:$B$11876,M$8,Gögn!$E$2:$E$11876,M$9,Gögn!$F$2:$F$11876,"*"&amp;RIGHT($A182,5)&amp;"*",Gögn!$F$2:$F$11876,"&lt;&gt;"&amp;"*"&amp;LEFT($A182,11)&amp;"*"))/1000)</f>
        <v>46240</v>
      </c>
      <c r="N182" s="155">
        <f t="array" ref="N182">IF(LEN(N$8)=0,"",IF(N$9="samtals",SUMIFS(Gögn!$I$2:$I$11876,Gögn!$F$2:$F$11876,"*"&amp;LEFT($A182,4)&amp;"*",Gögn!$B$2:$B$11876,N$8,Gögn!$F$2:$F$11876,"*"&amp;RIGHT($A182,5)&amp;"*",Gögn!$F$2:$F$11876,"&lt;&gt;"&amp;"*"&amp;LEFT($A182,11)&amp;"*"),SUMIFS(Gögn!$I$2:$I$11876,Gögn!$F$2:$F$11876,"*"&amp;LEFT($A182,4)&amp;"*",Gögn!$B$2:$B$11876,N$8,Gögn!$E$2:$E$11876,N$9,Gögn!$F$2:$F$11876,"*"&amp;RIGHT($A182,5)&amp;"*",Gögn!$F$2:$F$11876,"&lt;&gt;"&amp;"*"&amp;LEFT($A182,11)&amp;"*"))/1000)</f>
        <v>46240</v>
      </c>
      <c r="O182" s="155">
        <f t="array" ref="O182">IF(LEN(O$8)=0,"",IF(O$9="samtals",SUMIFS(Gögn!$I$2:$I$11876,Gögn!$F$2:$F$11876,"*"&amp;LEFT($A182,4)&amp;"*",Gögn!$B$2:$B$11876,O$8,Gögn!$F$2:$F$11876,"*"&amp;RIGHT($A182,5)&amp;"*",Gögn!$F$2:$F$11876,"&lt;&gt;"&amp;"*"&amp;LEFT($A182,11)&amp;"*"),SUMIFS(Gögn!$I$2:$I$11876,Gögn!$F$2:$F$11876,"*"&amp;LEFT($A182,4)&amp;"*",Gögn!$B$2:$B$11876,O$8,Gögn!$E$2:$E$11876,O$9,Gögn!$F$2:$F$11876,"*"&amp;RIGHT($A182,5)&amp;"*",Gögn!$F$2:$F$11876,"&lt;&gt;"&amp;"*"&amp;LEFT($A182,11)&amp;"*"))/1000)</f>
        <v>437073.26</v>
      </c>
      <c r="P182" s="155">
        <f t="array" ref="P182">IF(LEN(P$8)=0,"",IF(P$9="samtals",SUMIFS(Gögn!$I$2:$I$11876,Gögn!$F$2:$F$11876,"*"&amp;LEFT($A182,4)&amp;"*",Gögn!$B$2:$B$11876,P$8,Gögn!$F$2:$F$11876,"*"&amp;RIGHT($A182,5)&amp;"*",Gögn!$F$2:$F$11876,"&lt;&gt;"&amp;"*"&amp;LEFT($A182,11)&amp;"*"),SUMIFS(Gögn!$I$2:$I$11876,Gögn!$F$2:$F$11876,"*"&amp;LEFT($A182,4)&amp;"*",Gögn!$B$2:$B$11876,P$8,Gögn!$E$2:$E$11876,P$9,Gögn!$F$2:$F$11876,"*"&amp;RIGHT($A182,5)&amp;"*",Gögn!$F$2:$F$11876,"&lt;&gt;"&amp;"*"&amp;LEFT($A182,11)&amp;"*"))/1000)</f>
        <v>437073.26</v>
      </c>
      <c r="Q182" s="155">
        <f t="array" ref="Q182">IF(LEN(Q$8)=0,"",IF(Q$9="samtals",SUMIFS(Gögn!$I$2:$I$11876,Gögn!$F$2:$F$11876,"*"&amp;LEFT($A182,4)&amp;"*",Gögn!$B$2:$B$11876,Q$8,Gögn!$F$2:$F$11876,"*"&amp;RIGHT($A182,5)&amp;"*",Gögn!$F$2:$F$11876,"&lt;&gt;"&amp;"*"&amp;LEFT($A182,11)&amp;"*"),SUMIFS(Gögn!$I$2:$I$11876,Gögn!$F$2:$F$11876,"*"&amp;LEFT($A182,4)&amp;"*",Gögn!$B$2:$B$11876,Q$8,Gögn!$E$2:$E$11876,Q$9,Gögn!$F$2:$F$11876,"*"&amp;RIGHT($A182,5)&amp;"*",Gögn!$F$2:$F$11876,"&lt;&gt;"&amp;"*"&amp;LEFT($A182,11)&amp;"*"))/1000)</f>
        <v>0</v>
      </c>
      <c r="R182" s="155">
        <f t="array" ref="R182">IF(LEN(R$8)=0,"",IF(R$9="samtals",SUMIFS(Gögn!$I$2:$I$11876,Gögn!$F$2:$F$11876,"*"&amp;LEFT($A182,4)&amp;"*",Gögn!$B$2:$B$11876,R$8,Gögn!$F$2:$F$11876,"*"&amp;RIGHT($A182,5)&amp;"*",Gögn!$F$2:$F$11876,"&lt;&gt;"&amp;"*"&amp;LEFT($A182,11)&amp;"*"),SUMIFS(Gögn!$I$2:$I$11876,Gögn!$F$2:$F$11876,"*"&amp;LEFT($A182,4)&amp;"*",Gögn!$B$2:$B$11876,R$8,Gögn!$E$2:$E$11876,R$9,Gögn!$F$2:$F$11876,"*"&amp;RIGHT($A182,5)&amp;"*",Gögn!$F$2:$F$11876,"&lt;&gt;"&amp;"*"&amp;LEFT($A182,11)&amp;"*"))/1000)</f>
        <v>284950</v>
      </c>
      <c r="S182" s="155">
        <f t="array" ref="S182">IF(LEN(S$8)=0,"",IF(S$9="samtals",SUMIFS(Gögn!$I$2:$I$11876,Gögn!$F$2:$F$11876,"*"&amp;LEFT($A182,4)&amp;"*",Gögn!$B$2:$B$11876,S$8,Gögn!$F$2:$F$11876,"*"&amp;RIGHT($A182,5)&amp;"*",Gögn!$F$2:$F$11876,"&lt;&gt;"&amp;"*"&amp;LEFT($A182,11)&amp;"*"),SUMIFS(Gögn!$I$2:$I$11876,Gögn!$F$2:$F$11876,"*"&amp;LEFT($A182,4)&amp;"*",Gögn!$B$2:$B$11876,S$8,Gögn!$E$2:$E$11876,S$9,Gögn!$F$2:$F$11876,"*"&amp;RIGHT($A182,5)&amp;"*",Gögn!$F$2:$F$11876,"&lt;&gt;"&amp;"*"&amp;LEFT($A182,11)&amp;"*"))/1000)</f>
        <v>109011</v>
      </c>
      <c r="T182" s="155">
        <f t="array" ref="T182">IF(LEN(T$8)=0,"",IF(T$9="samtals",SUMIFS(Gögn!$I$2:$I$11876,Gögn!$F$2:$F$11876,"*"&amp;LEFT($A182,4)&amp;"*",Gögn!$B$2:$B$11876,T$8,Gögn!$F$2:$F$11876,"*"&amp;RIGHT($A182,5)&amp;"*",Gögn!$F$2:$F$11876,"&lt;&gt;"&amp;"*"&amp;LEFT($A182,11)&amp;"*"),SUMIFS(Gögn!$I$2:$I$11876,Gögn!$F$2:$F$11876,"*"&amp;LEFT($A182,4)&amp;"*",Gögn!$B$2:$B$11876,T$8,Gögn!$E$2:$E$11876,T$9,Gögn!$F$2:$F$11876,"*"&amp;RIGHT($A182,5)&amp;"*",Gögn!$F$2:$F$11876,"&lt;&gt;"&amp;"*"&amp;LEFT($A182,11)&amp;"*"))/1000)</f>
        <v>175939</v>
      </c>
      <c r="U182" s="155">
        <f t="array" ref="U182">IF(LEN(U$8)=0,"",IF(U$9="samtals",SUMIFS(Gögn!$I$2:$I$11876,Gögn!$F$2:$F$11876,"*"&amp;LEFT($A182,4)&amp;"*",Gögn!$B$2:$B$11876,U$8,Gögn!$F$2:$F$11876,"*"&amp;RIGHT($A182,5)&amp;"*",Gögn!$F$2:$F$11876,"&lt;&gt;"&amp;"*"&amp;LEFT($A182,11)&amp;"*"),SUMIFS(Gögn!$I$2:$I$11876,Gögn!$F$2:$F$11876,"*"&amp;LEFT($A182,4)&amp;"*",Gögn!$B$2:$B$11876,U$8,Gögn!$E$2:$E$11876,U$9,Gögn!$F$2:$F$11876,"*"&amp;RIGHT($A182,5)&amp;"*",Gögn!$F$2:$F$11876,"&lt;&gt;"&amp;"*"&amp;LEFT($A182,11)&amp;"*"))/1000)</f>
        <v>1675512.6869999999</v>
      </c>
      <c r="V182" s="155">
        <f t="array" ref="V182">IF(LEN(V$8)=0,"",IF(V$9="samtals",SUMIFS(Gögn!$I$2:$I$11876,Gögn!$F$2:$F$11876,"*"&amp;LEFT($A182,4)&amp;"*",Gögn!$B$2:$B$11876,V$8,Gögn!$F$2:$F$11876,"*"&amp;RIGHT($A182,5)&amp;"*",Gögn!$F$2:$F$11876,"&lt;&gt;"&amp;"*"&amp;LEFT($A182,11)&amp;"*"),SUMIFS(Gögn!$I$2:$I$11876,Gögn!$F$2:$F$11876,"*"&amp;LEFT($A182,4)&amp;"*",Gögn!$B$2:$B$11876,V$8,Gögn!$E$2:$E$11876,V$9,Gögn!$F$2:$F$11876,"*"&amp;RIGHT($A182,5)&amp;"*",Gögn!$F$2:$F$11876,"&lt;&gt;"&amp;"*"&amp;LEFT($A182,11)&amp;"*"))/1000)</f>
        <v>1669470</v>
      </c>
      <c r="W182" s="155">
        <f t="array" ref="W182">IF(LEN(W$8)=0,"",IF(W$9="samtals",SUMIFS(Gögn!$I$2:$I$11876,Gögn!$F$2:$F$11876,"*"&amp;LEFT($A182,4)&amp;"*",Gögn!$B$2:$B$11876,W$8,Gögn!$F$2:$F$11876,"*"&amp;RIGHT($A182,5)&amp;"*",Gögn!$F$2:$F$11876,"&lt;&gt;"&amp;"*"&amp;LEFT($A182,11)&amp;"*"),SUMIFS(Gögn!$I$2:$I$11876,Gögn!$F$2:$F$11876,"*"&amp;LEFT($A182,4)&amp;"*",Gögn!$B$2:$B$11876,W$8,Gögn!$E$2:$E$11876,W$9,Gögn!$F$2:$F$11876,"*"&amp;RIGHT($A182,5)&amp;"*",Gögn!$F$2:$F$11876,"&lt;&gt;"&amp;"*"&amp;LEFT($A182,11)&amp;"*"))/1000)</f>
        <v>6042.6869999999999</v>
      </c>
      <c r="X182" s="155">
        <f t="array" ref="X182">IF(LEN(X$8)=0,"",IF(X$9="samtals",SUMIFS(Gögn!$I$2:$I$11876,Gögn!$F$2:$F$11876,"*"&amp;LEFT($A182,4)&amp;"*",Gögn!$B$2:$B$11876,X$8,Gögn!$F$2:$F$11876,"*"&amp;RIGHT($A182,5)&amp;"*",Gögn!$F$2:$F$11876,"&lt;&gt;"&amp;"*"&amp;LEFT($A182,11)&amp;"*"),SUMIFS(Gögn!$I$2:$I$11876,Gögn!$F$2:$F$11876,"*"&amp;LEFT($A182,4)&amp;"*",Gögn!$B$2:$B$11876,X$8,Gögn!$E$2:$E$11876,X$9,Gögn!$F$2:$F$11876,"*"&amp;RIGHT($A182,5)&amp;"*",Gögn!$F$2:$F$11876,"&lt;&gt;"&amp;"*"&amp;LEFT($A182,11)&amp;"*"))/1000)</f>
        <v>39698.493000000002</v>
      </c>
      <c r="Y182" s="155">
        <f t="array" ref="Y182">IF(LEN(Y$8)=0,"",IF(Y$9="samtals",SUMIFS(Gögn!$I$2:$I$11876,Gögn!$F$2:$F$11876,"*"&amp;LEFT($A182,4)&amp;"*",Gögn!$B$2:$B$11876,Y$8,Gögn!$F$2:$F$11876,"*"&amp;RIGHT($A182,5)&amp;"*",Gögn!$F$2:$F$11876,"&lt;&gt;"&amp;"*"&amp;LEFT($A182,11)&amp;"*"),SUMIFS(Gögn!$I$2:$I$11876,Gögn!$F$2:$F$11876,"*"&amp;LEFT($A182,4)&amp;"*",Gögn!$B$2:$B$11876,Y$8,Gögn!$E$2:$E$11876,Y$9,Gögn!$F$2:$F$11876,"*"&amp;RIGHT($A182,5)&amp;"*",Gögn!$F$2:$F$11876,"&lt;&gt;"&amp;"*"&amp;LEFT($A182,11)&amp;"*"))/1000)</f>
        <v>9901.9660000000003</v>
      </c>
      <c r="Z182" s="155">
        <f t="array" ref="Z182">IF(LEN(Z$8)=0,"",IF(Z$9="samtals",SUMIFS(Gögn!$I$2:$I$11876,Gögn!$F$2:$F$11876,"*"&amp;LEFT($A182,4)&amp;"*",Gögn!$B$2:$B$11876,Z$8,Gögn!$F$2:$F$11876,"*"&amp;RIGHT($A182,5)&amp;"*",Gögn!$F$2:$F$11876,"&lt;&gt;"&amp;"*"&amp;LEFT($A182,11)&amp;"*"),SUMIFS(Gögn!$I$2:$I$11876,Gögn!$F$2:$F$11876,"*"&amp;LEFT($A182,4)&amp;"*",Gögn!$B$2:$B$11876,Z$8,Gögn!$E$2:$E$11876,Z$9,Gögn!$F$2:$F$11876,"*"&amp;RIGHT($A182,5)&amp;"*",Gögn!$F$2:$F$11876,"&lt;&gt;"&amp;"*"&amp;LEFT($A182,11)&amp;"*"))/1000)</f>
        <v>29796.526999999998</v>
      </c>
      <c r="AA182" s="155">
        <f t="array" ref="AA182">IF(LEN(AA$8)=0,"",IF(AA$9="samtals",SUMIFS(Gögn!$I$2:$I$11876,Gögn!$F$2:$F$11876,"*"&amp;LEFT($A182,4)&amp;"*",Gögn!$B$2:$B$11876,AA$8,Gögn!$F$2:$F$11876,"*"&amp;RIGHT($A182,5)&amp;"*",Gögn!$F$2:$F$11876,"&lt;&gt;"&amp;"*"&amp;LEFT($A182,11)&amp;"*"),SUMIFS(Gögn!$I$2:$I$11876,Gögn!$F$2:$F$11876,"*"&amp;LEFT($A182,4)&amp;"*",Gögn!$B$2:$B$11876,AA$8,Gögn!$E$2:$E$11876,AA$9,Gögn!$F$2:$F$11876,"*"&amp;RIGHT($A182,5)&amp;"*",Gögn!$F$2:$F$11876,"&lt;&gt;"&amp;"*"&amp;LEFT($A182,11)&amp;"*"))/1000)</f>
        <v>26967.365000000002</v>
      </c>
      <c r="AB182" s="155">
        <f t="array" ref="AB182">IF(LEN(AB$8)=0,"",IF(AB$9="samtals",SUMIFS(Gögn!$I$2:$I$11876,Gögn!$F$2:$F$11876,"*"&amp;LEFT($A182,4)&amp;"*",Gögn!$B$2:$B$11876,AB$8,Gögn!$F$2:$F$11876,"*"&amp;RIGHT($A182,5)&amp;"*",Gögn!$F$2:$F$11876,"&lt;&gt;"&amp;"*"&amp;LEFT($A182,11)&amp;"*"),SUMIFS(Gögn!$I$2:$I$11876,Gögn!$F$2:$F$11876,"*"&amp;LEFT($A182,4)&amp;"*",Gögn!$B$2:$B$11876,AB$8,Gögn!$E$2:$E$11876,AB$9,Gögn!$F$2:$F$11876,"*"&amp;RIGHT($A182,5)&amp;"*",Gögn!$F$2:$F$11876,"&lt;&gt;"&amp;"*"&amp;LEFT($A182,11)&amp;"*"))/1000)</f>
        <v>26967.365000000002</v>
      </c>
      <c r="AC182" s="155">
        <f t="array" ref="AC182">IF(LEN(AC$8)=0,"",IF(AC$9="samtals",SUMIFS(Gögn!$I$2:$I$11876,Gögn!$F$2:$F$11876,"*"&amp;LEFT($A182,4)&amp;"*",Gögn!$B$2:$B$11876,AC$8,Gögn!$F$2:$F$11876,"*"&amp;RIGHT($A182,5)&amp;"*",Gögn!$F$2:$F$11876,"&lt;&gt;"&amp;"*"&amp;LEFT($A182,11)&amp;"*"),SUMIFS(Gögn!$I$2:$I$11876,Gögn!$F$2:$F$11876,"*"&amp;LEFT($A182,4)&amp;"*",Gögn!$B$2:$B$11876,AC$8,Gögn!$E$2:$E$11876,AC$9,Gögn!$F$2:$F$11876,"*"&amp;RIGHT($A182,5)&amp;"*",Gögn!$F$2:$F$11876,"&lt;&gt;"&amp;"*"&amp;LEFT($A182,11)&amp;"*"))/1000)</f>
        <v>47834</v>
      </c>
      <c r="AD182" s="155">
        <f t="array" ref="AD182">IF(LEN(AD$8)=0,"",IF(AD$9="samtals",SUMIFS(Gögn!$I$2:$I$11876,Gögn!$F$2:$F$11876,"*"&amp;LEFT($A182,4)&amp;"*",Gögn!$B$2:$B$11876,AD$8,Gögn!$F$2:$F$11876,"*"&amp;RIGHT($A182,5)&amp;"*",Gögn!$F$2:$F$11876,"&lt;&gt;"&amp;"*"&amp;LEFT($A182,11)&amp;"*"),SUMIFS(Gögn!$I$2:$I$11876,Gögn!$F$2:$F$11876,"*"&amp;LEFT($A182,4)&amp;"*",Gögn!$B$2:$B$11876,AD$8,Gögn!$E$2:$E$11876,AD$9,Gögn!$F$2:$F$11876,"*"&amp;RIGHT($A182,5)&amp;"*",Gögn!$F$2:$F$11876,"&lt;&gt;"&amp;"*"&amp;LEFT($A182,11)&amp;"*"))/1000)</f>
        <v>47834</v>
      </c>
      <c r="AE182" s="155">
        <f t="array" ref="AE182">IF(LEN(AE$8)=0,"",IF(AE$9="samtals",SUMIFS(Gögn!$I$2:$I$11876,Gögn!$F$2:$F$11876,"*"&amp;LEFT($A182,4)&amp;"*",Gögn!$B$2:$B$11876,AE$8,Gögn!$F$2:$F$11876,"*"&amp;RIGHT($A182,5)&amp;"*",Gögn!$F$2:$F$11876,"&lt;&gt;"&amp;"*"&amp;LEFT($A182,11)&amp;"*"),SUMIFS(Gögn!$I$2:$I$11876,Gögn!$F$2:$F$11876,"*"&amp;LEFT($A182,4)&amp;"*",Gögn!$B$2:$B$11876,AE$8,Gögn!$E$2:$E$11876,AE$9,Gögn!$F$2:$F$11876,"*"&amp;RIGHT($A182,5)&amp;"*",Gögn!$F$2:$F$11876,"&lt;&gt;"&amp;"*"&amp;LEFT($A182,11)&amp;"*"))/1000)</f>
        <v>12710</v>
      </c>
      <c r="AF182" s="155">
        <f t="array" ref="AF182">IF(LEN(AF$8)=0,"",IF(AF$9="samtals",SUMIFS(Gögn!$I$2:$I$11876,Gögn!$F$2:$F$11876,"*"&amp;LEFT($A182,4)&amp;"*",Gögn!$B$2:$B$11876,AF$8,Gögn!$F$2:$F$11876,"*"&amp;RIGHT($A182,5)&amp;"*",Gögn!$F$2:$F$11876,"&lt;&gt;"&amp;"*"&amp;LEFT($A182,11)&amp;"*"),SUMIFS(Gögn!$I$2:$I$11876,Gögn!$F$2:$F$11876,"*"&amp;LEFT($A182,4)&amp;"*",Gögn!$B$2:$B$11876,AF$8,Gögn!$E$2:$E$11876,AF$9,Gögn!$F$2:$F$11876,"*"&amp;RIGHT($A182,5)&amp;"*",Gögn!$F$2:$F$11876,"&lt;&gt;"&amp;"*"&amp;LEFT($A182,11)&amp;"*"))/1000)</f>
        <v>12710</v>
      </c>
      <c r="AG182" s="155">
        <f t="array" ref="AG182">IF(LEN(AG$8)=0,"",IF(AG$9="samtals",SUMIFS(Gögn!$I$2:$I$11876,Gögn!$F$2:$F$11876,"*"&amp;LEFT($A182,4)&amp;"*",Gögn!$B$2:$B$11876,AG$8,Gögn!$F$2:$F$11876,"*"&amp;RIGHT($A182,5)&amp;"*",Gögn!$F$2:$F$11876,"&lt;&gt;"&amp;"*"&amp;LEFT($A182,11)&amp;"*"),SUMIFS(Gögn!$I$2:$I$11876,Gögn!$F$2:$F$11876,"*"&amp;LEFT($A182,4)&amp;"*",Gögn!$B$2:$B$11876,AG$8,Gögn!$E$2:$E$11876,AG$9,Gögn!$F$2:$F$11876,"*"&amp;RIGHT($A182,5)&amp;"*",Gögn!$F$2:$F$11876,"&lt;&gt;"&amp;"*"&amp;LEFT($A182,11)&amp;"*"))/1000)</f>
        <v>0</v>
      </c>
      <c r="AH182" s="155">
        <f t="array" ref="AH182">IF(LEN(AH$8)=0,"",IF(AH$9="samtals",SUMIFS(Gögn!$I$2:$I$11876,Gögn!$F$2:$F$11876,"*"&amp;LEFT($A182,4)&amp;"*",Gögn!$B$2:$B$11876,AH$8,Gögn!$F$2:$F$11876,"*"&amp;RIGHT($A182,5)&amp;"*",Gögn!$F$2:$F$11876,"&lt;&gt;"&amp;"*"&amp;LEFT($A182,11)&amp;"*"),SUMIFS(Gögn!$I$2:$I$11876,Gögn!$F$2:$F$11876,"*"&amp;LEFT($A182,4)&amp;"*",Gögn!$B$2:$B$11876,AH$8,Gögn!$E$2:$E$11876,AH$9,Gögn!$F$2:$F$11876,"*"&amp;RIGHT($A182,5)&amp;"*",Gögn!$F$2:$F$11876,"&lt;&gt;"&amp;"*"&amp;LEFT($A182,11)&amp;"*"))/1000)</f>
        <v>0</v>
      </c>
      <c r="AI182" s="155">
        <f t="array" ref="AI182">IF(LEN(AI$8)=0,"",IF(AI$9="samtals",SUMIFS(Gögn!$I$2:$I$11876,Gögn!$F$2:$F$11876,"*"&amp;LEFT($A182,4)&amp;"*",Gögn!$B$2:$B$11876,AI$8,Gögn!$F$2:$F$11876,"*"&amp;RIGHT($A182,5)&amp;"*",Gögn!$F$2:$F$11876,"&lt;&gt;"&amp;"*"&amp;LEFT($A182,11)&amp;"*"),SUMIFS(Gögn!$I$2:$I$11876,Gögn!$F$2:$F$11876,"*"&amp;LEFT($A182,4)&amp;"*",Gögn!$B$2:$B$11876,AI$8,Gögn!$E$2:$E$11876,AI$9,Gögn!$F$2:$F$11876,"*"&amp;RIGHT($A182,5)&amp;"*",Gögn!$F$2:$F$11876,"&lt;&gt;"&amp;"*"&amp;LEFT($A182,11)&amp;"*"))/1000)</f>
        <v>4276</v>
      </c>
      <c r="AJ182" s="155">
        <f t="array" ref="AJ182">IF(LEN(AJ$8)=0,"",IF(AJ$9="samtals",SUMIFS(Gögn!$I$2:$I$11876,Gögn!$F$2:$F$11876,"*"&amp;LEFT($A182,4)&amp;"*",Gögn!$B$2:$B$11876,AJ$8,Gögn!$F$2:$F$11876,"*"&amp;RIGHT($A182,5)&amp;"*",Gögn!$F$2:$F$11876,"&lt;&gt;"&amp;"*"&amp;LEFT($A182,11)&amp;"*"),SUMIFS(Gögn!$I$2:$I$11876,Gögn!$F$2:$F$11876,"*"&amp;LEFT($A182,4)&amp;"*",Gögn!$B$2:$B$11876,AJ$8,Gögn!$E$2:$E$11876,AJ$9,Gögn!$F$2:$F$11876,"*"&amp;RIGHT($A182,5)&amp;"*",Gögn!$F$2:$F$11876,"&lt;&gt;"&amp;"*"&amp;LEFT($A182,11)&amp;"*"))/1000)</f>
        <v>4276</v>
      </c>
      <c r="AK182" s="155">
        <f t="array" ref="AK182">IF(LEN(AK$8)=0,"",IF(AK$9="samtals",SUMIFS(Gögn!$I$2:$I$11876,Gögn!$F$2:$F$11876,"*"&amp;LEFT($A182,4)&amp;"*",Gögn!$B$2:$B$11876,AK$8,Gögn!$F$2:$F$11876,"*"&amp;RIGHT($A182,5)&amp;"*",Gögn!$F$2:$F$11876,"&lt;&gt;"&amp;"*"&amp;LEFT($A182,11)&amp;"*"),SUMIFS(Gögn!$I$2:$I$11876,Gögn!$F$2:$F$11876,"*"&amp;LEFT($A182,4)&amp;"*",Gögn!$B$2:$B$11876,AK$8,Gögn!$E$2:$E$11876,AK$9,Gögn!$F$2:$F$11876,"*"&amp;RIGHT($A182,5)&amp;"*",Gögn!$F$2:$F$11876,"&lt;&gt;"&amp;"*"&amp;LEFT($A182,11)&amp;"*"))/1000)</f>
        <v>0</v>
      </c>
      <c r="AL182" s="155">
        <f t="array" ref="AL182">IF(LEN(AL$8)=0,"",IF(AL$9="samtals",SUMIFS(Gögn!$I$2:$I$11876,Gögn!$F$2:$F$11876,"*"&amp;LEFT($A182,4)&amp;"*",Gögn!$B$2:$B$11876,AL$8,Gögn!$F$2:$F$11876,"*"&amp;RIGHT($A182,5)&amp;"*",Gögn!$F$2:$F$11876,"&lt;&gt;"&amp;"*"&amp;LEFT($A182,11)&amp;"*"),SUMIFS(Gögn!$I$2:$I$11876,Gögn!$F$2:$F$11876,"*"&amp;LEFT($A182,4)&amp;"*",Gögn!$B$2:$B$11876,AL$8,Gögn!$E$2:$E$11876,AL$9,Gögn!$F$2:$F$11876,"*"&amp;RIGHT($A182,5)&amp;"*",Gögn!$F$2:$F$11876,"&lt;&gt;"&amp;"*"&amp;LEFT($A182,11)&amp;"*"))/1000)</f>
        <v>0</v>
      </c>
      <c r="AM182" s="155">
        <f t="array" ref="AM182">IF(LEN(AM$8)=0,"",IF(AM$9="samtals",SUMIFS(Gögn!$I$2:$I$11876,Gögn!$F$2:$F$11876,"*"&amp;LEFT($A182,4)&amp;"*",Gögn!$B$2:$B$11876,AM$8,Gögn!$F$2:$F$11876,"*"&amp;RIGHT($A182,5)&amp;"*",Gögn!$F$2:$F$11876,"&lt;&gt;"&amp;"*"&amp;LEFT($A182,11)&amp;"*"),SUMIFS(Gögn!$I$2:$I$11876,Gögn!$F$2:$F$11876,"*"&amp;LEFT($A182,4)&amp;"*",Gögn!$B$2:$B$11876,AM$8,Gögn!$E$2:$E$11876,AM$9,Gögn!$F$2:$F$11876,"*"&amp;RIGHT($A182,5)&amp;"*",Gögn!$F$2:$F$11876,"&lt;&gt;"&amp;"*"&amp;LEFT($A182,11)&amp;"*"))/1000)</f>
        <v>4020735.5780000002</v>
      </c>
      <c r="AN182" s="155">
        <f t="array" ref="AN182">IF(LEN(AN$8)=0,"",IF(AN$9="samtals",SUMIFS(Gögn!$I$2:$I$11876,Gögn!$F$2:$F$11876,"*"&amp;LEFT($A182,4)&amp;"*",Gögn!$B$2:$B$11876,AN$8,Gögn!$F$2:$F$11876,"*"&amp;RIGHT($A182,5)&amp;"*",Gögn!$F$2:$F$11876,"&lt;&gt;"&amp;"*"&amp;LEFT($A182,11)&amp;"*"),SUMIFS(Gögn!$I$2:$I$11876,Gögn!$F$2:$F$11876,"*"&amp;LEFT($A182,4)&amp;"*",Gögn!$B$2:$B$11876,AN$8,Gögn!$E$2:$E$11876,AN$9,Gögn!$F$2:$F$11876,"*"&amp;RIGHT($A182,5)&amp;"*",Gögn!$F$2:$F$11876,"&lt;&gt;"&amp;"*"&amp;LEFT($A182,11)&amp;"*"))/1000)</f>
        <v>4020735.5780000002</v>
      </c>
      <c r="AO182" s="155">
        <f t="array" ref="AO182">IF(LEN(AO$8)=0,"",IF(AO$9="samtals",SUMIFS(Gögn!$I$2:$I$11876,Gögn!$F$2:$F$11876,"*"&amp;LEFT($A182,4)&amp;"*",Gögn!$B$2:$B$11876,AO$8,Gögn!$F$2:$F$11876,"*"&amp;RIGHT($A182,5)&amp;"*",Gögn!$F$2:$F$11876,"&lt;&gt;"&amp;"*"&amp;LEFT($A182,11)&amp;"*"),SUMIFS(Gögn!$I$2:$I$11876,Gögn!$F$2:$F$11876,"*"&amp;LEFT($A182,4)&amp;"*",Gögn!$B$2:$B$11876,AO$8,Gögn!$E$2:$E$11876,AO$9,Gögn!$F$2:$F$11876,"*"&amp;RIGHT($A182,5)&amp;"*",Gögn!$F$2:$F$11876,"&lt;&gt;"&amp;"*"&amp;LEFT($A182,11)&amp;"*"))/1000)</f>
        <v>0</v>
      </c>
      <c r="AP182" s="155">
        <f t="array" ref="AP182">IF(LEN(AP$8)=0,"",IF(AP$9="samtals",SUMIFS(Gögn!$I$2:$I$11876,Gögn!$F$2:$F$11876,"*"&amp;LEFT($A182,4)&amp;"*",Gögn!$B$2:$B$11876,AP$8,Gögn!$F$2:$F$11876,"*"&amp;RIGHT($A182,5)&amp;"*",Gögn!$F$2:$F$11876,"&lt;&gt;"&amp;"*"&amp;LEFT($A182,11)&amp;"*"),SUMIFS(Gögn!$I$2:$I$11876,Gögn!$F$2:$F$11876,"*"&amp;LEFT($A182,4)&amp;"*",Gögn!$B$2:$B$11876,AP$8,Gögn!$E$2:$E$11876,AP$9,Gögn!$F$2:$F$11876,"*"&amp;RIGHT($A182,5)&amp;"*",Gögn!$F$2:$F$11876,"&lt;&gt;"&amp;"*"&amp;LEFT($A182,11)&amp;"*"))/1000)</f>
        <v>1456.0309999999999</v>
      </c>
      <c r="AQ182" s="155">
        <f t="array" ref="AQ182">IF(LEN(AQ$8)=0,"",IF(AQ$9="samtals",SUMIFS(Gögn!$I$2:$I$11876,Gögn!$F$2:$F$11876,"*"&amp;LEFT($A182,4)&amp;"*",Gögn!$B$2:$B$11876,AQ$8,Gögn!$F$2:$F$11876,"*"&amp;RIGHT($A182,5)&amp;"*",Gögn!$F$2:$F$11876,"&lt;&gt;"&amp;"*"&amp;LEFT($A182,11)&amp;"*"),SUMIFS(Gögn!$I$2:$I$11876,Gögn!$F$2:$F$11876,"*"&amp;LEFT($A182,4)&amp;"*",Gögn!$B$2:$B$11876,AQ$8,Gögn!$E$2:$E$11876,AQ$9,Gögn!$F$2:$F$11876,"*"&amp;RIGHT($A182,5)&amp;"*",Gögn!$F$2:$F$11876,"&lt;&gt;"&amp;"*"&amp;LEFT($A182,11)&amp;"*"))/1000)</f>
        <v>334.209</v>
      </c>
      <c r="AR182" s="155">
        <f t="array" ref="AR182">IF(LEN(AR$8)=0,"",IF(AR$9="samtals",SUMIFS(Gögn!$I$2:$I$11876,Gögn!$F$2:$F$11876,"*"&amp;LEFT($A182,4)&amp;"*",Gögn!$B$2:$B$11876,AR$8,Gögn!$F$2:$F$11876,"*"&amp;RIGHT($A182,5)&amp;"*",Gögn!$F$2:$F$11876,"&lt;&gt;"&amp;"*"&amp;LEFT($A182,11)&amp;"*"),SUMIFS(Gögn!$I$2:$I$11876,Gögn!$F$2:$F$11876,"*"&amp;LEFT($A182,4)&amp;"*",Gögn!$B$2:$B$11876,AR$8,Gögn!$E$2:$E$11876,AR$9,Gögn!$F$2:$F$11876,"*"&amp;RIGHT($A182,5)&amp;"*",Gögn!$F$2:$F$11876,"&lt;&gt;"&amp;"*"&amp;LEFT($A182,11)&amp;"*"))/1000)</f>
        <v>1121.8219999999999</v>
      </c>
      <c r="AS182" s="155">
        <f t="array" ref="AS182">IF(LEN(AS$8)=0,"",IF(AS$9="samtals",SUMIFS(Gögn!$I$2:$I$11876,Gögn!$F$2:$F$11876,"*"&amp;LEFT($A182,4)&amp;"*",Gögn!$B$2:$B$11876,AS$8,Gögn!$F$2:$F$11876,"*"&amp;RIGHT($A182,5)&amp;"*",Gögn!$F$2:$F$11876,"&lt;&gt;"&amp;"*"&amp;LEFT($A182,11)&amp;"*"),SUMIFS(Gögn!$I$2:$I$11876,Gögn!$F$2:$F$11876,"*"&amp;LEFT($A182,4)&amp;"*",Gögn!$B$2:$B$11876,AS$8,Gögn!$E$2:$E$11876,AS$9,Gögn!$F$2:$F$11876,"*"&amp;RIGHT($A182,5)&amp;"*",Gögn!$F$2:$F$11876,"&lt;&gt;"&amp;"*"&amp;LEFT($A182,11)&amp;"*"))/1000)</f>
        <v>2303799.963</v>
      </c>
      <c r="AT182" s="155">
        <f t="array" ref="AT182">IF(LEN(AT$8)=0,"",IF(AT$9="samtals",SUMIFS(Gögn!$I$2:$I$11876,Gögn!$F$2:$F$11876,"*"&amp;LEFT($A182,4)&amp;"*",Gögn!$B$2:$B$11876,AT$8,Gögn!$F$2:$F$11876,"*"&amp;RIGHT($A182,5)&amp;"*",Gögn!$F$2:$F$11876,"&lt;&gt;"&amp;"*"&amp;LEFT($A182,11)&amp;"*"),SUMIFS(Gögn!$I$2:$I$11876,Gögn!$F$2:$F$11876,"*"&amp;LEFT($A182,4)&amp;"*",Gögn!$B$2:$B$11876,AT$8,Gögn!$E$2:$E$11876,AT$9,Gögn!$F$2:$F$11876,"*"&amp;RIGHT($A182,5)&amp;"*",Gögn!$F$2:$F$11876,"&lt;&gt;"&amp;"*"&amp;LEFT($A182,11)&amp;"*"))/1000)</f>
        <v>2266131.1749999998</v>
      </c>
      <c r="AU182" s="155">
        <f t="array" ref="AU182">IF(LEN(AU$8)=0,"",IF(AU$9="samtals",SUMIFS(Gögn!$I$2:$I$11876,Gögn!$F$2:$F$11876,"*"&amp;LEFT($A182,4)&amp;"*",Gögn!$B$2:$B$11876,AU$8,Gögn!$F$2:$F$11876,"*"&amp;RIGHT($A182,5)&amp;"*",Gögn!$F$2:$F$11876,"&lt;&gt;"&amp;"*"&amp;LEFT($A182,11)&amp;"*"),SUMIFS(Gögn!$I$2:$I$11876,Gögn!$F$2:$F$11876,"*"&amp;LEFT($A182,4)&amp;"*",Gögn!$B$2:$B$11876,AU$8,Gögn!$E$2:$E$11876,AU$9,Gögn!$F$2:$F$11876,"*"&amp;RIGHT($A182,5)&amp;"*",Gögn!$F$2:$F$11876,"&lt;&gt;"&amp;"*"&amp;LEFT($A182,11)&amp;"*"))/1000)</f>
        <v>37668.788</v>
      </c>
      <c r="AV182" s="155">
        <f t="array" ref="AV182">IF(LEN(AV$8)=0,"",IF(AV$9="samtals",SUMIFS(Gögn!$I$2:$I$11876,Gögn!$F$2:$F$11876,"*"&amp;LEFT($A182,4)&amp;"*",Gögn!$B$2:$B$11876,AV$8,Gögn!$F$2:$F$11876,"*"&amp;RIGHT($A182,5)&amp;"*",Gögn!$F$2:$F$11876,"&lt;&gt;"&amp;"*"&amp;LEFT($A182,11)&amp;"*"),SUMIFS(Gögn!$I$2:$I$11876,Gögn!$F$2:$F$11876,"*"&amp;LEFT($A182,4)&amp;"*",Gögn!$B$2:$B$11876,AV$8,Gögn!$E$2:$E$11876,AV$9,Gögn!$F$2:$F$11876,"*"&amp;RIGHT($A182,5)&amp;"*",Gögn!$F$2:$F$11876,"&lt;&gt;"&amp;"*"&amp;LEFT($A182,11)&amp;"*"))/1000)</f>
        <v>175223.30100000001</v>
      </c>
      <c r="AW182" s="155">
        <f t="array" ref="AW182">IF(LEN(AW$8)=0,"",IF(AW$9="samtals",SUMIFS(Gögn!$I$2:$I$11876,Gögn!$F$2:$F$11876,"*"&amp;LEFT($A182,4)&amp;"*",Gögn!$B$2:$B$11876,AW$8,Gögn!$F$2:$F$11876,"*"&amp;RIGHT($A182,5)&amp;"*",Gögn!$F$2:$F$11876,"&lt;&gt;"&amp;"*"&amp;LEFT($A182,11)&amp;"*"),SUMIFS(Gögn!$I$2:$I$11876,Gögn!$F$2:$F$11876,"*"&amp;LEFT($A182,4)&amp;"*",Gögn!$B$2:$B$11876,AW$8,Gögn!$E$2:$E$11876,AW$9,Gögn!$F$2:$F$11876,"*"&amp;RIGHT($A182,5)&amp;"*",Gögn!$F$2:$F$11876,"&lt;&gt;"&amp;"*"&amp;LEFT($A182,11)&amp;"*"))/1000)</f>
        <v>175223.30100000001</v>
      </c>
      <c r="AX182" s="155">
        <f t="array" ref="AX182">IF(LEN(AX$8)=0,"",IF(AX$9="samtals",SUMIFS(Gögn!$I$2:$I$11876,Gögn!$F$2:$F$11876,"*"&amp;LEFT($A182,4)&amp;"*",Gögn!$B$2:$B$11876,AX$8,Gögn!$F$2:$F$11876,"*"&amp;RIGHT($A182,5)&amp;"*",Gögn!$F$2:$F$11876,"&lt;&gt;"&amp;"*"&amp;LEFT($A182,11)&amp;"*"),SUMIFS(Gögn!$I$2:$I$11876,Gögn!$F$2:$F$11876,"*"&amp;LEFT($A182,4)&amp;"*",Gögn!$B$2:$B$11876,AX$8,Gögn!$E$2:$E$11876,AX$9,Gögn!$F$2:$F$11876,"*"&amp;RIGHT($A182,5)&amp;"*",Gögn!$F$2:$F$11876,"&lt;&gt;"&amp;"*"&amp;LEFT($A182,11)&amp;"*"))/1000)</f>
        <v>0</v>
      </c>
      <c r="AY182" s="155">
        <f t="array" ref="AY182">IF(LEN(AY$8)=0,"",IF(AY$9="samtals",SUMIFS(Gögn!$I$2:$I$11876,Gögn!$F$2:$F$11876,"*"&amp;LEFT($A182,4)&amp;"*",Gögn!$B$2:$B$11876,AY$8,Gögn!$F$2:$F$11876,"*"&amp;RIGHT($A182,5)&amp;"*",Gögn!$F$2:$F$11876,"&lt;&gt;"&amp;"*"&amp;LEFT($A182,11)&amp;"*"),SUMIFS(Gögn!$I$2:$I$11876,Gögn!$F$2:$F$11876,"*"&amp;LEFT($A182,4)&amp;"*",Gögn!$B$2:$B$11876,AY$8,Gögn!$E$2:$E$11876,AY$9,Gögn!$F$2:$F$11876,"*"&amp;RIGHT($A182,5)&amp;"*",Gögn!$F$2:$F$11876,"&lt;&gt;"&amp;"*"&amp;LEFT($A182,11)&amp;"*"))/1000)</f>
        <v>347576</v>
      </c>
      <c r="AZ182" s="155">
        <f t="array" ref="AZ182">IF(LEN(AZ$8)=0,"",IF(AZ$9="samtals",SUMIFS(Gögn!$I$2:$I$11876,Gögn!$F$2:$F$11876,"*"&amp;LEFT($A182,4)&amp;"*",Gögn!$B$2:$B$11876,AZ$8,Gögn!$F$2:$F$11876,"*"&amp;RIGHT($A182,5)&amp;"*",Gögn!$F$2:$F$11876,"&lt;&gt;"&amp;"*"&amp;LEFT($A182,11)&amp;"*"),SUMIFS(Gögn!$I$2:$I$11876,Gögn!$F$2:$F$11876,"*"&amp;LEFT($A182,4)&amp;"*",Gögn!$B$2:$B$11876,AZ$8,Gögn!$E$2:$E$11876,AZ$9,Gögn!$F$2:$F$11876,"*"&amp;RIGHT($A182,5)&amp;"*",Gögn!$F$2:$F$11876,"&lt;&gt;"&amp;"*"&amp;LEFT($A182,11)&amp;"*"))/1000)</f>
        <v>347576</v>
      </c>
      <c r="BA182" s="155">
        <f t="array" ref="BA182">IF(LEN(BA$8)=0,"",IF(BA$9="samtals",SUMIFS(Gögn!$I$2:$I$11876,Gögn!$F$2:$F$11876,"*"&amp;LEFT($A182,4)&amp;"*",Gögn!$B$2:$B$11876,BA$8,Gögn!$F$2:$F$11876,"*"&amp;RIGHT($A182,5)&amp;"*",Gögn!$F$2:$F$11876,"&lt;&gt;"&amp;"*"&amp;LEFT($A182,11)&amp;"*"),SUMIFS(Gögn!$I$2:$I$11876,Gögn!$F$2:$F$11876,"*"&amp;LEFT($A182,4)&amp;"*",Gögn!$B$2:$B$11876,BA$8,Gögn!$E$2:$E$11876,BA$9,Gögn!$F$2:$F$11876,"*"&amp;RIGHT($A182,5)&amp;"*",Gögn!$F$2:$F$11876,"&lt;&gt;"&amp;"*"&amp;LEFT($A182,11)&amp;"*"))/1000)</f>
        <v>0</v>
      </c>
      <c r="BB182" s="155">
        <f t="array" ref="BB182">IF(LEN(BB$8)=0,"",IF(BB$9="samtals",SUMIFS(Gögn!$I$2:$I$11876,Gögn!$F$2:$F$11876,"*"&amp;LEFT($A182,4)&amp;"*",Gögn!$B$2:$B$11876,BB$8,Gögn!$F$2:$F$11876,"*"&amp;RIGHT($A182,5)&amp;"*",Gögn!$F$2:$F$11876,"&lt;&gt;"&amp;"*"&amp;LEFT($A182,11)&amp;"*"),SUMIFS(Gögn!$I$2:$I$11876,Gögn!$F$2:$F$11876,"*"&amp;LEFT($A182,4)&amp;"*",Gögn!$B$2:$B$11876,BB$8,Gögn!$E$2:$E$11876,BB$9,Gögn!$F$2:$F$11876,"*"&amp;RIGHT($A182,5)&amp;"*",Gögn!$F$2:$F$11876,"&lt;&gt;"&amp;"*"&amp;LEFT($A182,11)&amp;"*"))/1000)</f>
        <v>431044.34700000001</v>
      </c>
      <c r="BC182" s="155">
        <f t="array" ref="BC182">IF(LEN(BC$8)=0,"",IF(BC$9="samtals",SUMIFS(Gögn!$I$2:$I$11876,Gögn!$F$2:$F$11876,"*"&amp;LEFT($A182,4)&amp;"*",Gögn!$B$2:$B$11876,BC$8,Gögn!$F$2:$F$11876,"*"&amp;RIGHT($A182,5)&amp;"*",Gögn!$F$2:$F$11876,"&lt;&gt;"&amp;"*"&amp;LEFT($A182,11)&amp;"*"),SUMIFS(Gögn!$I$2:$I$11876,Gögn!$F$2:$F$11876,"*"&amp;LEFT($A182,4)&amp;"*",Gögn!$B$2:$B$11876,BC$8,Gögn!$E$2:$E$11876,BC$9,Gögn!$F$2:$F$11876,"*"&amp;RIGHT($A182,5)&amp;"*",Gögn!$F$2:$F$11876,"&lt;&gt;"&amp;"*"&amp;LEFT($A182,11)&amp;"*"))/1000)</f>
        <v>431044.34700000001</v>
      </c>
      <c r="BD182" s="155">
        <f t="array" ref="BD182">IF(LEN(BD$8)=0,"",IF(BD$9="samtals",SUMIFS(Gögn!$I$2:$I$11876,Gögn!$F$2:$F$11876,"*"&amp;LEFT($A182,4)&amp;"*",Gögn!$B$2:$B$11876,BD$8,Gögn!$F$2:$F$11876,"*"&amp;RIGHT($A182,5)&amp;"*",Gögn!$F$2:$F$11876,"&lt;&gt;"&amp;"*"&amp;LEFT($A182,11)&amp;"*"),SUMIFS(Gögn!$I$2:$I$11876,Gögn!$F$2:$F$11876,"*"&amp;LEFT($A182,4)&amp;"*",Gögn!$B$2:$B$11876,BD$8,Gögn!$E$2:$E$11876,BD$9,Gögn!$F$2:$F$11876,"*"&amp;RIGHT($A182,5)&amp;"*",Gögn!$F$2:$F$11876,"&lt;&gt;"&amp;"*"&amp;LEFT($A182,11)&amp;"*"))/1000)</f>
        <v>0</v>
      </c>
      <c r="BE182" s="155">
        <f t="array" ref="BE182">IF(LEN(BE$8)=0,"",IF(BE$9="samtals",SUMIFS(Gögn!$I$2:$I$11876,Gögn!$F$2:$F$11876,"*"&amp;LEFT($A182,4)&amp;"*",Gögn!$B$2:$B$11876,BE$8,Gögn!$F$2:$F$11876,"*"&amp;RIGHT($A182,5)&amp;"*",Gögn!$F$2:$F$11876,"&lt;&gt;"&amp;"*"&amp;LEFT($A182,11)&amp;"*"),SUMIFS(Gögn!$I$2:$I$11876,Gögn!$F$2:$F$11876,"*"&amp;LEFT($A182,4)&amp;"*",Gögn!$B$2:$B$11876,BE$8,Gögn!$E$2:$E$11876,BE$9,Gögn!$F$2:$F$11876,"*"&amp;RIGHT($A182,5)&amp;"*",Gögn!$F$2:$F$11876,"&lt;&gt;"&amp;"*"&amp;LEFT($A182,11)&amp;"*"))/1000)</f>
        <v>1332418.2790000001</v>
      </c>
      <c r="BF182" s="155">
        <f t="array" ref="BF182">IF(LEN(BF$8)=0,"",IF(BF$9="samtals",SUMIFS(Gögn!$I$2:$I$11876,Gögn!$F$2:$F$11876,"*"&amp;LEFT($A182,4)&amp;"*",Gögn!$B$2:$B$11876,BF$8,Gögn!$F$2:$F$11876,"*"&amp;RIGHT($A182,5)&amp;"*",Gögn!$F$2:$F$11876,"&lt;&gt;"&amp;"*"&amp;LEFT($A182,11)&amp;"*"),SUMIFS(Gögn!$I$2:$I$11876,Gögn!$F$2:$F$11876,"*"&amp;LEFT($A182,4)&amp;"*",Gögn!$B$2:$B$11876,BF$8,Gögn!$E$2:$E$11876,BF$9,Gögn!$F$2:$F$11876,"*"&amp;RIGHT($A182,5)&amp;"*",Gögn!$F$2:$F$11876,"&lt;&gt;"&amp;"*"&amp;LEFT($A182,11)&amp;"*"))/1000)</f>
        <v>1332418.2790000001</v>
      </c>
      <c r="BG182" s="155">
        <f t="array" ref="BG182">IF(LEN(BG$8)=0,"",IF(BG$9="samtals",SUMIFS(Gögn!$I$2:$I$11876,Gögn!$F$2:$F$11876,"*"&amp;LEFT($A182,4)&amp;"*",Gögn!$B$2:$B$11876,BG$8,Gögn!$F$2:$F$11876,"*"&amp;RIGHT($A182,5)&amp;"*",Gögn!$F$2:$F$11876,"&lt;&gt;"&amp;"*"&amp;LEFT($A182,11)&amp;"*"),SUMIFS(Gögn!$I$2:$I$11876,Gögn!$F$2:$F$11876,"*"&amp;LEFT($A182,4)&amp;"*",Gögn!$B$2:$B$11876,BG$8,Gögn!$E$2:$E$11876,BG$9,Gögn!$F$2:$F$11876,"*"&amp;RIGHT($A182,5)&amp;"*",Gögn!$F$2:$F$11876,"&lt;&gt;"&amp;"*"&amp;LEFT($A182,11)&amp;"*"))/1000)</f>
        <v>0</v>
      </c>
    </row>
    <row r="183" spans="1:59" ht="15" customHeight="1" x14ac:dyDescent="0.25">
      <c r="A183" s="5" t="s">
        <v>442</v>
      </c>
      <c r="B183" s="5"/>
      <c r="C183" s="19" t="s">
        <v>316</v>
      </c>
      <c r="D183" s="156">
        <f t="shared" si="41"/>
        <v>370460.39100000006</v>
      </c>
      <c r="E183" s="156">
        <f>IF(LEN(E$8)=0,"",IF(E$9="samtals",SUMIFS(Gögn!$I$2:$I$11876,Gögn!$F$2:$F$11876,"*"&amp;LEFT($A183,4)&amp;"*",Gögn!$B$2:$B$11876,E$8,Gögn!$F$2:$F$11876,"*"&amp;RIGHT($A183,5)&amp;"*"),SUMIFS(Gögn!$I$2:$I$11876,Gögn!$F$2:$F$11876,"*"&amp;LEFT($A183,4)&amp;"*",Gögn!$B$2:$B$11876,E$8,Gögn!$E$2:$E$11876,E$9,Gögn!$F$2:$F$11876,"*"&amp;RIGHT($A183,5)&amp;"*"))/1000)</f>
        <v>4328.1499999999996</v>
      </c>
      <c r="F183" s="156">
        <f>IF(LEN(F$8)=0,"",IF(F$9="samtals",SUMIFS(Gögn!$I$2:$I$11876,Gögn!$F$2:$F$11876,"*"&amp;LEFT($A183,4)&amp;"*",Gögn!$B$2:$B$11876,F$8,Gögn!$F$2:$F$11876,"*"&amp;RIGHT($A183,5)&amp;"*"),SUMIFS(Gögn!$I$2:$I$11876,Gögn!$F$2:$F$11876,"*"&amp;LEFT($A183,4)&amp;"*",Gögn!$B$2:$B$11876,F$8,Gögn!$E$2:$E$11876,F$9,Gögn!$F$2:$F$11876,"*"&amp;RIGHT($A183,5)&amp;"*"))/1000)</f>
        <v>2216.9160000000002</v>
      </c>
      <c r="G183" s="156">
        <f>IF(LEN(G$8)=0,"",IF(G$9="samtals",SUMIFS(Gögn!$I$2:$I$11876,Gögn!$F$2:$F$11876,"*"&amp;LEFT($A183,4)&amp;"*",Gögn!$B$2:$B$11876,G$8,Gögn!$F$2:$F$11876,"*"&amp;RIGHT($A183,5)&amp;"*"),SUMIFS(Gögn!$I$2:$I$11876,Gögn!$F$2:$F$11876,"*"&amp;LEFT($A183,4)&amp;"*",Gögn!$B$2:$B$11876,G$8,Gögn!$E$2:$E$11876,G$9,Gögn!$F$2:$F$11876,"*"&amp;RIGHT($A183,5)&amp;"*"))/1000)</f>
        <v>2111.2339999999999</v>
      </c>
      <c r="H183" s="156">
        <f>IF(LEN(H$8)=0,"",IF(H$9="samtals",SUMIFS(Gögn!$I$2:$I$11876,Gögn!$F$2:$F$11876,"*"&amp;LEFT($A183,4)&amp;"*",Gögn!$B$2:$B$11876,H$8,Gögn!$F$2:$F$11876,"*"&amp;RIGHT($A183,5)&amp;"*"),SUMIFS(Gögn!$I$2:$I$11876,Gögn!$F$2:$F$11876,"*"&amp;LEFT($A183,4)&amp;"*",Gögn!$B$2:$B$11876,H$8,Gögn!$E$2:$E$11876,H$9,Gögn!$F$2:$F$11876,"*"&amp;RIGHT($A183,5)&amp;"*"))/1000)</f>
        <v>77521.831000000006</v>
      </c>
      <c r="I183" s="156">
        <f>IF(LEN(I$8)=0,"",IF(I$9="samtals",SUMIFS(Gögn!$I$2:$I$11876,Gögn!$F$2:$F$11876,"*"&amp;LEFT($A183,4)&amp;"*",Gögn!$B$2:$B$11876,I$8,Gögn!$F$2:$F$11876,"*"&amp;RIGHT($A183,5)&amp;"*"),SUMIFS(Gögn!$I$2:$I$11876,Gögn!$F$2:$F$11876,"*"&amp;LEFT($A183,4)&amp;"*",Gögn!$B$2:$B$11876,I$8,Gögn!$E$2:$E$11876,I$9,Gögn!$F$2:$F$11876,"*"&amp;RIGHT($A183,5)&amp;"*"))/1000)</f>
        <v>75458.774000000005</v>
      </c>
      <c r="J183" s="156">
        <f>IF(LEN(J$8)=0,"",IF(J$9="samtals",SUMIFS(Gögn!$I$2:$I$11876,Gögn!$F$2:$F$11876,"*"&amp;LEFT($A183,4)&amp;"*",Gögn!$B$2:$B$11876,J$8,Gögn!$F$2:$F$11876,"*"&amp;RIGHT($A183,5)&amp;"*"),SUMIFS(Gögn!$I$2:$I$11876,Gögn!$F$2:$F$11876,"*"&amp;LEFT($A183,4)&amp;"*",Gögn!$B$2:$B$11876,J$8,Gögn!$E$2:$E$11876,J$9,Gögn!$F$2:$F$11876,"*"&amp;RIGHT($A183,5)&amp;"*"))/1000)</f>
        <v>2063.0569999999998</v>
      </c>
      <c r="K183" s="156">
        <f>IF(LEN(K$8)=0,"",IF(K$9="samtals",SUMIFS(Gögn!$I$2:$I$11876,Gögn!$F$2:$F$11876,"*"&amp;LEFT($A183,4)&amp;"*",Gögn!$B$2:$B$11876,K$8,Gögn!$F$2:$F$11876,"*"&amp;RIGHT($A183,5)&amp;"*"),SUMIFS(Gögn!$I$2:$I$11876,Gögn!$F$2:$F$11876,"*"&amp;LEFT($A183,4)&amp;"*",Gögn!$B$2:$B$11876,K$8,Gögn!$E$2:$E$11876,K$9,Gögn!$F$2:$F$11876,"*"&amp;RIGHT($A183,5)&amp;"*"))/1000)</f>
        <v>21403.558000000001</v>
      </c>
      <c r="L183" s="156">
        <f>IF(LEN(L$8)=0,"",IF(L$9="samtals",SUMIFS(Gögn!$I$2:$I$11876,Gögn!$F$2:$F$11876,"*"&amp;LEFT($A183,4)&amp;"*",Gögn!$B$2:$B$11876,L$8,Gögn!$F$2:$F$11876,"*"&amp;RIGHT($A183,5)&amp;"*"),SUMIFS(Gögn!$I$2:$I$11876,Gögn!$F$2:$F$11876,"*"&amp;LEFT($A183,4)&amp;"*",Gögn!$B$2:$B$11876,L$8,Gögn!$E$2:$E$11876,L$9,Gögn!$F$2:$F$11876,"*"&amp;RIGHT($A183,5)&amp;"*"))/1000)</f>
        <v>21403.558000000001</v>
      </c>
      <c r="M183" s="156">
        <f>IF(LEN(M$8)=0,"",IF(M$9="samtals",SUMIFS(Gögn!$I$2:$I$11876,Gögn!$F$2:$F$11876,"*"&amp;LEFT($A183,4)&amp;"*",Gögn!$B$2:$B$11876,M$8,Gögn!$F$2:$F$11876,"*"&amp;RIGHT($A183,5)&amp;"*"),SUMIFS(Gögn!$I$2:$I$11876,Gögn!$F$2:$F$11876,"*"&amp;LEFT($A183,4)&amp;"*",Gögn!$B$2:$B$11876,M$8,Gögn!$E$2:$E$11876,M$9,Gögn!$F$2:$F$11876,"*"&amp;RIGHT($A183,5)&amp;"*"))/1000)</f>
        <v>2852</v>
      </c>
      <c r="N183" s="156">
        <f>IF(LEN(N$8)=0,"",IF(N$9="samtals",SUMIFS(Gögn!$I$2:$I$11876,Gögn!$F$2:$F$11876,"*"&amp;LEFT($A183,4)&amp;"*",Gögn!$B$2:$B$11876,N$8,Gögn!$F$2:$F$11876,"*"&amp;RIGHT($A183,5)&amp;"*"),SUMIFS(Gögn!$I$2:$I$11876,Gögn!$F$2:$F$11876,"*"&amp;LEFT($A183,4)&amp;"*",Gögn!$B$2:$B$11876,N$8,Gögn!$E$2:$E$11876,N$9,Gögn!$F$2:$F$11876,"*"&amp;RIGHT($A183,5)&amp;"*"))/1000)</f>
        <v>2852</v>
      </c>
      <c r="O183" s="156">
        <f>IF(LEN(O$8)=0,"",IF(O$9="samtals",SUMIFS(Gögn!$I$2:$I$11876,Gögn!$F$2:$F$11876,"*"&amp;LEFT($A183,4)&amp;"*",Gögn!$B$2:$B$11876,O$8,Gögn!$F$2:$F$11876,"*"&amp;RIGHT($A183,5)&amp;"*"),SUMIFS(Gögn!$I$2:$I$11876,Gögn!$F$2:$F$11876,"*"&amp;LEFT($A183,4)&amp;"*",Gögn!$B$2:$B$11876,O$8,Gögn!$E$2:$E$11876,O$9,Gögn!$F$2:$F$11876,"*"&amp;RIGHT($A183,5)&amp;"*"))/1000)</f>
        <v>32737.620999999999</v>
      </c>
      <c r="P183" s="156">
        <f>IF(LEN(P$8)=0,"",IF(P$9="samtals",SUMIFS(Gögn!$I$2:$I$11876,Gögn!$F$2:$F$11876,"*"&amp;LEFT($A183,4)&amp;"*",Gögn!$B$2:$B$11876,P$8,Gögn!$F$2:$F$11876,"*"&amp;RIGHT($A183,5)&amp;"*"),SUMIFS(Gögn!$I$2:$I$11876,Gögn!$F$2:$F$11876,"*"&amp;LEFT($A183,4)&amp;"*",Gögn!$B$2:$B$11876,P$8,Gögn!$E$2:$E$11876,P$9,Gögn!$F$2:$F$11876,"*"&amp;RIGHT($A183,5)&amp;"*"))/1000)</f>
        <v>32737.620999999999</v>
      </c>
      <c r="Q183" s="156">
        <f>IF(LEN(Q$8)=0,"",IF(Q$9="samtals",SUMIFS(Gögn!$I$2:$I$11876,Gögn!$F$2:$F$11876,"*"&amp;LEFT($A183,4)&amp;"*",Gögn!$B$2:$B$11876,Q$8,Gögn!$F$2:$F$11876,"*"&amp;RIGHT($A183,5)&amp;"*"),SUMIFS(Gögn!$I$2:$I$11876,Gögn!$F$2:$F$11876,"*"&amp;LEFT($A183,4)&amp;"*",Gögn!$B$2:$B$11876,Q$8,Gögn!$E$2:$E$11876,Q$9,Gögn!$F$2:$F$11876,"*"&amp;RIGHT($A183,5)&amp;"*"))/1000)</f>
        <v>0</v>
      </c>
      <c r="R183" s="156">
        <f>IF(LEN(R$8)=0,"",IF(R$9="samtals",SUMIFS(Gögn!$I$2:$I$11876,Gögn!$F$2:$F$11876,"*"&amp;LEFT($A183,4)&amp;"*",Gögn!$B$2:$B$11876,R$8,Gögn!$F$2:$F$11876,"*"&amp;RIGHT($A183,5)&amp;"*"),SUMIFS(Gögn!$I$2:$I$11876,Gögn!$F$2:$F$11876,"*"&amp;LEFT($A183,4)&amp;"*",Gögn!$B$2:$B$11876,R$8,Gögn!$E$2:$E$11876,R$9,Gögn!$F$2:$F$11876,"*"&amp;RIGHT($A183,5)&amp;"*"))/1000)</f>
        <v>20879</v>
      </c>
      <c r="S183" s="156">
        <f>IF(LEN(S$8)=0,"",IF(S$9="samtals",SUMIFS(Gögn!$I$2:$I$11876,Gögn!$F$2:$F$11876,"*"&amp;LEFT($A183,4)&amp;"*",Gögn!$B$2:$B$11876,S$8,Gögn!$F$2:$F$11876,"*"&amp;RIGHT($A183,5)&amp;"*"),SUMIFS(Gögn!$I$2:$I$11876,Gögn!$F$2:$F$11876,"*"&amp;LEFT($A183,4)&amp;"*",Gögn!$B$2:$B$11876,S$8,Gögn!$E$2:$E$11876,S$9,Gögn!$F$2:$F$11876,"*"&amp;RIGHT($A183,5)&amp;"*"))/1000)</f>
        <v>4443</v>
      </c>
      <c r="T183" s="156">
        <f>IF(LEN(T$8)=0,"",IF(T$9="samtals",SUMIFS(Gögn!$I$2:$I$11876,Gögn!$F$2:$F$11876,"*"&amp;LEFT($A183,4)&amp;"*",Gögn!$B$2:$B$11876,T$8,Gögn!$F$2:$F$11876,"*"&amp;RIGHT($A183,5)&amp;"*"),SUMIFS(Gögn!$I$2:$I$11876,Gögn!$F$2:$F$11876,"*"&amp;LEFT($A183,4)&amp;"*",Gögn!$B$2:$B$11876,T$8,Gögn!$E$2:$E$11876,T$9,Gögn!$F$2:$F$11876,"*"&amp;RIGHT($A183,5)&amp;"*"))/1000)</f>
        <v>16436</v>
      </c>
      <c r="U183" s="156">
        <f>IF(LEN(U$8)=0,"",IF(U$9="samtals",SUMIFS(Gögn!$I$2:$I$11876,Gögn!$F$2:$F$11876,"*"&amp;LEFT($A183,4)&amp;"*",Gögn!$B$2:$B$11876,U$8,Gögn!$F$2:$F$11876,"*"&amp;RIGHT($A183,5)&amp;"*"),SUMIFS(Gögn!$I$2:$I$11876,Gögn!$F$2:$F$11876,"*"&amp;LEFT($A183,4)&amp;"*",Gögn!$B$2:$B$11876,U$8,Gögn!$E$2:$E$11876,U$9,Gögn!$F$2:$F$11876,"*"&amp;RIGHT($A183,5)&amp;"*"))/1000)</f>
        <v>26077</v>
      </c>
      <c r="V183" s="156">
        <f>IF(LEN(V$8)=0,"",IF(V$9="samtals",SUMIFS(Gögn!$I$2:$I$11876,Gögn!$F$2:$F$11876,"*"&amp;LEFT($A183,4)&amp;"*",Gögn!$B$2:$B$11876,V$8,Gögn!$F$2:$F$11876,"*"&amp;RIGHT($A183,5)&amp;"*"),SUMIFS(Gögn!$I$2:$I$11876,Gögn!$F$2:$F$11876,"*"&amp;LEFT($A183,4)&amp;"*",Gögn!$B$2:$B$11876,V$8,Gögn!$E$2:$E$11876,V$9,Gögn!$F$2:$F$11876,"*"&amp;RIGHT($A183,5)&amp;"*"))/1000)</f>
        <v>26077</v>
      </c>
      <c r="W183" s="156">
        <f>IF(LEN(W$8)=0,"",IF(W$9="samtals",SUMIFS(Gögn!$I$2:$I$11876,Gögn!$F$2:$F$11876,"*"&amp;LEFT($A183,4)&amp;"*",Gögn!$B$2:$B$11876,W$8,Gögn!$F$2:$F$11876,"*"&amp;RIGHT($A183,5)&amp;"*"),SUMIFS(Gögn!$I$2:$I$11876,Gögn!$F$2:$F$11876,"*"&amp;LEFT($A183,4)&amp;"*",Gögn!$B$2:$B$11876,W$8,Gögn!$E$2:$E$11876,W$9,Gögn!$F$2:$F$11876,"*"&amp;RIGHT($A183,5)&amp;"*"))/1000)</f>
        <v>0</v>
      </c>
      <c r="X183" s="156">
        <f>IF(LEN(X$8)=0,"",IF(X$9="samtals",SUMIFS(Gögn!$I$2:$I$11876,Gögn!$F$2:$F$11876,"*"&amp;LEFT($A183,4)&amp;"*",Gögn!$B$2:$B$11876,X$8,Gögn!$F$2:$F$11876,"*"&amp;RIGHT($A183,5)&amp;"*"),SUMIFS(Gögn!$I$2:$I$11876,Gögn!$F$2:$F$11876,"*"&amp;LEFT($A183,4)&amp;"*",Gögn!$B$2:$B$11876,X$8,Gögn!$E$2:$E$11876,X$9,Gögn!$F$2:$F$11876,"*"&amp;RIGHT($A183,5)&amp;"*"))/1000)</f>
        <v>11563.218999999999</v>
      </c>
      <c r="Y183" s="156">
        <f>IF(LEN(Y$8)=0,"",IF(Y$9="samtals",SUMIFS(Gögn!$I$2:$I$11876,Gögn!$F$2:$F$11876,"*"&amp;LEFT($A183,4)&amp;"*",Gögn!$B$2:$B$11876,Y$8,Gögn!$F$2:$F$11876,"*"&amp;RIGHT($A183,5)&amp;"*"),SUMIFS(Gögn!$I$2:$I$11876,Gögn!$F$2:$F$11876,"*"&amp;LEFT($A183,4)&amp;"*",Gögn!$B$2:$B$11876,Y$8,Gögn!$E$2:$E$11876,Y$9,Gögn!$F$2:$F$11876,"*"&amp;RIGHT($A183,5)&amp;"*"))/1000)</f>
        <v>2246.2199999999998</v>
      </c>
      <c r="Z183" s="156">
        <f>IF(LEN(Z$8)=0,"",IF(Z$9="samtals",SUMIFS(Gögn!$I$2:$I$11876,Gögn!$F$2:$F$11876,"*"&amp;LEFT($A183,4)&amp;"*",Gögn!$B$2:$B$11876,Z$8,Gögn!$F$2:$F$11876,"*"&amp;RIGHT($A183,5)&amp;"*"),SUMIFS(Gögn!$I$2:$I$11876,Gögn!$F$2:$F$11876,"*"&amp;LEFT($A183,4)&amp;"*",Gögn!$B$2:$B$11876,Z$8,Gögn!$E$2:$E$11876,Z$9,Gögn!$F$2:$F$11876,"*"&amp;RIGHT($A183,5)&amp;"*"))/1000)</f>
        <v>9316.9989999999998</v>
      </c>
      <c r="AA183" s="156">
        <f>IF(LEN(AA$8)=0,"",IF(AA$9="samtals",SUMIFS(Gögn!$I$2:$I$11876,Gögn!$F$2:$F$11876,"*"&amp;LEFT($A183,4)&amp;"*",Gögn!$B$2:$B$11876,AA$8,Gögn!$F$2:$F$11876,"*"&amp;RIGHT($A183,5)&amp;"*"),SUMIFS(Gögn!$I$2:$I$11876,Gögn!$F$2:$F$11876,"*"&amp;LEFT($A183,4)&amp;"*",Gögn!$B$2:$B$11876,AA$8,Gögn!$E$2:$E$11876,AA$9,Gögn!$F$2:$F$11876,"*"&amp;RIGHT($A183,5)&amp;"*"))/1000)</f>
        <v>1915.5</v>
      </c>
      <c r="AB183" s="156">
        <f>IF(LEN(AB$8)=0,"",IF(AB$9="samtals",SUMIFS(Gögn!$I$2:$I$11876,Gögn!$F$2:$F$11876,"*"&amp;LEFT($A183,4)&amp;"*",Gögn!$B$2:$B$11876,AB$8,Gögn!$F$2:$F$11876,"*"&amp;RIGHT($A183,5)&amp;"*"),SUMIFS(Gögn!$I$2:$I$11876,Gögn!$F$2:$F$11876,"*"&amp;LEFT($A183,4)&amp;"*",Gögn!$B$2:$B$11876,AB$8,Gögn!$E$2:$E$11876,AB$9,Gögn!$F$2:$F$11876,"*"&amp;RIGHT($A183,5)&amp;"*"))/1000)</f>
        <v>1915.5</v>
      </c>
      <c r="AC183" s="156">
        <f>IF(LEN(AC$8)=0,"",IF(AC$9="samtals",SUMIFS(Gögn!$I$2:$I$11876,Gögn!$F$2:$F$11876,"*"&amp;LEFT($A183,4)&amp;"*",Gögn!$B$2:$B$11876,AC$8,Gögn!$F$2:$F$11876,"*"&amp;RIGHT($A183,5)&amp;"*"),SUMIFS(Gögn!$I$2:$I$11876,Gögn!$F$2:$F$11876,"*"&amp;LEFT($A183,4)&amp;"*",Gögn!$B$2:$B$11876,AC$8,Gögn!$E$2:$E$11876,AC$9,Gögn!$F$2:$F$11876,"*"&amp;RIGHT($A183,5)&amp;"*"))/1000)</f>
        <v>3626</v>
      </c>
      <c r="AD183" s="156">
        <f>IF(LEN(AD$8)=0,"",IF(AD$9="samtals",SUMIFS(Gögn!$I$2:$I$11876,Gögn!$F$2:$F$11876,"*"&amp;LEFT($A183,4)&amp;"*",Gögn!$B$2:$B$11876,AD$8,Gögn!$F$2:$F$11876,"*"&amp;RIGHT($A183,5)&amp;"*"),SUMIFS(Gögn!$I$2:$I$11876,Gögn!$F$2:$F$11876,"*"&amp;LEFT($A183,4)&amp;"*",Gögn!$B$2:$B$11876,AD$8,Gögn!$E$2:$E$11876,AD$9,Gögn!$F$2:$F$11876,"*"&amp;RIGHT($A183,5)&amp;"*"))/1000)</f>
        <v>3626</v>
      </c>
      <c r="AE183" s="156">
        <f>IF(LEN(AE$8)=0,"",IF(AE$9="samtals",SUMIFS(Gögn!$I$2:$I$11876,Gögn!$F$2:$F$11876,"*"&amp;LEFT($A183,4)&amp;"*",Gögn!$B$2:$B$11876,AE$8,Gögn!$F$2:$F$11876,"*"&amp;RIGHT($A183,5)&amp;"*"),SUMIFS(Gögn!$I$2:$I$11876,Gögn!$F$2:$F$11876,"*"&amp;LEFT($A183,4)&amp;"*",Gögn!$B$2:$B$11876,AE$8,Gögn!$E$2:$E$11876,AE$9,Gögn!$F$2:$F$11876,"*"&amp;RIGHT($A183,5)&amp;"*"))/1000)</f>
        <v>820</v>
      </c>
      <c r="AF183" s="156">
        <f>IF(LEN(AF$8)=0,"",IF(AF$9="samtals",SUMIFS(Gögn!$I$2:$I$11876,Gögn!$F$2:$F$11876,"*"&amp;LEFT($A183,4)&amp;"*",Gögn!$B$2:$B$11876,AF$8,Gögn!$F$2:$F$11876,"*"&amp;RIGHT($A183,5)&amp;"*"),SUMIFS(Gögn!$I$2:$I$11876,Gögn!$F$2:$F$11876,"*"&amp;LEFT($A183,4)&amp;"*",Gögn!$B$2:$B$11876,AF$8,Gögn!$E$2:$E$11876,AF$9,Gögn!$F$2:$F$11876,"*"&amp;RIGHT($A183,5)&amp;"*"))/1000)</f>
        <v>820</v>
      </c>
      <c r="AG183" s="156">
        <f>IF(LEN(AG$8)=0,"",IF(AG$9="samtals",SUMIFS(Gögn!$I$2:$I$11876,Gögn!$F$2:$F$11876,"*"&amp;LEFT($A183,4)&amp;"*",Gögn!$B$2:$B$11876,AG$8,Gögn!$F$2:$F$11876,"*"&amp;RIGHT($A183,5)&amp;"*"),SUMIFS(Gögn!$I$2:$I$11876,Gögn!$F$2:$F$11876,"*"&amp;LEFT($A183,4)&amp;"*",Gögn!$B$2:$B$11876,AG$8,Gögn!$E$2:$E$11876,AG$9,Gögn!$F$2:$F$11876,"*"&amp;RIGHT($A183,5)&amp;"*"))/1000)</f>
        <v>949.24199999999996</v>
      </c>
      <c r="AH183" s="156">
        <f>IF(LEN(AH$8)=0,"",IF(AH$9="samtals",SUMIFS(Gögn!$I$2:$I$11876,Gögn!$F$2:$F$11876,"*"&amp;LEFT($A183,4)&amp;"*",Gögn!$B$2:$B$11876,AH$8,Gögn!$F$2:$F$11876,"*"&amp;RIGHT($A183,5)&amp;"*"),SUMIFS(Gögn!$I$2:$I$11876,Gögn!$F$2:$F$11876,"*"&amp;LEFT($A183,4)&amp;"*",Gögn!$B$2:$B$11876,AH$8,Gögn!$E$2:$E$11876,AH$9,Gögn!$F$2:$F$11876,"*"&amp;RIGHT($A183,5)&amp;"*"))/1000)</f>
        <v>949.24199999999996</v>
      </c>
      <c r="AI183" s="156">
        <f>IF(LEN(AI$8)=0,"",IF(AI$9="samtals",SUMIFS(Gögn!$I$2:$I$11876,Gögn!$F$2:$F$11876,"*"&amp;LEFT($A183,4)&amp;"*",Gögn!$B$2:$B$11876,AI$8,Gögn!$F$2:$F$11876,"*"&amp;RIGHT($A183,5)&amp;"*"),SUMIFS(Gögn!$I$2:$I$11876,Gögn!$F$2:$F$11876,"*"&amp;LEFT($A183,4)&amp;"*",Gögn!$B$2:$B$11876,AI$8,Gögn!$E$2:$E$11876,AI$9,Gögn!$F$2:$F$11876,"*"&amp;RIGHT($A183,5)&amp;"*"))/1000)</f>
        <v>1160</v>
      </c>
      <c r="AJ183" s="156">
        <f>IF(LEN(AJ$8)=0,"",IF(AJ$9="samtals",SUMIFS(Gögn!$I$2:$I$11876,Gögn!$F$2:$F$11876,"*"&amp;LEFT($A183,4)&amp;"*",Gögn!$B$2:$B$11876,AJ$8,Gögn!$F$2:$F$11876,"*"&amp;RIGHT($A183,5)&amp;"*"),SUMIFS(Gögn!$I$2:$I$11876,Gögn!$F$2:$F$11876,"*"&amp;LEFT($A183,4)&amp;"*",Gögn!$B$2:$B$11876,AJ$8,Gögn!$E$2:$E$11876,AJ$9,Gögn!$F$2:$F$11876,"*"&amp;RIGHT($A183,5)&amp;"*"))/1000)</f>
        <v>1160</v>
      </c>
      <c r="AK183" s="156">
        <f>IF(LEN(AK$8)=0,"",IF(AK$9="samtals",SUMIFS(Gögn!$I$2:$I$11876,Gögn!$F$2:$F$11876,"*"&amp;LEFT($A183,4)&amp;"*",Gögn!$B$2:$B$11876,AK$8,Gögn!$F$2:$F$11876,"*"&amp;RIGHT($A183,5)&amp;"*"),SUMIFS(Gögn!$I$2:$I$11876,Gögn!$F$2:$F$11876,"*"&amp;LEFT($A183,4)&amp;"*",Gögn!$B$2:$B$11876,AK$8,Gögn!$E$2:$E$11876,AK$9,Gögn!$F$2:$F$11876,"*"&amp;RIGHT($A183,5)&amp;"*"))/1000)</f>
        <v>5365.1549999999997</v>
      </c>
      <c r="AL183" s="156">
        <f>IF(LEN(AL$8)=0,"",IF(AL$9="samtals",SUMIFS(Gögn!$I$2:$I$11876,Gögn!$F$2:$F$11876,"*"&amp;LEFT($A183,4)&amp;"*",Gögn!$B$2:$B$11876,AL$8,Gögn!$F$2:$F$11876,"*"&amp;RIGHT($A183,5)&amp;"*"),SUMIFS(Gögn!$I$2:$I$11876,Gögn!$F$2:$F$11876,"*"&amp;LEFT($A183,4)&amp;"*",Gögn!$B$2:$B$11876,AL$8,Gögn!$E$2:$E$11876,AL$9,Gögn!$F$2:$F$11876,"*"&amp;RIGHT($A183,5)&amp;"*"))/1000)</f>
        <v>5365.1549999999997</v>
      </c>
      <c r="AM183" s="156">
        <f>IF(LEN(AM$8)=0,"",IF(AM$9="samtals",SUMIFS(Gögn!$I$2:$I$11876,Gögn!$F$2:$F$11876,"*"&amp;LEFT($A183,4)&amp;"*",Gögn!$B$2:$B$11876,AM$8,Gögn!$F$2:$F$11876,"*"&amp;RIGHT($A183,5)&amp;"*"),SUMIFS(Gögn!$I$2:$I$11876,Gögn!$F$2:$F$11876,"*"&amp;LEFT($A183,4)&amp;"*",Gögn!$B$2:$B$11876,AM$8,Gögn!$E$2:$E$11876,AM$9,Gögn!$F$2:$F$11876,"*"&amp;RIGHT($A183,5)&amp;"*"))/1000)</f>
        <v>67945.428</v>
      </c>
      <c r="AN183" s="156">
        <f>IF(LEN(AN$8)=0,"",IF(AN$9="samtals",SUMIFS(Gögn!$I$2:$I$11876,Gögn!$F$2:$F$11876,"*"&amp;LEFT($A183,4)&amp;"*",Gögn!$B$2:$B$11876,AN$8,Gögn!$F$2:$F$11876,"*"&amp;RIGHT($A183,5)&amp;"*"),SUMIFS(Gögn!$I$2:$I$11876,Gögn!$F$2:$F$11876,"*"&amp;LEFT($A183,4)&amp;"*",Gögn!$B$2:$B$11876,AN$8,Gögn!$E$2:$E$11876,AN$9,Gögn!$F$2:$F$11876,"*"&amp;RIGHT($A183,5)&amp;"*"))/1000)</f>
        <v>67854.728000000003</v>
      </c>
      <c r="AO183" s="156">
        <f>IF(LEN(AO$8)=0,"",IF(AO$9="samtals",SUMIFS(Gögn!$I$2:$I$11876,Gögn!$F$2:$F$11876,"*"&amp;LEFT($A183,4)&amp;"*",Gögn!$B$2:$B$11876,AO$8,Gögn!$F$2:$F$11876,"*"&amp;RIGHT($A183,5)&amp;"*"),SUMIFS(Gögn!$I$2:$I$11876,Gögn!$F$2:$F$11876,"*"&amp;LEFT($A183,4)&amp;"*",Gögn!$B$2:$B$11876,AO$8,Gögn!$E$2:$E$11876,AO$9,Gögn!$F$2:$F$11876,"*"&amp;RIGHT($A183,5)&amp;"*"))/1000)</f>
        <v>90.7</v>
      </c>
      <c r="AP183" s="156">
        <f>IF(LEN(AP$8)=0,"",IF(AP$9="samtals",SUMIFS(Gögn!$I$2:$I$11876,Gögn!$F$2:$F$11876,"*"&amp;LEFT($A183,4)&amp;"*",Gögn!$B$2:$B$11876,AP$8,Gögn!$F$2:$F$11876,"*"&amp;RIGHT($A183,5)&amp;"*"),SUMIFS(Gögn!$I$2:$I$11876,Gögn!$F$2:$F$11876,"*"&amp;LEFT($A183,4)&amp;"*",Gögn!$B$2:$B$11876,AP$8,Gögn!$E$2:$E$11876,AP$9,Gögn!$F$2:$F$11876,"*"&amp;RIGHT($A183,5)&amp;"*"))/1000)</f>
        <v>410.363</v>
      </c>
      <c r="AQ183" s="156">
        <f>IF(LEN(AQ$8)=0,"",IF(AQ$9="samtals",SUMIFS(Gögn!$I$2:$I$11876,Gögn!$F$2:$F$11876,"*"&amp;LEFT($A183,4)&amp;"*",Gögn!$B$2:$B$11876,AQ$8,Gögn!$F$2:$F$11876,"*"&amp;RIGHT($A183,5)&amp;"*"),SUMIFS(Gögn!$I$2:$I$11876,Gögn!$F$2:$F$11876,"*"&amp;LEFT($A183,4)&amp;"*",Gögn!$B$2:$B$11876,AQ$8,Gögn!$E$2:$E$11876,AQ$9,Gögn!$F$2:$F$11876,"*"&amp;RIGHT($A183,5)&amp;"*"))/1000)</f>
        <v>121.29600000000001</v>
      </c>
      <c r="AR183" s="156">
        <f>IF(LEN(AR$8)=0,"",IF(AR$9="samtals",SUMIFS(Gögn!$I$2:$I$11876,Gögn!$F$2:$F$11876,"*"&amp;LEFT($A183,4)&amp;"*",Gögn!$B$2:$B$11876,AR$8,Gögn!$F$2:$F$11876,"*"&amp;RIGHT($A183,5)&amp;"*"),SUMIFS(Gögn!$I$2:$I$11876,Gögn!$F$2:$F$11876,"*"&amp;LEFT($A183,4)&amp;"*",Gögn!$B$2:$B$11876,AR$8,Gögn!$E$2:$E$11876,AR$9,Gögn!$F$2:$F$11876,"*"&amp;RIGHT($A183,5)&amp;"*"))/1000)</f>
        <v>289.06700000000001</v>
      </c>
      <c r="AS183" s="156">
        <f>IF(LEN(AS$8)=0,"",IF(AS$9="samtals",SUMIFS(Gögn!$I$2:$I$11876,Gögn!$F$2:$F$11876,"*"&amp;LEFT($A183,4)&amp;"*",Gögn!$B$2:$B$11876,AS$8,Gögn!$F$2:$F$11876,"*"&amp;RIGHT($A183,5)&amp;"*"),SUMIFS(Gögn!$I$2:$I$11876,Gögn!$F$2:$F$11876,"*"&amp;LEFT($A183,4)&amp;"*",Gögn!$B$2:$B$11876,AS$8,Gögn!$E$2:$E$11876,AS$9,Gögn!$F$2:$F$11876,"*"&amp;RIGHT($A183,5)&amp;"*"))/1000)</f>
        <v>34395.807000000001</v>
      </c>
      <c r="AT183" s="156">
        <f>IF(LEN(AT$8)=0,"",IF(AT$9="samtals",SUMIFS(Gögn!$I$2:$I$11876,Gögn!$F$2:$F$11876,"*"&amp;LEFT($A183,4)&amp;"*",Gögn!$B$2:$B$11876,AT$8,Gögn!$F$2:$F$11876,"*"&amp;RIGHT($A183,5)&amp;"*"),SUMIFS(Gögn!$I$2:$I$11876,Gögn!$F$2:$F$11876,"*"&amp;LEFT($A183,4)&amp;"*",Gögn!$B$2:$B$11876,AT$8,Gögn!$E$2:$E$11876,AT$9,Gögn!$F$2:$F$11876,"*"&amp;RIGHT($A183,5)&amp;"*"))/1000)</f>
        <v>33021.112999999998</v>
      </c>
      <c r="AU183" s="156">
        <f>IF(LEN(AU$8)=0,"",IF(AU$9="samtals",SUMIFS(Gögn!$I$2:$I$11876,Gögn!$F$2:$F$11876,"*"&amp;LEFT($A183,4)&amp;"*",Gögn!$B$2:$B$11876,AU$8,Gögn!$F$2:$F$11876,"*"&amp;RIGHT($A183,5)&amp;"*"),SUMIFS(Gögn!$I$2:$I$11876,Gögn!$F$2:$F$11876,"*"&amp;LEFT($A183,4)&amp;"*",Gögn!$B$2:$B$11876,AU$8,Gögn!$E$2:$E$11876,AU$9,Gögn!$F$2:$F$11876,"*"&amp;RIGHT($A183,5)&amp;"*"))/1000)</f>
        <v>1374.694</v>
      </c>
      <c r="AV183" s="156">
        <f>IF(LEN(AV$8)=0,"",IF(AV$9="samtals",SUMIFS(Gögn!$I$2:$I$11876,Gögn!$F$2:$F$11876,"*"&amp;LEFT($A183,4)&amp;"*",Gögn!$B$2:$B$11876,AV$8,Gögn!$F$2:$F$11876,"*"&amp;RIGHT($A183,5)&amp;"*"),SUMIFS(Gögn!$I$2:$I$11876,Gögn!$F$2:$F$11876,"*"&amp;LEFT($A183,4)&amp;"*",Gögn!$B$2:$B$11876,AV$8,Gögn!$E$2:$E$11876,AV$9,Gögn!$F$2:$F$11876,"*"&amp;RIGHT($A183,5)&amp;"*"))/1000)</f>
        <v>10420.34</v>
      </c>
      <c r="AW183" s="156">
        <f>IF(LEN(AW$8)=0,"",IF(AW$9="samtals",SUMIFS(Gögn!$I$2:$I$11876,Gögn!$F$2:$F$11876,"*"&amp;LEFT($A183,4)&amp;"*",Gögn!$B$2:$B$11876,AW$8,Gögn!$F$2:$F$11876,"*"&amp;RIGHT($A183,5)&amp;"*"),SUMIFS(Gögn!$I$2:$I$11876,Gögn!$F$2:$F$11876,"*"&amp;LEFT($A183,4)&amp;"*",Gögn!$B$2:$B$11876,AW$8,Gögn!$E$2:$E$11876,AW$9,Gögn!$F$2:$F$11876,"*"&amp;RIGHT($A183,5)&amp;"*"))/1000)</f>
        <v>10420.34</v>
      </c>
      <c r="AX183" s="156">
        <f>IF(LEN(AX$8)=0,"",IF(AX$9="samtals",SUMIFS(Gögn!$I$2:$I$11876,Gögn!$F$2:$F$11876,"*"&amp;LEFT($A183,4)&amp;"*",Gögn!$B$2:$B$11876,AX$8,Gögn!$F$2:$F$11876,"*"&amp;RIGHT($A183,5)&amp;"*"),SUMIFS(Gögn!$I$2:$I$11876,Gögn!$F$2:$F$11876,"*"&amp;LEFT($A183,4)&amp;"*",Gögn!$B$2:$B$11876,AX$8,Gögn!$E$2:$E$11876,AX$9,Gögn!$F$2:$F$11876,"*"&amp;RIGHT($A183,5)&amp;"*"))/1000)</f>
        <v>0</v>
      </c>
      <c r="AY183" s="156">
        <f>IF(LEN(AY$8)=0,"",IF(AY$9="samtals",SUMIFS(Gögn!$I$2:$I$11876,Gögn!$F$2:$F$11876,"*"&amp;LEFT($A183,4)&amp;"*",Gögn!$B$2:$B$11876,AY$8,Gögn!$F$2:$F$11876,"*"&amp;RIGHT($A183,5)&amp;"*"),SUMIFS(Gögn!$I$2:$I$11876,Gögn!$F$2:$F$11876,"*"&amp;LEFT($A183,4)&amp;"*",Gögn!$B$2:$B$11876,AY$8,Gögn!$E$2:$E$11876,AY$9,Gögn!$F$2:$F$11876,"*"&amp;RIGHT($A183,5)&amp;"*"))/1000)</f>
        <v>12852</v>
      </c>
      <c r="AZ183" s="156">
        <f>IF(LEN(AZ$8)=0,"",IF(AZ$9="samtals",SUMIFS(Gögn!$I$2:$I$11876,Gögn!$F$2:$F$11876,"*"&amp;LEFT($A183,4)&amp;"*",Gögn!$B$2:$B$11876,AZ$8,Gögn!$F$2:$F$11876,"*"&amp;RIGHT($A183,5)&amp;"*"),SUMIFS(Gögn!$I$2:$I$11876,Gögn!$F$2:$F$11876,"*"&amp;LEFT($A183,4)&amp;"*",Gögn!$B$2:$B$11876,AZ$8,Gögn!$E$2:$E$11876,AZ$9,Gögn!$F$2:$F$11876,"*"&amp;RIGHT($A183,5)&amp;"*"))/1000)</f>
        <v>12852</v>
      </c>
      <c r="BA183" s="156">
        <f>IF(LEN(BA$8)=0,"",IF(BA$9="samtals",SUMIFS(Gögn!$I$2:$I$11876,Gögn!$F$2:$F$11876,"*"&amp;LEFT($A183,4)&amp;"*",Gögn!$B$2:$B$11876,BA$8,Gögn!$F$2:$F$11876,"*"&amp;RIGHT($A183,5)&amp;"*"),SUMIFS(Gögn!$I$2:$I$11876,Gögn!$F$2:$F$11876,"*"&amp;LEFT($A183,4)&amp;"*",Gögn!$B$2:$B$11876,BA$8,Gögn!$E$2:$E$11876,BA$9,Gögn!$F$2:$F$11876,"*"&amp;RIGHT($A183,5)&amp;"*"))/1000)</f>
        <v>0</v>
      </c>
      <c r="BB183" s="156">
        <f>IF(LEN(BB$8)=0,"",IF(BB$9="samtals",SUMIFS(Gögn!$I$2:$I$11876,Gögn!$F$2:$F$11876,"*"&amp;LEFT($A183,4)&amp;"*",Gögn!$B$2:$B$11876,BB$8,Gögn!$F$2:$F$11876,"*"&amp;RIGHT($A183,5)&amp;"*"),SUMIFS(Gögn!$I$2:$I$11876,Gögn!$F$2:$F$11876,"*"&amp;LEFT($A183,4)&amp;"*",Gögn!$B$2:$B$11876,BB$8,Gögn!$E$2:$E$11876,BB$9,Gögn!$F$2:$F$11876,"*"&amp;RIGHT($A183,5)&amp;"*"))/1000)</f>
        <v>3271.9470000000001</v>
      </c>
      <c r="BC183" s="156">
        <f>IF(LEN(BC$8)=0,"",IF(BC$9="samtals",SUMIFS(Gögn!$I$2:$I$11876,Gögn!$F$2:$F$11876,"*"&amp;LEFT($A183,4)&amp;"*",Gögn!$B$2:$B$11876,BC$8,Gögn!$F$2:$F$11876,"*"&amp;RIGHT($A183,5)&amp;"*"),SUMIFS(Gögn!$I$2:$I$11876,Gögn!$F$2:$F$11876,"*"&amp;LEFT($A183,4)&amp;"*",Gögn!$B$2:$B$11876,BC$8,Gögn!$E$2:$E$11876,BC$9,Gögn!$F$2:$F$11876,"*"&amp;RIGHT($A183,5)&amp;"*"))/1000)</f>
        <v>3271.9470000000001</v>
      </c>
      <c r="BD183" s="156">
        <f>IF(LEN(BD$8)=0,"",IF(BD$9="samtals",SUMIFS(Gögn!$I$2:$I$11876,Gögn!$F$2:$F$11876,"*"&amp;LEFT($A183,4)&amp;"*",Gögn!$B$2:$B$11876,BD$8,Gögn!$F$2:$F$11876,"*"&amp;RIGHT($A183,5)&amp;"*"),SUMIFS(Gögn!$I$2:$I$11876,Gögn!$F$2:$F$11876,"*"&amp;LEFT($A183,4)&amp;"*",Gögn!$B$2:$B$11876,BD$8,Gögn!$E$2:$E$11876,BD$9,Gögn!$F$2:$F$11876,"*"&amp;RIGHT($A183,5)&amp;"*"))/1000)</f>
        <v>0</v>
      </c>
      <c r="BE183" s="156">
        <f>IF(LEN(BE$8)=0,"",IF(BE$9="samtals",SUMIFS(Gögn!$I$2:$I$11876,Gögn!$F$2:$F$11876,"*"&amp;LEFT($A183,4)&amp;"*",Gögn!$B$2:$B$11876,BE$8,Gögn!$F$2:$F$11876,"*"&amp;RIGHT($A183,5)&amp;"*"),SUMIFS(Gögn!$I$2:$I$11876,Gögn!$F$2:$F$11876,"*"&amp;LEFT($A183,4)&amp;"*",Gögn!$B$2:$B$11876,BE$8,Gögn!$E$2:$E$11876,BE$9,Gögn!$F$2:$F$11876,"*"&amp;RIGHT($A183,5)&amp;"*"))/1000)</f>
        <v>29966.23</v>
      </c>
      <c r="BF183" s="156">
        <f>IF(LEN(BF$8)=0,"",IF(BF$9="samtals",SUMIFS(Gögn!$I$2:$I$11876,Gögn!$F$2:$F$11876,"*"&amp;LEFT($A183,4)&amp;"*",Gögn!$B$2:$B$11876,BF$8,Gögn!$F$2:$F$11876,"*"&amp;RIGHT($A183,5)&amp;"*"),SUMIFS(Gögn!$I$2:$I$11876,Gögn!$F$2:$F$11876,"*"&amp;LEFT($A183,4)&amp;"*",Gögn!$B$2:$B$11876,BF$8,Gögn!$E$2:$E$11876,BF$9,Gögn!$F$2:$F$11876,"*"&amp;RIGHT($A183,5)&amp;"*"))/1000)</f>
        <v>26950.965</v>
      </c>
      <c r="BG183" s="156">
        <f>IF(LEN(BG$8)=0,"",IF(BG$9="samtals",SUMIFS(Gögn!$I$2:$I$11876,Gögn!$F$2:$F$11876,"*"&amp;LEFT($A183,4)&amp;"*",Gögn!$B$2:$B$11876,BG$8,Gögn!$F$2:$F$11876,"*"&amp;RIGHT($A183,5)&amp;"*"),SUMIFS(Gögn!$I$2:$I$11876,Gögn!$F$2:$F$11876,"*"&amp;LEFT($A183,4)&amp;"*",Gögn!$B$2:$B$11876,BG$8,Gögn!$E$2:$E$11876,BG$9,Gögn!$F$2:$F$11876,"*"&amp;RIGHT($A183,5)&amp;"*"))/1000)</f>
        <v>3015.2649999999999</v>
      </c>
    </row>
    <row r="184" spans="1:59" ht="15" customHeight="1" x14ac:dyDescent="0.25">
      <c r="A184" s="5" t="s">
        <v>434</v>
      </c>
      <c r="B184" s="5"/>
      <c r="C184" s="18" t="s">
        <v>300</v>
      </c>
      <c r="D184" s="155">
        <f t="shared" si="41"/>
        <v>549084.87199999997</v>
      </c>
      <c r="E184" s="155">
        <f>IF(LEN(E$8)=0,"",IF(E$9="samtals",SUMIFS(Gögn!$I$2:$I$11876,Gögn!$F$2:$F$11876,"*"&amp;LEFT($A184,4)&amp;"*",Gögn!$B$2:$B$11876,E$8,Gögn!$F$2:$F$11876,"*"&amp;RIGHT($A184,5)&amp;"*"),SUMIFS(Gögn!$I$2:$I$11876,Gögn!$F$2:$F$11876,"*"&amp;LEFT($A184,4)&amp;"*",Gögn!$B$2:$B$11876,E$8,Gögn!$E$2:$E$11876,E$9,Gögn!$F$2:$F$11876,"*"&amp;RIGHT($A184,5)&amp;"*"))/1000)</f>
        <v>16041.957</v>
      </c>
      <c r="F184" s="155">
        <f>IF(LEN(F$8)=0,"",IF(F$9="samtals",SUMIFS(Gögn!$I$2:$I$11876,Gögn!$F$2:$F$11876,"*"&amp;LEFT($A184,4)&amp;"*",Gögn!$B$2:$B$11876,F$8,Gögn!$F$2:$F$11876,"*"&amp;RIGHT($A184,5)&amp;"*"),SUMIFS(Gögn!$I$2:$I$11876,Gögn!$F$2:$F$11876,"*"&amp;LEFT($A184,4)&amp;"*",Gögn!$B$2:$B$11876,F$8,Gögn!$E$2:$E$11876,F$9,Gögn!$F$2:$F$11876,"*"&amp;RIGHT($A184,5)&amp;"*"))/1000)</f>
        <v>8216.8279999999995</v>
      </c>
      <c r="G184" s="155">
        <f>IF(LEN(G$8)=0,"",IF(G$9="samtals",SUMIFS(Gögn!$I$2:$I$11876,Gögn!$F$2:$F$11876,"*"&amp;LEFT($A184,4)&amp;"*",Gögn!$B$2:$B$11876,G$8,Gögn!$F$2:$F$11876,"*"&amp;RIGHT($A184,5)&amp;"*"),SUMIFS(Gögn!$I$2:$I$11876,Gögn!$F$2:$F$11876,"*"&amp;LEFT($A184,4)&amp;"*",Gögn!$B$2:$B$11876,G$8,Gögn!$E$2:$E$11876,G$9,Gögn!$F$2:$F$11876,"*"&amp;RIGHT($A184,5)&amp;"*"))/1000)</f>
        <v>7825.1289999999999</v>
      </c>
      <c r="H184" s="155">
        <f>IF(LEN(H$8)=0,"",IF(H$9="samtals",SUMIFS(Gögn!$I$2:$I$11876,Gögn!$F$2:$F$11876,"*"&amp;LEFT($A184,4)&amp;"*",Gögn!$B$2:$B$11876,H$8,Gögn!$F$2:$F$11876,"*"&amp;RIGHT($A184,5)&amp;"*"),SUMIFS(Gögn!$I$2:$I$11876,Gögn!$F$2:$F$11876,"*"&amp;LEFT($A184,4)&amp;"*",Gögn!$B$2:$B$11876,H$8,Gögn!$E$2:$E$11876,H$9,Gögn!$F$2:$F$11876,"*"&amp;RIGHT($A184,5)&amp;"*"))/1000)</f>
        <v>42191.665999999997</v>
      </c>
      <c r="I184" s="155">
        <f>IF(LEN(I$8)=0,"",IF(I$9="samtals",SUMIFS(Gögn!$I$2:$I$11876,Gögn!$F$2:$F$11876,"*"&amp;LEFT($A184,4)&amp;"*",Gögn!$B$2:$B$11876,I$8,Gögn!$F$2:$F$11876,"*"&amp;RIGHT($A184,5)&amp;"*"),SUMIFS(Gögn!$I$2:$I$11876,Gögn!$F$2:$F$11876,"*"&amp;LEFT($A184,4)&amp;"*",Gögn!$B$2:$B$11876,I$8,Gögn!$E$2:$E$11876,I$9,Gögn!$F$2:$F$11876,"*"&amp;RIGHT($A184,5)&amp;"*"))/1000)</f>
        <v>42191.665999999997</v>
      </c>
      <c r="J184" s="155">
        <f>IF(LEN(J$8)=0,"",IF(J$9="samtals",SUMIFS(Gögn!$I$2:$I$11876,Gögn!$F$2:$F$11876,"*"&amp;LEFT($A184,4)&amp;"*",Gögn!$B$2:$B$11876,J$8,Gögn!$F$2:$F$11876,"*"&amp;RIGHT($A184,5)&amp;"*"),SUMIFS(Gögn!$I$2:$I$11876,Gögn!$F$2:$F$11876,"*"&amp;LEFT($A184,4)&amp;"*",Gögn!$B$2:$B$11876,J$8,Gögn!$E$2:$E$11876,J$9,Gögn!$F$2:$F$11876,"*"&amp;RIGHT($A184,5)&amp;"*"))/1000)</f>
        <v>0</v>
      </c>
      <c r="K184" s="155">
        <f>IF(LEN(K$8)=0,"",IF(K$9="samtals",SUMIFS(Gögn!$I$2:$I$11876,Gögn!$F$2:$F$11876,"*"&amp;LEFT($A184,4)&amp;"*",Gögn!$B$2:$B$11876,K$8,Gögn!$F$2:$F$11876,"*"&amp;RIGHT($A184,5)&amp;"*"),SUMIFS(Gögn!$I$2:$I$11876,Gögn!$F$2:$F$11876,"*"&amp;LEFT($A184,4)&amp;"*",Gögn!$B$2:$B$11876,K$8,Gögn!$E$2:$E$11876,K$9,Gögn!$F$2:$F$11876,"*"&amp;RIGHT($A184,5)&amp;"*"))/1000)</f>
        <v>38905.466999999997</v>
      </c>
      <c r="L184" s="155">
        <f>IF(LEN(L$8)=0,"",IF(L$9="samtals",SUMIFS(Gögn!$I$2:$I$11876,Gögn!$F$2:$F$11876,"*"&amp;LEFT($A184,4)&amp;"*",Gögn!$B$2:$B$11876,L$8,Gögn!$F$2:$F$11876,"*"&amp;RIGHT($A184,5)&amp;"*"),SUMIFS(Gögn!$I$2:$I$11876,Gögn!$F$2:$F$11876,"*"&amp;LEFT($A184,4)&amp;"*",Gögn!$B$2:$B$11876,L$8,Gögn!$E$2:$E$11876,L$9,Gögn!$F$2:$F$11876,"*"&amp;RIGHT($A184,5)&amp;"*"))/1000)</f>
        <v>38905.466999999997</v>
      </c>
      <c r="M184" s="155">
        <f>IF(LEN(M$8)=0,"",IF(M$9="samtals",SUMIFS(Gögn!$I$2:$I$11876,Gögn!$F$2:$F$11876,"*"&amp;LEFT($A184,4)&amp;"*",Gögn!$B$2:$B$11876,M$8,Gögn!$F$2:$F$11876,"*"&amp;RIGHT($A184,5)&amp;"*"),SUMIFS(Gögn!$I$2:$I$11876,Gögn!$F$2:$F$11876,"*"&amp;LEFT($A184,4)&amp;"*",Gögn!$B$2:$B$11876,M$8,Gögn!$E$2:$E$11876,M$9,Gögn!$F$2:$F$11876,"*"&amp;RIGHT($A184,5)&amp;"*"))/1000)</f>
        <v>11168</v>
      </c>
      <c r="N184" s="155">
        <f>IF(LEN(N$8)=0,"",IF(N$9="samtals",SUMIFS(Gögn!$I$2:$I$11876,Gögn!$F$2:$F$11876,"*"&amp;LEFT($A184,4)&amp;"*",Gögn!$B$2:$B$11876,N$8,Gögn!$F$2:$F$11876,"*"&amp;RIGHT($A184,5)&amp;"*"),SUMIFS(Gögn!$I$2:$I$11876,Gögn!$F$2:$F$11876,"*"&amp;LEFT($A184,4)&amp;"*",Gögn!$B$2:$B$11876,N$8,Gögn!$E$2:$E$11876,N$9,Gögn!$F$2:$F$11876,"*"&amp;RIGHT($A184,5)&amp;"*"))/1000)</f>
        <v>11168</v>
      </c>
      <c r="O184" s="155">
        <f>IF(LEN(O$8)=0,"",IF(O$9="samtals",SUMIFS(Gögn!$I$2:$I$11876,Gögn!$F$2:$F$11876,"*"&amp;LEFT($A184,4)&amp;"*",Gögn!$B$2:$B$11876,O$8,Gögn!$F$2:$F$11876,"*"&amp;RIGHT($A184,5)&amp;"*"),SUMIFS(Gögn!$I$2:$I$11876,Gögn!$F$2:$F$11876,"*"&amp;LEFT($A184,4)&amp;"*",Gögn!$B$2:$B$11876,O$8,Gögn!$E$2:$E$11876,O$9,Gögn!$F$2:$F$11876,"*"&amp;RIGHT($A184,5)&amp;"*"))/1000)</f>
        <v>34290.47</v>
      </c>
      <c r="P184" s="155">
        <f>IF(LEN(P$8)=0,"",IF(P$9="samtals",SUMIFS(Gögn!$I$2:$I$11876,Gögn!$F$2:$F$11876,"*"&amp;LEFT($A184,4)&amp;"*",Gögn!$B$2:$B$11876,P$8,Gögn!$F$2:$F$11876,"*"&amp;RIGHT($A184,5)&amp;"*"),SUMIFS(Gögn!$I$2:$I$11876,Gögn!$F$2:$F$11876,"*"&amp;LEFT($A184,4)&amp;"*",Gögn!$B$2:$B$11876,P$8,Gögn!$E$2:$E$11876,P$9,Gögn!$F$2:$F$11876,"*"&amp;RIGHT($A184,5)&amp;"*"))/1000)</f>
        <v>34290.47</v>
      </c>
      <c r="Q184" s="155">
        <f>IF(LEN(Q$8)=0,"",IF(Q$9="samtals",SUMIFS(Gögn!$I$2:$I$11876,Gögn!$F$2:$F$11876,"*"&amp;LEFT($A184,4)&amp;"*",Gögn!$B$2:$B$11876,Q$8,Gögn!$F$2:$F$11876,"*"&amp;RIGHT($A184,5)&amp;"*"),SUMIFS(Gögn!$I$2:$I$11876,Gögn!$F$2:$F$11876,"*"&amp;LEFT($A184,4)&amp;"*",Gögn!$B$2:$B$11876,Q$8,Gögn!$E$2:$E$11876,Q$9,Gögn!$F$2:$F$11876,"*"&amp;RIGHT($A184,5)&amp;"*"))/1000)</f>
        <v>0</v>
      </c>
      <c r="R184" s="155">
        <f>IF(LEN(R$8)=0,"",IF(R$9="samtals",SUMIFS(Gögn!$I$2:$I$11876,Gögn!$F$2:$F$11876,"*"&amp;LEFT($A184,4)&amp;"*",Gögn!$B$2:$B$11876,R$8,Gögn!$F$2:$F$11876,"*"&amp;RIGHT($A184,5)&amp;"*"),SUMIFS(Gögn!$I$2:$I$11876,Gögn!$F$2:$F$11876,"*"&amp;LEFT($A184,4)&amp;"*",Gögn!$B$2:$B$11876,R$8,Gögn!$E$2:$E$11876,R$9,Gögn!$F$2:$F$11876,"*"&amp;RIGHT($A184,5)&amp;"*"))/1000)</f>
        <v>68287</v>
      </c>
      <c r="S184" s="155">
        <f>IF(LEN(S$8)=0,"",IF(S$9="samtals",SUMIFS(Gögn!$I$2:$I$11876,Gögn!$F$2:$F$11876,"*"&amp;LEFT($A184,4)&amp;"*",Gögn!$B$2:$B$11876,S$8,Gögn!$F$2:$F$11876,"*"&amp;RIGHT($A184,5)&amp;"*"),SUMIFS(Gögn!$I$2:$I$11876,Gögn!$F$2:$F$11876,"*"&amp;LEFT($A184,4)&amp;"*",Gögn!$B$2:$B$11876,S$8,Gögn!$E$2:$E$11876,S$9,Gögn!$F$2:$F$11876,"*"&amp;RIGHT($A184,5)&amp;"*"))/1000)</f>
        <v>22276</v>
      </c>
      <c r="T184" s="155">
        <f>IF(LEN(T$8)=0,"",IF(T$9="samtals",SUMIFS(Gögn!$I$2:$I$11876,Gögn!$F$2:$F$11876,"*"&amp;LEFT($A184,4)&amp;"*",Gögn!$B$2:$B$11876,T$8,Gögn!$F$2:$F$11876,"*"&amp;RIGHT($A184,5)&amp;"*"),SUMIFS(Gögn!$I$2:$I$11876,Gögn!$F$2:$F$11876,"*"&amp;LEFT($A184,4)&amp;"*",Gögn!$B$2:$B$11876,T$8,Gögn!$E$2:$E$11876,T$9,Gögn!$F$2:$F$11876,"*"&amp;RIGHT($A184,5)&amp;"*"))/1000)</f>
        <v>46011</v>
      </c>
      <c r="U184" s="155">
        <f>IF(LEN(U$8)=0,"",IF(U$9="samtals",SUMIFS(Gögn!$I$2:$I$11876,Gögn!$F$2:$F$11876,"*"&amp;LEFT($A184,4)&amp;"*",Gögn!$B$2:$B$11876,U$8,Gögn!$F$2:$F$11876,"*"&amp;RIGHT($A184,5)&amp;"*"),SUMIFS(Gögn!$I$2:$I$11876,Gögn!$F$2:$F$11876,"*"&amp;LEFT($A184,4)&amp;"*",Gögn!$B$2:$B$11876,U$8,Gögn!$E$2:$E$11876,U$9,Gögn!$F$2:$F$11876,"*"&amp;RIGHT($A184,5)&amp;"*"))/1000)</f>
        <v>68869.479000000007</v>
      </c>
      <c r="V184" s="155">
        <f>IF(LEN(V$8)=0,"",IF(V$9="samtals",SUMIFS(Gögn!$I$2:$I$11876,Gögn!$F$2:$F$11876,"*"&amp;LEFT($A184,4)&amp;"*",Gögn!$B$2:$B$11876,V$8,Gögn!$F$2:$F$11876,"*"&amp;RIGHT($A184,5)&amp;"*"),SUMIFS(Gögn!$I$2:$I$11876,Gögn!$F$2:$F$11876,"*"&amp;LEFT($A184,4)&amp;"*",Gögn!$B$2:$B$11876,V$8,Gögn!$E$2:$E$11876,V$9,Gögn!$F$2:$F$11876,"*"&amp;RIGHT($A184,5)&amp;"*"))/1000)</f>
        <v>68869.479000000007</v>
      </c>
      <c r="W184" s="155">
        <f>IF(LEN(W$8)=0,"",IF(W$9="samtals",SUMIFS(Gögn!$I$2:$I$11876,Gögn!$F$2:$F$11876,"*"&amp;LEFT($A184,4)&amp;"*",Gögn!$B$2:$B$11876,W$8,Gögn!$F$2:$F$11876,"*"&amp;RIGHT($A184,5)&amp;"*"),SUMIFS(Gögn!$I$2:$I$11876,Gögn!$F$2:$F$11876,"*"&amp;LEFT($A184,4)&amp;"*",Gögn!$B$2:$B$11876,W$8,Gögn!$E$2:$E$11876,W$9,Gögn!$F$2:$F$11876,"*"&amp;RIGHT($A184,5)&amp;"*"))/1000)</f>
        <v>0</v>
      </c>
      <c r="X184" s="155">
        <f>IF(LEN(X$8)=0,"",IF(X$9="samtals",SUMIFS(Gögn!$I$2:$I$11876,Gögn!$F$2:$F$11876,"*"&amp;LEFT($A184,4)&amp;"*",Gögn!$B$2:$B$11876,X$8,Gögn!$F$2:$F$11876,"*"&amp;RIGHT($A184,5)&amp;"*"),SUMIFS(Gögn!$I$2:$I$11876,Gögn!$F$2:$F$11876,"*"&amp;LEFT($A184,4)&amp;"*",Gögn!$B$2:$B$11876,X$8,Gögn!$E$2:$E$11876,X$9,Gögn!$F$2:$F$11876,"*"&amp;RIGHT($A184,5)&amp;"*"))/1000)</f>
        <v>0</v>
      </c>
      <c r="Y184" s="155">
        <f>IF(LEN(Y$8)=0,"",IF(Y$9="samtals",SUMIFS(Gögn!$I$2:$I$11876,Gögn!$F$2:$F$11876,"*"&amp;LEFT($A184,4)&amp;"*",Gögn!$B$2:$B$11876,Y$8,Gögn!$F$2:$F$11876,"*"&amp;RIGHT($A184,5)&amp;"*"),SUMIFS(Gögn!$I$2:$I$11876,Gögn!$F$2:$F$11876,"*"&amp;LEFT($A184,4)&amp;"*",Gögn!$B$2:$B$11876,Y$8,Gögn!$E$2:$E$11876,Y$9,Gögn!$F$2:$F$11876,"*"&amp;RIGHT($A184,5)&amp;"*"))/1000)</f>
        <v>0</v>
      </c>
      <c r="Z184" s="155">
        <f>IF(LEN(Z$8)=0,"",IF(Z$9="samtals",SUMIFS(Gögn!$I$2:$I$11876,Gögn!$F$2:$F$11876,"*"&amp;LEFT($A184,4)&amp;"*",Gögn!$B$2:$B$11876,Z$8,Gögn!$F$2:$F$11876,"*"&amp;RIGHT($A184,5)&amp;"*"),SUMIFS(Gögn!$I$2:$I$11876,Gögn!$F$2:$F$11876,"*"&amp;LEFT($A184,4)&amp;"*",Gögn!$B$2:$B$11876,Z$8,Gögn!$E$2:$E$11876,Z$9,Gögn!$F$2:$F$11876,"*"&amp;RIGHT($A184,5)&amp;"*"))/1000)</f>
        <v>0</v>
      </c>
      <c r="AA184" s="155">
        <f>IF(LEN(AA$8)=0,"",IF(AA$9="samtals",SUMIFS(Gögn!$I$2:$I$11876,Gögn!$F$2:$F$11876,"*"&amp;LEFT($A184,4)&amp;"*",Gögn!$B$2:$B$11876,AA$8,Gögn!$F$2:$F$11876,"*"&amp;RIGHT($A184,5)&amp;"*"),SUMIFS(Gögn!$I$2:$I$11876,Gögn!$F$2:$F$11876,"*"&amp;LEFT($A184,4)&amp;"*",Gögn!$B$2:$B$11876,AA$8,Gögn!$E$2:$E$11876,AA$9,Gögn!$F$2:$F$11876,"*"&amp;RIGHT($A184,5)&amp;"*"))/1000)</f>
        <v>9941.1640000000007</v>
      </c>
      <c r="AB184" s="155">
        <f>IF(LEN(AB$8)=0,"",IF(AB$9="samtals",SUMIFS(Gögn!$I$2:$I$11876,Gögn!$F$2:$F$11876,"*"&amp;LEFT($A184,4)&amp;"*",Gögn!$B$2:$B$11876,AB$8,Gögn!$F$2:$F$11876,"*"&amp;RIGHT($A184,5)&amp;"*"),SUMIFS(Gögn!$I$2:$I$11876,Gögn!$F$2:$F$11876,"*"&amp;LEFT($A184,4)&amp;"*",Gögn!$B$2:$B$11876,AB$8,Gögn!$E$2:$E$11876,AB$9,Gögn!$F$2:$F$11876,"*"&amp;RIGHT($A184,5)&amp;"*"))/1000)</f>
        <v>9941.1640000000007</v>
      </c>
      <c r="AC184" s="155">
        <f>IF(LEN(AC$8)=0,"",IF(AC$9="samtals",SUMIFS(Gögn!$I$2:$I$11876,Gögn!$F$2:$F$11876,"*"&amp;LEFT($A184,4)&amp;"*",Gögn!$B$2:$B$11876,AC$8,Gögn!$F$2:$F$11876,"*"&amp;RIGHT($A184,5)&amp;"*"),SUMIFS(Gögn!$I$2:$I$11876,Gögn!$F$2:$F$11876,"*"&amp;LEFT($A184,4)&amp;"*",Gögn!$B$2:$B$11876,AC$8,Gögn!$E$2:$E$11876,AC$9,Gögn!$F$2:$F$11876,"*"&amp;RIGHT($A184,5)&amp;"*"))/1000)</f>
        <v>17813</v>
      </c>
      <c r="AD184" s="155">
        <f>IF(LEN(AD$8)=0,"",IF(AD$9="samtals",SUMIFS(Gögn!$I$2:$I$11876,Gögn!$F$2:$F$11876,"*"&amp;LEFT($A184,4)&amp;"*",Gögn!$B$2:$B$11876,AD$8,Gögn!$F$2:$F$11876,"*"&amp;RIGHT($A184,5)&amp;"*"),SUMIFS(Gögn!$I$2:$I$11876,Gögn!$F$2:$F$11876,"*"&amp;LEFT($A184,4)&amp;"*",Gögn!$B$2:$B$11876,AD$8,Gögn!$E$2:$E$11876,AD$9,Gögn!$F$2:$F$11876,"*"&amp;RIGHT($A184,5)&amp;"*"))/1000)</f>
        <v>17813</v>
      </c>
      <c r="AE184" s="155">
        <f>IF(LEN(AE$8)=0,"",IF(AE$9="samtals",SUMIFS(Gögn!$I$2:$I$11876,Gögn!$F$2:$F$11876,"*"&amp;LEFT($A184,4)&amp;"*",Gögn!$B$2:$B$11876,AE$8,Gögn!$F$2:$F$11876,"*"&amp;RIGHT($A184,5)&amp;"*"),SUMIFS(Gögn!$I$2:$I$11876,Gögn!$F$2:$F$11876,"*"&amp;LEFT($A184,4)&amp;"*",Gögn!$B$2:$B$11876,AE$8,Gögn!$E$2:$E$11876,AE$9,Gögn!$F$2:$F$11876,"*"&amp;RIGHT($A184,5)&amp;"*"))/1000)</f>
        <v>4114</v>
      </c>
      <c r="AF184" s="155">
        <f>IF(LEN(AF$8)=0,"",IF(AF$9="samtals",SUMIFS(Gögn!$I$2:$I$11876,Gögn!$F$2:$F$11876,"*"&amp;LEFT($A184,4)&amp;"*",Gögn!$B$2:$B$11876,AF$8,Gögn!$F$2:$F$11876,"*"&amp;RIGHT($A184,5)&amp;"*"),SUMIFS(Gögn!$I$2:$I$11876,Gögn!$F$2:$F$11876,"*"&amp;LEFT($A184,4)&amp;"*",Gögn!$B$2:$B$11876,AF$8,Gögn!$E$2:$E$11876,AF$9,Gögn!$F$2:$F$11876,"*"&amp;RIGHT($A184,5)&amp;"*"))/1000)</f>
        <v>4114</v>
      </c>
      <c r="AG184" s="155">
        <f>IF(LEN(AG$8)=0,"",IF(AG$9="samtals",SUMIFS(Gögn!$I$2:$I$11876,Gögn!$F$2:$F$11876,"*"&amp;LEFT($A184,4)&amp;"*",Gögn!$B$2:$B$11876,AG$8,Gögn!$F$2:$F$11876,"*"&amp;RIGHT($A184,5)&amp;"*"),SUMIFS(Gögn!$I$2:$I$11876,Gögn!$F$2:$F$11876,"*"&amp;LEFT($A184,4)&amp;"*",Gögn!$B$2:$B$11876,AG$8,Gögn!$E$2:$E$11876,AG$9,Gögn!$F$2:$F$11876,"*"&amp;RIGHT($A184,5)&amp;"*"))/1000)</f>
        <v>2002.001</v>
      </c>
      <c r="AH184" s="155">
        <f>IF(LEN(AH$8)=0,"",IF(AH$9="samtals",SUMIFS(Gögn!$I$2:$I$11876,Gögn!$F$2:$F$11876,"*"&amp;LEFT($A184,4)&amp;"*",Gögn!$B$2:$B$11876,AH$8,Gögn!$F$2:$F$11876,"*"&amp;RIGHT($A184,5)&amp;"*"),SUMIFS(Gögn!$I$2:$I$11876,Gögn!$F$2:$F$11876,"*"&amp;LEFT($A184,4)&amp;"*",Gögn!$B$2:$B$11876,AH$8,Gögn!$E$2:$E$11876,AH$9,Gögn!$F$2:$F$11876,"*"&amp;RIGHT($A184,5)&amp;"*"))/1000)</f>
        <v>2002.001</v>
      </c>
      <c r="AI184" s="155">
        <f>IF(LEN(AI$8)=0,"",IF(AI$9="samtals",SUMIFS(Gögn!$I$2:$I$11876,Gögn!$F$2:$F$11876,"*"&amp;LEFT($A184,4)&amp;"*",Gögn!$B$2:$B$11876,AI$8,Gögn!$F$2:$F$11876,"*"&amp;RIGHT($A184,5)&amp;"*"),SUMIFS(Gögn!$I$2:$I$11876,Gögn!$F$2:$F$11876,"*"&amp;LEFT($A184,4)&amp;"*",Gögn!$B$2:$B$11876,AI$8,Gögn!$E$2:$E$11876,AI$9,Gögn!$F$2:$F$11876,"*"&amp;RIGHT($A184,5)&amp;"*"))/1000)</f>
        <v>5367</v>
      </c>
      <c r="AJ184" s="155">
        <f>IF(LEN(AJ$8)=0,"",IF(AJ$9="samtals",SUMIFS(Gögn!$I$2:$I$11876,Gögn!$F$2:$F$11876,"*"&amp;LEFT($A184,4)&amp;"*",Gögn!$B$2:$B$11876,AJ$8,Gögn!$F$2:$F$11876,"*"&amp;RIGHT($A184,5)&amp;"*"),SUMIFS(Gögn!$I$2:$I$11876,Gögn!$F$2:$F$11876,"*"&amp;LEFT($A184,4)&amp;"*",Gögn!$B$2:$B$11876,AJ$8,Gögn!$E$2:$E$11876,AJ$9,Gögn!$F$2:$F$11876,"*"&amp;RIGHT($A184,5)&amp;"*"))/1000)</f>
        <v>5367</v>
      </c>
      <c r="AK184" s="155">
        <f>IF(LEN(AK$8)=0,"",IF(AK$9="samtals",SUMIFS(Gögn!$I$2:$I$11876,Gögn!$F$2:$F$11876,"*"&amp;LEFT($A184,4)&amp;"*",Gögn!$B$2:$B$11876,AK$8,Gögn!$F$2:$F$11876,"*"&amp;RIGHT($A184,5)&amp;"*"),SUMIFS(Gögn!$I$2:$I$11876,Gögn!$F$2:$F$11876,"*"&amp;LEFT($A184,4)&amp;"*",Gögn!$B$2:$B$11876,AK$8,Gögn!$E$2:$E$11876,AK$9,Gögn!$F$2:$F$11876,"*"&amp;RIGHT($A184,5)&amp;"*"))/1000)</f>
        <v>10739.419</v>
      </c>
      <c r="AL184" s="155">
        <f>IF(LEN(AL$8)=0,"",IF(AL$9="samtals",SUMIFS(Gögn!$I$2:$I$11876,Gögn!$F$2:$F$11876,"*"&amp;LEFT($A184,4)&amp;"*",Gögn!$B$2:$B$11876,AL$8,Gögn!$F$2:$F$11876,"*"&amp;RIGHT($A184,5)&amp;"*"),SUMIFS(Gögn!$I$2:$I$11876,Gögn!$F$2:$F$11876,"*"&amp;LEFT($A184,4)&amp;"*",Gögn!$B$2:$B$11876,AL$8,Gögn!$E$2:$E$11876,AL$9,Gögn!$F$2:$F$11876,"*"&amp;RIGHT($A184,5)&amp;"*"))/1000)</f>
        <v>10739.419</v>
      </c>
      <c r="AM184" s="155">
        <f>IF(LEN(AM$8)=0,"",IF(AM$9="samtals",SUMIFS(Gögn!$I$2:$I$11876,Gögn!$F$2:$F$11876,"*"&amp;LEFT($A184,4)&amp;"*",Gögn!$B$2:$B$11876,AM$8,Gögn!$F$2:$F$11876,"*"&amp;RIGHT($A184,5)&amp;"*"),SUMIFS(Gögn!$I$2:$I$11876,Gögn!$F$2:$F$11876,"*"&amp;LEFT($A184,4)&amp;"*",Gögn!$B$2:$B$11876,AM$8,Gögn!$E$2:$E$11876,AM$9,Gögn!$F$2:$F$11876,"*"&amp;RIGHT($A184,5)&amp;"*"))/1000)</f>
        <v>60551.707000000002</v>
      </c>
      <c r="AN184" s="155">
        <f>IF(LEN(AN$8)=0,"",IF(AN$9="samtals",SUMIFS(Gögn!$I$2:$I$11876,Gögn!$F$2:$F$11876,"*"&amp;LEFT($A184,4)&amp;"*",Gögn!$B$2:$B$11876,AN$8,Gögn!$F$2:$F$11876,"*"&amp;RIGHT($A184,5)&amp;"*"),SUMIFS(Gögn!$I$2:$I$11876,Gögn!$F$2:$F$11876,"*"&amp;LEFT($A184,4)&amp;"*",Gögn!$B$2:$B$11876,AN$8,Gögn!$E$2:$E$11876,AN$9,Gögn!$F$2:$F$11876,"*"&amp;RIGHT($A184,5)&amp;"*"))/1000)</f>
        <v>60348.792999999998</v>
      </c>
      <c r="AO184" s="155">
        <f>IF(LEN(AO$8)=0,"",IF(AO$9="samtals",SUMIFS(Gögn!$I$2:$I$11876,Gögn!$F$2:$F$11876,"*"&amp;LEFT($A184,4)&amp;"*",Gögn!$B$2:$B$11876,AO$8,Gögn!$F$2:$F$11876,"*"&amp;RIGHT($A184,5)&amp;"*"),SUMIFS(Gögn!$I$2:$I$11876,Gögn!$F$2:$F$11876,"*"&amp;LEFT($A184,4)&amp;"*",Gögn!$B$2:$B$11876,AO$8,Gögn!$E$2:$E$11876,AO$9,Gögn!$F$2:$F$11876,"*"&amp;RIGHT($A184,5)&amp;"*"))/1000)</f>
        <v>202.91399999999999</v>
      </c>
      <c r="AP184" s="155">
        <f>IF(LEN(AP$8)=0,"",IF(AP$9="samtals",SUMIFS(Gögn!$I$2:$I$11876,Gögn!$F$2:$F$11876,"*"&amp;LEFT($A184,4)&amp;"*",Gögn!$B$2:$B$11876,AP$8,Gögn!$F$2:$F$11876,"*"&amp;RIGHT($A184,5)&amp;"*"),SUMIFS(Gögn!$I$2:$I$11876,Gögn!$F$2:$F$11876,"*"&amp;LEFT($A184,4)&amp;"*",Gögn!$B$2:$B$11876,AP$8,Gögn!$E$2:$E$11876,AP$9,Gögn!$F$2:$F$11876,"*"&amp;RIGHT($A184,5)&amp;"*"))/1000)</f>
        <v>0</v>
      </c>
      <c r="AQ184" s="155">
        <f>IF(LEN(AQ$8)=0,"",IF(AQ$9="samtals",SUMIFS(Gögn!$I$2:$I$11876,Gögn!$F$2:$F$11876,"*"&amp;LEFT($A184,4)&amp;"*",Gögn!$B$2:$B$11876,AQ$8,Gögn!$F$2:$F$11876,"*"&amp;RIGHT($A184,5)&amp;"*"),SUMIFS(Gögn!$I$2:$I$11876,Gögn!$F$2:$F$11876,"*"&amp;LEFT($A184,4)&amp;"*",Gögn!$B$2:$B$11876,AQ$8,Gögn!$E$2:$E$11876,AQ$9,Gögn!$F$2:$F$11876,"*"&amp;RIGHT($A184,5)&amp;"*"))/1000)</f>
        <v>0</v>
      </c>
      <c r="AR184" s="155">
        <f>IF(LEN(AR$8)=0,"",IF(AR$9="samtals",SUMIFS(Gögn!$I$2:$I$11876,Gögn!$F$2:$F$11876,"*"&amp;LEFT($A184,4)&amp;"*",Gögn!$B$2:$B$11876,AR$8,Gögn!$F$2:$F$11876,"*"&amp;RIGHT($A184,5)&amp;"*"),SUMIFS(Gögn!$I$2:$I$11876,Gögn!$F$2:$F$11876,"*"&amp;LEFT($A184,4)&amp;"*",Gögn!$B$2:$B$11876,AR$8,Gögn!$E$2:$E$11876,AR$9,Gögn!$F$2:$F$11876,"*"&amp;RIGHT($A184,5)&amp;"*"))/1000)</f>
        <v>0</v>
      </c>
      <c r="AS184" s="155">
        <f>IF(LEN(AS$8)=0,"",IF(AS$9="samtals",SUMIFS(Gögn!$I$2:$I$11876,Gögn!$F$2:$F$11876,"*"&amp;LEFT($A184,4)&amp;"*",Gögn!$B$2:$B$11876,AS$8,Gögn!$F$2:$F$11876,"*"&amp;RIGHT($A184,5)&amp;"*"),SUMIFS(Gögn!$I$2:$I$11876,Gögn!$F$2:$F$11876,"*"&amp;LEFT($A184,4)&amp;"*",Gögn!$B$2:$B$11876,AS$8,Gögn!$E$2:$E$11876,AS$9,Gögn!$F$2:$F$11876,"*"&amp;RIGHT($A184,5)&amp;"*"))/1000)</f>
        <v>68000.506999999998</v>
      </c>
      <c r="AT184" s="155">
        <f>IF(LEN(AT$8)=0,"",IF(AT$9="samtals",SUMIFS(Gögn!$I$2:$I$11876,Gögn!$F$2:$F$11876,"*"&amp;LEFT($A184,4)&amp;"*",Gögn!$B$2:$B$11876,AT$8,Gögn!$F$2:$F$11876,"*"&amp;RIGHT($A184,5)&amp;"*"),SUMIFS(Gögn!$I$2:$I$11876,Gögn!$F$2:$F$11876,"*"&amp;LEFT($A184,4)&amp;"*",Gögn!$B$2:$B$11876,AT$8,Gögn!$E$2:$E$11876,AT$9,Gögn!$F$2:$F$11876,"*"&amp;RIGHT($A184,5)&amp;"*"))/1000)</f>
        <v>66888.649999999994</v>
      </c>
      <c r="AU184" s="155">
        <f>IF(LEN(AU$8)=0,"",IF(AU$9="samtals",SUMIFS(Gögn!$I$2:$I$11876,Gögn!$F$2:$F$11876,"*"&amp;LEFT($A184,4)&amp;"*",Gögn!$B$2:$B$11876,AU$8,Gögn!$F$2:$F$11876,"*"&amp;RIGHT($A184,5)&amp;"*"),SUMIFS(Gögn!$I$2:$I$11876,Gögn!$F$2:$F$11876,"*"&amp;LEFT($A184,4)&amp;"*",Gögn!$B$2:$B$11876,AU$8,Gögn!$E$2:$E$11876,AU$9,Gögn!$F$2:$F$11876,"*"&amp;RIGHT($A184,5)&amp;"*"))/1000)</f>
        <v>1111.857</v>
      </c>
      <c r="AV184" s="155">
        <f>IF(LEN(AV$8)=0,"",IF(AV$9="samtals",SUMIFS(Gögn!$I$2:$I$11876,Gögn!$F$2:$F$11876,"*"&amp;LEFT($A184,4)&amp;"*",Gögn!$B$2:$B$11876,AV$8,Gögn!$F$2:$F$11876,"*"&amp;RIGHT($A184,5)&amp;"*"),SUMIFS(Gögn!$I$2:$I$11876,Gögn!$F$2:$F$11876,"*"&amp;LEFT($A184,4)&amp;"*",Gögn!$B$2:$B$11876,AV$8,Gögn!$E$2:$E$11876,AV$9,Gögn!$F$2:$F$11876,"*"&amp;RIGHT($A184,5)&amp;"*"))/1000)</f>
        <v>0</v>
      </c>
      <c r="AW184" s="155">
        <f>IF(LEN(AW$8)=0,"",IF(AW$9="samtals",SUMIFS(Gögn!$I$2:$I$11876,Gögn!$F$2:$F$11876,"*"&amp;LEFT($A184,4)&amp;"*",Gögn!$B$2:$B$11876,AW$8,Gögn!$F$2:$F$11876,"*"&amp;RIGHT($A184,5)&amp;"*"),SUMIFS(Gögn!$I$2:$I$11876,Gögn!$F$2:$F$11876,"*"&amp;LEFT($A184,4)&amp;"*",Gögn!$B$2:$B$11876,AW$8,Gögn!$E$2:$E$11876,AW$9,Gögn!$F$2:$F$11876,"*"&amp;RIGHT($A184,5)&amp;"*"))/1000)</f>
        <v>0</v>
      </c>
      <c r="AX184" s="155">
        <f>IF(LEN(AX$8)=0,"",IF(AX$9="samtals",SUMIFS(Gögn!$I$2:$I$11876,Gögn!$F$2:$F$11876,"*"&amp;LEFT($A184,4)&amp;"*",Gögn!$B$2:$B$11876,AX$8,Gögn!$F$2:$F$11876,"*"&amp;RIGHT($A184,5)&amp;"*"),SUMIFS(Gögn!$I$2:$I$11876,Gögn!$F$2:$F$11876,"*"&amp;LEFT($A184,4)&amp;"*",Gögn!$B$2:$B$11876,AX$8,Gögn!$E$2:$E$11876,AX$9,Gögn!$F$2:$F$11876,"*"&amp;RIGHT($A184,5)&amp;"*"))/1000)</f>
        <v>0</v>
      </c>
      <c r="AY184" s="155">
        <f>IF(LEN(AY$8)=0,"",IF(AY$9="samtals",SUMIFS(Gögn!$I$2:$I$11876,Gögn!$F$2:$F$11876,"*"&amp;LEFT($A184,4)&amp;"*",Gögn!$B$2:$B$11876,AY$8,Gögn!$F$2:$F$11876,"*"&amp;RIGHT($A184,5)&amp;"*"),SUMIFS(Gögn!$I$2:$I$11876,Gögn!$F$2:$F$11876,"*"&amp;LEFT($A184,4)&amp;"*",Gögn!$B$2:$B$11876,AY$8,Gögn!$E$2:$E$11876,AY$9,Gögn!$F$2:$F$11876,"*"&amp;RIGHT($A184,5)&amp;"*"))/1000)</f>
        <v>13693</v>
      </c>
      <c r="AZ184" s="155">
        <f>IF(LEN(AZ$8)=0,"",IF(AZ$9="samtals",SUMIFS(Gögn!$I$2:$I$11876,Gögn!$F$2:$F$11876,"*"&amp;LEFT($A184,4)&amp;"*",Gögn!$B$2:$B$11876,AZ$8,Gögn!$F$2:$F$11876,"*"&amp;RIGHT($A184,5)&amp;"*"),SUMIFS(Gögn!$I$2:$I$11876,Gögn!$F$2:$F$11876,"*"&amp;LEFT($A184,4)&amp;"*",Gögn!$B$2:$B$11876,AZ$8,Gögn!$E$2:$E$11876,AZ$9,Gögn!$F$2:$F$11876,"*"&amp;RIGHT($A184,5)&amp;"*"))/1000)</f>
        <v>13693</v>
      </c>
      <c r="BA184" s="155">
        <f>IF(LEN(BA$8)=0,"",IF(BA$9="samtals",SUMIFS(Gögn!$I$2:$I$11876,Gögn!$F$2:$F$11876,"*"&amp;LEFT($A184,4)&amp;"*",Gögn!$B$2:$B$11876,BA$8,Gögn!$F$2:$F$11876,"*"&amp;RIGHT($A184,5)&amp;"*"),SUMIFS(Gögn!$I$2:$I$11876,Gögn!$F$2:$F$11876,"*"&amp;LEFT($A184,4)&amp;"*",Gögn!$B$2:$B$11876,BA$8,Gögn!$E$2:$E$11876,BA$9,Gögn!$F$2:$F$11876,"*"&amp;RIGHT($A184,5)&amp;"*"))/1000)</f>
        <v>0</v>
      </c>
      <c r="BB184" s="155">
        <f>IF(LEN(BB$8)=0,"",IF(BB$9="samtals",SUMIFS(Gögn!$I$2:$I$11876,Gögn!$F$2:$F$11876,"*"&amp;LEFT($A184,4)&amp;"*",Gögn!$B$2:$B$11876,BB$8,Gögn!$F$2:$F$11876,"*"&amp;RIGHT($A184,5)&amp;"*"),SUMIFS(Gögn!$I$2:$I$11876,Gögn!$F$2:$F$11876,"*"&amp;LEFT($A184,4)&amp;"*",Gögn!$B$2:$B$11876,BB$8,Gögn!$E$2:$E$11876,BB$9,Gögn!$F$2:$F$11876,"*"&amp;RIGHT($A184,5)&amp;"*"))/1000)</f>
        <v>31152.347000000002</v>
      </c>
      <c r="BC184" s="155">
        <f>IF(LEN(BC$8)=0,"",IF(BC$9="samtals",SUMIFS(Gögn!$I$2:$I$11876,Gögn!$F$2:$F$11876,"*"&amp;LEFT($A184,4)&amp;"*",Gögn!$B$2:$B$11876,BC$8,Gögn!$F$2:$F$11876,"*"&amp;RIGHT($A184,5)&amp;"*"),SUMIFS(Gögn!$I$2:$I$11876,Gögn!$F$2:$F$11876,"*"&amp;LEFT($A184,4)&amp;"*",Gögn!$B$2:$B$11876,BC$8,Gögn!$E$2:$E$11876,BC$9,Gögn!$F$2:$F$11876,"*"&amp;RIGHT($A184,5)&amp;"*"))/1000)</f>
        <v>30586.171999999999</v>
      </c>
      <c r="BD184" s="155">
        <f>IF(LEN(BD$8)=0,"",IF(BD$9="samtals",SUMIFS(Gögn!$I$2:$I$11876,Gögn!$F$2:$F$11876,"*"&amp;LEFT($A184,4)&amp;"*",Gögn!$B$2:$B$11876,BD$8,Gögn!$F$2:$F$11876,"*"&amp;RIGHT($A184,5)&amp;"*"),SUMIFS(Gögn!$I$2:$I$11876,Gögn!$F$2:$F$11876,"*"&amp;LEFT($A184,4)&amp;"*",Gögn!$B$2:$B$11876,BD$8,Gögn!$E$2:$E$11876,BD$9,Gögn!$F$2:$F$11876,"*"&amp;RIGHT($A184,5)&amp;"*"))/1000)</f>
        <v>566.17499999999995</v>
      </c>
      <c r="BE184" s="155">
        <f>IF(LEN(BE$8)=0,"",IF(BE$9="samtals",SUMIFS(Gögn!$I$2:$I$11876,Gögn!$F$2:$F$11876,"*"&amp;LEFT($A184,4)&amp;"*",Gögn!$B$2:$B$11876,BE$8,Gögn!$F$2:$F$11876,"*"&amp;RIGHT($A184,5)&amp;"*"),SUMIFS(Gögn!$I$2:$I$11876,Gögn!$F$2:$F$11876,"*"&amp;LEFT($A184,4)&amp;"*",Gögn!$B$2:$B$11876,BE$8,Gögn!$E$2:$E$11876,BE$9,Gögn!$F$2:$F$11876,"*"&amp;RIGHT($A184,5)&amp;"*"))/1000)</f>
        <v>45956.688000000002</v>
      </c>
      <c r="BF184" s="155">
        <f>IF(LEN(BF$8)=0,"",IF(BF$9="samtals",SUMIFS(Gögn!$I$2:$I$11876,Gögn!$F$2:$F$11876,"*"&amp;LEFT($A184,4)&amp;"*",Gögn!$B$2:$B$11876,BF$8,Gögn!$F$2:$F$11876,"*"&amp;RIGHT($A184,5)&amp;"*"),SUMIFS(Gögn!$I$2:$I$11876,Gögn!$F$2:$F$11876,"*"&amp;LEFT($A184,4)&amp;"*",Gögn!$B$2:$B$11876,BF$8,Gögn!$E$2:$E$11876,BF$9,Gögn!$F$2:$F$11876,"*"&amp;RIGHT($A184,5)&amp;"*"))/1000)</f>
        <v>44457.224999999999</v>
      </c>
      <c r="BG184" s="155">
        <f>IF(LEN(BG$8)=0,"",IF(BG$9="samtals",SUMIFS(Gögn!$I$2:$I$11876,Gögn!$F$2:$F$11876,"*"&amp;LEFT($A184,4)&amp;"*",Gögn!$B$2:$B$11876,BG$8,Gögn!$F$2:$F$11876,"*"&amp;RIGHT($A184,5)&amp;"*"),SUMIFS(Gögn!$I$2:$I$11876,Gögn!$F$2:$F$11876,"*"&amp;LEFT($A184,4)&amp;"*",Gögn!$B$2:$B$11876,BG$8,Gögn!$E$2:$E$11876,BG$9,Gögn!$F$2:$F$11876,"*"&amp;RIGHT($A184,5)&amp;"*"))/1000)</f>
        <v>1499.463</v>
      </c>
    </row>
    <row r="185" spans="1:59" ht="15" customHeight="1" x14ac:dyDescent="0.25">
      <c r="A185" s="5" t="s">
        <v>438</v>
      </c>
      <c r="B185" s="5"/>
      <c r="C185" s="19" t="s">
        <v>317</v>
      </c>
      <c r="D185" s="156">
        <f t="shared" si="41"/>
        <v>1418271.7340000002</v>
      </c>
      <c r="E185" s="156">
        <f t="array" ref="E185">IF(LEN(E$8)=0,"",IF(E$9="samtals",SUMIFS(Gögn!$I$2:$I$11876,Gögn!$F$2:$F$11876,"*"&amp;LEFT($A185,4)&amp;"*",Gögn!$B$2:$B$11876,E$8,Gögn!$F$2:$F$11876,"*"&amp;RIGHT($A185,5)&amp;"*"),SUMIFS(Gögn!$I$2:$I$11876,Gögn!$F$2:$F$11876,"*"&amp;LEFT($A185,4)&amp;"*",Gögn!$B$2:$B$11876,E$8,Gögn!$E$2:$E$11876,E$9,Gögn!$F$2:$F$11876,"*"&amp;RIGHT($A185,5)&amp;"*"))/1000)</f>
        <v>0</v>
      </c>
      <c r="F185" s="156">
        <f t="array" ref="F185">IF(LEN(F$8)=0,"",IF(F$9="samtals",SUMIFS(Gögn!$I$2:$I$11876,Gögn!$F$2:$F$11876,"*"&amp;LEFT($A185,4)&amp;"*",Gögn!$B$2:$B$11876,F$8,Gögn!$F$2:$F$11876,"*"&amp;RIGHT($A185,5)&amp;"*"),SUMIFS(Gögn!$I$2:$I$11876,Gögn!$F$2:$F$11876,"*"&amp;LEFT($A185,4)&amp;"*",Gögn!$B$2:$B$11876,F$8,Gögn!$E$2:$E$11876,F$9,Gögn!$F$2:$F$11876,"*"&amp;RIGHT($A185,5)&amp;"*"))/1000)</f>
        <v>0</v>
      </c>
      <c r="G185" s="156">
        <f t="array" ref="G185">IF(LEN(G$8)=0,"",IF(G$9="samtals",SUMIFS(Gögn!$I$2:$I$11876,Gögn!$F$2:$F$11876,"*"&amp;LEFT($A185,4)&amp;"*",Gögn!$B$2:$B$11876,G$8,Gögn!$F$2:$F$11876,"*"&amp;RIGHT($A185,5)&amp;"*"),SUMIFS(Gögn!$I$2:$I$11876,Gögn!$F$2:$F$11876,"*"&amp;LEFT($A185,4)&amp;"*",Gögn!$B$2:$B$11876,G$8,Gögn!$E$2:$E$11876,G$9,Gögn!$F$2:$F$11876,"*"&amp;RIGHT($A185,5)&amp;"*"))/1000)</f>
        <v>0</v>
      </c>
      <c r="H185" s="156">
        <f t="array" ref="H185">IF(LEN(H$8)=0,"",IF(H$9="samtals",SUMIFS(Gögn!$I$2:$I$11876,Gögn!$F$2:$F$11876,"*"&amp;LEFT($A185,4)&amp;"*",Gögn!$B$2:$B$11876,H$8,Gögn!$F$2:$F$11876,"*"&amp;RIGHT($A185,5)&amp;"*"),SUMIFS(Gögn!$I$2:$I$11876,Gögn!$F$2:$F$11876,"*"&amp;LEFT($A185,4)&amp;"*",Gögn!$B$2:$B$11876,H$8,Gögn!$E$2:$E$11876,H$9,Gögn!$F$2:$F$11876,"*"&amp;RIGHT($A185,5)&amp;"*"))/1000)</f>
        <v>256861.58199999999</v>
      </c>
      <c r="I185" s="156">
        <f t="array" ref="I185">IF(LEN(I$8)=0,"",IF(I$9="samtals",SUMIFS(Gögn!$I$2:$I$11876,Gögn!$F$2:$F$11876,"*"&amp;LEFT($A185,4)&amp;"*",Gögn!$B$2:$B$11876,I$8,Gögn!$F$2:$F$11876,"*"&amp;RIGHT($A185,5)&amp;"*"),SUMIFS(Gögn!$I$2:$I$11876,Gögn!$F$2:$F$11876,"*"&amp;LEFT($A185,4)&amp;"*",Gögn!$B$2:$B$11876,I$8,Gögn!$E$2:$E$11876,I$9,Gögn!$F$2:$F$11876,"*"&amp;RIGHT($A185,5)&amp;"*"))/1000)</f>
        <v>256861.58199999999</v>
      </c>
      <c r="J185" s="156">
        <f t="array" ref="J185">IF(LEN(J$8)=0,"",IF(J$9="samtals",SUMIFS(Gögn!$I$2:$I$11876,Gögn!$F$2:$F$11876,"*"&amp;LEFT($A185,4)&amp;"*",Gögn!$B$2:$B$11876,J$8,Gögn!$F$2:$F$11876,"*"&amp;RIGHT($A185,5)&amp;"*"),SUMIFS(Gögn!$I$2:$I$11876,Gögn!$F$2:$F$11876,"*"&amp;LEFT($A185,4)&amp;"*",Gögn!$B$2:$B$11876,J$8,Gögn!$E$2:$E$11876,J$9,Gögn!$F$2:$F$11876,"*"&amp;RIGHT($A185,5)&amp;"*"))/1000)</f>
        <v>0</v>
      </c>
      <c r="K185" s="156">
        <f t="array" ref="K185">IF(LEN(K$8)=0,"",IF(K$9="samtals",SUMIFS(Gögn!$I$2:$I$11876,Gögn!$F$2:$F$11876,"*"&amp;LEFT($A185,4)&amp;"*",Gögn!$B$2:$B$11876,K$8,Gögn!$F$2:$F$11876,"*"&amp;RIGHT($A185,5)&amp;"*"),SUMIFS(Gögn!$I$2:$I$11876,Gögn!$F$2:$F$11876,"*"&amp;LEFT($A185,4)&amp;"*",Gögn!$B$2:$B$11876,K$8,Gögn!$E$2:$E$11876,K$9,Gögn!$F$2:$F$11876,"*"&amp;RIGHT($A185,5)&amp;"*"))/1000)</f>
        <v>10970.950999999999</v>
      </c>
      <c r="L185" s="156">
        <f t="array" ref="L185">IF(LEN(L$8)=0,"",IF(L$9="samtals",SUMIFS(Gögn!$I$2:$I$11876,Gögn!$F$2:$F$11876,"*"&amp;LEFT($A185,4)&amp;"*",Gögn!$B$2:$B$11876,L$8,Gögn!$F$2:$F$11876,"*"&amp;RIGHT($A185,5)&amp;"*"),SUMIFS(Gögn!$I$2:$I$11876,Gögn!$F$2:$F$11876,"*"&amp;LEFT($A185,4)&amp;"*",Gögn!$B$2:$B$11876,L$8,Gögn!$E$2:$E$11876,L$9,Gögn!$F$2:$F$11876,"*"&amp;RIGHT($A185,5)&amp;"*"))/1000)</f>
        <v>10970.950999999999</v>
      </c>
      <c r="M185" s="156">
        <f t="array" ref="M185">IF(LEN(M$8)=0,"",IF(M$9="samtals",SUMIFS(Gögn!$I$2:$I$11876,Gögn!$F$2:$F$11876,"*"&amp;LEFT($A185,4)&amp;"*",Gögn!$B$2:$B$11876,M$8,Gögn!$F$2:$F$11876,"*"&amp;RIGHT($A185,5)&amp;"*"),SUMIFS(Gögn!$I$2:$I$11876,Gögn!$F$2:$F$11876,"*"&amp;LEFT($A185,4)&amp;"*",Gögn!$B$2:$B$11876,M$8,Gögn!$E$2:$E$11876,M$9,Gögn!$F$2:$F$11876,"*"&amp;RIGHT($A185,5)&amp;"*"))/1000)</f>
        <v>44121</v>
      </c>
      <c r="N185" s="156">
        <f t="array" ref="N185">IF(LEN(N$8)=0,"",IF(N$9="samtals",SUMIFS(Gögn!$I$2:$I$11876,Gögn!$F$2:$F$11876,"*"&amp;LEFT($A185,4)&amp;"*",Gögn!$B$2:$B$11876,N$8,Gögn!$F$2:$F$11876,"*"&amp;RIGHT($A185,5)&amp;"*"),SUMIFS(Gögn!$I$2:$I$11876,Gögn!$F$2:$F$11876,"*"&amp;LEFT($A185,4)&amp;"*",Gögn!$B$2:$B$11876,N$8,Gögn!$E$2:$E$11876,N$9,Gögn!$F$2:$F$11876,"*"&amp;RIGHT($A185,5)&amp;"*"))/1000)</f>
        <v>44121</v>
      </c>
      <c r="O185" s="156">
        <f t="array" ref="O185">IF(LEN(O$8)=0,"",IF(O$9="samtals",SUMIFS(Gögn!$I$2:$I$11876,Gögn!$F$2:$F$11876,"*"&amp;LEFT($A185,4)&amp;"*",Gögn!$B$2:$B$11876,O$8,Gögn!$F$2:$F$11876,"*"&amp;RIGHT($A185,5)&amp;"*"),SUMIFS(Gögn!$I$2:$I$11876,Gögn!$F$2:$F$11876,"*"&amp;LEFT($A185,4)&amp;"*",Gögn!$B$2:$B$11876,O$8,Gögn!$E$2:$E$11876,O$9,Gögn!$F$2:$F$11876,"*"&amp;RIGHT($A185,5)&amp;"*"))/1000)</f>
        <v>3614.3679999999999</v>
      </c>
      <c r="P185" s="156">
        <f t="array" ref="P185">IF(LEN(P$8)=0,"",IF(P$9="samtals",SUMIFS(Gögn!$I$2:$I$11876,Gögn!$F$2:$F$11876,"*"&amp;LEFT($A185,4)&amp;"*",Gögn!$B$2:$B$11876,P$8,Gögn!$F$2:$F$11876,"*"&amp;RIGHT($A185,5)&amp;"*"),SUMIFS(Gögn!$I$2:$I$11876,Gögn!$F$2:$F$11876,"*"&amp;LEFT($A185,4)&amp;"*",Gögn!$B$2:$B$11876,P$8,Gögn!$E$2:$E$11876,P$9,Gögn!$F$2:$F$11876,"*"&amp;RIGHT($A185,5)&amp;"*"))/1000)</f>
        <v>0</v>
      </c>
      <c r="Q185" s="156">
        <f t="array" ref="Q185">IF(LEN(Q$8)=0,"",IF(Q$9="samtals",SUMIFS(Gögn!$I$2:$I$11876,Gögn!$F$2:$F$11876,"*"&amp;LEFT($A185,4)&amp;"*",Gögn!$B$2:$B$11876,Q$8,Gögn!$F$2:$F$11876,"*"&amp;RIGHT($A185,5)&amp;"*"),SUMIFS(Gögn!$I$2:$I$11876,Gögn!$F$2:$F$11876,"*"&amp;LEFT($A185,4)&amp;"*",Gögn!$B$2:$B$11876,Q$8,Gögn!$E$2:$E$11876,Q$9,Gögn!$F$2:$F$11876,"*"&amp;RIGHT($A185,5)&amp;"*"))/1000)</f>
        <v>3614.3679999999999</v>
      </c>
      <c r="R185" s="156">
        <f t="array" ref="R185">IF(LEN(R$8)=0,"",IF(R$9="samtals",SUMIFS(Gögn!$I$2:$I$11876,Gögn!$F$2:$F$11876,"*"&amp;LEFT($A185,4)&amp;"*",Gögn!$B$2:$B$11876,R$8,Gögn!$F$2:$F$11876,"*"&amp;RIGHT($A185,5)&amp;"*"),SUMIFS(Gögn!$I$2:$I$11876,Gögn!$F$2:$F$11876,"*"&amp;LEFT($A185,4)&amp;"*",Gögn!$B$2:$B$11876,R$8,Gögn!$E$2:$E$11876,R$9,Gögn!$F$2:$F$11876,"*"&amp;RIGHT($A185,5)&amp;"*"))/1000)</f>
        <v>282322</v>
      </c>
      <c r="S185" s="156">
        <f t="array" ref="S185">IF(LEN(S$8)=0,"",IF(S$9="samtals",SUMIFS(Gögn!$I$2:$I$11876,Gögn!$F$2:$F$11876,"*"&amp;LEFT($A185,4)&amp;"*",Gögn!$B$2:$B$11876,S$8,Gögn!$F$2:$F$11876,"*"&amp;RIGHT($A185,5)&amp;"*"),SUMIFS(Gögn!$I$2:$I$11876,Gögn!$F$2:$F$11876,"*"&amp;LEFT($A185,4)&amp;"*",Gögn!$B$2:$B$11876,S$8,Gögn!$E$2:$E$11876,S$9,Gögn!$F$2:$F$11876,"*"&amp;RIGHT($A185,5)&amp;"*"))/1000)</f>
        <v>92865</v>
      </c>
      <c r="T185" s="156">
        <f t="array" ref="T185">IF(LEN(T$8)=0,"",IF(T$9="samtals",SUMIFS(Gögn!$I$2:$I$11876,Gögn!$F$2:$F$11876,"*"&amp;LEFT($A185,4)&amp;"*",Gögn!$B$2:$B$11876,T$8,Gögn!$F$2:$F$11876,"*"&amp;RIGHT($A185,5)&amp;"*"),SUMIFS(Gögn!$I$2:$I$11876,Gögn!$F$2:$F$11876,"*"&amp;LEFT($A185,4)&amp;"*",Gögn!$B$2:$B$11876,T$8,Gögn!$E$2:$E$11876,T$9,Gögn!$F$2:$F$11876,"*"&amp;RIGHT($A185,5)&amp;"*"))/1000)</f>
        <v>189457</v>
      </c>
      <c r="U185" s="156">
        <f t="array" ref="U185">IF(LEN(U$8)=0,"",IF(U$9="samtals",SUMIFS(Gögn!$I$2:$I$11876,Gögn!$F$2:$F$11876,"*"&amp;LEFT($A185,4)&amp;"*",Gögn!$B$2:$B$11876,U$8,Gögn!$F$2:$F$11876,"*"&amp;RIGHT($A185,5)&amp;"*"),SUMIFS(Gögn!$I$2:$I$11876,Gögn!$F$2:$F$11876,"*"&amp;LEFT($A185,4)&amp;"*",Gögn!$B$2:$B$11876,U$8,Gögn!$E$2:$E$11876,U$9,Gögn!$F$2:$F$11876,"*"&amp;RIGHT($A185,5)&amp;"*"))/1000)</f>
        <v>0</v>
      </c>
      <c r="V185" s="156">
        <f t="array" ref="V185">IF(LEN(V$8)=0,"",IF(V$9="samtals",SUMIFS(Gögn!$I$2:$I$11876,Gögn!$F$2:$F$11876,"*"&amp;LEFT($A185,4)&amp;"*",Gögn!$B$2:$B$11876,V$8,Gögn!$F$2:$F$11876,"*"&amp;RIGHT($A185,5)&amp;"*"),SUMIFS(Gögn!$I$2:$I$11876,Gögn!$F$2:$F$11876,"*"&amp;LEFT($A185,4)&amp;"*",Gögn!$B$2:$B$11876,V$8,Gögn!$E$2:$E$11876,V$9,Gögn!$F$2:$F$11876,"*"&amp;RIGHT($A185,5)&amp;"*"))/1000)</f>
        <v>0</v>
      </c>
      <c r="W185" s="156">
        <f t="array" ref="W185">IF(LEN(W$8)=0,"",IF(W$9="samtals",SUMIFS(Gögn!$I$2:$I$11876,Gögn!$F$2:$F$11876,"*"&amp;LEFT($A185,4)&amp;"*",Gögn!$B$2:$B$11876,W$8,Gögn!$F$2:$F$11876,"*"&amp;RIGHT($A185,5)&amp;"*"),SUMIFS(Gögn!$I$2:$I$11876,Gögn!$F$2:$F$11876,"*"&amp;LEFT($A185,4)&amp;"*",Gögn!$B$2:$B$11876,W$8,Gögn!$E$2:$E$11876,W$9,Gögn!$F$2:$F$11876,"*"&amp;RIGHT($A185,5)&amp;"*"))/1000)</f>
        <v>0</v>
      </c>
      <c r="X185" s="156">
        <f t="array" ref="X185">IF(LEN(X$8)=0,"",IF(X$9="samtals",SUMIFS(Gögn!$I$2:$I$11876,Gögn!$F$2:$F$11876,"*"&amp;LEFT($A185,4)&amp;"*",Gögn!$B$2:$B$11876,X$8,Gögn!$F$2:$F$11876,"*"&amp;RIGHT($A185,5)&amp;"*"),SUMIFS(Gögn!$I$2:$I$11876,Gögn!$F$2:$F$11876,"*"&amp;LEFT($A185,4)&amp;"*",Gögn!$B$2:$B$11876,X$8,Gögn!$E$2:$E$11876,X$9,Gögn!$F$2:$F$11876,"*"&amp;RIGHT($A185,5)&amp;"*"))/1000)</f>
        <v>208249.08499999999</v>
      </c>
      <c r="Y185" s="156">
        <f t="array" ref="Y185">IF(LEN(Y$8)=0,"",IF(Y$9="samtals",SUMIFS(Gögn!$I$2:$I$11876,Gögn!$F$2:$F$11876,"*"&amp;LEFT($A185,4)&amp;"*",Gögn!$B$2:$B$11876,Y$8,Gögn!$F$2:$F$11876,"*"&amp;RIGHT($A185,5)&amp;"*"),SUMIFS(Gögn!$I$2:$I$11876,Gögn!$F$2:$F$11876,"*"&amp;LEFT($A185,4)&amp;"*",Gögn!$B$2:$B$11876,Y$8,Gögn!$E$2:$E$11876,Y$9,Gögn!$F$2:$F$11876,"*"&amp;RIGHT($A185,5)&amp;"*"))/1000)</f>
        <v>44230.146000000001</v>
      </c>
      <c r="Z185" s="156">
        <f t="array" ref="Z185">IF(LEN(Z$8)=0,"",IF(Z$9="samtals",SUMIFS(Gögn!$I$2:$I$11876,Gögn!$F$2:$F$11876,"*"&amp;LEFT($A185,4)&amp;"*",Gögn!$B$2:$B$11876,Z$8,Gögn!$F$2:$F$11876,"*"&amp;RIGHT($A185,5)&amp;"*"),SUMIFS(Gögn!$I$2:$I$11876,Gögn!$F$2:$F$11876,"*"&amp;LEFT($A185,4)&amp;"*",Gögn!$B$2:$B$11876,Z$8,Gögn!$E$2:$E$11876,Z$9,Gögn!$F$2:$F$11876,"*"&amp;RIGHT($A185,5)&amp;"*"))/1000)</f>
        <v>164018.93900000001</v>
      </c>
      <c r="AA185" s="156">
        <f t="array" ref="AA185">IF(LEN(AA$8)=0,"",IF(AA$9="samtals",SUMIFS(Gögn!$I$2:$I$11876,Gögn!$F$2:$F$11876,"*"&amp;LEFT($A185,4)&amp;"*",Gögn!$B$2:$B$11876,AA$8,Gögn!$F$2:$F$11876,"*"&amp;RIGHT($A185,5)&amp;"*"),SUMIFS(Gögn!$I$2:$I$11876,Gögn!$F$2:$F$11876,"*"&amp;LEFT($A185,4)&amp;"*",Gögn!$B$2:$B$11876,AA$8,Gögn!$E$2:$E$11876,AA$9,Gögn!$F$2:$F$11876,"*"&amp;RIGHT($A185,5)&amp;"*"))/1000)</f>
        <v>36110.995999999999</v>
      </c>
      <c r="AB185" s="156">
        <f t="array" ref="AB185">IF(LEN(AB$8)=0,"",IF(AB$9="samtals",SUMIFS(Gögn!$I$2:$I$11876,Gögn!$F$2:$F$11876,"*"&amp;LEFT($A185,4)&amp;"*",Gögn!$B$2:$B$11876,AB$8,Gögn!$F$2:$F$11876,"*"&amp;RIGHT($A185,5)&amp;"*"),SUMIFS(Gögn!$I$2:$I$11876,Gögn!$F$2:$F$11876,"*"&amp;LEFT($A185,4)&amp;"*",Gögn!$B$2:$B$11876,AB$8,Gögn!$E$2:$E$11876,AB$9,Gögn!$F$2:$F$11876,"*"&amp;RIGHT($A185,5)&amp;"*"))/1000)</f>
        <v>36110.995999999999</v>
      </c>
      <c r="AC185" s="156">
        <f t="array" ref="AC185">IF(LEN(AC$8)=0,"",IF(AC$9="samtals",SUMIFS(Gögn!$I$2:$I$11876,Gögn!$F$2:$F$11876,"*"&amp;LEFT($A185,4)&amp;"*",Gögn!$B$2:$B$11876,AC$8,Gögn!$F$2:$F$11876,"*"&amp;RIGHT($A185,5)&amp;"*"),SUMIFS(Gögn!$I$2:$I$11876,Gögn!$F$2:$F$11876,"*"&amp;LEFT($A185,4)&amp;"*",Gögn!$B$2:$B$11876,AC$8,Gögn!$E$2:$E$11876,AC$9,Gögn!$F$2:$F$11876,"*"&amp;RIGHT($A185,5)&amp;"*"))/1000)</f>
        <v>13337</v>
      </c>
      <c r="AD185" s="156">
        <f t="array" ref="AD185">IF(LEN(AD$8)=0,"",IF(AD$9="samtals",SUMIFS(Gögn!$I$2:$I$11876,Gögn!$F$2:$F$11876,"*"&amp;LEFT($A185,4)&amp;"*",Gögn!$B$2:$B$11876,AD$8,Gögn!$F$2:$F$11876,"*"&amp;RIGHT($A185,5)&amp;"*"),SUMIFS(Gögn!$I$2:$I$11876,Gögn!$F$2:$F$11876,"*"&amp;LEFT($A185,4)&amp;"*",Gögn!$B$2:$B$11876,AD$8,Gögn!$E$2:$E$11876,AD$9,Gögn!$F$2:$F$11876,"*"&amp;RIGHT($A185,5)&amp;"*"))/1000)</f>
        <v>13337</v>
      </c>
      <c r="AE185" s="156">
        <f t="array" ref="AE185">IF(LEN(AE$8)=0,"",IF(AE$9="samtals",SUMIFS(Gögn!$I$2:$I$11876,Gögn!$F$2:$F$11876,"*"&amp;LEFT($A185,4)&amp;"*",Gögn!$B$2:$B$11876,AE$8,Gögn!$F$2:$F$11876,"*"&amp;RIGHT($A185,5)&amp;"*"),SUMIFS(Gögn!$I$2:$I$11876,Gögn!$F$2:$F$11876,"*"&amp;LEFT($A185,4)&amp;"*",Gögn!$B$2:$B$11876,AE$8,Gögn!$E$2:$E$11876,AE$9,Gögn!$F$2:$F$11876,"*"&amp;RIGHT($A185,5)&amp;"*"))/1000)</f>
        <v>29401</v>
      </c>
      <c r="AF185" s="156">
        <f t="array" ref="AF185">IF(LEN(AF$8)=0,"",IF(AF$9="samtals",SUMIFS(Gögn!$I$2:$I$11876,Gögn!$F$2:$F$11876,"*"&amp;LEFT($A185,4)&amp;"*",Gögn!$B$2:$B$11876,AF$8,Gögn!$F$2:$F$11876,"*"&amp;RIGHT($A185,5)&amp;"*"),SUMIFS(Gögn!$I$2:$I$11876,Gögn!$F$2:$F$11876,"*"&amp;LEFT($A185,4)&amp;"*",Gögn!$B$2:$B$11876,AF$8,Gögn!$E$2:$E$11876,AF$9,Gögn!$F$2:$F$11876,"*"&amp;RIGHT($A185,5)&amp;"*"))/1000)</f>
        <v>29401</v>
      </c>
      <c r="AG185" s="156">
        <f t="array" ref="AG185">IF(LEN(AG$8)=0,"",IF(AG$9="samtals",SUMIFS(Gögn!$I$2:$I$11876,Gögn!$F$2:$F$11876,"*"&amp;LEFT($A185,4)&amp;"*",Gögn!$B$2:$B$11876,AG$8,Gögn!$F$2:$F$11876,"*"&amp;RIGHT($A185,5)&amp;"*"),SUMIFS(Gögn!$I$2:$I$11876,Gögn!$F$2:$F$11876,"*"&amp;LEFT($A185,4)&amp;"*",Gögn!$B$2:$B$11876,AG$8,Gögn!$E$2:$E$11876,AG$9,Gögn!$F$2:$F$11876,"*"&amp;RIGHT($A185,5)&amp;"*"))/1000)</f>
        <v>0</v>
      </c>
      <c r="AH185" s="156">
        <f t="array" ref="AH185">IF(LEN(AH$8)=0,"",IF(AH$9="samtals",SUMIFS(Gögn!$I$2:$I$11876,Gögn!$F$2:$F$11876,"*"&amp;LEFT($A185,4)&amp;"*",Gögn!$B$2:$B$11876,AH$8,Gögn!$F$2:$F$11876,"*"&amp;RIGHT($A185,5)&amp;"*"),SUMIFS(Gögn!$I$2:$I$11876,Gögn!$F$2:$F$11876,"*"&amp;LEFT($A185,4)&amp;"*",Gögn!$B$2:$B$11876,AH$8,Gögn!$E$2:$E$11876,AH$9,Gögn!$F$2:$F$11876,"*"&amp;RIGHT($A185,5)&amp;"*"))/1000)</f>
        <v>0</v>
      </c>
      <c r="AI185" s="156">
        <f t="array" ref="AI185">IF(LEN(AI$8)=0,"",IF(AI$9="samtals",SUMIFS(Gögn!$I$2:$I$11876,Gögn!$F$2:$F$11876,"*"&amp;LEFT($A185,4)&amp;"*",Gögn!$B$2:$B$11876,AI$8,Gögn!$F$2:$F$11876,"*"&amp;RIGHT($A185,5)&amp;"*"),SUMIFS(Gögn!$I$2:$I$11876,Gögn!$F$2:$F$11876,"*"&amp;LEFT($A185,4)&amp;"*",Gögn!$B$2:$B$11876,AI$8,Gögn!$E$2:$E$11876,AI$9,Gögn!$F$2:$F$11876,"*"&amp;RIGHT($A185,5)&amp;"*"))/1000)</f>
        <v>0</v>
      </c>
      <c r="AJ185" s="156">
        <f t="array" ref="AJ185">IF(LEN(AJ$8)=0,"",IF(AJ$9="samtals",SUMIFS(Gögn!$I$2:$I$11876,Gögn!$F$2:$F$11876,"*"&amp;LEFT($A185,4)&amp;"*",Gögn!$B$2:$B$11876,AJ$8,Gögn!$F$2:$F$11876,"*"&amp;RIGHT($A185,5)&amp;"*"),SUMIFS(Gögn!$I$2:$I$11876,Gögn!$F$2:$F$11876,"*"&amp;LEFT($A185,4)&amp;"*",Gögn!$B$2:$B$11876,AJ$8,Gögn!$E$2:$E$11876,AJ$9,Gögn!$F$2:$F$11876,"*"&amp;RIGHT($A185,5)&amp;"*"))/1000)</f>
        <v>0</v>
      </c>
      <c r="AK185" s="156">
        <f t="array" ref="AK185">IF(LEN(AK$8)=0,"",IF(AK$9="samtals",SUMIFS(Gögn!$I$2:$I$11876,Gögn!$F$2:$F$11876,"*"&amp;LEFT($A185,4)&amp;"*",Gögn!$B$2:$B$11876,AK$8,Gögn!$F$2:$F$11876,"*"&amp;RIGHT($A185,5)&amp;"*"),SUMIFS(Gögn!$I$2:$I$11876,Gögn!$F$2:$F$11876,"*"&amp;LEFT($A185,4)&amp;"*",Gögn!$B$2:$B$11876,AK$8,Gögn!$E$2:$E$11876,AK$9,Gögn!$F$2:$F$11876,"*"&amp;RIGHT($A185,5)&amp;"*"))/1000)</f>
        <v>0</v>
      </c>
      <c r="AL185" s="156">
        <f t="array" ref="AL185">IF(LEN(AL$8)=0,"",IF(AL$9="samtals",SUMIFS(Gögn!$I$2:$I$11876,Gögn!$F$2:$F$11876,"*"&amp;LEFT($A185,4)&amp;"*",Gögn!$B$2:$B$11876,AL$8,Gögn!$F$2:$F$11876,"*"&amp;RIGHT($A185,5)&amp;"*"),SUMIFS(Gögn!$I$2:$I$11876,Gögn!$F$2:$F$11876,"*"&amp;LEFT($A185,4)&amp;"*",Gögn!$B$2:$B$11876,AL$8,Gögn!$E$2:$E$11876,AL$9,Gögn!$F$2:$F$11876,"*"&amp;RIGHT($A185,5)&amp;"*"))/1000)</f>
        <v>0</v>
      </c>
      <c r="AM185" s="156">
        <f t="array" ref="AM185">IF(LEN(AM$8)=0,"",IF(AM$9="samtals",SUMIFS(Gögn!$I$2:$I$11876,Gögn!$F$2:$F$11876,"*"&amp;LEFT($A185,4)&amp;"*",Gögn!$B$2:$B$11876,AM$8,Gögn!$F$2:$F$11876,"*"&amp;RIGHT($A185,5)&amp;"*"),SUMIFS(Gögn!$I$2:$I$11876,Gögn!$F$2:$F$11876,"*"&amp;LEFT($A185,4)&amp;"*",Gögn!$B$2:$B$11876,AM$8,Gögn!$E$2:$E$11876,AM$9,Gögn!$F$2:$F$11876,"*"&amp;RIGHT($A185,5)&amp;"*"))/1000)</f>
        <v>0</v>
      </c>
      <c r="AN185" s="156">
        <f t="array" ref="AN185">IF(LEN(AN$8)=0,"",IF(AN$9="samtals",SUMIFS(Gögn!$I$2:$I$11876,Gögn!$F$2:$F$11876,"*"&amp;LEFT($A185,4)&amp;"*",Gögn!$B$2:$B$11876,AN$8,Gögn!$F$2:$F$11876,"*"&amp;RIGHT($A185,5)&amp;"*"),SUMIFS(Gögn!$I$2:$I$11876,Gögn!$F$2:$F$11876,"*"&amp;LEFT($A185,4)&amp;"*",Gögn!$B$2:$B$11876,AN$8,Gögn!$E$2:$E$11876,AN$9,Gögn!$F$2:$F$11876,"*"&amp;RIGHT($A185,5)&amp;"*"))/1000)</f>
        <v>0</v>
      </c>
      <c r="AO185" s="156">
        <f t="array" ref="AO185">IF(LEN(AO$8)=0,"",IF(AO$9="samtals",SUMIFS(Gögn!$I$2:$I$11876,Gögn!$F$2:$F$11876,"*"&amp;LEFT($A185,4)&amp;"*",Gögn!$B$2:$B$11876,AO$8,Gögn!$F$2:$F$11876,"*"&amp;RIGHT($A185,5)&amp;"*"),SUMIFS(Gögn!$I$2:$I$11876,Gögn!$F$2:$F$11876,"*"&amp;LEFT($A185,4)&amp;"*",Gögn!$B$2:$B$11876,AO$8,Gögn!$E$2:$E$11876,AO$9,Gögn!$F$2:$F$11876,"*"&amp;RIGHT($A185,5)&amp;"*"))/1000)</f>
        <v>0</v>
      </c>
      <c r="AP185" s="156">
        <f t="array" ref="AP185">IF(LEN(AP$8)=0,"",IF(AP$9="samtals",SUMIFS(Gögn!$I$2:$I$11876,Gögn!$F$2:$F$11876,"*"&amp;LEFT($A185,4)&amp;"*",Gögn!$B$2:$B$11876,AP$8,Gögn!$F$2:$F$11876,"*"&amp;RIGHT($A185,5)&amp;"*"),SUMIFS(Gögn!$I$2:$I$11876,Gögn!$F$2:$F$11876,"*"&amp;LEFT($A185,4)&amp;"*",Gögn!$B$2:$B$11876,AP$8,Gögn!$E$2:$E$11876,AP$9,Gögn!$F$2:$F$11876,"*"&amp;RIGHT($A185,5)&amp;"*"))/1000)</f>
        <v>9737.9760000000006</v>
      </c>
      <c r="AQ185" s="156">
        <f t="array" ref="AQ185">IF(LEN(AQ$8)=0,"",IF(AQ$9="samtals",SUMIFS(Gögn!$I$2:$I$11876,Gögn!$F$2:$F$11876,"*"&amp;LEFT($A185,4)&amp;"*",Gögn!$B$2:$B$11876,AQ$8,Gögn!$F$2:$F$11876,"*"&amp;RIGHT($A185,5)&amp;"*"),SUMIFS(Gögn!$I$2:$I$11876,Gögn!$F$2:$F$11876,"*"&amp;LEFT($A185,4)&amp;"*",Gögn!$B$2:$B$11876,AQ$8,Gögn!$E$2:$E$11876,AQ$9,Gögn!$F$2:$F$11876,"*"&amp;RIGHT($A185,5)&amp;"*"))/1000)</f>
        <v>2431.0059999999999</v>
      </c>
      <c r="AR185" s="156">
        <f t="array" ref="AR185">IF(LEN(AR$8)=0,"",IF(AR$9="samtals",SUMIFS(Gögn!$I$2:$I$11876,Gögn!$F$2:$F$11876,"*"&amp;LEFT($A185,4)&amp;"*",Gögn!$B$2:$B$11876,AR$8,Gögn!$F$2:$F$11876,"*"&amp;RIGHT($A185,5)&amp;"*"),SUMIFS(Gögn!$I$2:$I$11876,Gögn!$F$2:$F$11876,"*"&amp;LEFT($A185,4)&amp;"*",Gögn!$B$2:$B$11876,AR$8,Gögn!$E$2:$E$11876,AR$9,Gögn!$F$2:$F$11876,"*"&amp;RIGHT($A185,5)&amp;"*"))/1000)</f>
        <v>7306.97</v>
      </c>
      <c r="AS185" s="156">
        <f t="array" ref="AS185">IF(LEN(AS$8)=0,"",IF(AS$9="samtals",SUMIFS(Gögn!$I$2:$I$11876,Gögn!$F$2:$F$11876,"*"&amp;LEFT($A185,4)&amp;"*",Gögn!$B$2:$B$11876,AS$8,Gögn!$F$2:$F$11876,"*"&amp;RIGHT($A185,5)&amp;"*"),SUMIFS(Gögn!$I$2:$I$11876,Gögn!$F$2:$F$11876,"*"&amp;LEFT($A185,4)&amp;"*",Gögn!$B$2:$B$11876,AS$8,Gögn!$E$2:$E$11876,AS$9,Gögn!$F$2:$F$11876,"*"&amp;RIGHT($A185,5)&amp;"*"))/1000)</f>
        <v>400473.09100000001</v>
      </c>
      <c r="AT185" s="156">
        <f t="array" ref="AT185">IF(LEN(AT$8)=0,"",IF(AT$9="samtals",SUMIFS(Gögn!$I$2:$I$11876,Gögn!$F$2:$F$11876,"*"&amp;LEFT($A185,4)&amp;"*",Gögn!$B$2:$B$11876,AT$8,Gögn!$F$2:$F$11876,"*"&amp;RIGHT($A185,5)&amp;"*"),SUMIFS(Gögn!$I$2:$I$11876,Gögn!$F$2:$F$11876,"*"&amp;LEFT($A185,4)&amp;"*",Gögn!$B$2:$B$11876,AT$8,Gögn!$E$2:$E$11876,AT$9,Gögn!$F$2:$F$11876,"*"&amp;RIGHT($A185,5)&amp;"*"))/1000)</f>
        <v>393925.06800000003</v>
      </c>
      <c r="AU185" s="156">
        <f t="array" ref="AU185">IF(LEN(AU$8)=0,"",IF(AU$9="samtals",SUMIFS(Gögn!$I$2:$I$11876,Gögn!$F$2:$F$11876,"*"&amp;LEFT($A185,4)&amp;"*",Gögn!$B$2:$B$11876,AU$8,Gögn!$F$2:$F$11876,"*"&amp;RIGHT($A185,5)&amp;"*"),SUMIFS(Gögn!$I$2:$I$11876,Gögn!$F$2:$F$11876,"*"&amp;LEFT($A185,4)&amp;"*",Gögn!$B$2:$B$11876,AU$8,Gögn!$E$2:$E$11876,AU$9,Gögn!$F$2:$F$11876,"*"&amp;RIGHT($A185,5)&amp;"*"))/1000)</f>
        <v>6548.0230000000001</v>
      </c>
      <c r="AV185" s="156">
        <f t="array" ref="AV185">IF(LEN(AV$8)=0,"",IF(AV$9="samtals",SUMIFS(Gögn!$I$2:$I$11876,Gögn!$F$2:$F$11876,"*"&amp;LEFT($A185,4)&amp;"*",Gögn!$B$2:$B$11876,AV$8,Gögn!$F$2:$F$11876,"*"&amp;RIGHT($A185,5)&amp;"*"),SUMIFS(Gögn!$I$2:$I$11876,Gögn!$F$2:$F$11876,"*"&amp;LEFT($A185,4)&amp;"*",Gögn!$B$2:$B$11876,AV$8,Gögn!$E$2:$E$11876,AV$9,Gögn!$F$2:$F$11876,"*"&amp;RIGHT($A185,5)&amp;"*"))/1000)</f>
        <v>29664.685000000001</v>
      </c>
      <c r="AW185" s="156">
        <f t="array" ref="AW185">IF(LEN(AW$8)=0,"",IF(AW$9="samtals",SUMIFS(Gögn!$I$2:$I$11876,Gögn!$F$2:$F$11876,"*"&amp;LEFT($A185,4)&amp;"*",Gögn!$B$2:$B$11876,AW$8,Gögn!$F$2:$F$11876,"*"&amp;RIGHT($A185,5)&amp;"*"),SUMIFS(Gögn!$I$2:$I$11876,Gögn!$F$2:$F$11876,"*"&amp;LEFT($A185,4)&amp;"*",Gögn!$B$2:$B$11876,AW$8,Gögn!$E$2:$E$11876,AW$9,Gögn!$F$2:$F$11876,"*"&amp;RIGHT($A185,5)&amp;"*"))/1000)</f>
        <v>29664.685000000001</v>
      </c>
      <c r="AX185" s="156">
        <f t="array" ref="AX185">IF(LEN(AX$8)=0,"",IF(AX$9="samtals",SUMIFS(Gögn!$I$2:$I$11876,Gögn!$F$2:$F$11876,"*"&amp;LEFT($A185,4)&amp;"*",Gögn!$B$2:$B$11876,AX$8,Gögn!$F$2:$F$11876,"*"&amp;RIGHT($A185,5)&amp;"*"),SUMIFS(Gögn!$I$2:$I$11876,Gögn!$F$2:$F$11876,"*"&amp;LEFT($A185,4)&amp;"*",Gögn!$B$2:$B$11876,AX$8,Gögn!$E$2:$E$11876,AX$9,Gögn!$F$2:$F$11876,"*"&amp;RIGHT($A185,5)&amp;"*"))/1000)</f>
        <v>0</v>
      </c>
      <c r="AY185" s="156">
        <f t="array" ref="AY185">IF(LEN(AY$8)=0,"",IF(AY$9="samtals",SUMIFS(Gögn!$I$2:$I$11876,Gögn!$F$2:$F$11876,"*"&amp;LEFT($A185,4)&amp;"*",Gögn!$B$2:$B$11876,AY$8,Gögn!$F$2:$F$11876,"*"&amp;RIGHT($A185,5)&amp;"*"),SUMIFS(Gögn!$I$2:$I$11876,Gögn!$F$2:$F$11876,"*"&amp;LEFT($A185,4)&amp;"*",Gögn!$B$2:$B$11876,AY$8,Gögn!$E$2:$E$11876,AY$9,Gögn!$F$2:$F$11876,"*"&amp;RIGHT($A185,5)&amp;"*"))/1000)</f>
        <v>93408</v>
      </c>
      <c r="AZ185" s="156">
        <f t="array" ref="AZ185">IF(LEN(AZ$8)=0,"",IF(AZ$9="samtals",SUMIFS(Gögn!$I$2:$I$11876,Gögn!$F$2:$F$11876,"*"&amp;LEFT($A185,4)&amp;"*",Gögn!$B$2:$B$11876,AZ$8,Gögn!$F$2:$F$11876,"*"&amp;RIGHT($A185,5)&amp;"*"),SUMIFS(Gögn!$I$2:$I$11876,Gögn!$F$2:$F$11876,"*"&amp;LEFT($A185,4)&amp;"*",Gögn!$B$2:$B$11876,AZ$8,Gögn!$E$2:$E$11876,AZ$9,Gögn!$F$2:$F$11876,"*"&amp;RIGHT($A185,5)&amp;"*"))/1000)</f>
        <v>44925</v>
      </c>
      <c r="BA185" s="156">
        <f t="array" ref="BA185">IF(LEN(BA$8)=0,"",IF(BA$9="samtals",SUMIFS(Gögn!$I$2:$I$11876,Gögn!$F$2:$F$11876,"*"&amp;LEFT($A185,4)&amp;"*",Gögn!$B$2:$B$11876,BA$8,Gögn!$F$2:$F$11876,"*"&amp;RIGHT($A185,5)&amp;"*"),SUMIFS(Gögn!$I$2:$I$11876,Gögn!$F$2:$F$11876,"*"&amp;LEFT($A185,4)&amp;"*",Gögn!$B$2:$B$11876,BA$8,Gögn!$E$2:$E$11876,BA$9,Gögn!$F$2:$F$11876,"*"&amp;RIGHT($A185,5)&amp;"*"))/1000)</f>
        <v>48483</v>
      </c>
      <c r="BB185" s="156">
        <f t="array" ref="BB185">IF(LEN(BB$8)=0,"",IF(BB$9="samtals",SUMIFS(Gögn!$I$2:$I$11876,Gögn!$F$2:$F$11876,"*"&amp;LEFT($A185,4)&amp;"*",Gögn!$B$2:$B$11876,BB$8,Gögn!$F$2:$F$11876,"*"&amp;RIGHT($A185,5)&amp;"*"),SUMIFS(Gögn!$I$2:$I$11876,Gögn!$F$2:$F$11876,"*"&amp;LEFT($A185,4)&amp;"*",Gögn!$B$2:$B$11876,BB$8,Gögn!$E$2:$E$11876,BB$9,Gögn!$F$2:$F$11876,"*"&amp;RIGHT($A185,5)&amp;"*"))/1000)</f>
        <v>0</v>
      </c>
      <c r="BC185" s="156">
        <f t="array" ref="BC185">IF(LEN(BC$8)=0,"",IF(BC$9="samtals",SUMIFS(Gögn!$I$2:$I$11876,Gögn!$F$2:$F$11876,"*"&amp;LEFT($A185,4)&amp;"*",Gögn!$B$2:$B$11876,BC$8,Gögn!$F$2:$F$11876,"*"&amp;RIGHT($A185,5)&amp;"*"),SUMIFS(Gögn!$I$2:$I$11876,Gögn!$F$2:$F$11876,"*"&amp;LEFT($A185,4)&amp;"*",Gögn!$B$2:$B$11876,BC$8,Gögn!$E$2:$E$11876,BC$9,Gögn!$F$2:$F$11876,"*"&amp;RIGHT($A185,5)&amp;"*"))/1000)</f>
        <v>0</v>
      </c>
      <c r="BD185" s="156">
        <f t="array" ref="BD185">IF(LEN(BD$8)=0,"",IF(BD$9="samtals",SUMIFS(Gögn!$I$2:$I$11876,Gögn!$F$2:$F$11876,"*"&amp;LEFT($A185,4)&amp;"*",Gögn!$B$2:$B$11876,BD$8,Gögn!$F$2:$F$11876,"*"&amp;RIGHT($A185,5)&amp;"*"),SUMIFS(Gögn!$I$2:$I$11876,Gögn!$F$2:$F$11876,"*"&amp;LEFT($A185,4)&amp;"*",Gögn!$B$2:$B$11876,BD$8,Gögn!$E$2:$E$11876,BD$9,Gögn!$F$2:$F$11876,"*"&amp;RIGHT($A185,5)&amp;"*"))/1000)</f>
        <v>0</v>
      </c>
      <c r="BE185" s="156">
        <f t="array" ref="BE185">IF(LEN(BE$8)=0,"",IF(BE$9="samtals",SUMIFS(Gögn!$I$2:$I$11876,Gögn!$F$2:$F$11876,"*"&amp;LEFT($A185,4)&amp;"*",Gögn!$B$2:$B$11876,BE$8,Gögn!$F$2:$F$11876,"*"&amp;RIGHT($A185,5)&amp;"*"),SUMIFS(Gögn!$I$2:$I$11876,Gögn!$F$2:$F$11876,"*"&amp;LEFT($A185,4)&amp;"*",Gögn!$B$2:$B$11876,BE$8,Gögn!$E$2:$E$11876,BE$9,Gögn!$F$2:$F$11876,"*"&amp;RIGHT($A185,5)&amp;"*"))/1000)</f>
        <v>0</v>
      </c>
      <c r="BF185" s="156">
        <f t="array" ref="BF185">IF(LEN(BF$8)=0,"",IF(BF$9="samtals",SUMIFS(Gögn!$I$2:$I$11876,Gögn!$F$2:$F$11876,"*"&amp;LEFT($A185,4)&amp;"*",Gögn!$B$2:$B$11876,BF$8,Gögn!$F$2:$F$11876,"*"&amp;RIGHT($A185,5)&amp;"*"),SUMIFS(Gögn!$I$2:$I$11876,Gögn!$F$2:$F$11876,"*"&amp;LEFT($A185,4)&amp;"*",Gögn!$B$2:$B$11876,BF$8,Gögn!$E$2:$E$11876,BF$9,Gögn!$F$2:$F$11876,"*"&amp;RIGHT($A185,5)&amp;"*"))/1000)</f>
        <v>0</v>
      </c>
      <c r="BG185" s="156">
        <f t="array" ref="BG185">IF(LEN(BG$8)=0,"",IF(BG$9="samtals",SUMIFS(Gögn!$I$2:$I$11876,Gögn!$F$2:$F$11876,"*"&amp;LEFT($A185,4)&amp;"*",Gögn!$B$2:$B$11876,BG$8,Gögn!$F$2:$F$11876,"*"&amp;RIGHT($A185,5)&amp;"*"),SUMIFS(Gögn!$I$2:$I$11876,Gögn!$F$2:$F$11876,"*"&amp;LEFT($A185,4)&amp;"*",Gögn!$B$2:$B$11876,BG$8,Gögn!$E$2:$E$11876,BG$9,Gögn!$F$2:$F$11876,"*"&amp;RIGHT($A185,5)&amp;"*"))/1000)</f>
        <v>0</v>
      </c>
    </row>
    <row r="186" spans="1:59" ht="15" customHeight="1" x14ac:dyDescent="0.25">
      <c r="A186" s="5" t="s">
        <v>447</v>
      </c>
      <c r="B186" s="5"/>
      <c r="C186" s="18" t="s">
        <v>432</v>
      </c>
      <c r="D186" s="155">
        <f t="shared" si="41"/>
        <v>1628737.6169999999</v>
      </c>
      <c r="E186" s="155">
        <f>IF(LEN(E$8)=0,"",IF(E$9="samtals",SUMIFS(Gögn!$I$2:$I$11876,Gögn!$F$2:$F$11876,"*"&amp;LEFT($A186,4)&amp;"*",Gögn!$B$2:$B$11876,E$8,Gögn!$F$2:$F$11876,"*"&amp;RIGHT($A186,5)&amp;"*"),SUMIFS(Gögn!$I$2:$I$11876,Gögn!$F$2:$F$11876,"*"&amp;LEFT($A186,4)&amp;"*",Gögn!$B$2:$B$11876,E$8,Gögn!$E$2:$E$11876,E$9,Gögn!$F$2:$F$11876,"*"&amp;RIGHT($A186,5)&amp;"*"))/1000)</f>
        <v>648.31500000000005</v>
      </c>
      <c r="F186" s="155">
        <f>IF(LEN(F$8)=0,"",IF(F$9="samtals",SUMIFS(Gögn!$I$2:$I$11876,Gögn!$F$2:$F$11876,"*"&amp;LEFT($A186,4)&amp;"*",Gögn!$B$2:$B$11876,F$8,Gögn!$F$2:$F$11876,"*"&amp;RIGHT($A186,5)&amp;"*"),SUMIFS(Gögn!$I$2:$I$11876,Gögn!$F$2:$F$11876,"*"&amp;LEFT($A186,4)&amp;"*",Gögn!$B$2:$B$11876,F$8,Gögn!$E$2:$E$11876,F$9,Gögn!$F$2:$F$11876,"*"&amp;RIGHT($A186,5)&amp;"*"))/1000)</f>
        <v>332.07299999999998</v>
      </c>
      <c r="G186" s="155">
        <f>IF(LEN(G$8)=0,"",IF(G$9="samtals",SUMIFS(Gögn!$I$2:$I$11876,Gögn!$F$2:$F$11876,"*"&amp;LEFT($A186,4)&amp;"*",Gögn!$B$2:$B$11876,G$8,Gögn!$F$2:$F$11876,"*"&amp;RIGHT($A186,5)&amp;"*"),SUMIFS(Gögn!$I$2:$I$11876,Gögn!$F$2:$F$11876,"*"&amp;LEFT($A186,4)&amp;"*",Gögn!$B$2:$B$11876,G$8,Gögn!$E$2:$E$11876,G$9,Gögn!$F$2:$F$11876,"*"&amp;RIGHT($A186,5)&amp;"*"))/1000)</f>
        <v>316.24200000000002</v>
      </c>
      <c r="H186" s="155">
        <f>IF(LEN(H$8)=0,"",IF(H$9="samtals",SUMIFS(Gögn!$I$2:$I$11876,Gögn!$F$2:$F$11876,"*"&amp;LEFT($A186,4)&amp;"*",Gögn!$B$2:$B$11876,H$8,Gögn!$F$2:$F$11876,"*"&amp;RIGHT($A186,5)&amp;"*"),SUMIFS(Gögn!$I$2:$I$11876,Gögn!$F$2:$F$11876,"*"&amp;LEFT($A186,4)&amp;"*",Gögn!$B$2:$B$11876,H$8,Gögn!$E$2:$E$11876,H$9,Gögn!$F$2:$F$11876,"*"&amp;RIGHT($A186,5)&amp;"*"))/1000)</f>
        <v>10466.146000000001</v>
      </c>
      <c r="I186" s="155">
        <f>IF(LEN(I$8)=0,"",IF(I$9="samtals",SUMIFS(Gögn!$I$2:$I$11876,Gögn!$F$2:$F$11876,"*"&amp;LEFT($A186,4)&amp;"*",Gögn!$B$2:$B$11876,I$8,Gögn!$F$2:$F$11876,"*"&amp;RIGHT($A186,5)&amp;"*"),SUMIFS(Gögn!$I$2:$I$11876,Gögn!$F$2:$F$11876,"*"&amp;LEFT($A186,4)&amp;"*",Gögn!$B$2:$B$11876,I$8,Gögn!$E$2:$E$11876,I$9,Gögn!$F$2:$F$11876,"*"&amp;RIGHT($A186,5)&amp;"*"))/1000)</f>
        <v>10466.146000000001</v>
      </c>
      <c r="J186" s="155">
        <f>IF(LEN(J$8)=0,"",IF(J$9="samtals",SUMIFS(Gögn!$I$2:$I$11876,Gögn!$F$2:$F$11876,"*"&amp;LEFT($A186,4)&amp;"*",Gögn!$B$2:$B$11876,J$8,Gögn!$F$2:$F$11876,"*"&amp;RIGHT($A186,5)&amp;"*"),SUMIFS(Gögn!$I$2:$I$11876,Gögn!$F$2:$F$11876,"*"&amp;LEFT($A186,4)&amp;"*",Gögn!$B$2:$B$11876,J$8,Gögn!$E$2:$E$11876,J$9,Gögn!$F$2:$F$11876,"*"&amp;RIGHT($A186,5)&amp;"*"))/1000)</f>
        <v>0</v>
      </c>
      <c r="K186" s="155">
        <f>IF(LEN(K$8)=0,"",IF(K$9="samtals",SUMIFS(Gögn!$I$2:$I$11876,Gögn!$F$2:$F$11876,"*"&amp;LEFT($A186,4)&amp;"*",Gögn!$B$2:$B$11876,K$8,Gögn!$F$2:$F$11876,"*"&amp;RIGHT($A186,5)&amp;"*"),SUMIFS(Gögn!$I$2:$I$11876,Gögn!$F$2:$F$11876,"*"&amp;LEFT($A186,4)&amp;"*",Gögn!$B$2:$B$11876,K$8,Gögn!$E$2:$E$11876,K$9,Gögn!$F$2:$F$11876,"*"&amp;RIGHT($A186,5)&amp;"*"))/1000)</f>
        <v>5001.9390000000003</v>
      </c>
      <c r="L186" s="155">
        <f>IF(LEN(L$8)=0,"",IF(L$9="samtals",SUMIFS(Gögn!$I$2:$I$11876,Gögn!$F$2:$F$11876,"*"&amp;LEFT($A186,4)&amp;"*",Gögn!$B$2:$B$11876,L$8,Gögn!$F$2:$F$11876,"*"&amp;RIGHT($A186,5)&amp;"*"),SUMIFS(Gögn!$I$2:$I$11876,Gögn!$F$2:$F$11876,"*"&amp;LEFT($A186,4)&amp;"*",Gögn!$B$2:$B$11876,L$8,Gögn!$E$2:$E$11876,L$9,Gögn!$F$2:$F$11876,"*"&amp;RIGHT($A186,5)&amp;"*"))/1000)</f>
        <v>5001.9390000000003</v>
      </c>
      <c r="M186" s="155">
        <f>IF(LEN(M$8)=0,"",IF(M$9="samtals",SUMIFS(Gögn!$I$2:$I$11876,Gögn!$F$2:$F$11876,"*"&amp;LEFT($A186,4)&amp;"*",Gögn!$B$2:$B$11876,M$8,Gögn!$F$2:$F$11876,"*"&amp;RIGHT($A186,5)&amp;"*"),SUMIFS(Gögn!$I$2:$I$11876,Gögn!$F$2:$F$11876,"*"&amp;LEFT($A186,4)&amp;"*",Gögn!$B$2:$B$11876,M$8,Gögn!$E$2:$E$11876,M$9,Gögn!$F$2:$F$11876,"*"&amp;RIGHT($A186,5)&amp;"*"))/1000)</f>
        <v>0</v>
      </c>
      <c r="N186" s="155">
        <f>IF(LEN(N$8)=0,"",IF(N$9="samtals",SUMIFS(Gögn!$I$2:$I$11876,Gögn!$F$2:$F$11876,"*"&amp;LEFT($A186,4)&amp;"*",Gögn!$B$2:$B$11876,N$8,Gögn!$F$2:$F$11876,"*"&amp;RIGHT($A186,5)&amp;"*"),SUMIFS(Gögn!$I$2:$I$11876,Gögn!$F$2:$F$11876,"*"&amp;LEFT($A186,4)&amp;"*",Gögn!$B$2:$B$11876,N$8,Gögn!$E$2:$E$11876,N$9,Gögn!$F$2:$F$11876,"*"&amp;RIGHT($A186,5)&amp;"*"))/1000)</f>
        <v>0</v>
      </c>
      <c r="O186" s="155">
        <f>IF(LEN(O$8)=0,"",IF(O$9="samtals",SUMIFS(Gögn!$I$2:$I$11876,Gögn!$F$2:$F$11876,"*"&amp;LEFT($A186,4)&amp;"*",Gögn!$B$2:$B$11876,O$8,Gögn!$F$2:$F$11876,"*"&amp;RIGHT($A186,5)&amp;"*"),SUMIFS(Gögn!$I$2:$I$11876,Gögn!$F$2:$F$11876,"*"&amp;LEFT($A186,4)&amp;"*",Gögn!$B$2:$B$11876,O$8,Gögn!$E$2:$E$11876,O$9,Gögn!$F$2:$F$11876,"*"&amp;RIGHT($A186,5)&amp;"*"))/1000)</f>
        <v>0</v>
      </c>
      <c r="P186" s="155">
        <f>IF(LEN(P$8)=0,"",IF(P$9="samtals",SUMIFS(Gögn!$I$2:$I$11876,Gögn!$F$2:$F$11876,"*"&amp;LEFT($A186,4)&amp;"*",Gögn!$B$2:$B$11876,P$8,Gögn!$F$2:$F$11876,"*"&amp;RIGHT($A186,5)&amp;"*"),SUMIFS(Gögn!$I$2:$I$11876,Gögn!$F$2:$F$11876,"*"&amp;LEFT($A186,4)&amp;"*",Gögn!$B$2:$B$11876,P$8,Gögn!$E$2:$E$11876,P$9,Gögn!$F$2:$F$11876,"*"&amp;RIGHT($A186,5)&amp;"*"))/1000)</f>
        <v>0</v>
      </c>
      <c r="Q186" s="155">
        <f>IF(LEN(Q$8)=0,"",IF(Q$9="samtals",SUMIFS(Gögn!$I$2:$I$11876,Gögn!$F$2:$F$11876,"*"&amp;LEFT($A186,4)&amp;"*",Gögn!$B$2:$B$11876,Q$8,Gögn!$F$2:$F$11876,"*"&amp;RIGHT($A186,5)&amp;"*"),SUMIFS(Gögn!$I$2:$I$11876,Gögn!$F$2:$F$11876,"*"&amp;LEFT($A186,4)&amp;"*",Gögn!$B$2:$B$11876,Q$8,Gögn!$E$2:$E$11876,Q$9,Gögn!$F$2:$F$11876,"*"&amp;RIGHT($A186,5)&amp;"*"))/1000)</f>
        <v>0</v>
      </c>
      <c r="R186" s="155">
        <f>IF(LEN(R$8)=0,"",IF(R$9="samtals",SUMIFS(Gögn!$I$2:$I$11876,Gögn!$F$2:$F$11876,"*"&amp;LEFT($A186,4)&amp;"*",Gögn!$B$2:$B$11876,R$8,Gögn!$F$2:$F$11876,"*"&amp;RIGHT($A186,5)&amp;"*"),SUMIFS(Gögn!$I$2:$I$11876,Gögn!$F$2:$F$11876,"*"&amp;LEFT($A186,4)&amp;"*",Gögn!$B$2:$B$11876,R$8,Gögn!$E$2:$E$11876,R$9,Gögn!$F$2:$F$11876,"*"&amp;RIGHT($A186,5)&amp;"*"))/1000)</f>
        <v>0</v>
      </c>
      <c r="S186" s="155">
        <f>IF(LEN(S$8)=0,"",IF(S$9="samtals",SUMIFS(Gögn!$I$2:$I$11876,Gögn!$F$2:$F$11876,"*"&amp;LEFT($A186,4)&amp;"*",Gögn!$B$2:$B$11876,S$8,Gögn!$F$2:$F$11876,"*"&amp;RIGHT($A186,5)&amp;"*"),SUMIFS(Gögn!$I$2:$I$11876,Gögn!$F$2:$F$11876,"*"&amp;LEFT($A186,4)&amp;"*",Gögn!$B$2:$B$11876,S$8,Gögn!$E$2:$E$11876,S$9,Gögn!$F$2:$F$11876,"*"&amp;RIGHT($A186,5)&amp;"*"))/1000)</f>
        <v>0</v>
      </c>
      <c r="T186" s="155">
        <f>IF(LEN(T$8)=0,"",IF(T$9="samtals",SUMIFS(Gögn!$I$2:$I$11876,Gögn!$F$2:$F$11876,"*"&amp;LEFT($A186,4)&amp;"*",Gögn!$B$2:$B$11876,T$8,Gögn!$F$2:$F$11876,"*"&amp;RIGHT($A186,5)&amp;"*"),SUMIFS(Gögn!$I$2:$I$11876,Gögn!$F$2:$F$11876,"*"&amp;LEFT($A186,4)&amp;"*",Gögn!$B$2:$B$11876,T$8,Gögn!$E$2:$E$11876,T$9,Gögn!$F$2:$F$11876,"*"&amp;RIGHT($A186,5)&amp;"*"))/1000)</f>
        <v>0</v>
      </c>
      <c r="U186" s="155">
        <f>IF(LEN(U$8)=0,"",IF(U$9="samtals",SUMIFS(Gögn!$I$2:$I$11876,Gögn!$F$2:$F$11876,"*"&amp;LEFT($A186,4)&amp;"*",Gögn!$B$2:$B$11876,U$8,Gögn!$F$2:$F$11876,"*"&amp;RIGHT($A186,5)&amp;"*"),SUMIFS(Gögn!$I$2:$I$11876,Gögn!$F$2:$F$11876,"*"&amp;LEFT($A186,4)&amp;"*",Gögn!$B$2:$B$11876,U$8,Gögn!$E$2:$E$11876,U$9,Gögn!$F$2:$F$11876,"*"&amp;RIGHT($A186,5)&amp;"*"))/1000)</f>
        <v>1585289</v>
      </c>
      <c r="V186" s="155">
        <f>IF(LEN(V$8)=0,"",IF(V$9="samtals",SUMIFS(Gögn!$I$2:$I$11876,Gögn!$F$2:$F$11876,"*"&amp;LEFT($A186,4)&amp;"*",Gögn!$B$2:$B$11876,V$8,Gögn!$F$2:$F$11876,"*"&amp;RIGHT($A186,5)&amp;"*"),SUMIFS(Gögn!$I$2:$I$11876,Gögn!$F$2:$F$11876,"*"&amp;LEFT($A186,4)&amp;"*",Gögn!$B$2:$B$11876,V$8,Gögn!$E$2:$E$11876,V$9,Gögn!$F$2:$F$11876,"*"&amp;RIGHT($A186,5)&amp;"*"))/1000)</f>
        <v>1585289</v>
      </c>
      <c r="W186" s="155">
        <f>IF(LEN(W$8)=0,"",IF(W$9="samtals",SUMIFS(Gögn!$I$2:$I$11876,Gögn!$F$2:$F$11876,"*"&amp;LEFT($A186,4)&amp;"*",Gögn!$B$2:$B$11876,W$8,Gögn!$F$2:$F$11876,"*"&amp;RIGHT($A186,5)&amp;"*"),SUMIFS(Gögn!$I$2:$I$11876,Gögn!$F$2:$F$11876,"*"&amp;LEFT($A186,4)&amp;"*",Gögn!$B$2:$B$11876,W$8,Gögn!$E$2:$E$11876,W$9,Gögn!$F$2:$F$11876,"*"&amp;RIGHT($A186,5)&amp;"*"))/1000)</f>
        <v>0</v>
      </c>
      <c r="X186" s="155">
        <f>IF(LEN(X$8)=0,"",IF(X$9="samtals",SUMIFS(Gögn!$I$2:$I$11876,Gögn!$F$2:$F$11876,"*"&amp;LEFT($A186,4)&amp;"*",Gögn!$B$2:$B$11876,X$8,Gögn!$F$2:$F$11876,"*"&amp;RIGHT($A186,5)&amp;"*"),SUMIFS(Gögn!$I$2:$I$11876,Gögn!$F$2:$F$11876,"*"&amp;LEFT($A186,4)&amp;"*",Gögn!$B$2:$B$11876,X$8,Gögn!$E$2:$E$11876,X$9,Gögn!$F$2:$F$11876,"*"&amp;RIGHT($A186,5)&amp;"*"))/1000)</f>
        <v>8275.5390000000007</v>
      </c>
      <c r="Y186" s="155">
        <f>IF(LEN(Y$8)=0,"",IF(Y$9="samtals",SUMIFS(Gögn!$I$2:$I$11876,Gögn!$F$2:$F$11876,"*"&amp;LEFT($A186,4)&amp;"*",Gögn!$B$2:$B$11876,Y$8,Gögn!$F$2:$F$11876,"*"&amp;RIGHT($A186,5)&amp;"*"),SUMIFS(Gögn!$I$2:$I$11876,Gögn!$F$2:$F$11876,"*"&amp;LEFT($A186,4)&amp;"*",Gögn!$B$2:$B$11876,Y$8,Gögn!$E$2:$E$11876,Y$9,Gögn!$F$2:$F$11876,"*"&amp;RIGHT($A186,5)&amp;"*"))/1000)</f>
        <v>1965.442</v>
      </c>
      <c r="Z186" s="155">
        <f>IF(LEN(Z$8)=0,"",IF(Z$9="samtals",SUMIFS(Gögn!$I$2:$I$11876,Gögn!$F$2:$F$11876,"*"&amp;LEFT($A186,4)&amp;"*",Gögn!$B$2:$B$11876,Z$8,Gögn!$F$2:$F$11876,"*"&amp;RIGHT($A186,5)&amp;"*"),SUMIFS(Gögn!$I$2:$I$11876,Gögn!$F$2:$F$11876,"*"&amp;LEFT($A186,4)&amp;"*",Gögn!$B$2:$B$11876,Z$8,Gögn!$E$2:$E$11876,Z$9,Gögn!$F$2:$F$11876,"*"&amp;RIGHT($A186,5)&amp;"*"))/1000)</f>
        <v>6310.0969999999998</v>
      </c>
      <c r="AA186" s="155">
        <f>IF(LEN(AA$8)=0,"",IF(AA$9="samtals",SUMIFS(Gögn!$I$2:$I$11876,Gögn!$F$2:$F$11876,"*"&amp;LEFT($A186,4)&amp;"*",Gögn!$B$2:$B$11876,AA$8,Gögn!$F$2:$F$11876,"*"&amp;RIGHT($A186,5)&amp;"*"),SUMIFS(Gögn!$I$2:$I$11876,Gögn!$F$2:$F$11876,"*"&amp;LEFT($A186,4)&amp;"*",Gögn!$B$2:$B$11876,AA$8,Gögn!$E$2:$E$11876,AA$9,Gögn!$F$2:$F$11876,"*"&amp;RIGHT($A186,5)&amp;"*"))/1000)</f>
        <v>0</v>
      </c>
      <c r="AB186" s="155">
        <f>IF(LEN(AB$8)=0,"",IF(AB$9="samtals",SUMIFS(Gögn!$I$2:$I$11876,Gögn!$F$2:$F$11876,"*"&amp;LEFT($A186,4)&amp;"*",Gögn!$B$2:$B$11876,AB$8,Gögn!$F$2:$F$11876,"*"&amp;RIGHT($A186,5)&amp;"*"),SUMIFS(Gögn!$I$2:$I$11876,Gögn!$F$2:$F$11876,"*"&amp;LEFT($A186,4)&amp;"*",Gögn!$B$2:$B$11876,AB$8,Gögn!$E$2:$E$11876,AB$9,Gögn!$F$2:$F$11876,"*"&amp;RIGHT($A186,5)&amp;"*"))/1000)</f>
        <v>0</v>
      </c>
      <c r="AC186" s="155">
        <f>IF(LEN(AC$8)=0,"",IF(AC$9="samtals",SUMIFS(Gögn!$I$2:$I$11876,Gögn!$F$2:$F$11876,"*"&amp;LEFT($A186,4)&amp;"*",Gögn!$B$2:$B$11876,AC$8,Gögn!$F$2:$F$11876,"*"&amp;RIGHT($A186,5)&amp;"*"),SUMIFS(Gögn!$I$2:$I$11876,Gögn!$F$2:$F$11876,"*"&amp;LEFT($A186,4)&amp;"*",Gögn!$B$2:$B$11876,AC$8,Gögn!$E$2:$E$11876,AC$9,Gögn!$F$2:$F$11876,"*"&amp;RIGHT($A186,5)&amp;"*"))/1000)</f>
        <v>0</v>
      </c>
      <c r="AD186" s="155">
        <f>IF(LEN(AD$8)=0,"",IF(AD$9="samtals",SUMIFS(Gögn!$I$2:$I$11876,Gögn!$F$2:$F$11876,"*"&amp;LEFT($A186,4)&amp;"*",Gögn!$B$2:$B$11876,AD$8,Gögn!$F$2:$F$11876,"*"&amp;RIGHT($A186,5)&amp;"*"),SUMIFS(Gögn!$I$2:$I$11876,Gögn!$F$2:$F$11876,"*"&amp;LEFT($A186,4)&amp;"*",Gögn!$B$2:$B$11876,AD$8,Gögn!$E$2:$E$11876,AD$9,Gögn!$F$2:$F$11876,"*"&amp;RIGHT($A186,5)&amp;"*"))/1000)</f>
        <v>0</v>
      </c>
      <c r="AE186" s="155">
        <f>IF(LEN(AE$8)=0,"",IF(AE$9="samtals",SUMIFS(Gögn!$I$2:$I$11876,Gögn!$F$2:$F$11876,"*"&amp;LEFT($A186,4)&amp;"*",Gögn!$B$2:$B$11876,AE$8,Gögn!$F$2:$F$11876,"*"&amp;RIGHT($A186,5)&amp;"*"),SUMIFS(Gögn!$I$2:$I$11876,Gögn!$F$2:$F$11876,"*"&amp;LEFT($A186,4)&amp;"*",Gögn!$B$2:$B$11876,AE$8,Gögn!$E$2:$E$11876,AE$9,Gögn!$F$2:$F$11876,"*"&amp;RIGHT($A186,5)&amp;"*"))/1000)</f>
        <v>516</v>
      </c>
      <c r="AF186" s="155">
        <f>IF(LEN(AF$8)=0,"",IF(AF$9="samtals",SUMIFS(Gögn!$I$2:$I$11876,Gögn!$F$2:$F$11876,"*"&amp;LEFT($A186,4)&amp;"*",Gögn!$B$2:$B$11876,AF$8,Gögn!$F$2:$F$11876,"*"&amp;RIGHT($A186,5)&amp;"*"),SUMIFS(Gögn!$I$2:$I$11876,Gögn!$F$2:$F$11876,"*"&amp;LEFT($A186,4)&amp;"*",Gögn!$B$2:$B$11876,AF$8,Gögn!$E$2:$E$11876,AF$9,Gögn!$F$2:$F$11876,"*"&amp;RIGHT($A186,5)&amp;"*"))/1000)</f>
        <v>516</v>
      </c>
      <c r="AG186" s="155">
        <f>IF(LEN(AG$8)=0,"",IF(AG$9="samtals",SUMIFS(Gögn!$I$2:$I$11876,Gögn!$F$2:$F$11876,"*"&amp;LEFT($A186,4)&amp;"*",Gögn!$B$2:$B$11876,AG$8,Gögn!$F$2:$F$11876,"*"&amp;RIGHT($A186,5)&amp;"*"),SUMIFS(Gögn!$I$2:$I$11876,Gögn!$F$2:$F$11876,"*"&amp;LEFT($A186,4)&amp;"*",Gögn!$B$2:$B$11876,AG$8,Gögn!$E$2:$E$11876,AG$9,Gögn!$F$2:$F$11876,"*"&amp;RIGHT($A186,5)&amp;"*"))/1000)</f>
        <v>0</v>
      </c>
      <c r="AH186" s="155">
        <f>IF(LEN(AH$8)=0,"",IF(AH$9="samtals",SUMIFS(Gögn!$I$2:$I$11876,Gögn!$F$2:$F$11876,"*"&amp;LEFT($A186,4)&amp;"*",Gögn!$B$2:$B$11876,AH$8,Gögn!$F$2:$F$11876,"*"&amp;RIGHT($A186,5)&amp;"*"),SUMIFS(Gögn!$I$2:$I$11876,Gögn!$F$2:$F$11876,"*"&amp;LEFT($A186,4)&amp;"*",Gögn!$B$2:$B$11876,AH$8,Gögn!$E$2:$E$11876,AH$9,Gögn!$F$2:$F$11876,"*"&amp;RIGHT($A186,5)&amp;"*"))/1000)</f>
        <v>0</v>
      </c>
      <c r="AI186" s="155">
        <f>IF(LEN(AI$8)=0,"",IF(AI$9="samtals",SUMIFS(Gögn!$I$2:$I$11876,Gögn!$F$2:$F$11876,"*"&amp;LEFT($A186,4)&amp;"*",Gögn!$B$2:$B$11876,AI$8,Gögn!$F$2:$F$11876,"*"&amp;RIGHT($A186,5)&amp;"*"),SUMIFS(Gögn!$I$2:$I$11876,Gögn!$F$2:$F$11876,"*"&amp;LEFT($A186,4)&amp;"*",Gögn!$B$2:$B$11876,AI$8,Gögn!$E$2:$E$11876,AI$9,Gögn!$F$2:$F$11876,"*"&amp;RIGHT($A186,5)&amp;"*"))/1000)</f>
        <v>581</v>
      </c>
      <c r="AJ186" s="155">
        <f>IF(LEN(AJ$8)=0,"",IF(AJ$9="samtals",SUMIFS(Gögn!$I$2:$I$11876,Gögn!$F$2:$F$11876,"*"&amp;LEFT($A186,4)&amp;"*",Gögn!$B$2:$B$11876,AJ$8,Gögn!$F$2:$F$11876,"*"&amp;RIGHT($A186,5)&amp;"*"),SUMIFS(Gögn!$I$2:$I$11876,Gögn!$F$2:$F$11876,"*"&amp;LEFT($A186,4)&amp;"*",Gögn!$B$2:$B$11876,AJ$8,Gögn!$E$2:$E$11876,AJ$9,Gögn!$F$2:$F$11876,"*"&amp;RIGHT($A186,5)&amp;"*"))/1000)</f>
        <v>581</v>
      </c>
      <c r="AK186" s="155">
        <f>IF(LEN(AK$8)=0,"",IF(AK$9="samtals",SUMIFS(Gögn!$I$2:$I$11876,Gögn!$F$2:$F$11876,"*"&amp;LEFT($A186,4)&amp;"*",Gögn!$B$2:$B$11876,AK$8,Gögn!$F$2:$F$11876,"*"&amp;RIGHT($A186,5)&amp;"*"),SUMIFS(Gögn!$I$2:$I$11876,Gögn!$F$2:$F$11876,"*"&amp;LEFT($A186,4)&amp;"*",Gögn!$B$2:$B$11876,AK$8,Gögn!$E$2:$E$11876,AK$9,Gögn!$F$2:$F$11876,"*"&amp;RIGHT($A186,5)&amp;"*"))/1000)</f>
        <v>775.06399999999996</v>
      </c>
      <c r="AL186" s="155">
        <f>IF(LEN(AL$8)=0,"",IF(AL$9="samtals",SUMIFS(Gögn!$I$2:$I$11876,Gögn!$F$2:$F$11876,"*"&amp;LEFT($A186,4)&amp;"*",Gögn!$B$2:$B$11876,AL$8,Gögn!$F$2:$F$11876,"*"&amp;RIGHT($A186,5)&amp;"*"),SUMIFS(Gögn!$I$2:$I$11876,Gögn!$F$2:$F$11876,"*"&amp;LEFT($A186,4)&amp;"*",Gögn!$B$2:$B$11876,AL$8,Gögn!$E$2:$E$11876,AL$9,Gögn!$F$2:$F$11876,"*"&amp;RIGHT($A186,5)&amp;"*"))/1000)</f>
        <v>775.06399999999996</v>
      </c>
      <c r="AM186" s="155">
        <f>IF(LEN(AM$8)=0,"",IF(AM$9="samtals",SUMIFS(Gögn!$I$2:$I$11876,Gögn!$F$2:$F$11876,"*"&amp;LEFT($A186,4)&amp;"*",Gögn!$B$2:$B$11876,AM$8,Gögn!$F$2:$F$11876,"*"&amp;RIGHT($A186,5)&amp;"*"),SUMIFS(Gögn!$I$2:$I$11876,Gögn!$F$2:$F$11876,"*"&amp;LEFT($A186,4)&amp;"*",Gögn!$B$2:$B$11876,AM$8,Gögn!$E$2:$E$11876,AM$9,Gögn!$F$2:$F$11876,"*"&amp;RIGHT($A186,5)&amp;"*"))/1000)</f>
        <v>1939.432</v>
      </c>
      <c r="AN186" s="155">
        <f>IF(LEN(AN$8)=0,"",IF(AN$9="samtals",SUMIFS(Gögn!$I$2:$I$11876,Gögn!$F$2:$F$11876,"*"&amp;LEFT($A186,4)&amp;"*",Gögn!$B$2:$B$11876,AN$8,Gögn!$F$2:$F$11876,"*"&amp;RIGHT($A186,5)&amp;"*"),SUMIFS(Gögn!$I$2:$I$11876,Gögn!$F$2:$F$11876,"*"&amp;LEFT($A186,4)&amp;"*",Gögn!$B$2:$B$11876,AN$8,Gögn!$E$2:$E$11876,AN$9,Gögn!$F$2:$F$11876,"*"&amp;RIGHT($A186,5)&amp;"*"))/1000)</f>
        <v>1939.431</v>
      </c>
      <c r="AO186" s="155">
        <f>IF(LEN(AO$8)=0,"",IF(AO$9="samtals",SUMIFS(Gögn!$I$2:$I$11876,Gögn!$F$2:$F$11876,"*"&amp;LEFT($A186,4)&amp;"*",Gögn!$B$2:$B$11876,AO$8,Gögn!$F$2:$F$11876,"*"&amp;RIGHT($A186,5)&amp;"*"),SUMIFS(Gögn!$I$2:$I$11876,Gögn!$F$2:$F$11876,"*"&amp;LEFT($A186,4)&amp;"*",Gögn!$B$2:$B$11876,AO$8,Gögn!$E$2:$E$11876,AO$9,Gögn!$F$2:$F$11876,"*"&amp;RIGHT($A186,5)&amp;"*"))/1000)</f>
        <v>1E-3</v>
      </c>
      <c r="AP186" s="155">
        <f>IF(LEN(AP$8)=0,"",IF(AP$9="samtals",SUMIFS(Gögn!$I$2:$I$11876,Gögn!$F$2:$F$11876,"*"&amp;LEFT($A186,4)&amp;"*",Gögn!$B$2:$B$11876,AP$8,Gögn!$F$2:$F$11876,"*"&amp;RIGHT($A186,5)&amp;"*"),SUMIFS(Gögn!$I$2:$I$11876,Gögn!$F$2:$F$11876,"*"&amp;LEFT($A186,4)&amp;"*",Gögn!$B$2:$B$11876,AP$8,Gögn!$E$2:$E$11876,AP$9,Gögn!$F$2:$F$11876,"*"&amp;RIGHT($A186,5)&amp;"*"))/1000)</f>
        <v>-643.86</v>
      </c>
      <c r="AQ186" s="155">
        <f>IF(LEN(AQ$8)=0,"",IF(AQ$9="samtals",SUMIFS(Gögn!$I$2:$I$11876,Gögn!$F$2:$F$11876,"*"&amp;LEFT($A186,4)&amp;"*",Gögn!$B$2:$B$11876,AQ$8,Gögn!$F$2:$F$11876,"*"&amp;RIGHT($A186,5)&amp;"*"),SUMIFS(Gögn!$I$2:$I$11876,Gögn!$F$2:$F$11876,"*"&amp;LEFT($A186,4)&amp;"*",Gögn!$B$2:$B$11876,AQ$8,Gögn!$E$2:$E$11876,AQ$9,Gögn!$F$2:$F$11876,"*"&amp;RIGHT($A186,5)&amp;"*"))/1000)</f>
        <v>-35.191000000000003</v>
      </c>
      <c r="AR186" s="155">
        <f>IF(LEN(AR$8)=0,"",IF(AR$9="samtals",SUMIFS(Gögn!$I$2:$I$11876,Gögn!$F$2:$F$11876,"*"&amp;LEFT($A186,4)&amp;"*",Gögn!$B$2:$B$11876,AR$8,Gögn!$F$2:$F$11876,"*"&amp;RIGHT($A186,5)&amp;"*"),SUMIFS(Gögn!$I$2:$I$11876,Gögn!$F$2:$F$11876,"*"&amp;LEFT($A186,4)&amp;"*",Gögn!$B$2:$B$11876,AR$8,Gögn!$E$2:$E$11876,AR$9,Gögn!$F$2:$F$11876,"*"&amp;RIGHT($A186,5)&amp;"*"))/1000)</f>
        <v>-608.66899999999998</v>
      </c>
      <c r="AS186" s="155">
        <f>IF(LEN(AS$8)=0,"",IF(AS$9="samtals",SUMIFS(Gögn!$I$2:$I$11876,Gögn!$F$2:$F$11876,"*"&amp;LEFT($A186,4)&amp;"*",Gögn!$B$2:$B$11876,AS$8,Gögn!$F$2:$F$11876,"*"&amp;RIGHT($A186,5)&amp;"*"),SUMIFS(Gögn!$I$2:$I$11876,Gögn!$F$2:$F$11876,"*"&amp;LEFT($A186,4)&amp;"*",Gögn!$B$2:$B$11876,AS$8,Gögn!$E$2:$E$11876,AS$9,Gögn!$F$2:$F$11876,"*"&amp;RIGHT($A186,5)&amp;"*"))/1000)</f>
        <v>0</v>
      </c>
      <c r="AT186" s="155">
        <f>IF(LEN(AT$8)=0,"",IF(AT$9="samtals",SUMIFS(Gögn!$I$2:$I$11876,Gögn!$F$2:$F$11876,"*"&amp;LEFT($A186,4)&amp;"*",Gögn!$B$2:$B$11876,AT$8,Gögn!$F$2:$F$11876,"*"&amp;RIGHT($A186,5)&amp;"*"),SUMIFS(Gögn!$I$2:$I$11876,Gögn!$F$2:$F$11876,"*"&amp;LEFT($A186,4)&amp;"*",Gögn!$B$2:$B$11876,AT$8,Gögn!$E$2:$E$11876,AT$9,Gögn!$F$2:$F$11876,"*"&amp;RIGHT($A186,5)&amp;"*"))/1000)</f>
        <v>0</v>
      </c>
      <c r="AU186" s="155">
        <f>IF(LEN(AU$8)=0,"",IF(AU$9="samtals",SUMIFS(Gögn!$I$2:$I$11876,Gögn!$F$2:$F$11876,"*"&amp;LEFT($A186,4)&amp;"*",Gögn!$B$2:$B$11876,AU$8,Gögn!$F$2:$F$11876,"*"&amp;RIGHT($A186,5)&amp;"*"),SUMIFS(Gögn!$I$2:$I$11876,Gögn!$F$2:$F$11876,"*"&amp;LEFT($A186,4)&amp;"*",Gögn!$B$2:$B$11876,AU$8,Gögn!$E$2:$E$11876,AU$9,Gögn!$F$2:$F$11876,"*"&amp;RIGHT($A186,5)&amp;"*"))/1000)</f>
        <v>0</v>
      </c>
      <c r="AV186" s="155">
        <f>IF(LEN(AV$8)=0,"",IF(AV$9="samtals",SUMIFS(Gögn!$I$2:$I$11876,Gögn!$F$2:$F$11876,"*"&amp;LEFT($A186,4)&amp;"*",Gögn!$B$2:$B$11876,AV$8,Gögn!$F$2:$F$11876,"*"&amp;RIGHT($A186,5)&amp;"*"),SUMIFS(Gögn!$I$2:$I$11876,Gögn!$F$2:$F$11876,"*"&amp;LEFT($A186,4)&amp;"*",Gögn!$B$2:$B$11876,AV$8,Gögn!$E$2:$E$11876,AV$9,Gögn!$F$2:$F$11876,"*"&amp;RIGHT($A186,5)&amp;"*"))/1000)</f>
        <v>0</v>
      </c>
      <c r="AW186" s="155">
        <f>IF(LEN(AW$8)=0,"",IF(AW$9="samtals",SUMIFS(Gögn!$I$2:$I$11876,Gögn!$F$2:$F$11876,"*"&amp;LEFT($A186,4)&amp;"*",Gögn!$B$2:$B$11876,AW$8,Gögn!$F$2:$F$11876,"*"&amp;RIGHT($A186,5)&amp;"*"),SUMIFS(Gögn!$I$2:$I$11876,Gögn!$F$2:$F$11876,"*"&amp;LEFT($A186,4)&amp;"*",Gögn!$B$2:$B$11876,AW$8,Gögn!$E$2:$E$11876,AW$9,Gögn!$F$2:$F$11876,"*"&amp;RIGHT($A186,5)&amp;"*"))/1000)</f>
        <v>0</v>
      </c>
      <c r="AX186" s="155">
        <f>IF(LEN(AX$8)=0,"",IF(AX$9="samtals",SUMIFS(Gögn!$I$2:$I$11876,Gögn!$F$2:$F$11876,"*"&amp;LEFT($A186,4)&amp;"*",Gögn!$B$2:$B$11876,AX$8,Gögn!$F$2:$F$11876,"*"&amp;RIGHT($A186,5)&amp;"*"),SUMIFS(Gögn!$I$2:$I$11876,Gögn!$F$2:$F$11876,"*"&amp;LEFT($A186,4)&amp;"*",Gögn!$B$2:$B$11876,AX$8,Gögn!$E$2:$E$11876,AX$9,Gögn!$F$2:$F$11876,"*"&amp;RIGHT($A186,5)&amp;"*"))/1000)</f>
        <v>0</v>
      </c>
      <c r="AY186" s="155">
        <f>IF(LEN(AY$8)=0,"",IF(AY$9="samtals",SUMIFS(Gögn!$I$2:$I$11876,Gögn!$F$2:$F$11876,"*"&amp;LEFT($A186,4)&amp;"*",Gögn!$B$2:$B$11876,AY$8,Gögn!$F$2:$F$11876,"*"&amp;RIGHT($A186,5)&amp;"*"),SUMIFS(Gögn!$I$2:$I$11876,Gögn!$F$2:$F$11876,"*"&amp;LEFT($A186,4)&amp;"*",Gögn!$B$2:$B$11876,AY$8,Gögn!$E$2:$E$11876,AY$9,Gögn!$F$2:$F$11876,"*"&amp;RIGHT($A186,5)&amp;"*"))/1000)</f>
        <v>10345</v>
      </c>
      <c r="AZ186" s="155">
        <f>IF(LEN(AZ$8)=0,"",IF(AZ$9="samtals",SUMIFS(Gögn!$I$2:$I$11876,Gögn!$F$2:$F$11876,"*"&amp;LEFT($A186,4)&amp;"*",Gögn!$B$2:$B$11876,AZ$8,Gögn!$F$2:$F$11876,"*"&amp;RIGHT($A186,5)&amp;"*"),SUMIFS(Gögn!$I$2:$I$11876,Gögn!$F$2:$F$11876,"*"&amp;LEFT($A186,4)&amp;"*",Gögn!$B$2:$B$11876,AZ$8,Gögn!$E$2:$E$11876,AZ$9,Gögn!$F$2:$F$11876,"*"&amp;RIGHT($A186,5)&amp;"*"))/1000)</f>
        <v>10345</v>
      </c>
      <c r="BA186" s="155">
        <f>IF(LEN(BA$8)=0,"",IF(BA$9="samtals",SUMIFS(Gögn!$I$2:$I$11876,Gögn!$F$2:$F$11876,"*"&amp;LEFT($A186,4)&amp;"*",Gögn!$B$2:$B$11876,BA$8,Gögn!$F$2:$F$11876,"*"&amp;RIGHT($A186,5)&amp;"*"),SUMIFS(Gögn!$I$2:$I$11876,Gögn!$F$2:$F$11876,"*"&amp;LEFT($A186,4)&amp;"*",Gögn!$B$2:$B$11876,BA$8,Gögn!$E$2:$E$11876,BA$9,Gögn!$F$2:$F$11876,"*"&amp;RIGHT($A186,5)&amp;"*"))/1000)</f>
        <v>0</v>
      </c>
      <c r="BB186" s="155">
        <f>IF(LEN(BB$8)=0,"",IF(BB$9="samtals",SUMIFS(Gögn!$I$2:$I$11876,Gögn!$F$2:$F$11876,"*"&amp;LEFT($A186,4)&amp;"*",Gögn!$B$2:$B$11876,BB$8,Gögn!$F$2:$F$11876,"*"&amp;RIGHT($A186,5)&amp;"*"),SUMIFS(Gögn!$I$2:$I$11876,Gögn!$F$2:$F$11876,"*"&amp;LEFT($A186,4)&amp;"*",Gögn!$B$2:$B$11876,BB$8,Gögn!$E$2:$E$11876,BB$9,Gögn!$F$2:$F$11876,"*"&amp;RIGHT($A186,5)&amp;"*"))/1000)</f>
        <v>0</v>
      </c>
      <c r="BC186" s="155">
        <f>IF(LEN(BC$8)=0,"",IF(BC$9="samtals",SUMIFS(Gögn!$I$2:$I$11876,Gögn!$F$2:$F$11876,"*"&amp;LEFT($A186,4)&amp;"*",Gögn!$B$2:$B$11876,BC$8,Gögn!$F$2:$F$11876,"*"&amp;RIGHT($A186,5)&amp;"*"),SUMIFS(Gögn!$I$2:$I$11876,Gögn!$F$2:$F$11876,"*"&amp;LEFT($A186,4)&amp;"*",Gögn!$B$2:$B$11876,BC$8,Gögn!$E$2:$E$11876,BC$9,Gögn!$F$2:$F$11876,"*"&amp;RIGHT($A186,5)&amp;"*"))/1000)</f>
        <v>0</v>
      </c>
      <c r="BD186" s="155">
        <f>IF(LEN(BD$8)=0,"",IF(BD$9="samtals",SUMIFS(Gögn!$I$2:$I$11876,Gögn!$F$2:$F$11876,"*"&amp;LEFT($A186,4)&amp;"*",Gögn!$B$2:$B$11876,BD$8,Gögn!$F$2:$F$11876,"*"&amp;RIGHT($A186,5)&amp;"*"),SUMIFS(Gögn!$I$2:$I$11876,Gögn!$F$2:$F$11876,"*"&amp;LEFT($A186,4)&amp;"*",Gögn!$B$2:$B$11876,BD$8,Gögn!$E$2:$E$11876,BD$9,Gögn!$F$2:$F$11876,"*"&amp;RIGHT($A186,5)&amp;"*"))/1000)</f>
        <v>0</v>
      </c>
      <c r="BE186" s="155">
        <f>IF(LEN(BE$8)=0,"",IF(BE$9="samtals",SUMIFS(Gögn!$I$2:$I$11876,Gögn!$F$2:$F$11876,"*"&amp;LEFT($A186,4)&amp;"*",Gögn!$B$2:$B$11876,BE$8,Gögn!$F$2:$F$11876,"*"&amp;RIGHT($A186,5)&amp;"*"),SUMIFS(Gögn!$I$2:$I$11876,Gögn!$F$2:$F$11876,"*"&amp;LEFT($A186,4)&amp;"*",Gögn!$B$2:$B$11876,BE$8,Gögn!$E$2:$E$11876,BE$9,Gögn!$F$2:$F$11876,"*"&amp;RIGHT($A186,5)&amp;"*"))/1000)</f>
        <v>5544.0420000000004</v>
      </c>
      <c r="BF186" s="155">
        <f>IF(LEN(BF$8)=0,"",IF(BF$9="samtals",SUMIFS(Gögn!$I$2:$I$11876,Gögn!$F$2:$F$11876,"*"&amp;LEFT($A186,4)&amp;"*",Gögn!$B$2:$B$11876,BF$8,Gögn!$F$2:$F$11876,"*"&amp;RIGHT($A186,5)&amp;"*"),SUMIFS(Gögn!$I$2:$I$11876,Gögn!$F$2:$F$11876,"*"&amp;LEFT($A186,4)&amp;"*",Gögn!$B$2:$B$11876,BF$8,Gögn!$E$2:$E$11876,BF$9,Gögn!$F$2:$F$11876,"*"&amp;RIGHT($A186,5)&amp;"*"))/1000)</f>
        <v>5531.5879999999997</v>
      </c>
      <c r="BG186" s="155">
        <f>IF(LEN(BG$8)=0,"",IF(BG$9="samtals",SUMIFS(Gögn!$I$2:$I$11876,Gögn!$F$2:$F$11876,"*"&amp;LEFT($A186,4)&amp;"*",Gögn!$B$2:$B$11876,BG$8,Gögn!$F$2:$F$11876,"*"&amp;RIGHT($A186,5)&amp;"*"),SUMIFS(Gögn!$I$2:$I$11876,Gögn!$F$2:$F$11876,"*"&amp;LEFT($A186,4)&amp;"*",Gögn!$B$2:$B$11876,BG$8,Gögn!$E$2:$E$11876,BG$9,Gögn!$F$2:$F$11876,"*"&amp;RIGHT($A186,5)&amp;"*"))/1000)</f>
        <v>12.454000000000001</v>
      </c>
    </row>
    <row r="187" spans="1:59" ht="15" customHeight="1" x14ac:dyDescent="0.25">
      <c r="A187" s="5" t="s">
        <v>458</v>
      </c>
      <c r="B187" s="5"/>
      <c r="C187" s="19" t="s">
        <v>290</v>
      </c>
      <c r="D187" s="156">
        <f t="shared" si="41"/>
        <v>28863953.539999999</v>
      </c>
      <c r="E187" s="156">
        <f>IF(LEN(E$8)=0,"",SUM(E178:E186))</f>
        <v>974285.44700000004</v>
      </c>
      <c r="F187" s="156">
        <f t="shared" ref="F187:BG187" si="42">IF(LEN(F$8)=0,"",SUM(F178:F186))</f>
        <v>514827.03599999996</v>
      </c>
      <c r="G187" s="156">
        <f t="shared" si="42"/>
        <v>459458.41100000002</v>
      </c>
      <c r="H187" s="156">
        <f t="shared" si="42"/>
        <v>2874855.0410000002</v>
      </c>
      <c r="I187" s="156">
        <f t="shared" si="42"/>
        <v>2842325.2930000005</v>
      </c>
      <c r="J187" s="156">
        <f t="shared" si="42"/>
        <v>32529.748</v>
      </c>
      <c r="K187" s="156">
        <f t="shared" si="42"/>
        <v>768384.01899999985</v>
      </c>
      <c r="L187" s="156">
        <f t="shared" si="42"/>
        <v>768384.01899999985</v>
      </c>
      <c r="M187" s="156">
        <f t="shared" si="42"/>
        <v>296368</v>
      </c>
      <c r="N187" s="156">
        <f t="shared" si="42"/>
        <v>296368</v>
      </c>
      <c r="O187" s="156">
        <f t="shared" si="42"/>
        <v>1026859.0410000001</v>
      </c>
      <c r="P187" s="156">
        <f t="shared" si="42"/>
        <v>1018313.9950000001</v>
      </c>
      <c r="Q187" s="156">
        <f t="shared" si="42"/>
        <v>8545.0460000000003</v>
      </c>
      <c r="R187" s="156">
        <f t="shared" si="42"/>
        <v>1504153</v>
      </c>
      <c r="S187" s="156">
        <f t="shared" si="42"/>
        <v>470983</v>
      </c>
      <c r="T187" s="156">
        <f t="shared" si="42"/>
        <v>1033170</v>
      </c>
      <c r="U187" s="156">
        <f t="shared" si="42"/>
        <v>4555747.1659999993</v>
      </c>
      <c r="V187" s="156">
        <f t="shared" si="42"/>
        <v>4549704.4790000003</v>
      </c>
      <c r="W187" s="156">
        <f t="shared" si="42"/>
        <v>6042.6869999999999</v>
      </c>
      <c r="X187" s="156">
        <f t="shared" si="42"/>
        <v>557738.99899999995</v>
      </c>
      <c r="Y187" s="156">
        <f t="shared" si="42"/>
        <v>132217.44200000001</v>
      </c>
      <c r="Z187" s="156">
        <f t="shared" si="42"/>
        <v>425521.55700000003</v>
      </c>
      <c r="AA187" s="156">
        <f t="shared" si="42"/>
        <v>227689.614</v>
      </c>
      <c r="AB187" s="156">
        <f t="shared" si="42"/>
        <v>227689.614</v>
      </c>
      <c r="AC187" s="156">
        <f t="shared" si="42"/>
        <v>268471</v>
      </c>
      <c r="AD187" s="156">
        <f t="shared" si="42"/>
        <v>268471</v>
      </c>
      <c r="AE187" s="156">
        <f t="shared" si="42"/>
        <v>127433</v>
      </c>
      <c r="AF187" s="156">
        <f t="shared" si="42"/>
        <v>127433</v>
      </c>
      <c r="AG187" s="156">
        <f t="shared" si="42"/>
        <v>10499.156000000001</v>
      </c>
      <c r="AH187" s="156">
        <f t="shared" si="42"/>
        <v>10499.156000000001</v>
      </c>
      <c r="AI187" s="156">
        <f t="shared" si="42"/>
        <v>64801</v>
      </c>
      <c r="AJ187" s="156">
        <f t="shared" si="42"/>
        <v>64801</v>
      </c>
      <c r="AK187" s="156">
        <f t="shared" si="42"/>
        <v>71291.934999999998</v>
      </c>
      <c r="AL187" s="156">
        <f t="shared" si="42"/>
        <v>71291.934999999998</v>
      </c>
      <c r="AM187" s="156">
        <f t="shared" si="42"/>
        <v>7135721.6560000004</v>
      </c>
      <c r="AN187" s="156">
        <f t="shared" si="42"/>
        <v>7073624.2489999998</v>
      </c>
      <c r="AO187" s="156">
        <f t="shared" si="42"/>
        <v>62097.406999999985</v>
      </c>
      <c r="AP187" s="156">
        <f t="shared" si="42"/>
        <v>32331.103999999999</v>
      </c>
      <c r="AQ187" s="156">
        <f t="shared" si="42"/>
        <v>8015.277000000001</v>
      </c>
      <c r="AR187" s="156">
        <f t="shared" si="42"/>
        <v>24315.826999999997</v>
      </c>
      <c r="AS187" s="156">
        <f t="shared" si="42"/>
        <v>4250836.7630000003</v>
      </c>
      <c r="AT187" s="156">
        <f t="shared" si="42"/>
        <v>4173435.1249999995</v>
      </c>
      <c r="AU187" s="156">
        <f t="shared" si="42"/>
        <v>77401.638000000006</v>
      </c>
      <c r="AV187" s="156">
        <f t="shared" si="42"/>
        <v>500156.55300000007</v>
      </c>
      <c r="AW187" s="156">
        <f t="shared" si="42"/>
        <v>494880.92300000007</v>
      </c>
      <c r="AX187" s="156">
        <f t="shared" si="42"/>
        <v>5275.63</v>
      </c>
      <c r="AY187" s="156">
        <f t="shared" si="42"/>
        <v>737066</v>
      </c>
      <c r="AZ187" s="156">
        <f t="shared" si="42"/>
        <v>624288</v>
      </c>
      <c r="BA187" s="156">
        <f t="shared" si="42"/>
        <v>112778</v>
      </c>
      <c r="BB187" s="156">
        <f t="shared" si="42"/>
        <v>846939.0689999999</v>
      </c>
      <c r="BC187" s="156">
        <f t="shared" si="42"/>
        <v>843957.37400000007</v>
      </c>
      <c r="BD187" s="156">
        <f t="shared" si="42"/>
        <v>2981.6950000000006</v>
      </c>
      <c r="BE187" s="156">
        <f t="shared" si="42"/>
        <v>2032325.977</v>
      </c>
      <c r="BF187" s="156">
        <f t="shared" si="42"/>
        <v>2015680.6040000003</v>
      </c>
      <c r="BG187" s="156">
        <f t="shared" si="42"/>
        <v>16645.373</v>
      </c>
    </row>
    <row r="188" spans="1:59" ht="15" customHeight="1" x14ac:dyDescent="0.25">
      <c r="A188" s="5" t="s">
        <v>458</v>
      </c>
      <c r="B188" s="5"/>
      <c r="C188" s="18" t="s">
        <v>323</v>
      </c>
      <c r="D188" s="161">
        <f>SUMPRODUCT(E188:BG188,$E$83:$BG$83)/SUM($E$83:$BG$83)</f>
        <v>0.39552027650015842</v>
      </c>
      <c r="E188" s="161">
        <f>IF(LEN(E$8)=0,"",IFERROR(E187/E83,0)*100)</f>
        <v>0.23442387789734137</v>
      </c>
      <c r="F188" s="161">
        <f t="shared" ref="F188:BG188" si="43">IF(LEN(F$8)=0,"",IFERROR(F187/F83,0)*100)</f>
        <v>0.26372966562721056</v>
      </c>
      <c r="G188" s="161">
        <f t="shared" si="43"/>
        <v>0.20846729672089684</v>
      </c>
      <c r="H188" s="161">
        <f t="shared" si="43"/>
        <v>0.46034781182887924</v>
      </c>
      <c r="I188" s="161">
        <f t="shared" si="43"/>
        <v>0.47352796576299189</v>
      </c>
      <c r="J188" s="161">
        <f t="shared" si="43"/>
        <v>0.13413302358264853</v>
      </c>
      <c r="K188" s="161">
        <f t="shared" si="43"/>
        <v>0.19514286798960712</v>
      </c>
      <c r="L188" s="161">
        <f t="shared" si="43"/>
        <v>0.19514286798960712</v>
      </c>
      <c r="M188" s="161">
        <f t="shared" si="43"/>
        <v>0.48747381066821682</v>
      </c>
      <c r="N188" s="161">
        <f t="shared" si="43"/>
        <v>0.48747381066821682</v>
      </c>
      <c r="O188" s="161">
        <f t="shared" si="43"/>
        <v>0.36623872039728222</v>
      </c>
      <c r="P188" s="161">
        <f t="shared" si="43"/>
        <v>0.36511459873448077</v>
      </c>
      <c r="Q188" s="161">
        <f t="shared" si="43"/>
        <v>0.57848765733159035</v>
      </c>
      <c r="R188" s="161">
        <f t="shared" si="43"/>
        <v>0.33006998494505119</v>
      </c>
      <c r="S188" s="161">
        <f t="shared" si="43"/>
        <v>0.31197565829041179</v>
      </c>
      <c r="T188" s="161">
        <f t="shared" si="43"/>
        <v>0.33903391174913511</v>
      </c>
      <c r="U188" s="161">
        <f t="shared" si="43"/>
        <v>0.45904962623789808</v>
      </c>
      <c r="V188" s="161">
        <f t="shared" si="43"/>
        <v>0.46249936789004109</v>
      </c>
      <c r="W188" s="161">
        <f t="shared" si="43"/>
        <v>6.9384575730184833E-2</v>
      </c>
      <c r="X188" s="161">
        <f t="shared" si="43"/>
        <v>0.34698890787089431</v>
      </c>
      <c r="Y188" s="161">
        <f t="shared" si="43"/>
        <v>0.34037915840978689</v>
      </c>
      <c r="Z188" s="161">
        <f t="shared" si="43"/>
        <v>0.349095270725999</v>
      </c>
      <c r="AA188" s="161">
        <f t="shared" si="43"/>
        <v>0.53167928548951338</v>
      </c>
      <c r="AB188" s="161">
        <f t="shared" si="43"/>
        <v>0.53167928548951338</v>
      </c>
      <c r="AC188" s="161">
        <f t="shared" si="43"/>
        <v>0.24220851481687725</v>
      </c>
      <c r="AD188" s="161">
        <f t="shared" si="43"/>
        <v>0.24220851481687725</v>
      </c>
      <c r="AE188" s="161">
        <f t="shared" si="43"/>
        <v>0.62400137891117924</v>
      </c>
      <c r="AF188" s="161">
        <f t="shared" si="43"/>
        <v>0.62400137891117924</v>
      </c>
      <c r="AG188" s="161">
        <f t="shared" si="43"/>
        <v>7.4671312638408982E-2</v>
      </c>
      <c r="AH188" s="161">
        <f t="shared" si="43"/>
        <v>7.4671312638408982E-2</v>
      </c>
      <c r="AI188" s="161">
        <f t="shared" si="43"/>
        <v>0.2655467650551423</v>
      </c>
      <c r="AJ188" s="161">
        <f t="shared" si="43"/>
        <v>0.2655467650551423</v>
      </c>
      <c r="AK188" s="161">
        <f t="shared" si="43"/>
        <v>7.7478071719986219E-2</v>
      </c>
      <c r="AL188" s="161">
        <f t="shared" si="43"/>
        <v>7.7478071719986219E-2</v>
      </c>
      <c r="AM188" s="161">
        <f t="shared" si="43"/>
        <v>0.50633126355109748</v>
      </c>
      <c r="AN188" s="161">
        <f t="shared" si="43"/>
        <v>0.51208486201185366</v>
      </c>
      <c r="AO188" s="161">
        <f t="shared" si="43"/>
        <v>0.22208770007608475</v>
      </c>
      <c r="AP188" s="161">
        <f t="shared" si="43"/>
        <v>0.34540647582695239</v>
      </c>
      <c r="AQ188" s="161">
        <f t="shared" si="43"/>
        <v>0.33000028466327097</v>
      </c>
      <c r="AR188" s="161">
        <f t="shared" si="43"/>
        <v>0.3508050149367139</v>
      </c>
      <c r="AS188" s="161">
        <f t="shared" si="43"/>
        <v>0.32974208374911373</v>
      </c>
      <c r="AT188" s="161">
        <f t="shared" si="43"/>
        <v>0.33172973346151469</v>
      </c>
      <c r="AU188" s="161">
        <f t="shared" si="43"/>
        <v>0.24922464495407654</v>
      </c>
      <c r="AV188" s="161">
        <f t="shared" si="43"/>
        <v>0.56009897523361163</v>
      </c>
      <c r="AW188" s="161">
        <f t="shared" si="43"/>
        <v>0.56084682170851108</v>
      </c>
      <c r="AX188" s="161">
        <f t="shared" si="43"/>
        <v>0.49782950082005606</v>
      </c>
      <c r="AY188" s="161">
        <f t="shared" si="43"/>
        <v>0.43929597519393199</v>
      </c>
      <c r="AZ188" s="161">
        <f t="shared" si="43"/>
        <v>0.46488855205313007</v>
      </c>
      <c r="BA188" s="161">
        <f t="shared" si="43"/>
        <v>0.33669301883096131</v>
      </c>
      <c r="BB188" s="161">
        <f t="shared" si="43"/>
        <v>0.31954004873616876</v>
      </c>
      <c r="BC188" s="161">
        <f t="shared" si="43"/>
        <v>0.32365639032368948</v>
      </c>
      <c r="BD188" s="161">
        <f t="shared" si="43"/>
        <v>6.9467479354364259E-2</v>
      </c>
      <c r="BE188" s="161">
        <f t="shared" si="43"/>
        <v>0.53579661253866784</v>
      </c>
      <c r="BF188" s="161">
        <f t="shared" si="43"/>
        <v>0.54462624869042964</v>
      </c>
      <c r="BG188" s="161">
        <f t="shared" si="43"/>
        <v>0.18081471806270805</v>
      </c>
    </row>
    <row r="189" spans="1:59" ht="15" customHeight="1" x14ac:dyDescent="0.25">
      <c r="A189" s="5" t="s">
        <v>458</v>
      </c>
      <c r="B189" s="5"/>
      <c r="C189" s="1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</row>
    <row r="190" spans="1:59" ht="15" customHeight="1" x14ac:dyDescent="0.25">
      <c r="A190" s="5" t="s">
        <v>458</v>
      </c>
      <c r="B190" s="5"/>
      <c r="C190" s="21" t="s">
        <v>335</v>
      </c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</row>
    <row r="191" spans="1:59" ht="15" customHeight="1" x14ac:dyDescent="0.25">
      <c r="A191" s="5" t="s">
        <v>424</v>
      </c>
      <c r="B191" s="5"/>
      <c r="C191" s="19" t="s">
        <v>318</v>
      </c>
      <c r="D191" s="162">
        <f>SUMPRODUCT(E191:BG191,$E$83:$BG$83)/SUM($E$83:$BG$83)</f>
        <v>97.734863527896209</v>
      </c>
      <c r="E191" s="162">
        <f>IF(LEN(E$8)=0,"",IFERROR((E178*1000)/IF(E$9="samtals",SUMIFS(Gögn!$I$2:$I$11876,Gögn!$F$2:$F$11876,$A191,Gögn!$B$2:$B$11876,E$8),SUMIFS(Gögn!$I$2:$I$11876,Gögn!$F$2:$F$11876,$A191,Gögn!$B$2:$B$11876,E$8,Gögn!$E$2:$E$11876,E$9))*100,0))</f>
        <v>0.25000001876538364</v>
      </c>
      <c r="F191" s="162">
        <f>IF(LEN(F$8)=0,"",IFERROR((F178*1000)/IF(F$9="samtals",SUMIFS(Gögn!$I$2:$I$11876,Gögn!$F$2:$F$11876,$A191,Gögn!$B$2:$B$11876,F$8),SUMIFS(Gögn!$I$2:$I$11876,Gögn!$F$2:$F$11876,$A191,Gögn!$B$2:$B$11876,F$8,Gögn!$E$2:$E$11876,F$9))*100,0))</f>
        <v>0.24999998703314191</v>
      </c>
      <c r="G191" s="162">
        <f>IF(LEN(G$8)=0,"",IFERROR((G178*1000)/IF(G$9="samtals",SUMIFS(Gögn!$I$2:$I$11876,Gögn!$F$2:$F$11876,$A191,Gögn!$B$2:$B$11876,G$8),SUMIFS(Gögn!$I$2:$I$11876,Gögn!$F$2:$F$11876,$A191,Gögn!$B$2:$B$11876,G$8,Gögn!$E$2:$E$11876,G$9))*100,0))</f>
        <v>0.25000003100212442</v>
      </c>
      <c r="H191" s="162">
        <f>IF(LEN(H$8)=0,"",IFERROR((H178*1000)/IF(H$9="samtals",SUMIFS(Gögn!$I$2:$I$11876,Gögn!$F$2:$F$11876,$A191,Gögn!$B$2:$B$11876,H$8),SUMIFS(Gögn!$I$2:$I$11876,Gögn!$F$2:$F$11876,$A191,Gögn!$B$2:$B$11876,H$8,Gögn!$E$2:$E$11876,H$9))*100,0))</f>
        <v>1.5245417355200706</v>
      </c>
      <c r="I191" s="162">
        <f>IF(LEN(I$8)=0,"",IFERROR((I178*1000)/IF(I$9="samtals",SUMIFS(Gögn!$I$2:$I$11876,Gögn!$F$2:$F$11876,$A191,Gögn!$B$2:$B$11876,I$8),SUMIFS(Gögn!$I$2:$I$11876,Gögn!$F$2:$F$11876,$A191,Gögn!$B$2:$B$11876,I$8,Gögn!$E$2:$E$11876,I$9))*100,0))</f>
        <v>2365.692</v>
      </c>
      <c r="J191" s="162">
        <f>IF(LEN(J$8)=0,"",IFERROR((J178*1000)/IF(J$9="samtals",SUMIFS(Gögn!$I$2:$I$11876,Gögn!$F$2:$F$11876,$A191,Gögn!$B$2:$B$11876,J$8),SUMIFS(Gögn!$I$2:$I$11876,Gögn!$F$2:$F$11876,$A191,Gögn!$B$2:$B$11876,J$8,Gögn!$E$2:$E$11876,J$9))*100,0))</f>
        <v>1.2207466380639769</v>
      </c>
      <c r="K191" s="162">
        <f>IF(LEN(K$8)=0,"",IFERROR((K178*1000)/IF(K$9="samtals",SUMIFS(Gögn!$I$2:$I$11876,Gögn!$F$2:$F$11876,$A191,Gögn!$B$2:$B$11876,K$8),SUMIFS(Gögn!$I$2:$I$11876,Gögn!$F$2:$F$11876,$A191,Gögn!$B$2:$B$11876,K$8,Gögn!$E$2:$E$11876,K$9))*100,0))</f>
        <v>0</v>
      </c>
      <c r="L191" s="162">
        <f>IF(LEN(L$8)=0,"",IFERROR((L178*1000)/IF(L$9="samtals",SUMIFS(Gögn!$I$2:$I$11876,Gögn!$F$2:$F$11876,$A191,Gögn!$B$2:$B$11876,L$8),SUMIFS(Gögn!$I$2:$I$11876,Gögn!$F$2:$F$11876,$A191,Gögn!$B$2:$B$11876,L$8,Gögn!$E$2:$E$11876,L$9))*100,0))</f>
        <v>0</v>
      </c>
      <c r="M191" s="162">
        <f>IF(LEN(M$8)=0,"",IFERROR((M178*1000)/IF(M$9="samtals",SUMIFS(Gögn!$I$2:$I$11876,Gögn!$F$2:$F$11876,$A191,Gögn!$B$2:$B$11876,M$8),SUMIFS(Gögn!$I$2:$I$11876,Gögn!$F$2:$F$11876,$A191,Gögn!$B$2:$B$11876,M$8,Gögn!$E$2:$E$11876,M$9))*100,0))</f>
        <v>0</v>
      </c>
      <c r="N191" s="162">
        <f>IF(LEN(N$8)=0,"",IFERROR((N178*1000)/IF(N$9="samtals",SUMIFS(Gögn!$I$2:$I$11876,Gögn!$F$2:$F$11876,$A191,Gögn!$B$2:$B$11876,N$8),SUMIFS(Gögn!$I$2:$I$11876,Gögn!$F$2:$F$11876,$A191,Gögn!$B$2:$B$11876,N$8,Gögn!$E$2:$E$11876,N$9))*100,0))</f>
        <v>0</v>
      </c>
      <c r="O191" s="162">
        <f>IF(LEN(O$8)=0,"",IFERROR((O178*1000)/IF(O$9="samtals",SUMIFS(Gögn!$I$2:$I$11876,Gögn!$F$2:$F$11876,$A191,Gögn!$B$2:$B$11876,O$8),SUMIFS(Gögn!$I$2:$I$11876,Gögn!$F$2:$F$11876,$A191,Gögn!$B$2:$B$11876,O$8,Gögn!$E$2:$E$11876,O$9))*100,0))</f>
        <v>0.62827428754536274</v>
      </c>
      <c r="P191" s="162">
        <f>IF(LEN(P$8)=0,"",IFERROR((P178*1000)/IF(P$9="samtals",SUMIFS(Gögn!$I$2:$I$11876,Gögn!$F$2:$F$11876,$A191,Gögn!$B$2:$B$11876,P$8),SUMIFS(Gögn!$I$2:$I$11876,Gögn!$F$2:$F$11876,$A191,Gögn!$B$2:$B$11876,P$8,Gögn!$E$2:$E$11876,P$9))*100,0))</f>
        <v>0.60441391587971016</v>
      </c>
      <c r="Q191" s="162">
        <f>IF(LEN(Q$8)=0,"",IFERROR((Q178*1000)/IF(Q$9="samtals",SUMIFS(Gögn!$I$2:$I$11876,Gögn!$F$2:$F$11876,$A191,Gögn!$B$2:$B$11876,Q$8),SUMIFS(Gögn!$I$2:$I$11876,Gögn!$F$2:$F$11876,$A191,Gögn!$B$2:$B$11876,Q$8,Gögn!$E$2:$E$11876,Q$9))*100,0))</f>
        <v>1.3024369422008788</v>
      </c>
      <c r="R191" s="162">
        <f>IF(LEN(R$8)=0,"",IFERROR((R178*1000)/IF(R$9="samtals",SUMIFS(Gögn!$I$2:$I$11876,Gögn!$F$2:$F$11876,$A191,Gögn!$B$2:$B$11876,R$8),SUMIFS(Gögn!$I$2:$I$11876,Gögn!$F$2:$F$11876,$A191,Gögn!$B$2:$B$11876,R$8,Gögn!$E$2:$E$11876,R$9))*100,0))</f>
        <v>0.92724214484742762</v>
      </c>
      <c r="S191" s="162">
        <f>IF(LEN(S$8)=0,"",IFERROR((S178*1000)/IF(S$9="samtals",SUMIFS(Gögn!$I$2:$I$11876,Gögn!$F$2:$F$11876,$A191,Gögn!$B$2:$B$11876,S$8),SUMIFS(Gögn!$I$2:$I$11876,Gögn!$F$2:$F$11876,$A191,Gögn!$B$2:$B$11876,S$8,Gögn!$E$2:$E$11876,S$9))*100,0))</f>
        <v>0.65283709579011584</v>
      </c>
      <c r="T191" s="162">
        <f>IF(LEN(T$8)=0,"",IFERROR((T178*1000)/IF(T$9="samtals",SUMIFS(Gögn!$I$2:$I$11876,Gögn!$F$2:$F$11876,$A191,Gögn!$B$2:$B$11876,T$8),SUMIFS(Gögn!$I$2:$I$11876,Gögn!$F$2:$F$11876,$A191,Gögn!$B$2:$B$11876,T$8,Gögn!$E$2:$E$11876,T$9))*100,0))</f>
        <v>0.92852164265088688</v>
      </c>
      <c r="U191" s="162">
        <f>IF(LEN(U$8)=0,"",IFERROR((U178*1000)/IF(U$9="samtals",SUMIFS(Gögn!$I$2:$I$11876,Gögn!$F$2:$F$11876,$A191,Gögn!$B$2:$B$11876,U$8),SUMIFS(Gögn!$I$2:$I$11876,Gögn!$F$2:$F$11876,$A191,Gögn!$B$2:$B$11876,U$8,Gögn!$E$2:$E$11876,U$9))*100,0))</f>
        <v>0</v>
      </c>
      <c r="V191" s="162">
        <f>IF(LEN(V$8)=0,"",IFERROR((V178*1000)/IF(V$9="samtals",SUMIFS(Gögn!$I$2:$I$11876,Gögn!$F$2:$F$11876,$A191,Gögn!$B$2:$B$11876,V$8),SUMIFS(Gögn!$I$2:$I$11876,Gögn!$F$2:$F$11876,$A191,Gögn!$B$2:$B$11876,V$8,Gögn!$E$2:$E$11876,V$9))*100,0))</f>
        <v>0</v>
      </c>
      <c r="W191" s="162">
        <f>IF(LEN(W$8)=0,"",IFERROR((W178*1000)/IF(W$9="samtals",SUMIFS(Gögn!$I$2:$I$11876,Gögn!$F$2:$F$11876,$A191,Gögn!$B$2:$B$11876,W$8),SUMIFS(Gögn!$I$2:$I$11876,Gögn!$F$2:$F$11876,$A191,Gögn!$B$2:$B$11876,W$8,Gögn!$E$2:$E$11876,W$9))*100,0))</f>
        <v>0</v>
      </c>
      <c r="X191" s="162">
        <f>IF(LEN(X$8)=0,"",IFERROR((X178*1000)/IF(X$9="samtals",SUMIFS(Gögn!$I$2:$I$11876,Gögn!$F$2:$F$11876,$A191,Gögn!$B$2:$B$11876,X$8),SUMIFS(Gögn!$I$2:$I$11876,Gögn!$F$2:$F$11876,$A191,Gögn!$B$2:$B$11876,X$8,Gögn!$E$2:$E$11876,X$9))*100,0))</f>
        <v>0</v>
      </c>
      <c r="Y191" s="162">
        <f>IF(LEN(Y$8)=0,"",IFERROR((Y178*1000)/IF(Y$9="samtals",SUMIFS(Gögn!$I$2:$I$11876,Gögn!$F$2:$F$11876,$A191,Gögn!$B$2:$B$11876,Y$8),SUMIFS(Gögn!$I$2:$I$11876,Gögn!$F$2:$F$11876,$A191,Gögn!$B$2:$B$11876,Y$8,Gögn!$E$2:$E$11876,Y$9))*100,0))</f>
        <v>0</v>
      </c>
      <c r="Z191" s="162">
        <f>IF(LEN(Z$8)=0,"",IFERROR((Z178*1000)/IF(Z$9="samtals",SUMIFS(Gögn!$I$2:$I$11876,Gögn!$F$2:$F$11876,$A191,Gögn!$B$2:$B$11876,Z$8),SUMIFS(Gögn!$I$2:$I$11876,Gögn!$F$2:$F$11876,$A191,Gögn!$B$2:$B$11876,Z$8,Gögn!$E$2:$E$11876,Z$9))*100,0))</f>
        <v>0</v>
      </c>
      <c r="AA191" s="162">
        <f>IF(LEN(AA$8)=0,"",IFERROR((AA178*1000)/IF(AA$9="samtals",SUMIFS(Gögn!$I$2:$I$11876,Gögn!$F$2:$F$11876,$A191,Gögn!$B$2:$B$11876,AA$8),SUMIFS(Gögn!$I$2:$I$11876,Gögn!$F$2:$F$11876,$A191,Gögn!$B$2:$B$11876,AA$8,Gögn!$E$2:$E$11876,AA$9))*100,0))</f>
        <v>1.0255960391866266</v>
      </c>
      <c r="AB191" s="162">
        <f>IF(LEN(AB$8)=0,"",IFERROR((AB178*1000)/IF(AB$9="samtals",SUMIFS(Gögn!$I$2:$I$11876,Gögn!$F$2:$F$11876,$A191,Gögn!$B$2:$B$11876,AB$8),SUMIFS(Gögn!$I$2:$I$11876,Gögn!$F$2:$F$11876,$A191,Gögn!$B$2:$B$11876,AB$8,Gögn!$E$2:$E$11876,AB$9))*100,0))</f>
        <v>1.0255960391866266</v>
      </c>
      <c r="AC191" s="162">
        <f>IF(LEN(AC$8)=0,"",IFERROR((AC178*1000)/IF(AC$9="samtals",SUMIFS(Gögn!$I$2:$I$11876,Gögn!$F$2:$F$11876,$A191,Gögn!$B$2:$B$11876,AC$8),SUMIFS(Gögn!$I$2:$I$11876,Gögn!$F$2:$F$11876,$A191,Gögn!$B$2:$B$11876,AC$8,Gögn!$E$2:$E$11876,AC$9))*100,0))</f>
        <v>0.89999630391661634</v>
      </c>
      <c r="AD191" s="162">
        <f>IF(LEN(AD$8)=0,"",IFERROR((AD178*1000)/IF(AD$9="samtals",SUMIFS(Gögn!$I$2:$I$11876,Gögn!$F$2:$F$11876,$A191,Gögn!$B$2:$B$11876,AD$8),SUMIFS(Gögn!$I$2:$I$11876,Gögn!$F$2:$F$11876,$A191,Gögn!$B$2:$B$11876,AD$8,Gögn!$E$2:$E$11876,AD$9))*100,0))</f>
        <v>0.89999630391661634</v>
      </c>
      <c r="AE191" s="162">
        <f>IF(LEN(AE$8)=0,"",IFERROR((AE178*1000)/IF(AE$9="samtals",SUMIFS(Gögn!$I$2:$I$11876,Gögn!$F$2:$F$11876,$A191,Gögn!$B$2:$B$11876,AE$8),SUMIFS(Gögn!$I$2:$I$11876,Gögn!$F$2:$F$11876,$A191,Gögn!$B$2:$B$11876,AE$8,Gögn!$E$2:$E$11876,AE$9))*100,0))</f>
        <v>1.0299872047723051</v>
      </c>
      <c r="AF191" s="162">
        <f>IF(LEN(AF$8)=0,"",IFERROR((AF178*1000)/IF(AF$9="samtals",SUMIFS(Gögn!$I$2:$I$11876,Gögn!$F$2:$F$11876,$A191,Gögn!$B$2:$B$11876,AF$8),SUMIFS(Gögn!$I$2:$I$11876,Gögn!$F$2:$F$11876,$A191,Gögn!$B$2:$B$11876,AF$8,Gögn!$E$2:$E$11876,AF$9))*100,0))</f>
        <v>1.0299872047723051</v>
      </c>
      <c r="AG191" s="162">
        <f>IF(LEN(AG$8)=0,"",IFERROR((AG178*1000)/IF(AG$9="samtals",SUMIFS(Gögn!$I$2:$I$11876,Gögn!$F$2:$F$11876,$A191,Gögn!$B$2:$B$11876,AG$8),SUMIFS(Gögn!$I$2:$I$11876,Gögn!$F$2:$F$11876,$A191,Gögn!$B$2:$B$11876,AG$8,Gögn!$E$2:$E$11876,AG$9))*100,0))</f>
        <v>0</v>
      </c>
      <c r="AH191" s="162">
        <f>IF(LEN(AH$8)=0,"",IFERROR((AH178*1000)/IF(AH$9="samtals",SUMIFS(Gögn!$I$2:$I$11876,Gögn!$F$2:$F$11876,$A191,Gögn!$B$2:$B$11876,AH$8),SUMIFS(Gögn!$I$2:$I$11876,Gögn!$F$2:$F$11876,$A191,Gögn!$B$2:$B$11876,AH$8,Gögn!$E$2:$E$11876,AH$9))*100,0))</f>
        <v>0</v>
      </c>
      <c r="AI191" s="162">
        <f>IF(LEN(AI$8)=0,"",IFERROR((AI178*1000)/IF(AI$9="samtals",SUMIFS(Gögn!$I$2:$I$11876,Gögn!$F$2:$F$11876,$A191,Gögn!$B$2:$B$11876,AI$8),SUMIFS(Gögn!$I$2:$I$11876,Gögn!$F$2:$F$11876,$A191,Gögn!$B$2:$B$11876,AI$8,Gögn!$E$2:$E$11876,AI$9))*100,0))</f>
        <v>0</v>
      </c>
      <c r="AJ191" s="162">
        <f>IF(LEN(AJ$8)=0,"",IFERROR((AJ178*1000)/IF(AJ$9="samtals",SUMIFS(Gögn!$I$2:$I$11876,Gögn!$F$2:$F$11876,$A191,Gögn!$B$2:$B$11876,AJ$8),SUMIFS(Gögn!$I$2:$I$11876,Gögn!$F$2:$F$11876,$A191,Gögn!$B$2:$B$11876,AJ$8,Gögn!$E$2:$E$11876,AJ$9))*100,0))</f>
        <v>0</v>
      </c>
      <c r="AK191" s="162">
        <f>IF(LEN(AK$8)=0,"",IFERROR((AK178*1000)/IF(AK$9="samtals",SUMIFS(Gögn!$I$2:$I$11876,Gögn!$F$2:$F$11876,$A191,Gögn!$B$2:$B$11876,AK$8),SUMIFS(Gögn!$I$2:$I$11876,Gögn!$F$2:$F$11876,$A191,Gögn!$B$2:$B$11876,AK$8,Gögn!$E$2:$E$11876,AK$9))*100,0))</f>
        <v>0</v>
      </c>
      <c r="AL191" s="162">
        <f>IF(LEN(AL$8)=0,"",IFERROR((AL178*1000)/IF(AL$9="samtals",SUMIFS(Gögn!$I$2:$I$11876,Gögn!$F$2:$F$11876,$A191,Gögn!$B$2:$B$11876,AL$8),SUMIFS(Gögn!$I$2:$I$11876,Gögn!$F$2:$F$11876,$A191,Gögn!$B$2:$B$11876,AL$8,Gögn!$E$2:$E$11876,AL$9))*100,0))</f>
        <v>0</v>
      </c>
      <c r="AM191" s="162">
        <f>IF(LEN(AM$8)=0,"",IFERROR((AM178*1000)/IF(AM$9="samtals",SUMIFS(Gögn!$I$2:$I$11876,Gögn!$F$2:$F$11876,$A191,Gögn!$B$2:$B$11876,AM$8),SUMIFS(Gögn!$I$2:$I$11876,Gögn!$F$2:$F$11876,$A191,Gögn!$B$2:$B$11876,AM$8,Gögn!$E$2:$E$11876,AM$9))*100,0))</f>
        <v>0.58813541990422935</v>
      </c>
      <c r="AN191" s="162">
        <f>IF(LEN(AN$8)=0,"",IFERROR((AN178*1000)/IF(AN$9="samtals",SUMIFS(Gögn!$I$2:$I$11876,Gögn!$F$2:$F$11876,$A191,Gögn!$B$2:$B$11876,AN$8),SUMIFS(Gögn!$I$2:$I$11876,Gögn!$F$2:$F$11876,$A191,Gögn!$B$2:$B$11876,AN$8,Gögn!$E$2:$E$11876,AN$9))*100,0))</f>
        <v>0.89786645592189984</v>
      </c>
      <c r="AO191" s="162">
        <f>IF(LEN(AO$8)=0,"",IFERROR((AO178*1000)/IF(AO$9="samtals",SUMIFS(Gögn!$I$2:$I$11876,Gögn!$F$2:$F$11876,$A191,Gögn!$B$2:$B$11876,AO$8),SUMIFS(Gögn!$I$2:$I$11876,Gögn!$F$2:$F$11876,$A191,Gögn!$B$2:$B$11876,AO$8,Gögn!$E$2:$E$11876,AO$9))*100,0))</f>
        <v>0.53093593373711623</v>
      </c>
      <c r="AP191" s="162">
        <f>IF(LEN(AP$8)=0,"",IFERROR((AP178*1000)/IF(AP$9="samtals",SUMIFS(Gögn!$I$2:$I$11876,Gögn!$F$2:$F$11876,$A191,Gögn!$B$2:$B$11876,AP$8),SUMIFS(Gögn!$I$2:$I$11876,Gögn!$F$2:$F$11876,$A191,Gögn!$B$2:$B$11876,AP$8,Gögn!$E$2:$E$11876,AP$9))*100,0))</f>
        <v>0</v>
      </c>
      <c r="AQ191" s="162">
        <f>IF(LEN(AQ$8)=0,"",IFERROR((AQ178*1000)/IF(AQ$9="samtals",SUMIFS(Gögn!$I$2:$I$11876,Gögn!$F$2:$F$11876,$A191,Gögn!$B$2:$B$11876,AQ$8),SUMIFS(Gögn!$I$2:$I$11876,Gögn!$F$2:$F$11876,$A191,Gögn!$B$2:$B$11876,AQ$8,Gögn!$E$2:$E$11876,AQ$9))*100,0))</f>
        <v>0</v>
      </c>
      <c r="AR191" s="162">
        <f>IF(LEN(AR$8)=0,"",IFERROR((AR178*1000)/IF(AR$9="samtals",SUMIFS(Gögn!$I$2:$I$11876,Gögn!$F$2:$F$11876,$A191,Gögn!$B$2:$B$11876,AR$8),SUMIFS(Gögn!$I$2:$I$11876,Gögn!$F$2:$F$11876,$A191,Gögn!$B$2:$B$11876,AR$8,Gögn!$E$2:$E$11876,AR$9))*100,0))</f>
        <v>0</v>
      </c>
      <c r="AS191" s="162">
        <f>IF(LEN(AS$8)=0,"",IFERROR((AS178*1000)/IF(AS$9="samtals",SUMIFS(Gögn!$I$2:$I$11876,Gögn!$F$2:$F$11876,$A191,Gögn!$B$2:$B$11876,AS$8),SUMIFS(Gögn!$I$2:$I$11876,Gögn!$F$2:$F$11876,$A191,Gögn!$B$2:$B$11876,AS$8,Gögn!$E$2:$E$11876,AS$9))*100,0))</f>
        <v>0.3999999525117563</v>
      </c>
      <c r="AT191" s="162">
        <f>IF(LEN(AT$8)=0,"",IFERROR((AT178*1000)/IF(AT$9="samtals",SUMIFS(Gögn!$I$2:$I$11876,Gögn!$F$2:$F$11876,$A191,Gögn!$B$2:$B$11876,AT$8),SUMIFS(Gögn!$I$2:$I$11876,Gögn!$F$2:$F$11876,$A191,Gögn!$B$2:$B$11876,AT$8,Gögn!$E$2:$E$11876,AT$9))*100,0))</f>
        <v>0</v>
      </c>
      <c r="AU191" s="162">
        <f>IF(LEN(AU$8)=0,"",IFERROR((AU178*1000)/IF(AU$9="samtals",SUMIFS(Gögn!$I$2:$I$11876,Gögn!$F$2:$F$11876,$A191,Gögn!$B$2:$B$11876,AU$8),SUMIFS(Gögn!$I$2:$I$11876,Gögn!$F$2:$F$11876,$A191,Gögn!$B$2:$B$11876,AU$8,Gögn!$E$2:$E$11876,AU$9))*100,0))</f>
        <v>0.3999999525117563</v>
      </c>
      <c r="AV191" s="162">
        <f>IF(LEN(AV$8)=0,"",IFERROR((AV178*1000)/IF(AV$9="samtals",SUMIFS(Gögn!$I$2:$I$11876,Gögn!$F$2:$F$11876,$A191,Gögn!$B$2:$B$11876,AV$8),SUMIFS(Gögn!$I$2:$I$11876,Gögn!$F$2:$F$11876,$A191,Gögn!$B$2:$B$11876,AV$8,Gögn!$E$2:$E$11876,AV$9))*100,0))</f>
        <v>0</v>
      </c>
      <c r="AW191" s="162">
        <f>IF(LEN(AW$8)=0,"",IFERROR((AW178*1000)/IF(AW$9="samtals",SUMIFS(Gögn!$I$2:$I$11876,Gögn!$F$2:$F$11876,$A191,Gögn!$B$2:$B$11876,AW$8),SUMIFS(Gögn!$I$2:$I$11876,Gögn!$F$2:$F$11876,$A191,Gögn!$B$2:$B$11876,AW$8,Gögn!$E$2:$E$11876,AW$9))*100,0))</f>
        <v>0</v>
      </c>
      <c r="AX191" s="162">
        <f>IF(LEN(AX$8)=0,"",IFERROR((AX178*1000)/IF(AX$9="samtals",SUMIFS(Gögn!$I$2:$I$11876,Gögn!$F$2:$F$11876,$A191,Gögn!$B$2:$B$11876,AX$8),SUMIFS(Gögn!$I$2:$I$11876,Gögn!$F$2:$F$11876,$A191,Gögn!$B$2:$B$11876,AX$8,Gögn!$E$2:$E$11876,AX$9))*100,0))</f>
        <v>0</v>
      </c>
      <c r="AY191" s="162">
        <f>IF(LEN(AY$8)=0,"",IFERROR((AY178*1000)/IF(AY$9="samtals",SUMIFS(Gögn!$I$2:$I$11876,Gögn!$F$2:$F$11876,$A191,Gögn!$B$2:$B$11876,AY$8),SUMIFS(Gögn!$I$2:$I$11876,Gögn!$F$2:$F$11876,$A191,Gögn!$B$2:$B$11876,AY$8,Gögn!$E$2:$E$11876,AY$9))*100,0))</f>
        <v>0</v>
      </c>
      <c r="AZ191" s="162">
        <f>IF(LEN(AZ$8)=0,"",IFERROR((AZ178*1000)/IF(AZ$9="samtals",SUMIFS(Gögn!$I$2:$I$11876,Gögn!$F$2:$F$11876,$A191,Gögn!$B$2:$B$11876,AZ$8),SUMIFS(Gögn!$I$2:$I$11876,Gögn!$F$2:$F$11876,$A191,Gögn!$B$2:$B$11876,AZ$8,Gögn!$E$2:$E$11876,AZ$9))*100,0))</f>
        <v>0</v>
      </c>
      <c r="BA191" s="162">
        <f>IF(LEN(BA$8)=0,"",IFERROR((BA178*1000)/IF(BA$9="samtals",SUMIFS(Gögn!$I$2:$I$11876,Gögn!$F$2:$F$11876,$A191,Gögn!$B$2:$B$11876,BA$8),SUMIFS(Gögn!$I$2:$I$11876,Gögn!$F$2:$F$11876,$A191,Gögn!$B$2:$B$11876,BA$8,Gögn!$E$2:$E$11876,BA$9))*100,0))</f>
        <v>0</v>
      </c>
      <c r="BB191" s="162">
        <f>IF(LEN(BB$8)=0,"",IFERROR((BB178*1000)/IF(BB$9="samtals",SUMIFS(Gögn!$I$2:$I$11876,Gögn!$F$2:$F$11876,$A191,Gögn!$B$2:$B$11876,BB$8),SUMIFS(Gögn!$I$2:$I$11876,Gögn!$F$2:$F$11876,$A191,Gögn!$B$2:$B$11876,BB$8,Gögn!$E$2:$E$11876,BB$9))*100,0))</f>
        <v>0</v>
      </c>
      <c r="BC191" s="162">
        <f>IF(LEN(BC$8)=0,"",IFERROR((BC178*1000)/IF(BC$9="samtals",SUMIFS(Gögn!$I$2:$I$11876,Gögn!$F$2:$F$11876,$A191,Gögn!$B$2:$B$11876,BC$8),SUMIFS(Gögn!$I$2:$I$11876,Gögn!$F$2:$F$11876,$A191,Gögn!$B$2:$B$11876,BC$8,Gögn!$E$2:$E$11876,BC$9))*100,0))</f>
        <v>0</v>
      </c>
      <c r="BD191" s="162">
        <f>IF(LEN(BD$8)=0,"",IFERROR((BD178*1000)/IF(BD$9="samtals",SUMIFS(Gögn!$I$2:$I$11876,Gögn!$F$2:$F$11876,$A191,Gögn!$B$2:$B$11876,BD$8),SUMIFS(Gögn!$I$2:$I$11876,Gögn!$F$2:$F$11876,$A191,Gögn!$B$2:$B$11876,BD$8,Gögn!$E$2:$E$11876,BD$9))*100,0))</f>
        <v>0</v>
      </c>
      <c r="BE191" s="162">
        <f>IF(LEN(BE$8)=0,"",IFERROR((BE178*1000)/IF(BE$9="samtals",SUMIFS(Gögn!$I$2:$I$11876,Gögn!$F$2:$F$11876,$A191,Gögn!$B$2:$B$11876,BE$8),SUMIFS(Gögn!$I$2:$I$11876,Gögn!$F$2:$F$11876,$A191,Gögn!$B$2:$B$11876,BE$8,Gögn!$E$2:$E$11876,BE$9))*100,0))</f>
        <v>1.6052535273439243</v>
      </c>
      <c r="BF191" s="162">
        <f>IF(LEN(BF$8)=0,"",IFERROR((BF178*1000)/IF(BF$9="samtals",SUMIFS(Gögn!$I$2:$I$11876,Gögn!$F$2:$F$11876,$A191,Gögn!$B$2:$B$11876,BF$8),SUMIFS(Gögn!$I$2:$I$11876,Gögn!$F$2:$F$11876,$A191,Gögn!$B$2:$B$11876,BF$8,Gögn!$E$2:$E$11876,BF$9))*100,0))</f>
        <v>1.5720452141385854</v>
      </c>
      <c r="BG191" s="162">
        <f>IF(LEN(BG$8)=0,"",IFERROR((BG178*1000)/IF(BG$9="samtals",SUMIFS(Gögn!$I$2:$I$11876,Gögn!$F$2:$F$11876,$A191,Gögn!$B$2:$B$11876,BG$8),SUMIFS(Gögn!$I$2:$I$11876,Gögn!$F$2:$F$11876,$A191,Gögn!$B$2:$B$11876,BG$8,Gögn!$E$2:$E$11876,BG$9))*100,0))</f>
        <v>1.8529978998975072</v>
      </c>
    </row>
    <row r="192" spans="1:59" ht="15" customHeight="1" x14ac:dyDescent="0.25">
      <c r="A192" s="5" t="s">
        <v>420</v>
      </c>
      <c r="B192" s="5"/>
      <c r="C192" s="18" t="s">
        <v>319</v>
      </c>
      <c r="D192" s="160">
        <f>SUMPRODUCT(E192:BG192,$E$83:$BG$83)/SUM($E$83:$BG$83)</f>
        <v>0.42363088528630893</v>
      </c>
      <c r="E192" s="160">
        <f>IF(LEN(E$8)=0,"",IFERROR((E179*1000)/IF(E$9="samtals",SUMIFS(Gögn!$I$2:$I$11876,Gögn!$F$2:$F$11876,$A192,Gögn!$B$2:$B$11876,E$8),SUMIFS(Gögn!$I$2:$I$11876,Gögn!$F$2:$F$11876,$A192,Gögn!$B$2:$B$11876,E$8,Gögn!$E$2:$E$11876,E$9))*100,0))</f>
        <v>0</v>
      </c>
      <c r="F192" s="160">
        <f>IF(LEN(F$8)=0,"",IFERROR((F179*1000)/IF(F$9="samtals",SUMIFS(Gögn!$I$2:$I$11876,Gögn!$F$2:$F$11876,$A192,Gögn!$B$2:$B$11876,F$8),SUMIFS(Gögn!$I$2:$I$11876,Gögn!$F$2:$F$11876,$A192,Gögn!$B$2:$B$11876,F$8,Gögn!$E$2:$E$11876,F$9))*100,0))</f>
        <v>0</v>
      </c>
      <c r="G192" s="160">
        <f>IF(LEN(G$8)=0,"",IFERROR((G179*1000)/IF(G$9="samtals",SUMIFS(Gögn!$I$2:$I$11876,Gögn!$F$2:$F$11876,$A192,Gögn!$B$2:$B$11876,G$8),SUMIFS(Gögn!$I$2:$I$11876,Gögn!$F$2:$F$11876,$A192,Gögn!$B$2:$B$11876,G$8,Gögn!$E$2:$E$11876,G$9))*100,0))</f>
        <v>0</v>
      </c>
      <c r="H192" s="160">
        <f>IF(LEN(H$8)=0,"",IFERROR((H179*1000)/IF(H$9="samtals",SUMIFS(Gögn!$I$2:$I$11876,Gögn!$F$2:$F$11876,$A192,Gögn!$B$2:$B$11876,H$8),SUMIFS(Gögn!$I$2:$I$11876,Gögn!$F$2:$F$11876,$A192,Gögn!$B$2:$B$11876,H$8,Gögn!$E$2:$E$11876,H$9))*100,0))</f>
        <v>0.8382436340696835</v>
      </c>
      <c r="I192" s="160">
        <f>IF(LEN(I$8)=0,"",IFERROR((I179*1000)/IF(I$9="samtals",SUMIFS(Gögn!$I$2:$I$11876,Gögn!$F$2:$F$11876,$A192,Gögn!$B$2:$B$11876,I$8),SUMIFS(Gögn!$I$2:$I$11876,Gögn!$F$2:$F$11876,$A192,Gögn!$B$2:$B$11876,I$8,Gögn!$E$2:$E$11876,I$9))*100,0))</f>
        <v>0</v>
      </c>
      <c r="J192" s="160">
        <f>IF(LEN(J$8)=0,"",IFERROR((J179*1000)/IF(J$9="samtals",SUMIFS(Gögn!$I$2:$I$11876,Gögn!$F$2:$F$11876,$A192,Gögn!$B$2:$B$11876,J$8),SUMIFS(Gögn!$I$2:$I$11876,Gögn!$F$2:$F$11876,$A192,Gögn!$B$2:$B$11876,J$8,Gögn!$E$2:$E$11876,J$9))*100,0))</f>
        <v>0.8382436340696835</v>
      </c>
      <c r="K192" s="160">
        <f>IF(LEN(K$8)=0,"",IFERROR((K179*1000)/IF(K$9="samtals",SUMIFS(Gögn!$I$2:$I$11876,Gögn!$F$2:$F$11876,$A192,Gögn!$B$2:$B$11876,K$8),SUMIFS(Gögn!$I$2:$I$11876,Gögn!$F$2:$F$11876,$A192,Gögn!$B$2:$B$11876,K$8,Gögn!$E$2:$E$11876,K$9))*100,0))</f>
        <v>0.25727093701387393</v>
      </c>
      <c r="L192" s="160">
        <f>IF(LEN(L$8)=0,"",IFERROR((L179*1000)/IF(L$9="samtals",SUMIFS(Gögn!$I$2:$I$11876,Gögn!$F$2:$F$11876,$A192,Gögn!$B$2:$B$11876,L$8),SUMIFS(Gögn!$I$2:$I$11876,Gögn!$F$2:$F$11876,$A192,Gögn!$B$2:$B$11876,L$8,Gögn!$E$2:$E$11876,L$9))*100,0))</f>
        <v>0.25727093701387393</v>
      </c>
      <c r="M192" s="160">
        <f>IF(LEN(M$8)=0,"",IFERROR((M179*1000)/IF(M$9="samtals",SUMIFS(Gögn!$I$2:$I$11876,Gögn!$F$2:$F$11876,$A192,Gögn!$B$2:$B$11876,M$8),SUMIFS(Gögn!$I$2:$I$11876,Gögn!$F$2:$F$11876,$A192,Gögn!$B$2:$B$11876,M$8,Gögn!$E$2:$E$11876,M$9))*100,0))</f>
        <v>2.1519970124265857</v>
      </c>
      <c r="N192" s="160">
        <f>IF(LEN(N$8)=0,"",IFERROR((N179*1000)/IF(N$9="samtals",SUMIFS(Gögn!$I$2:$I$11876,Gögn!$F$2:$F$11876,$A192,Gögn!$B$2:$B$11876,N$8),SUMIFS(Gögn!$I$2:$I$11876,Gögn!$F$2:$F$11876,$A192,Gögn!$B$2:$B$11876,N$8,Gögn!$E$2:$E$11876,N$9))*100,0))</f>
        <v>2.1519970124265857</v>
      </c>
      <c r="O192" s="160">
        <f>IF(LEN(O$8)=0,"",IFERROR((O179*1000)/IF(O$9="samtals",SUMIFS(Gögn!$I$2:$I$11876,Gögn!$F$2:$F$11876,$A192,Gögn!$B$2:$B$11876,O$8),SUMIFS(Gögn!$I$2:$I$11876,Gögn!$F$2:$F$11876,$A192,Gögn!$B$2:$B$11876,O$8,Gögn!$E$2:$E$11876,O$9))*100,0))</f>
        <v>0</v>
      </c>
      <c r="P192" s="160">
        <f>IF(LEN(P$8)=0,"",IFERROR((P179*1000)/IF(P$9="samtals",SUMIFS(Gögn!$I$2:$I$11876,Gögn!$F$2:$F$11876,$A192,Gögn!$B$2:$B$11876,P$8),SUMIFS(Gögn!$I$2:$I$11876,Gögn!$F$2:$F$11876,$A192,Gögn!$B$2:$B$11876,P$8,Gögn!$E$2:$E$11876,P$9))*100,0))</f>
        <v>0</v>
      </c>
      <c r="Q192" s="160">
        <f>IF(LEN(Q$8)=0,"",IFERROR((Q179*1000)/IF(Q$9="samtals",SUMIFS(Gögn!$I$2:$I$11876,Gögn!$F$2:$F$11876,$A192,Gögn!$B$2:$B$11876,Q$8),SUMIFS(Gögn!$I$2:$I$11876,Gögn!$F$2:$F$11876,$A192,Gögn!$B$2:$B$11876,Q$8,Gögn!$E$2:$E$11876,Q$9))*100,0))</f>
        <v>0</v>
      </c>
      <c r="R192" s="160">
        <f>IF(LEN(R$8)=0,"",IFERROR((R179*1000)/IF(R$9="samtals",SUMIFS(Gögn!$I$2:$I$11876,Gögn!$F$2:$F$11876,$A192,Gögn!$B$2:$B$11876,R$8),SUMIFS(Gögn!$I$2:$I$11876,Gögn!$F$2:$F$11876,$A192,Gögn!$B$2:$B$11876,R$8,Gögn!$E$2:$E$11876,R$9))*100,0))</f>
        <v>1.4966032245220993</v>
      </c>
      <c r="S192" s="160">
        <f>IF(LEN(S$8)=0,"",IFERROR((S179*1000)/IF(S$9="samtals",SUMIFS(Gögn!$I$2:$I$11876,Gögn!$F$2:$F$11876,$A192,Gögn!$B$2:$B$11876,S$8),SUMIFS(Gögn!$I$2:$I$11876,Gögn!$F$2:$F$11876,$A192,Gögn!$B$2:$B$11876,S$8,Gögn!$E$2:$E$11876,S$9))*100,0))</f>
        <v>1.3730240285410285</v>
      </c>
      <c r="T192" s="160">
        <f>IF(LEN(T$8)=0,"",IFERROR((T179*1000)/IF(T$9="samtals",SUMIFS(Gögn!$I$2:$I$11876,Gögn!$F$2:$F$11876,$A192,Gögn!$B$2:$B$11876,T$8),SUMIFS(Gögn!$I$2:$I$11876,Gögn!$F$2:$F$11876,$A192,Gögn!$B$2:$B$11876,T$8,Gögn!$E$2:$E$11876,T$9))*100,0))</f>
        <v>1.5294448756483634</v>
      </c>
      <c r="U192" s="160">
        <f>IF(LEN(U$8)=0,"",IFERROR((U179*1000)/IF(U$9="samtals",SUMIFS(Gögn!$I$2:$I$11876,Gögn!$F$2:$F$11876,$A192,Gögn!$B$2:$B$11876,U$8),SUMIFS(Gögn!$I$2:$I$11876,Gögn!$F$2:$F$11876,$A192,Gögn!$B$2:$B$11876,U$8,Gögn!$E$2:$E$11876,U$9))*100,0))</f>
        <v>0</v>
      </c>
      <c r="V192" s="160">
        <f>IF(LEN(V$8)=0,"",IFERROR((V179*1000)/IF(V$9="samtals",SUMIFS(Gögn!$I$2:$I$11876,Gögn!$F$2:$F$11876,$A192,Gögn!$B$2:$B$11876,V$8),SUMIFS(Gögn!$I$2:$I$11876,Gögn!$F$2:$F$11876,$A192,Gögn!$B$2:$B$11876,V$8,Gögn!$E$2:$E$11876,V$9))*100,0))</f>
        <v>0</v>
      </c>
      <c r="W192" s="160">
        <f>IF(LEN(W$8)=0,"",IFERROR((W179*1000)/IF(W$9="samtals",SUMIFS(Gögn!$I$2:$I$11876,Gögn!$F$2:$F$11876,$A192,Gögn!$B$2:$B$11876,W$8),SUMIFS(Gögn!$I$2:$I$11876,Gögn!$F$2:$F$11876,$A192,Gögn!$B$2:$B$11876,W$8,Gögn!$E$2:$E$11876,W$9))*100,0))</f>
        <v>0</v>
      </c>
      <c r="X192" s="160">
        <f>IF(LEN(X$8)=0,"",IFERROR((X179*1000)/IF(X$9="samtals",SUMIFS(Gögn!$I$2:$I$11876,Gögn!$F$2:$F$11876,$A192,Gögn!$B$2:$B$11876,X$8),SUMIFS(Gögn!$I$2:$I$11876,Gögn!$F$2:$F$11876,$A192,Gögn!$B$2:$B$11876,X$8,Gögn!$E$2:$E$11876,X$9))*100,0))</f>
        <v>1.417888353944434</v>
      </c>
      <c r="Y192" s="160">
        <f>IF(LEN(Y$8)=0,"",IFERROR((Y179*1000)/IF(Y$9="samtals",SUMIFS(Gögn!$I$2:$I$11876,Gögn!$F$2:$F$11876,$A192,Gögn!$B$2:$B$11876,Y$8),SUMIFS(Gögn!$I$2:$I$11876,Gögn!$F$2:$F$11876,$A192,Gögn!$B$2:$B$11876,Y$8,Gögn!$E$2:$E$11876,Y$9))*100,0))</f>
        <v>1.4179440091992637</v>
      </c>
      <c r="Z192" s="160">
        <f>IF(LEN(Z$8)=0,"",IFERROR((Z179*1000)/IF(Z$9="samtals",SUMIFS(Gögn!$I$2:$I$11876,Gögn!$F$2:$F$11876,$A192,Gögn!$B$2:$B$11876,Z$8),SUMIFS(Gögn!$I$2:$I$11876,Gögn!$F$2:$F$11876,$A192,Gögn!$B$2:$B$11876,Z$8,Gögn!$E$2:$E$11876,Z$9))*100,0))</f>
        <v>1.4178702035146751</v>
      </c>
      <c r="AA192" s="160">
        <f>IF(LEN(AA$8)=0,"",IFERROR((AA179*1000)/IF(AA$9="samtals",SUMIFS(Gögn!$I$2:$I$11876,Gögn!$F$2:$F$11876,$A192,Gögn!$B$2:$B$11876,AA$8),SUMIFS(Gögn!$I$2:$I$11876,Gögn!$F$2:$F$11876,$A192,Gögn!$B$2:$B$11876,AA$8,Gögn!$E$2:$E$11876,AA$9))*100,0))</f>
        <v>1.7313520702910368</v>
      </c>
      <c r="AB192" s="160">
        <f>IF(LEN(AB$8)=0,"",IFERROR((AB179*1000)/IF(AB$9="samtals",SUMIFS(Gögn!$I$2:$I$11876,Gögn!$F$2:$F$11876,$A192,Gögn!$B$2:$B$11876,AB$8),SUMIFS(Gögn!$I$2:$I$11876,Gögn!$F$2:$F$11876,$A192,Gögn!$B$2:$B$11876,AB$8,Gögn!$E$2:$E$11876,AB$9))*100,0))</f>
        <v>1.7313520702910368</v>
      </c>
      <c r="AC192" s="160">
        <f>IF(LEN(AC$8)=0,"",IFERROR((AC179*1000)/IF(AC$9="samtals",SUMIFS(Gögn!$I$2:$I$11876,Gögn!$F$2:$F$11876,$A192,Gögn!$B$2:$B$11876,AC$8),SUMIFS(Gögn!$I$2:$I$11876,Gögn!$F$2:$F$11876,$A192,Gögn!$B$2:$B$11876,AC$8,Gögn!$E$2:$E$11876,AC$9))*100,0))</f>
        <v>1.1075641833591501</v>
      </c>
      <c r="AD192" s="160">
        <f>IF(LEN(AD$8)=0,"",IFERROR((AD179*1000)/IF(AD$9="samtals",SUMIFS(Gögn!$I$2:$I$11876,Gögn!$F$2:$F$11876,$A192,Gögn!$B$2:$B$11876,AD$8),SUMIFS(Gögn!$I$2:$I$11876,Gögn!$F$2:$F$11876,$A192,Gögn!$B$2:$B$11876,AD$8,Gögn!$E$2:$E$11876,AD$9))*100,0))</f>
        <v>1.1075641833591501</v>
      </c>
      <c r="AE192" s="160">
        <f>IF(LEN(AE$8)=0,"",IFERROR((AE179*1000)/IF(AE$9="samtals",SUMIFS(Gögn!$I$2:$I$11876,Gögn!$F$2:$F$11876,$A192,Gögn!$B$2:$B$11876,AE$8),SUMIFS(Gögn!$I$2:$I$11876,Gögn!$F$2:$F$11876,$A192,Gögn!$B$2:$B$11876,AE$8,Gögn!$E$2:$E$11876,AE$9))*100,0))</f>
        <v>1.7651739215481526</v>
      </c>
      <c r="AF192" s="160">
        <f>IF(LEN(AF$8)=0,"",IFERROR((AF179*1000)/IF(AF$9="samtals",SUMIFS(Gögn!$I$2:$I$11876,Gögn!$F$2:$F$11876,$A192,Gögn!$B$2:$B$11876,AF$8),SUMIFS(Gögn!$I$2:$I$11876,Gögn!$F$2:$F$11876,$A192,Gögn!$B$2:$B$11876,AF$8,Gögn!$E$2:$E$11876,AF$9))*100,0))</f>
        <v>1.7651739215481526</v>
      </c>
      <c r="AG192" s="160">
        <f>IF(LEN(AG$8)=0,"",IFERROR((AG179*1000)/IF(AG$9="samtals",SUMIFS(Gögn!$I$2:$I$11876,Gögn!$F$2:$F$11876,$A192,Gögn!$B$2:$B$11876,AG$8),SUMIFS(Gögn!$I$2:$I$11876,Gögn!$F$2:$F$11876,$A192,Gögn!$B$2:$B$11876,AG$8,Gögn!$E$2:$E$11876,AG$9))*100,0))</f>
        <v>0.48096580200087991</v>
      </c>
      <c r="AH192" s="160">
        <f>IF(LEN(AH$8)=0,"",IFERROR((AH179*1000)/IF(AH$9="samtals",SUMIFS(Gögn!$I$2:$I$11876,Gögn!$F$2:$F$11876,$A192,Gögn!$B$2:$B$11876,AH$8),SUMIFS(Gögn!$I$2:$I$11876,Gögn!$F$2:$F$11876,$A192,Gögn!$B$2:$B$11876,AH$8,Gögn!$E$2:$E$11876,AH$9))*100,0))</f>
        <v>0.48096580200087991</v>
      </c>
      <c r="AI192" s="160">
        <f>IF(LEN(AI$8)=0,"",IFERROR((AI179*1000)/IF(AI$9="samtals",SUMIFS(Gögn!$I$2:$I$11876,Gögn!$F$2:$F$11876,$A192,Gögn!$B$2:$B$11876,AI$8),SUMIFS(Gögn!$I$2:$I$11876,Gögn!$F$2:$F$11876,$A192,Gögn!$B$2:$B$11876,AI$8,Gögn!$E$2:$E$11876,AI$9))*100,0))</f>
        <v>1.7850433825513774</v>
      </c>
      <c r="AJ192" s="160">
        <f>IF(LEN(AJ$8)=0,"",IFERROR((AJ179*1000)/IF(AJ$9="samtals",SUMIFS(Gögn!$I$2:$I$11876,Gögn!$F$2:$F$11876,$A192,Gögn!$B$2:$B$11876,AJ$8),SUMIFS(Gögn!$I$2:$I$11876,Gögn!$F$2:$F$11876,$A192,Gögn!$B$2:$B$11876,AJ$8,Gögn!$E$2:$E$11876,AJ$9))*100,0))</f>
        <v>1.7850433825513774</v>
      </c>
      <c r="AK192" s="160">
        <f>IF(LEN(AK$8)=0,"",IFERROR((AK179*1000)/IF(AK$9="samtals",SUMIFS(Gögn!$I$2:$I$11876,Gögn!$F$2:$F$11876,$A192,Gögn!$B$2:$B$11876,AK$8),SUMIFS(Gögn!$I$2:$I$11876,Gögn!$F$2:$F$11876,$A192,Gögn!$B$2:$B$11876,AK$8,Gögn!$E$2:$E$11876,AK$9))*100,0))</f>
        <v>0.39566656152504587</v>
      </c>
      <c r="AL192" s="160">
        <f>IF(LEN(AL$8)=0,"",IFERROR((AL179*1000)/IF(AL$9="samtals",SUMIFS(Gögn!$I$2:$I$11876,Gögn!$F$2:$F$11876,$A192,Gögn!$B$2:$B$11876,AL$8),SUMIFS(Gögn!$I$2:$I$11876,Gögn!$F$2:$F$11876,$A192,Gögn!$B$2:$B$11876,AL$8,Gögn!$E$2:$E$11876,AL$9))*100,0))</f>
        <v>0.39566656152504587</v>
      </c>
      <c r="AM192" s="160">
        <f>IF(LEN(AM$8)=0,"",IFERROR((AM179*1000)/IF(AM$9="samtals",SUMIFS(Gögn!$I$2:$I$11876,Gögn!$F$2:$F$11876,$A192,Gögn!$B$2:$B$11876,AM$8),SUMIFS(Gögn!$I$2:$I$11876,Gögn!$F$2:$F$11876,$A192,Gögn!$B$2:$B$11876,AM$8,Gögn!$E$2:$E$11876,AM$9))*100,0))</f>
        <v>0.51456247051695747</v>
      </c>
      <c r="AN192" s="160">
        <f>IF(LEN(AN$8)=0,"",IFERROR((AN179*1000)/IF(AN$9="samtals",SUMIFS(Gögn!$I$2:$I$11876,Gögn!$F$2:$F$11876,$A192,Gögn!$B$2:$B$11876,AN$8),SUMIFS(Gögn!$I$2:$I$11876,Gögn!$F$2:$F$11876,$A192,Gögn!$B$2:$B$11876,AN$8,Gögn!$E$2:$E$11876,AN$9))*100,0))</f>
        <v>0.41171684446691065</v>
      </c>
      <c r="AO192" s="160">
        <f>IF(LEN(AO$8)=0,"",IFERROR((AO179*1000)/IF(AO$9="samtals",SUMIFS(Gögn!$I$2:$I$11876,Gögn!$F$2:$F$11876,$A192,Gögn!$B$2:$B$11876,AO$8),SUMIFS(Gögn!$I$2:$I$11876,Gögn!$F$2:$F$11876,$A192,Gögn!$B$2:$B$11876,AO$8,Gögn!$E$2:$E$11876,AO$9))*100,0))</f>
        <v>0.78251242499306384</v>
      </c>
      <c r="AP192" s="160">
        <f>IF(LEN(AP$8)=0,"",IFERROR((AP179*1000)/IF(AP$9="samtals",SUMIFS(Gögn!$I$2:$I$11876,Gögn!$F$2:$F$11876,$A192,Gögn!$B$2:$B$11876,AP$8),SUMIFS(Gögn!$I$2:$I$11876,Gögn!$F$2:$F$11876,$A192,Gögn!$B$2:$B$11876,AP$8,Gögn!$E$2:$E$11876,AP$9))*100,0))</f>
        <v>1.4025001883529993</v>
      </c>
      <c r="AQ192" s="160">
        <f>IF(LEN(AQ$8)=0,"",IFERROR((AQ179*1000)/IF(AQ$9="samtals",SUMIFS(Gögn!$I$2:$I$11876,Gögn!$F$2:$F$11876,$A192,Gögn!$B$2:$B$11876,AQ$8),SUMIFS(Gögn!$I$2:$I$11876,Gögn!$F$2:$F$11876,$A192,Gögn!$B$2:$B$11876,AQ$8,Gögn!$E$2:$E$11876,AQ$9))*100,0))</f>
        <v>1.4024998940779616</v>
      </c>
      <c r="AR192" s="160">
        <f>IF(LEN(AR$8)=0,"",IFERROR((AR179*1000)/IF(AR$9="samtals",SUMIFS(Gögn!$I$2:$I$11876,Gögn!$F$2:$F$11876,$A192,Gögn!$B$2:$B$11876,AR$8),SUMIFS(Gögn!$I$2:$I$11876,Gögn!$F$2:$F$11876,$A192,Gögn!$B$2:$B$11876,AR$8,Gögn!$E$2:$E$11876,AR$9))*100,0))</f>
        <v>1.4025002841771137</v>
      </c>
      <c r="AS192" s="160">
        <f>IF(LEN(AS$8)=0,"",IFERROR((AS179*1000)/IF(AS$9="samtals",SUMIFS(Gögn!$I$2:$I$11876,Gögn!$F$2:$F$11876,$A192,Gögn!$B$2:$B$11876,AS$8),SUMIFS(Gögn!$I$2:$I$11876,Gögn!$F$2:$F$11876,$A192,Gögn!$B$2:$B$11876,AS$8,Gögn!$E$2:$E$11876,AS$9))*100,0))</f>
        <v>0.2617443109671847</v>
      </c>
      <c r="AT192" s="160">
        <f>IF(LEN(AT$8)=0,"",IFERROR((AT179*1000)/IF(AT$9="samtals",SUMIFS(Gögn!$I$2:$I$11876,Gögn!$F$2:$F$11876,$A192,Gögn!$B$2:$B$11876,AT$8),SUMIFS(Gögn!$I$2:$I$11876,Gögn!$F$2:$F$11876,$A192,Gögn!$B$2:$B$11876,AT$8,Gögn!$E$2:$E$11876,AT$9))*100,0))</f>
        <v>0.19109890160145751</v>
      </c>
      <c r="AU192" s="160">
        <f>IF(LEN(AU$8)=0,"",IFERROR((AU179*1000)/IF(AU$9="samtals",SUMIFS(Gögn!$I$2:$I$11876,Gögn!$F$2:$F$11876,$A192,Gögn!$B$2:$B$11876,AU$8),SUMIFS(Gögn!$I$2:$I$11876,Gögn!$F$2:$F$11876,$A192,Gögn!$B$2:$B$11876,AU$8,Gögn!$E$2:$E$11876,AU$9))*100,0))</f>
        <v>0.43331766928519933</v>
      </c>
      <c r="AV192" s="160">
        <f>IF(LEN(AV$8)=0,"",IFERROR((AV179*1000)/IF(AV$9="samtals",SUMIFS(Gögn!$I$2:$I$11876,Gögn!$F$2:$F$11876,$A192,Gögn!$B$2:$B$11876,AV$8),SUMIFS(Gögn!$I$2:$I$11876,Gögn!$F$2:$F$11876,$A192,Gögn!$B$2:$B$11876,AV$8,Gögn!$E$2:$E$11876,AV$9))*100,0))</f>
        <v>0</v>
      </c>
      <c r="AW192" s="160">
        <f>IF(LEN(AW$8)=0,"",IFERROR((AW179*1000)/IF(AW$9="samtals",SUMIFS(Gögn!$I$2:$I$11876,Gögn!$F$2:$F$11876,$A192,Gögn!$B$2:$B$11876,AW$8),SUMIFS(Gögn!$I$2:$I$11876,Gögn!$F$2:$F$11876,$A192,Gögn!$B$2:$B$11876,AW$8,Gögn!$E$2:$E$11876,AW$9))*100,0))</f>
        <v>0</v>
      </c>
      <c r="AX192" s="160">
        <f>IF(LEN(AX$8)=0,"",IFERROR((AX179*1000)/IF(AX$9="samtals",SUMIFS(Gögn!$I$2:$I$11876,Gögn!$F$2:$F$11876,$A192,Gögn!$B$2:$B$11876,AX$8),SUMIFS(Gögn!$I$2:$I$11876,Gögn!$F$2:$F$11876,$A192,Gögn!$B$2:$B$11876,AX$8,Gögn!$E$2:$E$11876,AX$9))*100,0))</f>
        <v>0</v>
      </c>
      <c r="AY192" s="160">
        <f>IF(LEN(AY$8)=0,"",IFERROR((AY179*1000)/IF(AY$9="samtals",SUMIFS(Gögn!$I$2:$I$11876,Gögn!$F$2:$F$11876,$A192,Gögn!$B$2:$B$11876,AY$8),SUMIFS(Gögn!$I$2:$I$11876,Gögn!$F$2:$F$11876,$A192,Gögn!$B$2:$B$11876,AY$8,Gögn!$E$2:$E$11876,AY$9))*100,0))</f>
        <v>0.61451535004717506</v>
      </c>
      <c r="AZ192" s="160">
        <f>IF(LEN(AZ$8)=0,"",IFERROR((AZ179*1000)/IF(AZ$9="samtals",SUMIFS(Gögn!$I$2:$I$11876,Gögn!$F$2:$F$11876,$A192,Gögn!$B$2:$B$11876,AZ$8),SUMIFS(Gögn!$I$2:$I$11876,Gögn!$F$2:$F$11876,$A192,Gögn!$B$2:$B$11876,AZ$8,Gögn!$E$2:$E$11876,AZ$9))*100,0))</f>
        <v>0.61451535004717506</v>
      </c>
      <c r="BA192" s="160">
        <f>IF(LEN(BA$8)=0,"",IFERROR((BA179*1000)/IF(BA$9="samtals",SUMIFS(Gögn!$I$2:$I$11876,Gögn!$F$2:$F$11876,$A192,Gögn!$B$2:$B$11876,BA$8),SUMIFS(Gögn!$I$2:$I$11876,Gögn!$F$2:$F$11876,$A192,Gögn!$B$2:$B$11876,BA$8,Gögn!$E$2:$E$11876,BA$9))*100,0))</f>
        <v>0</v>
      </c>
      <c r="BB192" s="160">
        <f>IF(LEN(BB$8)=0,"",IFERROR((BB179*1000)/IF(BB$9="samtals",SUMIFS(Gögn!$I$2:$I$11876,Gögn!$F$2:$F$11876,$A192,Gögn!$B$2:$B$11876,BB$8),SUMIFS(Gögn!$I$2:$I$11876,Gögn!$F$2:$F$11876,$A192,Gögn!$B$2:$B$11876,BB$8,Gögn!$E$2:$E$11876,BB$9))*100,0))</f>
        <v>0</v>
      </c>
      <c r="BC192" s="160">
        <f>IF(LEN(BC$8)=0,"",IFERROR((BC179*1000)/IF(BC$9="samtals",SUMIFS(Gögn!$I$2:$I$11876,Gögn!$F$2:$F$11876,$A192,Gögn!$B$2:$B$11876,BC$8),SUMIFS(Gögn!$I$2:$I$11876,Gögn!$F$2:$F$11876,$A192,Gögn!$B$2:$B$11876,BC$8,Gögn!$E$2:$E$11876,BC$9))*100,0))</f>
        <v>0</v>
      </c>
      <c r="BD192" s="160">
        <f>IF(LEN(BD$8)=0,"",IFERROR((BD179*1000)/IF(BD$9="samtals",SUMIFS(Gögn!$I$2:$I$11876,Gögn!$F$2:$F$11876,$A192,Gögn!$B$2:$B$11876,BD$8),SUMIFS(Gögn!$I$2:$I$11876,Gögn!$F$2:$F$11876,$A192,Gögn!$B$2:$B$11876,BD$8,Gögn!$E$2:$E$11876,BD$9))*100,0))</f>
        <v>0</v>
      </c>
      <c r="BE192" s="160">
        <f>IF(LEN(BE$8)=0,"",IFERROR((BE179*1000)/IF(BE$9="samtals",SUMIFS(Gögn!$I$2:$I$11876,Gögn!$F$2:$F$11876,$A192,Gögn!$B$2:$B$11876,BE$8),SUMIFS(Gögn!$I$2:$I$11876,Gögn!$F$2:$F$11876,$A192,Gögn!$B$2:$B$11876,BE$8,Gögn!$E$2:$E$11876,BE$9))*100,0))</f>
        <v>0.80234241691218999</v>
      </c>
      <c r="BF192" s="160">
        <f>IF(LEN(BF$8)=0,"",IFERROR((BF179*1000)/IF(BF$9="samtals",SUMIFS(Gögn!$I$2:$I$11876,Gögn!$F$2:$F$11876,$A192,Gögn!$B$2:$B$11876,BF$8),SUMIFS(Gögn!$I$2:$I$11876,Gögn!$F$2:$F$11876,$A192,Gögn!$B$2:$B$11876,BF$8,Gögn!$E$2:$E$11876,BF$9))*100,0))</f>
        <v>0.79195991358887963</v>
      </c>
      <c r="BG192" s="160">
        <f>IF(LEN(BG$8)=0,"",IFERROR((BG179*1000)/IF(BG$9="samtals",SUMIFS(Gögn!$I$2:$I$11876,Gögn!$F$2:$F$11876,$A192,Gögn!$B$2:$B$11876,BG$8),SUMIFS(Gögn!$I$2:$I$11876,Gögn!$F$2:$F$11876,$A192,Gögn!$B$2:$B$11876,BG$8,Gögn!$E$2:$E$11876,BG$9))*100,0))</f>
        <v>0.87212703554514126</v>
      </c>
    </row>
    <row r="193" spans="1:59" ht="15" customHeight="1" x14ac:dyDescent="0.25">
      <c r="A193" s="5" t="s">
        <v>422</v>
      </c>
      <c r="B193" s="5"/>
      <c r="C193" s="19" t="s">
        <v>320</v>
      </c>
      <c r="D193" s="162">
        <f>SUMPRODUCT(E193:BG193,$E$83:$BG$83)/SUM($E$83:$BG$83)</f>
        <v>1.4882411895426144</v>
      </c>
      <c r="E193" s="162">
        <f>IF(LEN(E$8)=0,"",IFERROR((E180*1000)/IF(E$9="samtals",SUMIFS(Gögn!$I$2:$I$11876,Gögn!$F$2:$F$11876,$A193,Gögn!$B$2:$B$11876,E$8),SUMIFS(Gögn!$I$2:$I$11876,Gögn!$F$2:$F$11876,$A193,Gögn!$B$2:$B$11876,E$8,Gögn!$E$2:$E$11876,E$9))*100,0))</f>
        <v>1.3089180507797737</v>
      </c>
      <c r="F193" s="162">
        <f>IF(LEN(F$8)=0,"",IFERROR((F180*1000)/IF(F$9="samtals",SUMIFS(Gögn!$I$2:$I$11876,Gögn!$F$2:$F$11876,$A193,Gögn!$B$2:$B$11876,F$8),SUMIFS(Gögn!$I$2:$I$11876,Gögn!$F$2:$F$11876,$A193,Gögn!$B$2:$B$11876,F$8,Gögn!$E$2:$E$11876,F$9))*100,0))</f>
        <v>1.2847987897310624</v>
      </c>
      <c r="G193" s="162">
        <f>IF(LEN(G$8)=0,"",IFERROR((G180*1000)/IF(G$9="samtals",SUMIFS(Gögn!$I$2:$I$11876,Gögn!$F$2:$F$11876,$A193,Gögn!$B$2:$B$11876,G$8),SUMIFS(Gögn!$I$2:$I$11876,Gögn!$F$2:$F$11876,$A193,Gögn!$B$2:$B$11876,G$8,Gögn!$E$2:$E$11876,G$9))*100,0))</f>
        <v>1.3366861020233478</v>
      </c>
      <c r="H193" s="162">
        <f>IF(LEN(H$8)=0,"",IFERROR((H180*1000)/IF(H$9="samtals",SUMIFS(Gögn!$I$2:$I$11876,Gögn!$F$2:$F$11876,$A193,Gögn!$B$2:$B$11876,H$8),SUMIFS(Gögn!$I$2:$I$11876,Gögn!$F$2:$F$11876,$A193,Gögn!$B$2:$B$11876,H$8,Gögn!$E$2:$E$11876,H$9))*100,0))</f>
        <v>2.2055814954722348</v>
      </c>
      <c r="I193" s="162">
        <f>IF(LEN(I$8)=0,"",IFERROR((I180*1000)/IF(I$9="samtals",SUMIFS(Gögn!$I$2:$I$11876,Gögn!$F$2:$F$11876,$A193,Gögn!$B$2:$B$11876,I$8),SUMIFS(Gögn!$I$2:$I$11876,Gögn!$F$2:$F$11876,$A193,Gögn!$B$2:$B$11876,I$8,Gögn!$E$2:$E$11876,I$9))*100,0))</f>
        <v>2.2245688764939908</v>
      </c>
      <c r="J193" s="162">
        <f>IF(LEN(J$8)=0,"",IFERROR((J180*1000)/IF(J$9="samtals",SUMIFS(Gögn!$I$2:$I$11876,Gögn!$F$2:$F$11876,$A193,Gögn!$B$2:$B$11876,J$8),SUMIFS(Gögn!$I$2:$I$11876,Gögn!$F$2:$F$11876,$A193,Gögn!$B$2:$B$11876,J$8,Gögn!$E$2:$E$11876,J$9))*100,0))</f>
        <v>0.91622228828162067</v>
      </c>
      <c r="K193" s="162">
        <f>IF(LEN(K$8)=0,"",IFERROR((K180*1000)/IF(K$9="samtals",SUMIFS(Gögn!$I$2:$I$11876,Gögn!$F$2:$F$11876,$A193,Gögn!$B$2:$B$11876,K$8),SUMIFS(Gögn!$I$2:$I$11876,Gögn!$F$2:$F$11876,$A193,Gögn!$B$2:$B$11876,K$8,Gögn!$E$2:$E$11876,K$9))*100,0))</f>
        <v>1.0359733457641209</v>
      </c>
      <c r="L193" s="162">
        <f>IF(LEN(L$8)=0,"",IFERROR((L180*1000)/IF(L$9="samtals",SUMIFS(Gögn!$I$2:$I$11876,Gögn!$F$2:$F$11876,$A193,Gögn!$B$2:$B$11876,L$8),SUMIFS(Gögn!$I$2:$I$11876,Gögn!$F$2:$F$11876,$A193,Gögn!$B$2:$B$11876,L$8,Gögn!$E$2:$E$11876,L$9))*100,0))</f>
        <v>1.0359733457641209</v>
      </c>
      <c r="M193" s="162">
        <f>IF(LEN(M$8)=0,"",IFERROR((M180*1000)/IF(M$9="samtals",SUMIFS(Gögn!$I$2:$I$11876,Gögn!$F$2:$F$11876,$A193,Gögn!$B$2:$B$11876,M$8),SUMIFS(Gögn!$I$2:$I$11876,Gögn!$F$2:$F$11876,$A193,Gögn!$B$2:$B$11876,M$8,Gögn!$E$2:$E$11876,M$9))*100,0))</f>
        <v>2.3108937420662712</v>
      </c>
      <c r="N193" s="162">
        <f>IF(LEN(N$8)=0,"",IFERROR((N180*1000)/IF(N$9="samtals",SUMIFS(Gögn!$I$2:$I$11876,Gögn!$F$2:$F$11876,$A193,Gögn!$B$2:$B$11876,N$8),SUMIFS(Gögn!$I$2:$I$11876,Gögn!$F$2:$F$11876,$A193,Gögn!$B$2:$B$11876,N$8,Gögn!$E$2:$E$11876,N$9))*100,0))</f>
        <v>2.3108937420662712</v>
      </c>
      <c r="O193" s="162">
        <f>IF(LEN(O$8)=0,"",IFERROR((O180*1000)/IF(O$9="samtals",SUMIFS(Gögn!$I$2:$I$11876,Gögn!$F$2:$F$11876,$A193,Gögn!$B$2:$B$11876,O$8),SUMIFS(Gögn!$I$2:$I$11876,Gögn!$F$2:$F$11876,$A193,Gögn!$B$2:$B$11876,O$8,Gögn!$E$2:$E$11876,O$9))*100,0))</f>
        <v>1.8008501782897886</v>
      </c>
      <c r="P193" s="162">
        <f>IF(LEN(P$8)=0,"",IFERROR((P180*1000)/IF(P$9="samtals",SUMIFS(Gögn!$I$2:$I$11876,Gögn!$F$2:$F$11876,$A193,Gögn!$B$2:$B$11876,P$8),SUMIFS(Gögn!$I$2:$I$11876,Gögn!$F$2:$F$11876,$A193,Gögn!$B$2:$B$11876,P$8,Gögn!$E$2:$E$11876,P$9))*100,0))</f>
        <v>1.8008501782897886</v>
      </c>
      <c r="Q193" s="162">
        <f>IF(LEN(Q$8)=0,"",IFERROR((Q180*1000)/IF(Q$9="samtals",SUMIFS(Gögn!$I$2:$I$11876,Gögn!$F$2:$F$11876,$A193,Gögn!$B$2:$B$11876,Q$8),SUMIFS(Gögn!$I$2:$I$11876,Gögn!$F$2:$F$11876,$A193,Gögn!$B$2:$B$11876,Q$8,Gögn!$E$2:$E$11876,Q$9))*100,0))</f>
        <v>0</v>
      </c>
      <c r="R193" s="162">
        <f>IF(LEN(R$8)=0,"",IFERROR((R180*1000)/IF(R$9="samtals",SUMIFS(Gögn!$I$2:$I$11876,Gögn!$F$2:$F$11876,$A193,Gögn!$B$2:$B$11876,R$8),SUMIFS(Gögn!$I$2:$I$11876,Gögn!$F$2:$F$11876,$A193,Gögn!$B$2:$B$11876,R$8,Gögn!$E$2:$E$11876,R$9))*100,0))</f>
        <v>1.983482398205346</v>
      </c>
      <c r="S193" s="162">
        <f>IF(LEN(S$8)=0,"",IFERROR((S180*1000)/IF(S$9="samtals",SUMIFS(Gögn!$I$2:$I$11876,Gögn!$F$2:$F$11876,$A193,Gögn!$B$2:$B$11876,S$8),SUMIFS(Gögn!$I$2:$I$11876,Gögn!$F$2:$F$11876,$A193,Gögn!$B$2:$B$11876,S$8,Gögn!$E$2:$E$11876,S$9))*100,0))</f>
        <v>1.8131325408089194</v>
      </c>
      <c r="T193" s="162">
        <f>IF(LEN(T$8)=0,"",IFERROR((T180*1000)/IF(T$9="samtals",SUMIFS(Gögn!$I$2:$I$11876,Gögn!$F$2:$F$11876,$A193,Gögn!$B$2:$B$11876,T$8),SUMIFS(Gögn!$I$2:$I$11876,Gögn!$F$2:$F$11876,$A193,Gögn!$B$2:$B$11876,T$8,Gögn!$E$2:$E$11876,T$9))*100,0))</f>
        <v>2.0635581036481612</v>
      </c>
      <c r="U193" s="162">
        <f>IF(LEN(U$8)=0,"",IFERROR((U180*1000)/IF(U$9="samtals",SUMIFS(Gögn!$I$2:$I$11876,Gögn!$F$2:$F$11876,$A193,Gögn!$B$2:$B$11876,U$8),SUMIFS(Gögn!$I$2:$I$11876,Gögn!$F$2:$F$11876,$A193,Gögn!$B$2:$B$11876,U$8,Gögn!$E$2:$E$11876,U$9))*100,0))</f>
        <v>1.6531662920107906</v>
      </c>
      <c r="V193" s="162">
        <f>IF(LEN(V$8)=0,"",IFERROR((V180*1000)/IF(V$9="samtals",SUMIFS(Gögn!$I$2:$I$11876,Gögn!$F$2:$F$11876,$A193,Gögn!$B$2:$B$11876,V$8),SUMIFS(Gögn!$I$2:$I$11876,Gögn!$F$2:$F$11876,$A193,Gögn!$B$2:$B$11876,V$8,Gögn!$E$2:$E$11876,V$9))*100,0))</f>
        <v>1.6531662920107906</v>
      </c>
      <c r="W193" s="162">
        <f>IF(LEN(W$8)=0,"",IFERROR((W180*1000)/IF(W$9="samtals",SUMIFS(Gögn!$I$2:$I$11876,Gögn!$F$2:$F$11876,$A193,Gögn!$B$2:$B$11876,W$8),SUMIFS(Gögn!$I$2:$I$11876,Gögn!$F$2:$F$11876,$A193,Gögn!$B$2:$B$11876,W$8,Gögn!$E$2:$E$11876,W$9))*100,0))</f>
        <v>0</v>
      </c>
      <c r="X193" s="162">
        <f>IF(LEN(X$8)=0,"",IFERROR((X180*1000)/IF(X$9="samtals",SUMIFS(Gögn!$I$2:$I$11876,Gögn!$F$2:$F$11876,$A193,Gögn!$B$2:$B$11876,X$8),SUMIFS(Gögn!$I$2:$I$11876,Gögn!$F$2:$F$11876,$A193,Gögn!$B$2:$B$11876,X$8,Gögn!$E$2:$E$11876,X$9))*100,0))</f>
        <v>1.6835333806383781</v>
      </c>
      <c r="Y193" s="162">
        <f>IF(LEN(Y$8)=0,"",IFERROR((Y180*1000)/IF(Y$9="samtals",SUMIFS(Gögn!$I$2:$I$11876,Gögn!$F$2:$F$11876,$A193,Gögn!$B$2:$B$11876,Y$8),SUMIFS(Gögn!$I$2:$I$11876,Gögn!$F$2:$F$11876,$A193,Gögn!$B$2:$B$11876,Y$8,Gögn!$E$2:$E$11876,Y$9))*100,0))</f>
        <v>1.8039246072349295</v>
      </c>
      <c r="Z193" s="162">
        <f>IF(LEN(Z$8)=0,"",IFERROR((Z180*1000)/IF(Z$9="samtals",SUMIFS(Gögn!$I$2:$I$11876,Gögn!$F$2:$F$11876,$A193,Gögn!$B$2:$B$11876,Z$8),SUMIFS(Gögn!$I$2:$I$11876,Gögn!$F$2:$F$11876,$A193,Gögn!$B$2:$B$11876,Z$8,Gögn!$E$2:$E$11876,Z$9))*100,0))</f>
        <v>1.6459407705249844</v>
      </c>
      <c r="AA193" s="162">
        <f>IF(LEN(AA$8)=0,"",IFERROR((AA180*1000)/IF(AA$9="samtals",SUMIFS(Gögn!$I$2:$I$11876,Gögn!$F$2:$F$11876,$A193,Gögn!$B$2:$B$11876,AA$8),SUMIFS(Gögn!$I$2:$I$11876,Gögn!$F$2:$F$11876,$A193,Gögn!$B$2:$B$11876,AA$8,Gögn!$E$2:$E$11876,AA$9))*100,0))</f>
        <v>2.4060949912862744</v>
      </c>
      <c r="AB193" s="162">
        <f>IF(LEN(AB$8)=0,"",IFERROR((AB180*1000)/IF(AB$9="samtals",SUMIFS(Gögn!$I$2:$I$11876,Gögn!$F$2:$F$11876,$A193,Gögn!$B$2:$B$11876,AB$8),SUMIFS(Gögn!$I$2:$I$11876,Gögn!$F$2:$F$11876,$A193,Gögn!$B$2:$B$11876,AB$8,Gögn!$E$2:$E$11876,AB$9))*100,0))</f>
        <v>2.4060949912862744</v>
      </c>
      <c r="AC193" s="162">
        <f>IF(LEN(AC$8)=0,"",IFERROR((AC180*1000)/IF(AC$9="samtals",SUMIFS(Gögn!$I$2:$I$11876,Gögn!$F$2:$F$11876,$A193,Gögn!$B$2:$B$11876,AC$8),SUMIFS(Gögn!$I$2:$I$11876,Gögn!$F$2:$F$11876,$A193,Gögn!$B$2:$B$11876,AC$8,Gögn!$E$2:$E$11876,AC$9))*100,0))</f>
        <v>0.47303213757390639</v>
      </c>
      <c r="AD193" s="162">
        <f>IF(LEN(AD$8)=0,"",IFERROR((AD180*1000)/IF(AD$9="samtals",SUMIFS(Gögn!$I$2:$I$11876,Gögn!$F$2:$F$11876,$A193,Gögn!$B$2:$B$11876,AD$8),SUMIFS(Gögn!$I$2:$I$11876,Gögn!$F$2:$F$11876,$A193,Gögn!$B$2:$B$11876,AD$8,Gögn!$E$2:$E$11876,AD$9))*100,0))</f>
        <v>0.47303213757390639</v>
      </c>
      <c r="AE193" s="162">
        <f>IF(LEN(AE$8)=0,"",IFERROR((AE180*1000)/IF(AE$9="samtals",SUMIFS(Gögn!$I$2:$I$11876,Gögn!$F$2:$F$11876,$A193,Gögn!$B$2:$B$11876,AE$8),SUMIFS(Gögn!$I$2:$I$11876,Gögn!$F$2:$F$11876,$A193,Gögn!$B$2:$B$11876,AE$8,Gögn!$E$2:$E$11876,AE$9))*100,0))</f>
        <v>2.0378422443945783</v>
      </c>
      <c r="AF193" s="162">
        <f>IF(LEN(AF$8)=0,"",IFERROR((AF180*1000)/IF(AF$9="samtals",SUMIFS(Gögn!$I$2:$I$11876,Gögn!$F$2:$F$11876,$A193,Gögn!$B$2:$B$11876,AF$8),SUMIFS(Gögn!$I$2:$I$11876,Gögn!$F$2:$F$11876,$A193,Gögn!$B$2:$B$11876,AF$8,Gögn!$E$2:$E$11876,AF$9))*100,0))</f>
        <v>2.0378422443945783</v>
      </c>
      <c r="AG193" s="162">
        <f>IF(LEN(AG$8)=0,"",IFERROR((AG180*1000)/IF(AG$9="samtals",SUMIFS(Gögn!$I$2:$I$11876,Gögn!$F$2:$F$11876,$A193,Gögn!$B$2:$B$11876,AG$8),SUMIFS(Gögn!$I$2:$I$11876,Gögn!$F$2:$F$11876,$A193,Gögn!$B$2:$B$11876,AG$8,Gögn!$E$2:$E$11876,AG$9))*100,0))</f>
        <v>0.57462748527076923</v>
      </c>
      <c r="AH193" s="162">
        <f>IF(LEN(AH$8)=0,"",IFERROR((AH180*1000)/IF(AH$9="samtals",SUMIFS(Gögn!$I$2:$I$11876,Gögn!$F$2:$F$11876,$A193,Gögn!$B$2:$B$11876,AH$8),SUMIFS(Gögn!$I$2:$I$11876,Gögn!$F$2:$F$11876,$A193,Gögn!$B$2:$B$11876,AH$8,Gögn!$E$2:$E$11876,AH$9))*100,0))</f>
        <v>0.57462748527076923</v>
      </c>
      <c r="AI193" s="162">
        <f>IF(LEN(AI$8)=0,"",IFERROR((AI180*1000)/IF(AI$9="samtals",SUMIFS(Gögn!$I$2:$I$11876,Gögn!$F$2:$F$11876,$A193,Gögn!$B$2:$B$11876,AI$8),SUMIFS(Gögn!$I$2:$I$11876,Gögn!$F$2:$F$11876,$A193,Gögn!$B$2:$B$11876,AI$8,Gögn!$E$2:$E$11876,AI$9))*100,0))</f>
        <v>1.8751018442357412</v>
      </c>
      <c r="AJ193" s="162">
        <f>IF(LEN(AJ$8)=0,"",IFERROR((AJ180*1000)/IF(AJ$9="samtals",SUMIFS(Gögn!$I$2:$I$11876,Gögn!$F$2:$F$11876,$A193,Gögn!$B$2:$B$11876,AJ$8),SUMIFS(Gögn!$I$2:$I$11876,Gögn!$F$2:$F$11876,$A193,Gögn!$B$2:$B$11876,AJ$8,Gögn!$E$2:$E$11876,AJ$9))*100,0))</f>
        <v>1.8751018442357412</v>
      </c>
      <c r="AK193" s="162">
        <f>IF(LEN(AK$8)=0,"",IFERROR((AK180*1000)/IF(AK$9="samtals",SUMIFS(Gögn!$I$2:$I$11876,Gögn!$F$2:$F$11876,$A193,Gögn!$B$2:$B$11876,AK$8),SUMIFS(Gögn!$I$2:$I$11876,Gögn!$F$2:$F$11876,$A193,Gögn!$B$2:$B$11876,AK$8,Gögn!$E$2:$E$11876,AK$9))*100,0))</f>
        <v>0.48819595526552323</v>
      </c>
      <c r="AL193" s="162">
        <f>IF(LEN(AL$8)=0,"",IFERROR((AL180*1000)/IF(AL$9="samtals",SUMIFS(Gögn!$I$2:$I$11876,Gögn!$F$2:$F$11876,$A193,Gögn!$B$2:$B$11876,AL$8),SUMIFS(Gögn!$I$2:$I$11876,Gögn!$F$2:$F$11876,$A193,Gögn!$B$2:$B$11876,AL$8,Gögn!$E$2:$E$11876,AL$9))*100,0))</f>
        <v>0.48819595526552323</v>
      </c>
      <c r="AM193" s="162">
        <f>IF(LEN(AM$8)=0,"",IFERROR((AM180*1000)/IF(AM$9="samtals",SUMIFS(Gögn!$I$2:$I$11876,Gögn!$F$2:$F$11876,$A193,Gögn!$B$2:$B$11876,AM$8),SUMIFS(Gögn!$I$2:$I$11876,Gögn!$F$2:$F$11876,$A193,Gögn!$B$2:$B$11876,AM$8,Gögn!$E$2:$E$11876,AM$9))*100,0))</f>
        <v>1.3966770916942963</v>
      </c>
      <c r="AN193" s="162">
        <f>IF(LEN(AN$8)=0,"",IFERROR((AN180*1000)/IF(AN$9="samtals",SUMIFS(Gögn!$I$2:$I$11876,Gögn!$F$2:$F$11876,$A193,Gögn!$B$2:$B$11876,AN$8),SUMIFS(Gögn!$I$2:$I$11876,Gögn!$F$2:$F$11876,$A193,Gögn!$B$2:$B$11876,AN$8,Gögn!$E$2:$E$11876,AN$9))*100,0))</f>
        <v>1.3966770916942963</v>
      </c>
      <c r="AO193" s="162">
        <f>IF(LEN(AO$8)=0,"",IFERROR((AO180*1000)/IF(AO$9="samtals",SUMIFS(Gögn!$I$2:$I$11876,Gögn!$F$2:$F$11876,$A193,Gögn!$B$2:$B$11876,AO$8),SUMIFS(Gögn!$I$2:$I$11876,Gögn!$F$2:$F$11876,$A193,Gögn!$B$2:$B$11876,AO$8,Gögn!$E$2:$E$11876,AO$9))*100,0))</f>
        <v>0</v>
      </c>
      <c r="AP193" s="162">
        <f>IF(LEN(AP$8)=0,"",IFERROR((AP180*1000)/IF(AP$9="samtals",SUMIFS(Gögn!$I$2:$I$11876,Gögn!$F$2:$F$11876,$A193,Gögn!$B$2:$B$11876,AP$8),SUMIFS(Gögn!$I$2:$I$11876,Gögn!$F$2:$F$11876,$A193,Gögn!$B$2:$B$11876,AP$8,Gögn!$E$2:$E$11876,AP$9))*100,0))</f>
        <v>0.86148631602868064</v>
      </c>
      <c r="AQ193" s="162">
        <f>IF(LEN(AQ$8)=0,"",IFERROR((AQ180*1000)/IF(AQ$9="samtals",SUMIFS(Gögn!$I$2:$I$11876,Gögn!$F$2:$F$11876,$A193,Gögn!$B$2:$B$11876,AQ$8),SUMIFS(Gögn!$I$2:$I$11876,Gögn!$F$2:$F$11876,$A193,Gögn!$B$2:$B$11876,AQ$8,Gögn!$E$2:$E$11876,AQ$9))*100,0))</f>
        <v>0.87553744887948148</v>
      </c>
      <c r="AR193" s="162">
        <f>IF(LEN(AR$8)=0,"",IFERROR((AR180*1000)/IF(AR$9="samtals",SUMIFS(Gögn!$I$2:$I$11876,Gögn!$F$2:$F$11876,$A193,Gögn!$B$2:$B$11876,AR$8),SUMIFS(Gögn!$I$2:$I$11876,Gögn!$F$2:$F$11876,$A193,Gögn!$B$2:$B$11876,AR$8,Gögn!$E$2:$E$11876,AR$9))*100,0))</f>
        <v>0.85817040101230124</v>
      </c>
      <c r="AS193" s="162">
        <f>IF(LEN(AS$8)=0,"",IFERROR((AS180*1000)/IF(AS$9="samtals",SUMIFS(Gögn!$I$2:$I$11876,Gögn!$F$2:$F$11876,$A193,Gögn!$B$2:$B$11876,AS$8),SUMIFS(Gögn!$I$2:$I$11876,Gögn!$F$2:$F$11876,$A193,Gögn!$B$2:$B$11876,AS$8,Gögn!$E$2:$E$11876,AS$9))*100,0))</f>
        <v>1.5191948820505479</v>
      </c>
      <c r="AT193" s="162">
        <f>IF(LEN(AT$8)=0,"",IFERROR((AT180*1000)/IF(AT$9="samtals",SUMIFS(Gögn!$I$2:$I$11876,Gögn!$F$2:$F$11876,$A193,Gögn!$B$2:$B$11876,AT$8),SUMIFS(Gögn!$I$2:$I$11876,Gögn!$F$2:$F$11876,$A193,Gögn!$B$2:$B$11876,AT$8,Gögn!$E$2:$E$11876,AT$9))*100,0))</f>
        <v>1.5182499597311465</v>
      </c>
      <c r="AU193" s="162">
        <f>IF(LEN(AU$8)=0,"",IFERROR((AU180*1000)/IF(AU$9="samtals",SUMIFS(Gögn!$I$2:$I$11876,Gögn!$F$2:$F$11876,$A193,Gögn!$B$2:$B$11876,AU$8),SUMIFS(Gögn!$I$2:$I$11876,Gögn!$F$2:$F$11876,$A193,Gögn!$B$2:$B$11876,AU$8,Gögn!$E$2:$E$11876,AU$9))*100,0))</f>
        <v>1.5720140476695428</v>
      </c>
      <c r="AV193" s="162">
        <f>IF(LEN(AV$8)=0,"",IFERROR((AV180*1000)/IF(AV$9="samtals",SUMIFS(Gögn!$I$2:$I$11876,Gögn!$F$2:$F$11876,$A193,Gögn!$B$2:$B$11876,AV$8),SUMIFS(Gögn!$I$2:$I$11876,Gögn!$F$2:$F$11876,$A193,Gögn!$B$2:$B$11876,AV$8,Gögn!$E$2:$E$11876,AV$9))*100,0))</f>
        <v>0</v>
      </c>
      <c r="AW193" s="162">
        <f>IF(LEN(AW$8)=0,"",IFERROR((AW180*1000)/IF(AW$9="samtals",SUMIFS(Gögn!$I$2:$I$11876,Gögn!$F$2:$F$11876,$A193,Gögn!$B$2:$B$11876,AW$8),SUMIFS(Gögn!$I$2:$I$11876,Gögn!$F$2:$F$11876,$A193,Gögn!$B$2:$B$11876,AW$8,Gögn!$E$2:$E$11876,AW$9))*100,0))</f>
        <v>0</v>
      </c>
      <c r="AX193" s="162">
        <f>IF(LEN(AX$8)=0,"",IFERROR((AX180*1000)/IF(AX$9="samtals",SUMIFS(Gögn!$I$2:$I$11876,Gögn!$F$2:$F$11876,$A193,Gögn!$B$2:$B$11876,AX$8),SUMIFS(Gögn!$I$2:$I$11876,Gögn!$F$2:$F$11876,$A193,Gögn!$B$2:$B$11876,AX$8,Gögn!$E$2:$E$11876,AX$9))*100,0))</f>
        <v>0</v>
      </c>
      <c r="AY193" s="162">
        <f>IF(LEN(AY$8)=0,"",IFERROR((AY180*1000)/IF(AY$9="samtals",SUMIFS(Gögn!$I$2:$I$11876,Gögn!$F$2:$F$11876,$A193,Gögn!$B$2:$B$11876,AY$8),SUMIFS(Gögn!$I$2:$I$11876,Gögn!$F$2:$F$11876,$A193,Gögn!$B$2:$B$11876,AY$8,Gögn!$E$2:$E$11876,AY$9))*100,0))</f>
        <v>1.6611532185781364</v>
      </c>
      <c r="AZ193" s="162">
        <f>IF(LEN(AZ$8)=0,"",IFERROR((AZ180*1000)/IF(AZ$9="samtals",SUMIFS(Gögn!$I$2:$I$11876,Gögn!$F$2:$F$11876,$A193,Gögn!$B$2:$B$11876,AZ$8),SUMIFS(Gögn!$I$2:$I$11876,Gögn!$F$2:$F$11876,$A193,Gögn!$B$2:$B$11876,AZ$8,Gögn!$E$2:$E$11876,AZ$9))*100,0))</f>
        <v>1.9994478015157948</v>
      </c>
      <c r="BA193" s="162">
        <f>IF(LEN(BA$8)=0,"",IFERROR((BA180*1000)/IF(BA$9="samtals",SUMIFS(Gögn!$I$2:$I$11876,Gögn!$F$2:$F$11876,$A193,Gögn!$B$2:$B$11876,BA$8),SUMIFS(Gögn!$I$2:$I$11876,Gögn!$F$2:$F$11876,$A193,Gögn!$B$2:$B$11876,BA$8,Gögn!$E$2:$E$11876,BA$9))*100,0))</f>
        <v>0.91891310493024858</v>
      </c>
      <c r="BB193" s="162">
        <f>IF(LEN(BB$8)=0,"",IFERROR((BB180*1000)/IF(BB$9="samtals",SUMIFS(Gögn!$I$2:$I$11876,Gögn!$F$2:$F$11876,$A193,Gögn!$B$2:$B$11876,BB$8),SUMIFS(Gögn!$I$2:$I$11876,Gögn!$F$2:$F$11876,$A193,Gögn!$B$2:$B$11876,BB$8,Gögn!$E$2:$E$11876,BB$9))*100,0))</f>
        <v>0</v>
      </c>
      <c r="BC193" s="162">
        <f>IF(LEN(BC$8)=0,"",IFERROR((BC180*1000)/IF(BC$9="samtals",SUMIFS(Gögn!$I$2:$I$11876,Gögn!$F$2:$F$11876,$A193,Gögn!$B$2:$B$11876,BC$8),SUMIFS(Gögn!$I$2:$I$11876,Gögn!$F$2:$F$11876,$A193,Gögn!$B$2:$B$11876,BC$8,Gögn!$E$2:$E$11876,BC$9))*100,0))</f>
        <v>0</v>
      </c>
      <c r="BD193" s="162">
        <f>IF(LEN(BD$8)=0,"",IFERROR((BD180*1000)/IF(BD$9="samtals",SUMIFS(Gögn!$I$2:$I$11876,Gögn!$F$2:$F$11876,$A193,Gögn!$B$2:$B$11876,BD$8),SUMIFS(Gögn!$I$2:$I$11876,Gögn!$F$2:$F$11876,$A193,Gögn!$B$2:$B$11876,BD$8,Gögn!$E$2:$E$11876,BD$9))*100,0))</f>
        <v>0</v>
      </c>
      <c r="BE193" s="162">
        <f>IF(LEN(BE$8)=0,"",IFERROR((BE180*1000)/IF(BE$9="samtals",SUMIFS(Gögn!$I$2:$I$11876,Gögn!$F$2:$F$11876,$A193,Gögn!$B$2:$B$11876,BE$8),SUMIFS(Gögn!$I$2:$I$11876,Gögn!$F$2:$F$11876,$A193,Gögn!$B$2:$B$11876,BE$8,Gögn!$E$2:$E$11876,BE$9))*100,0))</f>
        <v>1.5715574406058519</v>
      </c>
      <c r="BF193" s="162">
        <f>IF(LEN(BF$8)=0,"",IFERROR((BF180*1000)/IF(BF$9="samtals",SUMIFS(Gögn!$I$2:$I$11876,Gögn!$F$2:$F$11876,$A193,Gögn!$B$2:$B$11876,BF$8),SUMIFS(Gögn!$I$2:$I$11876,Gögn!$F$2:$F$11876,$A193,Gögn!$B$2:$B$11876,BF$8,Gögn!$E$2:$E$11876,BF$9))*100,0))</f>
        <v>1.5715574406058519</v>
      </c>
      <c r="BG193" s="162">
        <f>IF(LEN(BG$8)=0,"",IFERROR((BG180*1000)/IF(BG$9="samtals",SUMIFS(Gögn!$I$2:$I$11876,Gögn!$F$2:$F$11876,$A193,Gögn!$B$2:$B$11876,BG$8),SUMIFS(Gögn!$I$2:$I$11876,Gögn!$F$2:$F$11876,$A193,Gögn!$B$2:$B$11876,BG$8,Gögn!$E$2:$E$11876,BG$9))*100,0))</f>
        <v>0</v>
      </c>
    </row>
    <row r="194" spans="1:59" ht="15" customHeight="1" x14ac:dyDescent="0.25">
      <c r="A194" s="5" t="s">
        <v>416</v>
      </c>
      <c r="B194" s="5"/>
      <c r="C194" s="18" t="s">
        <v>321</v>
      </c>
      <c r="D194" s="160">
        <f>SUMPRODUCT(E194:BG194,$E$83:$BG$83)/SUM($E$83:$BG$83)</f>
        <v>0.34688884411338738</v>
      </c>
      <c r="E194" s="160">
        <f>IF(LEN(E$8)=0,"",IFERROR((E181*1000)/IF(E$9="samtals",SUMIFS(Gögn!$I$2:$I$11876,Gögn!$F$2:$F$11876,$A194,Gögn!$B$2:$B$11876,E$8),SUMIFS(Gögn!$I$2:$I$11876,Gögn!$F$2:$F$11876,$A194,Gögn!$B$2:$B$11876,E$8,Gögn!$E$2:$E$11876,E$9))*100,0))</f>
        <v>0.16211996555464769</v>
      </c>
      <c r="F194" s="160">
        <f>IF(LEN(F$8)=0,"",IFERROR((F181*1000)/IF(F$9="samtals",SUMIFS(Gögn!$I$2:$I$11876,Gögn!$F$2:$F$11876,$A194,Gögn!$B$2:$B$11876,F$8),SUMIFS(Gögn!$I$2:$I$11876,Gögn!$F$2:$F$11876,$A194,Gögn!$B$2:$B$11876,F$8,Gögn!$E$2:$E$11876,F$9))*100,0))</f>
        <v>0.16446050928085348</v>
      </c>
      <c r="G194" s="160">
        <f>IF(LEN(G$8)=0,"",IFERROR((G181*1000)/IF(G$9="samtals",SUMIFS(Gögn!$I$2:$I$11876,Gögn!$F$2:$F$11876,$A194,Gögn!$B$2:$B$11876,G$8),SUMIFS(Gögn!$I$2:$I$11876,Gögn!$F$2:$F$11876,$A194,Gögn!$B$2:$B$11876,G$8,Gögn!$E$2:$E$11876,G$9))*100,0))</f>
        <v>0.15971768626260197</v>
      </c>
      <c r="H194" s="160">
        <f>IF(LEN(H$8)=0,"",IFERROR((H181*1000)/IF(H$9="samtals",SUMIFS(Gögn!$I$2:$I$11876,Gögn!$F$2:$F$11876,$A194,Gögn!$B$2:$B$11876,H$8),SUMIFS(Gögn!$I$2:$I$11876,Gögn!$F$2:$F$11876,$A194,Gögn!$B$2:$B$11876,H$8,Gögn!$E$2:$E$11876,H$9))*100,0))</f>
        <v>5.3297301554378451E-2</v>
      </c>
      <c r="I194" s="160">
        <f>IF(LEN(I$8)=0,"",IFERROR((I181*1000)/IF(I$9="samtals",SUMIFS(Gögn!$I$2:$I$11876,Gögn!$F$2:$F$11876,$A194,Gögn!$B$2:$B$11876,I$8),SUMIFS(Gögn!$I$2:$I$11876,Gögn!$F$2:$F$11876,$A194,Gögn!$B$2:$B$11876,I$8,Gögn!$E$2:$E$11876,I$9))*100,0))</f>
        <v>5.2298701768620018E-2</v>
      </c>
      <c r="J194" s="160">
        <f>IF(LEN(J$8)=0,"",IFERROR((J181*1000)/IF(J$9="samtals",SUMIFS(Gögn!$I$2:$I$11876,Gögn!$F$2:$F$11876,$A194,Gögn!$B$2:$B$11876,J$8),SUMIFS(Gögn!$I$2:$I$11876,Gögn!$F$2:$F$11876,$A194,Gögn!$B$2:$B$11876,J$8,Gögn!$E$2:$E$11876,J$9))*100,0))</f>
        <v>0.43591373279436529</v>
      </c>
      <c r="K194" s="160">
        <f>IF(LEN(K$8)=0,"",IFERROR((K181*1000)/IF(K$9="samtals",SUMIFS(Gögn!$I$2:$I$11876,Gögn!$F$2:$F$11876,$A194,Gögn!$B$2:$B$11876,K$8),SUMIFS(Gögn!$I$2:$I$11876,Gögn!$F$2:$F$11876,$A194,Gögn!$B$2:$B$11876,K$8,Gögn!$E$2:$E$11876,K$9))*100,0))</f>
        <v>0.37086947381996849</v>
      </c>
      <c r="L194" s="160">
        <f>IF(LEN(L$8)=0,"",IFERROR((L181*1000)/IF(L$9="samtals",SUMIFS(Gögn!$I$2:$I$11876,Gögn!$F$2:$F$11876,$A194,Gögn!$B$2:$B$11876,L$8),SUMIFS(Gögn!$I$2:$I$11876,Gögn!$F$2:$F$11876,$A194,Gögn!$B$2:$B$11876,L$8,Gögn!$E$2:$E$11876,L$9))*100,0))</f>
        <v>0.37086947381996849</v>
      </c>
      <c r="M194" s="160">
        <f>IF(LEN(M$8)=0,"",IFERROR((M181*1000)/IF(M$9="samtals",SUMIFS(Gögn!$I$2:$I$11876,Gögn!$F$2:$F$11876,$A194,Gögn!$B$2:$B$11876,M$8),SUMIFS(Gögn!$I$2:$I$11876,Gögn!$F$2:$F$11876,$A194,Gögn!$B$2:$B$11876,M$8,Gögn!$E$2:$E$11876,M$9))*100,0))</f>
        <v>0.45851024550849112</v>
      </c>
      <c r="N194" s="160">
        <f>IF(LEN(N$8)=0,"",IFERROR((N181*1000)/IF(N$9="samtals",SUMIFS(Gögn!$I$2:$I$11876,Gögn!$F$2:$F$11876,$A194,Gögn!$B$2:$B$11876,N$8),SUMIFS(Gögn!$I$2:$I$11876,Gögn!$F$2:$F$11876,$A194,Gögn!$B$2:$B$11876,N$8,Gögn!$E$2:$E$11876,N$9))*100,0))</f>
        <v>0.45851024550849112</v>
      </c>
      <c r="O194" s="160">
        <f>IF(LEN(O$8)=0,"",IFERROR((O181*1000)/IF(O$9="samtals",SUMIFS(Gögn!$I$2:$I$11876,Gögn!$F$2:$F$11876,$A194,Gögn!$B$2:$B$11876,O$8),SUMIFS(Gögn!$I$2:$I$11876,Gögn!$F$2:$F$11876,$A194,Gögn!$B$2:$B$11876,O$8,Gögn!$E$2:$E$11876,O$9))*100,0))</f>
        <v>0.47810509920009381</v>
      </c>
      <c r="P194" s="160">
        <f>IF(LEN(P$8)=0,"",IFERROR((P181*1000)/IF(P$9="samtals",SUMIFS(Gögn!$I$2:$I$11876,Gögn!$F$2:$F$11876,$A194,Gögn!$B$2:$B$11876,P$8),SUMIFS(Gögn!$I$2:$I$11876,Gögn!$F$2:$F$11876,$A194,Gögn!$B$2:$B$11876,P$8,Gögn!$E$2:$E$11876,P$9))*100,0))</f>
        <v>0.47832144551144584</v>
      </c>
      <c r="Q194" s="160">
        <f>IF(LEN(Q$8)=0,"",IFERROR((Q181*1000)/IF(Q$9="samtals",SUMIFS(Gögn!$I$2:$I$11876,Gögn!$F$2:$F$11876,$A194,Gögn!$B$2:$B$11876,Q$8),SUMIFS(Gögn!$I$2:$I$11876,Gögn!$F$2:$F$11876,$A194,Gögn!$B$2:$B$11876,Q$8,Gögn!$E$2:$E$11876,Q$9))*100,0))</f>
        <v>0.44879999925655389</v>
      </c>
      <c r="R194" s="160">
        <f>IF(LEN(R$8)=0,"",IFERROR((R181*1000)/IF(R$9="samtals",SUMIFS(Gögn!$I$2:$I$11876,Gögn!$F$2:$F$11876,$A194,Gögn!$B$2:$B$11876,R$8),SUMIFS(Gögn!$I$2:$I$11876,Gögn!$F$2:$F$11876,$A194,Gögn!$B$2:$B$11876,R$8,Gögn!$E$2:$E$11876,R$9))*100,0))</f>
        <v>0.37889342545985377</v>
      </c>
      <c r="S194" s="160">
        <f>IF(LEN(S$8)=0,"",IFERROR((S181*1000)/IF(S$9="samtals",SUMIFS(Gögn!$I$2:$I$11876,Gögn!$F$2:$F$11876,$A194,Gögn!$B$2:$B$11876,S$8),SUMIFS(Gögn!$I$2:$I$11876,Gögn!$F$2:$F$11876,$A194,Gögn!$B$2:$B$11876,S$8,Gögn!$E$2:$E$11876,S$9))*100,0))</f>
        <v>0.36847696084127846</v>
      </c>
      <c r="T194" s="160">
        <f>IF(LEN(T$8)=0,"",IFERROR((T181*1000)/IF(T$9="samtals",SUMIFS(Gögn!$I$2:$I$11876,Gögn!$F$2:$F$11876,$A194,Gögn!$B$2:$B$11876,T$8),SUMIFS(Gögn!$I$2:$I$11876,Gögn!$F$2:$F$11876,$A194,Gögn!$B$2:$B$11876,T$8,Gögn!$E$2:$E$11876,T$9))*100,0))</f>
        <v>0.38410511702061062</v>
      </c>
      <c r="U194" s="160">
        <f>IF(LEN(U$8)=0,"",IFERROR((U181*1000)/IF(U$9="samtals",SUMIFS(Gögn!$I$2:$I$11876,Gögn!$F$2:$F$11876,$A194,Gögn!$B$2:$B$11876,U$8),SUMIFS(Gögn!$I$2:$I$11876,Gögn!$F$2:$F$11876,$A194,Gögn!$B$2:$B$11876,U$8,Gögn!$E$2:$E$11876,U$9))*100,0))</f>
        <v>0.39814096109584246</v>
      </c>
      <c r="V194" s="160">
        <f>IF(LEN(V$8)=0,"",IFERROR((V181*1000)/IF(V$9="samtals",SUMIFS(Gögn!$I$2:$I$11876,Gögn!$F$2:$F$11876,$A194,Gögn!$B$2:$B$11876,V$8),SUMIFS(Gögn!$I$2:$I$11876,Gögn!$F$2:$F$11876,$A194,Gögn!$B$2:$B$11876,V$8,Gögn!$E$2:$E$11876,V$9))*100,0))</f>
        <v>0.40032598769857619</v>
      </c>
      <c r="W194" s="160">
        <f>IF(LEN(W$8)=0,"",IFERROR((W181*1000)/IF(W$9="samtals",SUMIFS(Gögn!$I$2:$I$11876,Gögn!$F$2:$F$11876,$A194,Gögn!$B$2:$B$11876,W$8),SUMIFS(Gögn!$I$2:$I$11876,Gögn!$F$2:$F$11876,$A194,Gögn!$B$2:$B$11876,W$8,Gögn!$E$2:$E$11876,W$9))*100,0))</f>
        <v>0</v>
      </c>
      <c r="X194" s="160">
        <f>IF(LEN(X$8)=0,"",IFERROR((X181*1000)/IF(X$9="samtals",SUMIFS(Gögn!$I$2:$I$11876,Gögn!$F$2:$F$11876,$A194,Gögn!$B$2:$B$11876,X$8),SUMIFS(Gögn!$I$2:$I$11876,Gögn!$F$2:$F$11876,$A194,Gögn!$B$2:$B$11876,X$8,Gögn!$E$2:$E$11876,X$9))*100,0))</f>
        <v>0.46327096076237445</v>
      </c>
      <c r="Y194" s="160">
        <f>IF(LEN(Y$8)=0,"",IFERROR((Y181*1000)/IF(Y$9="samtals",SUMIFS(Gögn!$I$2:$I$11876,Gögn!$F$2:$F$11876,$A194,Gögn!$B$2:$B$11876,Y$8),SUMIFS(Gögn!$I$2:$I$11876,Gögn!$F$2:$F$11876,$A194,Gögn!$B$2:$B$11876,Y$8,Gögn!$E$2:$E$11876,Y$9))*100,0))</f>
        <v>0.46592309204139193</v>
      </c>
      <c r="Z194" s="160">
        <f>IF(LEN(Z$8)=0,"",IFERROR((Z181*1000)/IF(Z$9="samtals",SUMIFS(Gögn!$I$2:$I$11876,Gögn!$F$2:$F$11876,$A194,Gögn!$B$2:$B$11876,Z$8),SUMIFS(Gögn!$I$2:$I$11876,Gögn!$F$2:$F$11876,$A194,Gögn!$B$2:$B$11876,Z$8,Gögn!$E$2:$E$11876,Z$9))*100,0))</f>
        <v>0.46236358360194507</v>
      </c>
      <c r="AA194" s="160">
        <f>IF(LEN(AA$8)=0,"",IFERROR((AA181*1000)/IF(AA$9="samtals",SUMIFS(Gögn!$I$2:$I$11876,Gögn!$F$2:$F$11876,$A194,Gögn!$B$2:$B$11876,AA$8),SUMIFS(Gögn!$I$2:$I$11876,Gögn!$F$2:$F$11876,$A194,Gögn!$B$2:$B$11876,AA$8,Gögn!$E$2:$E$11876,AA$9))*100,0))</f>
        <v>0.42461655294656248</v>
      </c>
      <c r="AB194" s="160">
        <f>IF(LEN(AB$8)=0,"",IFERROR((AB181*1000)/IF(AB$9="samtals",SUMIFS(Gögn!$I$2:$I$11876,Gögn!$F$2:$F$11876,$A194,Gögn!$B$2:$B$11876,AB$8),SUMIFS(Gögn!$I$2:$I$11876,Gögn!$F$2:$F$11876,$A194,Gögn!$B$2:$B$11876,AB$8,Gögn!$E$2:$E$11876,AB$9))*100,0))</f>
        <v>0.42461655294656248</v>
      </c>
      <c r="AC194" s="160">
        <f>IF(LEN(AC$8)=0,"",IFERROR((AC181*1000)/IF(AC$9="samtals",SUMIFS(Gögn!$I$2:$I$11876,Gögn!$F$2:$F$11876,$A194,Gögn!$B$2:$B$11876,AC$8),SUMIFS(Gögn!$I$2:$I$11876,Gögn!$F$2:$F$11876,$A194,Gögn!$B$2:$B$11876,AC$8,Gögn!$E$2:$E$11876,AC$9))*100,0))</f>
        <v>0.7987158936257408</v>
      </c>
      <c r="AD194" s="160">
        <f>IF(LEN(AD$8)=0,"",IFERROR((AD181*1000)/IF(AD$9="samtals",SUMIFS(Gögn!$I$2:$I$11876,Gögn!$F$2:$F$11876,$A194,Gögn!$B$2:$B$11876,AD$8),SUMIFS(Gögn!$I$2:$I$11876,Gögn!$F$2:$F$11876,$A194,Gögn!$B$2:$B$11876,AD$8,Gögn!$E$2:$E$11876,AD$9))*100,0))</f>
        <v>0.7987158936257408</v>
      </c>
      <c r="AE194" s="160">
        <f>IF(LEN(AE$8)=0,"",IFERROR((AE181*1000)/IF(AE$9="samtals",SUMIFS(Gögn!$I$2:$I$11876,Gögn!$F$2:$F$11876,$A194,Gögn!$B$2:$B$11876,AE$8),SUMIFS(Gögn!$I$2:$I$11876,Gögn!$F$2:$F$11876,$A194,Gögn!$B$2:$B$11876,AE$8,Gögn!$E$2:$E$11876,AE$9))*100,0))</f>
        <v>0.41419350935013527</v>
      </c>
      <c r="AF194" s="160">
        <f>IF(LEN(AF$8)=0,"",IFERROR((AF181*1000)/IF(AF$9="samtals",SUMIFS(Gögn!$I$2:$I$11876,Gögn!$F$2:$F$11876,$A194,Gögn!$B$2:$B$11876,AF$8),SUMIFS(Gögn!$I$2:$I$11876,Gögn!$F$2:$F$11876,$A194,Gögn!$B$2:$B$11876,AF$8,Gögn!$E$2:$E$11876,AF$9))*100,0))</f>
        <v>0.41419350935013527</v>
      </c>
      <c r="AG194" s="160">
        <f>IF(LEN(AG$8)=0,"",IFERROR((AG181*1000)/IF(AG$9="samtals",SUMIFS(Gögn!$I$2:$I$11876,Gögn!$F$2:$F$11876,$A194,Gögn!$B$2:$B$11876,AG$8),SUMIFS(Gögn!$I$2:$I$11876,Gögn!$F$2:$F$11876,$A194,Gögn!$B$2:$B$11876,AG$8,Gögn!$E$2:$E$11876,AG$9))*100,0))</f>
        <v>0.22965176977785842</v>
      </c>
      <c r="AH194" s="160">
        <f>IF(LEN(AH$8)=0,"",IFERROR((AH181*1000)/IF(AH$9="samtals",SUMIFS(Gögn!$I$2:$I$11876,Gögn!$F$2:$F$11876,$A194,Gögn!$B$2:$B$11876,AH$8),SUMIFS(Gögn!$I$2:$I$11876,Gögn!$F$2:$F$11876,$A194,Gögn!$B$2:$B$11876,AH$8,Gögn!$E$2:$E$11876,AH$9))*100,0))</f>
        <v>0.22965176977785842</v>
      </c>
      <c r="AI194" s="160">
        <f>IF(LEN(AI$8)=0,"",IFERROR((AI181*1000)/IF(AI$9="samtals",SUMIFS(Gögn!$I$2:$I$11876,Gögn!$F$2:$F$11876,$A194,Gögn!$B$2:$B$11876,AI$8),SUMIFS(Gögn!$I$2:$I$11876,Gögn!$F$2:$F$11876,$A194,Gögn!$B$2:$B$11876,AI$8,Gögn!$E$2:$E$11876,AI$9))*100,0))</f>
        <v>0.51088857606006322</v>
      </c>
      <c r="AJ194" s="160">
        <f>IF(LEN(AJ$8)=0,"",IFERROR((AJ181*1000)/IF(AJ$9="samtals",SUMIFS(Gögn!$I$2:$I$11876,Gögn!$F$2:$F$11876,$A194,Gögn!$B$2:$B$11876,AJ$8),SUMIFS(Gögn!$I$2:$I$11876,Gögn!$F$2:$F$11876,$A194,Gögn!$B$2:$B$11876,AJ$8,Gögn!$E$2:$E$11876,AJ$9))*100,0))</f>
        <v>0.51088857606006322</v>
      </c>
      <c r="AK194" s="160">
        <f>IF(LEN(AK$8)=0,"",IFERROR((AK181*1000)/IF(AK$9="samtals",SUMIFS(Gögn!$I$2:$I$11876,Gögn!$F$2:$F$11876,$A194,Gögn!$B$2:$B$11876,AK$8),SUMIFS(Gögn!$I$2:$I$11876,Gögn!$F$2:$F$11876,$A194,Gögn!$B$2:$B$11876,AK$8,Gögn!$E$2:$E$11876,AK$9))*100,0))</f>
        <v>0.35172094765620066</v>
      </c>
      <c r="AL194" s="160">
        <f>IF(LEN(AL$8)=0,"",IFERROR((AL181*1000)/IF(AL$9="samtals",SUMIFS(Gögn!$I$2:$I$11876,Gögn!$F$2:$F$11876,$A194,Gögn!$B$2:$B$11876,AL$8),SUMIFS(Gögn!$I$2:$I$11876,Gögn!$F$2:$F$11876,$A194,Gögn!$B$2:$B$11876,AL$8,Gögn!$E$2:$E$11876,AL$9))*100,0))</f>
        <v>0.35172094765620066</v>
      </c>
      <c r="AM194" s="160">
        <f>IF(LEN(AM$8)=0,"",IFERROR((AM181*1000)/IF(AM$9="samtals",SUMIFS(Gögn!$I$2:$I$11876,Gögn!$F$2:$F$11876,$A194,Gögn!$B$2:$B$11876,AM$8),SUMIFS(Gögn!$I$2:$I$11876,Gögn!$F$2:$F$11876,$A194,Gögn!$B$2:$B$11876,AM$8,Gögn!$E$2:$E$11876,AM$9))*100,0))</f>
        <v>0.53467411007070764</v>
      </c>
      <c r="AN194" s="160">
        <f>IF(LEN(AN$8)=0,"",IFERROR((AN181*1000)/IF(AN$9="samtals",SUMIFS(Gögn!$I$2:$I$11876,Gögn!$F$2:$F$11876,$A194,Gögn!$B$2:$B$11876,AN$8),SUMIFS(Gögn!$I$2:$I$11876,Gögn!$F$2:$F$11876,$A194,Gögn!$B$2:$B$11876,AN$8,Gögn!$E$2:$E$11876,AN$9))*100,0))</f>
        <v>0.53735848475193981</v>
      </c>
      <c r="AO194" s="160">
        <f>IF(LEN(AO$8)=0,"",IFERROR((AO181*1000)/IF(AO$9="samtals",SUMIFS(Gögn!$I$2:$I$11876,Gögn!$F$2:$F$11876,$A194,Gögn!$B$2:$B$11876,AO$8),SUMIFS(Gögn!$I$2:$I$11876,Gögn!$F$2:$F$11876,$A194,Gögn!$B$2:$B$11876,AO$8,Gögn!$E$2:$E$11876,AO$9))*100,0))</f>
        <v>0.35717989888202212</v>
      </c>
      <c r="AP194" s="160">
        <f>IF(LEN(AP$8)=0,"",IFERROR((AP181*1000)/IF(AP$9="samtals",SUMIFS(Gögn!$I$2:$I$11876,Gögn!$F$2:$F$11876,$A194,Gögn!$B$2:$B$11876,AP$8),SUMIFS(Gögn!$I$2:$I$11876,Gögn!$F$2:$F$11876,$A194,Gögn!$B$2:$B$11876,AP$8,Gögn!$E$2:$E$11876,AP$9))*100,0))</f>
        <v>0.50729682041367596</v>
      </c>
      <c r="AQ194" s="160">
        <f>IF(LEN(AQ$8)=0,"",IFERROR((AQ181*1000)/IF(AQ$9="samtals",SUMIFS(Gögn!$I$2:$I$11876,Gögn!$F$2:$F$11876,$A194,Gögn!$B$2:$B$11876,AQ$8),SUMIFS(Gögn!$I$2:$I$11876,Gögn!$F$2:$F$11876,$A194,Gögn!$B$2:$B$11876,AQ$8,Gögn!$E$2:$E$11876,AQ$9))*100,0))</f>
        <v>0.51062317686774672</v>
      </c>
      <c r="AR194" s="160">
        <f>IF(LEN(AR$8)=0,"",IFERROR((AR181*1000)/IF(AR$9="samtals",SUMIFS(Gögn!$I$2:$I$11876,Gögn!$F$2:$F$11876,$A194,Gögn!$B$2:$B$11876,AR$8),SUMIFS(Gögn!$I$2:$I$11876,Gögn!$F$2:$F$11876,$A194,Gögn!$B$2:$B$11876,AR$8,Gögn!$E$2:$E$11876,AR$9))*100,0))</f>
        <v>0.50622066941745858</v>
      </c>
      <c r="AS194" s="160">
        <f>IF(LEN(AS$8)=0,"",IFERROR((AS181*1000)/IF(AS$9="samtals",SUMIFS(Gögn!$I$2:$I$11876,Gögn!$F$2:$F$11876,$A194,Gögn!$B$2:$B$11876,AS$8),SUMIFS(Gögn!$I$2:$I$11876,Gögn!$F$2:$F$11876,$A194,Gögn!$B$2:$B$11876,AS$8,Gögn!$E$2:$E$11876,AS$9))*100,0))</f>
        <v>0.22677055575196503</v>
      </c>
      <c r="AT194" s="160">
        <f>IF(LEN(AT$8)=0,"",IFERROR((AT181*1000)/IF(AT$9="samtals",SUMIFS(Gögn!$I$2:$I$11876,Gögn!$F$2:$F$11876,$A194,Gögn!$B$2:$B$11876,AT$8),SUMIFS(Gögn!$I$2:$I$11876,Gögn!$F$2:$F$11876,$A194,Gögn!$B$2:$B$11876,AT$8,Gögn!$E$2:$E$11876,AT$9))*100,0))</f>
        <v>0.22711658995652834</v>
      </c>
      <c r="AU194" s="160">
        <f>IF(LEN(AU$8)=0,"",IFERROR((AU181*1000)/IF(AU$9="samtals",SUMIFS(Gögn!$I$2:$I$11876,Gögn!$F$2:$F$11876,$A194,Gögn!$B$2:$B$11876,AU$8),SUMIFS(Gögn!$I$2:$I$11876,Gögn!$F$2:$F$11876,$A194,Gögn!$B$2:$B$11876,AU$8,Gögn!$E$2:$E$11876,AU$9))*100,0))</f>
        <v>0.21009906350591434</v>
      </c>
      <c r="AV194" s="160">
        <f>IF(LEN(AV$8)=0,"",IFERROR((AV181*1000)/IF(AV$9="samtals",SUMIFS(Gögn!$I$2:$I$11876,Gögn!$F$2:$F$11876,$A194,Gögn!$B$2:$B$11876,AV$8),SUMIFS(Gögn!$I$2:$I$11876,Gögn!$F$2:$F$11876,$A194,Gögn!$B$2:$B$11876,AV$8,Gögn!$E$2:$E$11876,AV$9))*100,0))</f>
        <v>0</v>
      </c>
      <c r="AW194" s="160">
        <f>IF(LEN(AW$8)=0,"",IFERROR((AW181*1000)/IF(AW$9="samtals",SUMIFS(Gögn!$I$2:$I$11876,Gögn!$F$2:$F$11876,$A194,Gögn!$B$2:$B$11876,AW$8),SUMIFS(Gögn!$I$2:$I$11876,Gögn!$F$2:$F$11876,$A194,Gögn!$B$2:$B$11876,AW$8,Gögn!$E$2:$E$11876,AW$9))*100,0))</f>
        <v>0</v>
      </c>
      <c r="AX194" s="160">
        <f>IF(LEN(AX$8)=0,"",IFERROR((AX181*1000)/IF(AX$9="samtals",SUMIFS(Gögn!$I$2:$I$11876,Gögn!$F$2:$F$11876,$A194,Gögn!$B$2:$B$11876,AX$8),SUMIFS(Gögn!$I$2:$I$11876,Gögn!$F$2:$F$11876,$A194,Gögn!$B$2:$B$11876,AX$8,Gögn!$E$2:$E$11876,AX$9))*100,0))</f>
        <v>0</v>
      </c>
      <c r="AY194" s="160">
        <f>IF(LEN(AY$8)=0,"",IFERROR((AY181*1000)/IF(AY$9="samtals",SUMIFS(Gögn!$I$2:$I$11876,Gögn!$F$2:$F$11876,$A194,Gögn!$B$2:$B$11876,AY$8),SUMIFS(Gögn!$I$2:$I$11876,Gögn!$F$2:$F$11876,$A194,Gögn!$B$2:$B$11876,AY$8,Gögn!$E$2:$E$11876,AY$9))*100,0))</f>
        <v>0.48049891268170958</v>
      </c>
      <c r="AZ194" s="160">
        <f>IF(LEN(AZ$8)=0,"",IFERROR((AZ181*1000)/IF(AZ$9="samtals",SUMIFS(Gögn!$I$2:$I$11876,Gögn!$F$2:$F$11876,$A194,Gögn!$B$2:$B$11876,AZ$8),SUMIFS(Gögn!$I$2:$I$11876,Gögn!$F$2:$F$11876,$A194,Gögn!$B$2:$B$11876,AZ$8,Gögn!$E$2:$E$11876,AZ$9))*100,0))</f>
        <v>0.40626148106120408</v>
      </c>
      <c r="BA194" s="160">
        <f>IF(LEN(BA$8)=0,"",IFERROR((BA181*1000)/IF(BA$9="samtals",SUMIFS(Gögn!$I$2:$I$11876,Gögn!$F$2:$F$11876,$A194,Gögn!$B$2:$B$11876,BA$8),SUMIFS(Gögn!$I$2:$I$11876,Gögn!$F$2:$F$11876,$A194,Gögn!$B$2:$B$11876,BA$8,Gögn!$E$2:$E$11876,BA$9))*100,0))</f>
        <v>0.71348041611694824</v>
      </c>
      <c r="BB194" s="160">
        <f>IF(LEN(BB$8)=0,"",IFERROR((BB181*1000)/IF(BB$9="samtals",SUMIFS(Gögn!$I$2:$I$11876,Gögn!$F$2:$F$11876,$A194,Gögn!$B$2:$B$11876,BB$8),SUMIFS(Gögn!$I$2:$I$11876,Gögn!$F$2:$F$11876,$A194,Gögn!$B$2:$B$11876,BB$8,Gögn!$E$2:$E$11876,BB$9))*100,0))</f>
        <v>0</v>
      </c>
      <c r="BC194" s="160">
        <f>IF(LEN(BC$8)=0,"",IFERROR((BC181*1000)/IF(BC$9="samtals",SUMIFS(Gögn!$I$2:$I$11876,Gögn!$F$2:$F$11876,$A194,Gögn!$B$2:$B$11876,BC$8),SUMIFS(Gögn!$I$2:$I$11876,Gögn!$F$2:$F$11876,$A194,Gögn!$B$2:$B$11876,BC$8,Gögn!$E$2:$E$11876,BC$9))*100,0))</f>
        <v>0</v>
      </c>
      <c r="BD194" s="160">
        <f>IF(LEN(BD$8)=0,"",IFERROR((BD181*1000)/IF(BD$9="samtals",SUMIFS(Gögn!$I$2:$I$11876,Gögn!$F$2:$F$11876,$A194,Gögn!$B$2:$B$11876,BD$8),SUMIFS(Gögn!$I$2:$I$11876,Gögn!$F$2:$F$11876,$A194,Gögn!$B$2:$B$11876,BD$8,Gögn!$E$2:$E$11876,BD$9))*100,0))</f>
        <v>0</v>
      </c>
      <c r="BE194" s="160">
        <f>IF(LEN(BE$8)=0,"",IFERROR((BE181*1000)/IF(BE$9="samtals",SUMIFS(Gögn!$I$2:$I$11876,Gögn!$F$2:$F$11876,$A194,Gögn!$B$2:$B$11876,BE$8),SUMIFS(Gögn!$I$2:$I$11876,Gögn!$F$2:$F$11876,$A194,Gögn!$B$2:$B$11876,BE$8,Gögn!$E$2:$E$11876,BE$9))*100,0))</f>
        <v>0.48579133922898615</v>
      </c>
      <c r="BF194" s="160">
        <f>IF(LEN(BF$8)=0,"",IFERROR((BF181*1000)/IF(BF$9="samtals",SUMIFS(Gögn!$I$2:$I$11876,Gögn!$F$2:$F$11876,$A194,Gögn!$B$2:$B$11876,BF$8),SUMIFS(Gögn!$I$2:$I$11876,Gögn!$F$2:$F$11876,$A194,Gögn!$B$2:$B$11876,BF$8,Gögn!$E$2:$E$11876,BF$9))*100,0))</f>
        <v>0.48607334098575733</v>
      </c>
      <c r="BG194" s="160">
        <f>IF(LEN(BG$8)=0,"",IFERROR((BG181*1000)/IF(BG$9="samtals",SUMIFS(Gögn!$I$2:$I$11876,Gögn!$F$2:$F$11876,$A194,Gögn!$B$2:$B$11876,BG$8),SUMIFS(Gögn!$I$2:$I$11876,Gögn!$F$2:$F$11876,$A194,Gögn!$B$2:$B$11876,BG$8,Gögn!$E$2:$E$11876,BG$9))*100,0))</f>
        <v>0.47245578236417285</v>
      </c>
    </row>
    <row r="195" spans="1:59" ht="15" customHeight="1" x14ac:dyDescent="0.25">
      <c r="A195" s="5" t="s">
        <v>418</v>
      </c>
      <c r="B195" s="5"/>
      <c r="C195" s="19" t="s">
        <v>322</v>
      </c>
      <c r="D195" s="162">
        <f>SUMPRODUCT(E195:BG195,$E$83:$BG$83)/SUM($E$83:$BG$83)</f>
        <v>2.0481276306302654</v>
      </c>
      <c r="E195" s="162">
        <f>IF(LEN(E$8)=0,"",IFERROR((E182*1000)/IF(E$9="samtals",SUMIFS(Gögn!$I$2:$I$11876,Gögn!$F$2:$F$11876,$A195,Gögn!$B$2:$B$11876,E$8),SUMIFS(Gögn!$I$2:$I$11876,Gögn!$F$2:$F$11876,$A195,Gögn!$B$2:$B$11876,E$8,Gögn!$E$2:$E$11876,E$9))*100,0))</f>
        <v>2.0381588208534454</v>
      </c>
      <c r="F195" s="162">
        <f>IF(LEN(F$8)=0,"",IFERROR((F182*1000)/IF(F$9="samtals",SUMIFS(Gögn!$I$2:$I$11876,Gögn!$F$2:$F$11876,$A195,Gögn!$B$2:$B$11876,F$8),SUMIFS(Gögn!$I$2:$I$11876,Gögn!$F$2:$F$11876,$A195,Gögn!$B$2:$B$11876,F$8,Gögn!$E$2:$E$11876,F$9))*100,0))</f>
        <v>2.0844091768783222</v>
      </c>
      <c r="G195" s="162">
        <f>IF(LEN(G$8)=0,"",IFERROR((G182*1000)/IF(G$9="samtals",SUMIFS(Gögn!$I$2:$I$11876,Gögn!$F$2:$F$11876,$A195,Gögn!$B$2:$B$11876,G$8),SUMIFS(Gögn!$I$2:$I$11876,Gögn!$F$2:$F$11876,$A195,Gögn!$B$2:$B$11876,G$8,Gögn!$E$2:$E$11876,G$9))*100,0))</f>
        <v>1.9868926850647235</v>
      </c>
      <c r="H195" s="162">
        <f>IF(LEN(H$8)=0,"",IFERROR((H182*1000)/IF(H$9="samtals",SUMIFS(Gögn!$I$2:$I$11876,Gögn!$F$2:$F$11876,$A195,Gögn!$B$2:$B$11876,H$8),SUMIFS(Gögn!$I$2:$I$11876,Gögn!$F$2:$F$11876,$A195,Gögn!$B$2:$B$11876,H$8,Gögn!$E$2:$E$11876,H$9))*100,0))</f>
        <v>3.155352859218711</v>
      </c>
      <c r="I195" s="162">
        <f>IF(LEN(I$8)=0,"",IFERROR((I182*1000)/IF(I$9="samtals",SUMIFS(Gögn!$I$2:$I$11876,Gögn!$F$2:$F$11876,$A195,Gögn!$B$2:$B$11876,I$8),SUMIFS(Gögn!$I$2:$I$11876,Gögn!$F$2:$F$11876,$A195,Gögn!$B$2:$B$11876,I$8,Gögn!$E$2:$E$11876,I$9))*100,0))</f>
        <v>3.155352859218711</v>
      </c>
      <c r="J195" s="162">
        <f>IF(LEN(J$8)=0,"",IFERROR((J182*1000)/IF(J$9="samtals",SUMIFS(Gögn!$I$2:$I$11876,Gögn!$F$2:$F$11876,$A195,Gögn!$B$2:$B$11876,J$8),SUMIFS(Gögn!$I$2:$I$11876,Gögn!$F$2:$F$11876,$A195,Gögn!$B$2:$B$11876,J$8,Gögn!$E$2:$E$11876,J$9))*100,0))</f>
        <v>0</v>
      </c>
      <c r="K195" s="162">
        <f>IF(LEN(K$8)=0,"",IFERROR((K182*1000)/IF(K$9="samtals",SUMIFS(Gögn!$I$2:$I$11876,Gögn!$F$2:$F$11876,$A195,Gögn!$B$2:$B$11876,K$8),SUMIFS(Gögn!$I$2:$I$11876,Gögn!$F$2:$F$11876,$A195,Gögn!$B$2:$B$11876,K$8,Gögn!$E$2:$E$11876,K$9))*100,0))</f>
        <v>1.696862790308878</v>
      </c>
      <c r="L195" s="162">
        <f>IF(LEN(L$8)=0,"",IFERROR((L182*1000)/IF(L$9="samtals",SUMIFS(Gögn!$I$2:$I$11876,Gögn!$F$2:$F$11876,$A195,Gögn!$B$2:$B$11876,L$8),SUMIFS(Gögn!$I$2:$I$11876,Gögn!$F$2:$F$11876,$A195,Gögn!$B$2:$B$11876,L$8,Gögn!$E$2:$E$11876,L$9))*100,0))</f>
        <v>1.696862790308878</v>
      </c>
      <c r="M195" s="162">
        <f>IF(LEN(M$8)=0,"",IFERROR((M182*1000)/IF(M$9="samtals",SUMIFS(Gögn!$I$2:$I$11876,Gögn!$F$2:$F$11876,$A195,Gögn!$B$2:$B$11876,M$8),SUMIFS(Gögn!$I$2:$I$11876,Gögn!$F$2:$F$11876,$A195,Gögn!$B$2:$B$11876,M$8,Gögn!$E$2:$E$11876,M$9))*100,0))</f>
        <v>2.4740066119752835</v>
      </c>
      <c r="N195" s="162">
        <f>IF(LEN(N$8)=0,"",IFERROR((N182*1000)/IF(N$9="samtals",SUMIFS(Gögn!$I$2:$I$11876,Gögn!$F$2:$F$11876,$A195,Gögn!$B$2:$B$11876,N$8),SUMIFS(Gögn!$I$2:$I$11876,Gögn!$F$2:$F$11876,$A195,Gögn!$B$2:$B$11876,N$8,Gögn!$E$2:$E$11876,N$9))*100,0))</f>
        <v>2.4740066119752835</v>
      </c>
      <c r="O195" s="162">
        <f>IF(LEN(O$8)=0,"",IFERROR((O182*1000)/IF(O$9="samtals",SUMIFS(Gögn!$I$2:$I$11876,Gögn!$F$2:$F$11876,$A195,Gögn!$B$2:$B$11876,O$8),SUMIFS(Gögn!$I$2:$I$11876,Gögn!$F$2:$F$11876,$A195,Gögn!$B$2:$B$11876,O$8,Gögn!$E$2:$E$11876,O$9))*100,0))</f>
        <v>1.6524398005665102</v>
      </c>
      <c r="P195" s="162">
        <f>IF(LEN(P$8)=0,"",IFERROR((P182*1000)/IF(P$9="samtals",SUMIFS(Gögn!$I$2:$I$11876,Gögn!$F$2:$F$11876,$A195,Gögn!$B$2:$B$11876,P$8),SUMIFS(Gögn!$I$2:$I$11876,Gögn!$F$2:$F$11876,$A195,Gögn!$B$2:$B$11876,P$8,Gögn!$E$2:$E$11876,P$9))*100,0))</f>
        <v>1.6524398005665102</v>
      </c>
      <c r="Q195" s="162">
        <f>IF(LEN(Q$8)=0,"",IFERROR((Q182*1000)/IF(Q$9="samtals",SUMIFS(Gögn!$I$2:$I$11876,Gögn!$F$2:$F$11876,$A195,Gögn!$B$2:$B$11876,Q$8),SUMIFS(Gögn!$I$2:$I$11876,Gögn!$F$2:$F$11876,$A195,Gögn!$B$2:$B$11876,Q$8,Gögn!$E$2:$E$11876,Q$9))*100,0))</f>
        <v>0</v>
      </c>
      <c r="R195" s="162">
        <f>IF(LEN(R$8)=0,"",IFERROR((R182*1000)/IF(R$9="samtals",SUMIFS(Gögn!$I$2:$I$11876,Gögn!$F$2:$F$11876,$A195,Gögn!$B$2:$B$11876,R$8),SUMIFS(Gögn!$I$2:$I$11876,Gögn!$F$2:$F$11876,$A195,Gögn!$B$2:$B$11876,R$8,Gögn!$E$2:$E$11876,R$9))*100,0))</f>
        <v>2.5208965916628787</v>
      </c>
      <c r="S195" s="162">
        <f>IF(LEN(S$8)=0,"",IFERROR((S182*1000)/IF(S$9="samtals",SUMIFS(Gögn!$I$2:$I$11876,Gögn!$F$2:$F$11876,$A195,Gögn!$B$2:$B$11876,S$8),SUMIFS(Gögn!$I$2:$I$11876,Gögn!$F$2:$F$11876,$A195,Gögn!$B$2:$B$11876,S$8,Gögn!$E$2:$E$11876,S$9))*100,0))</f>
        <v>2.5607373803622067</v>
      </c>
      <c r="T195" s="162">
        <f>IF(LEN(T$8)=0,"",IFERROR((T182*1000)/IF(T$9="samtals",SUMIFS(Gögn!$I$2:$I$11876,Gögn!$F$2:$F$11876,$A195,Gögn!$B$2:$B$11876,T$8),SUMIFS(Gögn!$I$2:$I$11876,Gögn!$F$2:$F$11876,$A195,Gögn!$B$2:$B$11876,T$8,Gögn!$E$2:$E$11876,T$9))*100,0))</f>
        <v>2.4968275039161272</v>
      </c>
      <c r="U195" s="162">
        <f>IF(LEN(U$8)=0,"",IFERROR((U182*1000)/IF(U$9="samtals",SUMIFS(Gögn!$I$2:$I$11876,Gögn!$F$2:$F$11876,$A195,Gögn!$B$2:$B$11876,U$8),SUMIFS(Gögn!$I$2:$I$11876,Gögn!$F$2:$F$11876,$A195,Gögn!$B$2:$B$11876,U$8,Gögn!$E$2:$E$11876,U$9))*100,0))</f>
        <v>1.6634921109701877</v>
      </c>
      <c r="V195" s="162">
        <f>IF(LEN(V$8)=0,"",IFERROR((V182*1000)/IF(V$9="samtals",SUMIFS(Gögn!$I$2:$I$11876,Gögn!$F$2:$F$11876,$A195,Gögn!$B$2:$B$11876,V$8),SUMIFS(Gögn!$I$2:$I$11876,Gögn!$F$2:$F$11876,$A195,Gögn!$B$2:$B$11876,V$8,Gögn!$E$2:$E$11876,V$9))*100,0))</f>
        <v>1.6574927758224722</v>
      </c>
      <c r="W195" s="162">
        <f>IF(LEN(W$8)=0,"",IFERROR((W182*1000)/IF(W$9="samtals",SUMIFS(Gögn!$I$2:$I$11876,Gögn!$F$2:$F$11876,$A195,Gögn!$B$2:$B$11876,W$8),SUMIFS(Gögn!$I$2:$I$11876,Gögn!$F$2:$F$11876,$A195,Gögn!$B$2:$B$11876,W$8,Gögn!$E$2:$E$11876,W$9))*100,0))</f>
        <v>0</v>
      </c>
      <c r="X195" s="162">
        <f>IF(LEN(X$8)=0,"",IFERROR((X182*1000)/IF(X$9="samtals",SUMIFS(Gögn!$I$2:$I$11876,Gögn!$F$2:$F$11876,$A195,Gögn!$B$2:$B$11876,X$8),SUMIFS(Gögn!$I$2:$I$11876,Gögn!$F$2:$F$11876,$A195,Gögn!$B$2:$B$11876,X$8,Gögn!$E$2:$E$11876,X$9))*100,0))</f>
        <v>1.0988183572654719</v>
      </c>
      <c r="Y195" s="162">
        <f>IF(LEN(Y$8)=0,"",IFERROR((Y182*1000)/IF(Y$9="samtals",SUMIFS(Gögn!$I$2:$I$11876,Gögn!$F$2:$F$11876,$A195,Gögn!$B$2:$B$11876,Y$8),SUMIFS(Gögn!$I$2:$I$11876,Gögn!$F$2:$F$11876,$A195,Gögn!$B$2:$B$11876,Y$8,Gögn!$E$2:$E$11876,Y$9))*100,0))</f>
        <v>1.1036788590499274</v>
      </c>
      <c r="Z195" s="162">
        <f>IF(LEN(Z$8)=0,"",IFERROR((Z182*1000)/IF(Z$9="samtals",SUMIFS(Gögn!$I$2:$I$11876,Gögn!$F$2:$F$11876,$A195,Gögn!$B$2:$B$11876,Z$8),SUMIFS(Gögn!$I$2:$I$11876,Gögn!$F$2:$F$11876,$A195,Gögn!$B$2:$B$11876,Z$8,Gögn!$E$2:$E$11876,Z$9))*100,0))</f>
        <v>1.0972125813272253</v>
      </c>
      <c r="AA195" s="162">
        <f>IF(LEN(AA$8)=0,"",IFERROR((AA182*1000)/IF(AA$9="samtals",SUMIFS(Gögn!$I$2:$I$11876,Gögn!$F$2:$F$11876,$A195,Gögn!$B$2:$B$11876,AA$8),SUMIFS(Gögn!$I$2:$I$11876,Gögn!$F$2:$F$11876,$A195,Gögn!$B$2:$B$11876,AA$8,Gögn!$E$2:$E$11876,AA$9))*100,0))</f>
        <v>2.5008091376361246</v>
      </c>
      <c r="AB195" s="162">
        <f>IF(LEN(AB$8)=0,"",IFERROR((AB182*1000)/IF(AB$9="samtals",SUMIFS(Gögn!$I$2:$I$11876,Gögn!$F$2:$F$11876,$A195,Gögn!$B$2:$B$11876,AB$8),SUMIFS(Gögn!$I$2:$I$11876,Gögn!$F$2:$F$11876,$A195,Gögn!$B$2:$B$11876,AB$8,Gögn!$E$2:$E$11876,AB$9))*100,0))</f>
        <v>2.5008091376361246</v>
      </c>
      <c r="AC195" s="162">
        <f>IF(LEN(AC$8)=0,"",IFERROR((AC182*1000)/IF(AC$9="samtals",SUMIFS(Gögn!$I$2:$I$11876,Gögn!$F$2:$F$11876,$A195,Gögn!$B$2:$B$11876,AC$8),SUMIFS(Gögn!$I$2:$I$11876,Gögn!$F$2:$F$11876,$A195,Gögn!$B$2:$B$11876,AC$8,Gögn!$E$2:$E$11876,AC$9))*100,0))</f>
        <v>0</v>
      </c>
      <c r="AD195" s="162">
        <f>IF(LEN(AD$8)=0,"",IFERROR((AD182*1000)/IF(AD$9="samtals",SUMIFS(Gögn!$I$2:$I$11876,Gögn!$F$2:$F$11876,$A195,Gögn!$B$2:$B$11876,AD$8),SUMIFS(Gögn!$I$2:$I$11876,Gögn!$F$2:$F$11876,$A195,Gögn!$B$2:$B$11876,AD$8,Gögn!$E$2:$E$11876,AD$9))*100,0))</f>
        <v>0</v>
      </c>
      <c r="AE195" s="162">
        <f>IF(LEN(AE$8)=0,"",IFERROR((AE182*1000)/IF(AE$9="samtals",SUMIFS(Gögn!$I$2:$I$11876,Gögn!$F$2:$F$11876,$A195,Gögn!$B$2:$B$11876,AE$8),SUMIFS(Gögn!$I$2:$I$11876,Gögn!$F$2:$F$11876,$A195,Gögn!$B$2:$B$11876,AE$8,Gögn!$E$2:$E$11876,AE$9))*100,0))</f>
        <v>2.8483707588185201</v>
      </c>
      <c r="AF195" s="162">
        <f>IF(LEN(AF$8)=0,"",IFERROR((AF182*1000)/IF(AF$9="samtals",SUMIFS(Gögn!$I$2:$I$11876,Gögn!$F$2:$F$11876,$A195,Gögn!$B$2:$B$11876,AF$8),SUMIFS(Gögn!$I$2:$I$11876,Gögn!$F$2:$F$11876,$A195,Gögn!$B$2:$B$11876,AF$8,Gögn!$E$2:$E$11876,AF$9))*100,0))</f>
        <v>2.8483707588185201</v>
      </c>
      <c r="AG195" s="162">
        <f>IF(LEN(AG$8)=0,"",IFERROR((AG182*1000)/IF(AG$9="samtals",SUMIFS(Gögn!$I$2:$I$11876,Gögn!$F$2:$F$11876,$A195,Gögn!$B$2:$B$11876,AG$8),SUMIFS(Gögn!$I$2:$I$11876,Gögn!$F$2:$F$11876,$A195,Gögn!$B$2:$B$11876,AG$8,Gögn!$E$2:$E$11876,AG$9))*100,0))</f>
        <v>0</v>
      </c>
      <c r="AH195" s="162">
        <f>IF(LEN(AH$8)=0,"",IFERROR((AH182*1000)/IF(AH$9="samtals",SUMIFS(Gögn!$I$2:$I$11876,Gögn!$F$2:$F$11876,$A195,Gögn!$B$2:$B$11876,AH$8),SUMIFS(Gögn!$I$2:$I$11876,Gögn!$F$2:$F$11876,$A195,Gögn!$B$2:$B$11876,AH$8,Gögn!$E$2:$E$11876,AH$9))*100,0))</f>
        <v>0</v>
      </c>
      <c r="AI195" s="162">
        <f>IF(LEN(AI$8)=0,"",IFERROR((AI182*1000)/IF(AI$9="samtals",SUMIFS(Gögn!$I$2:$I$11876,Gögn!$F$2:$F$11876,$A195,Gögn!$B$2:$B$11876,AI$8),SUMIFS(Gögn!$I$2:$I$11876,Gögn!$F$2:$F$11876,$A195,Gögn!$B$2:$B$11876,AI$8,Gögn!$E$2:$E$11876,AI$9))*100,0))</f>
        <v>3.801733718604134</v>
      </c>
      <c r="AJ195" s="162">
        <f>IF(LEN(AJ$8)=0,"",IFERROR((AJ182*1000)/IF(AJ$9="samtals",SUMIFS(Gögn!$I$2:$I$11876,Gögn!$F$2:$F$11876,$A195,Gögn!$B$2:$B$11876,AJ$8),SUMIFS(Gögn!$I$2:$I$11876,Gögn!$F$2:$F$11876,$A195,Gögn!$B$2:$B$11876,AJ$8,Gögn!$E$2:$E$11876,AJ$9))*100,0))</f>
        <v>3.801733718604134</v>
      </c>
      <c r="AK195" s="162">
        <f>IF(LEN(AK$8)=0,"",IFERROR((AK182*1000)/IF(AK$9="samtals",SUMIFS(Gögn!$I$2:$I$11876,Gögn!$F$2:$F$11876,$A195,Gögn!$B$2:$B$11876,AK$8),SUMIFS(Gögn!$I$2:$I$11876,Gögn!$F$2:$F$11876,$A195,Gögn!$B$2:$B$11876,AK$8,Gögn!$E$2:$E$11876,AK$9))*100,0))</f>
        <v>0</v>
      </c>
      <c r="AL195" s="162">
        <f>IF(LEN(AL$8)=0,"",IFERROR((AL182*1000)/IF(AL$9="samtals",SUMIFS(Gögn!$I$2:$I$11876,Gögn!$F$2:$F$11876,$A195,Gögn!$B$2:$B$11876,AL$8),SUMIFS(Gögn!$I$2:$I$11876,Gögn!$F$2:$F$11876,$A195,Gögn!$B$2:$B$11876,AL$8,Gögn!$E$2:$E$11876,AL$9))*100,0))</f>
        <v>0</v>
      </c>
      <c r="AM195" s="162">
        <f>IF(LEN(AM$8)=0,"",IFERROR((AM182*1000)/IF(AM$9="samtals",SUMIFS(Gögn!$I$2:$I$11876,Gögn!$F$2:$F$11876,$A195,Gögn!$B$2:$B$11876,AM$8),SUMIFS(Gögn!$I$2:$I$11876,Gögn!$F$2:$F$11876,$A195,Gögn!$B$2:$B$11876,AM$8,Gögn!$E$2:$E$11876,AM$9))*100,0))</f>
        <v>3.4118871266609849</v>
      </c>
      <c r="AN195" s="162">
        <f>IF(LEN(AN$8)=0,"",IFERROR((AN182*1000)/IF(AN$9="samtals",SUMIFS(Gögn!$I$2:$I$11876,Gögn!$F$2:$F$11876,$A195,Gögn!$B$2:$B$11876,AN$8),SUMIFS(Gögn!$I$2:$I$11876,Gögn!$F$2:$F$11876,$A195,Gögn!$B$2:$B$11876,AN$8,Gögn!$E$2:$E$11876,AN$9))*100,0))</f>
        <v>3.4118871266609849</v>
      </c>
      <c r="AO195" s="162">
        <f>IF(LEN(AO$8)=0,"",IFERROR((AO182*1000)/IF(AO$9="samtals",SUMIFS(Gögn!$I$2:$I$11876,Gögn!$F$2:$F$11876,$A195,Gögn!$B$2:$B$11876,AO$8),SUMIFS(Gögn!$I$2:$I$11876,Gögn!$F$2:$F$11876,$A195,Gögn!$B$2:$B$11876,AO$8,Gögn!$E$2:$E$11876,AO$9))*100,0))</f>
        <v>0</v>
      </c>
      <c r="AP195" s="162">
        <f>IF(LEN(AP$8)=0,"",IFERROR((AP182*1000)/IF(AP$9="samtals",SUMIFS(Gögn!$I$2:$I$11876,Gögn!$F$2:$F$11876,$A195,Gögn!$B$2:$B$11876,AP$8),SUMIFS(Gögn!$I$2:$I$11876,Gögn!$F$2:$F$11876,$A195,Gögn!$B$2:$B$11876,AP$8,Gögn!$E$2:$E$11876,AP$9))*100,0))</f>
        <v>1.5805591627878208</v>
      </c>
      <c r="AQ195" s="162">
        <f>IF(LEN(AQ$8)=0,"",IFERROR((AQ182*1000)/IF(AQ$9="samtals",SUMIFS(Gögn!$I$2:$I$11876,Gögn!$F$2:$F$11876,$A195,Gögn!$B$2:$B$11876,AQ$8),SUMIFS(Gögn!$I$2:$I$11876,Gögn!$F$2:$F$11876,$A195,Gögn!$B$2:$B$11876,AQ$8,Gögn!$E$2:$E$11876,AQ$9))*100,0))</f>
        <v>1.585820094361821</v>
      </c>
      <c r="AR195" s="162">
        <f>IF(LEN(AR$8)=0,"",IFERROR((AR182*1000)/IF(AR$9="samtals",SUMIFS(Gögn!$I$2:$I$11876,Gögn!$F$2:$F$11876,$A195,Gögn!$B$2:$B$11876,AR$8),SUMIFS(Gögn!$I$2:$I$11876,Gögn!$F$2:$F$11876,$A195,Gögn!$B$2:$B$11876,AR$8,Gögn!$E$2:$E$11876,AR$9))*100,0))</f>
        <v>1.57899858771213</v>
      </c>
      <c r="AS195" s="162">
        <f>IF(LEN(AS$8)=0,"",IFERROR((AS182*1000)/IF(AS$9="samtals",SUMIFS(Gögn!$I$2:$I$11876,Gögn!$F$2:$F$11876,$A195,Gögn!$B$2:$B$11876,AS$8),SUMIFS(Gögn!$I$2:$I$11876,Gögn!$F$2:$F$11876,$A195,Gögn!$B$2:$B$11876,AS$8,Gögn!$E$2:$E$11876,AS$9))*100,0))</f>
        <v>1.0999497262230604</v>
      </c>
      <c r="AT195" s="162">
        <f>IF(LEN(AT$8)=0,"",IFERROR((AT182*1000)/IF(AT$9="samtals",SUMIFS(Gögn!$I$2:$I$11876,Gögn!$F$2:$F$11876,$A195,Gögn!$B$2:$B$11876,AT$8),SUMIFS(Gögn!$I$2:$I$11876,Gögn!$F$2:$F$11876,$A195,Gögn!$B$2:$B$11876,AT$8,Gögn!$E$2:$E$11876,AT$9))*100,0))</f>
        <v>1.0999497262907025</v>
      </c>
      <c r="AU195" s="162">
        <f>IF(LEN(AU$8)=0,"",IFERROR((AU182*1000)/IF(AU$9="samtals",SUMIFS(Gögn!$I$2:$I$11876,Gögn!$F$2:$F$11876,$A195,Gögn!$B$2:$B$11876,AU$8),SUMIFS(Gögn!$I$2:$I$11876,Gögn!$F$2:$F$11876,$A195,Gögn!$B$2:$B$11876,AU$8,Gögn!$E$2:$E$11876,AU$9))*100,0))</f>
        <v>1.0999497221537615</v>
      </c>
      <c r="AV195" s="162">
        <f>IF(LEN(AV$8)=0,"",IFERROR((AV182*1000)/IF(AV$9="samtals",SUMIFS(Gögn!$I$2:$I$11876,Gögn!$F$2:$F$11876,$A195,Gögn!$B$2:$B$11876,AV$8),SUMIFS(Gögn!$I$2:$I$11876,Gögn!$F$2:$F$11876,$A195,Gögn!$B$2:$B$11876,AV$8,Gögn!$E$2:$E$11876,AV$9))*100,0))</f>
        <v>0</v>
      </c>
      <c r="AW195" s="162">
        <f>IF(LEN(AW$8)=0,"",IFERROR((AW182*1000)/IF(AW$9="samtals",SUMIFS(Gögn!$I$2:$I$11876,Gögn!$F$2:$F$11876,$A195,Gögn!$B$2:$B$11876,AW$8),SUMIFS(Gögn!$I$2:$I$11876,Gögn!$F$2:$F$11876,$A195,Gögn!$B$2:$B$11876,AW$8,Gögn!$E$2:$E$11876,AW$9))*100,0))</f>
        <v>0</v>
      </c>
      <c r="AX195" s="162">
        <f>IF(LEN(AX$8)=0,"",IFERROR((AX182*1000)/IF(AX$9="samtals",SUMIFS(Gögn!$I$2:$I$11876,Gögn!$F$2:$F$11876,$A195,Gögn!$B$2:$B$11876,AX$8),SUMIFS(Gögn!$I$2:$I$11876,Gögn!$F$2:$F$11876,$A195,Gögn!$B$2:$B$11876,AX$8,Gögn!$E$2:$E$11876,AX$9))*100,0))</f>
        <v>0</v>
      </c>
      <c r="AY195" s="162">
        <f>IF(LEN(AY$8)=0,"",IFERROR((AY182*1000)/IF(AY$9="samtals",SUMIFS(Gögn!$I$2:$I$11876,Gögn!$F$2:$F$11876,$A195,Gögn!$B$2:$B$11876,AY$8),SUMIFS(Gögn!$I$2:$I$11876,Gögn!$F$2:$F$11876,$A195,Gögn!$B$2:$B$11876,AY$8,Gögn!$E$2:$E$11876,AY$9))*100,0))</f>
        <v>2.448306951644307</v>
      </c>
      <c r="AZ195" s="162">
        <f>IF(LEN(AZ$8)=0,"",IFERROR((AZ182*1000)/IF(AZ$9="samtals",SUMIFS(Gögn!$I$2:$I$11876,Gögn!$F$2:$F$11876,$A195,Gögn!$B$2:$B$11876,AZ$8),SUMIFS(Gögn!$I$2:$I$11876,Gögn!$F$2:$F$11876,$A195,Gögn!$B$2:$B$11876,AZ$8,Gögn!$E$2:$E$11876,AZ$9))*100,0))</f>
        <v>2.448306951644307</v>
      </c>
      <c r="BA195" s="162">
        <f>IF(LEN(BA$8)=0,"",IFERROR((BA182*1000)/IF(BA$9="samtals",SUMIFS(Gögn!$I$2:$I$11876,Gögn!$F$2:$F$11876,$A195,Gögn!$B$2:$B$11876,BA$8),SUMIFS(Gögn!$I$2:$I$11876,Gögn!$F$2:$F$11876,$A195,Gögn!$B$2:$B$11876,BA$8,Gögn!$E$2:$E$11876,BA$9))*100,0))</f>
        <v>0</v>
      </c>
      <c r="BB195" s="162">
        <f>IF(LEN(BB$8)=0,"",IFERROR((BB182*1000)/IF(BB$9="samtals",SUMIFS(Gögn!$I$2:$I$11876,Gögn!$F$2:$F$11876,$A195,Gögn!$B$2:$B$11876,BB$8),SUMIFS(Gögn!$I$2:$I$11876,Gögn!$F$2:$F$11876,$A195,Gögn!$B$2:$B$11876,BB$8,Gögn!$E$2:$E$11876,BB$9))*100,0))</f>
        <v>0</v>
      </c>
      <c r="BC195" s="162">
        <f>IF(LEN(BC$8)=0,"",IFERROR((BC182*1000)/IF(BC$9="samtals",SUMIFS(Gögn!$I$2:$I$11876,Gögn!$F$2:$F$11876,$A195,Gögn!$B$2:$B$11876,BC$8),SUMIFS(Gögn!$I$2:$I$11876,Gögn!$F$2:$F$11876,$A195,Gögn!$B$2:$B$11876,BC$8,Gögn!$E$2:$E$11876,BC$9))*100,0))</f>
        <v>0</v>
      </c>
      <c r="BD195" s="162">
        <f>IF(LEN(BD$8)=0,"",IFERROR((BD182*1000)/IF(BD$9="samtals",SUMIFS(Gögn!$I$2:$I$11876,Gögn!$F$2:$F$11876,$A195,Gögn!$B$2:$B$11876,BD$8),SUMIFS(Gögn!$I$2:$I$11876,Gögn!$F$2:$F$11876,$A195,Gögn!$B$2:$B$11876,BD$8,Gögn!$E$2:$E$11876,BD$9))*100,0))</f>
        <v>0</v>
      </c>
      <c r="BE195" s="162">
        <f>IF(LEN(BE$8)=0,"",IFERROR((BE182*1000)/IF(BE$9="samtals",SUMIFS(Gögn!$I$2:$I$11876,Gögn!$F$2:$F$11876,$A195,Gögn!$B$2:$B$11876,BE$8),SUMIFS(Gögn!$I$2:$I$11876,Gögn!$F$2:$F$11876,$A195,Gögn!$B$2:$B$11876,BE$8,Gögn!$E$2:$E$11876,BE$9))*100,0))</f>
        <v>2.9385550494425887</v>
      </c>
      <c r="BF195" s="162">
        <f>IF(LEN(BF$8)=0,"",IFERROR((BF182*1000)/IF(BF$9="samtals",SUMIFS(Gögn!$I$2:$I$11876,Gögn!$F$2:$F$11876,$A195,Gögn!$B$2:$B$11876,BF$8),SUMIFS(Gögn!$I$2:$I$11876,Gögn!$F$2:$F$11876,$A195,Gögn!$B$2:$B$11876,BF$8,Gögn!$E$2:$E$11876,BF$9))*100,0))</f>
        <v>2.9385550494425887</v>
      </c>
      <c r="BG195" s="162">
        <f>IF(LEN(BG$8)=0,"",IFERROR((BG182*1000)/IF(BG$9="samtals",SUMIFS(Gögn!$I$2:$I$11876,Gögn!$F$2:$F$11876,$A195,Gögn!$B$2:$B$11876,BG$8),SUMIFS(Gögn!$I$2:$I$11876,Gögn!$F$2:$F$11876,$A195,Gögn!$B$2:$B$11876,BG$8,Gögn!$E$2:$E$11876,BG$9))*100,0))</f>
        <v>0</v>
      </c>
    </row>
    <row r="196" spans="1:59" ht="15" customHeight="1" x14ac:dyDescent="0.25">
      <c r="A196" s="5"/>
      <c r="B196" s="5"/>
      <c r="C196" s="186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</row>
    <row r="197" spans="1:59" ht="15" x14ac:dyDescent="0.25">
      <c r="A197" s="5"/>
      <c r="B197" s="5"/>
      <c r="C197" s="14"/>
      <c r="D197" s="14"/>
      <c r="E197" s="32"/>
      <c r="F197" s="14"/>
      <c r="G197" s="14"/>
      <c r="H197" s="130"/>
      <c r="I197" s="14"/>
      <c r="J197" s="14"/>
      <c r="K197" s="130"/>
      <c r="L197" s="14"/>
      <c r="M197" s="130"/>
      <c r="N197" s="14"/>
      <c r="O197" s="130"/>
      <c r="P197" s="14"/>
      <c r="Q197" s="14"/>
      <c r="R197" s="130"/>
      <c r="S197" s="14"/>
      <c r="T197" s="14"/>
      <c r="U197" s="130"/>
      <c r="V197" s="14"/>
      <c r="W197" s="14"/>
      <c r="X197" s="130"/>
      <c r="Y197" s="14"/>
      <c r="Z197" s="14"/>
      <c r="AA197" s="130"/>
      <c r="AB197" s="14"/>
      <c r="AC197" s="130"/>
      <c r="AD197" s="14"/>
      <c r="AE197" s="130"/>
      <c r="AF197" s="14"/>
      <c r="AG197" s="130"/>
      <c r="AH197" s="14"/>
      <c r="AI197" s="130"/>
      <c r="AJ197" s="14"/>
      <c r="AK197" s="130"/>
      <c r="AL197" s="14"/>
    </row>
    <row r="198" spans="1:59" ht="15" hidden="1" customHeight="1" x14ac:dyDescent="0.25">
      <c r="A198" s="5"/>
      <c r="B198" s="5"/>
      <c r="C198" s="14"/>
      <c r="D198" s="30"/>
      <c r="E198" s="14"/>
      <c r="F198" s="14"/>
      <c r="G198" s="14"/>
      <c r="H198" s="130"/>
      <c r="I198" s="14"/>
      <c r="J198" s="14"/>
      <c r="K198" s="130"/>
      <c r="L198" s="14"/>
      <c r="M198" s="130"/>
      <c r="N198" s="14"/>
      <c r="O198" s="130"/>
      <c r="P198" s="14"/>
      <c r="Q198" s="14"/>
      <c r="R198" s="130"/>
      <c r="S198" s="14"/>
      <c r="T198" s="14"/>
      <c r="U198" s="130"/>
      <c r="V198" s="14"/>
      <c r="W198" s="14"/>
      <c r="X198" s="130"/>
      <c r="Y198" s="14"/>
      <c r="Z198" s="14"/>
      <c r="AA198" s="130"/>
      <c r="AB198" s="14"/>
      <c r="AC198" s="130"/>
      <c r="AD198" s="14"/>
      <c r="AE198" s="130"/>
      <c r="AF198" s="14"/>
      <c r="AG198" s="130"/>
      <c r="AH198" s="14"/>
      <c r="AI198" s="130"/>
      <c r="AJ198" s="14"/>
      <c r="AK198" s="130"/>
      <c r="AL198" s="14"/>
    </row>
    <row r="199" spans="1:59" ht="15" hidden="1" customHeight="1" x14ac:dyDescent="0.25">
      <c r="A199" s="5"/>
      <c r="B199" s="5"/>
      <c r="C199" s="14"/>
      <c r="D199" s="30"/>
      <c r="E199" s="31"/>
      <c r="F199" s="14"/>
      <c r="G199" s="14"/>
      <c r="H199" s="130"/>
      <c r="I199" s="14"/>
      <c r="J199" s="14"/>
      <c r="K199" s="130"/>
      <c r="L199" s="14"/>
      <c r="M199" s="130"/>
      <c r="N199" s="14"/>
      <c r="O199" s="130"/>
      <c r="P199" s="14"/>
      <c r="Q199" s="14"/>
      <c r="R199" s="130"/>
      <c r="S199" s="14"/>
      <c r="T199" s="14"/>
      <c r="U199" s="130"/>
      <c r="V199" s="14"/>
      <c r="W199" s="14"/>
      <c r="X199" s="130"/>
      <c r="Y199" s="14"/>
      <c r="Z199" s="14"/>
      <c r="AA199" s="130"/>
      <c r="AB199" s="14"/>
      <c r="AC199" s="130"/>
      <c r="AD199" s="14"/>
      <c r="AE199" s="130"/>
      <c r="AF199" s="14"/>
      <c r="AG199" s="130"/>
      <c r="AH199" s="14"/>
      <c r="AI199" s="130"/>
      <c r="AJ199" s="14"/>
      <c r="AK199" s="130"/>
      <c r="AL199" s="14"/>
    </row>
    <row r="200" spans="1:59" ht="15" hidden="1" customHeight="1" x14ac:dyDescent="0.25">
      <c r="A200" s="5"/>
      <c r="B200" s="5"/>
      <c r="C200" s="14"/>
      <c r="D200" s="14"/>
      <c r="E200" s="14"/>
      <c r="F200" s="14"/>
      <c r="G200" s="14"/>
      <c r="H200" s="130"/>
      <c r="I200" s="14"/>
      <c r="J200" s="14"/>
      <c r="K200" s="130"/>
      <c r="L200" s="14"/>
      <c r="M200" s="130"/>
      <c r="N200" s="14"/>
      <c r="O200" s="130"/>
      <c r="P200" s="14"/>
      <c r="Q200" s="14"/>
      <c r="R200" s="130"/>
      <c r="S200" s="14"/>
      <c r="T200" s="14"/>
      <c r="U200" s="130"/>
      <c r="V200" s="14"/>
      <c r="W200" s="14"/>
      <c r="X200" s="130"/>
      <c r="Y200" s="14"/>
      <c r="Z200" s="14"/>
      <c r="AA200" s="130"/>
      <c r="AB200" s="14"/>
      <c r="AC200" s="130"/>
      <c r="AD200" s="14"/>
      <c r="AE200" s="130"/>
      <c r="AF200" s="14"/>
      <c r="AG200" s="130"/>
      <c r="AH200" s="14"/>
      <c r="AI200" s="130"/>
      <c r="AJ200" s="14"/>
      <c r="AK200" s="130"/>
      <c r="AL200" s="14"/>
    </row>
    <row r="201" spans="1:59" ht="15" hidden="1" customHeight="1" x14ac:dyDescent="0.25">
      <c r="A201" s="5"/>
      <c r="B201" s="5"/>
      <c r="C201" s="14"/>
      <c r="D201" s="14"/>
      <c r="E201" s="14"/>
      <c r="F201" s="14"/>
      <c r="G201" s="14"/>
      <c r="H201" s="130"/>
      <c r="I201" s="14"/>
      <c r="J201" s="14"/>
      <c r="K201" s="130"/>
      <c r="L201" s="14"/>
      <c r="M201" s="130"/>
      <c r="N201" s="14"/>
      <c r="O201" s="130"/>
      <c r="P201" s="14"/>
      <c r="Q201" s="14"/>
      <c r="R201" s="130"/>
      <c r="S201" s="14"/>
      <c r="T201" s="14"/>
      <c r="U201" s="130"/>
      <c r="V201" s="14"/>
      <c r="W201" s="14"/>
      <c r="X201" s="130"/>
      <c r="Y201" s="14"/>
      <c r="Z201" s="14"/>
      <c r="AA201" s="130"/>
      <c r="AB201" s="14"/>
      <c r="AC201" s="130"/>
      <c r="AD201" s="14"/>
      <c r="AE201" s="130"/>
      <c r="AF201" s="14"/>
      <c r="AG201" s="130"/>
      <c r="AH201" s="14"/>
      <c r="AI201" s="130"/>
      <c r="AJ201" s="14"/>
      <c r="AK201" s="130"/>
      <c r="AL201" s="14"/>
    </row>
    <row r="202" spans="1:59" ht="15" hidden="1" customHeight="1" x14ac:dyDescent="0.25">
      <c r="A202" s="5"/>
      <c r="B202" s="5"/>
      <c r="C202" s="14"/>
      <c r="D202" s="14"/>
      <c r="E202" s="14"/>
      <c r="F202" s="14"/>
      <c r="G202" s="14"/>
      <c r="H202" s="130"/>
      <c r="I202" s="14"/>
      <c r="J202" s="14"/>
      <c r="K202" s="130"/>
      <c r="L202" s="14"/>
      <c r="M202" s="130"/>
      <c r="N202" s="14"/>
      <c r="O202" s="130"/>
      <c r="P202" s="14"/>
      <c r="Q202" s="14"/>
      <c r="R202" s="130"/>
      <c r="S202" s="14"/>
      <c r="T202" s="14"/>
      <c r="U202" s="130"/>
      <c r="V202" s="14"/>
      <c r="W202" s="14"/>
      <c r="X202" s="130"/>
      <c r="Y202" s="14"/>
      <c r="Z202" s="14"/>
      <c r="AA202" s="130"/>
      <c r="AB202" s="14"/>
      <c r="AC202" s="130"/>
      <c r="AD202" s="14"/>
      <c r="AE202" s="130"/>
      <c r="AF202" s="14"/>
      <c r="AG202" s="130"/>
      <c r="AH202" s="14"/>
      <c r="AI202" s="130"/>
      <c r="AJ202" s="14"/>
      <c r="AK202" s="130"/>
      <c r="AL202" s="14"/>
    </row>
    <row r="203" spans="1:59" ht="15" hidden="1" customHeight="1" x14ac:dyDescent="0.25">
      <c r="A203" s="5"/>
      <c r="B203" s="5"/>
      <c r="C203" s="14"/>
      <c r="D203" s="14"/>
      <c r="E203" s="14"/>
      <c r="F203" s="14"/>
      <c r="G203" s="14"/>
      <c r="H203" s="130"/>
      <c r="I203" s="14"/>
      <c r="J203" s="14"/>
      <c r="K203" s="130"/>
      <c r="L203" s="14"/>
      <c r="M203" s="130"/>
      <c r="N203" s="14"/>
      <c r="O203" s="130"/>
      <c r="P203" s="14"/>
      <c r="Q203" s="14"/>
      <c r="R203" s="130"/>
      <c r="S203" s="14"/>
      <c r="T203" s="14"/>
      <c r="U203" s="130"/>
      <c r="V203" s="14"/>
      <c r="W203" s="14"/>
      <c r="X203" s="130"/>
      <c r="Y203" s="14"/>
      <c r="Z203" s="14"/>
      <c r="AA203" s="130"/>
      <c r="AB203" s="14"/>
      <c r="AC203" s="130"/>
      <c r="AD203" s="14"/>
      <c r="AE203" s="130"/>
      <c r="AF203" s="14"/>
      <c r="AG203" s="130"/>
      <c r="AH203" s="14"/>
      <c r="AI203" s="130"/>
      <c r="AJ203" s="14"/>
      <c r="AK203" s="130"/>
      <c r="AL203" s="14"/>
    </row>
    <row r="204" spans="1:59" ht="15" hidden="1" customHeight="1" x14ac:dyDescent="0.25">
      <c r="A204" s="5"/>
      <c r="B204" s="5"/>
      <c r="C204" s="14"/>
      <c r="D204" s="14"/>
      <c r="E204" s="14"/>
      <c r="F204" s="14"/>
      <c r="G204" s="14"/>
      <c r="H204" s="130"/>
      <c r="I204" s="14"/>
      <c r="J204" s="14"/>
      <c r="K204" s="130"/>
      <c r="L204" s="14"/>
      <c r="M204" s="130"/>
      <c r="N204" s="14"/>
      <c r="O204" s="130"/>
      <c r="P204" s="14"/>
      <c r="Q204" s="14"/>
      <c r="R204" s="130"/>
      <c r="S204" s="14"/>
      <c r="T204" s="14"/>
      <c r="U204" s="130"/>
      <c r="V204" s="14"/>
      <c r="W204" s="14"/>
      <c r="X204" s="130"/>
      <c r="Y204" s="14"/>
      <c r="Z204" s="14"/>
      <c r="AA204" s="130"/>
      <c r="AB204" s="14"/>
      <c r="AC204" s="130"/>
      <c r="AD204" s="14"/>
      <c r="AE204" s="130"/>
      <c r="AF204" s="14"/>
      <c r="AG204" s="130"/>
      <c r="AH204" s="14"/>
      <c r="AI204" s="130"/>
      <c r="AJ204" s="14"/>
      <c r="AK204" s="130"/>
      <c r="AL204" s="14"/>
    </row>
    <row r="205" spans="1:59" ht="15" hidden="1" customHeight="1" x14ac:dyDescent="0.25">
      <c r="A205" s="5"/>
      <c r="B205" s="5"/>
      <c r="C205" s="14"/>
      <c r="D205" s="14"/>
      <c r="E205" s="14"/>
      <c r="F205" s="14"/>
      <c r="G205" s="14"/>
      <c r="H205" s="130"/>
      <c r="I205" s="14"/>
      <c r="J205" s="14"/>
      <c r="K205" s="130"/>
      <c r="L205" s="14"/>
      <c r="M205" s="130"/>
      <c r="N205" s="14"/>
      <c r="O205" s="130"/>
      <c r="P205" s="14"/>
      <c r="Q205" s="14"/>
      <c r="R205" s="130"/>
      <c r="S205" s="14"/>
      <c r="T205" s="14"/>
      <c r="U205" s="130"/>
      <c r="V205" s="14"/>
      <c r="W205" s="14"/>
      <c r="X205" s="130"/>
      <c r="Y205" s="14"/>
      <c r="Z205" s="14"/>
      <c r="AA205" s="130"/>
      <c r="AB205" s="14"/>
      <c r="AC205" s="130"/>
      <c r="AD205" s="14"/>
      <c r="AE205" s="130"/>
      <c r="AF205" s="14"/>
      <c r="AG205" s="130"/>
      <c r="AH205" s="14"/>
      <c r="AI205" s="130"/>
      <c r="AJ205" s="14"/>
      <c r="AK205" s="130"/>
      <c r="AL205" s="14"/>
    </row>
    <row r="206" spans="1:59" ht="15" hidden="1" customHeight="1" x14ac:dyDescent="0.25">
      <c r="A206" s="5"/>
      <c r="B206" s="5"/>
      <c r="C206" s="14"/>
      <c r="D206" s="14"/>
      <c r="E206" s="14"/>
      <c r="F206" s="14"/>
      <c r="G206" s="14"/>
      <c r="H206" s="130"/>
      <c r="I206" s="14"/>
      <c r="J206" s="14"/>
      <c r="K206" s="130"/>
      <c r="L206" s="14"/>
      <c r="M206" s="130"/>
      <c r="N206" s="14"/>
      <c r="O206" s="130"/>
      <c r="P206" s="14"/>
      <c r="Q206" s="14"/>
      <c r="R206" s="130"/>
      <c r="S206" s="14"/>
      <c r="T206" s="14"/>
      <c r="U206" s="130"/>
      <c r="V206" s="14"/>
      <c r="W206" s="14"/>
      <c r="X206" s="130"/>
      <c r="Y206" s="14"/>
      <c r="Z206" s="14"/>
      <c r="AA206" s="130"/>
      <c r="AB206" s="14"/>
      <c r="AC206" s="130"/>
      <c r="AD206" s="14"/>
      <c r="AE206" s="130"/>
      <c r="AF206" s="14"/>
      <c r="AG206" s="130"/>
      <c r="AH206" s="14"/>
      <c r="AI206" s="130"/>
      <c r="AJ206" s="14"/>
      <c r="AK206" s="130"/>
      <c r="AL206" s="14"/>
    </row>
    <row r="207" spans="1:59" ht="15" hidden="1" customHeight="1" x14ac:dyDescent="0.25">
      <c r="A207" s="5"/>
      <c r="B207" s="5"/>
      <c r="C207" s="14" t="s">
        <v>309</v>
      </c>
      <c r="D207" s="14"/>
      <c r="E207" s="14" t="str">
        <f>IFERROR(CONCATENATE(VLOOKUP(E8,Listi!$A$1:$B$27,2,FALSE),E9),"")</f>
        <v>Almenni lífeyrissjóðurinnSamtals</v>
      </c>
      <c r="F207" s="14" t="str">
        <f>IFERROR(CONCATENATE(VLOOKUP(F8,Listi!$A$1:$B$27,2,FALSE),F9),"")</f>
        <v>Almenni lífeyrissjóðurinnSamtrygging</v>
      </c>
      <c r="G207" s="14" t="str">
        <f>IFERROR(CONCATENATE(VLOOKUP(G8,Listi!$A$1:$B$27,2,FALSE),G9),"")</f>
        <v>Almenni lífeyrissjóðurinnSéreign</v>
      </c>
      <c r="H207" s="130" t="str">
        <f>IFERROR(CONCATENATE(VLOOKUP(H8,Listi!$A$1:$B$27,2,FALSE),H9),"")</f>
        <v>Birta lífeyrissjóðurSamtals</v>
      </c>
      <c r="I207" s="14" t="str">
        <f>IFERROR(CONCATENATE(VLOOKUP(I8,Listi!$A$1:$B$27,2,FALSE),I9),"")</f>
        <v>Birta lífeyrissjóðurSamtrygging</v>
      </c>
      <c r="J207" s="14" t="str">
        <f>IFERROR(CONCATENATE(VLOOKUP(J8,Listi!$A$1:$B$27,2,FALSE),J9),"")</f>
        <v>Birta lífeyrissjóðurSéreign</v>
      </c>
      <c r="K207" s="130" t="str">
        <f>IFERROR(CONCATENATE(VLOOKUP(K8,Listi!$A$1:$B$27,2,FALSE),K9),"")</f>
        <v>Brú Lífeyrissjóður starfsmanna sveitarfélagaSamtals</v>
      </c>
      <c r="L207" s="14" t="str">
        <f>IFERROR(CONCATENATE(VLOOKUP(L8,Listi!$A$1:$B$27,2,FALSE),L9),"")</f>
        <v>Brú Lífeyrissjóður starfsmanna sveitarfélagaSamtrygging</v>
      </c>
      <c r="M207" s="130" t="str">
        <f>IFERROR(CONCATENATE(VLOOKUP(M8,Listi!$A$1:$B$27,2,FALSE),M9),"")</f>
        <v>Eftirlaunasjóður FÍASamtals</v>
      </c>
      <c r="N207" s="14" t="str">
        <f>IFERROR(CONCATENATE(VLOOKUP(N8,Listi!$A$1:$B$27,2,FALSE),N9),"")</f>
        <v>Eftirlaunasjóður FÍASamtrygging</v>
      </c>
      <c r="O207" s="130" t="str">
        <f>IFERROR(CONCATENATE(VLOOKUP(O8,Listi!$A$1:$B$27,2,FALSE),O9),"")</f>
        <v>Festa - lífeyrissjóðurSamtals</v>
      </c>
      <c r="P207" s="14" t="str">
        <f>IFERROR(CONCATENATE(VLOOKUP(P8,Listi!$A$1:$B$27,2,FALSE),P9),"")</f>
        <v>Festa - lífeyrissjóðurSamtrygging</v>
      </c>
      <c r="Q207" s="14" t="str">
        <f>IFERROR(CONCATENATE(VLOOKUP(Q8,Listi!$A$1:$B$27,2,FALSE),Q9),"")</f>
        <v>Festa - lífeyrissjóðurSéreign</v>
      </c>
      <c r="R207" s="130" t="str">
        <f>IFERROR(CONCATENATE(VLOOKUP(R8,Listi!$A$1:$B$27,2,FALSE),R9),"")</f>
        <v>Frjálsi lífeyrissjóðurinnSamtals</v>
      </c>
      <c r="S207" s="14" t="str">
        <f>IFERROR(CONCATENATE(VLOOKUP(S8,Listi!$A$1:$B$27,2,FALSE),S9),"")</f>
        <v>Frjálsi lífeyrissjóðurinnSamtrygging</v>
      </c>
      <c r="T207" s="14" t="str">
        <f>IFERROR(CONCATENATE(VLOOKUP(T8,Listi!$A$1:$B$27,2,FALSE),T9),"")</f>
        <v>Frjálsi lífeyrissjóðurinnSéreign</v>
      </c>
      <c r="U207" s="130" t="str">
        <f>IFERROR(CONCATENATE(VLOOKUP(U8,Listi!$A$1:$B$27,2,FALSE),U9),"")</f>
        <v>Gildi - lífeyrissjóðurSamtals</v>
      </c>
      <c r="V207" s="14" t="str">
        <f>IFERROR(CONCATENATE(VLOOKUP(V8,Listi!$A$1:$B$27,2,FALSE),V9),"")</f>
        <v>Gildi - lífeyrissjóðurSamtrygging</v>
      </c>
      <c r="W207" s="14" t="str">
        <f>IFERROR(CONCATENATE(VLOOKUP(W8,Listi!$A$1:$B$27,2,FALSE),W9),"")</f>
        <v>Gildi - lífeyrissjóðurSéreign</v>
      </c>
      <c r="X207" s="130" t="str">
        <f>IFERROR(CONCATENATE(VLOOKUP(X8,Listi!$A$1:$B$27,2,FALSE),X9),"")</f>
        <v>Íslenski lífeyrissjóðurinnSamtals</v>
      </c>
      <c r="Y207" s="14" t="str">
        <f>IFERROR(CONCATENATE(VLOOKUP(Y8,Listi!$A$1:$B$27,2,FALSE),Y9),"")</f>
        <v>Íslenski lífeyrissjóðurinnSamtrygging</v>
      </c>
      <c r="Z207" s="14" t="str">
        <f>IFERROR(CONCATENATE(VLOOKUP(Z8,Listi!$A$1:$B$27,2,FALSE),Z9),"")</f>
        <v>Íslenski lífeyrissjóðurinnSéreign</v>
      </c>
      <c r="AA207" s="130" t="str">
        <f>IFERROR(CONCATENATE(VLOOKUP(AA8,Listi!$A$1:$B$27,2,FALSE),AA9),"")</f>
        <v>Lífeyrissjóður bændaSamtals</v>
      </c>
      <c r="AB207" s="14" t="str">
        <f>IFERROR(CONCATENATE(VLOOKUP(AB8,Listi!$A$1:$B$27,2,FALSE),AB9),"")</f>
        <v>Lífeyrissjóður bændaSamtrygging</v>
      </c>
      <c r="AC207" s="130" t="str">
        <f>IFERROR(CONCATENATE(VLOOKUP(AC8,Listi!$A$1:$B$27,2,FALSE),AC9),"")</f>
        <v>Lífeyrissjóður bankamannaSamtals</v>
      </c>
      <c r="AD207" s="14"/>
      <c r="AE207" s="130"/>
      <c r="AF207" s="14"/>
      <c r="AG207" s="130"/>
      <c r="AH207" s="14"/>
      <c r="AI207" s="130"/>
      <c r="AJ207" s="14"/>
      <c r="AK207" s="130"/>
      <c r="AL207" s="14"/>
    </row>
    <row r="208" spans="1:59" ht="15" hidden="1" x14ac:dyDescent="0.25"/>
    <row r="209" ht="15" hidden="1" customHeight="1" x14ac:dyDescent="0.25"/>
    <row r="210" ht="15" hidden="1" customHeight="1" x14ac:dyDescent="0.25"/>
    <row r="1048576" ht="15" hidden="1" x14ac:dyDescent="0.25"/>
  </sheetData>
  <sheetProtection sheet="1" objects="1" scenarios="1"/>
  <mergeCells count="3">
    <mergeCell ref="C2:C3"/>
    <mergeCell ref="D2:F3"/>
    <mergeCell ref="C5:BG7"/>
  </mergeCells>
  <conditionalFormatting sqref="C10:BG195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EE40BC-AA2E-49F7-89B6-204E4AD5DF07}">
          <x14:formula1>
            <xm:f>Listi!$R$2:$R$23</xm:f>
          </x14:formula1>
          <xm:sqref>D2:F3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EFB9-B487-45F7-823D-3C4511A5E4B5}">
  <sheetPr>
    <tabColor rgb="FF004F6C"/>
    <pageSetUpPr autoPageBreaks="0"/>
  </sheetPr>
  <dimension ref="A1:Q41"/>
  <sheetViews>
    <sheetView showOutlineSymbols="0" showWhiteSpace="0" workbookViewId="0"/>
  </sheetViews>
  <sheetFormatPr defaultColWidth="0" defaultRowHeight="15" zeroHeight="1" x14ac:dyDescent="0.25"/>
  <cols>
    <col min="1" max="1" width="5.7109375" style="10" customWidth="1"/>
    <col min="2" max="2" width="67.7109375" style="62" bestFit="1" customWidth="1"/>
    <col min="3" max="3" width="20" style="62" customWidth="1"/>
    <col min="4" max="4" width="16" style="62" customWidth="1"/>
    <col min="5" max="7" width="15.42578125" style="62" customWidth="1"/>
    <col min="8" max="8" width="16.28515625" style="62" customWidth="1"/>
    <col min="9" max="9" width="16.42578125" style="62" customWidth="1"/>
    <col min="10" max="11" width="15.42578125" style="62" customWidth="1"/>
    <col min="12" max="14" width="11.42578125" style="62" customWidth="1"/>
    <col min="15" max="15" width="14.140625" style="10" bestFit="1" customWidth="1"/>
    <col min="16" max="17" width="0" style="62" hidden="1" customWidth="1"/>
    <col min="18" max="16384" width="9.140625" style="62" hidden="1"/>
  </cols>
  <sheetData>
    <row r="1" spans="1:15" x14ac:dyDescent="0.25">
      <c r="B1" s="61" t="s">
        <v>592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5" x14ac:dyDescent="0.25">
      <c r="B2" s="61" t="s">
        <v>641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</row>
    <row r="3" spans="1:15" x14ac:dyDescent="0.25">
      <c r="B3" s="61" t="s">
        <v>561</v>
      </c>
      <c r="C3" s="61"/>
      <c r="D3" s="63"/>
      <c r="E3" s="63"/>
      <c r="F3" s="63"/>
      <c r="G3" s="63"/>
      <c r="H3" s="61"/>
      <c r="I3" s="61"/>
      <c r="J3" s="61"/>
      <c r="K3" s="61"/>
      <c r="L3" s="61"/>
      <c r="M3" s="61"/>
      <c r="N3" s="61"/>
    </row>
    <row r="4" spans="1:15" s="75" customFormat="1" ht="56.25" customHeight="1" x14ac:dyDescent="0.25">
      <c r="A4" s="118"/>
      <c r="B4" s="152" t="s">
        <v>642</v>
      </c>
      <c r="C4" s="152" t="s">
        <v>586</v>
      </c>
      <c r="D4" s="152" t="s">
        <v>583</v>
      </c>
      <c r="E4" s="152" t="s">
        <v>536</v>
      </c>
      <c r="F4" s="152" t="s">
        <v>588</v>
      </c>
      <c r="G4" s="152" t="s">
        <v>584</v>
      </c>
      <c r="H4" s="152" t="s">
        <v>535</v>
      </c>
      <c r="I4" s="152" t="s">
        <v>587</v>
      </c>
      <c r="J4" s="152" t="s">
        <v>589</v>
      </c>
      <c r="K4" s="152" t="s">
        <v>534</v>
      </c>
      <c r="L4" s="152" t="s">
        <v>626</v>
      </c>
      <c r="M4" s="152" t="s">
        <v>625</v>
      </c>
      <c r="N4" s="152" t="s">
        <v>627</v>
      </c>
      <c r="O4" s="127"/>
    </row>
    <row r="5" spans="1:15" ht="15.75" x14ac:dyDescent="0.25">
      <c r="B5" s="70" t="s">
        <v>0</v>
      </c>
      <c r="C5" s="71">
        <f>+D5+E5</f>
        <v>196124989.41</v>
      </c>
      <c r="D5" s="71">
        <v>212596171.16999999</v>
      </c>
      <c r="E5" s="71">
        <v>-16471181.76</v>
      </c>
      <c r="F5" s="71">
        <f>G5+H5</f>
        <v>150822848.28</v>
      </c>
      <c r="G5" s="71">
        <v>150566106.25999999</v>
      </c>
      <c r="H5" s="71">
        <v>256742.02</v>
      </c>
      <c r="I5" s="71">
        <f>+C5+F5</f>
        <v>346947837.69</v>
      </c>
      <c r="J5" s="71">
        <f>+D5+G5</f>
        <v>363162277.42999995</v>
      </c>
      <c r="K5" s="71">
        <f t="shared" ref="K5:K32" si="0">E5+H5</f>
        <v>-16214439.74</v>
      </c>
      <c r="L5" s="72">
        <f>+E5/D5</f>
        <v>-7.7476380074733411E-2</v>
      </c>
      <c r="M5" s="72">
        <f>H5/G5</f>
        <v>1.7051780535298807E-3</v>
      </c>
      <c r="N5" s="72">
        <f>I5/J5-1</f>
        <v>-4.4647918431245381E-2</v>
      </c>
      <c r="O5" s="175"/>
    </row>
    <row r="6" spans="1:15" s="10" customFormat="1" ht="15.75" x14ac:dyDescent="0.25">
      <c r="B6" s="89" t="s">
        <v>292</v>
      </c>
      <c r="C6" s="91">
        <f t="shared" ref="C6:C32" si="1">+D6+E6</f>
        <v>606339404</v>
      </c>
      <c r="D6" s="91">
        <v>678222246</v>
      </c>
      <c r="E6" s="91">
        <v>-71882842</v>
      </c>
      <c r="F6" s="91">
        <f t="shared" ref="F6:F32" si="2">G6+H6</f>
        <v>308484726</v>
      </c>
      <c r="G6" s="91">
        <v>301586858</v>
      </c>
      <c r="H6" s="91">
        <v>6897868</v>
      </c>
      <c r="I6" s="91">
        <f t="shared" ref="I6:I33" si="3">+C6+F6</f>
        <v>914824130</v>
      </c>
      <c r="J6" s="91">
        <f t="shared" ref="J6:J33" si="4">+D6+G6</f>
        <v>979809104</v>
      </c>
      <c r="K6" s="91">
        <f t="shared" si="0"/>
        <v>-64984974</v>
      </c>
      <c r="L6" s="119">
        <f t="shared" ref="L6:L11" si="5">+E6/D6</f>
        <v>-0.1059871486433077</v>
      </c>
      <c r="M6" s="119">
        <f t="shared" ref="M6:M11" si="6">H6/G6</f>
        <v>2.2871911746233983E-2</v>
      </c>
      <c r="N6" s="119">
        <f t="shared" ref="N6:N11" si="7">I6/J6-1</f>
        <v>-6.632411735582322E-2</v>
      </c>
      <c r="O6" s="175"/>
    </row>
    <row r="7" spans="1:15" ht="15.75" x14ac:dyDescent="0.25">
      <c r="B7" s="70" t="s">
        <v>533</v>
      </c>
      <c r="C7" s="71">
        <f t="shared" si="1"/>
        <v>61242028.140000001</v>
      </c>
      <c r="D7" s="71">
        <v>68510333.409999996</v>
      </c>
      <c r="E7" s="71">
        <v>-7268305.2699999996</v>
      </c>
      <c r="F7" s="71">
        <f t="shared" si="2"/>
        <v>33578331.619999997</v>
      </c>
      <c r="G7" s="71">
        <v>32817443.899999999</v>
      </c>
      <c r="H7" s="71">
        <v>760887.72</v>
      </c>
      <c r="I7" s="71">
        <f t="shared" si="3"/>
        <v>94820359.75999999</v>
      </c>
      <c r="J7" s="71">
        <f t="shared" si="4"/>
        <v>101327777.31</v>
      </c>
      <c r="K7" s="71">
        <f t="shared" si="0"/>
        <v>-6507417.5499999998</v>
      </c>
      <c r="L7" s="72">
        <f t="shared" si="5"/>
        <v>-0.10609064221747158</v>
      </c>
      <c r="M7" s="72">
        <f t="shared" si="6"/>
        <v>2.3185465702891015E-2</v>
      </c>
      <c r="N7" s="72">
        <f t="shared" si="7"/>
        <v>-6.4221457558388595E-2</v>
      </c>
      <c r="O7" s="175"/>
    </row>
    <row r="8" spans="1:15" s="10" customFormat="1" ht="15.75" x14ac:dyDescent="0.25">
      <c r="B8" s="89" t="s">
        <v>532</v>
      </c>
      <c r="C8" s="91">
        <f t="shared" si="1"/>
        <v>280111513.08999997</v>
      </c>
      <c r="D8" s="91">
        <v>302078041.14999998</v>
      </c>
      <c r="E8" s="91">
        <v>-21966528.059999999</v>
      </c>
      <c r="F8" s="91">
        <f t="shared" si="2"/>
        <v>268258340.88</v>
      </c>
      <c r="G8" s="91">
        <v>271476865.38999999</v>
      </c>
      <c r="H8" s="91">
        <v>-3218524.51</v>
      </c>
      <c r="I8" s="91">
        <f t="shared" si="3"/>
        <v>548369853.97000003</v>
      </c>
      <c r="J8" s="91">
        <f t="shared" si="4"/>
        <v>573554906.53999996</v>
      </c>
      <c r="K8" s="91">
        <f t="shared" si="0"/>
        <v>-25185052.57</v>
      </c>
      <c r="L8" s="119">
        <f t="shared" si="5"/>
        <v>-7.2718056487569349E-2</v>
      </c>
      <c r="M8" s="119">
        <f t="shared" si="6"/>
        <v>-1.1855612467663906E-2</v>
      </c>
      <c r="N8" s="119">
        <f t="shared" si="7"/>
        <v>-4.3910447426786181E-2</v>
      </c>
      <c r="O8" s="175"/>
    </row>
    <row r="9" spans="1:15" ht="15.75" x14ac:dyDescent="0.25">
      <c r="B9" s="70" t="s">
        <v>220</v>
      </c>
      <c r="C9" s="71">
        <f t="shared" si="1"/>
        <v>152720494</v>
      </c>
      <c r="D9" s="71">
        <v>167369671</v>
      </c>
      <c r="E9" s="71">
        <v>-14649177</v>
      </c>
      <c r="F9" s="71">
        <f t="shared" si="2"/>
        <v>176661062</v>
      </c>
      <c r="G9" s="71">
        <v>174114141</v>
      </c>
      <c r="H9" s="71">
        <v>2546921</v>
      </c>
      <c r="I9" s="71">
        <f t="shared" si="3"/>
        <v>329381556</v>
      </c>
      <c r="J9" s="71">
        <f t="shared" si="4"/>
        <v>341483812</v>
      </c>
      <c r="K9" s="71">
        <f t="shared" si="0"/>
        <v>-12102256</v>
      </c>
      <c r="L9" s="72">
        <f t="shared" si="5"/>
        <v>-8.7525875581126039E-2</v>
      </c>
      <c r="M9" s="72">
        <f t="shared" si="6"/>
        <v>1.4627881373518076E-2</v>
      </c>
      <c r="N9" s="72">
        <f t="shared" si="7"/>
        <v>-3.5440204117201279E-2</v>
      </c>
      <c r="O9" s="175"/>
    </row>
    <row r="10" spans="1:15" s="10" customFormat="1" ht="15.75" x14ac:dyDescent="0.25">
      <c r="B10" s="89" t="s">
        <v>531</v>
      </c>
      <c r="C10" s="91">
        <f t="shared" si="1"/>
        <v>1005017542.0699999</v>
      </c>
      <c r="D10" s="91">
        <v>1072823934.3099999</v>
      </c>
      <c r="E10" s="91">
        <v>-67806392.239999995</v>
      </c>
      <c r="F10" s="91">
        <f t="shared" si="2"/>
        <v>758959788.24000001</v>
      </c>
      <c r="G10" s="91">
        <v>770563043.49000001</v>
      </c>
      <c r="H10" s="91">
        <v>-11603255.25</v>
      </c>
      <c r="I10" s="91">
        <f t="shared" si="3"/>
        <v>1763977330.3099999</v>
      </c>
      <c r="J10" s="91">
        <f t="shared" si="4"/>
        <v>1843386977.8</v>
      </c>
      <c r="K10" s="91">
        <f t="shared" si="0"/>
        <v>-79409647.489999995</v>
      </c>
      <c r="L10" s="119">
        <f t="shared" si="5"/>
        <v>-6.3203653527370757E-2</v>
      </c>
      <c r="M10" s="119">
        <f t="shared" si="6"/>
        <v>-1.5058151760623051E-2</v>
      </c>
      <c r="N10" s="119">
        <f t="shared" si="7"/>
        <v>-4.3078121114195955E-2</v>
      </c>
      <c r="O10" s="175"/>
    </row>
    <row r="11" spans="1:15" ht="15.75" x14ac:dyDescent="0.25">
      <c r="B11" s="70" t="s">
        <v>236</v>
      </c>
      <c r="C11" s="71">
        <f t="shared" si="1"/>
        <v>39131822</v>
      </c>
      <c r="D11" s="71">
        <v>44729269</v>
      </c>
      <c r="E11" s="71">
        <v>-5597447</v>
      </c>
      <c r="F11" s="71">
        <f t="shared" si="2"/>
        <v>63582721</v>
      </c>
      <c r="G11" s="71">
        <v>63491739</v>
      </c>
      <c r="H11" s="71">
        <v>90982</v>
      </c>
      <c r="I11" s="71">
        <f t="shared" si="3"/>
        <v>102714543</v>
      </c>
      <c r="J11" s="71">
        <f t="shared" si="4"/>
        <v>108221008</v>
      </c>
      <c r="K11" s="71">
        <f t="shared" si="0"/>
        <v>-5506465</v>
      </c>
      <c r="L11" s="72">
        <f t="shared" si="5"/>
        <v>-0.12514058747528381</v>
      </c>
      <c r="M11" s="72">
        <f t="shared" si="6"/>
        <v>1.4329738235709687E-3</v>
      </c>
      <c r="N11" s="72">
        <f t="shared" si="7"/>
        <v>-5.0881664306804408E-2</v>
      </c>
      <c r="O11" s="175"/>
    </row>
    <row r="12" spans="1:15" s="10" customFormat="1" ht="15.75" x14ac:dyDescent="0.25">
      <c r="B12" s="89" t="s">
        <v>244</v>
      </c>
      <c r="C12" s="91"/>
      <c r="D12" s="91"/>
      <c r="E12" s="91"/>
      <c r="F12" s="91"/>
      <c r="G12" s="91"/>
      <c r="H12" s="91"/>
      <c r="I12" s="91"/>
      <c r="J12" s="91"/>
      <c r="K12" s="91"/>
      <c r="L12" s="119"/>
      <c r="M12" s="119"/>
      <c r="N12" s="119"/>
      <c r="O12" s="175"/>
    </row>
    <row r="13" spans="1:15" ht="15.75" x14ac:dyDescent="0.25">
      <c r="B13" s="73" t="s">
        <v>245</v>
      </c>
      <c r="C13" s="71">
        <f t="shared" si="1"/>
        <v>69725650</v>
      </c>
      <c r="D13" s="71">
        <v>81527799</v>
      </c>
      <c r="E13" s="71">
        <v>-11802149</v>
      </c>
      <c r="F13" s="71">
        <f t="shared" si="2"/>
        <v>29851628</v>
      </c>
      <c r="G13" s="71">
        <v>29502645</v>
      </c>
      <c r="H13" s="71">
        <v>348983</v>
      </c>
      <c r="I13" s="71">
        <f t="shared" si="3"/>
        <v>99577278</v>
      </c>
      <c r="J13" s="71">
        <f t="shared" si="4"/>
        <v>111030444</v>
      </c>
      <c r="K13" s="71">
        <f t="shared" si="0"/>
        <v>-11453166</v>
      </c>
      <c r="L13" s="72">
        <f t="shared" ref="L13:L19" si="8">+E13/D13</f>
        <v>-0.14476226691707941</v>
      </c>
      <c r="M13" s="72">
        <f t="shared" ref="M13:M19" si="9">H13/G13</f>
        <v>1.1828871614731493E-2</v>
      </c>
      <c r="N13" s="72">
        <f t="shared" ref="N13:N19" si="10">I13/J13-1</f>
        <v>-0.10315338376923</v>
      </c>
      <c r="O13" s="175"/>
    </row>
    <row r="14" spans="1:15" s="10" customFormat="1" ht="15.75" x14ac:dyDescent="0.25">
      <c r="B14" s="120" t="s">
        <v>460</v>
      </c>
      <c r="C14" s="91">
        <f t="shared" si="1"/>
        <v>41344401</v>
      </c>
      <c r="D14" s="91">
        <v>42251280</v>
      </c>
      <c r="E14" s="91">
        <v>-906879</v>
      </c>
      <c r="F14" s="91">
        <f t="shared" si="2"/>
        <v>316270</v>
      </c>
      <c r="G14" s="91">
        <v>444722</v>
      </c>
      <c r="H14" s="91">
        <v>-128452</v>
      </c>
      <c r="I14" s="91">
        <f t="shared" si="3"/>
        <v>41660671</v>
      </c>
      <c r="J14" s="91">
        <f t="shared" si="4"/>
        <v>42696002</v>
      </c>
      <c r="K14" s="91">
        <f t="shared" si="0"/>
        <v>-1035331</v>
      </c>
      <c r="L14" s="119">
        <f t="shared" si="8"/>
        <v>-2.1463941447454372E-2</v>
      </c>
      <c r="M14" s="119">
        <f t="shared" si="9"/>
        <v>-0.28883662152985462</v>
      </c>
      <c r="N14" s="119">
        <f t="shared" si="10"/>
        <v>-2.4248898058417789E-2</v>
      </c>
      <c r="O14" s="175"/>
    </row>
    <row r="15" spans="1:15" ht="15.75" x14ac:dyDescent="0.25">
      <c r="B15" s="70" t="s">
        <v>246</v>
      </c>
      <c r="C15" s="71">
        <f t="shared" si="1"/>
        <v>43216673</v>
      </c>
      <c r="D15" s="71">
        <v>48655017</v>
      </c>
      <c r="E15" s="71">
        <v>-5438344</v>
      </c>
      <c r="F15" s="71">
        <f t="shared" si="2"/>
        <v>9474244</v>
      </c>
      <c r="G15" s="71">
        <v>9775066</v>
      </c>
      <c r="H15" s="71">
        <v>-300822</v>
      </c>
      <c r="I15" s="71">
        <f t="shared" si="3"/>
        <v>52690917</v>
      </c>
      <c r="J15" s="71">
        <f t="shared" si="4"/>
        <v>58430083</v>
      </c>
      <c r="K15" s="71">
        <f t="shared" si="0"/>
        <v>-5739166</v>
      </c>
      <c r="L15" s="72">
        <f t="shared" si="8"/>
        <v>-0.11177355050559329</v>
      </c>
      <c r="M15" s="72">
        <f t="shared" si="9"/>
        <v>-3.0774421369635766E-2</v>
      </c>
      <c r="N15" s="72">
        <f t="shared" si="10"/>
        <v>-9.8222793898820937E-2</v>
      </c>
      <c r="O15" s="175"/>
    </row>
    <row r="16" spans="1:15" s="10" customFormat="1" ht="15.75" x14ac:dyDescent="0.25">
      <c r="B16" s="89" t="s">
        <v>247</v>
      </c>
      <c r="C16" s="91">
        <f t="shared" si="1"/>
        <v>20595495</v>
      </c>
      <c r="D16" s="91">
        <v>22440367</v>
      </c>
      <c r="E16" s="91">
        <v>-1844872</v>
      </c>
      <c r="F16" s="91">
        <f t="shared" si="2"/>
        <v>22288061</v>
      </c>
      <c r="G16" s="91">
        <v>22455322</v>
      </c>
      <c r="H16" s="91">
        <v>-167261</v>
      </c>
      <c r="I16" s="91">
        <f t="shared" si="3"/>
        <v>42883556</v>
      </c>
      <c r="J16" s="91">
        <f t="shared" si="4"/>
        <v>44895689</v>
      </c>
      <c r="K16" s="91">
        <f t="shared" si="0"/>
        <v>-2012133</v>
      </c>
      <c r="L16" s="119">
        <f t="shared" si="8"/>
        <v>-8.2212202679216431E-2</v>
      </c>
      <c r="M16" s="119">
        <f t="shared" si="9"/>
        <v>-7.4486128499960946E-3</v>
      </c>
      <c r="N16" s="119">
        <f t="shared" si="10"/>
        <v>-4.481795568389646E-2</v>
      </c>
      <c r="O16" s="175"/>
    </row>
    <row r="17" spans="2:15" ht="15.75" x14ac:dyDescent="0.25">
      <c r="B17" s="174" t="s">
        <v>530</v>
      </c>
      <c r="C17" s="71">
        <f t="shared" si="1"/>
        <v>14361446</v>
      </c>
      <c r="D17" s="71">
        <v>25413946</v>
      </c>
      <c r="E17" s="71">
        <v>-11052500</v>
      </c>
      <c r="F17" s="71">
        <f t="shared" si="2"/>
        <v>270039</v>
      </c>
      <c r="G17" s="71">
        <v>515929</v>
      </c>
      <c r="H17" s="71">
        <v>-245890</v>
      </c>
      <c r="I17" s="71">
        <f t="shared" si="3"/>
        <v>14631485</v>
      </c>
      <c r="J17" s="71">
        <f t="shared" si="4"/>
        <v>25929875</v>
      </c>
      <c r="K17" s="71">
        <f t="shared" si="0"/>
        <v>-11298390</v>
      </c>
      <c r="L17" s="72">
        <f t="shared" si="8"/>
        <v>-0.43489901174732959</v>
      </c>
      <c r="M17" s="72">
        <f t="shared" si="9"/>
        <v>-0.47659658596434779</v>
      </c>
      <c r="N17" s="72">
        <f t="shared" si="10"/>
        <v>-0.43572867204334764</v>
      </c>
      <c r="O17" s="175"/>
    </row>
    <row r="18" spans="2:15" s="10" customFormat="1" ht="15.75" x14ac:dyDescent="0.25">
      <c r="B18" s="89" t="s">
        <v>529</v>
      </c>
      <c r="C18" s="91">
        <f t="shared" si="1"/>
        <v>24728942</v>
      </c>
      <c r="D18" s="91">
        <v>24978615</v>
      </c>
      <c r="E18" s="91">
        <v>-249673</v>
      </c>
      <c r="F18" s="91">
        <f t="shared" si="2"/>
        <v>10220</v>
      </c>
      <c r="G18" s="91">
        <v>26836</v>
      </c>
      <c r="H18" s="91">
        <v>-16616</v>
      </c>
      <c r="I18" s="91">
        <f t="shared" si="3"/>
        <v>24739162</v>
      </c>
      <c r="J18" s="91">
        <f t="shared" si="4"/>
        <v>25005451</v>
      </c>
      <c r="K18" s="91">
        <f t="shared" si="0"/>
        <v>-266289</v>
      </c>
      <c r="L18" s="119">
        <f t="shared" si="8"/>
        <v>-9.9954701251450499E-3</v>
      </c>
      <c r="M18" s="119">
        <f t="shared" si="9"/>
        <v>-0.61916828141302727</v>
      </c>
      <c r="N18" s="119">
        <f t="shared" si="10"/>
        <v>-1.0649238040137732E-2</v>
      </c>
      <c r="O18" s="175"/>
    </row>
    <row r="19" spans="2:15" ht="15.75" x14ac:dyDescent="0.25">
      <c r="B19" s="174" t="s">
        <v>528</v>
      </c>
      <c r="C19" s="71">
        <f t="shared" si="1"/>
        <v>92497689.780000001</v>
      </c>
      <c r="D19" s="71">
        <v>131408679.8</v>
      </c>
      <c r="E19" s="71">
        <v>-38910990.020000003</v>
      </c>
      <c r="F19" s="71">
        <f t="shared" si="2"/>
        <v>931664.6100000001</v>
      </c>
      <c r="G19" s="71">
        <v>2333516.1800000002</v>
      </c>
      <c r="H19" s="71">
        <v>-1401851.57</v>
      </c>
      <c r="I19" s="71">
        <f t="shared" si="3"/>
        <v>93429354.390000001</v>
      </c>
      <c r="J19" s="71">
        <f t="shared" si="4"/>
        <v>133742195.98</v>
      </c>
      <c r="K19" s="71">
        <f t="shared" si="0"/>
        <v>-40312841.590000004</v>
      </c>
      <c r="L19" s="72">
        <f t="shared" si="8"/>
        <v>-0.29610669614230462</v>
      </c>
      <c r="M19" s="72">
        <f t="shared" si="9"/>
        <v>-0.60074645379146241</v>
      </c>
      <c r="N19" s="72">
        <f t="shared" si="10"/>
        <v>-0.30142201041792704</v>
      </c>
      <c r="O19" s="175"/>
    </row>
    <row r="20" spans="2:15" s="10" customFormat="1" ht="15.75" x14ac:dyDescent="0.25">
      <c r="B20" s="89" t="s">
        <v>250</v>
      </c>
      <c r="C20" s="91"/>
      <c r="D20" s="91"/>
      <c r="E20" s="91"/>
      <c r="F20" s="91"/>
      <c r="G20" s="91"/>
      <c r="H20" s="91"/>
      <c r="I20" s="91"/>
      <c r="J20" s="91"/>
      <c r="K20" s="91" t="s">
        <v>540</v>
      </c>
      <c r="L20" s="119"/>
      <c r="M20" s="119"/>
      <c r="N20" s="119"/>
      <c r="O20" s="175"/>
    </row>
    <row r="21" spans="2:15" ht="15.75" x14ac:dyDescent="0.25">
      <c r="B21" s="74" t="s">
        <v>251</v>
      </c>
      <c r="C21" s="71">
        <f t="shared" si="1"/>
        <v>1143220232.0699999</v>
      </c>
      <c r="D21" s="71">
        <v>1016482278.15</v>
      </c>
      <c r="E21" s="71">
        <v>126737953.92</v>
      </c>
      <c r="F21" s="71">
        <f t="shared" si="2"/>
        <v>584378631.07000005</v>
      </c>
      <c r="G21" s="71">
        <v>736585033.33000004</v>
      </c>
      <c r="H21" s="71">
        <v>-152206402.25999999</v>
      </c>
      <c r="I21" s="71">
        <f t="shared" si="3"/>
        <v>1727598863.1399999</v>
      </c>
      <c r="J21" s="71">
        <f t="shared" si="4"/>
        <v>1753067311.48</v>
      </c>
      <c r="K21" s="71">
        <f t="shared" si="0"/>
        <v>-25468448.339999989</v>
      </c>
      <c r="L21" s="72">
        <f t="shared" ref="L21:L22" si="11">+E21/D21</f>
        <v>0.12468289575167348</v>
      </c>
      <c r="M21" s="72">
        <f t="shared" ref="M21:M22" si="12">H21/G21</f>
        <v>-0.20663792416728274</v>
      </c>
      <c r="N21" s="72">
        <f t="shared" ref="N21:N22" si="13">I21/J21-1</f>
        <v>-1.4527935221437027E-2</v>
      </c>
      <c r="O21" s="175"/>
    </row>
    <row r="22" spans="2:15" s="10" customFormat="1" ht="15.75" x14ac:dyDescent="0.25">
      <c r="B22" s="120" t="s">
        <v>527</v>
      </c>
      <c r="C22" s="91">
        <f t="shared" si="1"/>
        <v>239374353.35000014</v>
      </c>
      <c r="D22" s="91">
        <v>1166475465.4100001</v>
      </c>
      <c r="E22" s="91">
        <v>-927101112.05999994</v>
      </c>
      <c r="F22" s="91">
        <f t="shared" si="2"/>
        <v>4834705.7000000011</v>
      </c>
      <c r="G22" s="91">
        <v>20079348.530000001</v>
      </c>
      <c r="H22" s="91">
        <v>-15244642.83</v>
      </c>
      <c r="I22" s="91">
        <f t="shared" si="3"/>
        <v>244209059.05000013</v>
      </c>
      <c r="J22" s="91">
        <f t="shared" si="4"/>
        <v>1186554813.9400001</v>
      </c>
      <c r="K22" s="91">
        <f t="shared" si="0"/>
        <v>-942345754.88999999</v>
      </c>
      <c r="L22" s="119">
        <f t="shared" si="11"/>
        <v>-0.79478835136419834</v>
      </c>
      <c r="M22" s="119">
        <f t="shared" si="12"/>
        <v>-0.75921999198447099</v>
      </c>
      <c r="N22" s="119">
        <f t="shared" si="13"/>
        <v>-0.79418644955887485</v>
      </c>
      <c r="O22" s="175"/>
    </row>
    <row r="23" spans="2:15" ht="15.75" x14ac:dyDescent="0.25">
      <c r="B23" s="70" t="s">
        <v>215</v>
      </c>
      <c r="C23" s="71"/>
      <c r="D23" s="71"/>
      <c r="E23" s="71"/>
      <c r="F23" s="71"/>
      <c r="G23" s="71"/>
      <c r="H23" s="71"/>
      <c r="I23" s="71"/>
      <c r="J23" s="71"/>
      <c r="K23" s="71" t="s">
        <v>540</v>
      </c>
      <c r="L23" s="72"/>
      <c r="M23" s="72"/>
      <c r="N23" s="72"/>
      <c r="O23" s="175"/>
    </row>
    <row r="24" spans="2:15" s="10" customFormat="1" ht="15.75" x14ac:dyDescent="0.25">
      <c r="B24" s="120" t="s">
        <v>251</v>
      </c>
      <c r="C24" s="91">
        <f t="shared" si="1"/>
        <v>315469935.29000002</v>
      </c>
      <c r="D24" s="91">
        <v>294406292.94</v>
      </c>
      <c r="E24" s="91">
        <v>21063642.350000001</v>
      </c>
      <c r="F24" s="91">
        <f t="shared" si="2"/>
        <v>253594996.98000002</v>
      </c>
      <c r="G24" s="91">
        <v>271422644.11000001</v>
      </c>
      <c r="H24" s="91">
        <v>-17827647.129999999</v>
      </c>
      <c r="I24" s="91">
        <f t="shared" si="3"/>
        <v>569064932.26999998</v>
      </c>
      <c r="J24" s="91">
        <f t="shared" si="4"/>
        <v>565828937.04999995</v>
      </c>
      <c r="K24" s="91">
        <f t="shared" si="0"/>
        <v>3235995.2200000025</v>
      </c>
      <c r="L24" s="119">
        <f t="shared" ref="L24:L32" si="14">+E24/D24</f>
        <v>7.1546168866345433E-2</v>
      </c>
      <c r="M24" s="119">
        <f t="shared" ref="M24:M32" si="15">H24/G24</f>
        <v>-6.5682239551004273E-2</v>
      </c>
      <c r="N24" s="119">
        <f t="shared" ref="N24:N32" si="16">I24/J24-1</f>
        <v>5.7190345139843668E-3</v>
      </c>
      <c r="O24" s="175"/>
    </row>
    <row r="25" spans="2:15" ht="15.75" x14ac:dyDescent="0.25">
      <c r="B25" s="74" t="s">
        <v>527</v>
      </c>
      <c r="C25" s="71">
        <f t="shared" si="1"/>
        <v>15302627.159999996</v>
      </c>
      <c r="D25" s="71">
        <v>73022944.319999993</v>
      </c>
      <c r="E25" s="71">
        <v>-57720317.159999996</v>
      </c>
      <c r="F25" s="71">
        <f t="shared" si="2"/>
        <v>380800.54999999993</v>
      </c>
      <c r="G25" s="71">
        <v>1074648.6599999999</v>
      </c>
      <c r="H25" s="71">
        <v>-693848.11</v>
      </c>
      <c r="I25" s="71">
        <f t="shared" si="3"/>
        <v>15683427.709999997</v>
      </c>
      <c r="J25" s="71">
        <f t="shared" si="4"/>
        <v>74097592.979999989</v>
      </c>
      <c r="K25" s="71">
        <f t="shared" si="0"/>
        <v>-58414165.269999996</v>
      </c>
      <c r="L25" s="72">
        <f t="shared" si="14"/>
        <v>-0.79044083606186755</v>
      </c>
      <c r="M25" s="72">
        <f t="shared" si="15"/>
        <v>-0.6456511191294837</v>
      </c>
      <c r="N25" s="72">
        <f t="shared" si="16"/>
        <v>-0.78834092877709017</v>
      </c>
      <c r="O25" s="175"/>
    </row>
    <row r="26" spans="2:15" s="10" customFormat="1" ht="15.75" x14ac:dyDescent="0.25">
      <c r="B26" s="120" t="s">
        <v>217</v>
      </c>
      <c r="C26" s="91">
        <f t="shared" si="1"/>
        <v>68807125.890000001</v>
      </c>
      <c r="D26" s="91">
        <v>69505009.680000007</v>
      </c>
      <c r="E26" s="91">
        <v>-697883.79</v>
      </c>
      <c r="F26" s="91">
        <f t="shared" si="2"/>
        <v>85525164.830000013</v>
      </c>
      <c r="G26" s="91">
        <v>84122941.680000007</v>
      </c>
      <c r="H26" s="91">
        <v>1402223.15</v>
      </c>
      <c r="I26" s="91">
        <f t="shared" si="3"/>
        <v>154332290.72000003</v>
      </c>
      <c r="J26" s="91">
        <f t="shared" si="4"/>
        <v>153627951.36000001</v>
      </c>
      <c r="K26" s="91">
        <f t="shared" si="0"/>
        <v>704339.35999999987</v>
      </c>
      <c r="L26" s="119">
        <f t="shared" si="14"/>
        <v>-1.0040769625283793E-2</v>
      </c>
      <c r="M26" s="119">
        <f t="shared" si="15"/>
        <v>1.6668736518202078E-2</v>
      </c>
      <c r="N26" s="119">
        <f t="shared" si="16"/>
        <v>4.5847084060213206E-3</v>
      </c>
      <c r="O26" s="175"/>
    </row>
    <row r="27" spans="2:15" ht="15.75" x14ac:dyDescent="0.25">
      <c r="B27" s="70" t="s">
        <v>526</v>
      </c>
      <c r="C27" s="71">
        <f t="shared" si="1"/>
        <v>2451508</v>
      </c>
      <c r="D27" s="71">
        <v>2724040</v>
      </c>
      <c r="E27" s="71">
        <v>-272532</v>
      </c>
      <c r="F27" s="71">
        <f t="shared" si="2"/>
        <v>2152555</v>
      </c>
      <c r="G27" s="71">
        <v>2171153</v>
      </c>
      <c r="H27" s="71">
        <v>-18598</v>
      </c>
      <c r="I27" s="71">
        <f t="shared" si="3"/>
        <v>4604063</v>
      </c>
      <c r="J27" s="71">
        <f t="shared" si="4"/>
        <v>4895193</v>
      </c>
      <c r="K27" s="71">
        <f t="shared" si="0"/>
        <v>-291130</v>
      </c>
      <c r="L27" s="72">
        <f t="shared" si="14"/>
        <v>-0.10004698903099808</v>
      </c>
      <c r="M27" s="72">
        <f t="shared" si="15"/>
        <v>-8.5659555084326156E-3</v>
      </c>
      <c r="N27" s="72">
        <f t="shared" si="16"/>
        <v>-5.9472629577628555E-2</v>
      </c>
      <c r="O27" s="175"/>
    </row>
    <row r="28" spans="2:15" s="10" customFormat="1" ht="15.75" x14ac:dyDescent="0.25">
      <c r="B28" s="89" t="s">
        <v>204</v>
      </c>
      <c r="C28" s="91">
        <f t="shared" si="1"/>
        <v>1260683462.5899999</v>
      </c>
      <c r="D28" s="91">
        <v>1378891223.75</v>
      </c>
      <c r="E28" s="91">
        <v>-118207761.16</v>
      </c>
      <c r="F28" s="91">
        <f t="shared" si="2"/>
        <v>702115670.98000002</v>
      </c>
      <c r="G28" s="91">
        <v>726322702.63999999</v>
      </c>
      <c r="H28" s="91">
        <v>-24207031.66</v>
      </c>
      <c r="I28" s="91">
        <f t="shared" si="3"/>
        <v>1962799133.5699999</v>
      </c>
      <c r="J28" s="91">
        <f t="shared" si="4"/>
        <v>2105213926.3899999</v>
      </c>
      <c r="K28" s="91">
        <f t="shared" si="0"/>
        <v>-142414792.81999999</v>
      </c>
      <c r="L28" s="119">
        <f t="shared" si="14"/>
        <v>-8.5726675987192788E-2</v>
      </c>
      <c r="M28" s="119">
        <f t="shared" si="15"/>
        <v>-3.3328204628622432E-2</v>
      </c>
      <c r="N28" s="119">
        <f t="shared" si="16"/>
        <v>-6.764860854982635E-2</v>
      </c>
      <c r="O28" s="175"/>
    </row>
    <row r="29" spans="2:15" ht="15.75" x14ac:dyDescent="0.25">
      <c r="B29" s="70" t="s">
        <v>256</v>
      </c>
      <c r="C29" s="71">
        <f t="shared" si="1"/>
        <v>86268508.540000007</v>
      </c>
      <c r="D29" s="71">
        <v>92051925.560000002</v>
      </c>
      <c r="E29" s="71">
        <v>-5783417.0199999996</v>
      </c>
      <c r="F29" s="71">
        <f t="shared" si="2"/>
        <v>32661199.050000001</v>
      </c>
      <c r="G29" s="71">
        <v>33399904.800000001</v>
      </c>
      <c r="H29" s="71">
        <v>-738705.75</v>
      </c>
      <c r="I29" s="71">
        <f t="shared" si="3"/>
        <v>118929707.59</v>
      </c>
      <c r="J29" s="71">
        <f t="shared" si="4"/>
        <v>125451830.36</v>
      </c>
      <c r="K29" s="71">
        <f t="shared" si="0"/>
        <v>-6522122.7699999996</v>
      </c>
      <c r="L29" s="72">
        <f t="shared" si="14"/>
        <v>-6.2827767967008286E-2</v>
      </c>
      <c r="M29" s="72">
        <f t="shared" si="15"/>
        <v>-2.2117001662831086E-2</v>
      </c>
      <c r="N29" s="72">
        <f t="shared" si="16"/>
        <v>-5.1989060273444632E-2</v>
      </c>
      <c r="O29" s="175"/>
    </row>
    <row r="30" spans="2:15" s="10" customFormat="1" ht="15.75" x14ac:dyDescent="0.25">
      <c r="B30" s="121" t="s">
        <v>262</v>
      </c>
      <c r="C30" s="91">
        <f>+D30+E30</f>
        <v>135981820</v>
      </c>
      <c r="D30" s="91">
        <v>146067659</v>
      </c>
      <c r="E30" s="91">
        <v>-10085839</v>
      </c>
      <c r="F30" s="91">
        <f t="shared" si="2"/>
        <v>69096935</v>
      </c>
      <c r="G30" s="91">
        <v>67631795</v>
      </c>
      <c r="H30" s="91">
        <v>1465140</v>
      </c>
      <c r="I30" s="91">
        <f t="shared" si="3"/>
        <v>205078755</v>
      </c>
      <c r="J30" s="91">
        <f t="shared" si="4"/>
        <v>213699454</v>
      </c>
      <c r="K30" s="91">
        <f t="shared" si="0"/>
        <v>-8620699</v>
      </c>
      <c r="L30" s="119">
        <f t="shared" si="14"/>
        <v>-6.9049090462934032E-2</v>
      </c>
      <c r="M30" s="119">
        <f t="shared" si="15"/>
        <v>2.1663479433009281E-2</v>
      </c>
      <c r="N30" s="119">
        <f t="shared" si="16"/>
        <v>-4.0340294926537346E-2</v>
      </c>
      <c r="O30" s="175"/>
    </row>
    <row r="31" spans="2:15" ht="15.75" x14ac:dyDescent="0.25">
      <c r="B31" s="70" t="s">
        <v>207</v>
      </c>
      <c r="C31" s="71">
        <f t="shared" si="1"/>
        <v>372285026</v>
      </c>
      <c r="D31" s="71">
        <v>355821970</v>
      </c>
      <c r="E31" s="71">
        <v>16463056</v>
      </c>
      <c r="F31" s="71">
        <f t="shared" si="2"/>
        <v>272281698</v>
      </c>
      <c r="G31" s="71">
        <v>272814358</v>
      </c>
      <c r="H31" s="71">
        <v>-532660</v>
      </c>
      <c r="I31" s="71">
        <f t="shared" si="3"/>
        <v>644566724</v>
      </c>
      <c r="J31" s="71">
        <f t="shared" si="4"/>
        <v>628636328</v>
      </c>
      <c r="K31" s="71">
        <f t="shared" si="0"/>
        <v>15930396</v>
      </c>
      <c r="L31" s="72">
        <f t="shared" si="14"/>
        <v>4.6267677063335913E-2</v>
      </c>
      <c r="M31" s="72">
        <f t="shared" si="15"/>
        <v>-1.9524632204291829E-3</v>
      </c>
      <c r="N31" s="72">
        <f t="shared" si="16"/>
        <v>2.5341195362797997E-2</v>
      </c>
      <c r="O31" s="175"/>
    </row>
    <row r="32" spans="2:15" s="10" customFormat="1" ht="15.75" x14ac:dyDescent="0.25">
      <c r="B32" s="89" t="s">
        <v>266</v>
      </c>
      <c r="C32" s="91">
        <f t="shared" si="1"/>
        <v>260869506.43000001</v>
      </c>
      <c r="D32" s="91">
        <v>271873959.11000001</v>
      </c>
      <c r="E32" s="91">
        <v>-11004452.68</v>
      </c>
      <c r="F32" s="91">
        <f t="shared" si="2"/>
        <v>76020644.730000004</v>
      </c>
      <c r="G32" s="91">
        <v>78786604.109999999</v>
      </c>
      <c r="H32" s="91">
        <v>-2765959.38</v>
      </c>
      <c r="I32" s="91">
        <f t="shared" si="3"/>
        <v>336890151.16000003</v>
      </c>
      <c r="J32" s="91">
        <f t="shared" si="4"/>
        <v>350660563.22000003</v>
      </c>
      <c r="K32" s="91">
        <f t="shared" si="0"/>
        <v>-13770412.059999999</v>
      </c>
      <c r="L32" s="119">
        <f t="shared" si="14"/>
        <v>-4.0476302754496638E-2</v>
      </c>
      <c r="M32" s="119">
        <f t="shared" si="15"/>
        <v>-3.510697549723342E-2</v>
      </c>
      <c r="N32" s="119">
        <f t="shared" si="16"/>
        <v>-3.9269919415947041E-2</v>
      </c>
      <c r="O32" s="175"/>
    </row>
    <row r="33" spans="2:15" s="10" customFormat="1" ht="16.5" thickBot="1" x14ac:dyDescent="0.3">
      <c r="B33" s="103" t="s">
        <v>525</v>
      </c>
      <c r="C33" s="92">
        <f>SUM(C5:C32)</f>
        <v>6547872194.8100014</v>
      </c>
      <c r="D33" s="92">
        <f>SUM(D5:D32)</f>
        <v>7790328137.7600002</v>
      </c>
      <c r="E33" s="92">
        <f>SUM(E5:E32)</f>
        <v>-1242455942.9499998</v>
      </c>
      <c r="F33" s="92">
        <f>SUM(F5:F32)</f>
        <v>3906532946.52</v>
      </c>
      <c r="G33" s="92">
        <f>SUM(G5:G32)</f>
        <v>4124081367.0800004</v>
      </c>
      <c r="H33" s="92">
        <f t="shared" ref="H33" si="17">SUM(H5:H32)</f>
        <v>-217548420.56</v>
      </c>
      <c r="I33" s="92">
        <f t="shared" si="3"/>
        <v>10454405141.330002</v>
      </c>
      <c r="J33" s="92">
        <f t="shared" si="4"/>
        <v>11914409504.84</v>
      </c>
      <c r="K33" s="92">
        <f>SUM(K5:K32)</f>
        <v>-1460004363.5099998</v>
      </c>
      <c r="L33" s="134">
        <f>+E33/D33</f>
        <v>-0.15948698449912158</v>
      </c>
      <c r="M33" s="134">
        <f t="shared" ref="M33" si="18">+F33/G33-1</f>
        <v>-5.2750758580215051E-2</v>
      </c>
      <c r="N33" s="134">
        <f>(E33+H33)/(D33+G33)</f>
        <v>-0.12254105945551905</v>
      </c>
      <c r="O33" s="38"/>
    </row>
    <row r="34" spans="2:15" s="10" customFormat="1" ht="16.5" thickTop="1" x14ac:dyDescent="0.2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38"/>
    </row>
    <row r="35" spans="2:15" s="10" customFormat="1" ht="15.75" x14ac:dyDescent="0.2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38"/>
    </row>
    <row r="36" spans="2:15" s="10" customFormat="1" ht="15.75" x14ac:dyDescent="0.25">
      <c r="B36" s="122" t="s">
        <v>585</v>
      </c>
      <c r="C36" s="100">
        <f t="shared" ref="C36:J36" si="19">+C17+C19+C22+C25</f>
        <v>361536116.29000008</v>
      </c>
      <c r="D36" s="100">
        <f>+D17+D19+D22+D25</f>
        <v>1396321035.53</v>
      </c>
      <c r="E36" s="100">
        <f t="shared" si="19"/>
        <v>-1034784919.2399999</v>
      </c>
      <c r="F36" s="100">
        <f t="shared" si="19"/>
        <v>6417209.8600000013</v>
      </c>
      <c r="G36" s="100">
        <f t="shared" si="19"/>
        <v>24003442.370000001</v>
      </c>
      <c r="H36" s="100">
        <f t="shared" si="19"/>
        <v>-17586232.509999998</v>
      </c>
      <c r="I36" s="100">
        <f t="shared" si="19"/>
        <v>367953326.1500001</v>
      </c>
      <c r="J36" s="100">
        <f t="shared" si="19"/>
        <v>1420324477.9000001</v>
      </c>
      <c r="K36" s="100">
        <f t="shared" ref="K36" si="20">+K17+K19+K22+K25</f>
        <v>-1052371151.75</v>
      </c>
      <c r="L36" s="135">
        <f t="shared" ref="L36" si="21">+E36/D36</f>
        <v>-0.74107951746729062</v>
      </c>
      <c r="M36" s="135">
        <f t="shared" ref="M36" si="22">H36/G36</f>
        <v>-0.73265460174077512</v>
      </c>
      <c r="N36" s="135">
        <f t="shared" ref="N36" si="23">I36/J36-1</f>
        <v>-0.7409371366365296</v>
      </c>
      <c r="O36" s="38"/>
    </row>
    <row r="37" spans="2:15" s="10" customFormat="1" ht="15.75" x14ac:dyDescent="0.25">
      <c r="B37" s="122" t="s">
        <v>524</v>
      </c>
      <c r="C37" s="100">
        <f t="shared" ref="C37:K37" si="24">+C33-C36</f>
        <v>6186336078.5200014</v>
      </c>
      <c r="D37" s="100">
        <f t="shared" si="24"/>
        <v>6394007102.2300005</v>
      </c>
      <c r="E37" s="100">
        <f t="shared" si="24"/>
        <v>-207671023.70999992</v>
      </c>
      <c r="F37" s="100">
        <f t="shared" si="24"/>
        <v>3900115736.6599998</v>
      </c>
      <c r="G37" s="100">
        <f t="shared" si="24"/>
        <v>4100077924.7100005</v>
      </c>
      <c r="H37" s="100">
        <f t="shared" si="24"/>
        <v>-199962188.05000001</v>
      </c>
      <c r="I37" s="100">
        <f t="shared" si="24"/>
        <v>10086451815.180002</v>
      </c>
      <c r="J37" s="100">
        <f t="shared" si="24"/>
        <v>10494085026.940001</v>
      </c>
      <c r="K37" s="100">
        <f t="shared" si="24"/>
        <v>-407633211.75999975</v>
      </c>
      <c r="L37" s="135">
        <f>+E37/D37</f>
        <v>-3.2479010484297355E-2</v>
      </c>
      <c r="M37" s="135">
        <f>+F37/G37-1</f>
        <v>-4.8770338447687966E-2</v>
      </c>
      <c r="N37" s="135">
        <f>(E37+H37)/(D37+G37)</f>
        <v>-3.8844092716376899E-2</v>
      </c>
      <c r="O37" s="38"/>
    </row>
    <row r="38" spans="2:15" s="10" customFormat="1" ht="15.75" x14ac:dyDescent="0.25">
      <c r="B38" s="153"/>
      <c r="C38" s="153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</row>
    <row r="39" spans="2:15" s="10" customFormat="1" ht="15.75" x14ac:dyDescent="0.25">
      <c r="B39" s="153"/>
      <c r="C39" s="153"/>
      <c r="D39" s="38"/>
      <c r="E39" s="38"/>
      <c r="F39" s="38"/>
      <c r="G39" s="38"/>
      <c r="H39" s="38"/>
      <c r="I39" s="38"/>
      <c r="J39" s="38"/>
      <c r="K39" s="171"/>
      <c r="L39" s="172"/>
      <c r="M39" s="38"/>
      <c r="N39" s="38"/>
      <c r="O39" s="38"/>
    </row>
    <row r="40" spans="2:15" s="10" customFormat="1" ht="15.75" x14ac:dyDescent="0.25">
      <c r="B40" s="123"/>
      <c r="C40" s="123"/>
      <c r="D40" s="38"/>
      <c r="E40" s="38"/>
      <c r="F40" s="38"/>
      <c r="G40" s="38"/>
      <c r="H40" s="38"/>
      <c r="I40" s="38"/>
      <c r="J40" s="38"/>
      <c r="K40" s="38"/>
      <c r="L40" s="173"/>
      <c r="M40" s="38"/>
      <c r="N40" s="38"/>
      <c r="O40" s="38"/>
    </row>
    <row r="41" spans="2:15" s="10" customFormat="1" ht="15.75" x14ac:dyDescent="0.25"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</row>
  </sheetData>
  <sheetProtection sheet="1" objects="1" scenarios="1"/>
  <pageMargins left="0.7" right="0.7" top="0.75" bottom="0.75" header="0.3" footer="0.3"/>
  <pageSetup paperSize="9" scale="33" orientation="portrait" r:id="rId1"/>
  <colBreaks count="1" manualBreakCount="1">
    <brk id="14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F6C"/>
    <pageSetUpPr autoPageBreaks="0"/>
  </sheetPr>
  <dimension ref="A1:L33"/>
  <sheetViews>
    <sheetView showOutlineSymbols="0" showWhiteSpace="0" workbookViewId="0"/>
  </sheetViews>
  <sheetFormatPr defaultColWidth="0" defaultRowHeight="15" zeroHeight="1" x14ac:dyDescent="0.25"/>
  <cols>
    <col min="1" max="1" width="5.7109375" style="10" customWidth="1"/>
    <col min="2" max="2" width="71.85546875" style="62" customWidth="1"/>
    <col min="3" max="3" width="20.42578125" style="62" customWidth="1"/>
    <col min="4" max="4" width="14.5703125" style="62" customWidth="1"/>
    <col min="5" max="5" width="4.28515625" style="62" customWidth="1"/>
    <col min="6" max="6" width="17.7109375" style="62" bestFit="1" customWidth="1"/>
    <col min="7" max="7" width="17.5703125" style="62" bestFit="1" customWidth="1"/>
    <col min="8" max="8" width="2.7109375" style="62" customWidth="1"/>
    <col min="9" max="9" width="13.28515625" style="62" bestFit="1" customWidth="1"/>
    <col min="10" max="10" width="11.140625" style="62" customWidth="1"/>
    <col min="11" max="11" width="9.28515625" style="62" bestFit="1" customWidth="1"/>
    <col min="12" max="12" width="9.140625" style="10" customWidth="1"/>
    <col min="13" max="16384" width="9.140625" style="62" hidden="1"/>
  </cols>
  <sheetData>
    <row r="1" spans="2:11" x14ac:dyDescent="0.25"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2:11" x14ac:dyDescent="0.25">
      <c r="B2" s="168" t="s">
        <v>643</v>
      </c>
      <c r="C2" s="61"/>
      <c r="D2" s="61"/>
      <c r="E2" s="61"/>
      <c r="F2" s="61"/>
      <c r="G2" s="61"/>
      <c r="H2" s="61"/>
      <c r="I2" s="61"/>
      <c r="J2" s="61"/>
      <c r="K2" s="61"/>
    </row>
    <row r="3" spans="2:11" ht="15.75" x14ac:dyDescent="0.25">
      <c r="B3" s="168" t="s">
        <v>594</v>
      </c>
      <c r="C3" s="68"/>
      <c r="D3" s="68"/>
      <c r="E3" s="68"/>
      <c r="F3" s="68"/>
      <c r="G3" s="68"/>
      <c r="H3" s="68"/>
      <c r="I3" s="68"/>
      <c r="J3" s="68"/>
      <c r="K3" s="68"/>
    </row>
    <row r="4" spans="2:11" ht="33.75" customHeight="1" x14ac:dyDescent="0.25">
      <c r="B4" s="69" t="s">
        <v>644</v>
      </c>
      <c r="C4" s="209" t="s">
        <v>544</v>
      </c>
      <c r="D4" s="209"/>
      <c r="E4" s="76"/>
      <c r="F4" s="210" t="s">
        <v>562</v>
      </c>
      <c r="G4" s="209"/>
      <c r="H4" s="77"/>
      <c r="I4" s="76"/>
      <c r="J4" s="210" t="s">
        <v>563</v>
      </c>
      <c r="K4" s="210"/>
    </row>
    <row r="5" spans="2:11" ht="20.25" customHeight="1" x14ac:dyDescent="0.25">
      <c r="B5" s="68"/>
      <c r="C5" s="78" t="s">
        <v>543</v>
      </c>
      <c r="D5" s="78" t="s">
        <v>542</v>
      </c>
      <c r="E5" s="78"/>
      <c r="F5" s="78" t="s">
        <v>543</v>
      </c>
      <c r="G5" s="78" t="s">
        <v>542</v>
      </c>
      <c r="H5" s="78"/>
      <c r="I5" s="78"/>
      <c r="J5" s="78" t="s">
        <v>543</v>
      </c>
      <c r="K5" s="78" t="s">
        <v>542</v>
      </c>
    </row>
    <row r="6" spans="2:11" x14ac:dyDescent="0.25">
      <c r="B6" s="79" t="s">
        <v>0</v>
      </c>
      <c r="C6" s="80">
        <v>8497</v>
      </c>
      <c r="D6" s="80">
        <v>6330</v>
      </c>
      <c r="E6" s="80"/>
      <c r="F6" s="80">
        <v>5806883.5199999996</v>
      </c>
      <c r="G6" s="80">
        <v>3387330.94</v>
      </c>
      <c r="H6" s="80"/>
      <c r="I6" s="80"/>
      <c r="J6" s="80">
        <f>+F6/C6</f>
        <v>683.40396845945622</v>
      </c>
      <c r="K6" s="80">
        <f>+G6/D6</f>
        <v>535.12337124802525</v>
      </c>
    </row>
    <row r="7" spans="2:11" s="10" customFormat="1" x14ac:dyDescent="0.25">
      <c r="B7" s="99" t="s">
        <v>292</v>
      </c>
      <c r="C7" s="102">
        <v>15669</v>
      </c>
      <c r="D7" s="102">
        <v>2196</v>
      </c>
      <c r="E7" s="102"/>
      <c r="F7" s="102">
        <v>20220691</v>
      </c>
      <c r="G7" s="102">
        <v>1821113</v>
      </c>
      <c r="H7" s="102"/>
      <c r="I7" s="102"/>
      <c r="J7" s="102">
        <f t="shared" ref="J7:K26" si="0">+F7/C7</f>
        <v>1290.4902035866999</v>
      </c>
      <c r="K7" s="102">
        <f t="shared" si="0"/>
        <v>829.28642987249543</v>
      </c>
    </row>
    <row r="8" spans="2:11" x14ac:dyDescent="0.25">
      <c r="B8" s="79" t="s">
        <v>533</v>
      </c>
      <c r="C8" s="80">
        <v>706</v>
      </c>
      <c r="D8" s="80">
        <v>108</v>
      </c>
      <c r="E8" s="80"/>
      <c r="F8" s="80">
        <v>2456901.98</v>
      </c>
      <c r="G8" s="80">
        <v>255982.56</v>
      </c>
      <c r="H8" s="80"/>
      <c r="I8" s="80"/>
      <c r="J8" s="80">
        <f t="shared" si="0"/>
        <v>3480.0311331444759</v>
      </c>
      <c r="K8" s="80">
        <f t="shared" si="0"/>
        <v>2370.2088888888889</v>
      </c>
    </row>
    <row r="9" spans="2:11" s="10" customFormat="1" x14ac:dyDescent="0.25">
      <c r="B9" s="99" t="s">
        <v>532</v>
      </c>
      <c r="C9" s="102">
        <v>10757</v>
      </c>
      <c r="D9" s="102">
        <v>8576</v>
      </c>
      <c r="E9" s="102"/>
      <c r="F9" s="102">
        <v>8991314.9399999995</v>
      </c>
      <c r="G9" s="102">
        <v>5308202.8600000003</v>
      </c>
      <c r="H9" s="102"/>
      <c r="I9" s="102"/>
      <c r="J9" s="102">
        <f t="shared" si="0"/>
        <v>835.8571107186018</v>
      </c>
      <c r="K9" s="102">
        <f t="shared" si="0"/>
        <v>618.96022154850755</v>
      </c>
    </row>
    <row r="10" spans="2:11" x14ac:dyDescent="0.25">
      <c r="B10" s="79" t="s">
        <v>220</v>
      </c>
      <c r="C10" s="80">
        <v>12600</v>
      </c>
      <c r="D10" s="80">
        <v>7182</v>
      </c>
      <c r="E10" s="80"/>
      <c r="F10" s="80">
        <v>7913156</v>
      </c>
      <c r="G10" s="80">
        <v>3557924</v>
      </c>
      <c r="H10" s="80"/>
      <c r="I10" s="80"/>
      <c r="J10" s="80">
        <f t="shared" si="0"/>
        <v>628.02825396825392</v>
      </c>
      <c r="K10" s="80">
        <f t="shared" si="0"/>
        <v>495.39459760512392</v>
      </c>
    </row>
    <row r="11" spans="2:11" s="10" customFormat="1" x14ac:dyDescent="0.25">
      <c r="B11" s="99" t="s">
        <v>531</v>
      </c>
      <c r="C11" s="102">
        <v>32325</v>
      </c>
      <c r="D11" s="102">
        <v>23401</v>
      </c>
      <c r="E11" s="102"/>
      <c r="F11" s="102">
        <v>30356926.670000002</v>
      </c>
      <c r="G11" s="102">
        <v>15535173.18</v>
      </c>
      <c r="H11" s="102"/>
      <c r="I11" s="102"/>
      <c r="J11" s="102">
        <f t="shared" si="0"/>
        <v>939.11606094354215</v>
      </c>
      <c r="K11" s="102">
        <f t="shared" si="0"/>
        <v>663.86791931968719</v>
      </c>
    </row>
    <row r="12" spans="2:11" x14ac:dyDescent="0.25">
      <c r="B12" s="79" t="s">
        <v>236</v>
      </c>
      <c r="C12" s="80">
        <v>4086</v>
      </c>
      <c r="D12" s="80">
        <v>2421</v>
      </c>
      <c r="E12" s="80"/>
      <c r="F12" s="80">
        <v>2815159</v>
      </c>
      <c r="G12" s="80">
        <v>1203563</v>
      </c>
      <c r="H12" s="80"/>
      <c r="I12" s="80"/>
      <c r="J12" s="80">
        <f t="shared" si="0"/>
        <v>688.97674987763094</v>
      </c>
      <c r="K12" s="80">
        <f t="shared" si="0"/>
        <v>497.13465510119784</v>
      </c>
    </row>
    <row r="13" spans="2:11" s="10" customFormat="1" x14ac:dyDescent="0.25">
      <c r="B13" s="99" t="s">
        <v>244</v>
      </c>
      <c r="C13" s="102">
        <v>812</v>
      </c>
      <c r="D13" s="102">
        <v>907</v>
      </c>
      <c r="E13" s="102"/>
      <c r="F13" s="102">
        <v>101727.77</v>
      </c>
      <c r="G13" s="102">
        <v>602760.85</v>
      </c>
      <c r="H13" s="102"/>
      <c r="I13" s="102"/>
      <c r="J13" s="102">
        <f t="shared" si="0"/>
        <v>125.28050492610838</v>
      </c>
      <c r="K13" s="102">
        <f t="shared" si="0"/>
        <v>664.56543550165372</v>
      </c>
    </row>
    <row r="14" spans="2:11" x14ac:dyDescent="0.25">
      <c r="B14" s="79" t="s">
        <v>246</v>
      </c>
      <c r="C14" s="80">
        <v>984</v>
      </c>
      <c r="D14" s="80">
        <v>626</v>
      </c>
      <c r="E14" s="80"/>
      <c r="F14" s="80">
        <v>583392</v>
      </c>
      <c r="G14" s="80">
        <v>303469</v>
      </c>
      <c r="H14" s="80"/>
      <c r="I14" s="80"/>
      <c r="J14" s="80">
        <f t="shared" si="0"/>
        <v>592.8780487804878</v>
      </c>
      <c r="K14" s="80">
        <f t="shared" si="0"/>
        <v>484.77476038338659</v>
      </c>
    </row>
    <row r="15" spans="2:11" s="10" customFormat="1" x14ac:dyDescent="0.25">
      <c r="B15" s="99" t="s">
        <v>247</v>
      </c>
      <c r="C15" s="102">
        <v>1007</v>
      </c>
      <c r="D15" s="102">
        <v>934</v>
      </c>
      <c r="E15" s="102"/>
      <c r="F15" s="102">
        <v>747966</v>
      </c>
      <c r="G15" s="102">
        <v>555043</v>
      </c>
      <c r="H15" s="102"/>
      <c r="I15" s="102"/>
      <c r="J15" s="102">
        <f t="shared" si="0"/>
        <v>742.76663356504469</v>
      </c>
      <c r="K15" s="102">
        <f t="shared" si="0"/>
        <v>594.26445396145607</v>
      </c>
    </row>
    <row r="16" spans="2:11" x14ac:dyDescent="0.25">
      <c r="B16" s="79" t="s">
        <v>530</v>
      </c>
      <c r="C16" s="80">
        <v>10</v>
      </c>
      <c r="D16" s="80">
        <v>19</v>
      </c>
      <c r="E16" s="80"/>
      <c r="F16" s="80">
        <v>9340</v>
      </c>
      <c r="G16" s="80">
        <v>31242</v>
      </c>
      <c r="H16" s="80"/>
      <c r="I16" s="80"/>
      <c r="J16" s="80">
        <f t="shared" si="0"/>
        <v>934</v>
      </c>
      <c r="K16" s="80">
        <f t="shared" si="0"/>
        <v>1644.3157894736842</v>
      </c>
    </row>
    <row r="17" spans="2:11" x14ac:dyDescent="0.25">
      <c r="B17" s="99" t="s">
        <v>529</v>
      </c>
      <c r="C17" s="102">
        <v>0</v>
      </c>
      <c r="D17" s="102">
        <v>4</v>
      </c>
      <c r="E17" s="102"/>
      <c r="F17" s="102"/>
      <c r="G17" s="102"/>
      <c r="H17" s="102"/>
      <c r="I17" s="102"/>
      <c r="J17" s="102"/>
      <c r="K17" s="102"/>
    </row>
    <row r="18" spans="2:11" x14ac:dyDescent="0.25">
      <c r="B18" s="79" t="s">
        <v>249</v>
      </c>
      <c r="C18" s="80">
        <v>40</v>
      </c>
      <c r="D18" s="80">
        <v>113</v>
      </c>
      <c r="E18" s="80"/>
      <c r="F18" s="80">
        <v>50473</v>
      </c>
      <c r="G18" s="80">
        <v>140958</v>
      </c>
      <c r="H18" s="80"/>
      <c r="I18" s="80"/>
      <c r="J18" s="80">
        <f t="shared" si="0"/>
        <v>1261.825</v>
      </c>
      <c r="K18" s="80">
        <f t="shared" si="0"/>
        <v>1247.4159292035399</v>
      </c>
    </row>
    <row r="19" spans="2:11" s="10" customFormat="1" x14ac:dyDescent="0.25">
      <c r="B19" s="99" t="s">
        <v>541</v>
      </c>
      <c r="C19" s="102">
        <v>9985</v>
      </c>
      <c r="D19" s="102">
        <v>24301</v>
      </c>
      <c r="E19" s="102"/>
      <c r="F19" s="102">
        <v>14592816.41</v>
      </c>
      <c r="G19" s="102">
        <v>31552394.620000001</v>
      </c>
      <c r="H19" s="102"/>
      <c r="I19" s="102"/>
      <c r="J19" s="102">
        <f t="shared" si="0"/>
        <v>1461.4738517776666</v>
      </c>
      <c r="K19" s="102">
        <f t="shared" si="0"/>
        <v>1298.3990214394469</v>
      </c>
    </row>
    <row r="20" spans="2:11" x14ac:dyDescent="0.25">
      <c r="B20" s="79" t="s">
        <v>565</v>
      </c>
      <c r="C20" s="80">
        <v>10114</v>
      </c>
      <c r="D20" s="80">
        <v>19797</v>
      </c>
      <c r="E20" s="80"/>
      <c r="F20" s="80">
        <v>7228126.8799999999</v>
      </c>
      <c r="G20" s="80">
        <v>15338936.939999999</v>
      </c>
      <c r="H20" s="80"/>
      <c r="I20" s="80"/>
      <c r="J20" s="80">
        <f t="shared" si="0"/>
        <v>714.66550128534698</v>
      </c>
      <c r="K20" s="80">
        <f t="shared" si="0"/>
        <v>774.81118048189114</v>
      </c>
    </row>
    <row r="21" spans="2:11" s="10" customFormat="1" x14ac:dyDescent="0.25">
      <c r="B21" s="99" t="s">
        <v>526</v>
      </c>
      <c r="C21" s="102">
        <v>111</v>
      </c>
      <c r="D21" s="102">
        <v>112</v>
      </c>
      <c r="E21" s="102"/>
      <c r="F21" s="102">
        <v>85556</v>
      </c>
      <c r="G21" s="102">
        <v>72281</v>
      </c>
      <c r="H21" s="102"/>
      <c r="I21" s="102"/>
      <c r="J21" s="102">
        <f t="shared" si="0"/>
        <v>770.77477477477476</v>
      </c>
      <c r="K21" s="102">
        <f t="shared" si="0"/>
        <v>645.36607142857144</v>
      </c>
    </row>
    <row r="22" spans="2:11" x14ac:dyDescent="0.25">
      <c r="B22" s="79" t="s">
        <v>204</v>
      </c>
      <c r="C22" s="80">
        <v>21927</v>
      </c>
      <c r="D22" s="80">
        <v>25003</v>
      </c>
      <c r="E22" s="80"/>
      <c r="F22" s="80">
        <v>22486010</v>
      </c>
      <c r="G22" s="80">
        <v>20644136</v>
      </c>
      <c r="H22" s="80"/>
      <c r="I22" s="80"/>
      <c r="J22" s="80">
        <f t="shared" si="0"/>
        <v>1025.4941396451864</v>
      </c>
      <c r="K22" s="80">
        <f t="shared" si="0"/>
        <v>825.6663600367956</v>
      </c>
    </row>
    <row r="23" spans="2:11" s="10" customFormat="1" x14ac:dyDescent="0.25">
      <c r="B23" s="99" t="s">
        <v>256</v>
      </c>
      <c r="C23" s="102">
        <v>1264</v>
      </c>
      <c r="D23" s="102">
        <v>781</v>
      </c>
      <c r="E23" s="102"/>
      <c r="F23" s="102">
        <v>1592267.75</v>
      </c>
      <c r="G23" s="102">
        <v>480073.55</v>
      </c>
      <c r="H23" s="102"/>
      <c r="I23" s="102"/>
      <c r="J23" s="102">
        <f t="shared" si="0"/>
        <v>1259.7054984177216</v>
      </c>
      <c r="K23" s="102">
        <f t="shared" si="0"/>
        <v>614.69084507042248</v>
      </c>
    </row>
    <row r="24" spans="2:11" x14ac:dyDescent="0.25">
      <c r="B24" s="79" t="s">
        <v>262</v>
      </c>
      <c r="C24" s="80">
        <v>2558</v>
      </c>
      <c r="D24" s="80">
        <v>1035</v>
      </c>
      <c r="E24" s="80"/>
      <c r="F24" s="80">
        <v>3866021</v>
      </c>
      <c r="G24" s="80">
        <v>1277220</v>
      </c>
      <c r="H24" s="80"/>
      <c r="I24" s="80"/>
      <c r="J24" s="80">
        <f t="shared" si="0"/>
        <v>1511.3451915559031</v>
      </c>
      <c r="K24" s="80">
        <f t="shared" si="0"/>
        <v>1234.0289855072465</v>
      </c>
    </row>
    <row r="25" spans="2:11" s="10" customFormat="1" x14ac:dyDescent="0.25">
      <c r="B25" s="99" t="s">
        <v>207</v>
      </c>
      <c r="C25" s="102">
        <v>11636</v>
      </c>
      <c r="D25" s="102">
        <v>9647</v>
      </c>
      <c r="E25" s="102"/>
      <c r="F25" s="102">
        <v>11154543</v>
      </c>
      <c r="G25" s="102">
        <v>6240707</v>
      </c>
      <c r="H25" s="102"/>
      <c r="I25" s="102"/>
      <c r="J25" s="102">
        <f t="shared" si="0"/>
        <v>958.62349604675148</v>
      </c>
      <c r="K25" s="102">
        <f t="shared" si="0"/>
        <v>646.90649942987454</v>
      </c>
    </row>
    <row r="26" spans="2:11" x14ac:dyDescent="0.25">
      <c r="B26" s="79" t="s">
        <v>266</v>
      </c>
      <c r="C26" s="80">
        <v>5212</v>
      </c>
      <c r="D26" s="80">
        <v>5650</v>
      </c>
      <c r="E26" s="80"/>
      <c r="F26" s="80">
        <v>2879391.38</v>
      </c>
      <c r="G26" s="80">
        <v>1588421.9</v>
      </c>
      <c r="H26" s="80" t="s">
        <v>540</v>
      </c>
      <c r="I26" s="80"/>
      <c r="J26" s="80">
        <f t="shared" si="0"/>
        <v>552.45421719109743</v>
      </c>
      <c r="K26" s="80">
        <f t="shared" si="0"/>
        <v>281.13661946902653</v>
      </c>
    </row>
    <row r="27" spans="2:11" s="10" customFormat="1" ht="15.75" thickBot="1" x14ac:dyDescent="0.3">
      <c r="B27" s="109" t="s">
        <v>525</v>
      </c>
      <c r="C27" s="92">
        <f>SUM(C6:C26)</f>
        <v>150300</v>
      </c>
      <c r="D27" s="92">
        <f>SUM(D6:D26)</f>
        <v>139143</v>
      </c>
      <c r="E27" s="92"/>
      <c r="F27" s="92">
        <f>SUM(F6:F26)</f>
        <v>143938664.29999998</v>
      </c>
      <c r="G27" s="92">
        <f>SUM(G6:G26)</f>
        <v>109896933.40000001</v>
      </c>
      <c r="H27" s="110"/>
      <c r="I27" s="111" t="s">
        <v>539</v>
      </c>
      <c r="J27" s="112">
        <f>AVERAGE(J6:J26)</f>
        <v>1022.8595169332373</v>
      </c>
      <c r="K27" s="112">
        <f>AVERAGE(K6:K26)</f>
        <v>848.31590174854614</v>
      </c>
    </row>
    <row r="28" spans="2:11" s="10" customFormat="1" ht="16.5" thickTop="1" thickBot="1" x14ac:dyDescent="0.3">
      <c r="B28" s="113"/>
      <c r="C28" s="114"/>
      <c r="D28" s="114"/>
      <c r="E28" s="114"/>
      <c r="F28" s="114"/>
      <c r="G28" s="114"/>
      <c r="H28" s="114"/>
      <c r="I28" s="115" t="s">
        <v>538</v>
      </c>
      <c r="J28" s="116">
        <f>SUMPRODUCT(J6:J26,F6:F26)/F27</f>
        <v>1057.9748829477542</v>
      </c>
      <c r="K28" s="116">
        <f>SUMPRODUCT(K6:K26,G6:G26)/G27</f>
        <v>885.31356425259219</v>
      </c>
    </row>
    <row r="29" spans="2:11" s="10" customFormat="1" ht="16.5" thickTop="1" x14ac:dyDescent="0.25">
      <c r="B29" s="125" t="s">
        <v>566</v>
      </c>
      <c r="C29" s="108"/>
      <c r="D29" s="108"/>
      <c r="E29" s="108"/>
      <c r="F29" s="124"/>
      <c r="G29" s="108"/>
      <c r="H29" s="108"/>
      <c r="I29" s="108"/>
      <c r="J29" s="108"/>
      <c r="K29" s="108"/>
    </row>
    <row r="30" spans="2:11" s="10" customFormat="1" ht="15.75" x14ac:dyDescent="0.25">
      <c r="B30" s="125" t="s">
        <v>537</v>
      </c>
      <c r="C30" s="108"/>
      <c r="D30" s="108"/>
      <c r="E30" s="108"/>
      <c r="F30" s="124"/>
      <c r="G30" s="108"/>
      <c r="H30" s="108"/>
      <c r="I30" s="38"/>
      <c r="J30" s="108" t="s">
        <v>540</v>
      </c>
      <c r="K30" s="108"/>
    </row>
    <row r="31" spans="2:11" s="10" customFormat="1" ht="15.75" x14ac:dyDescent="0.25">
      <c r="B31" s="125" t="s">
        <v>655</v>
      </c>
      <c r="C31" s="117" t="s">
        <v>540</v>
      </c>
      <c r="D31" s="117"/>
      <c r="E31" s="108"/>
      <c r="F31" s="117"/>
      <c r="G31" s="117"/>
      <c r="H31" s="117"/>
      <c r="I31" s="108"/>
      <c r="J31" s="108" t="s">
        <v>540</v>
      </c>
      <c r="K31" s="108"/>
    </row>
    <row r="32" spans="2:11" s="10" customFormat="1" ht="15.75" x14ac:dyDescent="0.25">
      <c r="B32" s="125" t="s">
        <v>654</v>
      </c>
      <c r="C32" s="38"/>
      <c r="D32" s="38"/>
      <c r="E32" s="38"/>
      <c r="F32" s="38"/>
      <c r="G32" s="38"/>
      <c r="H32" s="38"/>
      <c r="I32" s="38"/>
      <c r="J32" s="38"/>
      <c r="K32" s="38"/>
    </row>
    <row r="33" s="10" customFormat="1" x14ac:dyDescent="0.25"/>
  </sheetData>
  <sheetProtection sheet="1" objects="1" scenarios="1"/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F6C"/>
    <pageSetUpPr autoPageBreaks="0"/>
  </sheetPr>
  <dimension ref="A1:N33"/>
  <sheetViews>
    <sheetView showOutlineSymbols="0" showWhiteSpace="0" workbookViewId="0"/>
  </sheetViews>
  <sheetFormatPr defaultColWidth="0" defaultRowHeight="15" zeroHeight="1" x14ac:dyDescent="0.25"/>
  <cols>
    <col min="1" max="1" width="5.7109375" style="10" customWidth="1"/>
    <col min="2" max="2" width="47" style="62" customWidth="1"/>
    <col min="3" max="6" width="14.7109375" style="62" customWidth="1"/>
    <col min="7" max="7" width="9.140625" style="10" customWidth="1"/>
    <col min="8" max="14" width="0" style="62" hidden="1" customWidth="1"/>
    <col min="15" max="16384" width="9.140625" style="62" hidden="1"/>
  </cols>
  <sheetData>
    <row r="1" spans="2:9" x14ac:dyDescent="0.25">
      <c r="B1" s="61" t="s">
        <v>645</v>
      </c>
      <c r="C1" s="61"/>
      <c r="D1" s="61"/>
      <c r="E1" s="61"/>
      <c r="F1" s="61"/>
      <c r="G1" s="98"/>
      <c r="H1" s="64"/>
      <c r="I1" s="64"/>
    </row>
    <row r="2" spans="2:9" x14ac:dyDescent="0.25">
      <c r="B2" s="61" t="s">
        <v>546</v>
      </c>
      <c r="C2" s="61"/>
      <c r="D2" s="61"/>
      <c r="E2" s="61"/>
      <c r="F2" s="61"/>
      <c r="G2" s="98"/>
      <c r="H2" s="64"/>
      <c r="I2" s="64"/>
    </row>
    <row r="3" spans="2:9" ht="12" customHeight="1" x14ac:dyDescent="0.25">
      <c r="B3" s="168" t="s">
        <v>595</v>
      </c>
      <c r="C3" s="61"/>
      <c r="D3" s="61"/>
      <c r="E3" s="61"/>
      <c r="F3" s="61"/>
      <c r="G3" s="98"/>
      <c r="H3" s="64"/>
      <c r="I3" s="64"/>
    </row>
    <row r="4" spans="2:9" ht="27" customHeight="1" x14ac:dyDescent="0.25">
      <c r="B4" s="167" t="s">
        <v>646</v>
      </c>
      <c r="C4" s="211" t="s">
        <v>545</v>
      </c>
      <c r="D4" s="211"/>
      <c r="E4" s="211" t="s">
        <v>564</v>
      </c>
      <c r="F4" s="211"/>
      <c r="G4" s="98"/>
      <c r="H4" s="64"/>
      <c r="I4" s="64"/>
    </row>
    <row r="5" spans="2:9" ht="26.25" customHeight="1" x14ac:dyDescent="0.25">
      <c r="B5" s="66" t="s">
        <v>647</v>
      </c>
      <c r="C5" s="67" t="s">
        <v>543</v>
      </c>
      <c r="D5" s="67" t="s">
        <v>542</v>
      </c>
      <c r="E5" s="67" t="s">
        <v>543</v>
      </c>
      <c r="F5" s="67" t="s">
        <v>542</v>
      </c>
      <c r="G5" s="98"/>
      <c r="H5" s="64"/>
      <c r="I5" s="64"/>
    </row>
    <row r="6" spans="2:9" x14ac:dyDescent="0.25">
      <c r="B6" s="81" t="s">
        <v>0</v>
      </c>
      <c r="C6" s="80">
        <v>1609</v>
      </c>
      <c r="D6" s="80">
        <v>472</v>
      </c>
      <c r="E6" s="80">
        <v>293375.65000000002</v>
      </c>
      <c r="F6" s="80">
        <v>44529.14</v>
      </c>
      <c r="G6" s="98"/>
      <c r="H6" s="64"/>
      <c r="I6" s="64"/>
    </row>
    <row r="7" spans="2:9" s="10" customFormat="1" x14ac:dyDescent="0.25">
      <c r="B7" s="41" t="s">
        <v>292</v>
      </c>
      <c r="C7" s="102">
        <v>10129</v>
      </c>
      <c r="D7" s="102">
        <v>2951</v>
      </c>
      <c r="E7" s="102">
        <v>1292314</v>
      </c>
      <c r="F7" s="102">
        <v>114224</v>
      </c>
      <c r="G7" s="98"/>
      <c r="H7" s="98"/>
      <c r="I7" s="98"/>
    </row>
    <row r="8" spans="2:9" x14ac:dyDescent="0.25">
      <c r="B8" s="81" t="s">
        <v>533</v>
      </c>
      <c r="C8" s="80">
        <v>166</v>
      </c>
      <c r="D8" s="80"/>
      <c r="E8" s="80">
        <v>116178.1</v>
      </c>
      <c r="F8" s="80"/>
      <c r="G8" s="98"/>
      <c r="H8" s="64"/>
      <c r="I8" s="64"/>
    </row>
    <row r="9" spans="2:9" s="10" customFormat="1" x14ac:dyDescent="0.25">
      <c r="B9" s="41" t="s">
        <v>532</v>
      </c>
      <c r="C9" s="102">
        <v>3481</v>
      </c>
      <c r="D9" s="102">
        <v>3414</v>
      </c>
      <c r="E9" s="102">
        <v>258920.73</v>
      </c>
      <c r="F9" s="102">
        <v>161790.17000000001</v>
      </c>
      <c r="G9" s="98"/>
      <c r="H9" s="98"/>
      <c r="I9" s="98"/>
    </row>
    <row r="10" spans="2:9" x14ac:dyDescent="0.25">
      <c r="B10" s="81" t="s">
        <v>220</v>
      </c>
      <c r="C10" s="80">
        <v>1286</v>
      </c>
      <c r="D10" s="80">
        <v>688</v>
      </c>
      <c r="E10" s="80">
        <v>61636</v>
      </c>
      <c r="F10" s="80">
        <v>23323</v>
      </c>
      <c r="G10" s="98"/>
      <c r="H10" s="64"/>
      <c r="I10" s="64"/>
    </row>
    <row r="11" spans="2:9" s="10" customFormat="1" x14ac:dyDescent="0.25">
      <c r="B11" s="41" t="s">
        <v>531</v>
      </c>
      <c r="C11" s="102">
        <v>10371</v>
      </c>
      <c r="D11" s="102">
        <v>8251</v>
      </c>
      <c r="E11" s="102">
        <v>1309567.1200000001</v>
      </c>
      <c r="F11" s="102">
        <v>451719.06</v>
      </c>
      <c r="G11" s="98"/>
      <c r="H11" s="98"/>
      <c r="I11" s="98"/>
    </row>
    <row r="12" spans="2:9" x14ac:dyDescent="0.25">
      <c r="B12" s="81" t="s">
        <v>236</v>
      </c>
      <c r="C12" s="80">
        <v>259</v>
      </c>
      <c r="D12" s="80">
        <v>81</v>
      </c>
      <c r="E12" s="80">
        <v>11015</v>
      </c>
      <c r="F12" s="80">
        <v>2097</v>
      </c>
      <c r="G12" s="98"/>
      <c r="H12" s="64"/>
      <c r="I12" s="64"/>
    </row>
    <row r="13" spans="2:9" s="10" customFormat="1" x14ac:dyDescent="0.25">
      <c r="B13" s="41" t="s">
        <v>244</v>
      </c>
      <c r="C13" s="102">
        <v>462</v>
      </c>
      <c r="D13" s="102">
        <v>1059</v>
      </c>
      <c r="E13" s="102">
        <v>127816</v>
      </c>
      <c r="F13" s="102">
        <v>172682</v>
      </c>
      <c r="G13" s="98"/>
      <c r="H13" s="98"/>
      <c r="I13" s="98"/>
    </row>
    <row r="14" spans="2:9" x14ac:dyDescent="0.25">
      <c r="B14" s="81" t="s">
        <v>246</v>
      </c>
      <c r="C14" s="80">
        <v>1866</v>
      </c>
      <c r="D14" s="80">
        <v>1665</v>
      </c>
      <c r="E14" s="80">
        <v>112004</v>
      </c>
      <c r="F14" s="80">
        <v>68120</v>
      </c>
      <c r="G14" s="98"/>
      <c r="H14" s="64"/>
      <c r="I14" s="64"/>
    </row>
    <row r="15" spans="2:9" s="10" customFormat="1" x14ac:dyDescent="0.25">
      <c r="B15" s="41" t="s">
        <v>247</v>
      </c>
      <c r="C15" s="102">
        <v>409</v>
      </c>
      <c r="D15" s="102">
        <v>257</v>
      </c>
      <c r="E15" s="102">
        <v>17458</v>
      </c>
      <c r="F15" s="102">
        <v>13046</v>
      </c>
      <c r="G15" s="98"/>
      <c r="H15" s="98"/>
      <c r="I15" s="98"/>
    </row>
    <row r="16" spans="2:9" x14ac:dyDescent="0.25">
      <c r="B16" s="81" t="s">
        <v>268</v>
      </c>
      <c r="C16" s="80">
        <v>162</v>
      </c>
      <c r="D16" s="80">
        <v>301</v>
      </c>
      <c r="E16" s="80">
        <v>46364</v>
      </c>
      <c r="F16" s="80">
        <v>47131</v>
      </c>
      <c r="G16" s="98"/>
      <c r="H16" s="64"/>
      <c r="I16" s="64"/>
    </row>
    <row r="17" spans="2:9" s="10" customFormat="1" x14ac:dyDescent="0.25">
      <c r="B17" s="41" t="s">
        <v>529</v>
      </c>
      <c r="C17" s="102">
        <v>78</v>
      </c>
      <c r="D17" s="102">
        <v>271</v>
      </c>
      <c r="E17" s="102">
        <v>46428</v>
      </c>
      <c r="F17" s="102">
        <v>95506</v>
      </c>
      <c r="G17" s="98"/>
      <c r="H17" s="98"/>
      <c r="I17" s="98"/>
    </row>
    <row r="18" spans="2:9" x14ac:dyDescent="0.25">
      <c r="B18" s="81" t="s">
        <v>249</v>
      </c>
      <c r="C18" s="80">
        <v>633</v>
      </c>
      <c r="D18" s="80">
        <v>1456</v>
      </c>
      <c r="E18" s="80">
        <v>198095</v>
      </c>
      <c r="F18" s="80">
        <v>307553</v>
      </c>
      <c r="G18" s="98"/>
      <c r="H18" s="64"/>
      <c r="I18" s="64"/>
    </row>
    <row r="19" spans="2:9" s="10" customFormat="1" x14ac:dyDescent="0.25">
      <c r="B19" s="41" t="s">
        <v>250</v>
      </c>
      <c r="C19" s="102">
        <v>8963</v>
      </c>
      <c r="D19" s="102">
        <v>17660</v>
      </c>
      <c r="E19" s="102">
        <v>2843518.75</v>
      </c>
      <c r="F19" s="102">
        <v>3775092.13</v>
      </c>
      <c r="G19" s="98"/>
      <c r="H19" s="98"/>
      <c r="I19" s="98"/>
    </row>
    <row r="20" spans="2:9" x14ac:dyDescent="0.25">
      <c r="B20" s="81" t="s">
        <v>215</v>
      </c>
      <c r="C20" s="80">
        <v>2564</v>
      </c>
      <c r="D20" s="80">
        <v>5295</v>
      </c>
      <c r="E20" s="80">
        <v>311563</v>
      </c>
      <c r="F20" s="80">
        <v>450002</v>
      </c>
      <c r="G20" s="98"/>
      <c r="H20" s="64"/>
      <c r="I20" s="64"/>
    </row>
    <row r="21" spans="2:9" s="10" customFormat="1" x14ac:dyDescent="0.25">
      <c r="B21" s="41" t="s">
        <v>526</v>
      </c>
      <c r="C21" s="102">
        <v>23</v>
      </c>
      <c r="D21" s="102"/>
      <c r="E21" s="102">
        <v>2076</v>
      </c>
      <c r="F21" s="102"/>
      <c r="G21" s="98"/>
      <c r="H21" s="98"/>
      <c r="I21" s="98"/>
    </row>
    <row r="22" spans="2:9" x14ac:dyDescent="0.25">
      <c r="B22" s="81" t="s">
        <v>204</v>
      </c>
      <c r="C22" s="80">
        <v>6620</v>
      </c>
      <c r="D22" s="80">
        <v>11232</v>
      </c>
      <c r="E22" s="80">
        <v>1148728.08</v>
      </c>
      <c r="F22" s="80">
        <v>1191007.93</v>
      </c>
      <c r="G22" s="98"/>
      <c r="H22" s="64"/>
      <c r="I22" s="64"/>
    </row>
    <row r="23" spans="2:9" s="10" customFormat="1" x14ac:dyDescent="0.25">
      <c r="B23" s="41" t="s">
        <v>256</v>
      </c>
      <c r="C23" s="102">
        <v>1085</v>
      </c>
      <c r="D23" s="102">
        <v>558</v>
      </c>
      <c r="E23" s="102">
        <v>160627.31</v>
      </c>
      <c r="F23" s="102">
        <v>38259.839999999997</v>
      </c>
      <c r="G23" s="98"/>
      <c r="H23" s="98"/>
      <c r="I23" s="98"/>
    </row>
    <row r="24" spans="2:9" x14ac:dyDescent="0.25">
      <c r="B24" s="81" t="s">
        <v>262</v>
      </c>
      <c r="C24" s="80">
        <v>563</v>
      </c>
      <c r="D24" s="80">
        <v>50</v>
      </c>
      <c r="E24" s="80">
        <v>169363</v>
      </c>
      <c r="F24" s="80">
        <v>7941</v>
      </c>
      <c r="G24" s="98"/>
      <c r="H24" s="64"/>
      <c r="I24" s="64"/>
    </row>
    <row r="25" spans="2:9" s="10" customFormat="1" x14ac:dyDescent="0.25">
      <c r="B25" s="41" t="s">
        <v>207</v>
      </c>
      <c r="C25" s="102">
        <v>4805</v>
      </c>
      <c r="D25" s="102">
        <v>4444</v>
      </c>
      <c r="E25" s="102">
        <v>411732</v>
      </c>
      <c r="F25" s="102">
        <v>259154</v>
      </c>
      <c r="G25" s="98"/>
      <c r="H25" s="98"/>
      <c r="I25" s="98"/>
    </row>
    <row r="26" spans="2:9" x14ac:dyDescent="0.25">
      <c r="B26" s="81" t="s">
        <v>266</v>
      </c>
      <c r="C26" s="80">
        <v>6871</v>
      </c>
      <c r="D26" s="80">
        <v>6681</v>
      </c>
      <c r="E26" s="80">
        <v>362978.95</v>
      </c>
      <c r="F26" s="80">
        <v>215484.91</v>
      </c>
      <c r="G26" s="98"/>
      <c r="H26" s="64"/>
      <c r="I26" s="64"/>
    </row>
    <row r="27" spans="2:9" s="10" customFormat="1" ht="15.75" thickBot="1" x14ac:dyDescent="0.3">
      <c r="B27" s="103" t="s">
        <v>525</v>
      </c>
      <c r="C27" s="104">
        <f>SUM(C6:C26)</f>
        <v>62405</v>
      </c>
      <c r="D27" s="104">
        <f t="shared" ref="D27:F27" si="0">SUM(D6:D26)</f>
        <v>66786</v>
      </c>
      <c r="E27" s="104">
        <f t="shared" si="0"/>
        <v>9301758.6899999976</v>
      </c>
      <c r="F27" s="104">
        <f t="shared" si="0"/>
        <v>7438662.1799999997</v>
      </c>
      <c r="G27" s="98"/>
      <c r="H27" s="98"/>
      <c r="I27" s="98"/>
    </row>
    <row r="28" spans="2:9" s="10" customFormat="1" ht="16.5" thickTop="1" x14ac:dyDescent="0.25">
      <c r="B28" s="105"/>
      <c r="C28" s="106"/>
      <c r="D28" s="106"/>
      <c r="E28" s="106"/>
      <c r="F28" s="106"/>
      <c r="G28" s="98"/>
      <c r="H28" s="98"/>
      <c r="I28" s="98"/>
    </row>
    <row r="29" spans="2:9" s="10" customFormat="1" ht="15.75" x14ac:dyDescent="0.25">
      <c r="B29" s="105"/>
      <c r="C29" s="107"/>
      <c r="D29" s="107"/>
      <c r="E29" s="107"/>
      <c r="F29" s="107"/>
      <c r="G29" s="98"/>
      <c r="H29" s="98"/>
      <c r="I29" s="98"/>
    </row>
    <row r="30" spans="2:9" s="10" customFormat="1" ht="15.75" x14ac:dyDescent="0.25">
      <c r="B30" s="108"/>
      <c r="C30" s="108"/>
      <c r="D30" s="108"/>
      <c r="E30" s="108"/>
      <c r="F30" s="108"/>
      <c r="G30" s="98"/>
      <c r="H30" s="98"/>
      <c r="I30" s="98"/>
    </row>
    <row r="31" spans="2:9" s="10" customFormat="1" ht="15.75" x14ac:dyDescent="0.25">
      <c r="B31" s="125" t="s">
        <v>558</v>
      </c>
      <c r="C31" s="165"/>
      <c r="D31" s="165"/>
      <c r="E31" s="165"/>
      <c r="F31" s="165"/>
      <c r="G31" s="164"/>
      <c r="H31" s="98"/>
      <c r="I31" s="98"/>
    </row>
    <row r="32" spans="2:9" s="10" customFormat="1" ht="15.75" customHeight="1" x14ac:dyDescent="0.25">
      <c r="B32" s="212" t="s">
        <v>656</v>
      </c>
      <c r="C32" s="212"/>
      <c r="D32" s="212"/>
      <c r="E32" s="212"/>
      <c r="F32" s="212"/>
      <c r="G32" s="212"/>
      <c r="H32" s="98"/>
      <c r="I32" s="98"/>
    </row>
    <row r="33" spans="2:9" s="10" customFormat="1" x14ac:dyDescent="0.25">
      <c r="B33" s="212"/>
      <c r="C33" s="212"/>
      <c r="D33" s="212"/>
      <c r="E33" s="212"/>
      <c r="F33" s="212"/>
      <c r="G33" s="212"/>
      <c r="H33" s="98"/>
      <c r="I33" s="98"/>
    </row>
  </sheetData>
  <sheetProtection sheet="1" objects="1" scenarios="1"/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F6C"/>
    <pageSetUpPr autoPageBreaks="0"/>
  </sheetPr>
  <dimension ref="A1:L32"/>
  <sheetViews>
    <sheetView showOutlineSymbols="0" showWhiteSpace="0" workbookViewId="0"/>
  </sheetViews>
  <sheetFormatPr defaultColWidth="0" defaultRowHeight="15" zeroHeight="1" x14ac:dyDescent="0.25"/>
  <cols>
    <col min="1" max="1" width="5.7109375" style="10" customWidth="1"/>
    <col min="2" max="2" width="45.7109375" style="64" customWidth="1"/>
    <col min="3" max="3" width="11.7109375" style="64" customWidth="1"/>
    <col min="4" max="4" width="11.28515625" style="64" customWidth="1"/>
    <col min="5" max="5" width="2.7109375" style="64" customWidth="1"/>
    <col min="6" max="9" width="9.140625" style="64" customWidth="1"/>
    <col min="10" max="10" width="2.7109375" style="64" customWidth="1"/>
    <col min="11" max="11" width="12.28515625" style="64" customWidth="1"/>
    <col min="12" max="12" width="9.140625" style="10" customWidth="1"/>
    <col min="13" max="16384" width="9.140625" style="62" hidden="1"/>
  </cols>
  <sheetData>
    <row r="1" spans="2:11" x14ac:dyDescent="0.25"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2:11" x14ac:dyDescent="0.25">
      <c r="B2" s="61" t="s">
        <v>648</v>
      </c>
      <c r="C2" s="61"/>
      <c r="D2" s="61"/>
      <c r="E2" s="61"/>
      <c r="F2" s="61"/>
      <c r="G2" s="61"/>
      <c r="H2" s="61"/>
      <c r="I2" s="61"/>
      <c r="J2" s="61"/>
      <c r="K2" s="61"/>
    </row>
    <row r="3" spans="2:11" x14ac:dyDescent="0.25">
      <c r="B3" s="61" t="s">
        <v>555</v>
      </c>
      <c r="C3" s="61"/>
      <c r="D3" s="61"/>
      <c r="E3" s="61"/>
      <c r="F3" s="61"/>
      <c r="G3" s="61"/>
      <c r="H3" s="61"/>
      <c r="I3" s="61"/>
      <c r="J3" s="61"/>
      <c r="K3" s="61"/>
    </row>
    <row r="4" spans="2:11" x14ac:dyDescent="0.25">
      <c r="B4" s="61"/>
      <c r="C4" s="61"/>
      <c r="D4" s="61"/>
      <c r="E4" s="61"/>
      <c r="F4" s="84"/>
      <c r="G4" s="84"/>
      <c r="H4" s="84"/>
      <c r="I4" s="84"/>
      <c r="J4" s="85"/>
      <c r="K4" s="61"/>
    </row>
    <row r="5" spans="2:11" ht="15.75" x14ac:dyDescent="0.25">
      <c r="B5" s="213" t="s">
        <v>642</v>
      </c>
      <c r="C5" s="210" t="s">
        <v>554</v>
      </c>
      <c r="D5" s="210" t="s">
        <v>553</v>
      </c>
      <c r="E5" s="68"/>
      <c r="F5" s="216" t="s">
        <v>552</v>
      </c>
      <c r="G5" s="216"/>
      <c r="H5" s="216"/>
      <c r="I5" s="216"/>
      <c r="J5" s="86"/>
      <c r="K5" s="217" t="s">
        <v>551</v>
      </c>
    </row>
    <row r="6" spans="2:11" ht="15.75" x14ac:dyDescent="0.25">
      <c r="B6" s="214"/>
      <c r="C6" s="215"/>
      <c r="D6" s="215"/>
      <c r="E6" s="87"/>
      <c r="F6" s="87" t="s">
        <v>550</v>
      </c>
      <c r="G6" s="87" t="s">
        <v>549</v>
      </c>
      <c r="H6" s="87" t="s">
        <v>548</v>
      </c>
      <c r="I6" s="87" t="s">
        <v>547</v>
      </c>
      <c r="J6" s="88"/>
      <c r="K6" s="218"/>
    </row>
    <row r="7" spans="2:11" x14ac:dyDescent="0.25">
      <c r="B7" s="82" t="s">
        <v>0</v>
      </c>
      <c r="C7" s="71">
        <v>14827</v>
      </c>
      <c r="D7" s="71">
        <v>23100</v>
      </c>
      <c r="E7" s="70"/>
      <c r="F7" s="71">
        <v>2081</v>
      </c>
      <c r="G7" s="71">
        <v>514</v>
      </c>
      <c r="H7" s="71">
        <v>178</v>
      </c>
      <c r="I7" s="71">
        <v>140</v>
      </c>
      <c r="J7" s="70"/>
      <c r="K7" s="83">
        <f>C7+D7+F7+G7+H7+I7</f>
        <v>40840</v>
      </c>
    </row>
    <row r="8" spans="2:11" s="10" customFormat="1" x14ac:dyDescent="0.25">
      <c r="B8" s="99" t="s">
        <v>292</v>
      </c>
      <c r="C8" s="91">
        <v>17865</v>
      </c>
      <c r="D8" s="91">
        <v>66579</v>
      </c>
      <c r="E8" s="89"/>
      <c r="F8" s="91">
        <v>13080</v>
      </c>
      <c r="G8" s="91">
        <v>2805</v>
      </c>
      <c r="H8" s="91">
        <v>2059</v>
      </c>
      <c r="I8" s="91">
        <v>355</v>
      </c>
      <c r="J8" s="89"/>
      <c r="K8" s="100">
        <f t="shared" ref="K8:K27" si="0">C8+D8+F8+G8+H8+I8</f>
        <v>102743</v>
      </c>
    </row>
    <row r="9" spans="2:11" x14ac:dyDescent="0.25">
      <c r="B9" s="82" t="s">
        <v>533</v>
      </c>
      <c r="C9" s="71">
        <v>814</v>
      </c>
      <c r="D9" s="71">
        <v>205</v>
      </c>
      <c r="E9" s="70"/>
      <c r="F9" s="71">
        <v>170</v>
      </c>
      <c r="G9" s="71">
        <v>17</v>
      </c>
      <c r="H9" s="71">
        <v>43</v>
      </c>
      <c r="I9" s="71">
        <v>26</v>
      </c>
      <c r="J9" s="70"/>
      <c r="K9" s="83">
        <f t="shared" si="0"/>
        <v>1275</v>
      </c>
    </row>
    <row r="10" spans="2:11" s="10" customFormat="1" x14ac:dyDescent="0.25">
      <c r="B10" s="101" t="s">
        <v>532</v>
      </c>
      <c r="C10" s="91">
        <v>19333</v>
      </c>
      <c r="D10" s="91">
        <v>68643</v>
      </c>
      <c r="E10" s="89"/>
      <c r="F10" s="91">
        <v>6895</v>
      </c>
      <c r="G10" s="91">
        <v>2691</v>
      </c>
      <c r="H10" s="91">
        <v>557</v>
      </c>
      <c r="I10" s="91">
        <v>388</v>
      </c>
      <c r="J10" s="89"/>
      <c r="K10" s="100">
        <f t="shared" si="0"/>
        <v>98507</v>
      </c>
    </row>
    <row r="11" spans="2:11" x14ac:dyDescent="0.25">
      <c r="B11" s="79" t="s">
        <v>220</v>
      </c>
      <c r="C11" s="71">
        <v>19782</v>
      </c>
      <c r="D11" s="71">
        <v>31047</v>
      </c>
      <c r="E11" s="71"/>
      <c r="F11" s="71">
        <v>1974</v>
      </c>
      <c r="G11" s="71">
        <v>1063</v>
      </c>
      <c r="H11" s="71">
        <v>163</v>
      </c>
      <c r="I11" s="71">
        <v>218</v>
      </c>
      <c r="J11" s="71"/>
      <c r="K11" s="83">
        <f t="shared" si="0"/>
        <v>54247</v>
      </c>
    </row>
    <row r="12" spans="2:11" s="10" customFormat="1" x14ac:dyDescent="0.25">
      <c r="B12" s="99" t="s">
        <v>531</v>
      </c>
      <c r="C12" s="91">
        <v>55726</v>
      </c>
      <c r="D12" s="91">
        <v>182270</v>
      </c>
      <c r="E12" s="91"/>
      <c r="F12" s="91">
        <v>18622</v>
      </c>
      <c r="G12" s="91">
        <v>6953</v>
      </c>
      <c r="H12" s="91">
        <v>2032</v>
      </c>
      <c r="I12" s="91">
        <v>1064</v>
      </c>
      <c r="J12" s="91"/>
      <c r="K12" s="100">
        <f t="shared" si="0"/>
        <v>266667</v>
      </c>
    </row>
    <row r="13" spans="2:11" x14ac:dyDescent="0.25">
      <c r="B13" s="79" t="s">
        <v>236</v>
      </c>
      <c r="C13" s="71">
        <v>6507</v>
      </c>
      <c r="D13" s="71">
        <v>7191</v>
      </c>
      <c r="E13" s="71"/>
      <c r="F13" s="71">
        <v>340</v>
      </c>
      <c r="G13" s="71">
        <v>240</v>
      </c>
      <c r="H13" s="71">
        <v>39</v>
      </c>
      <c r="I13" s="71">
        <v>44</v>
      </c>
      <c r="J13" s="71"/>
      <c r="K13" s="83">
        <f t="shared" si="0"/>
        <v>14361</v>
      </c>
    </row>
    <row r="14" spans="2:11" s="10" customFormat="1" x14ac:dyDescent="0.25">
      <c r="B14" s="99" t="s">
        <v>244</v>
      </c>
      <c r="C14" s="91">
        <v>1719</v>
      </c>
      <c r="D14" s="91">
        <v>7244</v>
      </c>
      <c r="E14" s="91"/>
      <c r="F14" s="91">
        <v>1521</v>
      </c>
      <c r="G14" s="91">
        <v>255</v>
      </c>
      <c r="H14" s="91">
        <v>186</v>
      </c>
      <c r="I14" s="91">
        <v>28</v>
      </c>
      <c r="J14" s="91"/>
      <c r="K14" s="100">
        <f t="shared" si="0"/>
        <v>10953</v>
      </c>
    </row>
    <row r="15" spans="2:11" x14ac:dyDescent="0.25">
      <c r="B15" s="79" t="s">
        <v>246</v>
      </c>
      <c r="C15" s="71">
        <v>1610</v>
      </c>
      <c r="D15" s="71">
        <v>5231</v>
      </c>
      <c r="E15" s="71"/>
      <c r="F15" s="71">
        <v>3531</v>
      </c>
      <c r="G15" s="71">
        <v>343</v>
      </c>
      <c r="H15" s="71">
        <v>511</v>
      </c>
      <c r="I15" s="71">
        <v>26</v>
      </c>
      <c r="J15" s="71"/>
      <c r="K15" s="83">
        <f t="shared" si="0"/>
        <v>11252</v>
      </c>
    </row>
    <row r="16" spans="2:11" s="10" customFormat="1" x14ac:dyDescent="0.25">
      <c r="B16" s="99" t="s">
        <v>247</v>
      </c>
      <c r="C16" s="91">
        <v>1941</v>
      </c>
      <c r="D16" s="91">
        <v>10070</v>
      </c>
      <c r="E16" s="91"/>
      <c r="F16" s="91">
        <v>666</v>
      </c>
      <c r="G16" s="91">
        <v>208</v>
      </c>
      <c r="H16" s="91">
        <v>37</v>
      </c>
      <c r="I16" s="91">
        <v>17</v>
      </c>
      <c r="J16" s="91"/>
      <c r="K16" s="100">
        <f t="shared" si="0"/>
        <v>12939</v>
      </c>
    </row>
    <row r="17" spans="2:11" x14ac:dyDescent="0.25">
      <c r="B17" s="79" t="s">
        <v>268</v>
      </c>
      <c r="C17" s="71">
        <v>29</v>
      </c>
      <c r="D17" s="71">
        <v>221</v>
      </c>
      <c r="E17" s="71"/>
      <c r="F17" s="71">
        <v>463</v>
      </c>
      <c r="G17" s="71">
        <v>25</v>
      </c>
      <c r="H17" s="71">
        <v>79</v>
      </c>
      <c r="I17" s="71">
        <v>0</v>
      </c>
      <c r="J17" s="71"/>
      <c r="K17" s="83">
        <f t="shared" si="0"/>
        <v>817</v>
      </c>
    </row>
    <row r="18" spans="2:11" s="10" customFormat="1" x14ac:dyDescent="0.25">
      <c r="B18" s="99" t="s">
        <v>529</v>
      </c>
      <c r="C18" s="91">
        <v>4</v>
      </c>
      <c r="D18" s="91">
        <v>77</v>
      </c>
      <c r="E18" s="91"/>
      <c r="F18" s="91">
        <v>349</v>
      </c>
      <c r="G18" s="91">
        <v>14</v>
      </c>
      <c r="H18" s="91">
        <v>35</v>
      </c>
      <c r="I18" s="91">
        <v>0</v>
      </c>
      <c r="J18" s="91"/>
      <c r="K18" s="100">
        <f t="shared" si="0"/>
        <v>479</v>
      </c>
    </row>
    <row r="19" spans="2:11" x14ac:dyDescent="0.25">
      <c r="B19" s="79" t="s">
        <v>249</v>
      </c>
      <c r="C19" s="71">
        <v>153</v>
      </c>
      <c r="D19" s="71">
        <v>684</v>
      </c>
      <c r="E19" s="71"/>
      <c r="F19" s="71">
        <v>2089</v>
      </c>
      <c r="G19" s="71">
        <v>101</v>
      </c>
      <c r="H19" s="71">
        <v>352</v>
      </c>
      <c r="I19" s="71">
        <v>2</v>
      </c>
      <c r="J19" s="71"/>
      <c r="K19" s="83">
        <f t="shared" si="0"/>
        <v>3381</v>
      </c>
    </row>
    <row r="20" spans="2:11" s="10" customFormat="1" x14ac:dyDescent="0.25">
      <c r="B20" s="99" t="s">
        <v>541</v>
      </c>
      <c r="C20" s="91">
        <v>34286</v>
      </c>
      <c r="D20" s="91">
        <v>46397</v>
      </c>
      <c r="E20" s="91"/>
      <c r="F20" s="91">
        <v>26623</v>
      </c>
      <c r="G20" s="91">
        <v>3112</v>
      </c>
      <c r="H20" s="91">
        <v>3338</v>
      </c>
      <c r="I20" s="91">
        <v>1042</v>
      </c>
      <c r="J20" s="91"/>
      <c r="K20" s="100">
        <f t="shared" si="0"/>
        <v>114798</v>
      </c>
    </row>
    <row r="21" spans="2:11" x14ac:dyDescent="0.25">
      <c r="B21" s="79" t="s">
        <v>215</v>
      </c>
      <c r="C21" s="71">
        <v>29911</v>
      </c>
      <c r="D21" s="71">
        <v>86816</v>
      </c>
      <c r="E21" s="71"/>
      <c r="F21" s="71">
        <v>7859</v>
      </c>
      <c r="G21" s="71">
        <v>2532</v>
      </c>
      <c r="H21" s="71">
        <v>535</v>
      </c>
      <c r="I21" s="71">
        <v>853</v>
      </c>
      <c r="J21" s="71"/>
      <c r="K21" s="83">
        <f t="shared" si="0"/>
        <v>128506</v>
      </c>
    </row>
    <row r="22" spans="2:11" s="10" customFormat="1" x14ac:dyDescent="0.25">
      <c r="B22" s="99" t="s">
        <v>526</v>
      </c>
      <c r="C22" s="91">
        <v>223</v>
      </c>
      <c r="D22" s="91">
        <v>119</v>
      </c>
      <c r="E22" s="91"/>
      <c r="F22" s="91">
        <v>27</v>
      </c>
      <c r="G22" s="91">
        <v>3</v>
      </c>
      <c r="H22" s="91">
        <v>3</v>
      </c>
      <c r="I22" s="91">
        <v>0</v>
      </c>
      <c r="J22" s="91"/>
      <c r="K22" s="100">
        <f t="shared" si="0"/>
        <v>375</v>
      </c>
    </row>
    <row r="23" spans="2:11" x14ac:dyDescent="0.25">
      <c r="B23" s="79" t="s">
        <v>204</v>
      </c>
      <c r="C23" s="71">
        <v>46930</v>
      </c>
      <c r="D23" s="71">
        <v>116704</v>
      </c>
      <c r="E23" s="71"/>
      <c r="F23" s="71">
        <v>17852</v>
      </c>
      <c r="G23" s="71">
        <v>4865</v>
      </c>
      <c r="H23" s="71">
        <v>1744</v>
      </c>
      <c r="I23" s="71">
        <v>876</v>
      </c>
      <c r="J23" s="71"/>
      <c r="K23" s="83">
        <f t="shared" si="0"/>
        <v>188971</v>
      </c>
    </row>
    <row r="24" spans="2:11" s="10" customFormat="1" x14ac:dyDescent="0.25">
      <c r="B24" s="99" t="s">
        <v>256</v>
      </c>
      <c r="C24" s="91">
        <v>2045</v>
      </c>
      <c r="D24" s="91">
        <v>10256</v>
      </c>
      <c r="E24" s="91"/>
      <c r="F24" s="91">
        <v>1643</v>
      </c>
      <c r="G24" s="91">
        <v>533</v>
      </c>
      <c r="H24" s="91">
        <v>175</v>
      </c>
      <c r="I24" s="91">
        <v>56</v>
      </c>
      <c r="J24" s="91"/>
      <c r="K24" s="100">
        <f t="shared" si="0"/>
        <v>14708</v>
      </c>
    </row>
    <row r="25" spans="2:11" x14ac:dyDescent="0.25">
      <c r="B25" s="79" t="s">
        <v>262</v>
      </c>
      <c r="C25" s="71">
        <v>3593</v>
      </c>
      <c r="D25" s="71">
        <v>1572</v>
      </c>
      <c r="E25" s="71"/>
      <c r="F25" s="71">
        <v>613</v>
      </c>
      <c r="G25" s="71">
        <v>63</v>
      </c>
      <c r="H25" s="71">
        <v>107</v>
      </c>
      <c r="I25" s="71">
        <v>34</v>
      </c>
      <c r="J25" s="71"/>
      <c r="K25" s="83">
        <f t="shared" si="0"/>
        <v>5982</v>
      </c>
    </row>
    <row r="26" spans="2:11" s="10" customFormat="1" x14ac:dyDescent="0.25">
      <c r="B26" s="99" t="s">
        <v>207</v>
      </c>
      <c r="C26" s="91">
        <v>21283</v>
      </c>
      <c r="D26" s="91">
        <v>64017</v>
      </c>
      <c r="E26" s="91"/>
      <c r="F26" s="91">
        <v>9249</v>
      </c>
      <c r="G26" s="91">
        <v>2866</v>
      </c>
      <c r="H26" s="91">
        <v>798</v>
      </c>
      <c r="I26" s="91">
        <v>370</v>
      </c>
      <c r="J26" s="91"/>
      <c r="K26" s="100">
        <f t="shared" si="0"/>
        <v>98583</v>
      </c>
    </row>
    <row r="27" spans="2:11" x14ac:dyDescent="0.25">
      <c r="B27" s="79" t="s">
        <v>266</v>
      </c>
      <c r="C27" s="71">
        <v>10862</v>
      </c>
      <c r="D27" s="71">
        <v>105076</v>
      </c>
      <c r="E27" s="71"/>
      <c r="F27" s="71">
        <v>13552</v>
      </c>
      <c r="G27" s="71">
        <v>3190</v>
      </c>
      <c r="H27" s="71">
        <v>2109</v>
      </c>
      <c r="I27" s="71">
        <v>174</v>
      </c>
      <c r="J27" s="71"/>
      <c r="K27" s="83">
        <f t="shared" si="0"/>
        <v>134963</v>
      </c>
    </row>
    <row r="28" spans="2:11" s="10" customFormat="1" ht="15.75" thickBot="1" x14ac:dyDescent="0.3">
      <c r="B28" s="89"/>
      <c r="C28" s="90">
        <f>SUM(C7:C27)</f>
        <v>289443</v>
      </c>
      <c r="D28" s="90">
        <f>SUM(D7:D27)</f>
        <v>833519</v>
      </c>
      <c r="E28" s="91"/>
      <c r="F28" s="90">
        <f t="shared" ref="F28:K28" si="1">SUM(F7:F27)</f>
        <v>129199</v>
      </c>
      <c r="G28" s="90">
        <f t="shared" si="1"/>
        <v>32393</v>
      </c>
      <c r="H28" s="90">
        <f t="shared" si="1"/>
        <v>15080</v>
      </c>
      <c r="I28" s="90">
        <f t="shared" si="1"/>
        <v>5713</v>
      </c>
      <c r="J28" s="91"/>
      <c r="K28" s="92">
        <f t="shared" si="1"/>
        <v>1305347</v>
      </c>
    </row>
    <row r="29" spans="2:11" s="10" customFormat="1" ht="15.75" thickTop="1" x14ac:dyDescent="0.25">
      <c r="B29" s="93"/>
      <c r="C29" s="94"/>
      <c r="D29" s="94"/>
      <c r="E29" s="95"/>
      <c r="F29" s="94" t="s">
        <v>540</v>
      </c>
      <c r="G29" s="94"/>
      <c r="H29" s="94"/>
      <c r="I29" s="94"/>
      <c r="J29" s="96"/>
      <c r="K29" s="97"/>
    </row>
    <row r="30" spans="2:11" s="10" customFormat="1" x14ac:dyDescent="0.25">
      <c r="B30" s="125" t="s">
        <v>657</v>
      </c>
      <c r="C30" s="98"/>
      <c r="D30" s="98"/>
      <c r="E30" s="98"/>
      <c r="F30" s="98"/>
      <c r="G30" s="98"/>
      <c r="H30" s="98"/>
      <c r="I30" s="98"/>
      <c r="J30" s="98"/>
      <c r="K30" s="98"/>
    </row>
    <row r="31" spans="2:11" s="10" customFormat="1" x14ac:dyDescent="0.25">
      <c r="B31" s="125" t="s">
        <v>658</v>
      </c>
      <c r="C31" s="98"/>
      <c r="D31" s="98"/>
      <c r="E31" s="98"/>
      <c r="F31" s="98"/>
      <c r="G31" s="98"/>
      <c r="H31" s="98"/>
      <c r="I31" s="98"/>
      <c r="J31" s="98"/>
      <c r="K31" s="98"/>
    </row>
    <row r="32" spans="2:11" s="10" customFormat="1" x14ac:dyDescent="0.25">
      <c r="B32" s="98"/>
      <c r="C32" s="98"/>
      <c r="D32" s="98"/>
      <c r="E32" s="98"/>
      <c r="F32" s="98"/>
      <c r="G32" s="98"/>
      <c r="H32" s="98"/>
      <c r="I32" s="98"/>
      <c r="J32" s="98"/>
      <c r="K32" s="98"/>
    </row>
  </sheetData>
  <sheetProtection sheet="1" objects="1" scenarios="1"/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Efnisyfirlit</vt:lpstr>
      <vt:lpstr>Hluti I - Yfirlit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Hluti IV</vt:lpstr>
      <vt:lpstr>Listi</vt:lpstr>
      <vt:lpstr>Gögn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Gögn!Arsreikningur2021_1</vt:lpstr>
      <vt:lpstr>EhLykill</vt:lpstr>
      <vt:lpstr>LifSamtr</vt:lpstr>
      <vt:lpstr>LifSamtrAbyrgd</vt:lpstr>
      <vt:lpstr>Efnisyfirlit!OLE_LINK1</vt:lpstr>
      <vt:lpstr>Efnisyfirlit!Print_Area</vt:lpstr>
      <vt:lpstr>'Hluti I - Yfirlit'!Print_Area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'Hluti IV'!Print_Area</vt:lpstr>
      <vt:lpstr>SamtrDL</vt:lpstr>
      <vt:lpstr>SérDl</vt:lpstr>
      <vt:lpstr>VörSér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2017-03-30T15:20:07Z</dcterms:created>
  <dcterms:modified xsi:type="dcterms:W3CDTF">2024-08-13T13:32:46Z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{04AA630D-958B-446B-9F21-A4FED10E80EE}</vt:lpwstr>
  </property>
</Properties>
</file>